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7.xml" ContentType="application/vnd.openxmlformats-officedocument.spreadsheetml.table+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8.xml" ContentType="application/vnd.openxmlformats-officedocument.drawing+xml"/>
  <Override PartName="/xl/charts/chart2.xml" ContentType="application/vnd.openxmlformats-officedocument.drawingml.chart+xml"/>
  <Override PartName="/xl/drawings/drawing9.xml" ContentType="application/vnd.openxmlformats-officedocument.drawingml.chartshape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tables/table8.xml" ContentType="application/vnd.openxmlformats-officedocument.spreadsheetml.table+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30012598-D9D5-4B3B-BBF7-DC2C1E353C34}" xr6:coauthVersionLast="47" xr6:coauthVersionMax="47" xr10:uidLastSave="{00000000-0000-0000-0000-000000000000}"/>
  <bookViews>
    <workbookView xWindow="-120" yWindow="-120" windowWidth="29040" windowHeight="15840" tabRatio="915" activeTab="5" xr2:uid="{DFCDD37B-58B4-4573-B1CA-EE1232A8CBC3}"/>
  </bookViews>
  <sheets>
    <sheet name="Feed Chart" sheetId="93" r:id="rId1"/>
    <sheet name="User1" sheetId="105" r:id="rId2"/>
    <sheet name="User2" sheetId="106" r:id="rId3"/>
    <sheet name="User3" sheetId="107" r:id="rId4"/>
    <sheet name="$" sheetId="74" r:id="rId5"/>
    <sheet name="Room" sheetId="108" r:id="rId6"/>
    <sheet name="Room (2)" sheetId="110" r:id="rId7"/>
    <sheet name="Arduino" sheetId="109" r:id="rId8"/>
    <sheet name="Panel" sheetId="104" r:id="rId9"/>
    <sheet name="Light Layout" sheetId="45" r:id="rId10"/>
    <sheet name="Brian" sheetId="103" r:id="rId11"/>
    <sheet name="SaltMix" sheetId="102" r:id="rId12"/>
    <sheet name="VPD Calc" sheetId="100" r:id="rId13"/>
    <sheet name="Electricity" sheetId="6" r:id="rId14"/>
    <sheet name="PPM Calc" sheetId="20" r:id="rId15"/>
    <sheet name="PPM" sheetId="96" r:id="rId16"/>
    <sheet name="NPK Calculator" sheetId="98" r:id="rId17"/>
    <sheet name="Ternary Chart" sheetId="94" r:id="rId18"/>
    <sheet name="Element to Oxide" sheetId="91" r:id="rId19"/>
    <sheet name="Labels" sheetId="89" r:id="rId20"/>
    <sheet name="RO Water" sheetId="101" r:id="rId21"/>
    <sheet name="Hardware" sheetId="99" r:id="rId22"/>
    <sheet name="LEDS" sheetId="87" r:id="rId23"/>
    <sheet name="Ohms Law" sheetId="88" r:id="rId24"/>
    <sheet name="EC" sheetId="73" r:id="rId25"/>
    <sheet name="VPD" sheetId="7" r:id="rId26"/>
    <sheet name="Defoliation" sheetId="17" r:id="rId27"/>
    <sheet name="Cloning" sheetId="41" r:id="rId28"/>
    <sheet name="Harvest" sheetId="15" r:id="rId29"/>
    <sheet name="Deficiency" sheetId="14" r:id="rId30"/>
    <sheet name="Concentrates" sheetId="18" r:id="rId31"/>
    <sheet name="Root Health" sheetId="43" r:id="rId32"/>
    <sheet name="Strains" sheetId="8" r:id="rId33"/>
    <sheet name="Soil" sheetId="38" r:id="rId34"/>
    <sheet name="GH Feedchart" sheetId="90" r:id="rId35"/>
  </sheets>
  <externalReferences>
    <externalReference r:id="rId36"/>
    <externalReference r:id="rId37"/>
    <externalReference r:id="rId38"/>
  </externalReferences>
  <definedNames>
    <definedName name="Appliances">'[1]Appliances Data'!$C$5:$C$104</definedName>
    <definedName name="Classes">[2]!TaskSchedule[[#All],[Column1]]</definedName>
    <definedName name="daygrid" localSheetId="4">'$'!days+'$'!weeks*7</definedName>
    <definedName name="daygrid" localSheetId="24">EC!days+EC!weeks*7</definedName>
    <definedName name="daygrid" localSheetId="0">'Feed Chart'!days+'Feed Chart'!weeks*7</definedName>
    <definedName name="daygrid" localSheetId="21">Hardware!days+Hardware!weeks*7</definedName>
    <definedName name="daygrid" localSheetId="22">LEDS!days+LEDS!weeks*7</definedName>
    <definedName name="daygrid" localSheetId="8">Panel!days+Panel!weeks*7</definedName>
    <definedName name="daygrid" localSheetId="1">User1!days+User1!weeks*7</definedName>
    <definedName name="daygrid" localSheetId="2">User2!days+User2!weeks*7</definedName>
    <definedName name="daygrid" localSheetId="3">User3!days+User3!weeks*7</definedName>
    <definedName name="daygrid">days+weeks*7</definedName>
    <definedName name="days" localSheetId="4">{0,1,2,3,4,5,6}</definedName>
    <definedName name="days" localSheetId="24">{0,1,2,3,4,5,6}</definedName>
    <definedName name="days" localSheetId="0">{0,1,2,3,4,5,6}</definedName>
    <definedName name="days" localSheetId="21">{0,1,2,3,4,5,6}</definedName>
    <definedName name="days" localSheetId="22">{0,1,2,3,4,5,6}</definedName>
    <definedName name="days" localSheetId="8">{0,1,2,3,4,5,6}</definedName>
    <definedName name="days" localSheetId="1">{0,1,2,3,4,5,6}</definedName>
    <definedName name="days" localSheetId="2">{0,1,2,3,4,5,6}</definedName>
    <definedName name="days" localSheetId="3">{0,1,2,3,4,5,6}</definedName>
    <definedName name="days">{0,1,2,3,4,5,6}</definedName>
    <definedName name="DayToStart">#REF!</definedName>
    <definedName name="LumEfficiencyList">[3]EfficiencyFunctions!#REF!</definedName>
    <definedName name="months" localSheetId="4">{"January","February","March","April","May","June","July","August","September","October","November","December"}</definedName>
    <definedName name="months" localSheetId="24">{"January","February","March","April","May","June","July","August","September","October","November","December"}</definedName>
    <definedName name="months" localSheetId="0">{"January","February","March","April","May","June","July","August","September","October","November","December"}</definedName>
    <definedName name="months" localSheetId="21">{"January","February","March","April","May","June","July","August","September","October","November","December"}</definedName>
    <definedName name="months" localSheetId="22">{"January","February","March","April","May","June","July","August","September","October","November","December"}</definedName>
    <definedName name="months" localSheetId="8">{"January","February","March","April","May","June","July","August","September","October","November","December"}</definedName>
    <definedName name="months" localSheetId="1">{"January","February","March","April","May","June","July","August","September","October","November","December"}</definedName>
    <definedName name="months" localSheetId="2">{"January","February","March","April","May","June","July","August","September","October","November","December"}</definedName>
    <definedName name="months" localSheetId="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4">MATCH(DayToStart,'$'!weekdays_reversed,0)-2</definedName>
    <definedName name="weekday_option" localSheetId="24">MATCH(DayToStart,EC!weekdays_reversed,0)-2</definedName>
    <definedName name="weekday_option" localSheetId="0">MATCH([0]!DayToStart,'Feed Chart'!weekdays_reversed,0)-2</definedName>
    <definedName name="weekday_option" localSheetId="21">MATCH([0]!DayToStart,Hardware!weekdays_reversed,0)-2</definedName>
    <definedName name="weekday_option" localSheetId="22">MATCH([0]!DayToStart,LEDS!weekdays_reversed,0)-2</definedName>
    <definedName name="weekday_option" localSheetId="8">MATCH([0]!DayToStart,Panel!weekdays_reversed,0)-2</definedName>
    <definedName name="weekday_option" localSheetId="1">MATCH([0]!DayToStart,User1!weekdays_reversed,0)-2</definedName>
    <definedName name="weekday_option" localSheetId="2">MATCH([0]!DayToStart,User2!weekdays_reversed,0)-2</definedName>
    <definedName name="weekday_option" localSheetId="3">MATCH([0]!DayToStart,User3!weekdays_reversed,0)-2</definedName>
    <definedName name="weekday_option">MATCH(DayToStart,weekdays_reversed,0)-2</definedName>
    <definedName name="weekdays_reversed" localSheetId="4">{"Sunday","Saturday","Friday","Thursday","Wednesday","Tuesday","Monday"}</definedName>
    <definedName name="weekdays_reversed" localSheetId="24">{"Sunday","Saturday","Friday","Thursday","Wednesday","Tuesday","Monday"}</definedName>
    <definedName name="weekdays_reversed" localSheetId="0">{"Sunday","Saturday","Friday","Thursday","Wednesday","Tuesday","Monday"}</definedName>
    <definedName name="weekdays_reversed" localSheetId="21">{"Sunday","Saturday","Friday","Thursday","Wednesday","Tuesday","Monday"}</definedName>
    <definedName name="weekdays_reversed" localSheetId="22">{"Sunday","Saturday","Friday","Thursday","Wednesday","Tuesday","Monday"}</definedName>
    <definedName name="weekdays_reversed" localSheetId="8">{"Sunday","Saturday","Friday","Thursday","Wednesday","Tuesday","Monday"}</definedName>
    <definedName name="weekdays_reversed" localSheetId="1">{"Sunday","Saturday","Friday","Thursday","Wednesday","Tuesday","Monday"}</definedName>
    <definedName name="weekdays_reversed" localSheetId="2">{"Sunday","Saturday","Friday","Thursday","Wednesday","Tuesday","Monday"}</definedName>
    <definedName name="weekdays_reversed" localSheetId="3">{"Sunday","Saturday","Friday","Thursday","Wednesday","Tuesday","Monday"}</definedName>
    <definedName name="weekdays_reversed">{"Sunday","Saturday","Friday","Thursday","Wednesday","Tuesday","Monday"}</definedName>
    <definedName name="weeks" localSheetId="4">{0;1;2;3;4;5;6}</definedName>
    <definedName name="weeks" localSheetId="24">{0;1;2;3;4;5;6}</definedName>
    <definedName name="weeks" localSheetId="0">{0;1;2;3;4;5;6}</definedName>
    <definedName name="weeks" localSheetId="21">{0;1;2;3;4;5;6}</definedName>
    <definedName name="weeks" localSheetId="22">{0;1;2;3;4;5;6}</definedName>
    <definedName name="weeks" localSheetId="8">{0;1;2;3;4;5;6}</definedName>
    <definedName name="weeks" localSheetId="1">{0;1;2;3;4;5;6}</definedName>
    <definedName name="weeks" localSheetId="2">{0;1;2;3;4;5;6}</definedName>
    <definedName name="weeks" localSheetId="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E39" i="93" l="1"/>
  <c r="BE38" i="93"/>
  <c r="BE37" i="93"/>
  <c r="BE36" i="93"/>
  <c r="BE35" i="93"/>
  <c r="BE34" i="93"/>
  <c r="BE33" i="93"/>
  <c r="AF251" i="93"/>
  <c r="DQ319" i="93"/>
  <c r="JA319" i="93" l="1"/>
  <c r="LA319" i="93" s="1"/>
  <c r="HA319" i="93" s="1"/>
  <c r="DW499" i="93"/>
  <c r="DW498" i="93"/>
  <c r="DW497" i="93"/>
  <c r="DW496" i="93"/>
  <c r="DW495" i="93"/>
  <c r="DW494" i="93"/>
  <c r="DW493" i="93"/>
  <c r="DW492" i="93"/>
  <c r="DW491" i="93"/>
  <c r="DW490" i="93"/>
  <c r="DW489" i="93"/>
  <c r="DW488" i="93"/>
  <c r="DW487" i="93"/>
  <c r="DW486" i="93"/>
  <c r="DW485" i="93"/>
  <c r="DW484" i="93"/>
  <c r="DW483" i="93"/>
  <c r="DW482" i="93"/>
  <c r="DW481" i="93"/>
  <c r="DW480" i="93"/>
  <c r="DW479" i="93"/>
  <c r="DW478" i="93"/>
  <c r="DW477" i="93"/>
  <c r="DW476" i="93"/>
  <c r="DW475" i="93"/>
  <c r="DW474" i="93"/>
  <c r="DW473" i="93"/>
  <c r="DW472" i="93"/>
  <c r="DW471" i="93"/>
  <c r="DW470" i="93"/>
  <c r="DW469" i="93"/>
  <c r="DW468" i="93"/>
  <c r="DW467" i="93"/>
  <c r="DW466" i="93"/>
  <c r="DW465" i="93"/>
  <c r="DW464" i="93"/>
  <c r="DW463" i="93"/>
  <c r="DW462" i="93"/>
  <c r="DW461" i="93"/>
  <c r="DW460" i="93"/>
  <c r="DW459" i="93"/>
  <c r="DW458" i="93"/>
  <c r="DW457" i="93"/>
  <c r="DW456" i="93"/>
  <c r="DW455" i="93"/>
  <c r="DW454" i="93"/>
  <c r="DW453" i="93"/>
  <c r="DW452" i="93"/>
  <c r="DW451" i="93"/>
  <c r="DW450" i="93"/>
  <c r="DW449" i="93"/>
  <c r="DW448" i="93"/>
  <c r="DW447" i="93"/>
  <c r="DW446" i="93"/>
  <c r="DW445" i="93"/>
  <c r="DW444" i="93"/>
  <c r="DW443" i="93"/>
  <c r="DW442" i="93"/>
  <c r="DW441" i="93"/>
  <c r="DW440" i="93"/>
  <c r="DW439" i="93"/>
  <c r="DW438" i="93"/>
  <c r="DW437" i="93"/>
  <c r="DW436" i="93"/>
  <c r="DW435" i="93"/>
  <c r="DW434" i="93"/>
  <c r="DW433" i="93"/>
  <c r="DW432" i="93"/>
  <c r="DW431" i="93"/>
  <c r="DW430" i="93"/>
  <c r="DW429" i="93"/>
  <c r="DW428" i="93"/>
  <c r="DW427" i="93"/>
  <c r="DW426" i="93"/>
  <c r="DW425" i="93"/>
  <c r="DW424" i="93"/>
  <c r="DW423" i="93"/>
  <c r="DW422" i="93"/>
  <c r="DW421" i="93"/>
  <c r="DW420" i="93"/>
  <c r="DW419" i="93"/>
  <c r="DW418" i="93"/>
  <c r="DW417" i="93"/>
  <c r="DW416" i="93"/>
  <c r="DW415" i="93"/>
  <c r="DW414" i="93"/>
  <c r="DW413" i="93"/>
  <c r="DW412" i="93"/>
  <c r="DW411" i="93"/>
  <c r="DW410" i="93"/>
  <c r="DW409" i="93"/>
  <c r="DW408" i="93"/>
  <c r="DW407" i="93"/>
  <c r="DW406" i="93"/>
  <c r="DW405" i="93"/>
  <c r="DW404" i="93"/>
  <c r="DW403" i="93"/>
  <c r="DW402" i="93"/>
  <c r="DW401" i="93"/>
  <c r="DW400" i="93"/>
  <c r="DW399" i="93"/>
  <c r="DW398" i="93"/>
  <c r="DW397" i="93"/>
  <c r="DW396" i="93"/>
  <c r="DW395" i="93"/>
  <c r="DW394" i="93"/>
  <c r="DW348" i="93"/>
  <c r="DW347" i="93"/>
  <c r="DW346" i="93"/>
  <c r="DW345" i="93"/>
  <c r="DW344" i="93"/>
  <c r="DW343" i="93"/>
  <c r="DW342" i="93"/>
  <c r="DW341" i="93"/>
  <c r="DW340" i="93"/>
  <c r="DW339" i="93"/>
  <c r="DW338" i="93"/>
  <c r="DW337" i="93"/>
  <c r="DW336" i="93"/>
  <c r="DW335" i="93"/>
  <c r="DW334" i="93"/>
  <c r="DW333" i="93"/>
  <c r="DW332" i="93"/>
  <c r="DW331" i="93"/>
  <c r="DW330" i="93"/>
  <c r="DW329" i="93"/>
  <c r="DW328" i="93"/>
  <c r="DW327" i="93"/>
  <c r="DW326" i="93"/>
  <c r="DW325" i="93"/>
  <c r="DW324" i="93"/>
  <c r="DW323" i="93"/>
  <c r="DW322" i="93"/>
  <c r="DW321" i="93"/>
  <c r="DW320" i="93"/>
  <c r="DW319" i="93"/>
  <c r="EZ319" i="93"/>
  <c r="KQ499" i="93"/>
  <c r="MQ499" i="93" s="1"/>
  <c r="KP499" i="93"/>
  <c r="MP499" i="93" s="1"/>
  <c r="KO499" i="93"/>
  <c r="MO499" i="93" s="1"/>
  <c r="KN499" i="93"/>
  <c r="MN499" i="93" s="1"/>
  <c r="KM499" i="93"/>
  <c r="MM499" i="93" s="1"/>
  <c r="KL499" i="93"/>
  <c r="ML499" i="93" s="1"/>
  <c r="KK499" i="93"/>
  <c r="MK499" i="93" s="1"/>
  <c r="KJ499" i="93"/>
  <c r="MJ499" i="93" s="1"/>
  <c r="KI499" i="93"/>
  <c r="MI499" i="93" s="1"/>
  <c r="KH499" i="93"/>
  <c r="MH499" i="93" s="1"/>
  <c r="KG499" i="93"/>
  <c r="MG499" i="93" s="1"/>
  <c r="KF499" i="93"/>
  <c r="MF499" i="93" s="1"/>
  <c r="KE499" i="93"/>
  <c r="ME499" i="93" s="1"/>
  <c r="KD499" i="93"/>
  <c r="MD499" i="93" s="1"/>
  <c r="KC499" i="93"/>
  <c r="MC499" i="93" s="1"/>
  <c r="KB499" i="93"/>
  <c r="MB499" i="93" s="1"/>
  <c r="KA499" i="93"/>
  <c r="MA499" i="93" s="1"/>
  <c r="JZ499" i="93"/>
  <c r="LZ499" i="93" s="1"/>
  <c r="JY499" i="93"/>
  <c r="LY499" i="93" s="1"/>
  <c r="JX499" i="93"/>
  <c r="LX499" i="93" s="1"/>
  <c r="JW499" i="93"/>
  <c r="LW499" i="93" s="1"/>
  <c r="JV499" i="93"/>
  <c r="LV499" i="93" s="1"/>
  <c r="JU499" i="93"/>
  <c r="LU499" i="93" s="1"/>
  <c r="JT499" i="93"/>
  <c r="LT499" i="93" s="1"/>
  <c r="JS499" i="93"/>
  <c r="LS499" i="93" s="1"/>
  <c r="JR499" i="93"/>
  <c r="LR499" i="93" s="1"/>
  <c r="JQ499" i="93"/>
  <c r="LQ499" i="93" s="1"/>
  <c r="JP499" i="93"/>
  <c r="LP499" i="93" s="1"/>
  <c r="JO499" i="93"/>
  <c r="LO499" i="93" s="1"/>
  <c r="JN499" i="93"/>
  <c r="LN499" i="93" s="1"/>
  <c r="JM499" i="93"/>
  <c r="LM499" i="93" s="1"/>
  <c r="JL499" i="93"/>
  <c r="LL499" i="93" s="1"/>
  <c r="JK499" i="93"/>
  <c r="LK499" i="93" s="1"/>
  <c r="JJ499" i="93"/>
  <c r="LJ499" i="93" s="1"/>
  <c r="JI499" i="93"/>
  <c r="LI499" i="93" s="1"/>
  <c r="JH499" i="93"/>
  <c r="LH499" i="93" s="1"/>
  <c r="JG499" i="93"/>
  <c r="LG499" i="93" s="1"/>
  <c r="JF499" i="93"/>
  <c r="LF499" i="93" s="1"/>
  <c r="JE499" i="93"/>
  <c r="LE499" i="93" s="1"/>
  <c r="JD499" i="93"/>
  <c r="LD499" i="93" s="1"/>
  <c r="JC499" i="93"/>
  <c r="LC499" i="93" s="1"/>
  <c r="JB499" i="93"/>
  <c r="LB499" i="93" s="1"/>
  <c r="JA499" i="93"/>
  <c r="LA499" i="93" s="1"/>
  <c r="KQ498" i="93"/>
  <c r="MQ498" i="93" s="1"/>
  <c r="KP498" i="93"/>
  <c r="MP498" i="93" s="1"/>
  <c r="KO498" i="93"/>
  <c r="MO498" i="93" s="1"/>
  <c r="KN498" i="93"/>
  <c r="MN498" i="93" s="1"/>
  <c r="KM498" i="93"/>
  <c r="MM498" i="93" s="1"/>
  <c r="KL498" i="93"/>
  <c r="ML498" i="93" s="1"/>
  <c r="KK498" i="93"/>
  <c r="MK498" i="93" s="1"/>
  <c r="KJ498" i="93"/>
  <c r="MJ498" i="93" s="1"/>
  <c r="KI498" i="93"/>
  <c r="MI498" i="93" s="1"/>
  <c r="KH498" i="93"/>
  <c r="MH498" i="93" s="1"/>
  <c r="KG498" i="93"/>
  <c r="MG498" i="93" s="1"/>
  <c r="KF498" i="93"/>
  <c r="MF498" i="93" s="1"/>
  <c r="KE498" i="93"/>
  <c r="ME498" i="93" s="1"/>
  <c r="KD498" i="93"/>
  <c r="MD498" i="93" s="1"/>
  <c r="KC498" i="93"/>
  <c r="MC498" i="93" s="1"/>
  <c r="KB498" i="93"/>
  <c r="MB498" i="93" s="1"/>
  <c r="KA498" i="93"/>
  <c r="MA498" i="93" s="1"/>
  <c r="JZ498" i="93"/>
  <c r="LZ498" i="93" s="1"/>
  <c r="JY498" i="93"/>
  <c r="LY498" i="93" s="1"/>
  <c r="JX498" i="93"/>
  <c r="LX498" i="93" s="1"/>
  <c r="JW498" i="93"/>
  <c r="LW498" i="93" s="1"/>
  <c r="JV498" i="93"/>
  <c r="LV498" i="93" s="1"/>
  <c r="JU498" i="93"/>
  <c r="LU498" i="93" s="1"/>
  <c r="JT498" i="93"/>
  <c r="LT498" i="93" s="1"/>
  <c r="JS498" i="93"/>
  <c r="LS498" i="93" s="1"/>
  <c r="JR498" i="93"/>
  <c r="LR498" i="93" s="1"/>
  <c r="JQ498" i="93"/>
  <c r="LQ498" i="93" s="1"/>
  <c r="JP498" i="93"/>
  <c r="LP498" i="93" s="1"/>
  <c r="JO498" i="93"/>
  <c r="LO498" i="93" s="1"/>
  <c r="JN498" i="93"/>
  <c r="LN498" i="93" s="1"/>
  <c r="JM498" i="93"/>
  <c r="LM498" i="93" s="1"/>
  <c r="JL498" i="93"/>
  <c r="LL498" i="93" s="1"/>
  <c r="JK498" i="93"/>
  <c r="LK498" i="93" s="1"/>
  <c r="JJ498" i="93"/>
  <c r="LJ498" i="93" s="1"/>
  <c r="JI498" i="93"/>
  <c r="LI498" i="93" s="1"/>
  <c r="JH498" i="93"/>
  <c r="LH498" i="93" s="1"/>
  <c r="JG498" i="93"/>
  <c r="LG498" i="93" s="1"/>
  <c r="JF498" i="93"/>
  <c r="LF498" i="93" s="1"/>
  <c r="JE498" i="93"/>
  <c r="LE498" i="93" s="1"/>
  <c r="JD498" i="93"/>
  <c r="LD498" i="93" s="1"/>
  <c r="JC498" i="93"/>
  <c r="LC498" i="93" s="1"/>
  <c r="JB498" i="93"/>
  <c r="LB498" i="93" s="1"/>
  <c r="JA498" i="93"/>
  <c r="LA498" i="93" s="1"/>
  <c r="KQ497" i="93"/>
  <c r="MQ497" i="93" s="1"/>
  <c r="KP497" i="93"/>
  <c r="MP497" i="93" s="1"/>
  <c r="KO497" i="93"/>
  <c r="MO497" i="93" s="1"/>
  <c r="KN497" i="93"/>
  <c r="MN497" i="93" s="1"/>
  <c r="KM497" i="93"/>
  <c r="MM497" i="93" s="1"/>
  <c r="KL497" i="93"/>
  <c r="ML497" i="93" s="1"/>
  <c r="KK497" i="93"/>
  <c r="MK497" i="93" s="1"/>
  <c r="KJ497" i="93"/>
  <c r="MJ497" i="93" s="1"/>
  <c r="KI497" i="93"/>
  <c r="MI497" i="93" s="1"/>
  <c r="KH497" i="93"/>
  <c r="MH497" i="93" s="1"/>
  <c r="KG497" i="93"/>
  <c r="MG497" i="93" s="1"/>
  <c r="KF497" i="93"/>
  <c r="MF497" i="93" s="1"/>
  <c r="KE497" i="93"/>
  <c r="ME497" i="93" s="1"/>
  <c r="KD497" i="93"/>
  <c r="MD497" i="93" s="1"/>
  <c r="KC497" i="93"/>
  <c r="MC497" i="93" s="1"/>
  <c r="KB497" i="93"/>
  <c r="MB497" i="93" s="1"/>
  <c r="KA497" i="93"/>
  <c r="MA497" i="93" s="1"/>
  <c r="JZ497" i="93"/>
  <c r="LZ497" i="93" s="1"/>
  <c r="JY497" i="93"/>
  <c r="LY497" i="93" s="1"/>
  <c r="JX497" i="93"/>
  <c r="LX497" i="93" s="1"/>
  <c r="JW497" i="93"/>
  <c r="LW497" i="93" s="1"/>
  <c r="JV497" i="93"/>
  <c r="LV497" i="93" s="1"/>
  <c r="JU497" i="93"/>
  <c r="LU497" i="93" s="1"/>
  <c r="JT497" i="93"/>
  <c r="LT497" i="93" s="1"/>
  <c r="JS497" i="93"/>
  <c r="LS497" i="93" s="1"/>
  <c r="JR497" i="93"/>
  <c r="LR497" i="93" s="1"/>
  <c r="JQ497" i="93"/>
  <c r="LQ497" i="93" s="1"/>
  <c r="JP497" i="93"/>
  <c r="LP497" i="93" s="1"/>
  <c r="JO497" i="93"/>
  <c r="LO497" i="93" s="1"/>
  <c r="JN497" i="93"/>
  <c r="LN497" i="93" s="1"/>
  <c r="JM497" i="93"/>
  <c r="LM497" i="93" s="1"/>
  <c r="JL497" i="93"/>
  <c r="LL497" i="93" s="1"/>
  <c r="JK497" i="93"/>
  <c r="LK497" i="93" s="1"/>
  <c r="JJ497" i="93"/>
  <c r="LJ497" i="93" s="1"/>
  <c r="JI497" i="93"/>
  <c r="LI497" i="93" s="1"/>
  <c r="JH497" i="93"/>
  <c r="LH497" i="93" s="1"/>
  <c r="JG497" i="93"/>
  <c r="LG497" i="93" s="1"/>
  <c r="JF497" i="93"/>
  <c r="LF497" i="93" s="1"/>
  <c r="JE497" i="93"/>
  <c r="LE497" i="93" s="1"/>
  <c r="JD497" i="93"/>
  <c r="LD497" i="93" s="1"/>
  <c r="JC497" i="93"/>
  <c r="LC497" i="93" s="1"/>
  <c r="JB497" i="93"/>
  <c r="LB497" i="93" s="1"/>
  <c r="JA497" i="93"/>
  <c r="LA497" i="93" s="1"/>
  <c r="KQ496" i="93"/>
  <c r="MQ496" i="93" s="1"/>
  <c r="KP496" i="93"/>
  <c r="MP496" i="93" s="1"/>
  <c r="KO496" i="93"/>
  <c r="MO496" i="93" s="1"/>
  <c r="KN496" i="93"/>
  <c r="MN496" i="93" s="1"/>
  <c r="KM496" i="93"/>
  <c r="MM496" i="93" s="1"/>
  <c r="KL496" i="93"/>
  <c r="ML496" i="93" s="1"/>
  <c r="KK496" i="93"/>
  <c r="MK496" i="93" s="1"/>
  <c r="KJ496" i="93"/>
  <c r="MJ496" i="93" s="1"/>
  <c r="KI496" i="93"/>
  <c r="MI496" i="93" s="1"/>
  <c r="KH496" i="93"/>
  <c r="MH496" i="93" s="1"/>
  <c r="KG496" i="93"/>
  <c r="MG496" i="93" s="1"/>
  <c r="KF496" i="93"/>
  <c r="MF496" i="93" s="1"/>
  <c r="KE496" i="93"/>
  <c r="ME496" i="93" s="1"/>
  <c r="KD496" i="93"/>
  <c r="MD496" i="93" s="1"/>
  <c r="KC496" i="93"/>
  <c r="MC496" i="93" s="1"/>
  <c r="KB496" i="93"/>
  <c r="MB496" i="93" s="1"/>
  <c r="KA496" i="93"/>
  <c r="MA496" i="93" s="1"/>
  <c r="JZ496" i="93"/>
  <c r="LZ496" i="93" s="1"/>
  <c r="JY496" i="93"/>
  <c r="LY496" i="93" s="1"/>
  <c r="JX496" i="93"/>
  <c r="LX496" i="93" s="1"/>
  <c r="JW496" i="93"/>
  <c r="LW496" i="93" s="1"/>
  <c r="JV496" i="93"/>
  <c r="LV496" i="93" s="1"/>
  <c r="JU496" i="93"/>
  <c r="LU496" i="93" s="1"/>
  <c r="JT496" i="93"/>
  <c r="LT496" i="93" s="1"/>
  <c r="JS496" i="93"/>
  <c r="LS496" i="93" s="1"/>
  <c r="JR496" i="93"/>
  <c r="LR496" i="93" s="1"/>
  <c r="JQ496" i="93"/>
  <c r="LQ496" i="93" s="1"/>
  <c r="JP496" i="93"/>
  <c r="LP496" i="93" s="1"/>
  <c r="JO496" i="93"/>
  <c r="LO496" i="93" s="1"/>
  <c r="JN496" i="93"/>
  <c r="LN496" i="93" s="1"/>
  <c r="JM496" i="93"/>
  <c r="LM496" i="93" s="1"/>
  <c r="JL496" i="93"/>
  <c r="LL496" i="93" s="1"/>
  <c r="JK496" i="93"/>
  <c r="LK496" i="93" s="1"/>
  <c r="JJ496" i="93"/>
  <c r="LJ496" i="93" s="1"/>
  <c r="JI496" i="93"/>
  <c r="LI496" i="93" s="1"/>
  <c r="JH496" i="93"/>
  <c r="LH496" i="93" s="1"/>
  <c r="JG496" i="93"/>
  <c r="LG496" i="93" s="1"/>
  <c r="JF496" i="93"/>
  <c r="LF496" i="93" s="1"/>
  <c r="JE496" i="93"/>
  <c r="LE496" i="93" s="1"/>
  <c r="JD496" i="93"/>
  <c r="LD496" i="93" s="1"/>
  <c r="JC496" i="93"/>
  <c r="LC496" i="93" s="1"/>
  <c r="JB496" i="93"/>
  <c r="LB496" i="93" s="1"/>
  <c r="JA496" i="93"/>
  <c r="LA496" i="93" s="1"/>
  <c r="KQ495" i="93"/>
  <c r="MQ495" i="93" s="1"/>
  <c r="KP495" i="93"/>
  <c r="MP495" i="93" s="1"/>
  <c r="KO495" i="93"/>
  <c r="MO495" i="93" s="1"/>
  <c r="KN495" i="93"/>
  <c r="MN495" i="93" s="1"/>
  <c r="KM495" i="93"/>
  <c r="MM495" i="93" s="1"/>
  <c r="KL495" i="93"/>
  <c r="ML495" i="93" s="1"/>
  <c r="KK495" i="93"/>
  <c r="MK495" i="93" s="1"/>
  <c r="KJ495" i="93"/>
  <c r="MJ495" i="93" s="1"/>
  <c r="KI495" i="93"/>
  <c r="MI495" i="93" s="1"/>
  <c r="KH495" i="93"/>
  <c r="MH495" i="93" s="1"/>
  <c r="KG495" i="93"/>
  <c r="MG495" i="93" s="1"/>
  <c r="KF495" i="93"/>
  <c r="MF495" i="93" s="1"/>
  <c r="KE495" i="93"/>
  <c r="ME495" i="93" s="1"/>
  <c r="KD495" i="93"/>
  <c r="MD495" i="93" s="1"/>
  <c r="KC495" i="93"/>
  <c r="MC495" i="93" s="1"/>
  <c r="KB495" i="93"/>
  <c r="MB495" i="93" s="1"/>
  <c r="KA495" i="93"/>
  <c r="MA495" i="93" s="1"/>
  <c r="JZ495" i="93"/>
  <c r="LZ495" i="93" s="1"/>
  <c r="JY495" i="93"/>
  <c r="LY495" i="93" s="1"/>
  <c r="JX495" i="93"/>
  <c r="LX495" i="93" s="1"/>
  <c r="JW495" i="93"/>
  <c r="LW495" i="93" s="1"/>
  <c r="JV495" i="93"/>
  <c r="LV495" i="93" s="1"/>
  <c r="JU495" i="93"/>
  <c r="LU495" i="93" s="1"/>
  <c r="JT495" i="93"/>
  <c r="LT495" i="93" s="1"/>
  <c r="JS495" i="93"/>
  <c r="LS495" i="93" s="1"/>
  <c r="JR495" i="93"/>
  <c r="LR495" i="93" s="1"/>
  <c r="JQ495" i="93"/>
  <c r="LQ495" i="93" s="1"/>
  <c r="JP495" i="93"/>
  <c r="LP495" i="93" s="1"/>
  <c r="JO495" i="93"/>
  <c r="LO495" i="93" s="1"/>
  <c r="JN495" i="93"/>
  <c r="LN495" i="93" s="1"/>
  <c r="JM495" i="93"/>
  <c r="LM495" i="93" s="1"/>
  <c r="JL495" i="93"/>
  <c r="LL495" i="93" s="1"/>
  <c r="JK495" i="93"/>
  <c r="LK495" i="93" s="1"/>
  <c r="JJ495" i="93"/>
  <c r="LJ495" i="93" s="1"/>
  <c r="JI495" i="93"/>
  <c r="LI495" i="93" s="1"/>
  <c r="JH495" i="93"/>
  <c r="LH495" i="93" s="1"/>
  <c r="JG495" i="93"/>
  <c r="LG495" i="93" s="1"/>
  <c r="JF495" i="93"/>
  <c r="LF495" i="93" s="1"/>
  <c r="JE495" i="93"/>
  <c r="LE495" i="93" s="1"/>
  <c r="JD495" i="93"/>
  <c r="LD495" i="93" s="1"/>
  <c r="JC495" i="93"/>
  <c r="LC495" i="93" s="1"/>
  <c r="JB495" i="93"/>
  <c r="LB495" i="93" s="1"/>
  <c r="JA495" i="93"/>
  <c r="LA495" i="93" s="1"/>
  <c r="KQ494" i="93"/>
  <c r="MQ494" i="93" s="1"/>
  <c r="KP494" i="93"/>
  <c r="MP494" i="93" s="1"/>
  <c r="KO494" i="93"/>
  <c r="MO494" i="93" s="1"/>
  <c r="KN494" i="93"/>
  <c r="MN494" i="93" s="1"/>
  <c r="KM494" i="93"/>
  <c r="MM494" i="93" s="1"/>
  <c r="KL494" i="93"/>
  <c r="ML494" i="93" s="1"/>
  <c r="KK494" i="93"/>
  <c r="MK494" i="93" s="1"/>
  <c r="KJ494" i="93"/>
  <c r="MJ494" i="93" s="1"/>
  <c r="KI494" i="93"/>
  <c r="MI494" i="93" s="1"/>
  <c r="KH494" i="93"/>
  <c r="MH494" i="93" s="1"/>
  <c r="KG494" i="93"/>
  <c r="MG494" i="93" s="1"/>
  <c r="KF494" i="93"/>
  <c r="MF494" i="93" s="1"/>
  <c r="KE494" i="93"/>
  <c r="ME494" i="93" s="1"/>
  <c r="KD494" i="93"/>
  <c r="MD494" i="93" s="1"/>
  <c r="KC494" i="93"/>
  <c r="MC494" i="93" s="1"/>
  <c r="KB494" i="93"/>
  <c r="MB494" i="93" s="1"/>
  <c r="KA494" i="93"/>
  <c r="MA494" i="93" s="1"/>
  <c r="JZ494" i="93"/>
  <c r="LZ494" i="93" s="1"/>
  <c r="JY494" i="93"/>
  <c r="LY494" i="93" s="1"/>
  <c r="JX494" i="93"/>
  <c r="LX494" i="93" s="1"/>
  <c r="JW494" i="93"/>
  <c r="LW494" i="93" s="1"/>
  <c r="JV494" i="93"/>
  <c r="LV494" i="93" s="1"/>
  <c r="JU494" i="93"/>
  <c r="LU494" i="93" s="1"/>
  <c r="JT494" i="93"/>
  <c r="LT494" i="93" s="1"/>
  <c r="JS494" i="93"/>
  <c r="LS494" i="93" s="1"/>
  <c r="JR494" i="93"/>
  <c r="LR494" i="93" s="1"/>
  <c r="JQ494" i="93"/>
  <c r="LQ494" i="93" s="1"/>
  <c r="JP494" i="93"/>
  <c r="LP494" i="93" s="1"/>
  <c r="JO494" i="93"/>
  <c r="LO494" i="93" s="1"/>
  <c r="JN494" i="93"/>
  <c r="LN494" i="93" s="1"/>
  <c r="JM494" i="93"/>
  <c r="LM494" i="93" s="1"/>
  <c r="JL494" i="93"/>
  <c r="LL494" i="93" s="1"/>
  <c r="JK494" i="93"/>
  <c r="LK494" i="93" s="1"/>
  <c r="JJ494" i="93"/>
  <c r="LJ494" i="93" s="1"/>
  <c r="JI494" i="93"/>
  <c r="LI494" i="93" s="1"/>
  <c r="JH494" i="93"/>
  <c r="LH494" i="93" s="1"/>
  <c r="JG494" i="93"/>
  <c r="LG494" i="93" s="1"/>
  <c r="JF494" i="93"/>
  <c r="LF494" i="93" s="1"/>
  <c r="JE494" i="93"/>
  <c r="LE494" i="93" s="1"/>
  <c r="JD494" i="93"/>
  <c r="LD494" i="93" s="1"/>
  <c r="JC494" i="93"/>
  <c r="LC494" i="93" s="1"/>
  <c r="JB494" i="93"/>
  <c r="LB494" i="93" s="1"/>
  <c r="JA494" i="93"/>
  <c r="LA494" i="93" s="1"/>
  <c r="KQ493" i="93"/>
  <c r="MQ493" i="93" s="1"/>
  <c r="KP493" i="93"/>
  <c r="MP493" i="93" s="1"/>
  <c r="KO493" i="93"/>
  <c r="MO493" i="93" s="1"/>
  <c r="KN493" i="93"/>
  <c r="MN493" i="93" s="1"/>
  <c r="KM493" i="93"/>
  <c r="MM493" i="93" s="1"/>
  <c r="KL493" i="93"/>
  <c r="ML493" i="93" s="1"/>
  <c r="KK493" i="93"/>
  <c r="MK493" i="93" s="1"/>
  <c r="KJ493" i="93"/>
  <c r="MJ493" i="93" s="1"/>
  <c r="KI493" i="93"/>
  <c r="MI493" i="93" s="1"/>
  <c r="KH493" i="93"/>
  <c r="MH493" i="93" s="1"/>
  <c r="KG493" i="93"/>
  <c r="MG493" i="93" s="1"/>
  <c r="KF493" i="93"/>
  <c r="MF493" i="93" s="1"/>
  <c r="KE493" i="93"/>
  <c r="ME493" i="93" s="1"/>
  <c r="KD493" i="93"/>
  <c r="MD493" i="93" s="1"/>
  <c r="KC493" i="93"/>
  <c r="MC493" i="93" s="1"/>
  <c r="KB493" i="93"/>
  <c r="MB493" i="93" s="1"/>
  <c r="KA493" i="93"/>
  <c r="MA493" i="93" s="1"/>
  <c r="JZ493" i="93"/>
  <c r="LZ493" i="93" s="1"/>
  <c r="JY493" i="93"/>
  <c r="LY493" i="93" s="1"/>
  <c r="JX493" i="93"/>
  <c r="LX493" i="93" s="1"/>
  <c r="JW493" i="93"/>
  <c r="LW493" i="93" s="1"/>
  <c r="JV493" i="93"/>
  <c r="LV493" i="93" s="1"/>
  <c r="JU493" i="93"/>
  <c r="LU493" i="93" s="1"/>
  <c r="JT493" i="93"/>
  <c r="LT493" i="93" s="1"/>
  <c r="JS493" i="93"/>
  <c r="LS493" i="93" s="1"/>
  <c r="JR493" i="93"/>
  <c r="LR493" i="93" s="1"/>
  <c r="JQ493" i="93"/>
  <c r="LQ493" i="93" s="1"/>
  <c r="JP493" i="93"/>
  <c r="LP493" i="93" s="1"/>
  <c r="JO493" i="93"/>
  <c r="LO493" i="93" s="1"/>
  <c r="JN493" i="93"/>
  <c r="LN493" i="93" s="1"/>
  <c r="JM493" i="93"/>
  <c r="LM493" i="93" s="1"/>
  <c r="JL493" i="93"/>
  <c r="LL493" i="93" s="1"/>
  <c r="JK493" i="93"/>
  <c r="LK493" i="93" s="1"/>
  <c r="JJ493" i="93"/>
  <c r="LJ493" i="93" s="1"/>
  <c r="JI493" i="93"/>
  <c r="LI493" i="93" s="1"/>
  <c r="JH493" i="93"/>
  <c r="LH493" i="93" s="1"/>
  <c r="JG493" i="93"/>
  <c r="LG493" i="93" s="1"/>
  <c r="JF493" i="93"/>
  <c r="LF493" i="93" s="1"/>
  <c r="JE493" i="93"/>
  <c r="LE493" i="93" s="1"/>
  <c r="JD493" i="93"/>
  <c r="LD493" i="93" s="1"/>
  <c r="JC493" i="93"/>
  <c r="LC493" i="93" s="1"/>
  <c r="JB493" i="93"/>
  <c r="LB493" i="93" s="1"/>
  <c r="JA493" i="93"/>
  <c r="LA493" i="93" s="1"/>
  <c r="KQ492" i="93"/>
  <c r="MQ492" i="93" s="1"/>
  <c r="KP492" i="93"/>
  <c r="MP492" i="93" s="1"/>
  <c r="KO492" i="93"/>
  <c r="MO492" i="93" s="1"/>
  <c r="KN492" i="93"/>
  <c r="MN492" i="93" s="1"/>
  <c r="KM492" i="93"/>
  <c r="MM492" i="93" s="1"/>
  <c r="KL492" i="93"/>
  <c r="ML492" i="93" s="1"/>
  <c r="KK492" i="93"/>
  <c r="MK492" i="93" s="1"/>
  <c r="KJ492" i="93"/>
  <c r="MJ492" i="93" s="1"/>
  <c r="KI492" i="93"/>
  <c r="MI492" i="93" s="1"/>
  <c r="KH492" i="93"/>
  <c r="MH492" i="93" s="1"/>
  <c r="KG492" i="93"/>
  <c r="MG492" i="93" s="1"/>
  <c r="KF492" i="93"/>
  <c r="MF492" i="93" s="1"/>
  <c r="KE492" i="93"/>
  <c r="ME492" i="93" s="1"/>
  <c r="KD492" i="93"/>
  <c r="MD492" i="93" s="1"/>
  <c r="KC492" i="93"/>
  <c r="MC492" i="93" s="1"/>
  <c r="KB492" i="93"/>
  <c r="MB492" i="93" s="1"/>
  <c r="KA492" i="93"/>
  <c r="MA492" i="93" s="1"/>
  <c r="JZ492" i="93"/>
  <c r="LZ492" i="93" s="1"/>
  <c r="JY492" i="93"/>
  <c r="LY492" i="93" s="1"/>
  <c r="JX492" i="93"/>
  <c r="LX492" i="93" s="1"/>
  <c r="JW492" i="93"/>
  <c r="LW492" i="93" s="1"/>
  <c r="JV492" i="93"/>
  <c r="LV492" i="93" s="1"/>
  <c r="JU492" i="93"/>
  <c r="LU492" i="93" s="1"/>
  <c r="JT492" i="93"/>
  <c r="LT492" i="93" s="1"/>
  <c r="JS492" i="93"/>
  <c r="LS492" i="93" s="1"/>
  <c r="JR492" i="93"/>
  <c r="LR492" i="93" s="1"/>
  <c r="JQ492" i="93"/>
  <c r="LQ492" i="93" s="1"/>
  <c r="JP492" i="93"/>
  <c r="LP492" i="93" s="1"/>
  <c r="JO492" i="93"/>
  <c r="LO492" i="93" s="1"/>
  <c r="JN492" i="93"/>
  <c r="LN492" i="93" s="1"/>
  <c r="JM492" i="93"/>
  <c r="LM492" i="93" s="1"/>
  <c r="JL492" i="93"/>
  <c r="LL492" i="93" s="1"/>
  <c r="JK492" i="93"/>
  <c r="LK492" i="93" s="1"/>
  <c r="JJ492" i="93"/>
  <c r="LJ492" i="93" s="1"/>
  <c r="JI492" i="93"/>
  <c r="LI492" i="93" s="1"/>
  <c r="JH492" i="93"/>
  <c r="LH492" i="93" s="1"/>
  <c r="JG492" i="93"/>
  <c r="LG492" i="93" s="1"/>
  <c r="JF492" i="93"/>
  <c r="LF492" i="93" s="1"/>
  <c r="JE492" i="93"/>
  <c r="LE492" i="93" s="1"/>
  <c r="JD492" i="93"/>
  <c r="LD492" i="93" s="1"/>
  <c r="JC492" i="93"/>
  <c r="LC492" i="93" s="1"/>
  <c r="JB492" i="93"/>
  <c r="LB492" i="93" s="1"/>
  <c r="JA492" i="93"/>
  <c r="LA492" i="93" s="1"/>
  <c r="KQ491" i="93"/>
  <c r="MQ491" i="93" s="1"/>
  <c r="KP491" i="93"/>
  <c r="MP491" i="93" s="1"/>
  <c r="KO491" i="93"/>
  <c r="MO491" i="93" s="1"/>
  <c r="KN491" i="93"/>
  <c r="MN491" i="93" s="1"/>
  <c r="KM491" i="93"/>
  <c r="MM491" i="93" s="1"/>
  <c r="KL491" i="93"/>
  <c r="ML491" i="93" s="1"/>
  <c r="KK491" i="93"/>
  <c r="MK491" i="93" s="1"/>
  <c r="KJ491" i="93"/>
  <c r="MJ491" i="93" s="1"/>
  <c r="KI491" i="93"/>
  <c r="MI491" i="93" s="1"/>
  <c r="KH491" i="93"/>
  <c r="MH491" i="93" s="1"/>
  <c r="KG491" i="93"/>
  <c r="MG491" i="93" s="1"/>
  <c r="KF491" i="93"/>
  <c r="MF491" i="93" s="1"/>
  <c r="KE491" i="93"/>
  <c r="ME491" i="93" s="1"/>
  <c r="KD491" i="93"/>
  <c r="MD491" i="93" s="1"/>
  <c r="KC491" i="93"/>
  <c r="MC491" i="93" s="1"/>
  <c r="KB491" i="93"/>
  <c r="MB491" i="93" s="1"/>
  <c r="KA491" i="93"/>
  <c r="MA491" i="93" s="1"/>
  <c r="JZ491" i="93"/>
  <c r="LZ491" i="93" s="1"/>
  <c r="JY491" i="93"/>
  <c r="LY491" i="93" s="1"/>
  <c r="JX491" i="93"/>
  <c r="LX491" i="93" s="1"/>
  <c r="JW491" i="93"/>
  <c r="LW491" i="93" s="1"/>
  <c r="JV491" i="93"/>
  <c r="LV491" i="93" s="1"/>
  <c r="JU491" i="93"/>
  <c r="LU491" i="93" s="1"/>
  <c r="JT491" i="93"/>
  <c r="LT491" i="93" s="1"/>
  <c r="JS491" i="93"/>
  <c r="LS491" i="93" s="1"/>
  <c r="JR491" i="93"/>
  <c r="LR491" i="93" s="1"/>
  <c r="JQ491" i="93"/>
  <c r="LQ491" i="93" s="1"/>
  <c r="JP491" i="93"/>
  <c r="LP491" i="93" s="1"/>
  <c r="JO491" i="93"/>
  <c r="LO491" i="93" s="1"/>
  <c r="JN491" i="93"/>
  <c r="LN491" i="93" s="1"/>
  <c r="JM491" i="93"/>
  <c r="LM491" i="93" s="1"/>
  <c r="JL491" i="93"/>
  <c r="LL491" i="93" s="1"/>
  <c r="JK491" i="93"/>
  <c r="LK491" i="93" s="1"/>
  <c r="JJ491" i="93"/>
  <c r="LJ491" i="93" s="1"/>
  <c r="JI491" i="93"/>
  <c r="LI491" i="93" s="1"/>
  <c r="JH491" i="93"/>
  <c r="LH491" i="93" s="1"/>
  <c r="JG491" i="93"/>
  <c r="LG491" i="93" s="1"/>
  <c r="JF491" i="93"/>
  <c r="LF491" i="93" s="1"/>
  <c r="JE491" i="93"/>
  <c r="LE491" i="93" s="1"/>
  <c r="JD491" i="93"/>
  <c r="LD491" i="93" s="1"/>
  <c r="JC491" i="93"/>
  <c r="LC491" i="93" s="1"/>
  <c r="JB491" i="93"/>
  <c r="LB491" i="93" s="1"/>
  <c r="JA491" i="93"/>
  <c r="LA491" i="93" s="1"/>
  <c r="KQ490" i="93"/>
  <c r="MQ490" i="93" s="1"/>
  <c r="KP490" i="93"/>
  <c r="MP490" i="93" s="1"/>
  <c r="KO490" i="93"/>
  <c r="MO490" i="93" s="1"/>
  <c r="KN490" i="93"/>
  <c r="MN490" i="93" s="1"/>
  <c r="KM490" i="93"/>
  <c r="MM490" i="93" s="1"/>
  <c r="KL490" i="93"/>
  <c r="ML490" i="93" s="1"/>
  <c r="KK490" i="93"/>
  <c r="MK490" i="93" s="1"/>
  <c r="KJ490" i="93"/>
  <c r="MJ490" i="93" s="1"/>
  <c r="KI490" i="93"/>
  <c r="MI490" i="93" s="1"/>
  <c r="KH490" i="93"/>
  <c r="MH490" i="93" s="1"/>
  <c r="KG490" i="93"/>
  <c r="MG490" i="93" s="1"/>
  <c r="KF490" i="93"/>
  <c r="MF490" i="93" s="1"/>
  <c r="KE490" i="93"/>
  <c r="ME490" i="93" s="1"/>
  <c r="KD490" i="93"/>
  <c r="MD490" i="93" s="1"/>
  <c r="KC490" i="93"/>
  <c r="MC490" i="93" s="1"/>
  <c r="KB490" i="93"/>
  <c r="MB490" i="93" s="1"/>
  <c r="KA490" i="93"/>
  <c r="MA490" i="93" s="1"/>
  <c r="JZ490" i="93"/>
  <c r="LZ490" i="93" s="1"/>
  <c r="JY490" i="93"/>
  <c r="LY490" i="93" s="1"/>
  <c r="JX490" i="93"/>
  <c r="LX490" i="93" s="1"/>
  <c r="JW490" i="93"/>
  <c r="LW490" i="93" s="1"/>
  <c r="JV490" i="93"/>
  <c r="LV490" i="93" s="1"/>
  <c r="JU490" i="93"/>
  <c r="LU490" i="93" s="1"/>
  <c r="JT490" i="93"/>
  <c r="LT490" i="93" s="1"/>
  <c r="JS490" i="93"/>
  <c r="LS490" i="93" s="1"/>
  <c r="JR490" i="93"/>
  <c r="LR490" i="93" s="1"/>
  <c r="JQ490" i="93"/>
  <c r="LQ490" i="93" s="1"/>
  <c r="JP490" i="93"/>
  <c r="LP490" i="93" s="1"/>
  <c r="JO490" i="93"/>
  <c r="LO490" i="93" s="1"/>
  <c r="JN490" i="93"/>
  <c r="LN490" i="93" s="1"/>
  <c r="JM490" i="93"/>
  <c r="LM490" i="93" s="1"/>
  <c r="JL490" i="93"/>
  <c r="LL490" i="93" s="1"/>
  <c r="JK490" i="93"/>
  <c r="LK490" i="93" s="1"/>
  <c r="JJ490" i="93"/>
  <c r="LJ490" i="93" s="1"/>
  <c r="JI490" i="93"/>
  <c r="LI490" i="93" s="1"/>
  <c r="JH490" i="93"/>
  <c r="LH490" i="93" s="1"/>
  <c r="JG490" i="93"/>
  <c r="LG490" i="93" s="1"/>
  <c r="JF490" i="93"/>
  <c r="LF490" i="93" s="1"/>
  <c r="JE490" i="93"/>
  <c r="LE490" i="93" s="1"/>
  <c r="JD490" i="93"/>
  <c r="LD490" i="93" s="1"/>
  <c r="JC490" i="93"/>
  <c r="LC490" i="93" s="1"/>
  <c r="JB490" i="93"/>
  <c r="LB490" i="93" s="1"/>
  <c r="JA490" i="93"/>
  <c r="LA490" i="93" s="1"/>
  <c r="KQ489" i="93"/>
  <c r="MQ489" i="93" s="1"/>
  <c r="KP489" i="93"/>
  <c r="MP489" i="93" s="1"/>
  <c r="KO489" i="93"/>
  <c r="MO489" i="93" s="1"/>
  <c r="KN489" i="93"/>
  <c r="MN489" i="93" s="1"/>
  <c r="KM489" i="93"/>
  <c r="MM489" i="93" s="1"/>
  <c r="KL489" i="93"/>
  <c r="ML489" i="93" s="1"/>
  <c r="KK489" i="93"/>
  <c r="MK489" i="93" s="1"/>
  <c r="KJ489" i="93"/>
  <c r="MJ489" i="93" s="1"/>
  <c r="KI489" i="93"/>
  <c r="MI489" i="93" s="1"/>
  <c r="KH489" i="93"/>
  <c r="MH489" i="93" s="1"/>
  <c r="KG489" i="93"/>
  <c r="MG489" i="93" s="1"/>
  <c r="KF489" i="93"/>
  <c r="MF489" i="93" s="1"/>
  <c r="KE489" i="93"/>
  <c r="ME489" i="93" s="1"/>
  <c r="KD489" i="93"/>
  <c r="MD489" i="93" s="1"/>
  <c r="KC489" i="93"/>
  <c r="MC489" i="93" s="1"/>
  <c r="KB489" i="93"/>
  <c r="MB489" i="93" s="1"/>
  <c r="KA489" i="93"/>
  <c r="MA489" i="93" s="1"/>
  <c r="JZ489" i="93"/>
  <c r="LZ489" i="93" s="1"/>
  <c r="JY489" i="93"/>
  <c r="LY489" i="93" s="1"/>
  <c r="JX489" i="93"/>
  <c r="LX489" i="93" s="1"/>
  <c r="JW489" i="93"/>
  <c r="LW489" i="93" s="1"/>
  <c r="JV489" i="93"/>
  <c r="LV489" i="93" s="1"/>
  <c r="JU489" i="93"/>
  <c r="LU489" i="93" s="1"/>
  <c r="JT489" i="93"/>
  <c r="LT489" i="93" s="1"/>
  <c r="JS489" i="93"/>
  <c r="LS489" i="93" s="1"/>
  <c r="JR489" i="93"/>
  <c r="LR489" i="93" s="1"/>
  <c r="JQ489" i="93"/>
  <c r="LQ489" i="93" s="1"/>
  <c r="JP489" i="93"/>
  <c r="LP489" i="93" s="1"/>
  <c r="JO489" i="93"/>
  <c r="LO489" i="93" s="1"/>
  <c r="JN489" i="93"/>
  <c r="LN489" i="93" s="1"/>
  <c r="JM489" i="93"/>
  <c r="LM489" i="93" s="1"/>
  <c r="JL489" i="93"/>
  <c r="LL489" i="93" s="1"/>
  <c r="JK489" i="93"/>
  <c r="LK489" i="93" s="1"/>
  <c r="JJ489" i="93"/>
  <c r="LJ489" i="93" s="1"/>
  <c r="JI489" i="93"/>
  <c r="LI489" i="93" s="1"/>
  <c r="JH489" i="93"/>
  <c r="LH489" i="93" s="1"/>
  <c r="JG489" i="93"/>
  <c r="LG489" i="93" s="1"/>
  <c r="JF489" i="93"/>
  <c r="LF489" i="93" s="1"/>
  <c r="JE489" i="93"/>
  <c r="LE489" i="93" s="1"/>
  <c r="JD489" i="93"/>
  <c r="LD489" i="93" s="1"/>
  <c r="JC489" i="93"/>
  <c r="LC489" i="93" s="1"/>
  <c r="JB489" i="93"/>
  <c r="LB489" i="93" s="1"/>
  <c r="JA489" i="93"/>
  <c r="LA489" i="93" s="1"/>
  <c r="KQ488" i="93"/>
  <c r="MQ488" i="93" s="1"/>
  <c r="KP488" i="93"/>
  <c r="MP488" i="93" s="1"/>
  <c r="KO488" i="93"/>
  <c r="MO488" i="93" s="1"/>
  <c r="KN488" i="93"/>
  <c r="MN488" i="93" s="1"/>
  <c r="KM488" i="93"/>
  <c r="MM488" i="93" s="1"/>
  <c r="KL488" i="93"/>
  <c r="ML488" i="93" s="1"/>
  <c r="KK488" i="93"/>
  <c r="MK488" i="93" s="1"/>
  <c r="KJ488" i="93"/>
  <c r="MJ488" i="93" s="1"/>
  <c r="KI488" i="93"/>
  <c r="MI488" i="93" s="1"/>
  <c r="KH488" i="93"/>
  <c r="MH488" i="93" s="1"/>
  <c r="KG488" i="93"/>
  <c r="MG488" i="93" s="1"/>
  <c r="KF488" i="93"/>
  <c r="MF488" i="93" s="1"/>
  <c r="KE488" i="93"/>
  <c r="ME488" i="93" s="1"/>
  <c r="KD488" i="93"/>
  <c r="MD488" i="93" s="1"/>
  <c r="KC488" i="93"/>
  <c r="MC488" i="93" s="1"/>
  <c r="KB488" i="93"/>
  <c r="MB488" i="93" s="1"/>
  <c r="KA488" i="93"/>
  <c r="MA488" i="93" s="1"/>
  <c r="JZ488" i="93"/>
  <c r="LZ488" i="93" s="1"/>
  <c r="JY488" i="93"/>
  <c r="LY488" i="93" s="1"/>
  <c r="JX488" i="93"/>
  <c r="LX488" i="93" s="1"/>
  <c r="JW488" i="93"/>
  <c r="LW488" i="93" s="1"/>
  <c r="JV488" i="93"/>
  <c r="LV488" i="93" s="1"/>
  <c r="JU488" i="93"/>
  <c r="LU488" i="93" s="1"/>
  <c r="JT488" i="93"/>
  <c r="LT488" i="93" s="1"/>
  <c r="JS488" i="93"/>
  <c r="LS488" i="93" s="1"/>
  <c r="JR488" i="93"/>
  <c r="LR488" i="93" s="1"/>
  <c r="JQ488" i="93"/>
  <c r="LQ488" i="93" s="1"/>
  <c r="JP488" i="93"/>
  <c r="LP488" i="93" s="1"/>
  <c r="JO488" i="93"/>
  <c r="LO488" i="93" s="1"/>
  <c r="JN488" i="93"/>
  <c r="LN488" i="93" s="1"/>
  <c r="JM488" i="93"/>
  <c r="LM488" i="93" s="1"/>
  <c r="JL488" i="93"/>
  <c r="LL488" i="93" s="1"/>
  <c r="JK488" i="93"/>
  <c r="LK488" i="93" s="1"/>
  <c r="JJ488" i="93"/>
  <c r="LJ488" i="93" s="1"/>
  <c r="JI488" i="93"/>
  <c r="LI488" i="93" s="1"/>
  <c r="JH488" i="93"/>
  <c r="LH488" i="93" s="1"/>
  <c r="JG488" i="93"/>
  <c r="LG488" i="93" s="1"/>
  <c r="JF488" i="93"/>
  <c r="LF488" i="93" s="1"/>
  <c r="JE488" i="93"/>
  <c r="LE488" i="93" s="1"/>
  <c r="JD488" i="93"/>
  <c r="LD488" i="93" s="1"/>
  <c r="JC488" i="93"/>
  <c r="LC488" i="93" s="1"/>
  <c r="JB488" i="93"/>
  <c r="LB488" i="93" s="1"/>
  <c r="JA488" i="93"/>
  <c r="LA488" i="93" s="1"/>
  <c r="KQ487" i="93"/>
  <c r="MQ487" i="93" s="1"/>
  <c r="KP487" i="93"/>
  <c r="MP487" i="93" s="1"/>
  <c r="KO487" i="93"/>
  <c r="MO487" i="93" s="1"/>
  <c r="KN487" i="93"/>
  <c r="MN487" i="93" s="1"/>
  <c r="KM487" i="93"/>
  <c r="MM487" i="93" s="1"/>
  <c r="KL487" i="93"/>
  <c r="ML487" i="93" s="1"/>
  <c r="KK487" i="93"/>
  <c r="MK487" i="93" s="1"/>
  <c r="KJ487" i="93"/>
  <c r="MJ487" i="93" s="1"/>
  <c r="KI487" i="93"/>
  <c r="MI487" i="93" s="1"/>
  <c r="KH487" i="93"/>
  <c r="MH487" i="93" s="1"/>
  <c r="KG487" i="93"/>
  <c r="MG487" i="93" s="1"/>
  <c r="KF487" i="93"/>
  <c r="MF487" i="93" s="1"/>
  <c r="KE487" i="93"/>
  <c r="ME487" i="93" s="1"/>
  <c r="KD487" i="93"/>
  <c r="MD487" i="93" s="1"/>
  <c r="KC487" i="93"/>
  <c r="MC487" i="93" s="1"/>
  <c r="KB487" i="93"/>
  <c r="MB487" i="93" s="1"/>
  <c r="KA487" i="93"/>
  <c r="MA487" i="93" s="1"/>
  <c r="JZ487" i="93"/>
  <c r="LZ487" i="93" s="1"/>
  <c r="JY487" i="93"/>
  <c r="LY487" i="93" s="1"/>
  <c r="JX487" i="93"/>
  <c r="LX487" i="93" s="1"/>
  <c r="JW487" i="93"/>
  <c r="LW487" i="93" s="1"/>
  <c r="JV487" i="93"/>
  <c r="LV487" i="93" s="1"/>
  <c r="JU487" i="93"/>
  <c r="LU487" i="93" s="1"/>
  <c r="JT487" i="93"/>
  <c r="LT487" i="93" s="1"/>
  <c r="JS487" i="93"/>
  <c r="LS487" i="93" s="1"/>
  <c r="JR487" i="93"/>
  <c r="LR487" i="93" s="1"/>
  <c r="JQ487" i="93"/>
  <c r="LQ487" i="93" s="1"/>
  <c r="JP487" i="93"/>
  <c r="LP487" i="93" s="1"/>
  <c r="JO487" i="93"/>
  <c r="LO487" i="93" s="1"/>
  <c r="JN487" i="93"/>
  <c r="LN487" i="93" s="1"/>
  <c r="JM487" i="93"/>
  <c r="LM487" i="93" s="1"/>
  <c r="JL487" i="93"/>
  <c r="LL487" i="93" s="1"/>
  <c r="JK487" i="93"/>
  <c r="LK487" i="93" s="1"/>
  <c r="JJ487" i="93"/>
  <c r="LJ487" i="93" s="1"/>
  <c r="JI487" i="93"/>
  <c r="LI487" i="93" s="1"/>
  <c r="JH487" i="93"/>
  <c r="LH487" i="93" s="1"/>
  <c r="JG487" i="93"/>
  <c r="LG487" i="93" s="1"/>
  <c r="JF487" i="93"/>
  <c r="LF487" i="93" s="1"/>
  <c r="JE487" i="93"/>
  <c r="LE487" i="93" s="1"/>
  <c r="JD487" i="93"/>
  <c r="LD487" i="93" s="1"/>
  <c r="JC487" i="93"/>
  <c r="LC487" i="93" s="1"/>
  <c r="JB487" i="93"/>
  <c r="LB487" i="93" s="1"/>
  <c r="JA487" i="93"/>
  <c r="LA487" i="93" s="1"/>
  <c r="KQ486" i="93"/>
  <c r="MQ486" i="93" s="1"/>
  <c r="KP486" i="93"/>
  <c r="MP486" i="93" s="1"/>
  <c r="KO486" i="93"/>
  <c r="MO486" i="93" s="1"/>
  <c r="KN486" i="93"/>
  <c r="MN486" i="93" s="1"/>
  <c r="KM486" i="93"/>
  <c r="MM486" i="93" s="1"/>
  <c r="KL486" i="93"/>
  <c r="ML486" i="93" s="1"/>
  <c r="KK486" i="93"/>
  <c r="MK486" i="93" s="1"/>
  <c r="KJ486" i="93"/>
  <c r="MJ486" i="93" s="1"/>
  <c r="KI486" i="93"/>
  <c r="MI486" i="93" s="1"/>
  <c r="KH486" i="93"/>
  <c r="MH486" i="93" s="1"/>
  <c r="KG486" i="93"/>
  <c r="MG486" i="93" s="1"/>
  <c r="KF486" i="93"/>
  <c r="MF486" i="93" s="1"/>
  <c r="KE486" i="93"/>
  <c r="ME486" i="93" s="1"/>
  <c r="KD486" i="93"/>
  <c r="MD486" i="93" s="1"/>
  <c r="KC486" i="93"/>
  <c r="MC486" i="93" s="1"/>
  <c r="KB486" i="93"/>
  <c r="MB486" i="93" s="1"/>
  <c r="KA486" i="93"/>
  <c r="MA486" i="93" s="1"/>
  <c r="JZ486" i="93"/>
  <c r="LZ486" i="93" s="1"/>
  <c r="JY486" i="93"/>
  <c r="LY486" i="93" s="1"/>
  <c r="JX486" i="93"/>
  <c r="LX486" i="93" s="1"/>
  <c r="JW486" i="93"/>
  <c r="LW486" i="93" s="1"/>
  <c r="JV486" i="93"/>
  <c r="LV486" i="93" s="1"/>
  <c r="JU486" i="93"/>
  <c r="LU486" i="93" s="1"/>
  <c r="JT486" i="93"/>
  <c r="LT486" i="93" s="1"/>
  <c r="JS486" i="93"/>
  <c r="LS486" i="93" s="1"/>
  <c r="JR486" i="93"/>
  <c r="LR486" i="93" s="1"/>
  <c r="JQ486" i="93"/>
  <c r="LQ486" i="93" s="1"/>
  <c r="JP486" i="93"/>
  <c r="LP486" i="93" s="1"/>
  <c r="JO486" i="93"/>
  <c r="LO486" i="93" s="1"/>
  <c r="JN486" i="93"/>
  <c r="LN486" i="93" s="1"/>
  <c r="JM486" i="93"/>
  <c r="LM486" i="93" s="1"/>
  <c r="JL486" i="93"/>
  <c r="LL486" i="93" s="1"/>
  <c r="JK486" i="93"/>
  <c r="LK486" i="93" s="1"/>
  <c r="JJ486" i="93"/>
  <c r="LJ486" i="93" s="1"/>
  <c r="JI486" i="93"/>
  <c r="LI486" i="93" s="1"/>
  <c r="JH486" i="93"/>
  <c r="LH486" i="93" s="1"/>
  <c r="JG486" i="93"/>
  <c r="LG486" i="93" s="1"/>
  <c r="JF486" i="93"/>
  <c r="LF486" i="93" s="1"/>
  <c r="JE486" i="93"/>
  <c r="LE486" i="93" s="1"/>
  <c r="JD486" i="93"/>
  <c r="LD486" i="93" s="1"/>
  <c r="JC486" i="93"/>
  <c r="LC486" i="93" s="1"/>
  <c r="JB486" i="93"/>
  <c r="LB486" i="93" s="1"/>
  <c r="JA486" i="93"/>
  <c r="LA486" i="93" s="1"/>
  <c r="KQ485" i="93"/>
  <c r="MQ485" i="93" s="1"/>
  <c r="KP485" i="93"/>
  <c r="MP485" i="93" s="1"/>
  <c r="KO485" i="93"/>
  <c r="MO485" i="93" s="1"/>
  <c r="KN485" i="93"/>
  <c r="MN485" i="93" s="1"/>
  <c r="KM485" i="93"/>
  <c r="MM485" i="93" s="1"/>
  <c r="KL485" i="93"/>
  <c r="ML485" i="93" s="1"/>
  <c r="KK485" i="93"/>
  <c r="MK485" i="93" s="1"/>
  <c r="KJ485" i="93"/>
  <c r="MJ485" i="93" s="1"/>
  <c r="KI485" i="93"/>
  <c r="MI485" i="93" s="1"/>
  <c r="KH485" i="93"/>
  <c r="MH485" i="93" s="1"/>
  <c r="KG485" i="93"/>
  <c r="MG485" i="93" s="1"/>
  <c r="KF485" i="93"/>
  <c r="MF485" i="93" s="1"/>
  <c r="KE485" i="93"/>
  <c r="ME485" i="93" s="1"/>
  <c r="KD485" i="93"/>
  <c r="MD485" i="93" s="1"/>
  <c r="KC485" i="93"/>
  <c r="MC485" i="93" s="1"/>
  <c r="KB485" i="93"/>
  <c r="MB485" i="93" s="1"/>
  <c r="KA485" i="93"/>
  <c r="MA485" i="93" s="1"/>
  <c r="JZ485" i="93"/>
  <c r="LZ485" i="93" s="1"/>
  <c r="JY485" i="93"/>
  <c r="LY485" i="93" s="1"/>
  <c r="JX485" i="93"/>
  <c r="LX485" i="93" s="1"/>
  <c r="JW485" i="93"/>
  <c r="LW485" i="93" s="1"/>
  <c r="JV485" i="93"/>
  <c r="LV485" i="93" s="1"/>
  <c r="JU485" i="93"/>
  <c r="LU485" i="93" s="1"/>
  <c r="JT485" i="93"/>
  <c r="LT485" i="93" s="1"/>
  <c r="JS485" i="93"/>
  <c r="LS485" i="93" s="1"/>
  <c r="JR485" i="93"/>
  <c r="LR485" i="93" s="1"/>
  <c r="JQ485" i="93"/>
  <c r="LQ485" i="93" s="1"/>
  <c r="JP485" i="93"/>
  <c r="LP485" i="93" s="1"/>
  <c r="JO485" i="93"/>
  <c r="LO485" i="93" s="1"/>
  <c r="JN485" i="93"/>
  <c r="LN485" i="93" s="1"/>
  <c r="JM485" i="93"/>
  <c r="LM485" i="93" s="1"/>
  <c r="JL485" i="93"/>
  <c r="LL485" i="93" s="1"/>
  <c r="JK485" i="93"/>
  <c r="LK485" i="93" s="1"/>
  <c r="JJ485" i="93"/>
  <c r="LJ485" i="93" s="1"/>
  <c r="JI485" i="93"/>
  <c r="LI485" i="93" s="1"/>
  <c r="JH485" i="93"/>
  <c r="LH485" i="93" s="1"/>
  <c r="JG485" i="93"/>
  <c r="LG485" i="93" s="1"/>
  <c r="JF485" i="93"/>
  <c r="LF485" i="93" s="1"/>
  <c r="JE485" i="93"/>
  <c r="LE485" i="93" s="1"/>
  <c r="JD485" i="93"/>
  <c r="LD485" i="93" s="1"/>
  <c r="JC485" i="93"/>
  <c r="LC485" i="93" s="1"/>
  <c r="JB485" i="93"/>
  <c r="LB485" i="93" s="1"/>
  <c r="JA485" i="93"/>
  <c r="LA485" i="93" s="1"/>
  <c r="KQ484" i="93"/>
  <c r="MQ484" i="93" s="1"/>
  <c r="KP484" i="93"/>
  <c r="MP484" i="93" s="1"/>
  <c r="KO484" i="93"/>
  <c r="MO484" i="93" s="1"/>
  <c r="KN484" i="93"/>
  <c r="MN484" i="93" s="1"/>
  <c r="KM484" i="93"/>
  <c r="MM484" i="93" s="1"/>
  <c r="KL484" i="93"/>
  <c r="ML484" i="93" s="1"/>
  <c r="KK484" i="93"/>
  <c r="MK484" i="93" s="1"/>
  <c r="KJ484" i="93"/>
  <c r="MJ484" i="93" s="1"/>
  <c r="KI484" i="93"/>
  <c r="MI484" i="93" s="1"/>
  <c r="KH484" i="93"/>
  <c r="MH484" i="93" s="1"/>
  <c r="KG484" i="93"/>
  <c r="MG484" i="93" s="1"/>
  <c r="KF484" i="93"/>
  <c r="MF484" i="93" s="1"/>
  <c r="KE484" i="93"/>
  <c r="ME484" i="93" s="1"/>
  <c r="KD484" i="93"/>
  <c r="MD484" i="93" s="1"/>
  <c r="KC484" i="93"/>
  <c r="MC484" i="93" s="1"/>
  <c r="KB484" i="93"/>
  <c r="MB484" i="93" s="1"/>
  <c r="KA484" i="93"/>
  <c r="MA484" i="93" s="1"/>
  <c r="JZ484" i="93"/>
  <c r="LZ484" i="93" s="1"/>
  <c r="JY484" i="93"/>
  <c r="LY484" i="93" s="1"/>
  <c r="JX484" i="93"/>
  <c r="LX484" i="93" s="1"/>
  <c r="JW484" i="93"/>
  <c r="LW484" i="93" s="1"/>
  <c r="JV484" i="93"/>
  <c r="LV484" i="93" s="1"/>
  <c r="JU484" i="93"/>
  <c r="LU484" i="93" s="1"/>
  <c r="JT484" i="93"/>
  <c r="LT484" i="93" s="1"/>
  <c r="JS484" i="93"/>
  <c r="LS484" i="93" s="1"/>
  <c r="JR484" i="93"/>
  <c r="LR484" i="93" s="1"/>
  <c r="JQ484" i="93"/>
  <c r="LQ484" i="93" s="1"/>
  <c r="JP484" i="93"/>
  <c r="LP484" i="93" s="1"/>
  <c r="JO484" i="93"/>
  <c r="LO484" i="93" s="1"/>
  <c r="JN484" i="93"/>
  <c r="LN484" i="93" s="1"/>
  <c r="JM484" i="93"/>
  <c r="LM484" i="93" s="1"/>
  <c r="JL484" i="93"/>
  <c r="LL484" i="93" s="1"/>
  <c r="JK484" i="93"/>
  <c r="LK484" i="93" s="1"/>
  <c r="JJ484" i="93"/>
  <c r="LJ484" i="93" s="1"/>
  <c r="JI484" i="93"/>
  <c r="LI484" i="93" s="1"/>
  <c r="JH484" i="93"/>
  <c r="LH484" i="93" s="1"/>
  <c r="JG484" i="93"/>
  <c r="LG484" i="93" s="1"/>
  <c r="JF484" i="93"/>
  <c r="LF484" i="93" s="1"/>
  <c r="JE484" i="93"/>
  <c r="LE484" i="93" s="1"/>
  <c r="JD484" i="93"/>
  <c r="LD484" i="93" s="1"/>
  <c r="JC484" i="93"/>
  <c r="LC484" i="93" s="1"/>
  <c r="JB484" i="93"/>
  <c r="LB484" i="93" s="1"/>
  <c r="JA484" i="93"/>
  <c r="LA484" i="93" s="1"/>
  <c r="KQ483" i="93"/>
  <c r="MQ483" i="93" s="1"/>
  <c r="KP483" i="93"/>
  <c r="MP483" i="93" s="1"/>
  <c r="KO483" i="93"/>
  <c r="MO483" i="93" s="1"/>
  <c r="KN483" i="93"/>
  <c r="MN483" i="93" s="1"/>
  <c r="KM483" i="93"/>
  <c r="MM483" i="93" s="1"/>
  <c r="KL483" i="93"/>
  <c r="ML483" i="93" s="1"/>
  <c r="KK483" i="93"/>
  <c r="MK483" i="93" s="1"/>
  <c r="KJ483" i="93"/>
  <c r="MJ483" i="93" s="1"/>
  <c r="KI483" i="93"/>
  <c r="MI483" i="93" s="1"/>
  <c r="KH483" i="93"/>
  <c r="MH483" i="93" s="1"/>
  <c r="KG483" i="93"/>
  <c r="MG483" i="93" s="1"/>
  <c r="KF483" i="93"/>
  <c r="MF483" i="93" s="1"/>
  <c r="KE483" i="93"/>
  <c r="ME483" i="93" s="1"/>
  <c r="KD483" i="93"/>
  <c r="MD483" i="93" s="1"/>
  <c r="KC483" i="93"/>
  <c r="MC483" i="93" s="1"/>
  <c r="KB483" i="93"/>
  <c r="MB483" i="93" s="1"/>
  <c r="KA483" i="93"/>
  <c r="MA483" i="93" s="1"/>
  <c r="JZ483" i="93"/>
  <c r="LZ483" i="93" s="1"/>
  <c r="JY483" i="93"/>
  <c r="LY483" i="93" s="1"/>
  <c r="JX483" i="93"/>
  <c r="LX483" i="93" s="1"/>
  <c r="JW483" i="93"/>
  <c r="LW483" i="93" s="1"/>
  <c r="JV483" i="93"/>
  <c r="LV483" i="93" s="1"/>
  <c r="JU483" i="93"/>
  <c r="LU483" i="93" s="1"/>
  <c r="JT483" i="93"/>
  <c r="LT483" i="93" s="1"/>
  <c r="JS483" i="93"/>
  <c r="LS483" i="93" s="1"/>
  <c r="JR483" i="93"/>
  <c r="LR483" i="93" s="1"/>
  <c r="JQ483" i="93"/>
  <c r="LQ483" i="93" s="1"/>
  <c r="JP483" i="93"/>
  <c r="LP483" i="93" s="1"/>
  <c r="JO483" i="93"/>
  <c r="LO483" i="93" s="1"/>
  <c r="JN483" i="93"/>
  <c r="LN483" i="93" s="1"/>
  <c r="JM483" i="93"/>
  <c r="LM483" i="93" s="1"/>
  <c r="JL483" i="93"/>
  <c r="LL483" i="93" s="1"/>
  <c r="JK483" i="93"/>
  <c r="LK483" i="93" s="1"/>
  <c r="JJ483" i="93"/>
  <c r="LJ483" i="93" s="1"/>
  <c r="JI483" i="93"/>
  <c r="LI483" i="93" s="1"/>
  <c r="JH483" i="93"/>
  <c r="LH483" i="93" s="1"/>
  <c r="JG483" i="93"/>
  <c r="LG483" i="93" s="1"/>
  <c r="JF483" i="93"/>
  <c r="LF483" i="93" s="1"/>
  <c r="JE483" i="93"/>
  <c r="LE483" i="93" s="1"/>
  <c r="JD483" i="93"/>
  <c r="LD483" i="93" s="1"/>
  <c r="JC483" i="93"/>
  <c r="LC483" i="93" s="1"/>
  <c r="JB483" i="93"/>
  <c r="LB483" i="93" s="1"/>
  <c r="JA483" i="93"/>
  <c r="LA483" i="93" s="1"/>
  <c r="KQ482" i="93"/>
  <c r="MQ482" i="93" s="1"/>
  <c r="KP482" i="93"/>
  <c r="MP482" i="93" s="1"/>
  <c r="KO482" i="93"/>
  <c r="MO482" i="93" s="1"/>
  <c r="KN482" i="93"/>
  <c r="MN482" i="93" s="1"/>
  <c r="KM482" i="93"/>
  <c r="MM482" i="93" s="1"/>
  <c r="KL482" i="93"/>
  <c r="ML482" i="93" s="1"/>
  <c r="KK482" i="93"/>
  <c r="MK482" i="93" s="1"/>
  <c r="KJ482" i="93"/>
  <c r="MJ482" i="93" s="1"/>
  <c r="KI482" i="93"/>
  <c r="MI482" i="93" s="1"/>
  <c r="KH482" i="93"/>
  <c r="MH482" i="93" s="1"/>
  <c r="KG482" i="93"/>
  <c r="MG482" i="93" s="1"/>
  <c r="KF482" i="93"/>
  <c r="MF482" i="93" s="1"/>
  <c r="KE482" i="93"/>
  <c r="ME482" i="93" s="1"/>
  <c r="KD482" i="93"/>
  <c r="MD482" i="93" s="1"/>
  <c r="KC482" i="93"/>
  <c r="MC482" i="93" s="1"/>
  <c r="KB482" i="93"/>
  <c r="MB482" i="93" s="1"/>
  <c r="KA482" i="93"/>
  <c r="MA482" i="93" s="1"/>
  <c r="JZ482" i="93"/>
  <c r="LZ482" i="93" s="1"/>
  <c r="JY482" i="93"/>
  <c r="LY482" i="93" s="1"/>
  <c r="JX482" i="93"/>
  <c r="LX482" i="93" s="1"/>
  <c r="JW482" i="93"/>
  <c r="LW482" i="93" s="1"/>
  <c r="JV482" i="93"/>
  <c r="LV482" i="93" s="1"/>
  <c r="JU482" i="93"/>
  <c r="LU482" i="93" s="1"/>
  <c r="JT482" i="93"/>
  <c r="LT482" i="93" s="1"/>
  <c r="JS482" i="93"/>
  <c r="LS482" i="93" s="1"/>
  <c r="JR482" i="93"/>
  <c r="LR482" i="93" s="1"/>
  <c r="JQ482" i="93"/>
  <c r="LQ482" i="93" s="1"/>
  <c r="JP482" i="93"/>
  <c r="LP482" i="93" s="1"/>
  <c r="JO482" i="93"/>
  <c r="LO482" i="93" s="1"/>
  <c r="JN482" i="93"/>
  <c r="LN482" i="93" s="1"/>
  <c r="JM482" i="93"/>
  <c r="LM482" i="93" s="1"/>
  <c r="JL482" i="93"/>
  <c r="LL482" i="93" s="1"/>
  <c r="JK482" i="93"/>
  <c r="LK482" i="93" s="1"/>
  <c r="JJ482" i="93"/>
  <c r="LJ482" i="93" s="1"/>
  <c r="JI482" i="93"/>
  <c r="LI482" i="93" s="1"/>
  <c r="JH482" i="93"/>
  <c r="LH482" i="93" s="1"/>
  <c r="JG482" i="93"/>
  <c r="LG482" i="93" s="1"/>
  <c r="JF482" i="93"/>
  <c r="LF482" i="93" s="1"/>
  <c r="JE482" i="93"/>
  <c r="LE482" i="93" s="1"/>
  <c r="JD482" i="93"/>
  <c r="LD482" i="93" s="1"/>
  <c r="JC482" i="93"/>
  <c r="LC482" i="93" s="1"/>
  <c r="JB482" i="93"/>
  <c r="LB482" i="93" s="1"/>
  <c r="JA482" i="93"/>
  <c r="LA482" i="93" s="1"/>
  <c r="KQ481" i="93"/>
  <c r="MQ481" i="93" s="1"/>
  <c r="KP481" i="93"/>
  <c r="MP481" i="93" s="1"/>
  <c r="KO481" i="93"/>
  <c r="MO481" i="93" s="1"/>
  <c r="KN481" i="93"/>
  <c r="MN481" i="93" s="1"/>
  <c r="KM481" i="93"/>
  <c r="MM481" i="93" s="1"/>
  <c r="KL481" i="93"/>
  <c r="ML481" i="93" s="1"/>
  <c r="KK481" i="93"/>
  <c r="MK481" i="93" s="1"/>
  <c r="KJ481" i="93"/>
  <c r="MJ481" i="93" s="1"/>
  <c r="KI481" i="93"/>
  <c r="MI481" i="93" s="1"/>
  <c r="KH481" i="93"/>
  <c r="MH481" i="93" s="1"/>
  <c r="KG481" i="93"/>
  <c r="MG481" i="93" s="1"/>
  <c r="KF481" i="93"/>
  <c r="MF481" i="93" s="1"/>
  <c r="KE481" i="93"/>
  <c r="ME481" i="93" s="1"/>
  <c r="KD481" i="93"/>
  <c r="MD481" i="93" s="1"/>
  <c r="KC481" i="93"/>
  <c r="MC481" i="93" s="1"/>
  <c r="KB481" i="93"/>
  <c r="MB481" i="93" s="1"/>
  <c r="KA481" i="93"/>
  <c r="MA481" i="93" s="1"/>
  <c r="JZ481" i="93"/>
  <c r="LZ481" i="93" s="1"/>
  <c r="JY481" i="93"/>
  <c r="LY481" i="93" s="1"/>
  <c r="JX481" i="93"/>
  <c r="LX481" i="93" s="1"/>
  <c r="JW481" i="93"/>
  <c r="LW481" i="93" s="1"/>
  <c r="JV481" i="93"/>
  <c r="LV481" i="93" s="1"/>
  <c r="JU481" i="93"/>
  <c r="LU481" i="93" s="1"/>
  <c r="JT481" i="93"/>
  <c r="LT481" i="93" s="1"/>
  <c r="JS481" i="93"/>
  <c r="LS481" i="93" s="1"/>
  <c r="JR481" i="93"/>
  <c r="LR481" i="93" s="1"/>
  <c r="JQ481" i="93"/>
  <c r="LQ481" i="93" s="1"/>
  <c r="JP481" i="93"/>
  <c r="LP481" i="93" s="1"/>
  <c r="JO481" i="93"/>
  <c r="LO481" i="93" s="1"/>
  <c r="JN481" i="93"/>
  <c r="LN481" i="93" s="1"/>
  <c r="JM481" i="93"/>
  <c r="LM481" i="93" s="1"/>
  <c r="JL481" i="93"/>
  <c r="LL481" i="93" s="1"/>
  <c r="JK481" i="93"/>
  <c r="LK481" i="93" s="1"/>
  <c r="JJ481" i="93"/>
  <c r="LJ481" i="93" s="1"/>
  <c r="JI481" i="93"/>
  <c r="LI481" i="93" s="1"/>
  <c r="JH481" i="93"/>
  <c r="LH481" i="93" s="1"/>
  <c r="JG481" i="93"/>
  <c r="LG481" i="93" s="1"/>
  <c r="JF481" i="93"/>
  <c r="LF481" i="93" s="1"/>
  <c r="JE481" i="93"/>
  <c r="LE481" i="93" s="1"/>
  <c r="JD481" i="93"/>
  <c r="LD481" i="93" s="1"/>
  <c r="JC481" i="93"/>
  <c r="LC481" i="93" s="1"/>
  <c r="JB481" i="93"/>
  <c r="LB481" i="93" s="1"/>
  <c r="JA481" i="93"/>
  <c r="LA481" i="93" s="1"/>
  <c r="KQ480" i="93"/>
  <c r="MQ480" i="93" s="1"/>
  <c r="KP480" i="93"/>
  <c r="MP480" i="93" s="1"/>
  <c r="KO480" i="93"/>
  <c r="MO480" i="93" s="1"/>
  <c r="KN480" i="93"/>
  <c r="MN480" i="93" s="1"/>
  <c r="KM480" i="93"/>
  <c r="MM480" i="93" s="1"/>
  <c r="KL480" i="93"/>
  <c r="ML480" i="93" s="1"/>
  <c r="KK480" i="93"/>
  <c r="MK480" i="93" s="1"/>
  <c r="KJ480" i="93"/>
  <c r="MJ480" i="93" s="1"/>
  <c r="KI480" i="93"/>
  <c r="MI480" i="93" s="1"/>
  <c r="KH480" i="93"/>
  <c r="MH480" i="93" s="1"/>
  <c r="KG480" i="93"/>
  <c r="MG480" i="93" s="1"/>
  <c r="KF480" i="93"/>
  <c r="MF480" i="93" s="1"/>
  <c r="KE480" i="93"/>
  <c r="ME480" i="93" s="1"/>
  <c r="KD480" i="93"/>
  <c r="MD480" i="93" s="1"/>
  <c r="KC480" i="93"/>
  <c r="MC480" i="93" s="1"/>
  <c r="KB480" i="93"/>
  <c r="MB480" i="93" s="1"/>
  <c r="KA480" i="93"/>
  <c r="MA480" i="93" s="1"/>
  <c r="JZ480" i="93"/>
  <c r="LZ480" i="93" s="1"/>
  <c r="JY480" i="93"/>
  <c r="LY480" i="93" s="1"/>
  <c r="JX480" i="93"/>
  <c r="LX480" i="93" s="1"/>
  <c r="JW480" i="93"/>
  <c r="LW480" i="93" s="1"/>
  <c r="JV480" i="93"/>
  <c r="LV480" i="93" s="1"/>
  <c r="JU480" i="93"/>
  <c r="LU480" i="93" s="1"/>
  <c r="JT480" i="93"/>
  <c r="LT480" i="93" s="1"/>
  <c r="JS480" i="93"/>
  <c r="LS480" i="93" s="1"/>
  <c r="JR480" i="93"/>
  <c r="LR480" i="93" s="1"/>
  <c r="JQ480" i="93"/>
  <c r="LQ480" i="93" s="1"/>
  <c r="JP480" i="93"/>
  <c r="LP480" i="93" s="1"/>
  <c r="JO480" i="93"/>
  <c r="LO480" i="93" s="1"/>
  <c r="JN480" i="93"/>
  <c r="LN480" i="93" s="1"/>
  <c r="JM480" i="93"/>
  <c r="LM480" i="93" s="1"/>
  <c r="JL480" i="93"/>
  <c r="LL480" i="93" s="1"/>
  <c r="JK480" i="93"/>
  <c r="LK480" i="93" s="1"/>
  <c r="JJ480" i="93"/>
  <c r="LJ480" i="93" s="1"/>
  <c r="JI480" i="93"/>
  <c r="LI480" i="93" s="1"/>
  <c r="JH480" i="93"/>
  <c r="LH480" i="93" s="1"/>
  <c r="JG480" i="93"/>
  <c r="LG480" i="93" s="1"/>
  <c r="JF480" i="93"/>
  <c r="LF480" i="93" s="1"/>
  <c r="JE480" i="93"/>
  <c r="LE480" i="93" s="1"/>
  <c r="JD480" i="93"/>
  <c r="LD480" i="93" s="1"/>
  <c r="JC480" i="93"/>
  <c r="LC480" i="93" s="1"/>
  <c r="JB480" i="93"/>
  <c r="LB480" i="93" s="1"/>
  <c r="JA480" i="93"/>
  <c r="LA480" i="93" s="1"/>
  <c r="KQ479" i="93"/>
  <c r="MQ479" i="93" s="1"/>
  <c r="KP479" i="93"/>
  <c r="MP479" i="93" s="1"/>
  <c r="KO479" i="93"/>
  <c r="MO479" i="93" s="1"/>
  <c r="KN479" i="93"/>
  <c r="MN479" i="93" s="1"/>
  <c r="KM479" i="93"/>
  <c r="MM479" i="93" s="1"/>
  <c r="KL479" i="93"/>
  <c r="ML479" i="93" s="1"/>
  <c r="KK479" i="93"/>
  <c r="MK479" i="93" s="1"/>
  <c r="KJ479" i="93"/>
  <c r="MJ479" i="93" s="1"/>
  <c r="KI479" i="93"/>
  <c r="MI479" i="93" s="1"/>
  <c r="KH479" i="93"/>
  <c r="MH479" i="93" s="1"/>
  <c r="KG479" i="93"/>
  <c r="MG479" i="93" s="1"/>
  <c r="KF479" i="93"/>
  <c r="MF479" i="93" s="1"/>
  <c r="KE479" i="93"/>
  <c r="ME479" i="93" s="1"/>
  <c r="KD479" i="93"/>
  <c r="MD479" i="93" s="1"/>
  <c r="KC479" i="93"/>
  <c r="MC479" i="93" s="1"/>
  <c r="KB479" i="93"/>
  <c r="MB479" i="93" s="1"/>
  <c r="KA479" i="93"/>
  <c r="MA479" i="93" s="1"/>
  <c r="JZ479" i="93"/>
  <c r="LZ479" i="93" s="1"/>
  <c r="JY479" i="93"/>
  <c r="LY479" i="93" s="1"/>
  <c r="JX479" i="93"/>
  <c r="LX479" i="93" s="1"/>
  <c r="JW479" i="93"/>
  <c r="LW479" i="93" s="1"/>
  <c r="JV479" i="93"/>
  <c r="LV479" i="93" s="1"/>
  <c r="JU479" i="93"/>
  <c r="LU479" i="93" s="1"/>
  <c r="JT479" i="93"/>
  <c r="LT479" i="93" s="1"/>
  <c r="JS479" i="93"/>
  <c r="LS479" i="93" s="1"/>
  <c r="JR479" i="93"/>
  <c r="LR479" i="93" s="1"/>
  <c r="JQ479" i="93"/>
  <c r="LQ479" i="93" s="1"/>
  <c r="JP479" i="93"/>
  <c r="LP479" i="93" s="1"/>
  <c r="JO479" i="93"/>
  <c r="LO479" i="93" s="1"/>
  <c r="JN479" i="93"/>
  <c r="LN479" i="93" s="1"/>
  <c r="JM479" i="93"/>
  <c r="LM479" i="93" s="1"/>
  <c r="JL479" i="93"/>
  <c r="LL479" i="93" s="1"/>
  <c r="JK479" i="93"/>
  <c r="LK479" i="93" s="1"/>
  <c r="JJ479" i="93"/>
  <c r="LJ479" i="93" s="1"/>
  <c r="JI479" i="93"/>
  <c r="LI479" i="93" s="1"/>
  <c r="JH479" i="93"/>
  <c r="LH479" i="93" s="1"/>
  <c r="JG479" i="93"/>
  <c r="LG479" i="93" s="1"/>
  <c r="JF479" i="93"/>
  <c r="LF479" i="93" s="1"/>
  <c r="JE479" i="93"/>
  <c r="LE479" i="93" s="1"/>
  <c r="JD479" i="93"/>
  <c r="LD479" i="93" s="1"/>
  <c r="JC479" i="93"/>
  <c r="LC479" i="93" s="1"/>
  <c r="JB479" i="93"/>
  <c r="LB479" i="93" s="1"/>
  <c r="JA479" i="93"/>
  <c r="LA479" i="93" s="1"/>
  <c r="KQ478" i="93"/>
  <c r="MQ478" i="93" s="1"/>
  <c r="KP478" i="93"/>
  <c r="MP478" i="93" s="1"/>
  <c r="KO478" i="93"/>
  <c r="MO478" i="93" s="1"/>
  <c r="KN478" i="93"/>
  <c r="MN478" i="93" s="1"/>
  <c r="KM478" i="93"/>
  <c r="MM478" i="93" s="1"/>
  <c r="KL478" i="93"/>
  <c r="ML478" i="93" s="1"/>
  <c r="KK478" i="93"/>
  <c r="MK478" i="93" s="1"/>
  <c r="KJ478" i="93"/>
  <c r="MJ478" i="93" s="1"/>
  <c r="KI478" i="93"/>
  <c r="MI478" i="93" s="1"/>
  <c r="KH478" i="93"/>
  <c r="MH478" i="93" s="1"/>
  <c r="KG478" i="93"/>
  <c r="MG478" i="93" s="1"/>
  <c r="KF478" i="93"/>
  <c r="MF478" i="93" s="1"/>
  <c r="KE478" i="93"/>
  <c r="ME478" i="93" s="1"/>
  <c r="KD478" i="93"/>
  <c r="MD478" i="93" s="1"/>
  <c r="KC478" i="93"/>
  <c r="MC478" i="93" s="1"/>
  <c r="KB478" i="93"/>
  <c r="MB478" i="93" s="1"/>
  <c r="KA478" i="93"/>
  <c r="MA478" i="93" s="1"/>
  <c r="JZ478" i="93"/>
  <c r="LZ478" i="93" s="1"/>
  <c r="JY478" i="93"/>
  <c r="LY478" i="93" s="1"/>
  <c r="JX478" i="93"/>
  <c r="LX478" i="93" s="1"/>
  <c r="JW478" i="93"/>
  <c r="LW478" i="93" s="1"/>
  <c r="JV478" i="93"/>
  <c r="LV478" i="93" s="1"/>
  <c r="JU478" i="93"/>
  <c r="LU478" i="93" s="1"/>
  <c r="JT478" i="93"/>
  <c r="LT478" i="93" s="1"/>
  <c r="JS478" i="93"/>
  <c r="LS478" i="93" s="1"/>
  <c r="JR478" i="93"/>
  <c r="LR478" i="93" s="1"/>
  <c r="JQ478" i="93"/>
  <c r="LQ478" i="93" s="1"/>
  <c r="JP478" i="93"/>
  <c r="LP478" i="93" s="1"/>
  <c r="JO478" i="93"/>
  <c r="LO478" i="93" s="1"/>
  <c r="JN478" i="93"/>
  <c r="LN478" i="93" s="1"/>
  <c r="JM478" i="93"/>
  <c r="LM478" i="93" s="1"/>
  <c r="JL478" i="93"/>
  <c r="LL478" i="93" s="1"/>
  <c r="JK478" i="93"/>
  <c r="LK478" i="93" s="1"/>
  <c r="JJ478" i="93"/>
  <c r="LJ478" i="93" s="1"/>
  <c r="JI478" i="93"/>
  <c r="LI478" i="93" s="1"/>
  <c r="JH478" i="93"/>
  <c r="LH478" i="93" s="1"/>
  <c r="JG478" i="93"/>
  <c r="LG478" i="93" s="1"/>
  <c r="JF478" i="93"/>
  <c r="LF478" i="93" s="1"/>
  <c r="JE478" i="93"/>
  <c r="LE478" i="93" s="1"/>
  <c r="JD478" i="93"/>
  <c r="LD478" i="93" s="1"/>
  <c r="JC478" i="93"/>
  <c r="LC478" i="93" s="1"/>
  <c r="JB478" i="93"/>
  <c r="LB478" i="93" s="1"/>
  <c r="JA478" i="93"/>
  <c r="LA478" i="93" s="1"/>
  <c r="KQ477" i="93"/>
  <c r="MQ477" i="93" s="1"/>
  <c r="KP477" i="93"/>
  <c r="MP477" i="93" s="1"/>
  <c r="KO477" i="93"/>
  <c r="MO477" i="93" s="1"/>
  <c r="KN477" i="93"/>
  <c r="MN477" i="93" s="1"/>
  <c r="KM477" i="93"/>
  <c r="MM477" i="93" s="1"/>
  <c r="KL477" i="93"/>
  <c r="ML477" i="93" s="1"/>
  <c r="KK477" i="93"/>
  <c r="MK477" i="93" s="1"/>
  <c r="KJ477" i="93"/>
  <c r="MJ477" i="93" s="1"/>
  <c r="KI477" i="93"/>
  <c r="MI477" i="93" s="1"/>
  <c r="KH477" i="93"/>
  <c r="MH477" i="93" s="1"/>
  <c r="KG477" i="93"/>
  <c r="MG477" i="93" s="1"/>
  <c r="KF477" i="93"/>
  <c r="MF477" i="93" s="1"/>
  <c r="KE477" i="93"/>
  <c r="ME477" i="93" s="1"/>
  <c r="KD477" i="93"/>
  <c r="MD477" i="93" s="1"/>
  <c r="KC477" i="93"/>
  <c r="MC477" i="93" s="1"/>
  <c r="KB477" i="93"/>
  <c r="MB477" i="93" s="1"/>
  <c r="KA477" i="93"/>
  <c r="MA477" i="93" s="1"/>
  <c r="JZ477" i="93"/>
  <c r="LZ477" i="93" s="1"/>
  <c r="JY477" i="93"/>
  <c r="LY477" i="93" s="1"/>
  <c r="JX477" i="93"/>
  <c r="LX477" i="93" s="1"/>
  <c r="JW477" i="93"/>
  <c r="LW477" i="93" s="1"/>
  <c r="JV477" i="93"/>
  <c r="LV477" i="93" s="1"/>
  <c r="JU477" i="93"/>
  <c r="LU477" i="93" s="1"/>
  <c r="JT477" i="93"/>
  <c r="LT477" i="93" s="1"/>
  <c r="JS477" i="93"/>
  <c r="LS477" i="93" s="1"/>
  <c r="JR477" i="93"/>
  <c r="LR477" i="93" s="1"/>
  <c r="JQ477" i="93"/>
  <c r="LQ477" i="93" s="1"/>
  <c r="JP477" i="93"/>
  <c r="LP477" i="93" s="1"/>
  <c r="JO477" i="93"/>
  <c r="LO477" i="93" s="1"/>
  <c r="JN477" i="93"/>
  <c r="LN477" i="93" s="1"/>
  <c r="JM477" i="93"/>
  <c r="LM477" i="93" s="1"/>
  <c r="JL477" i="93"/>
  <c r="LL477" i="93" s="1"/>
  <c r="JK477" i="93"/>
  <c r="LK477" i="93" s="1"/>
  <c r="JJ477" i="93"/>
  <c r="LJ477" i="93" s="1"/>
  <c r="JI477" i="93"/>
  <c r="LI477" i="93" s="1"/>
  <c r="JH477" i="93"/>
  <c r="LH477" i="93" s="1"/>
  <c r="JG477" i="93"/>
  <c r="LG477" i="93" s="1"/>
  <c r="JF477" i="93"/>
  <c r="LF477" i="93" s="1"/>
  <c r="JE477" i="93"/>
  <c r="LE477" i="93" s="1"/>
  <c r="JD477" i="93"/>
  <c r="LD477" i="93" s="1"/>
  <c r="JC477" i="93"/>
  <c r="LC477" i="93" s="1"/>
  <c r="JB477" i="93"/>
  <c r="LB477" i="93" s="1"/>
  <c r="JA477" i="93"/>
  <c r="LA477" i="93" s="1"/>
  <c r="KQ476" i="93"/>
  <c r="MQ476" i="93" s="1"/>
  <c r="KP476" i="93"/>
  <c r="MP476" i="93" s="1"/>
  <c r="KO476" i="93"/>
  <c r="MO476" i="93" s="1"/>
  <c r="KN476" i="93"/>
  <c r="MN476" i="93" s="1"/>
  <c r="KM476" i="93"/>
  <c r="MM476" i="93" s="1"/>
  <c r="KL476" i="93"/>
  <c r="ML476" i="93" s="1"/>
  <c r="KK476" i="93"/>
  <c r="MK476" i="93" s="1"/>
  <c r="KJ476" i="93"/>
  <c r="MJ476" i="93" s="1"/>
  <c r="KI476" i="93"/>
  <c r="MI476" i="93" s="1"/>
  <c r="KH476" i="93"/>
  <c r="MH476" i="93" s="1"/>
  <c r="KG476" i="93"/>
  <c r="MG476" i="93" s="1"/>
  <c r="KF476" i="93"/>
  <c r="MF476" i="93" s="1"/>
  <c r="KE476" i="93"/>
  <c r="ME476" i="93" s="1"/>
  <c r="KD476" i="93"/>
  <c r="MD476" i="93" s="1"/>
  <c r="KC476" i="93"/>
  <c r="MC476" i="93" s="1"/>
  <c r="KB476" i="93"/>
  <c r="MB476" i="93" s="1"/>
  <c r="KA476" i="93"/>
  <c r="MA476" i="93" s="1"/>
  <c r="JZ476" i="93"/>
  <c r="LZ476" i="93" s="1"/>
  <c r="JY476" i="93"/>
  <c r="LY476" i="93" s="1"/>
  <c r="JX476" i="93"/>
  <c r="LX476" i="93" s="1"/>
  <c r="JW476" i="93"/>
  <c r="LW476" i="93" s="1"/>
  <c r="JV476" i="93"/>
  <c r="LV476" i="93" s="1"/>
  <c r="JU476" i="93"/>
  <c r="LU476" i="93" s="1"/>
  <c r="JT476" i="93"/>
  <c r="LT476" i="93" s="1"/>
  <c r="JS476" i="93"/>
  <c r="LS476" i="93" s="1"/>
  <c r="JR476" i="93"/>
  <c r="LR476" i="93" s="1"/>
  <c r="JQ476" i="93"/>
  <c r="LQ476" i="93" s="1"/>
  <c r="JP476" i="93"/>
  <c r="LP476" i="93" s="1"/>
  <c r="JO476" i="93"/>
  <c r="LO476" i="93" s="1"/>
  <c r="JN476" i="93"/>
  <c r="LN476" i="93" s="1"/>
  <c r="JM476" i="93"/>
  <c r="LM476" i="93" s="1"/>
  <c r="JL476" i="93"/>
  <c r="LL476" i="93" s="1"/>
  <c r="JK476" i="93"/>
  <c r="LK476" i="93" s="1"/>
  <c r="JJ476" i="93"/>
  <c r="LJ476" i="93" s="1"/>
  <c r="JI476" i="93"/>
  <c r="LI476" i="93" s="1"/>
  <c r="JH476" i="93"/>
  <c r="LH476" i="93" s="1"/>
  <c r="JG476" i="93"/>
  <c r="LG476" i="93" s="1"/>
  <c r="JF476" i="93"/>
  <c r="LF476" i="93" s="1"/>
  <c r="JE476" i="93"/>
  <c r="LE476" i="93" s="1"/>
  <c r="JD476" i="93"/>
  <c r="LD476" i="93" s="1"/>
  <c r="JC476" i="93"/>
  <c r="LC476" i="93" s="1"/>
  <c r="JB476" i="93"/>
  <c r="LB476" i="93" s="1"/>
  <c r="JA476" i="93"/>
  <c r="LA476" i="93" s="1"/>
  <c r="KQ475" i="93"/>
  <c r="MQ475" i="93" s="1"/>
  <c r="KP475" i="93"/>
  <c r="MP475" i="93" s="1"/>
  <c r="KO475" i="93"/>
  <c r="MO475" i="93" s="1"/>
  <c r="KN475" i="93"/>
  <c r="MN475" i="93" s="1"/>
  <c r="KM475" i="93"/>
  <c r="MM475" i="93" s="1"/>
  <c r="KL475" i="93"/>
  <c r="ML475" i="93" s="1"/>
  <c r="KK475" i="93"/>
  <c r="MK475" i="93" s="1"/>
  <c r="KJ475" i="93"/>
  <c r="MJ475" i="93" s="1"/>
  <c r="KI475" i="93"/>
  <c r="MI475" i="93" s="1"/>
  <c r="KH475" i="93"/>
  <c r="MH475" i="93" s="1"/>
  <c r="KG475" i="93"/>
  <c r="MG475" i="93" s="1"/>
  <c r="KF475" i="93"/>
  <c r="MF475" i="93" s="1"/>
  <c r="KE475" i="93"/>
  <c r="ME475" i="93" s="1"/>
  <c r="KD475" i="93"/>
  <c r="MD475" i="93" s="1"/>
  <c r="KC475" i="93"/>
  <c r="MC475" i="93" s="1"/>
  <c r="KB475" i="93"/>
  <c r="MB475" i="93" s="1"/>
  <c r="KA475" i="93"/>
  <c r="MA475" i="93" s="1"/>
  <c r="JZ475" i="93"/>
  <c r="LZ475" i="93" s="1"/>
  <c r="JY475" i="93"/>
  <c r="LY475" i="93" s="1"/>
  <c r="JX475" i="93"/>
  <c r="LX475" i="93" s="1"/>
  <c r="JW475" i="93"/>
  <c r="LW475" i="93" s="1"/>
  <c r="JV475" i="93"/>
  <c r="LV475" i="93" s="1"/>
  <c r="JU475" i="93"/>
  <c r="LU475" i="93" s="1"/>
  <c r="JT475" i="93"/>
  <c r="LT475" i="93" s="1"/>
  <c r="JS475" i="93"/>
  <c r="LS475" i="93" s="1"/>
  <c r="JR475" i="93"/>
  <c r="LR475" i="93" s="1"/>
  <c r="JQ475" i="93"/>
  <c r="LQ475" i="93" s="1"/>
  <c r="JP475" i="93"/>
  <c r="LP475" i="93" s="1"/>
  <c r="JO475" i="93"/>
  <c r="LO475" i="93" s="1"/>
  <c r="JN475" i="93"/>
  <c r="LN475" i="93" s="1"/>
  <c r="JM475" i="93"/>
  <c r="LM475" i="93" s="1"/>
  <c r="JL475" i="93"/>
  <c r="LL475" i="93" s="1"/>
  <c r="JK475" i="93"/>
  <c r="LK475" i="93" s="1"/>
  <c r="JJ475" i="93"/>
  <c r="LJ475" i="93" s="1"/>
  <c r="JI475" i="93"/>
  <c r="LI475" i="93" s="1"/>
  <c r="JH475" i="93"/>
  <c r="LH475" i="93" s="1"/>
  <c r="JG475" i="93"/>
  <c r="LG475" i="93" s="1"/>
  <c r="JF475" i="93"/>
  <c r="LF475" i="93" s="1"/>
  <c r="JE475" i="93"/>
  <c r="LE475" i="93" s="1"/>
  <c r="JD475" i="93"/>
  <c r="LD475" i="93" s="1"/>
  <c r="JC475" i="93"/>
  <c r="LC475" i="93" s="1"/>
  <c r="JB475" i="93"/>
  <c r="LB475" i="93" s="1"/>
  <c r="JA475" i="93"/>
  <c r="LA475" i="93" s="1"/>
  <c r="KQ474" i="93"/>
  <c r="MQ474" i="93" s="1"/>
  <c r="KP474" i="93"/>
  <c r="MP474" i="93" s="1"/>
  <c r="KO474" i="93"/>
  <c r="MO474" i="93" s="1"/>
  <c r="KN474" i="93"/>
  <c r="MN474" i="93" s="1"/>
  <c r="KM474" i="93"/>
  <c r="MM474" i="93" s="1"/>
  <c r="KL474" i="93"/>
  <c r="ML474" i="93" s="1"/>
  <c r="KK474" i="93"/>
  <c r="MK474" i="93" s="1"/>
  <c r="KJ474" i="93"/>
  <c r="MJ474" i="93" s="1"/>
  <c r="KI474" i="93"/>
  <c r="MI474" i="93" s="1"/>
  <c r="KH474" i="93"/>
  <c r="MH474" i="93" s="1"/>
  <c r="KG474" i="93"/>
  <c r="MG474" i="93" s="1"/>
  <c r="KF474" i="93"/>
  <c r="MF474" i="93" s="1"/>
  <c r="KE474" i="93"/>
  <c r="ME474" i="93" s="1"/>
  <c r="KD474" i="93"/>
  <c r="MD474" i="93" s="1"/>
  <c r="KC474" i="93"/>
  <c r="MC474" i="93" s="1"/>
  <c r="KB474" i="93"/>
  <c r="MB474" i="93" s="1"/>
  <c r="KA474" i="93"/>
  <c r="MA474" i="93" s="1"/>
  <c r="JZ474" i="93"/>
  <c r="LZ474" i="93" s="1"/>
  <c r="JY474" i="93"/>
  <c r="LY474" i="93" s="1"/>
  <c r="JX474" i="93"/>
  <c r="LX474" i="93" s="1"/>
  <c r="JW474" i="93"/>
  <c r="LW474" i="93" s="1"/>
  <c r="JV474" i="93"/>
  <c r="LV474" i="93" s="1"/>
  <c r="JU474" i="93"/>
  <c r="LU474" i="93" s="1"/>
  <c r="JT474" i="93"/>
  <c r="LT474" i="93" s="1"/>
  <c r="JS474" i="93"/>
  <c r="LS474" i="93" s="1"/>
  <c r="JR474" i="93"/>
  <c r="LR474" i="93" s="1"/>
  <c r="JQ474" i="93"/>
  <c r="LQ474" i="93" s="1"/>
  <c r="JP474" i="93"/>
  <c r="LP474" i="93" s="1"/>
  <c r="JO474" i="93"/>
  <c r="LO474" i="93" s="1"/>
  <c r="JN474" i="93"/>
  <c r="LN474" i="93" s="1"/>
  <c r="JM474" i="93"/>
  <c r="LM474" i="93" s="1"/>
  <c r="JL474" i="93"/>
  <c r="LL474" i="93" s="1"/>
  <c r="JK474" i="93"/>
  <c r="LK474" i="93" s="1"/>
  <c r="JJ474" i="93"/>
  <c r="LJ474" i="93" s="1"/>
  <c r="JI474" i="93"/>
  <c r="LI474" i="93" s="1"/>
  <c r="JH474" i="93"/>
  <c r="LH474" i="93" s="1"/>
  <c r="JG474" i="93"/>
  <c r="LG474" i="93" s="1"/>
  <c r="JF474" i="93"/>
  <c r="LF474" i="93" s="1"/>
  <c r="JE474" i="93"/>
  <c r="LE474" i="93" s="1"/>
  <c r="JD474" i="93"/>
  <c r="LD474" i="93" s="1"/>
  <c r="JC474" i="93"/>
  <c r="LC474" i="93" s="1"/>
  <c r="JB474" i="93"/>
  <c r="LB474" i="93" s="1"/>
  <c r="JA474" i="93"/>
  <c r="LA474" i="93" s="1"/>
  <c r="KQ473" i="93"/>
  <c r="MQ473" i="93" s="1"/>
  <c r="KP473" i="93"/>
  <c r="MP473" i="93" s="1"/>
  <c r="KO473" i="93"/>
  <c r="MO473" i="93" s="1"/>
  <c r="KN473" i="93"/>
  <c r="MN473" i="93" s="1"/>
  <c r="KM473" i="93"/>
  <c r="MM473" i="93" s="1"/>
  <c r="KL473" i="93"/>
  <c r="ML473" i="93" s="1"/>
  <c r="KK473" i="93"/>
  <c r="MK473" i="93" s="1"/>
  <c r="KJ473" i="93"/>
  <c r="MJ473" i="93" s="1"/>
  <c r="KI473" i="93"/>
  <c r="MI473" i="93" s="1"/>
  <c r="KH473" i="93"/>
  <c r="MH473" i="93" s="1"/>
  <c r="KG473" i="93"/>
  <c r="MG473" i="93" s="1"/>
  <c r="KF473" i="93"/>
  <c r="MF473" i="93" s="1"/>
  <c r="KE473" i="93"/>
  <c r="ME473" i="93" s="1"/>
  <c r="KD473" i="93"/>
  <c r="MD473" i="93" s="1"/>
  <c r="KC473" i="93"/>
  <c r="MC473" i="93" s="1"/>
  <c r="KB473" i="93"/>
  <c r="MB473" i="93" s="1"/>
  <c r="KA473" i="93"/>
  <c r="MA473" i="93" s="1"/>
  <c r="JZ473" i="93"/>
  <c r="LZ473" i="93" s="1"/>
  <c r="JY473" i="93"/>
  <c r="LY473" i="93" s="1"/>
  <c r="JX473" i="93"/>
  <c r="LX473" i="93" s="1"/>
  <c r="JW473" i="93"/>
  <c r="LW473" i="93" s="1"/>
  <c r="JV473" i="93"/>
  <c r="LV473" i="93" s="1"/>
  <c r="JU473" i="93"/>
  <c r="LU473" i="93" s="1"/>
  <c r="JT473" i="93"/>
  <c r="LT473" i="93" s="1"/>
  <c r="JS473" i="93"/>
  <c r="LS473" i="93" s="1"/>
  <c r="JR473" i="93"/>
  <c r="LR473" i="93" s="1"/>
  <c r="JQ473" i="93"/>
  <c r="LQ473" i="93" s="1"/>
  <c r="JP473" i="93"/>
  <c r="LP473" i="93" s="1"/>
  <c r="JO473" i="93"/>
  <c r="LO473" i="93" s="1"/>
  <c r="JN473" i="93"/>
  <c r="LN473" i="93" s="1"/>
  <c r="JM473" i="93"/>
  <c r="LM473" i="93" s="1"/>
  <c r="JL473" i="93"/>
  <c r="LL473" i="93" s="1"/>
  <c r="JK473" i="93"/>
  <c r="LK473" i="93" s="1"/>
  <c r="JJ473" i="93"/>
  <c r="LJ473" i="93" s="1"/>
  <c r="JI473" i="93"/>
  <c r="LI473" i="93" s="1"/>
  <c r="JH473" i="93"/>
  <c r="LH473" i="93" s="1"/>
  <c r="JG473" i="93"/>
  <c r="LG473" i="93" s="1"/>
  <c r="JF473" i="93"/>
  <c r="LF473" i="93" s="1"/>
  <c r="JE473" i="93"/>
  <c r="LE473" i="93" s="1"/>
  <c r="JD473" i="93"/>
  <c r="LD473" i="93" s="1"/>
  <c r="JC473" i="93"/>
  <c r="LC473" i="93" s="1"/>
  <c r="JB473" i="93"/>
  <c r="LB473" i="93" s="1"/>
  <c r="JA473" i="93"/>
  <c r="LA473" i="93" s="1"/>
  <c r="KQ472" i="93"/>
  <c r="MQ472" i="93" s="1"/>
  <c r="KP472" i="93"/>
  <c r="MP472" i="93" s="1"/>
  <c r="KO472" i="93"/>
  <c r="MO472" i="93" s="1"/>
  <c r="KN472" i="93"/>
  <c r="MN472" i="93" s="1"/>
  <c r="KM472" i="93"/>
  <c r="MM472" i="93" s="1"/>
  <c r="KL472" i="93"/>
  <c r="ML472" i="93" s="1"/>
  <c r="KK472" i="93"/>
  <c r="MK472" i="93" s="1"/>
  <c r="KJ472" i="93"/>
  <c r="MJ472" i="93" s="1"/>
  <c r="KI472" i="93"/>
  <c r="MI472" i="93" s="1"/>
  <c r="KH472" i="93"/>
  <c r="MH472" i="93" s="1"/>
  <c r="KG472" i="93"/>
  <c r="MG472" i="93" s="1"/>
  <c r="KF472" i="93"/>
  <c r="MF472" i="93" s="1"/>
  <c r="KE472" i="93"/>
  <c r="ME472" i="93" s="1"/>
  <c r="KD472" i="93"/>
  <c r="MD472" i="93" s="1"/>
  <c r="KC472" i="93"/>
  <c r="MC472" i="93" s="1"/>
  <c r="KB472" i="93"/>
  <c r="MB472" i="93" s="1"/>
  <c r="KA472" i="93"/>
  <c r="MA472" i="93" s="1"/>
  <c r="JZ472" i="93"/>
  <c r="LZ472" i="93" s="1"/>
  <c r="JY472" i="93"/>
  <c r="LY472" i="93" s="1"/>
  <c r="JX472" i="93"/>
  <c r="LX472" i="93" s="1"/>
  <c r="JW472" i="93"/>
  <c r="LW472" i="93" s="1"/>
  <c r="JV472" i="93"/>
  <c r="LV472" i="93" s="1"/>
  <c r="JU472" i="93"/>
  <c r="LU472" i="93" s="1"/>
  <c r="JT472" i="93"/>
  <c r="LT472" i="93" s="1"/>
  <c r="JS472" i="93"/>
  <c r="LS472" i="93" s="1"/>
  <c r="JR472" i="93"/>
  <c r="LR472" i="93" s="1"/>
  <c r="JQ472" i="93"/>
  <c r="LQ472" i="93" s="1"/>
  <c r="JP472" i="93"/>
  <c r="LP472" i="93" s="1"/>
  <c r="JO472" i="93"/>
  <c r="LO472" i="93" s="1"/>
  <c r="JN472" i="93"/>
  <c r="LN472" i="93" s="1"/>
  <c r="JM472" i="93"/>
  <c r="LM472" i="93" s="1"/>
  <c r="JL472" i="93"/>
  <c r="LL472" i="93" s="1"/>
  <c r="JK472" i="93"/>
  <c r="LK472" i="93" s="1"/>
  <c r="JJ472" i="93"/>
  <c r="LJ472" i="93" s="1"/>
  <c r="JI472" i="93"/>
  <c r="LI472" i="93" s="1"/>
  <c r="JH472" i="93"/>
  <c r="LH472" i="93" s="1"/>
  <c r="JG472" i="93"/>
  <c r="LG472" i="93" s="1"/>
  <c r="JF472" i="93"/>
  <c r="LF472" i="93" s="1"/>
  <c r="JE472" i="93"/>
  <c r="LE472" i="93" s="1"/>
  <c r="JD472" i="93"/>
  <c r="LD472" i="93" s="1"/>
  <c r="JC472" i="93"/>
  <c r="LC472" i="93" s="1"/>
  <c r="JB472" i="93"/>
  <c r="LB472" i="93" s="1"/>
  <c r="JA472" i="93"/>
  <c r="LA472" i="93" s="1"/>
  <c r="KQ471" i="93"/>
  <c r="MQ471" i="93" s="1"/>
  <c r="KP471" i="93"/>
  <c r="MP471" i="93" s="1"/>
  <c r="KO471" i="93"/>
  <c r="MO471" i="93" s="1"/>
  <c r="KN471" i="93"/>
  <c r="MN471" i="93" s="1"/>
  <c r="KM471" i="93"/>
  <c r="MM471" i="93" s="1"/>
  <c r="KL471" i="93"/>
  <c r="ML471" i="93" s="1"/>
  <c r="KK471" i="93"/>
  <c r="MK471" i="93" s="1"/>
  <c r="KJ471" i="93"/>
  <c r="MJ471" i="93" s="1"/>
  <c r="KI471" i="93"/>
  <c r="MI471" i="93" s="1"/>
  <c r="KH471" i="93"/>
  <c r="MH471" i="93" s="1"/>
  <c r="KG471" i="93"/>
  <c r="MG471" i="93" s="1"/>
  <c r="KF471" i="93"/>
  <c r="MF471" i="93" s="1"/>
  <c r="KE471" i="93"/>
  <c r="ME471" i="93" s="1"/>
  <c r="KD471" i="93"/>
  <c r="MD471" i="93" s="1"/>
  <c r="KC471" i="93"/>
  <c r="MC471" i="93" s="1"/>
  <c r="KB471" i="93"/>
  <c r="MB471" i="93" s="1"/>
  <c r="KA471" i="93"/>
  <c r="MA471" i="93" s="1"/>
  <c r="JZ471" i="93"/>
  <c r="LZ471" i="93" s="1"/>
  <c r="JY471" i="93"/>
  <c r="LY471" i="93" s="1"/>
  <c r="JX471" i="93"/>
  <c r="LX471" i="93" s="1"/>
  <c r="JW471" i="93"/>
  <c r="LW471" i="93" s="1"/>
  <c r="JV471" i="93"/>
  <c r="LV471" i="93" s="1"/>
  <c r="JU471" i="93"/>
  <c r="LU471" i="93" s="1"/>
  <c r="JT471" i="93"/>
  <c r="LT471" i="93" s="1"/>
  <c r="JS471" i="93"/>
  <c r="LS471" i="93" s="1"/>
  <c r="JR471" i="93"/>
  <c r="LR471" i="93" s="1"/>
  <c r="JQ471" i="93"/>
  <c r="LQ471" i="93" s="1"/>
  <c r="JP471" i="93"/>
  <c r="LP471" i="93" s="1"/>
  <c r="JO471" i="93"/>
  <c r="LO471" i="93" s="1"/>
  <c r="JN471" i="93"/>
  <c r="LN471" i="93" s="1"/>
  <c r="JM471" i="93"/>
  <c r="LM471" i="93" s="1"/>
  <c r="JL471" i="93"/>
  <c r="LL471" i="93" s="1"/>
  <c r="JK471" i="93"/>
  <c r="LK471" i="93" s="1"/>
  <c r="JJ471" i="93"/>
  <c r="LJ471" i="93" s="1"/>
  <c r="JI471" i="93"/>
  <c r="LI471" i="93" s="1"/>
  <c r="JH471" i="93"/>
  <c r="LH471" i="93" s="1"/>
  <c r="JG471" i="93"/>
  <c r="LG471" i="93" s="1"/>
  <c r="JF471" i="93"/>
  <c r="LF471" i="93" s="1"/>
  <c r="JE471" i="93"/>
  <c r="LE471" i="93" s="1"/>
  <c r="JD471" i="93"/>
  <c r="LD471" i="93" s="1"/>
  <c r="JC471" i="93"/>
  <c r="LC471" i="93" s="1"/>
  <c r="JB471" i="93"/>
  <c r="LB471" i="93" s="1"/>
  <c r="JA471" i="93"/>
  <c r="LA471" i="93" s="1"/>
  <c r="KQ470" i="93"/>
  <c r="MQ470" i="93" s="1"/>
  <c r="KP470" i="93"/>
  <c r="MP470" i="93" s="1"/>
  <c r="KO470" i="93"/>
  <c r="MO470" i="93" s="1"/>
  <c r="KN470" i="93"/>
  <c r="MN470" i="93" s="1"/>
  <c r="KM470" i="93"/>
  <c r="MM470" i="93" s="1"/>
  <c r="KL470" i="93"/>
  <c r="ML470" i="93" s="1"/>
  <c r="KK470" i="93"/>
  <c r="MK470" i="93" s="1"/>
  <c r="KJ470" i="93"/>
  <c r="MJ470" i="93" s="1"/>
  <c r="KI470" i="93"/>
  <c r="MI470" i="93" s="1"/>
  <c r="KH470" i="93"/>
  <c r="MH470" i="93" s="1"/>
  <c r="KG470" i="93"/>
  <c r="MG470" i="93" s="1"/>
  <c r="KF470" i="93"/>
  <c r="MF470" i="93" s="1"/>
  <c r="KE470" i="93"/>
  <c r="ME470" i="93" s="1"/>
  <c r="KD470" i="93"/>
  <c r="MD470" i="93" s="1"/>
  <c r="KC470" i="93"/>
  <c r="MC470" i="93" s="1"/>
  <c r="KB470" i="93"/>
  <c r="MB470" i="93" s="1"/>
  <c r="KA470" i="93"/>
  <c r="MA470" i="93" s="1"/>
  <c r="JZ470" i="93"/>
  <c r="LZ470" i="93" s="1"/>
  <c r="JY470" i="93"/>
  <c r="LY470" i="93" s="1"/>
  <c r="JX470" i="93"/>
  <c r="LX470" i="93" s="1"/>
  <c r="JW470" i="93"/>
  <c r="LW470" i="93" s="1"/>
  <c r="JV470" i="93"/>
  <c r="LV470" i="93" s="1"/>
  <c r="JU470" i="93"/>
  <c r="LU470" i="93" s="1"/>
  <c r="JT470" i="93"/>
  <c r="LT470" i="93" s="1"/>
  <c r="JS470" i="93"/>
  <c r="LS470" i="93" s="1"/>
  <c r="JR470" i="93"/>
  <c r="LR470" i="93" s="1"/>
  <c r="JQ470" i="93"/>
  <c r="LQ470" i="93" s="1"/>
  <c r="JP470" i="93"/>
  <c r="LP470" i="93" s="1"/>
  <c r="JO470" i="93"/>
  <c r="LO470" i="93" s="1"/>
  <c r="JN470" i="93"/>
  <c r="LN470" i="93" s="1"/>
  <c r="JM470" i="93"/>
  <c r="LM470" i="93" s="1"/>
  <c r="JL470" i="93"/>
  <c r="LL470" i="93" s="1"/>
  <c r="JK470" i="93"/>
  <c r="LK470" i="93" s="1"/>
  <c r="JJ470" i="93"/>
  <c r="LJ470" i="93" s="1"/>
  <c r="JI470" i="93"/>
  <c r="LI470" i="93" s="1"/>
  <c r="JH470" i="93"/>
  <c r="LH470" i="93" s="1"/>
  <c r="JG470" i="93"/>
  <c r="LG470" i="93" s="1"/>
  <c r="JF470" i="93"/>
  <c r="LF470" i="93" s="1"/>
  <c r="JE470" i="93"/>
  <c r="LE470" i="93" s="1"/>
  <c r="JD470" i="93"/>
  <c r="LD470" i="93" s="1"/>
  <c r="JC470" i="93"/>
  <c r="LC470" i="93" s="1"/>
  <c r="JB470" i="93"/>
  <c r="LB470" i="93" s="1"/>
  <c r="JA470" i="93"/>
  <c r="LA470" i="93" s="1"/>
  <c r="KQ469" i="93"/>
  <c r="MQ469" i="93" s="1"/>
  <c r="KP469" i="93"/>
  <c r="MP469" i="93" s="1"/>
  <c r="KO469" i="93"/>
  <c r="MO469" i="93" s="1"/>
  <c r="KN469" i="93"/>
  <c r="MN469" i="93" s="1"/>
  <c r="KM469" i="93"/>
  <c r="MM469" i="93" s="1"/>
  <c r="KL469" i="93"/>
  <c r="ML469" i="93" s="1"/>
  <c r="KK469" i="93"/>
  <c r="MK469" i="93" s="1"/>
  <c r="KJ469" i="93"/>
  <c r="MJ469" i="93" s="1"/>
  <c r="KI469" i="93"/>
  <c r="MI469" i="93" s="1"/>
  <c r="KH469" i="93"/>
  <c r="MH469" i="93" s="1"/>
  <c r="KG469" i="93"/>
  <c r="MG469" i="93" s="1"/>
  <c r="KF469" i="93"/>
  <c r="MF469" i="93" s="1"/>
  <c r="KE469" i="93"/>
  <c r="ME469" i="93" s="1"/>
  <c r="KD469" i="93"/>
  <c r="MD469" i="93" s="1"/>
  <c r="KC469" i="93"/>
  <c r="MC469" i="93" s="1"/>
  <c r="KB469" i="93"/>
  <c r="MB469" i="93" s="1"/>
  <c r="KA469" i="93"/>
  <c r="MA469" i="93" s="1"/>
  <c r="JZ469" i="93"/>
  <c r="LZ469" i="93" s="1"/>
  <c r="JY469" i="93"/>
  <c r="LY469" i="93" s="1"/>
  <c r="JX469" i="93"/>
  <c r="LX469" i="93" s="1"/>
  <c r="JW469" i="93"/>
  <c r="LW469" i="93" s="1"/>
  <c r="JV469" i="93"/>
  <c r="LV469" i="93" s="1"/>
  <c r="JU469" i="93"/>
  <c r="LU469" i="93" s="1"/>
  <c r="JT469" i="93"/>
  <c r="LT469" i="93" s="1"/>
  <c r="JS469" i="93"/>
  <c r="LS469" i="93" s="1"/>
  <c r="JR469" i="93"/>
  <c r="LR469" i="93" s="1"/>
  <c r="JQ469" i="93"/>
  <c r="LQ469" i="93" s="1"/>
  <c r="JP469" i="93"/>
  <c r="LP469" i="93" s="1"/>
  <c r="JO469" i="93"/>
  <c r="LO469" i="93" s="1"/>
  <c r="JN469" i="93"/>
  <c r="LN469" i="93" s="1"/>
  <c r="JM469" i="93"/>
  <c r="LM469" i="93" s="1"/>
  <c r="JL469" i="93"/>
  <c r="LL469" i="93" s="1"/>
  <c r="JK469" i="93"/>
  <c r="LK469" i="93" s="1"/>
  <c r="JJ469" i="93"/>
  <c r="LJ469" i="93" s="1"/>
  <c r="JI469" i="93"/>
  <c r="LI469" i="93" s="1"/>
  <c r="JH469" i="93"/>
  <c r="LH469" i="93" s="1"/>
  <c r="JG469" i="93"/>
  <c r="LG469" i="93" s="1"/>
  <c r="JF469" i="93"/>
  <c r="LF469" i="93" s="1"/>
  <c r="JE469" i="93"/>
  <c r="LE469" i="93" s="1"/>
  <c r="JD469" i="93"/>
  <c r="LD469" i="93" s="1"/>
  <c r="JC469" i="93"/>
  <c r="LC469" i="93" s="1"/>
  <c r="JB469" i="93"/>
  <c r="LB469" i="93" s="1"/>
  <c r="JA469" i="93"/>
  <c r="LA469" i="93" s="1"/>
  <c r="KQ468" i="93"/>
  <c r="MQ468" i="93" s="1"/>
  <c r="KP468" i="93"/>
  <c r="MP468" i="93" s="1"/>
  <c r="KO468" i="93"/>
  <c r="MO468" i="93" s="1"/>
  <c r="KN468" i="93"/>
  <c r="MN468" i="93" s="1"/>
  <c r="KM468" i="93"/>
  <c r="MM468" i="93" s="1"/>
  <c r="KL468" i="93"/>
  <c r="ML468" i="93" s="1"/>
  <c r="KK468" i="93"/>
  <c r="MK468" i="93" s="1"/>
  <c r="KJ468" i="93"/>
  <c r="MJ468" i="93" s="1"/>
  <c r="KI468" i="93"/>
  <c r="MI468" i="93" s="1"/>
  <c r="KH468" i="93"/>
  <c r="MH468" i="93" s="1"/>
  <c r="KG468" i="93"/>
  <c r="MG468" i="93" s="1"/>
  <c r="KF468" i="93"/>
  <c r="MF468" i="93" s="1"/>
  <c r="KE468" i="93"/>
  <c r="ME468" i="93" s="1"/>
  <c r="KD468" i="93"/>
  <c r="MD468" i="93" s="1"/>
  <c r="KC468" i="93"/>
  <c r="MC468" i="93" s="1"/>
  <c r="KB468" i="93"/>
  <c r="MB468" i="93" s="1"/>
  <c r="KA468" i="93"/>
  <c r="MA468" i="93" s="1"/>
  <c r="JZ468" i="93"/>
  <c r="LZ468" i="93" s="1"/>
  <c r="JY468" i="93"/>
  <c r="LY468" i="93" s="1"/>
  <c r="JX468" i="93"/>
  <c r="LX468" i="93" s="1"/>
  <c r="JW468" i="93"/>
  <c r="LW468" i="93" s="1"/>
  <c r="JV468" i="93"/>
  <c r="LV468" i="93" s="1"/>
  <c r="JU468" i="93"/>
  <c r="LU468" i="93" s="1"/>
  <c r="JT468" i="93"/>
  <c r="LT468" i="93" s="1"/>
  <c r="JS468" i="93"/>
  <c r="LS468" i="93" s="1"/>
  <c r="JR468" i="93"/>
  <c r="LR468" i="93" s="1"/>
  <c r="JQ468" i="93"/>
  <c r="LQ468" i="93" s="1"/>
  <c r="JP468" i="93"/>
  <c r="LP468" i="93" s="1"/>
  <c r="JO468" i="93"/>
  <c r="LO468" i="93" s="1"/>
  <c r="JN468" i="93"/>
  <c r="LN468" i="93" s="1"/>
  <c r="JM468" i="93"/>
  <c r="LM468" i="93" s="1"/>
  <c r="JL468" i="93"/>
  <c r="LL468" i="93" s="1"/>
  <c r="JK468" i="93"/>
  <c r="LK468" i="93" s="1"/>
  <c r="JJ468" i="93"/>
  <c r="LJ468" i="93" s="1"/>
  <c r="JI468" i="93"/>
  <c r="LI468" i="93" s="1"/>
  <c r="JH468" i="93"/>
  <c r="LH468" i="93" s="1"/>
  <c r="JG468" i="93"/>
  <c r="LG468" i="93" s="1"/>
  <c r="JF468" i="93"/>
  <c r="LF468" i="93" s="1"/>
  <c r="JE468" i="93"/>
  <c r="LE468" i="93" s="1"/>
  <c r="JD468" i="93"/>
  <c r="LD468" i="93" s="1"/>
  <c r="JC468" i="93"/>
  <c r="LC468" i="93" s="1"/>
  <c r="JB468" i="93"/>
  <c r="LB468" i="93" s="1"/>
  <c r="JA468" i="93"/>
  <c r="LA468" i="93" s="1"/>
  <c r="KQ467" i="93"/>
  <c r="MQ467" i="93" s="1"/>
  <c r="KP467" i="93"/>
  <c r="MP467" i="93" s="1"/>
  <c r="KO467" i="93"/>
  <c r="MO467" i="93" s="1"/>
  <c r="KN467" i="93"/>
  <c r="MN467" i="93" s="1"/>
  <c r="KM467" i="93"/>
  <c r="MM467" i="93" s="1"/>
  <c r="KL467" i="93"/>
  <c r="ML467" i="93" s="1"/>
  <c r="KK467" i="93"/>
  <c r="MK467" i="93" s="1"/>
  <c r="KJ467" i="93"/>
  <c r="MJ467" i="93" s="1"/>
  <c r="KI467" i="93"/>
  <c r="MI467" i="93" s="1"/>
  <c r="KH467" i="93"/>
  <c r="MH467" i="93" s="1"/>
  <c r="KG467" i="93"/>
  <c r="MG467" i="93" s="1"/>
  <c r="KF467" i="93"/>
  <c r="MF467" i="93" s="1"/>
  <c r="KE467" i="93"/>
  <c r="ME467" i="93" s="1"/>
  <c r="KD467" i="93"/>
  <c r="MD467" i="93" s="1"/>
  <c r="KC467" i="93"/>
  <c r="MC467" i="93" s="1"/>
  <c r="KB467" i="93"/>
  <c r="MB467" i="93" s="1"/>
  <c r="KA467" i="93"/>
  <c r="MA467" i="93" s="1"/>
  <c r="JZ467" i="93"/>
  <c r="LZ467" i="93" s="1"/>
  <c r="JY467" i="93"/>
  <c r="LY467" i="93" s="1"/>
  <c r="JX467" i="93"/>
  <c r="LX467" i="93" s="1"/>
  <c r="JW467" i="93"/>
  <c r="LW467" i="93" s="1"/>
  <c r="JV467" i="93"/>
  <c r="LV467" i="93" s="1"/>
  <c r="JU467" i="93"/>
  <c r="LU467" i="93" s="1"/>
  <c r="JT467" i="93"/>
  <c r="LT467" i="93" s="1"/>
  <c r="JS467" i="93"/>
  <c r="LS467" i="93" s="1"/>
  <c r="JR467" i="93"/>
  <c r="LR467" i="93" s="1"/>
  <c r="JQ467" i="93"/>
  <c r="LQ467" i="93" s="1"/>
  <c r="JP467" i="93"/>
  <c r="LP467" i="93" s="1"/>
  <c r="JO467" i="93"/>
  <c r="LO467" i="93" s="1"/>
  <c r="JN467" i="93"/>
  <c r="LN467" i="93" s="1"/>
  <c r="JM467" i="93"/>
  <c r="LM467" i="93" s="1"/>
  <c r="JL467" i="93"/>
  <c r="LL467" i="93" s="1"/>
  <c r="JK467" i="93"/>
  <c r="LK467" i="93" s="1"/>
  <c r="JJ467" i="93"/>
  <c r="LJ467" i="93" s="1"/>
  <c r="JI467" i="93"/>
  <c r="LI467" i="93" s="1"/>
  <c r="JH467" i="93"/>
  <c r="LH467" i="93" s="1"/>
  <c r="JG467" i="93"/>
  <c r="LG467" i="93" s="1"/>
  <c r="JF467" i="93"/>
  <c r="LF467" i="93" s="1"/>
  <c r="JE467" i="93"/>
  <c r="LE467" i="93" s="1"/>
  <c r="JD467" i="93"/>
  <c r="LD467" i="93" s="1"/>
  <c r="JC467" i="93"/>
  <c r="LC467" i="93" s="1"/>
  <c r="JB467" i="93"/>
  <c r="LB467" i="93" s="1"/>
  <c r="JA467" i="93"/>
  <c r="LA467" i="93" s="1"/>
  <c r="KQ466" i="93"/>
  <c r="MQ466" i="93" s="1"/>
  <c r="KP466" i="93"/>
  <c r="MP466" i="93" s="1"/>
  <c r="KO466" i="93"/>
  <c r="MO466" i="93" s="1"/>
  <c r="KN466" i="93"/>
  <c r="MN466" i="93" s="1"/>
  <c r="KM466" i="93"/>
  <c r="MM466" i="93" s="1"/>
  <c r="KL466" i="93"/>
  <c r="ML466" i="93" s="1"/>
  <c r="KK466" i="93"/>
  <c r="MK466" i="93" s="1"/>
  <c r="KJ466" i="93"/>
  <c r="MJ466" i="93" s="1"/>
  <c r="KI466" i="93"/>
  <c r="MI466" i="93" s="1"/>
  <c r="KH466" i="93"/>
  <c r="MH466" i="93" s="1"/>
  <c r="KG466" i="93"/>
  <c r="MG466" i="93" s="1"/>
  <c r="KF466" i="93"/>
  <c r="MF466" i="93" s="1"/>
  <c r="KE466" i="93"/>
  <c r="ME466" i="93" s="1"/>
  <c r="KD466" i="93"/>
  <c r="MD466" i="93" s="1"/>
  <c r="KC466" i="93"/>
  <c r="MC466" i="93" s="1"/>
  <c r="KB466" i="93"/>
  <c r="MB466" i="93" s="1"/>
  <c r="KA466" i="93"/>
  <c r="MA466" i="93" s="1"/>
  <c r="JZ466" i="93"/>
  <c r="LZ466" i="93" s="1"/>
  <c r="JY466" i="93"/>
  <c r="LY466" i="93" s="1"/>
  <c r="JX466" i="93"/>
  <c r="LX466" i="93" s="1"/>
  <c r="JW466" i="93"/>
  <c r="LW466" i="93" s="1"/>
  <c r="JV466" i="93"/>
  <c r="LV466" i="93" s="1"/>
  <c r="JU466" i="93"/>
  <c r="LU466" i="93" s="1"/>
  <c r="JT466" i="93"/>
  <c r="LT466" i="93" s="1"/>
  <c r="JS466" i="93"/>
  <c r="LS466" i="93" s="1"/>
  <c r="JR466" i="93"/>
  <c r="LR466" i="93" s="1"/>
  <c r="JQ466" i="93"/>
  <c r="LQ466" i="93" s="1"/>
  <c r="JP466" i="93"/>
  <c r="LP466" i="93" s="1"/>
  <c r="JO466" i="93"/>
  <c r="LO466" i="93" s="1"/>
  <c r="JN466" i="93"/>
  <c r="LN466" i="93" s="1"/>
  <c r="JM466" i="93"/>
  <c r="LM466" i="93" s="1"/>
  <c r="JL466" i="93"/>
  <c r="LL466" i="93" s="1"/>
  <c r="JK466" i="93"/>
  <c r="LK466" i="93" s="1"/>
  <c r="JJ466" i="93"/>
  <c r="LJ466" i="93" s="1"/>
  <c r="JI466" i="93"/>
  <c r="LI466" i="93" s="1"/>
  <c r="JH466" i="93"/>
  <c r="LH466" i="93" s="1"/>
  <c r="JG466" i="93"/>
  <c r="LG466" i="93" s="1"/>
  <c r="JF466" i="93"/>
  <c r="LF466" i="93" s="1"/>
  <c r="JE466" i="93"/>
  <c r="LE466" i="93" s="1"/>
  <c r="JD466" i="93"/>
  <c r="LD466" i="93" s="1"/>
  <c r="JC466" i="93"/>
  <c r="LC466" i="93" s="1"/>
  <c r="JB466" i="93"/>
  <c r="LB466" i="93" s="1"/>
  <c r="JA466" i="93"/>
  <c r="LA466" i="93" s="1"/>
  <c r="KQ465" i="93"/>
  <c r="MQ465" i="93" s="1"/>
  <c r="KP465" i="93"/>
  <c r="MP465" i="93" s="1"/>
  <c r="KO465" i="93"/>
  <c r="MO465" i="93" s="1"/>
  <c r="KN465" i="93"/>
  <c r="MN465" i="93" s="1"/>
  <c r="KM465" i="93"/>
  <c r="MM465" i="93" s="1"/>
  <c r="KL465" i="93"/>
  <c r="ML465" i="93" s="1"/>
  <c r="KK465" i="93"/>
  <c r="MK465" i="93" s="1"/>
  <c r="KJ465" i="93"/>
  <c r="MJ465" i="93" s="1"/>
  <c r="KI465" i="93"/>
  <c r="MI465" i="93" s="1"/>
  <c r="KH465" i="93"/>
  <c r="MH465" i="93" s="1"/>
  <c r="KG465" i="93"/>
  <c r="MG465" i="93" s="1"/>
  <c r="KF465" i="93"/>
  <c r="MF465" i="93" s="1"/>
  <c r="KE465" i="93"/>
  <c r="ME465" i="93" s="1"/>
  <c r="KD465" i="93"/>
  <c r="MD465" i="93" s="1"/>
  <c r="KC465" i="93"/>
  <c r="MC465" i="93" s="1"/>
  <c r="KB465" i="93"/>
  <c r="MB465" i="93" s="1"/>
  <c r="KA465" i="93"/>
  <c r="MA465" i="93" s="1"/>
  <c r="JZ465" i="93"/>
  <c r="LZ465" i="93" s="1"/>
  <c r="JY465" i="93"/>
  <c r="LY465" i="93" s="1"/>
  <c r="JX465" i="93"/>
  <c r="LX465" i="93" s="1"/>
  <c r="JW465" i="93"/>
  <c r="LW465" i="93" s="1"/>
  <c r="JV465" i="93"/>
  <c r="LV465" i="93" s="1"/>
  <c r="JU465" i="93"/>
  <c r="LU465" i="93" s="1"/>
  <c r="JT465" i="93"/>
  <c r="LT465" i="93" s="1"/>
  <c r="JS465" i="93"/>
  <c r="LS465" i="93" s="1"/>
  <c r="JR465" i="93"/>
  <c r="LR465" i="93" s="1"/>
  <c r="JQ465" i="93"/>
  <c r="LQ465" i="93" s="1"/>
  <c r="JP465" i="93"/>
  <c r="LP465" i="93" s="1"/>
  <c r="JO465" i="93"/>
  <c r="LO465" i="93" s="1"/>
  <c r="JN465" i="93"/>
  <c r="LN465" i="93" s="1"/>
  <c r="JM465" i="93"/>
  <c r="LM465" i="93" s="1"/>
  <c r="JL465" i="93"/>
  <c r="LL465" i="93" s="1"/>
  <c r="JK465" i="93"/>
  <c r="LK465" i="93" s="1"/>
  <c r="JJ465" i="93"/>
  <c r="LJ465" i="93" s="1"/>
  <c r="JI465" i="93"/>
  <c r="LI465" i="93" s="1"/>
  <c r="JH465" i="93"/>
  <c r="LH465" i="93" s="1"/>
  <c r="JG465" i="93"/>
  <c r="LG465" i="93" s="1"/>
  <c r="JF465" i="93"/>
  <c r="LF465" i="93" s="1"/>
  <c r="JE465" i="93"/>
  <c r="LE465" i="93" s="1"/>
  <c r="JD465" i="93"/>
  <c r="LD465" i="93" s="1"/>
  <c r="JC465" i="93"/>
  <c r="LC465" i="93" s="1"/>
  <c r="JB465" i="93"/>
  <c r="LB465" i="93" s="1"/>
  <c r="JA465" i="93"/>
  <c r="LA465" i="93" s="1"/>
  <c r="KQ464" i="93"/>
  <c r="MQ464" i="93" s="1"/>
  <c r="KP464" i="93"/>
  <c r="MP464" i="93" s="1"/>
  <c r="KO464" i="93"/>
  <c r="MO464" i="93" s="1"/>
  <c r="KN464" i="93"/>
  <c r="MN464" i="93" s="1"/>
  <c r="KM464" i="93"/>
  <c r="MM464" i="93" s="1"/>
  <c r="KL464" i="93"/>
  <c r="ML464" i="93" s="1"/>
  <c r="KK464" i="93"/>
  <c r="MK464" i="93" s="1"/>
  <c r="KJ464" i="93"/>
  <c r="MJ464" i="93" s="1"/>
  <c r="KI464" i="93"/>
  <c r="MI464" i="93" s="1"/>
  <c r="KH464" i="93"/>
  <c r="MH464" i="93" s="1"/>
  <c r="KG464" i="93"/>
  <c r="MG464" i="93" s="1"/>
  <c r="KF464" i="93"/>
  <c r="MF464" i="93" s="1"/>
  <c r="KE464" i="93"/>
  <c r="ME464" i="93" s="1"/>
  <c r="KD464" i="93"/>
  <c r="MD464" i="93" s="1"/>
  <c r="KC464" i="93"/>
  <c r="MC464" i="93" s="1"/>
  <c r="KB464" i="93"/>
  <c r="MB464" i="93" s="1"/>
  <c r="KA464" i="93"/>
  <c r="MA464" i="93" s="1"/>
  <c r="JZ464" i="93"/>
  <c r="LZ464" i="93" s="1"/>
  <c r="JY464" i="93"/>
  <c r="LY464" i="93" s="1"/>
  <c r="JX464" i="93"/>
  <c r="LX464" i="93" s="1"/>
  <c r="JW464" i="93"/>
  <c r="LW464" i="93" s="1"/>
  <c r="JV464" i="93"/>
  <c r="LV464" i="93" s="1"/>
  <c r="JU464" i="93"/>
  <c r="LU464" i="93" s="1"/>
  <c r="JT464" i="93"/>
  <c r="LT464" i="93" s="1"/>
  <c r="JS464" i="93"/>
  <c r="LS464" i="93" s="1"/>
  <c r="JR464" i="93"/>
  <c r="LR464" i="93" s="1"/>
  <c r="JQ464" i="93"/>
  <c r="LQ464" i="93" s="1"/>
  <c r="JP464" i="93"/>
  <c r="LP464" i="93" s="1"/>
  <c r="JO464" i="93"/>
  <c r="LO464" i="93" s="1"/>
  <c r="JN464" i="93"/>
  <c r="LN464" i="93" s="1"/>
  <c r="JM464" i="93"/>
  <c r="LM464" i="93" s="1"/>
  <c r="JL464" i="93"/>
  <c r="LL464" i="93" s="1"/>
  <c r="JK464" i="93"/>
  <c r="LK464" i="93" s="1"/>
  <c r="JJ464" i="93"/>
  <c r="LJ464" i="93" s="1"/>
  <c r="JI464" i="93"/>
  <c r="LI464" i="93" s="1"/>
  <c r="JH464" i="93"/>
  <c r="LH464" i="93" s="1"/>
  <c r="JG464" i="93"/>
  <c r="LG464" i="93" s="1"/>
  <c r="JF464" i="93"/>
  <c r="LF464" i="93" s="1"/>
  <c r="JE464" i="93"/>
  <c r="LE464" i="93" s="1"/>
  <c r="JD464" i="93"/>
  <c r="LD464" i="93" s="1"/>
  <c r="JC464" i="93"/>
  <c r="LC464" i="93" s="1"/>
  <c r="JB464" i="93"/>
  <c r="LB464" i="93" s="1"/>
  <c r="JA464" i="93"/>
  <c r="LA464" i="93" s="1"/>
  <c r="KQ463" i="93"/>
  <c r="MQ463" i="93" s="1"/>
  <c r="KP463" i="93"/>
  <c r="MP463" i="93" s="1"/>
  <c r="KO463" i="93"/>
  <c r="MO463" i="93" s="1"/>
  <c r="KN463" i="93"/>
  <c r="MN463" i="93" s="1"/>
  <c r="KM463" i="93"/>
  <c r="MM463" i="93" s="1"/>
  <c r="KL463" i="93"/>
  <c r="ML463" i="93" s="1"/>
  <c r="KK463" i="93"/>
  <c r="MK463" i="93" s="1"/>
  <c r="KJ463" i="93"/>
  <c r="MJ463" i="93" s="1"/>
  <c r="KI463" i="93"/>
  <c r="MI463" i="93" s="1"/>
  <c r="KH463" i="93"/>
  <c r="MH463" i="93" s="1"/>
  <c r="KG463" i="93"/>
  <c r="MG463" i="93" s="1"/>
  <c r="KF463" i="93"/>
  <c r="MF463" i="93" s="1"/>
  <c r="KE463" i="93"/>
  <c r="ME463" i="93" s="1"/>
  <c r="KD463" i="93"/>
  <c r="MD463" i="93" s="1"/>
  <c r="KC463" i="93"/>
  <c r="MC463" i="93" s="1"/>
  <c r="KB463" i="93"/>
  <c r="MB463" i="93" s="1"/>
  <c r="KA463" i="93"/>
  <c r="MA463" i="93" s="1"/>
  <c r="JZ463" i="93"/>
  <c r="LZ463" i="93" s="1"/>
  <c r="JY463" i="93"/>
  <c r="LY463" i="93" s="1"/>
  <c r="JX463" i="93"/>
  <c r="LX463" i="93" s="1"/>
  <c r="JW463" i="93"/>
  <c r="LW463" i="93" s="1"/>
  <c r="JV463" i="93"/>
  <c r="LV463" i="93" s="1"/>
  <c r="JU463" i="93"/>
  <c r="LU463" i="93" s="1"/>
  <c r="JT463" i="93"/>
  <c r="LT463" i="93" s="1"/>
  <c r="JS463" i="93"/>
  <c r="LS463" i="93" s="1"/>
  <c r="JR463" i="93"/>
  <c r="LR463" i="93" s="1"/>
  <c r="JQ463" i="93"/>
  <c r="LQ463" i="93" s="1"/>
  <c r="JP463" i="93"/>
  <c r="LP463" i="93" s="1"/>
  <c r="JO463" i="93"/>
  <c r="LO463" i="93" s="1"/>
  <c r="JN463" i="93"/>
  <c r="LN463" i="93" s="1"/>
  <c r="JM463" i="93"/>
  <c r="LM463" i="93" s="1"/>
  <c r="JL463" i="93"/>
  <c r="LL463" i="93" s="1"/>
  <c r="JK463" i="93"/>
  <c r="LK463" i="93" s="1"/>
  <c r="JJ463" i="93"/>
  <c r="LJ463" i="93" s="1"/>
  <c r="JI463" i="93"/>
  <c r="LI463" i="93" s="1"/>
  <c r="JH463" i="93"/>
  <c r="LH463" i="93" s="1"/>
  <c r="JG463" i="93"/>
  <c r="LG463" i="93" s="1"/>
  <c r="JF463" i="93"/>
  <c r="LF463" i="93" s="1"/>
  <c r="JE463" i="93"/>
  <c r="LE463" i="93" s="1"/>
  <c r="JD463" i="93"/>
  <c r="LD463" i="93" s="1"/>
  <c r="JC463" i="93"/>
  <c r="LC463" i="93" s="1"/>
  <c r="JB463" i="93"/>
  <c r="LB463" i="93" s="1"/>
  <c r="JA463" i="93"/>
  <c r="LA463" i="93" s="1"/>
  <c r="KQ462" i="93"/>
  <c r="MQ462" i="93" s="1"/>
  <c r="KP462" i="93"/>
  <c r="MP462" i="93" s="1"/>
  <c r="KO462" i="93"/>
  <c r="MO462" i="93" s="1"/>
  <c r="KN462" i="93"/>
  <c r="MN462" i="93" s="1"/>
  <c r="KM462" i="93"/>
  <c r="MM462" i="93" s="1"/>
  <c r="KL462" i="93"/>
  <c r="ML462" i="93" s="1"/>
  <c r="KK462" i="93"/>
  <c r="MK462" i="93" s="1"/>
  <c r="KJ462" i="93"/>
  <c r="MJ462" i="93" s="1"/>
  <c r="KI462" i="93"/>
  <c r="MI462" i="93" s="1"/>
  <c r="KH462" i="93"/>
  <c r="MH462" i="93" s="1"/>
  <c r="KG462" i="93"/>
  <c r="MG462" i="93" s="1"/>
  <c r="KF462" i="93"/>
  <c r="MF462" i="93" s="1"/>
  <c r="KE462" i="93"/>
  <c r="ME462" i="93" s="1"/>
  <c r="KD462" i="93"/>
  <c r="MD462" i="93" s="1"/>
  <c r="KC462" i="93"/>
  <c r="MC462" i="93" s="1"/>
  <c r="KB462" i="93"/>
  <c r="MB462" i="93" s="1"/>
  <c r="KA462" i="93"/>
  <c r="MA462" i="93" s="1"/>
  <c r="JZ462" i="93"/>
  <c r="LZ462" i="93" s="1"/>
  <c r="JY462" i="93"/>
  <c r="LY462" i="93" s="1"/>
  <c r="JX462" i="93"/>
  <c r="LX462" i="93" s="1"/>
  <c r="JW462" i="93"/>
  <c r="LW462" i="93" s="1"/>
  <c r="JV462" i="93"/>
  <c r="LV462" i="93" s="1"/>
  <c r="JU462" i="93"/>
  <c r="LU462" i="93" s="1"/>
  <c r="JT462" i="93"/>
  <c r="LT462" i="93" s="1"/>
  <c r="JS462" i="93"/>
  <c r="LS462" i="93" s="1"/>
  <c r="JR462" i="93"/>
  <c r="LR462" i="93" s="1"/>
  <c r="JQ462" i="93"/>
  <c r="LQ462" i="93" s="1"/>
  <c r="JP462" i="93"/>
  <c r="LP462" i="93" s="1"/>
  <c r="JO462" i="93"/>
  <c r="LO462" i="93" s="1"/>
  <c r="JN462" i="93"/>
  <c r="LN462" i="93" s="1"/>
  <c r="JM462" i="93"/>
  <c r="LM462" i="93" s="1"/>
  <c r="JL462" i="93"/>
  <c r="LL462" i="93" s="1"/>
  <c r="JK462" i="93"/>
  <c r="LK462" i="93" s="1"/>
  <c r="JJ462" i="93"/>
  <c r="LJ462" i="93" s="1"/>
  <c r="JI462" i="93"/>
  <c r="LI462" i="93" s="1"/>
  <c r="JH462" i="93"/>
  <c r="LH462" i="93" s="1"/>
  <c r="JG462" i="93"/>
  <c r="LG462" i="93" s="1"/>
  <c r="JF462" i="93"/>
  <c r="LF462" i="93" s="1"/>
  <c r="JE462" i="93"/>
  <c r="LE462" i="93" s="1"/>
  <c r="JD462" i="93"/>
  <c r="LD462" i="93" s="1"/>
  <c r="JC462" i="93"/>
  <c r="LC462" i="93" s="1"/>
  <c r="JB462" i="93"/>
  <c r="LB462" i="93" s="1"/>
  <c r="JA462" i="93"/>
  <c r="LA462" i="93" s="1"/>
  <c r="KQ461" i="93"/>
  <c r="MQ461" i="93" s="1"/>
  <c r="KP461" i="93"/>
  <c r="MP461" i="93" s="1"/>
  <c r="KO461" i="93"/>
  <c r="MO461" i="93" s="1"/>
  <c r="KN461" i="93"/>
  <c r="MN461" i="93" s="1"/>
  <c r="KM461" i="93"/>
  <c r="MM461" i="93" s="1"/>
  <c r="KL461" i="93"/>
  <c r="ML461" i="93" s="1"/>
  <c r="KK461" i="93"/>
  <c r="MK461" i="93" s="1"/>
  <c r="KJ461" i="93"/>
  <c r="MJ461" i="93" s="1"/>
  <c r="KI461" i="93"/>
  <c r="MI461" i="93" s="1"/>
  <c r="KH461" i="93"/>
  <c r="MH461" i="93" s="1"/>
  <c r="KG461" i="93"/>
  <c r="MG461" i="93" s="1"/>
  <c r="KF461" i="93"/>
  <c r="MF461" i="93" s="1"/>
  <c r="KE461" i="93"/>
  <c r="ME461" i="93" s="1"/>
  <c r="KD461" i="93"/>
  <c r="MD461" i="93" s="1"/>
  <c r="KC461" i="93"/>
  <c r="MC461" i="93" s="1"/>
  <c r="KB461" i="93"/>
  <c r="MB461" i="93" s="1"/>
  <c r="KA461" i="93"/>
  <c r="MA461" i="93" s="1"/>
  <c r="JZ461" i="93"/>
  <c r="LZ461" i="93" s="1"/>
  <c r="JY461" i="93"/>
  <c r="LY461" i="93" s="1"/>
  <c r="JX461" i="93"/>
  <c r="LX461" i="93" s="1"/>
  <c r="JW461" i="93"/>
  <c r="LW461" i="93" s="1"/>
  <c r="JV461" i="93"/>
  <c r="LV461" i="93" s="1"/>
  <c r="JU461" i="93"/>
  <c r="LU461" i="93" s="1"/>
  <c r="JT461" i="93"/>
  <c r="LT461" i="93" s="1"/>
  <c r="JS461" i="93"/>
  <c r="LS461" i="93" s="1"/>
  <c r="JR461" i="93"/>
  <c r="LR461" i="93" s="1"/>
  <c r="JQ461" i="93"/>
  <c r="LQ461" i="93" s="1"/>
  <c r="JP461" i="93"/>
  <c r="LP461" i="93" s="1"/>
  <c r="JO461" i="93"/>
  <c r="LO461" i="93" s="1"/>
  <c r="JN461" i="93"/>
  <c r="LN461" i="93" s="1"/>
  <c r="JM461" i="93"/>
  <c r="LM461" i="93" s="1"/>
  <c r="JL461" i="93"/>
  <c r="LL461" i="93" s="1"/>
  <c r="JK461" i="93"/>
  <c r="LK461" i="93" s="1"/>
  <c r="JJ461" i="93"/>
  <c r="LJ461" i="93" s="1"/>
  <c r="JI461" i="93"/>
  <c r="LI461" i="93" s="1"/>
  <c r="JH461" i="93"/>
  <c r="LH461" i="93" s="1"/>
  <c r="JG461" i="93"/>
  <c r="LG461" i="93" s="1"/>
  <c r="JF461" i="93"/>
  <c r="LF461" i="93" s="1"/>
  <c r="JE461" i="93"/>
  <c r="LE461" i="93" s="1"/>
  <c r="JD461" i="93"/>
  <c r="LD461" i="93" s="1"/>
  <c r="JC461" i="93"/>
  <c r="LC461" i="93" s="1"/>
  <c r="JB461" i="93"/>
  <c r="LB461" i="93" s="1"/>
  <c r="JA461" i="93"/>
  <c r="LA461" i="93" s="1"/>
  <c r="KQ460" i="93"/>
  <c r="MQ460" i="93" s="1"/>
  <c r="KP460" i="93"/>
  <c r="MP460" i="93" s="1"/>
  <c r="KO460" i="93"/>
  <c r="MO460" i="93" s="1"/>
  <c r="KN460" i="93"/>
  <c r="MN460" i="93" s="1"/>
  <c r="KM460" i="93"/>
  <c r="MM460" i="93" s="1"/>
  <c r="KL460" i="93"/>
  <c r="ML460" i="93" s="1"/>
  <c r="KK460" i="93"/>
  <c r="MK460" i="93" s="1"/>
  <c r="KJ460" i="93"/>
  <c r="MJ460" i="93" s="1"/>
  <c r="KI460" i="93"/>
  <c r="MI460" i="93" s="1"/>
  <c r="KH460" i="93"/>
  <c r="MH460" i="93" s="1"/>
  <c r="KG460" i="93"/>
  <c r="MG460" i="93" s="1"/>
  <c r="KF460" i="93"/>
  <c r="MF460" i="93" s="1"/>
  <c r="KE460" i="93"/>
  <c r="ME460" i="93" s="1"/>
  <c r="KD460" i="93"/>
  <c r="MD460" i="93" s="1"/>
  <c r="KC460" i="93"/>
  <c r="MC460" i="93" s="1"/>
  <c r="KB460" i="93"/>
  <c r="MB460" i="93" s="1"/>
  <c r="KA460" i="93"/>
  <c r="MA460" i="93" s="1"/>
  <c r="JZ460" i="93"/>
  <c r="LZ460" i="93" s="1"/>
  <c r="JY460" i="93"/>
  <c r="LY460" i="93" s="1"/>
  <c r="JX460" i="93"/>
  <c r="LX460" i="93" s="1"/>
  <c r="JW460" i="93"/>
  <c r="LW460" i="93" s="1"/>
  <c r="JV460" i="93"/>
  <c r="LV460" i="93" s="1"/>
  <c r="JU460" i="93"/>
  <c r="LU460" i="93" s="1"/>
  <c r="JT460" i="93"/>
  <c r="LT460" i="93" s="1"/>
  <c r="JS460" i="93"/>
  <c r="LS460" i="93" s="1"/>
  <c r="JR460" i="93"/>
  <c r="LR460" i="93" s="1"/>
  <c r="JQ460" i="93"/>
  <c r="LQ460" i="93" s="1"/>
  <c r="JP460" i="93"/>
  <c r="LP460" i="93" s="1"/>
  <c r="JO460" i="93"/>
  <c r="LO460" i="93" s="1"/>
  <c r="JN460" i="93"/>
  <c r="LN460" i="93" s="1"/>
  <c r="JM460" i="93"/>
  <c r="LM460" i="93" s="1"/>
  <c r="JL460" i="93"/>
  <c r="LL460" i="93" s="1"/>
  <c r="JK460" i="93"/>
  <c r="LK460" i="93" s="1"/>
  <c r="JJ460" i="93"/>
  <c r="LJ460" i="93" s="1"/>
  <c r="JI460" i="93"/>
  <c r="LI460" i="93" s="1"/>
  <c r="JH460" i="93"/>
  <c r="LH460" i="93" s="1"/>
  <c r="JG460" i="93"/>
  <c r="LG460" i="93" s="1"/>
  <c r="JF460" i="93"/>
  <c r="LF460" i="93" s="1"/>
  <c r="JE460" i="93"/>
  <c r="LE460" i="93" s="1"/>
  <c r="JD460" i="93"/>
  <c r="LD460" i="93" s="1"/>
  <c r="JC460" i="93"/>
  <c r="LC460" i="93" s="1"/>
  <c r="JB460" i="93"/>
  <c r="LB460" i="93" s="1"/>
  <c r="JA460" i="93"/>
  <c r="LA460" i="93" s="1"/>
  <c r="KQ459" i="93"/>
  <c r="MQ459" i="93" s="1"/>
  <c r="KP459" i="93"/>
  <c r="MP459" i="93" s="1"/>
  <c r="KO459" i="93"/>
  <c r="MO459" i="93" s="1"/>
  <c r="KN459" i="93"/>
  <c r="MN459" i="93" s="1"/>
  <c r="KM459" i="93"/>
  <c r="MM459" i="93" s="1"/>
  <c r="KL459" i="93"/>
  <c r="ML459" i="93" s="1"/>
  <c r="KK459" i="93"/>
  <c r="MK459" i="93" s="1"/>
  <c r="KJ459" i="93"/>
  <c r="MJ459" i="93" s="1"/>
  <c r="KI459" i="93"/>
  <c r="MI459" i="93" s="1"/>
  <c r="KH459" i="93"/>
  <c r="MH459" i="93" s="1"/>
  <c r="KG459" i="93"/>
  <c r="MG459" i="93" s="1"/>
  <c r="KF459" i="93"/>
  <c r="MF459" i="93" s="1"/>
  <c r="KE459" i="93"/>
  <c r="ME459" i="93" s="1"/>
  <c r="KD459" i="93"/>
  <c r="MD459" i="93" s="1"/>
  <c r="KC459" i="93"/>
  <c r="MC459" i="93" s="1"/>
  <c r="KB459" i="93"/>
  <c r="MB459" i="93" s="1"/>
  <c r="KA459" i="93"/>
  <c r="MA459" i="93" s="1"/>
  <c r="JZ459" i="93"/>
  <c r="LZ459" i="93" s="1"/>
  <c r="JY459" i="93"/>
  <c r="LY459" i="93" s="1"/>
  <c r="JX459" i="93"/>
  <c r="LX459" i="93" s="1"/>
  <c r="JW459" i="93"/>
  <c r="LW459" i="93" s="1"/>
  <c r="JV459" i="93"/>
  <c r="LV459" i="93" s="1"/>
  <c r="JU459" i="93"/>
  <c r="LU459" i="93" s="1"/>
  <c r="JT459" i="93"/>
  <c r="LT459" i="93" s="1"/>
  <c r="JS459" i="93"/>
  <c r="LS459" i="93" s="1"/>
  <c r="JR459" i="93"/>
  <c r="LR459" i="93" s="1"/>
  <c r="JQ459" i="93"/>
  <c r="LQ459" i="93" s="1"/>
  <c r="JP459" i="93"/>
  <c r="LP459" i="93" s="1"/>
  <c r="JO459" i="93"/>
  <c r="LO459" i="93" s="1"/>
  <c r="JN459" i="93"/>
  <c r="LN459" i="93" s="1"/>
  <c r="JM459" i="93"/>
  <c r="LM459" i="93" s="1"/>
  <c r="JL459" i="93"/>
  <c r="LL459" i="93" s="1"/>
  <c r="JK459" i="93"/>
  <c r="LK459" i="93" s="1"/>
  <c r="JJ459" i="93"/>
  <c r="LJ459" i="93" s="1"/>
  <c r="JI459" i="93"/>
  <c r="LI459" i="93" s="1"/>
  <c r="JH459" i="93"/>
  <c r="LH459" i="93" s="1"/>
  <c r="JG459" i="93"/>
  <c r="LG459" i="93" s="1"/>
  <c r="JF459" i="93"/>
  <c r="LF459" i="93" s="1"/>
  <c r="JE459" i="93"/>
  <c r="LE459" i="93" s="1"/>
  <c r="JD459" i="93"/>
  <c r="LD459" i="93" s="1"/>
  <c r="JC459" i="93"/>
  <c r="LC459" i="93" s="1"/>
  <c r="JB459" i="93"/>
  <c r="LB459" i="93" s="1"/>
  <c r="JA459" i="93"/>
  <c r="LA459" i="93" s="1"/>
  <c r="KQ458" i="93"/>
  <c r="MQ458" i="93" s="1"/>
  <c r="KP458" i="93"/>
  <c r="MP458" i="93" s="1"/>
  <c r="KO458" i="93"/>
  <c r="MO458" i="93" s="1"/>
  <c r="KN458" i="93"/>
  <c r="MN458" i="93" s="1"/>
  <c r="KM458" i="93"/>
  <c r="MM458" i="93" s="1"/>
  <c r="KL458" i="93"/>
  <c r="ML458" i="93" s="1"/>
  <c r="KK458" i="93"/>
  <c r="MK458" i="93" s="1"/>
  <c r="KJ458" i="93"/>
  <c r="MJ458" i="93" s="1"/>
  <c r="KI458" i="93"/>
  <c r="MI458" i="93" s="1"/>
  <c r="KH458" i="93"/>
  <c r="MH458" i="93" s="1"/>
  <c r="KG458" i="93"/>
  <c r="MG458" i="93" s="1"/>
  <c r="KF458" i="93"/>
  <c r="MF458" i="93" s="1"/>
  <c r="KE458" i="93"/>
  <c r="ME458" i="93" s="1"/>
  <c r="KD458" i="93"/>
  <c r="MD458" i="93" s="1"/>
  <c r="KC458" i="93"/>
  <c r="MC458" i="93" s="1"/>
  <c r="KB458" i="93"/>
  <c r="MB458" i="93" s="1"/>
  <c r="KA458" i="93"/>
  <c r="MA458" i="93" s="1"/>
  <c r="JZ458" i="93"/>
  <c r="LZ458" i="93" s="1"/>
  <c r="JY458" i="93"/>
  <c r="LY458" i="93" s="1"/>
  <c r="JX458" i="93"/>
  <c r="LX458" i="93" s="1"/>
  <c r="JW458" i="93"/>
  <c r="LW458" i="93" s="1"/>
  <c r="JV458" i="93"/>
  <c r="LV458" i="93" s="1"/>
  <c r="JU458" i="93"/>
  <c r="LU458" i="93" s="1"/>
  <c r="JT458" i="93"/>
  <c r="LT458" i="93" s="1"/>
  <c r="JS458" i="93"/>
  <c r="LS458" i="93" s="1"/>
  <c r="JR458" i="93"/>
  <c r="LR458" i="93" s="1"/>
  <c r="JQ458" i="93"/>
  <c r="LQ458" i="93" s="1"/>
  <c r="JP458" i="93"/>
  <c r="LP458" i="93" s="1"/>
  <c r="JO458" i="93"/>
  <c r="LO458" i="93" s="1"/>
  <c r="JN458" i="93"/>
  <c r="LN458" i="93" s="1"/>
  <c r="JM458" i="93"/>
  <c r="LM458" i="93" s="1"/>
  <c r="JL458" i="93"/>
  <c r="LL458" i="93" s="1"/>
  <c r="JK458" i="93"/>
  <c r="LK458" i="93" s="1"/>
  <c r="JJ458" i="93"/>
  <c r="LJ458" i="93" s="1"/>
  <c r="JI458" i="93"/>
  <c r="LI458" i="93" s="1"/>
  <c r="JH458" i="93"/>
  <c r="LH458" i="93" s="1"/>
  <c r="JG458" i="93"/>
  <c r="LG458" i="93" s="1"/>
  <c r="JF458" i="93"/>
  <c r="LF458" i="93" s="1"/>
  <c r="JE458" i="93"/>
  <c r="LE458" i="93" s="1"/>
  <c r="JD458" i="93"/>
  <c r="LD458" i="93" s="1"/>
  <c r="JC458" i="93"/>
  <c r="LC458" i="93" s="1"/>
  <c r="JB458" i="93"/>
  <c r="LB458" i="93" s="1"/>
  <c r="JA458" i="93"/>
  <c r="LA458" i="93" s="1"/>
  <c r="KQ457" i="93"/>
  <c r="MQ457" i="93" s="1"/>
  <c r="KP457" i="93"/>
  <c r="MP457" i="93" s="1"/>
  <c r="KO457" i="93"/>
  <c r="MO457" i="93" s="1"/>
  <c r="KN457" i="93"/>
  <c r="MN457" i="93" s="1"/>
  <c r="KM457" i="93"/>
  <c r="MM457" i="93" s="1"/>
  <c r="KL457" i="93"/>
  <c r="ML457" i="93" s="1"/>
  <c r="KK457" i="93"/>
  <c r="MK457" i="93" s="1"/>
  <c r="KJ457" i="93"/>
  <c r="MJ457" i="93" s="1"/>
  <c r="KI457" i="93"/>
  <c r="MI457" i="93" s="1"/>
  <c r="KH457" i="93"/>
  <c r="MH457" i="93" s="1"/>
  <c r="KG457" i="93"/>
  <c r="MG457" i="93" s="1"/>
  <c r="KF457" i="93"/>
  <c r="MF457" i="93" s="1"/>
  <c r="KE457" i="93"/>
  <c r="ME457" i="93" s="1"/>
  <c r="KD457" i="93"/>
  <c r="MD457" i="93" s="1"/>
  <c r="KC457" i="93"/>
  <c r="MC457" i="93" s="1"/>
  <c r="KB457" i="93"/>
  <c r="MB457" i="93" s="1"/>
  <c r="KA457" i="93"/>
  <c r="MA457" i="93" s="1"/>
  <c r="JZ457" i="93"/>
  <c r="LZ457" i="93" s="1"/>
  <c r="JY457" i="93"/>
  <c r="LY457" i="93" s="1"/>
  <c r="JX457" i="93"/>
  <c r="LX457" i="93" s="1"/>
  <c r="JW457" i="93"/>
  <c r="LW457" i="93" s="1"/>
  <c r="JV457" i="93"/>
  <c r="LV457" i="93" s="1"/>
  <c r="JU457" i="93"/>
  <c r="LU457" i="93" s="1"/>
  <c r="JT457" i="93"/>
  <c r="LT457" i="93" s="1"/>
  <c r="JS457" i="93"/>
  <c r="LS457" i="93" s="1"/>
  <c r="JR457" i="93"/>
  <c r="LR457" i="93" s="1"/>
  <c r="JQ457" i="93"/>
  <c r="LQ457" i="93" s="1"/>
  <c r="JP457" i="93"/>
  <c r="LP457" i="93" s="1"/>
  <c r="JO457" i="93"/>
  <c r="LO457" i="93" s="1"/>
  <c r="JN457" i="93"/>
  <c r="LN457" i="93" s="1"/>
  <c r="JM457" i="93"/>
  <c r="LM457" i="93" s="1"/>
  <c r="JL457" i="93"/>
  <c r="LL457" i="93" s="1"/>
  <c r="JK457" i="93"/>
  <c r="LK457" i="93" s="1"/>
  <c r="JJ457" i="93"/>
  <c r="LJ457" i="93" s="1"/>
  <c r="JI457" i="93"/>
  <c r="LI457" i="93" s="1"/>
  <c r="JH457" i="93"/>
  <c r="LH457" i="93" s="1"/>
  <c r="JG457" i="93"/>
  <c r="LG457" i="93" s="1"/>
  <c r="JF457" i="93"/>
  <c r="LF457" i="93" s="1"/>
  <c r="JE457" i="93"/>
  <c r="LE457" i="93" s="1"/>
  <c r="JD457" i="93"/>
  <c r="LD457" i="93" s="1"/>
  <c r="JC457" i="93"/>
  <c r="LC457" i="93" s="1"/>
  <c r="JB457" i="93"/>
  <c r="LB457" i="93" s="1"/>
  <c r="JA457" i="93"/>
  <c r="LA457" i="93" s="1"/>
  <c r="KQ456" i="93"/>
  <c r="MQ456" i="93" s="1"/>
  <c r="KP456" i="93"/>
  <c r="MP456" i="93" s="1"/>
  <c r="KO456" i="93"/>
  <c r="MO456" i="93" s="1"/>
  <c r="KN456" i="93"/>
  <c r="MN456" i="93" s="1"/>
  <c r="KM456" i="93"/>
  <c r="MM456" i="93" s="1"/>
  <c r="KL456" i="93"/>
  <c r="ML456" i="93" s="1"/>
  <c r="KK456" i="93"/>
  <c r="MK456" i="93" s="1"/>
  <c r="KJ456" i="93"/>
  <c r="MJ456" i="93" s="1"/>
  <c r="KI456" i="93"/>
  <c r="MI456" i="93" s="1"/>
  <c r="KH456" i="93"/>
  <c r="MH456" i="93" s="1"/>
  <c r="KG456" i="93"/>
  <c r="MG456" i="93" s="1"/>
  <c r="KF456" i="93"/>
  <c r="MF456" i="93" s="1"/>
  <c r="KE456" i="93"/>
  <c r="ME456" i="93" s="1"/>
  <c r="KD456" i="93"/>
  <c r="MD456" i="93" s="1"/>
  <c r="KC456" i="93"/>
  <c r="MC456" i="93" s="1"/>
  <c r="KB456" i="93"/>
  <c r="MB456" i="93" s="1"/>
  <c r="KA456" i="93"/>
  <c r="MA456" i="93" s="1"/>
  <c r="JZ456" i="93"/>
  <c r="LZ456" i="93" s="1"/>
  <c r="JY456" i="93"/>
  <c r="LY456" i="93" s="1"/>
  <c r="JX456" i="93"/>
  <c r="LX456" i="93" s="1"/>
  <c r="JW456" i="93"/>
  <c r="LW456" i="93" s="1"/>
  <c r="JV456" i="93"/>
  <c r="LV456" i="93" s="1"/>
  <c r="JU456" i="93"/>
  <c r="LU456" i="93" s="1"/>
  <c r="JT456" i="93"/>
  <c r="LT456" i="93" s="1"/>
  <c r="JS456" i="93"/>
  <c r="LS456" i="93" s="1"/>
  <c r="JR456" i="93"/>
  <c r="LR456" i="93" s="1"/>
  <c r="JQ456" i="93"/>
  <c r="LQ456" i="93" s="1"/>
  <c r="JP456" i="93"/>
  <c r="LP456" i="93" s="1"/>
  <c r="JO456" i="93"/>
  <c r="LO456" i="93" s="1"/>
  <c r="JN456" i="93"/>
  <c r="LN456" i="93" s="1"/>
  <c r="JM456" i="93"/>
  <c r="LM456" i="93" s="1"/>
  <c r="JL456" i="93"/>
  <c r="LL456" i="93" s="1"/>
  <c r="JK456" i="93"/>
  <c r="LK456" i="93" s="1"/>
  <c r="JJ456" i="93"/>
  <c r="LJ456" i="93" s="1"/>
  <c r="JI456" i="93"/>
  <c r="LI456" i="93" s="1"/>
  <c r="JH456" i="93"/>
  <c r="LH456" i="93" s="1"/>
  <c r="JG456" i="93"/>
  <c r="LG456" i="93" s="1"/>
  <c r="JF456" i="93"/>
  <c r="LF456" i="93" s="1"/>
  <c r="JE456" i="93"/>
  <c r="LE456" i="93" s="1"/>
  <c r="JD456" i="93"/>
  <c r="LD456" i="93" s="1"/>
  <c r="JC456" i="93"/>
  <c r="LC456" i="93" s="1"/>
  <c r="JB456" i="93"/>
  <c r="LB456" i="93" s="1"/>
  <c r="JA456" i="93"/>
  <c r="LA456" i="93" s="1"/>
  <c r="KQ455" i="93"/>
  <c r="MQ455" i="93" s="1"/>
  <c r="KP455" i="93"/>
  <c r="MP455" i="93" s="1"/>
  <c r="KO455" i="93"/>
  <c r="MO455" i="93" s="1"/>
  <c r="KN455" i="93"/>
  <c r="MN455" i="93" s="1"/>
  <c r="KM455" i="93"/>
  <c r="MM455" i="93" s="1"/>
  <c r="KL455" i="93"/>
  <c r="ML455" i="93" s="1"/>
  <c r="KK455" i="93"/>
  <c r="MK455" i="93" s="1"/>
  <c r="KJ455" i="93"/>
  <c r="MJ455" i="93" s="1"/>
  <c r="KI455" i="93"/>
  <c r="MI455" i="93" s="1"/>
  <c r="KH455" i="93"/>
  <c r="MH455" i="93" s="1"/>
  <c r="KG455" i="93"/>
  <c r="MG455" i="93" s="1"/>
  <c r="KF455" i="93"/>
  <c r="MF455" i="93" s="1"/>
  <c r="KE455" i="93"/>
  <c r="ME455" i="93" s="1"/>
  <c r="KD455" i="93"/>
  <c r="MD455" i="93" s="1"/>
  <c r="KC455" i="93"/>
  <c r="MC455" i="93" s="1"/>
  <c r="KB455" i="93"/>
  <c r="MB455" i="93" s="1"/>
  <c r="KA455" i="93"/>
  <c r="MA455" i="93" s="1"/>
  <c r="JZ455" i="93"/>
  <c r="LZ455" i="93" s="1"/>
  <c r="JY455" i="93"/>
  <c r="LY455" i="93" s="1"/>
  <c r="JX455" i="93"/>
  <c r="LX455" i="93" s="1"/>
  <c r="JW455" i="93"/>
  <c r="LW455" i="93" s="1"/>
  <c r="JV455" i="93"/>
  <c r="LV455" i="93" s="1"/>
  <c r="JU455" i="93"/>
  <c r="LU455" i="93" s="1"/>
  <c r="JT455" i="93"/>
  <c r="LT455" i="93" s="1"/>
  <c r="JS455" i="93"/>
  <c r="LS455" i="93" s="1"/>
  <c r="JR455" i="93"/>
  <c r="LR455" i="93" s="1"/>
  <c r="JQ455" i="93"/>
  <c r="LQ455" i="93" s="1"/>
  <c r="JP455" i="93"/>
  <c r="LP455" i="93" s="1"/>
  <c r="JO455" i="93"/>
  <c r="LO455" i="93" s="1"/>
  <c r="JN455" i="93"/>
  <c r="LN455" i="93" s="1"/>
  <c r="JM455" i="93"/>
  <c r="LM455" i="93" s="1"/>
  <c r="JL455" i="93"/>
  <c r="LL455" i="93" s="1"/>
  <c r="JK455" i="93"/>
  <c r="LK455" i="93" s="1"/>
  <c r="JJ455" i="93"/>
  <c r="LJ455" i="93" s="1"/>
  <c r="JI455" i="93"/>
  <c r="LI455" i="93" s="1"/>
  <c r="JH455" i="93"/>
  <c r="LH455" i="93" s="1"/>
  <c r="JG455" i="93"/>
  <c r="LG455" i="93" s="1"/>
  <c r="JF455" i="93"/>
  <c r="LF455" i="93" s="1"/>
  <c r="JE455" i="93"/>
  <c r="LE455" i="93" s="1"/>
  <c r="JD455" i="93"/>
  <c r="LD455" i="93" s="1"/>
  <c r="JC455" i="93"/>
  <c r="LC455" i="93" s="1"/>
  <c r="JB455" i="93"/>
  <c r="LB455" i="93" s="1"/>
  <c r="JA455" i="93"/>
  <c r="LA455" i="93" s="1"/>
  <c r="KQ454" i="93"/>
  <c r="MQ454" i="93" s="1"/>
  <c r="KP454" i="93"/>
  <c r="MP454" i="93" s="1"/>
  <c r="KO454" i="93"/>
  <c r="MO454" i="93" s="1"/>
  <c r="KN454" i="93"/>
  <c r="MN454" i="93" s="1"/>
  <c r="KM454" i="93"/>
  <c r="MM454" i="93" s="1"/>
  <c r="KL454" i="93"/>
  <c r="ML454" i="93" s="1"/>
  <c r="KK454" i="93"/>
  <c r="MK454" i="93" s="1"/>
  <c r="KJ454" i="93"/>
  <c r="MJ454" i="93" s="1"/>
  <c r="KI454" i="93"/>
  <c r="MI454" i="93" s="1"/>
  <c r="KH454" i="93"/>
  <c r="MH454" i="93" s="1"/>
  <c r="KG454" i="93"/>
  <c r="MG454" i="93" s="1"/>
  <c r="KF454" i="93"/>
  <c r="MF454" i="93" s="1"/>
  <c r="KE454" i="93"/>
  <c r="ME454" i="93" s="1"/>
  <c r="KD454" i="93"/>
  <c r="MD454" i="93" s="1"/>
  <c r="KC454" i="93"/>
  <c r="MC454" i="93" s="1"/>
  <c r="KB454" i="93"/>
  <c r="MB454" i="93" s="1"/>
  <c r="KA454" i="93"/>
  <c r="MA454" i="93" s="1"/>
  <c r="JZ454" i="93"/>
  <c r="LZ454" i="93" s="1"/>
  <c r="JY454" i="93"/>
  <c r="LY454" i="93" s="1"/>
  <c r="JX454" i="93"/>
  <c r="LX454" i="93" s="1"/>
  <c r="JW454" i="93"/>
  <c r="LW454" i="93" s="1"/>
  <c r="JV454" i="93"/>
  <c r="LV454" i="93" s="1"/>
  <c r="JU454" i="93"/>
  <c r="LU454" i="93" s="1"/>
  <c r="JT454" i="93"/>
  <c r="LT454" i="93" s="1"/>
  <c r="JS454" i="93"/>
  <c r="LS454" i="93" s="1"/>
  <c r="JR454" i="93"/>
  <c r="LR454" i="93" s="1"/>
  <c r="JQ454" i="93"/>
  <c r="LQ454" i="93" s="1"/>
  <c r="JP454" i="93"/>
  <c r="LP454" i="93" s="1"/>
  <c r="JO454" i="93"/>
  <c r="LO454" i="93" s="1"/>
  <c r="JN454" i="93"/>
  <c r="LN454" i="93" s="1"/>
  <c r="JM454" i="93"/>
  <c r="LM454" i="93" s="1"/>
  <c r="JL454" i="93"/>
  <c r="LL454" i="93" s="1"/>
  <c r="JK454" i="93"/>
  <c r="LK454" i="93" s="1"/>
  <c r="JJ454" i="93"/>
  <c r="LJ454" i="93" s="1"/>
  <c r="JI454" i="93"/>
  <c r="LI454" i="93" s="1"/>
  <c r="JH454" i="93"/>
  <c r="LH454" i="93" s="1"/>
  <c r="JG454" i="93"/>
  <c r="LG454" i="93" s="1"/>
  <c r="JF454" i="93"/>
  <c r="LF454" i="93" s="1"/>
  <c r="JE454" i="93"/>
  <c r="LE454" i="93" s="1"/>
  <c r="JD454" i="93"/>
  <c r="LD454" i="93" s="1"/>
  <c r="JC454" i="93"/>
  <c r="LC454" i="93" s="1"/>
  <c r="JB454" i="93"/>
  <c r="LB454" i="93" s="1"/>
  <c r="JA454" i="93"/>
  <c r="LA454" i="93" s="1"/>
  <c r="KQ453" i="93"/>
  <c r="MQ453" i="93" s="1"/>
  <c r="KP453" i="93"/>
  <c r="MP453" i="93" s="1"/>
  <c r="KO453" i="93"/>
  <c r="MO453" i="93" s="1"/>
  <c r="KN453" i="93"/>
  <c r="MN453" i="93" s="1"/>
  <c r="KM453" i="93"/>
  <c r="MM453" i="93" s="1"/>
  <c r="KL453" i="93"/>
  <c r="ML453" i="93" s="1"/>
  <c r="KK453" i="93"/>
  <c r="MK453" i="93" s="1"/>
  <c r="KJ453" i="93"/>
  <c r="MJ453" i="93" s="1"/>
  <c r="KI453" i="93"/>
  <c r="MI453" i="93" s="1"/>
  <c r="KH453" i="93"/>
  <c r="MH453" i="93" s="1"/>
  <c r="KG453" i="93"/>
  <c r="MG453" i="93" s="1"/>
  <c r="KF453" i="93"/>
  <c r="MF453" i="93" s="1"/>
  <c r="KE453" i="93"/>
  <c r="ME453" i="93" s="1"/>
  <c r="KD453" i="93"/>
  <c r="MD453" i="93" s="1"/>
  <c r="KC453" i="93"/>
  <c r="MC453" i="93" s="1"/>
  <c r="KB453" i="93"/>
  <c r="MB453" i="93" s="1"/>
  <c r="KA453" i="93"/>
  <c r="MA453" i="93" s="1"/>
  <c r="JZ453" i="93"/>
  <c r="LZ453" i="93" s="1"/>
  <c r="JY453" i="93"/>
  <c r="LY453" i="93" s="1"/>
  <c r="JX453" i="93"/>
  <c r="LX453" i="93" s="1"/>
  <c r="JW453" i="93"/>
  <c r="LW453" i="93" s="1"/>
  <c r="JV453" i="93"/>
  <c r="LV453" i="93" s="1"/>
  <c r="JU453" i="93"/>
  <c r="LU453" i="93" s="1"/>
  <c r="JT453" i="93"/>
  <c r="LT453" i="93" s="1"/>
  <c r="JS453" i="93"/>
  <c r="LS453" i="93" s="1"/>
  <c r="JR453" i="93"/>
  <c r="LR453" i="93" s="1"/>
  <c r="JQ453" i="93"/>
  <c r="LQ453" i="93" s="1"/>
  <c r="JP453" i="93"/>
  <c r="LP453" i="93" s="1"/>
  <c r="JO453" i="93"/>
  <c r="LO453" i="93" s="1"/>
  <c r="JN453" i="93"/>
  <c r="LN453" i="93" s="1"/>
  <c r="JM453" i="93"/>
  <c r="LM453" i="93" s="1"/>
  <c r="JL453" i="93"/>
  <c r="LL453" i="93" s="1"/>
  <c r="JK453" i="93"/>
  <c r="LK453" i="93" s="1"/>
  <c r="JJ453" i="93"/>
  <c r="LJ453" i="93" s="1"/>
  <c r="JI453" i="93"/>
  <c r="LI453" i="93" s="1"/>
  <c r="JH453" i="93"/>
  <c r="LH453" i="93" s="1"/>
  <c r="JG453" i="93"/>
  <c r="LG453" i="93" s="1"/>
  <c r="JF453" i="93"/>
  <c r="LF453" i="93" s="1"/>
  <c r="JE453" i="93"/>
  <c r="LE453" i="93" s="1"/>
  <c r="JD453" i="93"/>
  <c r="LD453" i="93" s="1"/>
  <c r="JC453" i="93"/>
  <c r="LC453" i="93" s="1"/>
  <c r="JB453" i="93"/>
  <c r="LB453" i="93" s="1"/>
  <c r="JA453" i="93"/>
  <c r="LA453" i="93" s="1"/>
  <c r="KQ452" i="93"/>
  <c r="MQ452" i="93" s="1"/>
  <c r="KP452" i="93"/>
  <c r="MP452" i="93" s="1"/>
  <c r="KO452" i="93"/>
  <c r="MO452" i="93" s="1"/>
  <c r="KN452" i="93"/>
  <c r="MN452" i="93" s="1"/>
  <c r="KM452" i="93"/>
  <c r="MM452" i="93" s="1"/>
  <c r="KL452" i="93"/>
  <c r="ML452" i="93" s="1"/>
  <c r="KK452" i="93"/>
  <c r="MK452" i="93" s="1"/>
  <c r="KJ452" i="93"/>
  <c r="MJ452" i="93" s="1"/>
  <c r="KI452" i="93"/>
  <c r="MI452" i="93" s="1"/>
  <c r="KH452" i="93"/>
  <c r="MH452" i="93" s="1"/>
  <c r="KG452" i="93"/>
  <c r="MG452" i="93" s="1"/>
  <c r="KF452" i="93"/>
  <c r="MF452" i="93" s="1"/>
  <c r="KE452" i="93"/>
  <c r="ME452" i="93" s="1"/>
  <c r="KD452" i="93"/>
  <c r="MD452" i="93" s="1"/>
  <c r="KC452" i="93"/>
  <c r="MC452" i="93" s="1"/>
  <c r="KB452" i="93"/>
  <c r="MB452" i="93" s="1"/>
  <c r="KA452" i="93"/>
  <c r="MA452" i="93" s="1"/>
  <c r="JZ452" i="93"/>
  <c r="LZ452" i="93" s="1"/>
  <c r="JY452" i="93"/>
  <c r="LY452" i="93" s="1"/>
  <c r="JX452" i="93"/>
  <c r="LX452" i="93" s="1"/>
  <c r="JW452" i="93"/>
  <c r="LW452" i="93" s="1"/>
  <c r="JV452" i="93"/>
  <c r="LV452" i="93" s="1"/>
  <c r="JU452" i="93"/>
  <c r="LU452" i="93" s="1"/>
  <c r="JT452" i="93"/>
  <c r="LT452" i="93" s="1"/>
  <c r="JS452" i="93"/>
  <c r="LS452" i="93" s="1"/>
  <c r="JR452" i="93"/>
  <c r="LR452" i="93" s="1"/>
  <c r="JQ452" i="93"/>
  <c r="LQ452" i="93" s="1"/>
  <c r="JP452" i="93"/>
  <c r="LP452" i="93" s="1"/>
  <c r="JO452" i="93"/>
  <c r="LO452" i="93" s="1"/>
  <c r="JN452" i="93"/>
  <c r="LN452" i="93" s="1"/>
  <c r="JM452" i="93"/>
  <c r="LM452" i="93" s="1"/>
  <c r="JL452" i="93"/>
  <c r="LL452" i="93" s="1"/>
  <c r="JK452" i="93"/>
  <c r="LK452" i="93" s="1"/>
  <c r="JJ452" i="93"/>
  <c r="LJ452" i="93" s="1"/>
  <c r="JI452" i="93"/>
  <c r="LI452" i="93" s="1"/>
  <c r="JH452" i="93"/>
  <c r="LH452" i="93" s="1"/>
  <c r="JG452" i="93"/>
  <c r="LG452" i="93" s="1"/>
  <c r="JF452" i="93"/>
  <c r="LF452" i="93" s="1"/>
  <c r="JE452" i="93"/>
  <c r="LE452" i="93" s="1"/>
  <c r="JD452" i="93"/>
  <c r="LD452" i="93" s="1"/>
  <c r="JC452" i="93"/>
  <c r="LC452" i="93" s="1"/>
  <c r="JB452" i="93"/>
  <c r="LB452" i="93" s="1"/>
  <c r="JA452" i="93"/>
  <c r="LA452" i="93" s="1"/>
  <c r="KQ451" i="93"/>
  <c r="MQ451" i="93" s="1"/>
  <c r="KP451" i="93"/>
  <c r="MP451" i="93" s="1"/>
  <c r="KO451" i="93"/>
  <c r="MO451" i="93" s="1"/>
  <c r="KN451" i="93"/>
  <c r="MN451" i="93" s="1"/>
  <c r="KM451" i="93"/>
  <c r="MM451" i="93" s="1"/>
  <c r="KL451" i="93"/>
  <c r="ML451" i="93" s="1"/>
  <c r="KK451" i="93"/>
  <c r="MK451" i="93" s="1"/>
  <c r="KJ451" i="93"/>
  <c r="MJ451" i="93" s="1"/>
  <c r="KI451" i="93"/>
  <c r="MI451" i="93" s="1"/>
  <c r="KH451" i="93"/>
  <c r="MH451" i="93" s="1"/>
  <c r="KG451" i="93"/>
  <c r="MG451" i="93" s="1"/>
  <c r="KF451" i="93"/>
  <c r="MF451" i="93" s="1"/>
  <c r="KE451" i="93"/>
  <c r="ME451" i="93" s="1"/>
  <c r="KD451" i="93"/>
  <c r="MD451" i="93" s="1"/>
  <c r="KC451" i="93"/>
  <c r="MC451" i="93" s="1"/>
  <c r="KB451" i="93"/>
  <c r="MB451" i="93" s="1"/>
  <c r="KA451" i="93"/>
  <c r="MA451" i="93" s="1"/>
  <c r="JZ451" i="93"/>
  <c r="LZ451" i="93" s="1"/>
  <c r="JY451" i="93"/>
  <c r="LY451" i="93" s="1"/>
  <c r="JX451" i="93"/>
  <c r="LX451" i="93" s="1"/>
  <c r="JW451" i="93"/>
  <c r="LW451" i="93" s="1"/>
  <c r="JV451" i="93"/>
  <c r="LV451" i="93" s="1"/>
  <c r="JU451" i="93"/>
  <c r="LU451" i="93" s="1"/>
  <c r="JT451" i="93"/>
  <c r="LT451" i="93" s="1"/>
  <c r="JS451" i="93"/>
  <c r="LS451" i="93" s="1"/>
  <c r="JR451" i="93"/>
  <c r="LR451" i="93" s="1"/>
  <c r="JQ451" i="93"/>
  <c r="LQ451" i="93" s="1"/>
  <c r="JP451" i="93"/>
  <c r="LP451" i="93" s="1"/>
  <c r="JO451" i="93"/>
  <c r="LO451" i="93" s="1"/>
  <c r="JN451" i="93"/>
  <c r="LN451" i="93" s="1"/>
  <c r="JM451" i="93"/>
  <c r="LM451" i="93" s="1"/>
  <c r="JL451" i="93"/>
  <c r="LL451" i="93" s="1"/>
  <c r="JK451" i="93"/>
  <c r="LK451" i="93" s="1"/>
  <c r="JJ451" i="93"/>
  <c r="LJ451" i="93" s="1"/>
  <c r="JI451" i="93"/>
  <c r="LI451" i="93" s="1"/>
  <c r="JH451" i="93"/>
  <c r="LH451" i="93" s="1"/>
  <c r="JG451" i="93"/>
  <c r="LG451" i="93" s="1"/>
  <c r="JF451" i="93"/>
  <c r="LF451" i="93" s="1"/>
  <c r="JE451" i="93"/>
  <c r="LE451" i="93" s="1"/>
  <c r="JD451" i="93"/>
  <c r="LD451" i="93" s="1"/>
  <c r="JC451" i="93"/>
  <c r="LC451" i="93" s="1"/>
  <c r="JB451" i="93"/>
  <c r="LB451" i="93" s="1"/>
  <c r="JA451" i="93"/>
  <c r="LA451" i="93" s="1"/>
  <c r="KQ450" i="93"/>
  <c r="MQ450" i="93" s="1"/>
  <c r="KP450" i="93"/>
  <c r="MP450" i="93" s="1"/>
  <c r="KO450" i="93"/>
  <c r="MO450" i="93" s="1"/>
  <c r="KN450" i="93"/>
  <c r="MN450" i="93" s="1"/>
  <c r="KM450" i="93"/>
  <c r="MM450" i="93" s="1"/>
  <c r="KL450" i="93"/>
  <c r="ML450" i="93" s="1"/>
  <c r="KK450" i="93"/>
  <c r="MK450" i="93" s="1"/>
  <c r="KJ450" i="93"/>
  <c r="MJ450" i="93" s="1"/>
  <c r="KI450" i="93"/>
  <c r="MI450" i="93" s="1"/>
  <c r="KH450" i="93"/>
  <c r="MH450" i="93" s="1"/>
  <c r="KG450" i="93"/>
  <c r="MG450" i="93" s="1"/>
  <c r="KF450" i="93"/>
  <c r="MF450" i="93" s="1"/>
  <c r="KE450" i="93"/>
  <c r="ME450" i="93" s="1"/>
  <c r="KD450" i="93"/>
  <c r="MD450" i="93" s="1"/>
  <c r="KC450" i="93"/>
  <c r="MC450" i="93" s="1"/>
  <c r="KB450" i="93"/>
  <c r="MB450" i="93" s="1"/>
  <c r="KA450" i="93"/>
  <c r="MA450" i="93" s="1"/>
  <c r="JZ450" i="93"/>
  <c r="LZ450" i="93" s="1"/>
  <c r="JY450" i="93"/>
  <c r="LY450" i="93" s="1"/>
  <c r="JX450" i="93"/>
  <c r="LX450" i="93" s="1"/>
  <c r="JW450" i="93"/>
  <c r="LW450" i="93" s="1"/>
  <c r="JV450" i="93"/>
  <c r="LV450" i="93" s="1"/>
  <c r="JU450" i="93"/>
  <c r="LU450" i="93" s="1"/>
  <c r="JT450" i="93"/>
  <c r="LT450" i="93" s="1"/>
  <c r="JS450" i="93"/>
  <c r="LS450" i="93" s="1"/>
  <c r="JR450" i="93"/>
  <c r="LR450" i="93" s="1"/>
  <c r="JQ450" i="93"/>
  <c r="LQ450" i="93" s="1"/>
  <c r="JP450" i="93"/>
  <c r="LP450" i="93" s="1"/>
  <c r="JO450" i="93"/>
  <c r="LO450" i="93" s="1"/>
  <c r="JN450" i="93"/>
  <c r="LN450" i="93" s="1"/>
  <c r="JM450" i="93"/>
  <c r="LM450" i="93" s="1"/>
  <c r="JL450" i="93"/>
  <c r="LL450" i="93" s="1"/>
  <c r="JK450" i="93"/>
  <c r="LK450" i="93" s="1"/>
  <c r="JJ450" i="93"/>
  <c r="LJ450" i="93" s="1"/>
  <c r="JI450" i="93"/>
  <c r="LI450" i="93" s="1"/>
  <c r="JH450" i="93"/>
  <c r="LH450" i="93" s="1"/>
  <c r="JG450" i="93"/>
  <c r="LG450" i="93" s="1"/>
  <c r="JF450" i="93"/>
  <c r="LF450" i="93" s="1"/>
  <c r="JE450" i="93"/>
  <c r="LE450" i="93" s="1"/>
  <c r="JD450" i="93"/>
  <c r="LD450" i="93" s="1"/>
  <c r="JC450" i="93"/>
  <c r="LC450" i="93" s="1"/>
  <c r="JB450" i="93"/>
  <c r="LB450" i="93" s="1"/>
  <c r="JA450" i="93"/>
  <c r="LA450" i="93" s="1"/>
  <c r="KQ449" i="93"/>
  <c r="MQ449" i="93" s="1"/>
  <c r="KP449" i="93"/>
  <c r="MP449" i="93" s="1"/>
  <c r="KO449" i="93"/>
  <c r="MO449" i="93" s="1"/>
  <c r="KN449" i="93"/>
  <c r="MN449" i="93" s="1"/>
  <c r="KM449" i="93"/>
  <c r="MM449" i="93" s="1"/>
  <c r="KL449" i="93"/>
  <c r="ML449" i="93" s="1"/>
  <c r="KK449" i="93"/>
  <c r="MK449" i="93" s="1"/>
  <c r="KJ449" i="93"/>
  <c r="MJ449" i="93" s="1"/>
  <c r="KI449" i="93"/>
  <c r="MI449" i="93" s="1"/>
  <c r="KH449" i="93"/>
  <c r="MH449" i="93" s="1"/>
  <c r="KG449" i="93"/>
  <c r="MG449" i="93" s="1"/>
  <c r="KF449" i="93"/>
  <c r="MF449" i="93" s="1"/>
  <c r="KE449" i="93"/>
  <c r="ME449" i="93" s="1"/>
  <c r="KD449" i="93"/>
  <c r="MD449" i="93" s="1"/>
  <c r="KC449" i="93"/>
  <c r="MC449" i="93" s="1"/>
  <c r="KB449" i="93"/>
  <c r="MB449" i="93" s="1"/>
  <c r="KA449" i="93"/>
  <c r="MA449" i="93" s="1"/>
  <c r="JZ449" i="93"/>
  <c r="LZ449" i="93" s="1"/>
  <c r="JY449" i="93"/>
  <c r="LY449" i="93" s="1"/>
  <c r="JX449" i="93"/>
  <c r="LX449" i="93" s="1"/>
  <c r="JW449" i="93"/>
  <c r="LW449" i="93" s="1"/>
  <c r="JV449" i="93"/>
  <c r="LV449" i="93" s="1"/>
  <c r="JU449" i="93"/>
  <c r="LU449" i="93" s="1"/>
  <c r="JT449" i="93"/>
  <c r="LT449" i="93" s="1"/>
  <c r="JS449" i="93"/>
  <c r="LS449" i="93" s="1"/>
  <c r="JR449" i="93"/>
  <c r="LR449" i="93" s="1"/>
  <c r="JQ449" i="93"/>
  <c r="LQ449" i="93" s="1"/>
  <c r="JP449" i="93"/>
  <c r="LP449" i="93" s="1"/>
  <c r="JO449" i="93"/>
  <c r="LO449" i="93" s="1"/>
  <c r="JN449" i="93"/>
  <c r="LN449" i="93" s="1"/>
  <c r="JM449" i="93"/>
  <c r="LM449" i="93" s="1"/>
  <c r="JL449" i="93"/>
  <c r="LL449" i="93" s="1"/>
  <c r="JK449" i="93"/>
  <c r="LK449" i="93" s="1"/>
  <c r="JJ449" i="93"/>
  <c r="LJ449" i="93" s="1"/>
  <c r="JI449" i="93"/>
  <c r="LI449" i="93" s="1"/>
  <c r="JH449" i="93"/>
  <c r="LH449" i="93" s="1"/>
  <c r="JG449" i="93"/>
  <c r="LG449" i="93" s="1"/>
  <c r="JF449" i="93"/>
  <c r="LF449" i="93" s="1"/>
  <c r="JE449" i="93"/>
  <c r="LE449" i="93" s="1"/>
  <c r="JD449" i="93"/>
  <c r="LD449" i="93" s="1"/>
  <c r="JC449" i="93"/>
  <c r="LC449" i="93" s="1"/>
  <c r="JB449" i="93"/>
  <c r="LB449" i="93" s="1"/>
  <c r="JA449" i="93"/>
  <c r="LA449" i="93" s="1"/>
  <c r="KQ448" i="93"/>
  <c r="MQ448" i="93" s="1"/>
  <c r="KP448" i="93"/>
  <c r="MP448" i="93" s="1"/>
  <c r="KO448" i="93"/>
  <c r="MO448" i="93" s="1"/>
  <c r="KN448" i="93"/>
  <c r="MN448" i="93" s="1"/>
  <c r="KM448" i="93"/>
  <c r="MM448" i="93" s="1"/>
  <c r="KL448" i="93"/>
  <c r="ML448" i="93" s="1"/>
  <c r="KK448" i="93"/>
  <c r="MK448" i="93" s="1"/>
  <c r="KJ448" i="93"/>
  <c r="MJ448" i="93" s="1"/>
  <c r="KI448" i="93"/>
  <c r="MI448" i="93" s="1"/>
  <c r="KH448" i="93"/>
  <c r="MH448" i="93" s="1"/>
  <c r="KG448" i="93"/>
  <c r="MG448" i="93" s="1"/>
  <c r="KF448" i="93"/>
  <c r="MF448" i="93" s="1"/>
  <c r="KE448" i="93"/>
  <c r="ME448" i="93" s="1"/>
  <c r="KD448" i="93"/>
  <c r="MD448" i="93" s="1"/>
  <c r="KC448" i="93"/>
  <c r="MC448" i="93" s="1"/>
  <c r="KB448" i="93"/>
  <c r="MB448" i="93" s="1"/>
  <c r="KA448" i="93"/>
  <c r="MA448" i="93" s="1"/>
  <c r="JZ448" i="93"/>
  <c r="LZ448" i="93" s="1"/>
  <c r="JY448" i="93"/>
  <c r="LY448" i="93" s="1"/>
  <c r="JX448" i="93"/>
  <c r="LX448" i="93" s="1"/>
  <c r="JW448" i="93"/>
  <c r="LW448" i="93" s="1"/>
  <c r="JV448" i="93"/>
  <c r="LV448" i="93" s="1"/>
  <c r="JU448" i="93"/>
  <c r="LU448" i="93" s="1"/>
  <c r="JT448" i="93"/>
  <c r="LT448" i="93" s="1"/>
  <c r="JS448" i="93"/>
  <c r="LS448" i="93" s="1"/>
  <c r="JR448" i="93"/>
  <c r="LR448" i="93" s="1"/>
  <c r="JQ448" i="93"/>
  <c r="LQ448" i="93" s="1"/>
  <c r="JP448" i="93"/>
  <c r="LP448" i="93" s="1"/>
  <c r="JO448" i="93"/>
  <c r="LO448" i="93" s="1"/>
  <c r="JN448" i="93"/>
  <c r="LN448" i="93" s="1"/>
  <c r="JM448" i="93"/>
  <c r="LM448" i="93" s="1"/>
  <c r="JL448" i="93"/>
  <c r="LL448" i="93" s="1"/>
  <c r="JK448" i="93"/>
  <c r="LK448" i="93" s="1"/>
  <c r="JJ448" i="93"/>
  <c r="LJ448" i="93" s="1"/>
  <c r="JI448" i="93"/>
  <c r="LI448" i="93" s="1"/>
  <c r="JH448" i="93"/>
  <c r="LH448" i="93" s="1"/>
  <c r="JG448" i="93"/>
  <c r="LG448" i="93" s="1"/>
  <c r="JF448" i="93"/>
  <c r="LF448" i="93" s="1"/>
  <c r="JE448" i="93"/>
  <c r="LE448" i="93" s="1"/>
  <c r="JD448" i="93"/>
  <c r="LD448" i="93" s="1"/>
  <c r="JC448" i="93"/>
  <c r="LC448" i="93" s="1"/>
  <c r="JB448" i="93"/>
  <c r="LB448" i="93" s="1"/>
  <c r="JA448" i="93"/>
  <c r="LA448" i="93" s="1"/>
  <c r="KQ447" i="93"/>
  <c r="MQ447" i="93" s="1"/>
  <c r="KP447" i="93"/>
  <c r="MP447" i="93" s="1"/>
  <c r="KO447" i="93"/>
  <c r="MO447" i="93" s="1"/>
  <c r="KN447" i="93"/>
  <c r="MN447" i="93" s="1"/>
  <c r="KM447" i="93"/>
  <c r="MM447" i="93" s="1"/>
  <c r="KL447" i="93"/>
  <c r="ML447" i="93" s="1"/>
  <c r="KK447" i="93"/>
  <c r="MK447" i="93" s="1"/>
  <c r="KJ447" i="93"/>
  <c r="MJ447" i="93" s="1"/>
  <c r="KI447" i="93"/>
  <c r="MI447" i="93" s="1"/>
  <c r="KH447" i="93"/>
  <c r="MH447" i="93" s="1"/>
  <c r="KG447" i="93"/>
  <c r="MG447" i="93" s="1"/>
  <c r="KF447" i="93"/>
  <c r="MF447" i="93" s="1"/>
  <c r="KE447" i="93"/>
  <c r="ME447" i="93" s="1"/>
  <c r="KD447" i="93"/>
  <c r="MD447" i="93" s="1"/>
  <c r="KC447" i="93"/>
  <c r="MC447" i="93" s="1"/>
  <c r="KB447" i="93"/>
  <c r="MB447" i="93" s="1"/>
  <c r="KA447" i="93"/>
  <c r="MA447" i="93" s="1"/>
  <c r="JZ447" i="93"/>
  <c r="LZ447" i="93" s="1"/>
  <c r="JY447" i="93"/>
  <c r="LY447" i="93" s="1"/>
  <c r="JX447" i="93"/>
  <c r="LX447" i="93" s="1"/>
  <c r="JW447" i="93"/>
  <c r="LW447" i="93" s="1"/>
  <c r="JV447" i="93"/>
  <c r="LV447" i="93" s="1"/>
  <c r="JU447" i="93"/>
  <c r="LU447" i="93" s="1"/>
  <c r="JT447" i="93"/>
  <c r="LT447" i="93" s="1"/>
  <c r="JS447" i="93"/>
  <c r="LS447" i="93" s="1"/>
  <c r="JR447" i="93"/>
  <c r="LR447" i="93" s="1"/>
  <c r="JQ447" i="93"/>
  <c r="LQ447" i="93" s="1"/>
  <c r="JP447" i="93"/>
  <c r="LP447" i="93" s="1"/>
  <c r="JO447" i="93"/>
  <c r="LO447" i="93" s="1"/>
  <c r="JN447" i="93"/>
  <c r="LN447" i="93" s="1"/>
  <c r="JM447" i="93"/>
  <c r="LM447" i="93" s="1"/>
  <c r="JL447" i="93"/>
  <c r="LL447" i="93" s="1"/>
  <c r="JK447" i="93"/>
  <c r="LK447" i="93" s="1"/>
  <c r="JJ447" i="93"/>
  <c r="LJ447" i="93" s="1"/>
  <c r="JI447" i="93"/>
  <c r="LI447" i="93" s="1"/>
  <c r="JH447" i="93"/>
  <c r="LH447" i="93" s="1"/>
  <c r="JG447" i="93"/>
  <c r="LG447" i="93" s="1"/>
  <c r="JF447" i="93"/>
  <c r="LF447" i="93" s="1"/>
  <c r="JE447" i="93"/>
  <c r="LE447" i="93" s="1"/>
  <c r="JD447" i="93"/>
  <c r="LD447" i="93" s="1"/>
  <c r="JC447" i="93"/>
  <c r="LC447" i="93" s="1"/>
  <c r="JB447" i="93"/>
  <c r="LB447" i="93" s="1"/>
  <c r="JA447" i="93"/>
  <c r="LA447" i="93" s="1"/>
  <c r="KQ446" i="93"/>
  <c r="MQ446" i="93" s="1"/>
  <c r="KP446" i="93"/>
  <c r="MP446" i="93" s="1"/>
  <c r="KO446" i="93"/>
  <c r="MO446" i="93" s="1"/>
  <c r="KN446" i="93"/>
  <c r="MN446" i="93" s="1"/>
  <c r="KM446" i="93"/>
  <c r="MM446" i="93" s="1"/>
  <c r="KL446" i="93"/>
  <c r="ML446" i="93" s="1"/>
  <c r="KK446" i="93"/>
  <c r="MK446" i="93" s="1"/>
  <c r="KJ446" i="93"/>
  <c r="MJ446" i="93" s="1"/>
  <c r="KI446" i="93"/>
  <c r="MI446" i="93" s="1"/>
  <c r="KH446" i="93"/>
  <c r="MH446" i="93" s="1"/>
  <c r="KG446" i="93"/>
  <c r="MG446" i="93" s="1"/>
  <c r="KF446" i="93"/>
  <c r="MF446" i="93" s="1"/>
  <c r="KE446" i="93"/>
  <c r="ME446" i="93" s="1"/>
  <c r="KD446" i="93"/>
  <c r="MD446" i="93" s="1"/>
  <c r="KC446" i="93"/>
  <c r="MC446" i="93" s="1"/>
  <c r="KB446" i="93"/>
  <c r="MB446" i="93" s="1"/>
  <c r="KA446" i="93"/>
  <c r="MA446" i="93" s="1"/>
  <c r="JZ446" i="93"/>
  <c r="LZ446" i="93" s="1"/>
  <c r="JY446" i="93"/>
  <c r="LY446" i="93" s="1"/>
  <c r="JX446" i="93"/>
  <c r="LX446" i="93" s="1"/>
  <c r="JW446" i="93"/>
  <c r="LW446" i="93" s="1"/>
  <c r="JV446" i="93"/>
  <c r="LV446" i="93" s="1"/>
  <c r="JU446" i="93"/>
  <c r="LU446" i="93" s="1"/>
  <c r="JT446" i="93"/>
  <c r="LT446" i="93" s="1"/>
  <c r="JS446" i="93"/>
  <c r="LS446" i="93" s="1"/>
  <c r="JR446" i="93"/>
  <c r="LR446" i="93" s="1"/>
  <c r="JQ446" i="93"/>
  <c r="LQ446" i="93" s="1"/>
  <c r="JP446" i="93"/>
  <c r="LP446" i="93" s="1"/>
  <c r="JO446" i="93"/>
  <c r="LO446" i="93" s="1"/>
  <c r="JN446" i="93"/>
  <c r="LN446" i="93" s="1"/>
  <c r="JM446" i="93"/>
  <c r="LM446" i="93" s="1"/>
  <c r="JL446" i="93"/>
  <c r="LL446" i="93" s="1"/>
  <c r="JK446" i="93"/>
  <c r="LK446" i="93" s="1"/>
  <c r="JJ446" i="93"/>
  <c r="LJ446" i="93" s="1"/>
  <c r="JI446" i="93"/>
  <c r="LI446" i="93" s="1"/>
  <c r="JH446" i="93"/>
  <c r="LH446" i="93" s="1"/>
  <c r="JG446" i="93"/>
  <c r="LG446" i="93" s="1"/>
  <c r="JF446" i="93"/>
  <c r="LF446" i="93" s="1"/>
  <c r="JE446" i="93"/>
  <c r="LE446" i="93" s="1"/>
  <c r="JD446" i="93"/>
  <c r="LD446" i="93" s="1"/>
  <c r="JC446" i="93"/>
  <c r="LC446" i="93" s="1"/>
  <c r="JB446" i="93"/>
  <c r="LB446" i="93" s="1"/>
  <c r="JA446" i="93"/>
  <c r="LA446" i="93" s="1"/>
  <c r="KQ445" i="93"/>
  <c r="MQ445" i="93" s="1"/>
  <c r="KP445" i="93"/>
  <c r="MP445" i="93" s="1"/>
  <c r="KO445" i="93"/>
  <c r="MO445" i="93" s="1"/>
  <c r="KN445" i="93"/>
  <c r="MN445" i="93" s="1"/>
  <c r="KM445" i="93"/>
  <c r="MM445" i="93" s="1"/>
  <c r="KL445" i="93"/>
  <c r="ML445" i="93" s="1"/>
  <c r="KK445" i="93"/>
  <c r="MK445" i="93" s="1"/>
  <c r="KJ445" i="93"/>
  <c r="MJ445" i="93" s="1"/>
  <c r="KI445" i="93"/>
  <c r="MI445" i="93" s="1"/>
  <c r="KH445" i="93"/>
  <c r="MH445" i="93" s="1"/>
  <c r="KG445" i="93"/>
  <c r="MG445" i="93" s="1"/>
  <c r="KF445" i="93"/>
  <c r="MF445" i="93" s="1"/>
  <c r="KE445" i="93"/>
  <c r="ME445" i="93" s="1"/>
  <c r="KD445" i="93"/>
  <c r="MD445" i="93" s="1"/>
  <c r="KC445" i="93"/>
  <c r="MC445" i="93" s="1"/>
  <c r="KB445" i="93"/>
  <c r="MB445" i="93" s="1"/>
  <c r="KA445" i="93"/>
  <c r="MA445" i="93" s="1"/>
  <c r="JZ445" i="93"/>
  <c r="LZ445" i="93" s="1"/>
  <c r="JY445" i="93"/>
  <c r="LY445" i="93" s="1"/>
  <c r="JX445" i="93"/>
  <c r="LX445" i="93" s="1"/>
  <c r="JW445" i="93"/>
  <c r="LW445" i="93" s="1"/>
  <c r="JV445" i="93"/>
  <c r="LV445" i="93" s="1"/>
  <c r="JU445" i="93"/>
  <c r="LU445" i="93" s="1"/>
  <c r="JT445" i="93"/>
  <c r="LT445" i="93" s="1"/>
  <c r="JS445" i="93"/>
  <c r="LS445" i="93" s="1"/>
  <c r="JR445" i="93"/>
  <c r="LR445" i="93" s="1"/>
  <c r="JQ445" i="93"/>
  <c r="LQ445" i="93" s="1"/>
  <c r="JP445" i="93"/>
  <c r="LP445" i="93" s="1"/>
  <c r="JO445" i="93"/>
  <c r="LO445" i="93" s="1"/>
  <c r="JN445" i="93"/>
  <c r="LN445" i="93" s="1"/>
  <c r="JM445" i="93"/>
  <c r="LM445" i="93" s="1"/>
  <c r="JL445" i="93"/>
  <c r="LL445" i="93" s="1"/>
  <c r="JK445" i="93"/>
  <c r="LK445" i="93" s="1"/>
  <c r="JJ445" i="93"/>
  <c r="LJ445" i="93" s="1"/>
  <c r="JI445" i="93"/>
  <c r="LI445" i="93" s="1"/>
  <c r="JH445" i="93"/>
  <c r="LH445" i="93" s="1"/>
  <c r="JG445" i="93"/>
  <c r="LG445" i="93" s="1"/>
  <c r="JF445" i="93"/>
  <c r="LF445" i="93" s="1"/>
  <c r="JE445" i="93"/>
  <c r="LE445" i="93" s="1"/>
  <c r="JD445" i="93"/>
  <c r="LD445" i="93" s="1"/>
  <c r="JC445" i="93"/>
  <c r="LC445" i="93" s="1"/>
  <c r="JB445" i="93"/>
  <c r="LB445" i="93" s="1"/>
  <c r="JA445" i="93"/>
  <c r="LA445" i="93" s="1"/>
  <c r="KQ444" i="93"/>
  <c r="MQ444" i="93" s="1"/>
  <c r="KP444" i="93"/>
  <c r="MP444" i="93" s="1"/>
  <c r="KO444" i="93"/>
  <c r="MO444" i="93" s="1"/>
  <c r="KN444" i="93"/>
  <c r="MN444" i="93" s="1"/>
  <c r="KM444" i="93"/>
  <c r="MM444" i="93" s="1"/>
  <c r="KL444" i="93"/>
  <c r="ML444" i="93" s="1"/>
  <c r="KK444" i="93"/>
  <c r="MK444" i="93" s="1"/>
  <c r="KJ444" i="93"/>
  <c r="MJ444" i="93" s="1"/>
  <c r="KI444" i="93"/>
  <c r="MI444" i="93" s="1"/>
  <c r="KH444" i="93"/>
  <c r="MH444" i="93" s="1"/>
  <c r="KG444" i="93"/>
  <c r="MG444" i="93" s="1"/>
  <c r="KF444" i="93"/>
  <c r="MF444" i="93" s="1"/>
  <c r="KE444" i="93"/>
  <c r="ME444" i="93" s="1"/>
  <c r="KD444" i="93"/>
  <c r="MD444" i="93" s="1"/>
  <c r="KC444" i="93"/>
  <c r="MC444" i="93" s="1"/>
  <c r="KB444" i="93"/>
  <c r="MB444" i="93" s="1"/>
  <c r="KA444" i="93"/>
  <c r="MA444" i="93" s="1"/>
  <c r="JZ444" i="93"/>
  <c r="LZ444" i="93" s="1"/>
  <c r="JY444" i="93"/>
  <c r="LY444" i="93" s="1"/>
  <c r="JX444" i="93"/>
  <c r="LX444" i="93" s="1"/>
  <c r="JW444" i="93"/>
  <c r="LW444" i="93" s="1"/>
  <c r="JV444" i="93"/>
  <c r="LV444" i="93" s="1"/>
  <c r="JU444" i="93"/>
  <c r="LU444" i="93" s="1"/>
  <c r="JT444" i="93"/>
  <c r="LT444" i="93" s="1"/>
  <c r="JS444" i="93"/>
  <c r="LS444" i="93" s="1"/>
  <c r="JR444" i="93"/>
  <c r="LR444" i="93" s="1"/>
  <c r="JQ444" i="93"/>
  <c r="LQ444" i="93" s="1"/>
  <c r="JP444" i="93"/>
  <c r="LP444" i="93" s="1"/>
  <c r="JO444" i="93"/>
  <c r="LO444" i="93" s="1"/>
  <c r="JN444" i="93"/>
  <c r="LN444" i="93" s="1"/>
  <c r="JM444" i="93"/>
  <c r="LM444" i="93" s="1"/>
  <c r="JL444" i="93"/>
  <c r="LL444" i="93" s="1"/>
  <c r="JK444" i="93"/>
  <c r="LK444" i="93" s="1"/>
  <c r="JJ444" i="93"/>
  <c r="LJ444" i="93" s="1"/>
  <c r="JI444" i="93"/>
  <c r="LI444" i="93" s="1"/>
  <c r="JH444" i="93"/>
  <c r="LH444" i="93" s="1"/>
  <c r="JG444" i="93"/>
  <c r="LG444" i="93" s="1"/>
  <c r="JF444" i="93"/>
  <c r="LF444" i="93" s="1"/>
  <c r="JE444" i="93"/>
  <c r="LE444" i="93" s="1"/>
  <c r="JD444" i="93"/>
  <c r="LD444" i="93" s="1"/>
  <c r="JC444" i="93"/>
  <c r="LC444" i="93" s="1"/>
  <c r="JB444" i="93"/>
  <c r="LB444" i="93" s="1"/>
  <c r="JA444" i="93"/>
  <c r="LA444" i="93" s="1"/>
  <c r="KQ443" i="93"/>
  <c r="MQ443" i="93" s="1"/>
  <c r="KP443" i="93"/>
  <c r="MP443" i="93" s="1"/>
  <c r="KO443" i="93"/>
  <c r="MO443" i="93" s="1"/>
  <c r="KN443" i="93"/>
  <c r="MN443" i="93" s="1"/>
  <c r="KM443" i="93"/>
  <c r="MM443" i="93" s="1"/>
  <c r="KL443" i="93"/>
  <c r="ML443" i="93" s="1"/>
  <c r="KK443" i="93"/>
  <c r="MK443" i="93" s="1"/>
  <c r="KJ443" i="93"/>
  <c r="MJ443" i="93" s="1"/>
  <c r="KI443" i="93"/>
  <c r="MI443" i="93" s="1"/>
  <c r="KH443" i="93"/>
  <c r="MH443" i="93" s="1"/>
  <c r="KG443" i="93"/>
  <c r="MG443" i="93" s="1"/>
  <c r="KF443" i="93"/>
  <c r="MF443" i="93" s="1"/>
  <c r="KE443" i="93"/>
  <c r="ME443" i="93" s="1"/>
  <c r="KD443" i="93"/>
  <c r="MD443" i="93" s="1"/>
  <c r="KC443" i="93"/>
  <c r="MC443" i="93" s="1"/>
  <c r="KB443" i="93"/>
  <c r="MB443" i="93" s="1"/>
  <c r="KA443" i="93"/>
  <c r="MA443" i="93" s="1"/>
  <c r="JZ443" i="93"/>
  <c r="LZ443" i="93" s="1"/>
  <c r="JY443" i="93"/>
  <c r="LY443" i="93" s="1"/>
  <c r="JX443" i="93"/>
  <c r="LX443" i="93" s="1"/>
  <c r="JW443" i="93"/>
  <c r="LW443" i="93" s="1"/>
  <c r="JV443" i="93"/>
  <c r="LV443" i="93" s="1"/>
  <c r="JU443" i="93"/>
  <c r="LU443" i="93" s="1"/>
  <c r="JT443" i="93"/>
  <c r="LT443" i="93" s="1"/>
  <c r="JS443" i="93"/>
  <c r="LS443" i="93" s="1"/>
  <c r="JR443" i="93"/>
  <c r="LR443" i="93" s="1"/>
  <c r="JQ443" i="93"/>
  <c r="LQ443" i="93" s="1"/>
  <c r="JP443" i="93"/>
  <c r="LP443" i="93" s="1"/>
  <c r="JO443" i="93"/>
  <c r="LO443" i="93" s="1"/>
  <c r="JN443" i="93"/>
  <c r="LN443" i="93" s="1"/>
  <c r="JM443" i="93"/>
  <c r="LM443" i="93" s="1"/>
  <c r="JL443" i="93"/>
  <c r="LL443" i="93" s="1"/>
  <c r="JK443" i="93"/>
  <c r="LK443" i="93" s="1"/>
  <c r="JJ443" i="93"/>
  <c r="LJ443" i="93" s="1"/>
  <c r="JI443" i="93"/>
  <c r="LI443" i="93" s="1"/>
  <c r="JH443" i="93"/>
  <c r="LH443" i="93" s="1"/>
  <c r="JG443" i="93"/>
  <c r="LG443" i="93" s="1"/>
  <c r="JF443" i="93"/>
  <c r="LF443" i="93" s="1"/>
  <c r="JE443" i="93"/>
  <c r="LE443" i="93" s="1"/>
  <c r="JD443" i="93"/>
  <c r="LD443" i="93" s="1"/>
  <c r="JC443" i="93"/>
  <c r="LC443" i="93" s="1"/>
  <c r="JB443" i="93"/>
  <c r="LB443" i="93" s="1"/>
  <c r="JA443" i="93"/>
  <c r="LA443" i="93" s="1"/>
  <c r="KQ442" i="93"/>
  <c r="MQ442" i="93" s="1"/>
  <c r="KP442" i="93"/>
  <c r="MP442" i="93" s="1"/>
  <c r="KO442" i="93"/>
  <c r="MO442" i="93" s="1"/>
  <c r="KN442" i="93"/>
  <c r="MN442" i="93" s="1"/>
  <c r="KM442" i="93"/>
  <c r="MM442" i="93" s="1"/>
  <c r="KL442" i="93"/>
  <c r="ML442" i="93" s="1"/>
  <c r="KK442" i="93"/>
  <c r="MK442" i="93" s="1"/>
  <c r="KJ442" i="93"/>
  <c r="MJ442" i="93" s="1"/>
  <c r="KI442" i="93"/>
  <c r="MI442" i="93" s="1"/>
  <c r="KH442" i="93"/>
  <c r="MH442" i="93" s="1"/>
  <c r="KG442" i="93"/>
  <c r="MG442" i="93" s="1"/>
  <c r="KF442" i="93"/>
  <c r="MF442" i="93" s="1"/>
  <c r="KE442" i="93"/>
  <c r="ME442" i="93" s="1"/>
  <c r="KD442" i="93"/>
  <c r="MD442" i="93" s="1"/>
  <c r="KC442" i="93"/>
  <c r="MC442" i="93" s="1"/>
  <c r="KB442" i="93"/>
  <c r="MB442" i="93" s="1"/>
  <c r="KA442" i="93"/>
  <c r="MA442" i="93" s="1"/>
  <c r="JZ442" i="93"/>
  <c r="LZ442" i="93" s="1"/>
  <c r="JY442" i="93"/>
  <c r="LY442" i="93" s="1"/>
  <c r="JX442" i="93"/>
  <c r="LX442" i="93" s="1"/>
  <c r="JW442" i="93"/>
  <c r="LW442" i="93" s="1"/>
  <c r="JV442" i="93"/>
  <c r="LV442" i="93" s="1"/>
  <c r="JU442" i="93"/>
  <c r="LU442" i="93" s="1"/>
  <c r="JT442" i="93"/>
  <c r="LT442" i="93" s="1"/>
  <c r="JS442" i="93"/>
  <c r="LS442" i="93" s="1"/>
  <c r="JR442" i="93"/>
  <c r="LR442" i="93" s="1"/>
  <c r="JQ442" i="93"/>
  <c r="LQ442" i="93" s="1"/>
  <c r="JP442" i="93"/>
  <c r="LP442" i="93" s="1"/>
  <c r="JO442" i="93"/>
  <c r="LO442" i="93" s="1"/>
  <c r="JN442" i="93"/>
  <c r="LN442" i="93" s="1"/>
  <c r="JM442" i="93"/>
  <c r="LM442" i="93" s="1"/>
  <c r="JL442" i="93"/>
  <c r="LL442" i="93" s="1"/>
  <c r="JK442" i="93"/>
  <c r="LK442" i="93" s="1"/>
  <c r="JJ442" i="93"/>
  <c r="LJ442" i="93" s="1"/>
  <c r="JI442" i="93"/>
  <c r="LI442" i="93" s="1"/>
  <c r="JH442" i="93"/>
  <c r="LH442" i="93" s="1"/>
  <c r="JG442" i="93"/>
  <c r="LG442" i="93" s="1"/>
  <c r="JF442" i="93"/>
  <c r="LF442" i="93" s="1"/>
  <c r="JE442" i="93"/>
  <c r="LE442" i="93" s="1"/>
  <c r="JD442" i="93"/>
  <c r="LD442" i="93" s="1"/>
  <c r="JC442" i="93"/>
  <c r="LC442" i="93" s="1"/>
  <c r="JB442" i="93"/>
  <c r="LB442" i="93" s="1"/>
  <c r="JA442" i="93"/>
  <c r="LA442" i="93" s="1"/>
  <c r="KQ441" i="93"/>
  <c r="MQ441" i="93" s="1"/>
  <c r="KP441" i="93"/>
  <c r="MP441" i="93" s="1"/>
  <c r="KO441" i="93"/>
  <c r="MO441" i="93" s="1"/>
  <c r="KN441" i="93"/>
  <c r="MN441" i="93" s="1"/>
  <c r="KM441" i="93"/>
  <c r="MM441" i="93" s="1"/>
  <c r="KL441" i="93"/>
  <c r="ML441" i="93" s="1"/>
  <c r="KK441" i="93"/>
  <c r="MK441" i="93" s="1"/>
  <c r="KJ441" i="93"/>
  <c r="MJ441" i="93" s="1"/>
  <c r="KI441" i="93"/>
  <c r="MI441" i="93" s="1"/>
  <c r="KH441" i="93"/>
  <c r="MH441" i="93" s="1"/>
  <c r="KG441" i="93"/>
  <c r="MG441" i="93" s="1"/>
  <c r="KF441" i="93"/>
  <c r="MF441" i="93" s="1"/>
  <c r="KE441" i="93"/>
  <c r="ME441" i="93" s="1"/>
  <c r="KD441" i="93"/>
  <c r="MD441" i="93" s="1"/>
  <c r="KC441" i="93"/>
  <c r="MC441" i="93" s="1"/>
  <c r="KB441" i="93"/>
  <c r="MB441" i="93" s="1"/>
  <c r="KA441" i="93"/>
  <c r="MA441" i="93" s="1"/>
  <c r="JZ441" i="93"/>
  <c r="LZ441" i="93" s="1"/>
  <c r="JY441" i="93"/>
  <c r="LY441" i="93" s="1"/>
  <c r="JX441" i="93"/>
  <c r="LX441" i="93" s="1"/>
  <c r="JW441" i="93"/>
  <c r="LW441" i="93" s="1"/>
  <c r="JV441" i="93"/>
  <c r="LV441" i="93" s="1"/>
  <c r="JU441" i="93"/>
  <c r="LU441" i="93" s="1"/>
  <c r="JT441" i="93"/>
  <c r="LT441" i="93" s="1"/>
  <c r="JS441" i="93"/>
  <c r="LS441" i="93" s="1"/>
  <c r="JR441" i="93"/>
  <c r="LR441" i="93" s="1"/>
  <c r="JQ441" i="93"/>
  <c r="LQ441" i="93" s="1"/>
  <c r="JP441" i="93"/>
  <c r="LP441" i="93" s="1"/>
  <c r="JO441" i="93"/>
  <c r="LO441" i="93" s="1"/>
  <c r="JN441" i="93"/>
  <c r="LN441" i="93" s="1"/>
  <c r="JM441" i="93"/>
  <c r="LM441" i="93" s="1"/>
  <c r="JL441" i="93"/>
  <c r="LL441" i="93" s="1"/>
  <c r="JK441" i="93"/>
  <c r="LK441" i="93" s="1"/>
  <c r="JJ441" i="93"/>
  <c r="LJ441" i="93" s="1"/>
  <c r="JI441" i="93"/>
  <c r="LI441" i="93" s="1"/>
  <c r="JH441" i="93"/>
  <c r="LH441" i="93" s="1"/>
  <c r="JG441" i="93"/>
  <c r="LG441" i="93" s="1"/>
  <c r="JF441" i="93"/>
  <c r="LF441" i="93" s="1"/>
  <c r="JE441" i="93"/>
  <c r="LE441" i="93" s="1"/>
  <c r="JD441" i="93"/>
  <c r="LD441" i="93" s="1"/>
  <c r="JC441" i="93"/>
  <c r="LC441" i="93" s="1"/>
  <c r="JB441" i="93"/>
  <c r="LB441" i="93" s="1"/>
  <c r="JA441" i="93"/>
  <c r="LA441" i="93" s="1"/>
  <c r="KQ440" i="93"/>
  <c r="MQ440" i="93" s="1"/>
  <c r="KP440" i="93"/>
  <c r="MP440" i="93" s="1"/>
  <c r="KO440" i="93"/>
  <c r="MO440" i="93" s="1"/>
  <c r="KN440" i="93"/>
  <c r="MN440" i="93" s="1"/>
  <c r="KM440" i="93"/>
  <c r="MM440" i="93" s="1"/>
  <c r="KL440" i="93"/>
  <c r="ML440" i="93" s="1"/>
  <c r="KK440" i="93"/>
  <c r="MK440" i="93" s="1"/>
  <c r="KJ440" i="93"/>
  <c r="MJ440" i="93" s="1"/>
  <c r="KI440" i="93"/>
  <c r="MI440" i="93" s="1"/>
  <c r="KH440" i="93"/>
  <c r="MH440" i="93" s="1"/>
  <c r="KG440" i="93"/>
  <c r="MG440" i="93" s="1"/>
  <c r="KF440" i="93"/>
  <c r="MF440" i="93" s="1"/>
  <c r="KE440" i="93"/>
  <c r="ME440" i="93" s="1"/>
  <c r="KD440" i="93"/>
  <c r="MD440" i="93" s="1"/>
  <c r="KC440" i="93"/>
  <c r="MC440" i="93" s="1"/>
  <c r="KB440" i="93"/>
  <c r="MB440" i="93" s="1"/>
  <c r="KA440" i="93"/>
  <c r="MA440" i="93" s="1"/>
  <c r="JZ440" i="93"/>
  <c r="LZ440" i="93" s="1"/>
  <c r="JY440" i="93"/>
  <c r="LY440" i="93" s="1"/>
  <c r="JX440" i="93"/>
  <c r="LX440" i="93" s="1"/>
  <c r="JW440" i="93"/>
  <c r="LW440" i="93" s="1"/>
  <c r="JV440" i="93"/>
  <c r="LV440" i="93" s="1"/>
  <c r="JU440" i="93"/>
  <c r="LU440" i="93" s="1"/>
  <c r="JT440" i="93"/>
  <c r="LT440" i="93" s="1"/>
  <c r="JS440" i="93"/>
  <c r="LS440" i="93" s="1"/>
  <c r="JR440" i="93"/>
  <c r="LR440" i="93" s="1"/>
  <c r="JQ440" i="93"/>
  <c r="LQ440" i="93" s="1"/>
  <c r="JP440" i="93"/>
  <c r="LP440" i="93" s="1"/>
  <c r="JO440" i="93"/>
  <c r="LO440" i="93" s="1"/>
  <c r="JN440" i="93"/>
  <c r="LN440" i="93" s="1"/>
  <c r="JM440" i="93"/>
  <c r="LM440" i="93" s="1"/>
  <c r="JL440" i="93"/>
  <c r="LL440" i="93" s="1"/>
  <c r="JK440" i="93"/>
  <c r="LK440" i="93" s="1"/>
  <c r="JJ440" i="93"/>
  <c r="LJ440" i="93" s="1"/>
  <c r="JI440" i="93"/>
  <c r="LI440" i="93" s="1"/>
  <c r="JH440" i="93"/>
  <c r="LH440" i="93" s="1"/>
  <c r="JG440" i="93"/>
  <c r="LG440" i="93" s="1"/>
  <c r="JF440" i="93"/>
  <c r="LF440" i="93" s="1"/>
  <c r="JE440" i="93"/>
  <c r="LE440" i="93" s="1"/>
  <c r="JD440" i="93"/>
  <c r="LD440" i="93" s="1"/>
  <c r="JC440" i="93"/>
  <c r="LC440" i="93" s="1"/>
  <c r="JB440" i="93"/>
  <c r="LB440" i="93" s="1"/>
  <c r="JA440" i="93"/>
  <c r="LA440" i="93" s="1"/>
  <c r="KQ439" i="93"/>
  <c r="MQ439" i="93" s="1"/>
  <c r="KP439" i="93"/>
  <c r="MP439" i="93" s="1"/>
  <c r="KO439" i="93"/>
  <c r="MO439" i="93" s="1"/>
  <c r="KN439" i="93"/>
  <c r="MN439" i="93" s="1"/>
  <c r="KM439" i="93"/>
  <c r="MM439" i="93" s="1"/>
  <c r="KL439" i="93"/>
  <c r="ML439" i="93" s="1"/>
  <c r="KK439" i="93"/>
  <c r="MK439" i="93" s="1"/>
  <c r="KJ439" i="93"/>
  <c r="MJ439" i="93" s="1"/>
  <c r="KI439" i="93"/>
  <c r="MI439" i="93" s="1"/>
  <c r="KH439" i="93"/>
  <c r="MH439" i="93" s="1"/>
  <c r="KG439" i="93"/>
  <c r="MG439" i="93" s="1"/>
  <c r="KF439" i="93"/>
  <c r="MF439" i="93" s="1"/>
  <c r="KE439" i="93"/>
  <c r="ME439" i="93" s="1"/>
  <c r="KD439" i="93"/>
  <c r="MD439" i="93" s="1"/>
  <c r="KC439" i="93"/>
  <c r="MC439" i="93" s="1"/>
  <c r="KB439" i="93"/>
  <c r="MB439" i="93" s="1"/>
  <c r="KA439" i="93"/>
  <c r="MA439" i="93" s="1"/>
  <c r="JZ439" i="93"/>
  <c r="LZ439" i="93" s="1"/>
  <c r="JY439" i="93"/>
  <c r="LY439" i="93" s="1"/>
  <c r="JX439" i="93"/>
  <c r="LX439" i="93" s="1"/>
  <c r="JW439" i="93"/>
  <c r="LW439" i="93" s="1"/>
  <c r="JV439" i="93"/>
  <c r="LV439" i="93" s="1"/>
  <c r="JU439" i="93"/>
  <c r="LU439" i="93" s="1"/>
  <c r="JT439" i="93"/>
  <c r="LT439" i="93" s="1"/>
  <c r="JS439" i="93"/>
  <c r="LS439" i="93" s="1"/>
  <c r="JR439" i="93"/>
  <c r="LR439" i="93" s="1"/>
  <c r="JQ439" i="93"/>
  <c r="LQ439" i="93" s="1"/>
  <c r="JP439" i="93"/>
  <c r="LP439" i="93" s="1"/>
  <c r="JO439" i="93"/>
  <c r="LO439" i="93" s="1"/>
  <c r="JN439" i="93"/>
  <c r="LN439" i="93" s="1"/>
  <c r="JM439" i="93"/>
  <c r="LM439" i="93" s="1"/>
  <c r="JL439" i="93"/>
  <c r="LL439" i="93" s="1"/>
  <c r="JK439" i="93"/>
  <c r="LK439" i="93" s="1"/>
  <c r="JJ439" i="93"/>
  <c r="LJ439" i="93" s="1"/>
  <c r="JI439" i="93"/>
  <c r="LI439" i="93" s="1"/>
  <c r="JH439" i="93"/>
  <c r="LH439" i="93" s="1"/>
  <c r="JG439" i="93"/>
  <c r="LG439" i="93" s="1"/>
  <c r="JF439" i="93"/>
  <c r="LF439" i="93" s="1"/>
  <c r="JE439" i="93"/>
  <c r="LE439" i="93" s="1"/>
  <c r="JD439" i="93"/>
  <c r="LD439" i="93" s="1"/>
  <c r="JC439" i="93"/>
  <c r="LC439" i="93" s="1"/>
  <c r="JB439" i="93"/>
  <c r="LB439" i="93" s="1"/>
  <c r="JA439" i="93"/>
  <c r="LA439" i="93" s="1"/>
  <c r="KQ438" i="93"/>
  <c r="MQ438" i="93" s="1"/>
  <c r="KP438" i="93"/>
  <c r="MP438" i="93" s="1"/>
  <c r="KO438" i="93"/>
  <c r="MO438" i="93" s="1"/>
  <c r="KN438" i="93"/>
  <c r="MN438" i="93" s="1"/>
  <c r="KM438" i="93"/>
  <c r="MM438" i="93" s="1"/>
  <c r="KL438" i="93"/>
  <c r="ML438" i="93" s="1"/>
  <c r="KK438" i="93"/>
  <c r="MK438" i="93" s="1"/>
  <c r="KJ438" i="93"/>
  <c r="MJ438" i="93" s="1"/>
  <c r="KI438" i="93"/>
  <c r="MI438" i="93" s="1"/>
  <c r="KH438" i="93"/>
  <c r="MH438" i="93" s="1"/>
  <c r="KG438" i="93"/>
  <c r="MG438" i="93" s="1"/>
  <c r="KF438" i="93"/>
  <c r="MF438" i="93" s="1"/>
  <c r="KE438" i="93"/>
  <c r="ME438" i="93" s="1"/>
  <c r="KD438" i="93"/>
  <c r="MD438" i="93" s="1"/>
  <c r="KC438" i="93"/>
  <c r="MC438" i="93" s="1"/>
  <c r="KB438" i="93"/>
  <c r="MB438" i="93" s="1"/>
  <c r="KA438" i="93"/>
  <c r="MA438" i="93" s="1"/>
  <c r="JZ438" i="93"/>
  <c r="LZ438" i="93" s="1"/>
  <c r="JY438" i="93"/>
  <c r="LY438" i="93" s="1"/>
  <c r="JX438" i="93"/>
  <c r="LX438" i="93" s="1"/>
  <c r="JW438" i="93"/>
  <c r="LW438" i="93" s="1"/>
  <c r="JV438" i="93"/>
  <c r="LV438" i="93" s="1"/>
  <c r="JU438" i="93"/>
  <c r="LU438" i="93" s="1"/>
  <c r="JT438" i="93"/>
  <c r="LT438" i="93" s="1"/>
  <c r="JS438" i="93"/>
  <c r="LS438" i="93" s="1"/>
  <c r="JR438" i="93"/>
  <c r="LR438" i="93" s="1"/>
  <c r="JQ438" i="93"/>
  <c r="LQ438" i="93" s="1"/>
  <c r="JP438" i="93"/>
  <c r="LP438" i="93" s="1"/>
  <c r="JO438" i="93"/>
  <c r="LO438" i="93" s="1"/>
  <c r="JN438" i="93"/>
  <c r="LN438" i="93" s="1"/>
  <c r="JM438" i="93"/>
  <c r="LM438" i="93" s="1"/>
  <c r="JL438" i="93"/>
  <c r="LL438" i="93" s="1"/>
  <c r="JK438" i="93"/>
  <c r="LK438" i="93" s="1"/>
  <c r="JJ438" i="93"/>
  <c r="LJ438" i="93" s="1"/>
  <c r="JI438" i="93"/>
  <c r="LI438" i="93" s="1"/>
  <c r="JH438" i="93"/>
  <c r="LH438" i="93" s="1"/>
  <c r="JG438" i="93"/>
  <c r="LG438" i="93" s="1"/>
  <c r="JF438" i="93"/>
  <c r="LF438" i="93" s="1"/>
  <c r="JE438" i="93"/>
  <c r="LE438" i="93" s="1"/>
  <c r="JD438" i="93"/>
  <c r="LD438" i="93" s="1"/>
  <c r="JC438" i="93"/>
  <c r="LC438" i="93" s="1"/>
  <c r="JB438" i="93"/>
  <c r="LB438" i="93" s="1"/>
  <c r="JA438" i="93"/>
  <c r="LA438" i="93" s="1"/>
  <c r="KQ437" i="93"/>
  <c r="MQ437" i="93" s="1"/>
  <c r="KP437" i="93"/>
  <c r="MP437" i="93" s="1"/>
  <c r="KO437" i="93"/>
  <c r="MO437" i="93" s="1"/>
  <c r="KN437" i="93"/>
  <c r="MN437" i="93" s="1"/>
  <c r="KM437" i="93"/>
  <c r="MM437" i="93" s="1"/>
  <c r="KL437" i="93"/>
  <c r="ML437" i="93" s="1"/>
  <c r="KK437" i="93"/>
  <c r="MK437" i="93" s="1"/>
  <c r="KJ437" i="93"/>
  <c r="MJ437" i="93" s="1"/>
  <c r="KI437" i="93"/>
  <c r="MI437" i="93" s="1"/>
  <c r="KH437" i="93"/>
  <c r="MH437" i="93" s="1"/>
  <c r="KG437" i="93"/>
  <c r="MG437" i="93" s="1"/>
  <c r="KF437" i="93"/>
  <c r="MF437" i="93" s="1"/>
  <c r="KE437" i="93"/>
  <c r="ME437" i="93" s="1"/>
  <c r="KD437" i="93"/>
  <c r="MD437" i="93" s="1"/>
  <c r="KC437" i="93"/>
  <c r="MC437" i="93" s="1"/>
  <c r="KB437" i="93"/>
  <c r="MB437" i="93" s="1"/>
  <c r="KA437" i="93"/>
  <c r="MA437" i="93" s="1"/>
  <c r="JZ437" i="93"/>
  <c r="LZ437" i="93" s="1"/>
  <c r="JY437" i="93"/>
  <c r="LY437" i="93" s="1"/>
  <c r="JX437" i="93"/>
  <c r="LX437" i="93" s="1"/>
  <c r="JW437" i="93"/>
  <c r="LW437" i="93" s="1"/>
  <c r="JV437" i="93"/>
  <c r="LV437" i="93" s="1"/>
  <c r="JU437" i="93"/>
  <c r="LU437" i="93" s="1"/>
  <c r="JT437" i="93"/>
  <c r="LT437" i="93" s="1"/>
  <c r="JS437" i="93"/>
  <c r="LS437" i="93" s="1"/>
  <c r="JR437" i="93"/>
  <c r="LR437" i="93" s="1"/>
  <c r="JQ437" i="93"/>
  <c r="LQ437" i="93" s="1"/>
  <c r="JP437" i="93"/>
  <c r="LP437" i="93" s="1"/>
  <c r="JO437" i="93"/>
  <c r="LO437" i="93" s="1"/>
  <c r="JN437" i="93"/>
  <c r="LN437" i="93" s="1"/>
  <c r="JM437" i="93"/>
  <c r="LM437" i="93" s="1"/>
  <c r="JL437" i="93"/>
  <c r="LL437" i="93" s="1"/>
  <c r="JK437" i="93"/>
  <c r="LK437" i="93" s="1"/>
  <c r="JJ437" i="93"/>
  <c r="LJ437" i="93" s="1"/>
  <c r="JI437" i="93"/>
  <c r="LI437" i="93" s="1"/>
  <c r="JH437" i="93"/>
  <c r="LH437" i="93" s="1"/>
  <c r="JG437" i="93"/>
  <c r="LG437" i="93" s="1"/>
  <c r="JF437" i="93"/>
  <c r="LF437" i="93" s="1"/>
  <c r="JE437" i="93"/>
  <c r="LE437" i="93" s="1"/>
  <c r="JD437" i="93"/>
  <c r="LD437" i="93" s="1"/>
  <c r="JC437" i="93"/>
  <c r="LC437" i="93" s="1"/>
  <c r="JB437" i="93"/>
  <c r="LB437" i="93" s="1"/>
  <c r="JA437" i="93"/>
  <c r="LA437" i="93" s="1"/>
  <c r="KQ436" i="93"/>
  <c r="MQ436" i="93" s="1"/>
  <c r="KP436" i="93"/>
  <c r="MP436" i="93" s="1"/>
  <c r="KO436" i="93"/>
  <c r="MO436" i="93" s="1"/>
  <c r="KN436" i="93"/>
  <c r="MN436" i="93" s="1"/>
  <c r="KM436" i="93"/>
  <c r="MM436" i="93" s="1"/>
  <c r="KL436" i="93"/>
  <c r="ML436" i="93" s="1"/>
  <c r="KK436" i="93"/>
  <c r="MK436" i="93" s="1"/>
  <c r="KJ436" i="93"/>
  <c r="MJ436" i="93" s="1"/>
  <c r="KI436" i="93"/>
  <c r="MI436" i="93" s="1"/>
  <c r="KH436" i="93"/>
  <c r="MH436" i="93" s="1"/>
  <c r="KG436" i="93"/>
  <c r="MG436" i="93" s="1"/>
  <c r="KF436" i="93"/>
  <c r="MF436" i="93" s="1"/>
  <c r="KE436" i="93"/>
  <c r="ME436" i="93" s="1"/>
  <c r="KD436" i="93"/>
  <c r="MD436" i="93" s="1"/>
  <c r="KC436" i="93"/>
  <c r="MC436" i="93" s="1"/>
  <c r="KB436" i="93"/>
  <c r="MB436" i="93" s="1"/>
  <c r="KA436" i="93"/>
  <c r="MA436" i="93" s="1"/>
  <c r="JZ436" i="93"/>
  <c r="LZ436" i="93" s="1"/>
  <c r="JY436" i="93"/>
  <c r="LY436" i="93" s="1"/>
  <c r="JX436" i="93"/>
  <c r="LX436" i="93" s="1"/>
  <c r="JW436" i="93"/>
  <c r="LW436" i="93" s="1"/>
  <c r="JV436" i="93"/>
  <c r="LV436" i="93" s="1"/>
  <c r="JU436" i="93"/>
  <c r="LU436" i="93" s="1"/>
  <c r="JT436" i="93"/>
  <c r="LT436" i="93" s="1"/>
  <c r="JS436" i="93"/>
  <c r="LS436" i="93" s="1"/>
  <c r="JR436" i="93"/>
  <c r="LR436" i="93" s="1"/>
  <c r="JQ436" i="93"/>
  <c r="LQ436" i="93" s="1"/>
  <c r="JP436" i="93"/>
  <c r="LP436" i="93" s="1"/>
  <c r="JO436" i="93"/>
  <c r="LO436" i="93" s="1"/>
  <c r="JN436" i="93"/>
  <c r="LN436" i="93" s="1"/>
  <c r="JM436" i="93"/>
  <c r="LM436" i="93" s="1"/>
  <c r="JL436" i="93"/>
  <c r="LL436" i="93" s="1"/>
  <c r="JK436" i="93"/>
  <c r="LK436" i="93" s="1"/>
  <c r="JJ436" i="93"/>
  <c r="LJ436" i="93" s="1"/>
  <c r="JI436" i="93"/>
  <c r="LI436" i="93" s="1"/>
  <c r="JH436" i="93"/>
  <c r="LH436" i="93" s="1"/>
  <c r="JG436" i="93"/>
  <c r="LG436" i="93" s="1"/>
  <c r="JF436" i="93"/>
  <c r="LF436" i="93" s="1"/>
  <c r="JE436" i="93"/>
  <c r="LE436" i="93" s="1"/>
  <c r="JD436" i="93"/>
  <c r="LD436" i="93" s="1"/>
  <c r="JC436" i="93"/>
  <c r="LC436" i="93" s="1"/>
  <c r="JB436" i="93"/>
  <c r="LB436" i="93" s="1"/>
  <c r="JA436" i="93"/>
  <c r="LA436" i="93" s="1"/>
  <c r="KQ435" i="93"/>
  <c r="MQ435" i="93" s="1"/>
  <c r="KP435" i="93"/>
  <c r="MP435" i="93" s="1"/>
  <c r="KO435" i="93"/>
  <c r="MO435" i="93" s="1"/>
  <c r="KN435" i="93"/>
  <c r="MN435" i="93" s="1"/>
  <c r="KM435" i="93"/>
  <c r="MM435" i="93" s="1"/>
  <c r="KL435" i="93"/>
  <c r="ML435" i="93" s="1"/>
  <c r="KK435" i="93"/>
  <c r="MK435" i="93" s="1"/>
  <c r="KJ435" i="93"/>
  <c r="MJ435" i="93" s="1"/>
  <c r="KI435" i="93"/>
  <c r="MI435" i="93" s="1"/>
  <c r="KH435" i="93"/>
  <c r="MH435" i="93" s="1"/>
  <c r="KG435" i="93"/>
  <c r="MG435" i="93" s="1"/>
  <c r="KF435" i="93"/>
  <c r="MF435" i="93" s="1"/>
  <c r="KE435" i="93"/>
  <c r="ME435" i="93" s="1"/>
  <c r="KD435" i="93"/>
  <c r="MD435" i="93" s="1"/>
  <c r="KC435" i="93"/>
  <c r="MC435" i="93" s="1"/>
  <c r="KB435" i="93"/>
  <c r="MB435" i="93" s="1"/>
  <c r="KA435" i="93"/>
  <c r="MA435" i="93" s="1"/>
  <c r="JZ435" i="93"/>
  <c r="LZ435" i="93" s="1"/>
  <c r="JY435" i="93"/>
  <c r="LY435" i="93" s="1"/>
  <c r="JX435" i="93"/>
  <c r="LX435" i="93" s="1"/>
  <c r="JW435" i="93"/>
  <c r="LW435" i="93" s="1"/>
  <c r="JV435" i="93"/>
  <c r="LV435" i="93" s="1"/>
  <c r="JU435" i="93"/>
  <c r="LU435" i="93" s="1"/>
  <c r="JT435" i="93"/>
  <c r="LT435" i="93" s="1"/>
  <c r="JS435" i="93"/>
  <c r="LS435" i="93" s="1"/>
  <c r="JR435" i="93"/>
  <c r="LR435" i="93" s="1"/>
  <c r="JQ435" i="93"/>
  <c r="LQ435" i="93" s="1"/>
  <c r="JP435" i="93"/>
  <c r="LP435" i="93" s="1"/>
  <c r="JO435" i="93"/>
  <c r="LO435" i="93" s="1"/>
  <c r="JN435" i="93"/>
  <c r="LN435" i="93" s="1"/>
  <c r="JM435" i="93"/>
  <c r="LM435" i="93" s="1"/>
  <c r="JL435" i="93"/>
  <c r="LL435" i="93" s="1"/>
  <c r="JK435" i="93"/>
  <c r="LK435" i="93" s="1"/>
  <c r="JJ435" i="93"/>
  <c r="LJ435" i="93" s="1"/>
  <c r="JI435" i="93"/>
  <c r="LI435" i="93" s="1"/>
  <c r="JH435" i="93"/>
  <c r="LH435" i="93" s="1"/>
  <c r="JG435" i="93"/>
  <c r="LG435" i="93" s="1"/>
  <c r="JF435" i="93"/>
  <c r="LF435" i="93" s="1"/>
  <c r="JE435" i="93"/>
  <c r="LE435" i="93" s="1"/>
  <c r="JD435" i="93"/>
  <c r="LD435" i="93" s="1"/>
  <c r="JC435" i="93"/>
  <c r="LC435" i="93" s="1"/>
  <c r="JB435" i="93"/>
  <c r="LB435" i="93" s="1"/>
  <c r="JA435" i="93"/>
  <c r="LA435" i="93" s="1"/>
  <c r="KQ434" i="93"/>
  <c r="MQ434" i="93" s="1"/>
  <c r="KP434" i="93"/>
  <c r="MP434" i="93" s="1"/>
  <c r="KO434" i="93"/>
  <c r="MO434" i="93" s="1"/>
  <c r="KN434" i="93"/>
  <c r="MN434" i="93" s="1"/>
  <c r="KM434" i="93"/>
  <c r="MM434" i="93" s="1"/>
  <c r="KL434" i="93"/>
  <c r="ML434" i="93" s="1"/>
  <c r="KK434" i="93"/>
  <c r="MK434" i="93" s="1"/>
  <c r="KJ434" i="93"/>
  <c r="MJ434" i="93" s="1"/>
  <c r="KI434" i="93"/>
  <c r="MI434" i="93" s="1"/>
  <c r="KH434" i="93"/>
  <c r="MH434" i="93" s="1"/>
  <c r="KG434" i="93"/>
  <c r="MG434" i="93" s="1"/>
  <c r="KF434" i="93"/>
  <c r="MF434" i="93" s="1"/>
  <c r="KE434" i="93"/>
  <c r="ME434" i="93" s="1"/>
  <c r="KD434" i="93"/>
  <c r="MD434" i="93" s="1"/>
  <c r="KC434" i="93"/>
  <c r="MC434" i="93" s="1"/>
  <c r="KB434" i="93"/>
  <c r="MB434" i="93" s="1"/>
  <c r="KA434" i="93"/>
  <c r="MA434" i="93" s="1"/>
  <c r="JZ434" i="93"/>
  <c r="LZ434" i="93" s="1"/>
  <c r="JY434" i="93"/>
  <c r="LY434" i="93" s="1"/>
  <c r="JX434" i="93"/>
  <c r="LX434" i="93" s="1"/>
  <c r="JW434" i="93"/>
  <c r="LW434" i="93" s="1"/>
  <c r="JV434" i="93"/>
  <c r="LV434" i="93" s="1"/>
  <c r="JU434" i="93"/>
  <c r="LU434" i="93" s="1"/>
  <c r="JT434" i="93"/>
  <c r="LT434" i="93" s="1"/>
  <c r="JS434" i="93"/>
  <c r="LS434" i="93" s="1"/>
  <c r="JR434" i="93"/>
  <c r="LR434" i="93" s="1"/>
  <c r="JQ434" i="93"/>
  <c r="LQ434" i="93" s="1"/>
  <c r="JP434" i="93"/>
  <c r="LP434" i="93" s="1"/>
  <c r="JO434" i="93"/>
  <c r="LO434" i="93" s="1"/>
  <c r="JN434" i="93"/>
  <c r="LN434" i="93" s="1"/>
  <c r="JM434" i="93"/>
  <c r="LM434" i="93" s="1"/>
  <c r="JL434" i="93"/>
  <c r="LL434" i="93" s="1"/>
  <c r="JK434" i="93"/>
  <c r="LK434" i="93" s="1"/>
  <c r="JJ434" i="93"/>
  <c r="LJ434" i="93" s="1"/>
  <c r="JI434" i="93"/>
  <c r="LI434" i="93" s="1"/>
  <c r="JH434" i="93"/>
  <c r="LH434" i="93" s="1"/>
  <c r="JG434" i="93"/>
  <c r="LG434" i="93" s="1"/>
  <c r="JF434" i="93"/>
  <c r="LF434" i="93" s="1"/>
  <c r="JE434" i="93"/>
  <c r="LE434" i="93" s="1"/>
  <c r="JD434" i="93"/>
  <c r="LD434" i="93" s="1"/>
  <c r="JC434" i="93"/>
  <c r="LC434" i="93" s="1"/>
  <c r="JB434" i="93"/>
  <c r="LB434" i="93" s="1"/>
  <c r="JA434" i="93"/>
  <c r="LA434" i="93" s="1"/>
  <c r="KQ433" i="93"/>
  <c r="MQ433" i="93" s="1"/>
  <c r="KP433" i="93"/>
  <c r="MP433" i="93" s="1"/>
  <c r="KO433" i="93"/>
  <c r="MO433" i="93" s="1"/>
  <c r="KN433" i="93"/>
  <c r="MN433" i="93" s="1"/>
  <c r="KM433" i="93"/>
  <c r="MM433" i="93" s="1"/>
  <c r="KL433" i="93"/>
  <c r="ML433" i="93" s="1"/>
  <c r="KK433" i="93"/>
  <c r="MK433" i="93" s="1"/>
  <c r="KJ433" i="93"/>
  <c r="MJ433" i="93" s="1"/>
  <c r="KI433" i="93"/>
  <c r="MI433" i="93" s="1"/>
  <c r="KH433" i="93"/>
  <c r="MH433" i="93" s="1"/>
  <c r="KG433" i="93"/>
  <c r="MG433" i="93" s="1"/>
  <c r="KF433" i="93"/>
  <c r="MF433" i="93" s="1"/>
  <c r="KE433" i="93"/>
  <c r="ME433" i="93" s="1"/>
  <c r="KD433" i="93"/>
  <c r="MD433" i="93" s="1"/>
  <c r="KC433" i="93"/>
  <c r="MC433" i="93" s="1"/>
  <c r="KB433" i="93"/>
  <c r="MB433" i="93" s="1"/>
  <c r="KA433" i="93"/>
  <c r="MA433" i="93" s="1"/>
  <c r="JZ433" i="93"/>
  <c r="LZ433" i="93" s="1"/>
  <c r="JY433" i="93"/>
  <c r="LY433" i="93" s="1"/>
  <c r="JX433" i="93"/>
  <c r="LX433" i="93" s="1"/>
  <c r="JW433" i="93"/>
  <c r="LW433" i="93" s="1"/>
  <c r="JV433" i="93"/>
  <c r="LV433" i="93" s="1"/>
  <c r="JU433" i="93"/>
  <c r="LU433" i="93" s="1"/>
  <c r="JT433" i="93"/>
  <c r="LT433" i="93" s="1"/>
  <c r="JS433" i="93"/>
  <c r="LS433" i="93" s="1"/>
  <c r="JR433" i="93"/>
  <c r="LR433" i="93" s="1"/>
  <c r="JQ433" i="93"/>
  <c r="LQ433" i="93" s="1"/>
  <c r="JP433" i="93"/>
  <c r="LP433" i="93" s="1"/>
  <c r="JO433" i="93"/>
  <c r="LO433" i="93" s="1"/>
  <c r="JN433" i="93"/>
  <c r="LN433" i="93" s="1"/>
  <c r="JM433" i="93"/>
  <c r="LM433" i="93" s="1"/>
  <c r="JL433" i="93"/>
  <c r="LL433" i="93" s="1"/>
  <c r="JK433" i="93"/>
  <c r="LK433" i="93" s="1"/>
  <c r="JJ433" i="93"/>
  <c r="LJ433" i="93" s="1"/>
  <c r="JI433" i="93"/>
  <c r="LI433" i="93" s="1"/>
  <c r="JH433" i="93"/>
  <c r="LH433" i="93" s="1"/>
  <c r="JG433" i="93"/>
  <c r="LG433" i="93" s="1"/>
  <c r="JF433" i="93"/>
  <c r="LF433" i="93" s="1"/>
  <c r="JE433" i="93"/>
  <c r="LE433" i="93" s="1"/>
  <c r="JD433" i="93"/>
  <c r="LD433" i="93" s="1"/>
  <c r="JC433" i="93"/>
  <c r="LC433" i="93" s="1"/>
  <c r="JB433" i="93"/>
  <c r="LB433" i="93" s="1"/>
  <c r="JA433" i="93"/>
  <c r="LA433" i="93" s="1"/>
  <c r="KQ432" i="93"/>
  <c r="MQ432" i="93" s="1"/>
  <c r="KP432" i="93"/>
  <c r="MP432" i="93" s="1"/>
  <c r="KO432" i="93"/>
  <c r="MO432" i="93" s="1"/>
  <c r="KN432" i="93"/>
  <c r="MN432" i="93" s="1"/>
  <c r="KM432" i="93"/>
  <c r="MM432" i="93" s="1"/>
  <c r="KL432" i="93"/>
  <c r="ML432" i="93" s="1"/>
  <c r="KK432" i="93"/>
  <c r="MK432" i="93" s="1"/>
  <c r="KJ432" i="93"/>
  <c r="MJ432" i="93" s="1"/>
  <c r="KI432" i="93"/>
  <c r="MI432" i="93" s="1"/>
  <c r="KH432" i="93"/>
  <c r="MH432" i="93" s="1"/>
  <c r="KG432" i="93"/>
  <c r="MG432" i="93" s="1"/>
  <c r="KF432" i="93"/>
  <c r="MF432" i="93" s="1"/>
  <c r="KE432" i="93"/>
  <c r="ME432" i="93" s="1"/>
  <c r="KD432" i="93"/>
  <c r="MD432" i="93" s="1"/>
  <c r="KC432" i="93"/>
  <c r="MC432" i="93" s="1"/>
  <c r="KB432" i="93"/>
  <c r="MB432" i="93" s="1"/>
  <c r="KA432" i="93"/>
  <c r="MA432" i="93" s="1"/>
  <c r="JZ432" i="93"/>
  <c r="LZ432" i="93" s="1"/>
  <c r="JY432" i="93"/>
  <c r="LY432" i="93" s="1"/>
  <c r="JX432" i="93"/>
  <c r="LX432" i="93" s="1"/>
  <c r="JW432" i="93"/>
  <c r="LW432" i="93" s="1"/>
  <c r="JV432" i="93"/>
  <c r="LV432" i="93" s="1"/>
  <c r="JU432" i="93"/>
  <c r="LU432" i="93" s="1"/>
  <c r="JT432" i="93"/>
  <c r="LT432" i="93" s="1"/>
  <c r="JS432" i="93"/>
  <c r="LS432" i="93" s="1"/>
  <c r="JR432" i="93"/>
  <c r="LR432" i="93" s="1"/>
  <c r="JQ432" i="93"/>
  <c r="LQ432" i="93" s="1"/>
  <c r="JP432" i="93"/>
  <c r="LP432" i="93" s="1"/>
  <c r="JO432" i="93"/>
  <c r="LO432" i="93" s="1"/>
  <c r="JN432" i="93"/>
  <c r="LN432" i="93" s="1"/>
  <c r="JM432" i="93"/>
  <c r="LM432" i="93" s="1"/>
  <c r="JL432" i="93"/>
  <c r="LL432" i="93" s="1"/>
  <c r="JK432" i="93"/>
  <c r="LK432" i="93" s="1"/>
  <c r="JJ432" i="93"/>
  <c r="LJ432" i="93" s="1"/>
  <c r="JI432" i="93"/>
  <c r="LI432" i="93" s="1"/>
  <c r="JH432" i="93"/>
  <c r="LH432" i="93" s="1"/>
  <c r="JG432" i="93"/>
  <c r="LG432" i="93" s="1"/>
  <c r="JF432" i="93"/>
  <c r="LF432" i="93" s="1"/>
  <c r="JE432" i="93"/>
  <c r="LE432" i="93" s="1"/>
  <c r="JD432" i="93"/>
  <c r="LD432" i="93" s="1"/>
  <c r="JC432" i="93"/>
  <c r="LC432" i="93" s="1"/>
  <c r="JB432" i="93"/>
  <c r="LB432" i="93" s="1"/>
  <c r="JA432" i="93"/>
  <c r="LA432" i="93" s="1"/>
  <c r="KQ431" i="93"/>
  <c r="MQ431" i="93" s="1"/>
  <c r="KP431" i="93"/>
  <c r="MP431" i="93" s="1"/>
  <c r="KO431" i="93"/>
  <c r="MO431" i="93" s="1"/>
  <c r="KN431" i="93"/>
  <c r="MN431" i="93" s="1"/>
  <c r="KM431" i="93"/>
  <c r="MM431" i="93" s="1"/>
  <c r="KL431" i="93"/>
  <c r="ML431" i="93" s="1"/>
  <c r="KK431" i="93"/>
  <c r="MK431" i="93" s="1"/>
  <c r="KJ431" i="93"/>
  <c r="MJ431" i="93" s="1"/>
  <c r="KI431" i="93"/>
  <c r="MI431" i="93" s="1"/>
  <c r="KH431" i="93"/>
  <c r="MH431" i="93" s="1"/>
  <c r="KG431" i="93"/>
  <c r="MG431" i="93" s="1"/>
  <c r="KF431" i="93"/>
  <c r="MF431" i="93" s="1"/>
  <c r="KE431" i="93"/>
  <c r="ME431" i="93" s="1"/>
  <c r="KD431" i="93"/>
  <c r="MD431" i="93" s="1"/>
  <c r="KC431" i="93"/>
  <c r="MC431" i="93" s="1"/>
  <c r="KB431" i="93"/>
  <c r="MB431" i="93" s="1"/>
  <c r="KA431" i="93"/>
  <c r="MA431" i="93" s="1"/>
  <c r="JZ431" i="93"/>
  <c r="LZ431" i="93" s="1"/>
  <c r="JY431" i="93"/>
  <c r="LY431" i="93" s="1"/>
  <c r="JX431" i="93"/>
  <c r="LX431" i="93" s="1"/>
  <c r="JW431" i="93"/>
  <c r="LW431" i="93" s="1"/>
  <c r="JV431" i="93"/>
  <c r="LV431" i="93" s="1"/>
  <c r="JU431" i="93"/>
  <c r="LU431" i="93" s="1"/>
  <c r="JT431" i="93"/>
  <c r="LT431" i="93" s="1"/>
  <c r="JS431" i="93"/>
  <c r="LS431" i="93" s="1"/>
  <c r="JR431" i="93"/>
  <c r="LR431" i="93" s="1"/>
  <c r="JQ431" i="93"/>
  <c r="LQ431" i="93" s="1"/>
  <c r="JP431" i="93"/>
  <c r="LP431" i="93" s="1"/>
  <c r="JO431" i="93"/>
  <c r="LO431" i="93" s="1"/>
  <c r="JN431" i="93"/>
  <c r="LN431" i="93" s="1"/>
  <c r="JM431" i="93"/>
  <c r="LM431" i="93" s="1"/>
  <c r="JL431" i="93"/>
  <c r="LL431" i="93" s="1"/>
  <c r="JK431" i="93"/>
  <c r="LK431" i="93" s="1"/>
  <c r="JJ431" i="93"/>
  <c r="LJ431" i="93" s="1"/>
  <c r="JI431" i="93"/>
  <c r="LI431" i="93" s="1"/>
  <c r="JH431" i="93"/>
  <c r="LH431" i="93" s="1"/>
  <c r="JG431" i="93"/>
  <c r="LG431" i="93" s="1"/>
  <c r="JF431" i="93"/>
  <c r="LF431" i="93" s="1"/>
  <c r="JE431" i="93"/>
  <c r="LE431" i="93" s="1"/>
  <c r="JD431" i="93"/>
  <c r="LD431" i="93" s="1"/>
  <c r="JC431" i="93"/>
  <c r="LC431" i="93" s="1"/>
  <c r="JB431" i="93"/>
  <c r="LB431" i="93" s="1"/>
  <c r="JA431" i="93"/>
  <c r="LA431" i="93" s="1"/>
  <c r="KQ430" i="93"/>
  <c r="MQ430" i="93" s="1"/>
  <c r="KP430" i="93"/>
  <c r="MP430" i="93" s="1"/>
  <c r="KO430" i="93"/>
  <c r="MO430" i="93" s="1"/>
  <c r="KN430" i="93"/>
  <c r="MN430" i="93" s="1"/>
  <c r="KM430" i="93"/>
  <c r="MM430" i="93" s="1"/>
  <c r="KL430" i="93"/>
  <c r="ML430" i="93" s="1"/>
  <c r="KK430" i="93"/>
  <c r="MK430" i="93" s="1"/>
  <c r="KJ430" i="93"/>
  <c r="MJ430" i="93" s="1"/>
  <c r="KI430" i="93"/>
  <c r="MI430" i="93" s="1"/>
  <c r="KH430" i="93"/>
  <c r="MH430" i="93" s="1"/>
  <c r="KG430" i="93"/>
  <c r="MG430" i="93" s="1"/>
  <c r="KF430" i="93"/>
  <c r="MF430" i="93" s="1"/>
  <c r="KE430" i="93"/>
  <c r="ME430" i="93" s="1"/>
  <c r="KD430" i="93"/>
  <c r="MD430" i="93" s="1"/>
  <c r="KC430" i="93"/>
  <c r="MC430" i="93" s="1"/>
  <c r="KB430" i="93"/>
  <c r="MB430" i="93" s="1"/>
  <c r="KA430" i="93"/>
  <c r="MA430" i="93" s="1"/>
  <c r="JZ430" i="93"/>
  <c r="LZ430" i="93" s="1"/>
  <c r="JY430" i="93"/>
  <c r="LY430" i="93" s="1"/>
  <c r="JX430" i="93"/>
  <c r="LX430" i="93" s="1"/>
  <c r="JW430" i="93"/>
  <c r="LW430" i="93" s="1"/>
  <c r="JV430" i="93"/>
  <c r="LV430" i="93" s="1"/>
  <c r="JU430" i="93"/>
  <c r="LU430" i="93" s="1"/>
  <c r="JT430" i="93"/>
  <c r="LT430" i="93" s="1"/>
  <c r="JS430" i="93"/>
  <c r="LS430" i="93" s="1"/>
  <c r="JR430" i="93"/>
  <c r="LR430" i="93" s="1"/>
  <c r="JQ430" i="93"/>
  <c r="LQ430" i="93" s="1"/>
  <c r="JP430" i="93"/>
  <c r="LP430" i="93" s="1"/>
  <c r="JO430" i="93"/>
  <c r="LO430" i="93" s="1"/>
  <c r="JN430" i="93"/>
  <c r="LN430" i="93" s="1"/>
  <c r="JM430" i="93"/>
  <c r="LM430" i="93" s="1"/>
  <c r="JL430" i="93"/>
  <c r="LL430" i="93" s="1"/>
  <c r="JK430" i="93"/>
  <c r="LK430" i="93" s="1"/>
  <c r="JJ430" i="93"/>
  <c r="LJ430" i="93" s="1"/>
  <c r="JI430" i="93"/>
  <c r="LI430" i="93" s="1"/>
  <c r="JH430" i="93"/>
  <c r="LH430" i="93" s="1"/>
  <c r="JG430" i="93"/>
  <c r="LG430" i="93" s="1"/>
  <c r="JF430" i="93"/>
  <c r="LF430" i="93" s="1"/>
  <c r="JE430" i="93"/>
  <c r="LE430" i="93" s="1"/>
  <c r="JD430" i="93"/>
  <c r="LD430" i="93" s="1"/>
  <c r="JC430" i="93"/>
  <c r="LC430" i="93" s="1"/>
  <c r="JB430" i="93"/>
  <c r="LB430" i="93" s="1"/>
  <c r="JA430" i="93"/>
  <c r="LA430" i="93" s="1"/>
  <c r="KQ429" i="93"/>
  <c r="MQ429" i="93" s="1"/>
  <c r="KP429" i="93"/>
  <c r="MP429" i="93" s="1"/>
  <c r="KO429" i="93"/>
  <c r="MO429" i="93" s="1"/>
  <c r="KN429" i="93"/>
  <c r="MN429" i="93" s="1"/>
  <c r="KM429" i="93"/>
  <c r="MM429" i="93" s="1"/>
  <c r="KL429" i="93"/>
  <c r="ML429" i="93" s="1"/>
  <c r="KK429" i="93"/>
  <c r="MK429" i="93" s="1"/>
  <c r="KJ429" i="93"/>
  <c r="MJ429" i="93" s="1"/>
  <c r="KI429" i="93"/>
  <c r="MI429" i="93" s="1"/>
  <c r="KH429" i="93"/>
  <c r="MH429" i="93" s="1"/>
  <c r="KG429" i="93"/>
  <c r="MG429" i="93" s="1"/>
  <c r="KF429" i="93"/>
  <c r="MF429" i="93" s="1"/>
  <c r="KE429" i="93"/>
  <c r="ME429" i="93" s="1"/>
  <c r="KD429" i="93"/>
  <c r="MD429" i="93" s="1"/>
  <c r="KC429" i="93"/>
  <c r="MC429" i="93" s="1"/>
  <c r="KB429" i="93"/>
  <c r="MB429" i="93" s="1"/>
  <c r="KA429" i="93"/>
  <c r="MA429" i="93" s="1"/>
  <c r="JZ429" i="93"/>
  <c r="LZ429" i="93" s="1"/>
  <c r="JY429" i="93"/>
  <c r="LY429" i="93" s="1"/>
  <c r="JX429" i="93"/>
  <c r="LX429" i="93" s="1"/>
  <c r="JW429" i="93"/>
  <c r="LW429" i="93" s="1"/>
  <c r="JV429" i="93"/>
  <c r="LV429" i="93" s="1"/>
  <c r="JU429" i="93"/>
  <c r="LU429" i="93" s="1"/>
  <c r="JT429" i="93"/>
  <c r="LT429" i="93" s="1"/>
  <c r="JS429" i="93"/>
  <c r="LS429" i="93" s="1"/>
  <c r="JR429" i="93"/>
  <c r="LR429" i="93" s="1"/>
  <c r="JQ429" i="93"/>
  <c r="LQ429" i="93" s="1"/>
  <c r="JP429" i="93"/>
  <c r="LP429" i="93" s="1"/>
  <c r="JO429" i="93"/>
  <c r="LO429" i="93" s="1"/>
  <c r="JN429" i="93"/>
  <c r="LN429" i="93" s="1"/>
  <c r="JM429" i="93"/>
  <c r="LM429" i="93" s="1"/>
  <c r="JL429" i="93"/>
  <c r="LL429" i="93" s="1"/>
  <c r="JK429" i="93"/>
  <c r="LK429" i="93" s="1"/>
  <c r="JJ429" i="93"/>
  <c r="LJ429" i="93" s="1"/>
  <c r="JI429" i="93"/>
  <c r="LI429" i="93" s="1"/>
  <c r="JH429" i="93"/>
  <c r="LH429" i="93" s="1"/>
  <c r="JG429" i="93"/>
  <c r="LG429" i="93" s="1"/>
  <c r="JF429" i="93"/>
  <c r="LF429" i="93" s="1"/>
  <c r="JE429" i="93"/>
  <c r="LE429" i="93" s="1"/>
  <c r="JD429" i="93"/>
  <c r="LD429" i="93" s="1"/>
  <c r="JC429" i="93"/>
  <c r="LC429" i="93" s="1"/>
  <c r="JB429" i="93"/>
  <c r="LB429" i="93" s="1"/>
  <c r="JA429" i="93"/>
  <c r="LA429" i="93" s="1"/>
  <c r="KQ428" i="93"/>
  <c r="MQ428" i="93" s="1"/>
  <c r="KP428" i="93"/>
  <c r="MP428" i="93" s="1"/>
  <c r="KO428" i="93"/>
  <c r="MO428" i="93" s="1"/>
  <c r="KN428" i="93"/>
  <c r="MN428" i="93" s="1"/>
  <c r="KM428" i="93"/>
  <c r="MM428" i="93" s="1"/>
  <c r="KL428" i="93"/>
  <c r="ML428" i="93" s="1"/>
  <c r="KK428" i="93"/>
  <c r="MK428" i="93" s="1"/>
  <c r="KJ428" i="93"/>
  <c r="MJ428" i="93" s="1"/>
  <c r="KI428" i="93"/>
  <c r="MI428" i="93" s="1"/>
  <c r="KH428" i="93"/>
  <c r="MH428" i="93" s="1"/>
  <c r="KG428" i="93"/>
  <c r="MG428" i="93" s="1"/>
  <c r="KF428" i="93"/>
  <c r="MF428" i="93" s="1"/>
  <c r="KE428" i="93"/>
  <c r="ME428" i="93" s="1"/>
  <c r="KD428" i="93"/>
  <c r="MD428" i="93" s="1"/>
  <c r="KC428" i="93"/>
  <c r="MC428" i="93" s="1"/>
  <c r="KB428" i="93"/>
  <c r="MB428" i="93" s="1"/>
  <c r="KA428" i="93"/>
  <c r="MA428" i="93" s="1"/>
  <c r="JZ428" i="93"/>
  <c r="LZ428" i="93" s="1"/>
  <c r="JY428" i="93"/>
  <c r="LY428" i="93" s="1"/>
  <c r="JX428" i="93"/>
  <c r="LX428" i="93" s="1"/>
  <c r="JW428" i="93"/>
  <c r="LW428" i="93" s="1"/>
  <c r="JV428" i="93"/>
  <c r="LV428" i="93" s="1"/>
  <c r="JU428" i="93"/>
  <c r="LU428" i="93" s="1"/>
  <c r="JT428" i="93"/>
  <c r="LT428" i="93" s="1"/>
  <c r="JS428" i="93"/>
  <c r="LS428" i="93" s="1"/>
  <c r="JR428" i="93"/>
  <c r="LR428" i="93" s="1"/>
  <c r="JQ428" i="93"/>
  <c r="LQ428" i="93" s="1"/>
  <c r="JP428" i="93"/>
  <c r="LP428" i="93" s="1"/>
  <c r="JO428" i="93"/>
  <c r="LO428" i="93" s="1"/>
  <c r="JN428" i="93"/>
  <c r="LN428" i="93" s="1"/>
  <c r="JM428" i="93"/>
  <c r="LM428" i="93" s="1"/>
  <c r="JL428" i="93"/>
  <c r="LL428" i="93" s="1"/>
  <c r="JK428" i="93"/>
  <c r="LK428" i="93" s="1"/>
  <c r="JJ428" i="93"/>
  <c r="LJ428" i="93" s="1"/>
  <c r="JI428" i="93"/>
  <c r="LI428" i="93" s="1"/>
  <c r="JH428" i="93"/>
  <c r="LH428" i="93" s="1"/>
  <c r="JG428" i="93"/>
  <c r="LG428" i="93" s="1"/>
  <c r="JF428" i="93"/>
  <c r="LF428" i="93" s="1"/>
  <c r="JE428" i="93"/>
  <c r="LE428" i="93" s="1"/>
  <c r="JD428" i="93"/>
  <c r="LD428" i="93" s="1"/>
  <c r="JC428" i="93"/>
  <c r="LC428" i="93" s="1"/>
  <c r="JB428" i="93"/>
  <c r="LB428" i="93" s="1"/>
  <c r="JA428" i="93"/>
  <c r="LA428" i="93" s="1"/>
  <c r="KQ427" i="93"/>
  <c r="MQ427" i="93" s="1"/>
  <c r="KP427" i="93"/>
  <c r="MP427" i="93" s="1"/>
  <c r="KO427" i="93"/>
  <c r="MO427" i="93" s="1"/>
  <c r="KN427" i="93"/>
  <c r="MN427" i="93" s="1"/>
  <c r="KM427" i="93"/>
  <c r="MM427" i="93" s="1"/>
  <c r="KL427" i="93"/>
  <c r="ML427" i="93" s="1"/>
  <c r="KK427" i="93"/>
  <c r="MK427" i="93" s="1"/>
  <c r="KJ427" i="93"/>
  <c r="MJ427" i="93" s="1"/>
  <c r="KI427" i="93"/>
  <c r="MI427" i="93" s="1"/>
  <c r="KH427" i="93"/>
  <c r="MH427" i="93" s="1"/>
  <c r="KG427" i="93"/>
  <c r="MG427" i="93" s="1"/>
  <c r="KF427" i="93"/>
  <c r="MF427" i="93" s="1"/>
  <c r="KE427" i="93"/>
  <c r="ME427" i="93" s="1"/>
  <c r="KD427" i="93"/>
  <c r="MD427" i="93" s="1"/>
  <c r="KC427" i="93"/>
  <c r="MC427" i="93" s="1"/>
  <c r="KB427" i="93"/>
  <c r="MB427" i="93" s="1"/>
  <c r="KA427" i="93"/>
  <c r="MA427" i="93" s="1"/>
  <c r="JZ427" i="93"/>
  <c r="LZ427" i="93" s="1"/>
  <c r="JY427" i="93"/>
  <c r="LY427" i="93" s="1"/>
  <c r="JX427" i="93"/>
  <c r="LX427" i="93" s="1"/>
  <c r="JW427" i="93"/>
  <c r="LW427" i="93" s="1"/>
  <c r="JV427" i="93"/>
  <c r="LV427" i="93" s="1"/>
  <c r="JU427" i="93"/>
  <c r="LU427" i="93" s="1"/>
  <c r="JT427" i="93"/>
  <c r="LT427" i="93" s="1"/>
  <c r="JS427" i="93"/>
  <c r="LS427" i="93" s="1"/>
  <c r="JR427" i="93"/>
  <c r="LR427" i="93" s="1"/>
  <c r="JQ427" i="93"/>
  <c r="LQ427" i="93" s="1"/>
  <c r="JP427" i="93"/>
  <c r="LP427" i="93" s="1"/>
  <c r="JO427" i="93"/>
  <c r="LO427" i="93" s="1"/>
  <c r="JN427" i="93"/>
  <c r="LN427" i="93" s="1"/>
  <c r="JM427" i="93"/>
  <c r="LM427" i="93" s="1"/>
  <c r="JL427" i="93"/>
  <c r="LL427" i="93" s="1"/>
  <c r="JK427" i="93"/>
  <c r="LK427" i="93" s="1"/>
  <c r="JJ427" i="93"/>
  <c r="LJ427" i="93" s="1"/>
  <c r="JI427" i="93"/>
  <c r="LI427" i="93" s="1"/>
  <c r="JH427" i="93"/>
  <c r="LH427" i="93" s="1"/>
  <c r="JG427" i="93"/>
  <c r="LG427" i="93" s="1"/>
  <c r="JF427" i="93"/>
  <c r="LF427" i="93" s="1"/>
  <c r="JE427" i="93"/>
  <c r="LE427" i="93" s="1"/>
  <c r="JD427" i="93"/>
  <c r="LD427" i="93" s="1"/>
  <c r="JC427" i="93"/>
  <c r="LC427" i="93" s="1"/>
  <c r="JB427" i="93"/>
  <c r="LB427" i="93" s="1"/>
  <c r="JA427" i="93"/>
  <c r="LA427" i="93" s="1"/>
  <c r="KQ426" i="93"/>
  <c r="MQ426" i="93" s="1"/>
  <c r="KP426" i="93"/>
  <c r="MP426" i="93" s="1"/>
  <c r="KO426" i="93"/>
  <c r="MO426" i="93" s="1"/>
  <c r="KN426" i="93"/>
  <c r="MN426" i="93" s="1"/>
  <c r="KM426" i="93"/>
  <c r="MM426" i="93" s="1"/>
  <c r="KL426" i="93"/>
  <c r="ML426" i="93" s="1"/>
  <c r="KK426" i="93"/>
  <c r="MK426" i="93" s="1"/>
  <c r="KJ426" i="93"/>
  <c r="MJ426" i="93" s="1"/>
  <c r="KI426" i="93"/>
  <c r="MI426" i="93" s="1"/>
  <c r="KH426" i="93"/>
  <c r="MH426" i="93" s="1"/>
  <c r="KG426" i="93"/>
  <c r="MG426" i="93" s="1"/>
  <c r="KF426" i="93"/>
  <c r="MF426" i="93" s="1"/>
  <c r="KE426" i="93"/>
  <c r="ME426" i="93" s="1"/>
  <c r="KD426" i="93"/>
  <c r="MD426" i="93" s="1"/>
  <c r="KC426" i="93"/>
  <c r="MC426" i="93" s="1"/>
  <c r="KB426" i="93"/>
  <c r="MB426" i="93" s="1"/>
  <c r="KA426" i="93"/>
  <c r="MA426" i="93" s="1"/>
  <c r="JZ426" i="93"/>
  <c r="LZ426" i="93" s="1"/>
  <c r="JY426" i="93"/>
  <c r="LY426" i="93" s="1"/>
  <c r="JX426" i="93"/>
  <c r="LX426" i="93" s="1"/>
  <c r="JW426" i="93"/>
  <c r="LW426" i="93" s="1"/>
  <c r="JV426" i="93"/>
  <c r="LV426" i="93" s="1"/>
  <c r="JU426" i="93"/>
  <c r="LU426" i="93" s="1"/>
  <c r="JT426" i="93"/>
  <c r="LT426" i="93" s="1"/>
  <c r="JS426" i="93"/>
  <c r="LS426" i="93" s="1"/>
  <c r="JR426" i="93"/>
  <c r="LR426" i="93" s="1"/>
  <c r="JQ426" i="93"/>
  <c r="LQ426" i="93" s="1"/>
  <c r="JP426" i="93"/>
  <c r="LP426" i="93" s="1"/>
  <c r="JO426" i="93"/>
  <c r="LO426" i="93" s="1"/>
  <c r="JN426" i="93"/>
  <c r="LN426" i="93" s="1"/>
  <c r="JM426" i="93"/>
  <c r="LM426" i="93" s="1"/>
  <c r="JL426" i="93"/>
  <c r="LL426" i="93" s="1"/>
  <c r="JK426" i="93"/>
  <c r="LK426" i="93" s="1"/>
  <c r="JJ426" i="93"/>
  <c r="LJ426" i="93" s="1"/>
  <c r="JI426" i="93"/>
  <c r="LI426" i="93" s="1"/>
  <c r="JH426" i="93"/>
  <c r="LH426" i="93" s="1"/>
  <c r="JG426" i="93"/>
  <c r="LG426" i="93" s="1"/>
  <c r="JF426" i="93"/>
  <c r="LF426" i="93" s="1"/>
  <c r="JE426" i="93"/>
  <c r="LE426" i="93" s="1"/>
  <c r="JD426" i="93"/>
  <c r="LD426" i="93" s="1"/>
  <c r="JC426" i="93"/>
  <c r="LC426" i="93" s="1"/>
  <c r="JB426" i="93"/>
  <c r="LB426" i="93" s="1"/>
  <c r="JA426" i="93"/>
  <c r="LA426" i="93" s="1"/>
  <c r="KQ425" i="93"/>
  <c r="MQ425" i="93" s="1"/>
  <c r="KP425" i="93"/>
  <c r="MP425" i="93" s="1"/>
  <c r="KO425" i="93"/>
  <c r="MO425" i="93" s="1"/>
  <c r="KN425" i="93"/>
  <c r="MN425" i="93" s="1"/>
  <c r="KM425" i="93"/>
  <c r="MM425" i="93" s="1"/>
  <c r="KL425" i="93"/>
  <c r="ML425" i="93" s="1"/>
  <c r="KK425" i="93"/>
  <c r="MK425" i="93" s="1"/>
  <c r="KJ425" i="93"/>
  <c r="MJ425" i="93" s="1"/>
  <c r="KI425" i="93"/>
  <c r="MI425" i="93" s="1"/>
  <c r="KH425" i="93"/>
  <c r="MH425" i="93" s="1"/>
  <c r="KG425" i="93"/>
  <c r="MG425" i="93" s="1"/>
  <c r="KF425" i="93"/>
  <c r="MF425" i="93" s="1"/>
  <c r="KE425" i="93"/>
  <c r="ME425" i="93" s="1"/>
  <c r="KD425" i="93"/>
  <c r="MD425" i="93" s="1"/>
  <c r="KC425" i="93"/>
  <c r="MC425" i="93" s="1"/>
  <c r="KB425" i="93"/>
  <c r="MB425" i="93" s="1"/>
  <c r="KA425" i="93"/>
  <c r="MA425" i="93" s="1"/>
  <c r="JZ425" i="93"/>
  <c r="LZ425" i="93" s="1"/>
  <c r="JY425" i="93"/>
  <c r="LY425" i="93" s="1"/>
  <c r="JX425" i="93"/>
  <c r="LX425" i="93" s="1"/>
  <c r="JW425" i="93"/>
  <c r="LW425" i="93" s="1"/>
  <c r="JV425" i="93"/>
  <c r="LV425" i="93" s="1"/>
  <c r="JU425" i="93"/>
  <c r="LU425" i="93" s="1"/>
  <c r="JT425" i="93"/>
  <c r="LT425" i="93" s="1"/>
  <c r="JS425" i="93"/>
  <c r="LS425" i="93" s="1"/>
  <c r="JR425" i="93"/>
  <c r="LR425" i="93" s="1"/>
  <c r="JQ425" i="93"/>
  <c r="LQ425" i="93" s="1"/>
  <c r="JP425" i="93"/>
  <c r="LP425" i="93" s="1"/>
  <c r="JO425" i="93"/>
  <c r="LO425" i="93" s="1"/>
  <c r="JN425" i="93"/>
  <c r="LN425" i="93" s="1"/>
  <c r="JM425" i="93"/>
  <c r="LM425" i="93" s="1"/>
  <c r="JL425" i="93"/>
  <c r="LL425" i="93" s="1"/>
  <c r="JK425" i="93"/>
  <c r="LK425" i="93" s="1"/>
  <c r="JJ425" i="93"/>
  <c r="LJ425" i="93" s="1"/>
  <c r="JI425" i="93"/>
  <c r="LI425" i="93" s="1"/>
  <c r="JH425" i="93"/>
  <c r="LH425" i="93" s="1"/>
  <c r="JG425" i="93"/>
  <c r="LG425" i="93" s="1"/>
  <c r="JF425" i="93"/>
  <c r="LF425" i="93" s="1"/>
  <c r="JE425" i="93"/>
  <c r="LE425" i="93" s="1"/>
  <c r="JD425" i="93"/>
  <c r="LD425" i="93" s="1"/>
  <c r="JC425" i="93"/>
  <c r="LC425" i="93" s="1"/>
  <c r="JB425" i="93"/>
  <c r="LB425" i="93" s="1"/>
  <c r="JA425" i="93"/>
  <c r="LA425" i="93" s="1"/>
  <c r="KQ424" i="93"/>
  <c r="MQ424" i="93" s="1"/>
  <c r="KP424" i="93"/>
  <c r="MP424" i="93" s="1"/>
  <c r="KO424" i="93"/>
  <c r="MO424" i="93" s="1"/>
  <c r="KN424" i="93"/>
  <c r="MN424" i="93" s="1"/>
  <c r="KM424" i="93"/>
  <c r="MM424" i="93" s="1"/>
  <c r="KL424" i="93"/>
  <c r="ML424" i="93" s="1"/>
  <c r="KK424" i="93"/>
  <c r="MK424" i="93" s="1"/>
  <c r="KJ424" i="93"/>
  <c r="MJ424" i="93" s="1"/>
  <c r="KI424" i="93"/>
  <c r="MI424" i="93" s="1"/>
  <c r="KH424" i="93"/>
  <c r="MH424" i="93" s="1"/>
  <c r="KG424" i="93"/>
  <c r="MG424" i="93" s="1"/>
  <c r="KF424" i="93"/>
  <c r="MF424" i="93" s="1"/>
  <c r="KE424" i="93"/>
  <c r="ME424" i="93" s="1"/>
  <c r="KD424" i="93"/>
  <c r="MD424" i="93" s="1"/>
  <c r="KC424" i="93"/>
  <c r="MC424" i="93" s="1"/>
  <c r="KB424" i="93"/>
  <c r="MB424" i="93" s="1"/>
  <c r="KA424" i="93"/>
  <c r="MA424" i="93" s="1"/>
  <c r="JZ424" i="93"/>
  <c r="LZ424" i="93" s="1"/>
  <c r="JY424" i="93"/>
  <c r="LY424" i="93" s="1"/>
  <c r="JX424" i="93"/>
  <c r="LX424" i="93" s="1"/>
  <c r="JW424" i="93"/>
  <c r="LW424" i="93" s="1"/>
  <c r="JV424" i="93"/>
  <c r="LV424" i="93" s="1"/>
  <c r="JU424" i="93"/>
  <c r="LU424" i="93" s="1"/>
  <c r="JT424" i="93"/>
  <c r="LT424" i="93" s="1"/>
  <c r="JS424" i="93"/>
  <c r="LS424" i="93" s="1"/>
  <c r="JR424" i="93"/>
  <c r="LR424" i="93" s="1"/>
  <c r="JQ424" i="93"/>
  <c r="LQ424" i="93" s="1"/>
  <c r="JP424" i="93"/>
  <c r="LP424" i="93" s="1"/>
  <c r="JO424" i="93"/>
  <c r="LO424" i="93" s="1"/>
  <c r="JN424" i="93"/>
  <c r="LN424" i="93" s="1"/>
  <c r="JM424" i="93"/>
  <c r="LM424" i="93" s="1"/>
  <c r="JL424" i="93"/>
  <c r="LL424" i="93" s="1"/>
  <c r="JK424" i="93"/>
  <c r="LK424" i="93" s="1"/>
  <c r="JJ424" i="93"/>
  <c r="LJ424" i="93" s="1"/>
  <c r="JI424" i="93"/>
  <c r="LI424" i="93" s="1"/>
  <c r="JH424" i="93"/>
  <c r="LH424" i="93" s="1"/>
  <c r="JG424" i="93"/>
  <c r="LG424" i="93" s="1"/>
  <c r="JF424" i="93"/>
  <c r="LF424" i="93" s="1"/>
  <c r="JE424" i="93"/>
  <c r="LE424" i="93" s="1"/>
  <c r="JD424" i="93"/>
  <c r="LD424" i="93" s="1"/>
  <c r="JC424" i="93"/>
  <c r="LC424" i="93" s="1"/>
  <c r="JB424" i="93"/>
  <c r="LB424" i="93" s="1"/>
  <c r="JA424" i="93"/>
  <c r="LA424" i="93" s="1"/>
  <c r="KQ423" i="93"/>
  <c r="MQ423" i="93" s="1"/>
  <c r="KP423" i="93"/>
  <c r="MP423" i="93" s="1"/>
  <c r="KO423" i="93"/>
  <c r="MO423" i="93" s="1"/>
  <c r="KN423" i="93"/>
  <c r="MN423" i="93" s="1"/>
  <c r="KM423" i="93"/>
  <c r="MM423" i="93" s="1"/>
  <c r="KL423" i="93"/>
  <c r="ML423" i="93" s="1"/>
  <c r="KK423" i="93"/>
  <c r="MK423" i="93" s="1"/>
  <c r="KJ423" i="93"/>
  <c r="MJ423" i="93" s="1"/>
  <c r="KI423" i="93"/>
  <c r="MI423" i="93" s="1"/>
  <c r="KH423" i="93"/>
  <c r="MH423" i="93" s="1"/>
  <c r="KG423" i="93"/>
  <c r="MG423" i="93" s="1"/>
  <c r="KF423" i="93"/>
  <c r="MF423" i="93" s="1"/>
  <c r="KE423" i="93"/>
  <c r="ME423" i="93" s="1"/>
  <c r="KD423" i="93"/>
  <c r="MD423" i="93" s="1"/>
  <c r="KC423" i="93"/>
  <c r="MC423" i="93" s="1"/>
  <c r="KB423" i="93"/>
  <c r="MB423" i="93" s="1"/>
  <c r="KA423" i="93"/>
  <c r="MA423" i="93" s="1"/>
  <c r="JZ423" i="93"/>
  <c r="LZ423" i="93" s="1"/>
  <c r="JY423" i="93"/>
  <c r="LY423" i="93" s="1"/>
  <c r="JX423" i="93"/>
  <c r="LX423" i="93" s="1"/>
  <c r="JW423" i="93"/>
  <c r="LW423" i="93" s="1"/>
  <c r="JV423" i="93"/>
  <c r="LV423" i="93" s="1"/>
  <c r="JU423" i="93"/>
  <c r="LU423" i="93" s="1"/>
  <c r="JT423" i="93"/>
  <c r="LT423" i="93" s="1"/>
  <c r="JS423" i="93"/>
  <c r="LS423" i="93" s="1"/>
  <c r="JR423" i="93"/>
  <c r="LR423" i="93" s="1"/>
  <c r="JQ423" i="93"/>
  <c r="LQ423" i="93" s="1"/>
  <c r="JP423" i="93"/>
  <c r="LP423" i="93" s="1"/>
  <c r="JO423" i="93"/>
  <c r="LO423" i="93" s="1"/>
  <c r="JN423" i="93"/>
  <c r="LN423" i="93" s="1"/>
  <c r="JM423" i="93"/>
  <c r="LM423" i="93" s="1"/>
  <c r="JL423" i="93"/>
  <c r="LL423" i="93" s="1"/>
  <c r="JK423" i="93"/>
  <c r="LK423" i="93" s="1"/>
  <c r="JJ423" i="93"/>
  <c r="LJ423" i="93" s="1"/>
  <c r="JI423" i="93"/>
  <c r="LI423" i="93" s="1"/>
  <c r="JH423" i="93"/>
  <c r="LH423" i="93" s="1"/>
  <c r="JG423" i="93"/>
  <c r="LG423" i="93" s="1"/>
  <c r="JF423" i="93"/>
  <c r="LF423" i="93" s="1"/>
  <c r="JE423" i="93"/>
  <c r="LE423" i="93" s="1"/>
  <c r="JD423" i="93"/>
  <c r="LD423" i="93" s="1"/>
  <c r="JC423" i="93"/>
  <c r="LC423" i="93" s="1"/>
  <c r="JB423" i="93"/>
  <c r="LB423" i="93" s="1"/>
  <c r="JA423" i="93"/>
  <c r="LA423" i="93" s="1"/>
  <c r="KQ422" i="93"/>
  <c r="MQ422" i="93" s="1"/>
  <c r="KP422" i="93"/>
  <c r="MP422" i="93" s="1"/>
  <c r="KO422" i="93"/>
  <c r="MO422" i="93" s="1"/>
  <c r="KN422" i="93"/>
  <c r="MN422" i="93" s="1"/>
  <c r="KM422" i="93"/>
  <c r="MM422" i="93" s="1"/>
  <c r="KL422" i="93"/>
  <c r="ML422" i="93" s="1"/>
  <c r="KK422" i="93"/>
  <c r="MK422" i="93" s="1"/>
  <c r="KJ422" i="93"/>
  <c r="MJ422" i="93" s="1"/>
  <c r="KI422" i="93"/>
  <c r="MI422" i="93" s="1"/>
  <c r="KH422" i="93"/>
  <c r="MH422" i="93" s="1"/>
  <c r="KG422" i="93"/>
  <c r="MG422" i="93" s="1"/>
  <c r="KF422" i="93"/>
  <c r="MF422" i="93" s="1"/>
  <c r="KE422" i="93"/>
  <c r="ME422" i="93" s="1"/>
  <c r="KD422" i="93"/>
  <c r="MD422" i="93" s="1"/>
  <c r="KC422" i="93"/>
  <c r="MC422" i="93" s="1"/>
  <c r="KB422" i="93"/>
  <c r="MB422" i="93" s="1"/>
  <c r="KA422" i="93"/>
  <c r="MA422" i="93" s="1"/>
  <c r="JZ422" i="93"/>
  <c r="LZ422" i="93" s="1"/>
  <c r="JY422" i="93"/>
  <c r="LY422" i="93" s="1"/>
  <c r="JX422" i="93"/>
  <c r="LX422" i="93" s="1"/>
  <c r="JW422" i="93"/>
  <c r="LW422" i="93" s="1"/>
  <c r="JV422" i="93"/>
  <c r="LV422" i="93" s="1"/>
  <c r="JU422" i="93"/>
  <c r="LU422" i="93" s="1"/>
  <c r="JT422" i="93"/>
  <c r="LT422" i="93" s="1"/>
  <c r="JS422" i="93"/>
  <c r="LS422" i="93" s="1"/>
  <c r="JR422" i="93"/>
  <c r="LR422" i="93" s="1"/>
  <c r="JQ422" i="93"/>
  <c r="LQ422" i="93" s="1"/>
  <c r="JP422" i="93"/>
  <c r="LP422" i="93" s="1"/>
  <c r="JO422" i="93"/>
  <c r="LO422" i="93" s="1"/>
  <c r="JN422" i="93"/>
  <c r="LN422" i="93" s="1"/>
  <c r="JM422" i="93"/>
  <c r="LM422" i="93" s="1"/>
  <c r="JL422" i="93"/>
  <c r="LL422" i="93" s="1"/>
  <c r="JK422" i="93"/>
  <c r="LK422" i="93" s="1"/>
  <c r="JJ422" i="93"/>
  <c r="LJ422" i="93" s="1"/>
  <c r="JI422" i="93"/>
  <c r="LI422" i="93" s="1"/>
  <c r="JH422" i="93"/>
  <c r="LH422" i="93" s="1"/>
  <c r="JG422" i="93"/>
  <c r="LG422" i="93" s="1"/>
  <c r="JF422" i="93"/>
  <c r="LF422" i="93" s="1"/>
  <c r="JE422" i="93"/>
  <c r="LE422" i="93" s="1"/>
  <c r="JD422" i="93"/>
  <c r="LD422" i="93" s="1"/>
  <c r="JC422" i="93"/>
  <c r="LC422" i="93" s="1"/>
  <c r="JB422" i="93"/>
  <c r="LB422" i="93" s="1"/>
  <c r="JA422" i="93"/>
  <c r="LA422" i="93" s="1"/>
  <c r="KQ421" i="93"/>
  <c r="MQ421" i="93" s="1"/>
  <c r="KP421" i="93"/>
  <c r="MP421" i="93" s="1"/>
  <c r="KO421" i="93"/>
  <c r="MO421" i="93" s="1"/>
  <c r="KN421" i="93"/>
  <c r="MN421" i="93" s="1"/>
  <c r="KM421" i="93"/>
  <c r="MM421" i="93" s="1"/>
  <c r="KL421" i="93"/>
  <c r="ML421" i="93" s="1"/>
  <c r="KK421" i="93"/>
  <c r="MK421" i="93" s="1"/>
  <c r="KJ421" i="93"/>
  <c r="MJ421" i="93" s="1"/>
  <c r="KI421" i="93"/>
  <c r="MI421" i="93" s="1"/>
  <c r="KH421" i="93"/>
  <c r="MH421" i="93" s="1"/>
  <c r="KG421" i="93"/>
  <c r="MG421" i="93" s="1"/>
  <c r="KF421" i="93"/>
  <c r="MF421" i="93" s="1"/>
  <c r="KE421" i="93"/>
  <c r="ME421" i="93" s="1"/>
  <c r="KD421" i="93"/>
  <c r="MD421" i="93" s="1"/>
  <c r="KC421" i="93"/>
  <c r="MC421" i="93" s="1"/>
  <c r="KB421" i="93"/>
  <c r="MB421" i="93" s="1"/>
  <c r="KA421" i="93"/>
  <c r="MA421" i="93" s="1"/>
  <c r="JZ421" i="93"/>
  <c r="LZ421" i="93" s="1"/>
  <c r="JY421" i="93"/>
  <c r="LY421" i="93" s="1"/>
  <c r="JX421" i="93"/>
  <c r="LX421" i="93" s="1"/>
  <c r="JW421" i="93"/>
  <c r="LW421" i="93" s="1"/>
  <c r="JV421" i="93"/>
  <c r="LV421" i="93" s="1"/>
  <c r="JU421" i="93"/>
  <c r="LU421" i="93" s="1"/>
  <c r="JT421" i="93"/>
  <c r="LT421" i="93" s="1"/>
  <c r="JS421" i="93"/>
  <c r="LS421" i="93" s="1"/>
  <c r="JR421" i="93"/>
  <c r="LR421" i="93" s="1"/>
  <c r="JQ421" i="93"/>
  <c r="LQ421" i="93" s="1"/>
  <c r="JP421" i="93"/>
  <c r="LP421" i="93" s="1"/>
  <c r="JO421" i="93"/>
  <c r="LO421" i="93" s="1"/>
  <c r="JN421" i="93"/>
  <c r="LN421" i="93" s="1"/>
  <c r="JM421" i="93"/>
  <c r="LM421" i="93" s="1"/>
  <c r="JL421" i="93"/>
  <c r="LL421" i="93" s="1"/>
  <c r="JK421" i="93"/>
  <c r="LK421" i="93" s="1"/>
  <c r="JJ421" i="93"/>
  <c r="LJ421" i="93" s="1"/>
  <c r="JI421" i="93"/>
  <c r="LI421" i="93" s="1"/>
  <c r="JH421" i="93"/>
  <c r="LH421" i="93" s="1"/>
  <c r="JG421" i="93"/>
  <c r="LG421" i="93" s="1"/>
  <c r="JF421" i="93"/>
  <c r="LF421" i="93" s="1"/>
  <c r="JE421" i="93"/>
  <c r="LE421" i="93" s="1"/>
  <c r="JD421" i="93"/>
  <c r="LD421" i="93" s="1"/>
  <c r="JC421" i="93"/>
  <c r="LC421" i="93" s="1"/>
  <c r="JB421" i="93"/>
  <c r="LB421" i="93" s="1"/>
  <c r="JA421" i="93"/>
  <c r="LA421" i="93" s="1"/>
  <c r="KQ420" i="93"/>
  <c r="MQ420" i="93" s="1"/>
  <c r="KP420" i="93"/>
  <c r="MP420" i="93" s="1"/>
  <c r="KO420" i="93"/>
  <c r="MO420" i="93" s="1"/>
  <c r="KN420" i="93"/>
  <c r="MN420" i="93" s="1"/>
  <c r="KM420" i="93"/>
  <c r="MM420" i="93" s="1"/>
  <c r="KL420" i="93"/>
  <c r="ML420" i="93" s="1"/>
  <c r="KK420" i="93"/>
  <c r="MK420" i="93" s="1"/>
  <c r="KJ420" i="93"/>
  <c r="MJ420" i="93" s="1"/>
  <c r="KI420" i="93"/>
  <c r="MI420" i="93" s="1"/>
  <c r="KH420" i="93"/>
  <c r="MH420" i="93" s="1"/>
  <c r="KG420" i="93"/>
  <c r="MG420" i="93" s="1"/>
  <c r="KF420" i="93"/>
  <c r="MF420" i="93" s="1"/>
  <c r="KE420" i="93"/>
  <c r="ME420" i="93" s="1"/>
  <c r="KD420" i="93"/>
  <c r="MD420" i="93" s="1"/>
  <c r="KC420" i="93"/>
  <c r="MC420" i="93" s="1"/>
  <c r="KB420" i="93"/>
  <c r="MB420" i="93" s="1"/>
  <c r="KA420" i="93"/>
  <c r="MA420" i="93" s="1"/>
  <c r="JZ420" i="93"/>
  <c r="LZ420" i="93" s="1"/>
  <c r="JY420" i="93"/>
  <c r="LY420" i="93" s="1"/>
  <c r="JX420" i="93"/>
  <c r="LX420" i="93" s="1"/>
  <c r="JW420" i="93"/>
  <c r="LW420" i="93" s="1"/>
  <c r="JV420" i="93"/>
  <c r="LV420" i="93" s="1"/>
  <c r="JU420" i="93"/>
  <c r="LU420" i="93" s="1"/>
  <c r="JT420" i="93"/>
  <c r="LT420" i="93" s="1"/>
  <c r="JS420" i="93"/>
  <c r="LS420" i="93" s="1"/>
  <c r="JR420" i="93"/>
  <c r="LR420" i="93" s="1"/>
  <c r="JQ420" i="93"/>
  <c r="LQ420" i="93" s="1"/>
  <c r="JP420" i="93"/>
  <c r="LP420" i="93" s="1"/>
  <c r="JO420" i="93"/>
  <c r="LO420" i="93" s="1"/>
  <c r="JN420" i="93"/>
  <c r="LN420" i="93" s="1"/>
  <c r="JM420" i="93"/>
  <c r="LM420" i="93" s="1"/>
  <c r="JL420" i="93"/>
  <c r="LL420" i="93" s="1"/>
  <c r="JK420" i="93"/>
  <c r="LK420" i="93" s="1"/>
  <c r="JJ420" i="93"/>
  <c r="LJ420" i="93" s="1"/>
  <c r="JI420" i="93"/>
  <c r="LI420" i="93" s="1"/>
  <c r="JH420" i="93"/>
  <c r="LH420" i="93" s="1"/>
  <c r="JG420" i="93"/>
  <c r="LG420" i="93" s="1"/>
  <c r="JF420" i="93"/>
  <c r="LF420" i="93" s="1"/>
  <c r="JE420" i="93"/>
  <c r="LE420" i="93" s="1"/>
  <c r="JD420" i="93"/>
  <c r="LD420" i="93" s="1"/>
  <c r="JC420" i="93"/>
  <c r="LC420" i="93" s="1"/>
  <c r="JB420" i="93"/>
  <c r="LB420" i="93" s="1"/>
  <c r="JA420" i="93"/>
  <c r="LA420" i="93" s="1"/>
  <c r="KQ419" i="93"/>
  <c r="MQ419" i="93" s="1"/>
  <c r="KP419" i="93"/>
  <c r="MP419" i="93" s="1"/>
  <c r="KO419" i="93"/>
  <c r="MO419" i="93" s="1"/>
  <c r="KN419" i="93"/>
  <c r="MN419" i="93" s="1"/>
  <c r="KM419" i="93"/>
  <c r="MM419" i="93" s="1"/>
  <c r="KL419" i="93"/>
  <c r="ML419" i="93" s="1"/>
  <c r="KK419" i="93"/>
  <c r="MK419" i="93" s="1"/>
  <c r="KJ419" i="93"/>
  <c r="MJ419" i="93" s="1"/>
  <c r="KI419" i="93"/>
  <c r="MI419" i="93" s="1"/>
  <c r="KH419" i="93"/>
  <c r="MH419" i="93" s="1"/>
  <c r="KG419" i="93"/>
  <c r="MG419" i="93" s="1"/>
  <c r="KF419" i="93"/>
  <c r="MF419" i="93" s="1"/>
  <c r="KE419" i="93"/>
  <c r="ME419" i="93" s="1"/>
  <c r="KD419" i="93"/>
  <c r="MD419" i="93" s="1"/>
  <c r="KC419" i="93"/>
  <c r="MC419" i="93" s="1"/>
  <c r="KB419" i="93"/>
  <c r="MB419" i="93" s="1"/>
  <c r="KA419" i="93"/>
  <c r="MA419" i="93" s="1"/>
  <c r="JZ419" i="93"/>
  <c r="LZ419" i="93" s="1"/>
  <c r="JY419" i="93"/>
  <c r="LY419" i="93" s="1"/>
  <c r="JX419" i="93"/>
  <c r="LX419" i="93" s="1"/>
  <c r="JW419" i="93"/>
  <c r="LW419" i="93" s="1"/>
  <c r="JV419" i="93"/>
  <c r="LV419" i="93" s="1"/>
  <c r="JU419" i="93"/>
  <c r="LU419" i="93" s="1"/>
  <c r="JT419" i="93"/>
  <c r="LT419" i="93" s="1"/>
  <c r="JS419" i="93"/>
  <c r="LS419" i="93" s="1"/>
  <c r="JR419" i="93"/>
  <c r="LR419" i="93" s="1"/>
  <c r="JQ419" i="93"/>
  <c r="LQ419" i="93" s="1"/>
  <c r="JP419" i="93"/>
  <c r="LP419" i="93" s="1"/>
  <c r="JO419" i="93"/>
  <c r="LO419" i="93" s="1"/>
  <c r="JN419" i="93"/>
  <c r="LN419" i="93" s="1"/>
  <c r="JM419" i="93"/>
  <c r="LM419" i="93" s="1"/>
  <c r="JL419" i="93"/>
  <c r="LL419" i="93" s="1"/>
  <c r="JK419" i="93"/>
  <c r="LK419" i="93" s="1"/>
  <c r="JJ419" i="93"/>
  <c r="LJ419" i="93" s="1"/>
  <c r="JI419" i="93"/>
  <c r="LI419" i="93" s="1"/>
  <c r="JH419" i="93"/>
  <c r="LH419" i="93" s="1"/>
  <c r="JG419" i="93"/>
  <c r="LG419" i="93" s="1"/>
  <c r="JF419" i="93"/>
  <c r="LF419" i="93" s="1"/>
  <c r="JE419" i="93"/>
  <c r="LE419" i="93" s="1"/>
  <c r="JD419" i="93"/>
  <c r="LD419" i="93" s="1"/>
  <c r="JC419" i="93"/>
  <c r="LC419" i="93" s="1"/>
  <c r="JB419" i="93"/>
  <c r="LB419" i="93" s="1"/>
  <c r="JA419" i="93"/>
  <c r="LA419" i="93" s="1"/>
  <c r="KQ418" i="93"/>
  <c r="MQ418" i="93" s="1"/>
  <c r="KP418" i="93"/>
  <c r="MP418" i="93" s="1"/>
  <c r="KO418" i="93"/>
  <c r="MO418" i="93" s="1"/>
  <c r="KN418" i="93"/>
  <c r="MN418" i="93" s="1"/>
  <c r="KM418" i="93"/>
  <c r="MM418" i="93" s="1"/>
  <c r="KL418" i="93"/>
  <c r="ML418" i="93" s="1"/>
  <c r="KK418" i="93"/>
  <c r="MK418" i="93" s="1"/>
  <c r="KJ418" i="93"/>
  <c r="MJ418" i="93" s="1"/>
  <c r="KI418" i="93"/>
  <c r="MI418" i="93" s="1"/>
  <c r="KH418" i="93"/>
  <c r="MH418" i="93" s="1"/>
  <c r="KG418" i="93"/>
  <c r="MG418" i="93" s="1"/>
  <c r="KF418" i="93"/>
  <c r="MF418" i="93" s="1"/>
  <c r="KE418" i="93"/>
  <c r="ME418" i="93" s="1"/>
  <c r="KD418" i="93"/>
  <c r="MD418" i="93" s="1"/>
  <c r="KC418" i="93"/>
  <c r="MC418" i="93" s="1"/>
  <c r="KB418" i="93"/>
  <c r="MB418" i="93" s="1"/>
  <c r="KA418" i="93"/>
  <c r="MA418" i="93" s="1"/>
  <c r="JZ418" i="93"/>
  <c r="LZ418" i="93" s="1"/>
  <c r="JY418" i="93"/>
  <c r="LY418" i="93" s="1"/>
  <c r="JX418" i="93"/>
  <c r="LX418" i="93" s="1"/>
  <c r="JW418" i="93"/>
  <c r="LW418" i="93" s="1"/>
  <c r="JV418" i="93"/>
  <c r="LV418" i="93" s="1"/>
  <c r="JU418" i="93"/>
  <c r="LU418" i="93" s="1"/>
  <c r="JT418" i="93"/>
  <c r="LT418" i="93" s="1"/>
  <c r="JS418" i="93"/>
  <c r="LS418" i="93" s="1"/>
  <c r="JR418" i="93"/>
  <c r="LR418" i="93" s="1"/>
  <c r="JQ418" i="93"/>
  <c r="LQ418" i="93" s="1"/>
  <c r="JP418" i="93"/>
  <c r="LP418" i="93" s="1"/>
  <c r="JO418" i="93"/>
  <c r="LO418" i="93" s="1"/>
  <c r="JN418" i="93"/>
  <c r="LN418" i="93" s="1"/>
  <c r="JM418" i="93"/>
  <c r="LM418" i="93" s="1"/>
  <c r="JL418" i="93"/>
  <c r="LL418" i="93" s="1"/>
  <c r="JK418" i="93"/>
  <c r="LK418" i="93" s="1"/>
  <c r="JJ418" i="93"/>
  <c r="LJ418" i="93" s="1"/>
  <c r="JI418" i="93"/>
  <c r="LI418" i="93" s="1"/>
  <c r="JH418" i="93"/>
  <c r="LH418" i="93" s="1"/>
  <c r="JG418" i="93"/>
  <c r="LG418" i="93" s="1"/>
  <c r="JF418" i="93"/>
  <c r="LF418" i="93" s="1"/>
  <c r="JE418" i="93"/>
  <c r="LE418" i="93" s="1"/>
  <c r="JD418" i="93"/>
  <c r="LD418" i="93" s="1"/>
  <c r="JC418" i="93"/>
  <c r="LC418" i="93" s="1"/>
  <c r="JB418" i="93"/>
  <c r="LB418" i="93" s="1"/>
  <c r="JA418" i="93"/>
  <c r="LA418" i="93" s="1"/>
  <c r="KQ417" i="93"/>
  <c r="MQ417" i="93" s="1"/>
  <c r="KP417" i="93"/>
  <c r="MP417" i="93" s="1"/>
  <c r="KO417" i="93"/>
  <c r="MO417" i="93" s="1"/>
  <c r="KN417" i="93"/>
  <c r="MN417" i="93" s="1"/>
  <c r="KM417" i="93"/>
  <c r="MM417" i="93" s="1"/>
  <c r="KL417" i="93"/>
  <c r="ML417" i="93" s="1"/>
  <c r="KK417" i="93"/>
  <c r="MK417" i="93" s="1"/>
  <c r="KJ417" i="93"/>
  <c r="MJ417" i="93" s="1"/>
  <c r="KI417" i="93"/>
  <c r="MI417" i="93" s="1"/>
  <c r="KH417" i="93"/>
  <c r="MH417" i="93" s="1"/>
  <c r="KG417" i="93"/>
  <c r="MG417" i="93" s="1"/>
  <c r="KF417" i="93"/>
  <c r="MF417" i="93" s="1"/>
  <c r="KE417" i="93"/>
  <c r="ME417" i="93" s="1"/>
  <c r="KD417" i="93"/>
  <c r="MD417" i="93" s="1"/>
  <c r="KC417" i="93"/>
  <c r="MC417" i="93" s="1"/>
  <c r="KB417" i="93"/>
  <c r="MB417" i="93" s="1"/>
  <c r="KA417" i="93"/>
  <c r="MA417" i="93" s="1"/>
  <c r="JZ417" i="93"/>
  <c r="LZ417" i="93" s="1"/>
  <c r="JY417" i="93"/>
  <c r="LY417" i="93" s="1"/>
  <c r="JX417" i="93"/>
  <c r="LX417" i="93" s="1"/>
  <c r="JW417" i="93"/>
  <c r="LW417" i="93" s="1"/>
  <c r="JV417" i="93"/>
  <c r="LV417" i="93" s="1"/>
  <c r="JU417" i="93"/>
  <c r="LU417" i="93" s="1"/>
  <c r="JT417" i="93"/>
  <c r="LT417" i="93" s="1"/>
  <c r="JS417" i="93"/>
  <c r="LS417" i="93" s="1"/>
  <c r="JR417" i="93"/>
  <c r="LR417" i="93" s="1"/>
  <c r="JQ417" i="93"/>
  <c r="LQ417" i="93" s="1"/>
  <c r="JP417" i="93"/>
  <c r="LP417" i="93" s="1"/>
  <c r="JO417" i="93"/>
  <c r="LO417" i="93" s="1"/>
  <c r="JN417" i="93"/>
  <c r="LN417" i="93" s="1"/>
  <c r="JM417" i="93"/>
  <c r="LM417" i="93" s="1"/>
  <c r="JL417" i="93"/>
  <c r="LL417" i="93" s="1"/>
  <c r="JK417" i="93"/>
  <c r="LK417" i="93" s="1"/>
  <c r="JJ417" i="93"/>
  <c r="LJ417" i="93" s="1"/>
  <c r="JI417" i="93"/>
  <c r="LI417" i="93" s="1"/>
  <c r="JH417" i="93"/>
  <c r="LH417" i="93" s="1"/>
  <c r="JG417" i="93"/>
  <c r="LG417" i="93" s="1"/>
  <c r="JF417" i="93"/>
  <c r="LF417" i="93" s="1"/>
  <c r="JE417" i="93"/>
  <c r="LE417" i="93" s="1"/>
  <c r="JD417" i="93"/>
  <c r="LD417" i="93" s="1"/>
  <c r="JC417" i="93"/>
  <c r="LC417" i="93" s="1"/>
  <c r="JB417" i="93"/>
  <c r="LB417" i="93" s="1"/>
  <c r="JA417" i="93"/>
  <c r="LA417" i="93" s="1"/>
  <c r="KQ416" i="93"/>
  <c r="MQ416" i="93" s="1"/>
  <c r="KP416" i="93"/>
  <c r="MP416" i="93" s="1"/>
  <c r="KO416" i="93"/>
  <c r="MO416" i="93" s="1"/>
  <c r="KN416" i="93"/>
  <c r="MN416" i="93" s="1"/>
  <c r="KM416" i="93"/>
  <c r="MM416" i="93" s="1"/>
  <c r="KL416" i="93"/>
  <c r="ML416" i="93" s="1"/>
  <c r="KK416" i="93"/>
  <c r="MK416" i="93" s="1"/>
  <c r="KJ416" i="93"/>
  <c r="MJ416" i="93" s="1"/>
  <c r="KI416" i="93"/>
  <c r="MI416" i="93" s="1"/>
  <c r="KH416" i="93"/>
  <c r="MH416" i="93" s="1"/>
  <c r="KG416" i="93"/>
  <c r="MG416" i="93" s="1"/>
  <c r="KF416" i="93"/>
  <c r="MF416" i="93" s="1"/>
  <c r="KE416" i="93"/>
  <c r="ME416" i="93" s="1"/>
  <c r="KD416" i="93"/>
  <c r="MD416" i="93" s="1"/>
  <c r="KC416" i="93"/>
  <c r="MC416" i="93" s="1"/>
  <c r="KB416" i="93"/>
  <c r="MB416" i="93" s="1"/>
  <c r="KA416" i="93"/>
  <c r="MA416" i="93" s="1"/>
  <c r="JZ416" i="93"/>
  <c r="LZ416" i="93" s="1"/>
  <c r="JY416" i="93"/>
  <c r="LY416" i="93" s="1"/>
  <c r="JX416" i="93"/>
  <c r="LX416" i="93" s="1"/>
  <c r="JW416" i="93"/>
  <c r="LW416" i="93" s="1"/>
  <c r="JV416" i="93"/>
  <c r="LV416" i="93" s="1"/>
  <c r="JU416" i="93"/>
  <c r="LU416" i="93" s="1"/>
  <c r="JT416" i="93"/>
  <c r="LT416" i="93" s="1"/>
  <c r="JS416" i="93"/>
  <c r="LS416" i="93" s="1"/>
  <c r="JR416" i="93"/>
  <c r="LR416" i="93" s="1"/>
  <c r="JQ416" i="93"/>
  <c r="LQ416" i="93" s="1"/>
  <c r="JP416" i="93"/>
  <c r="LP416" i="93" s="1"/>
  <c r="JO416" i="93"/>
  <c r="LO416" i="93" s="1"/>
  <c r="JN416" i="93"/>
  <c r="LN416" i="93" s="1"/>
  <c r="JM416" i="93"/>
  <c r="LM416" i="93" s="1"/>
  <c r="JL416" i="93"/>
  <c r="LL416" i="93" s="1"/>
  <c r="JK416" i="93"/>
  <c r="LK416" i="93" s="1"/>
  <c r="JJ416" i="93"/>
  <c r="LJ416" i="93" s="1"/>
  <c r="JI416" i="93"/>
  <c r="LI416" i="93" s="1"/>
  <c r="JH416" i="93"/>
  <c r="LH416" i="93" s="1"/>
  <c r="JG416" i="93"/>
  <c r="LG416" i="93" s="1"/>
  <c r="JF416" i="93"/>
  <c r="LF416" i="93" s="1"/>
  <c r="JE416" i="93"/>
  <c r="LE416" i="93" s="1"/>
  <c r="JD416" i="93"/>
  <c r="LD416" i="93" s="1"/>
  <c r="JC416" i="93"/>
  <c r="LC416" i="93" s="1"/>
  <c r="JB416" i="93"/>
  <c r="LB416" i="93" s="1"/>
  <c r="JA416" i="93"/>
  <c r="LA416" i="93" s="1"/>
  <c r="KQ415" i="93"/>
  <c r="MQ415" i="93" s="1"/>
  <c r="KP415" i="93"/>
  <c r="MP415" i="93" s="1"/>
  <c r="KO415" i="93"/>
  <c r="MO415" i="93" s="1"/>
  <c r="KN415" i="93"/>
  <c r="MN415" i="93" s="1"/>
  <c r="KM415" i="93"/>
  <c r="MM415" i="93" s="1"/>
  <c r="KL415" i="93"/>
  <c r="ML415" i="93" s="1"/>
  <c r="KK415" i="93"/>
  <c r="MK415" i="93" s="1"/>
  <c r="KJ415" i="93"/>
  <c r="MJ415" i="93" s="1"/>
  <c r="KI415" i="93"/>
  <c r="MI415" i="93" s="1"/>
  <c r="KH415" i="93"/>
  <c r="MH415" i="93" s="1"/>
  <c r="KG415" i="93"/>
  <c r="MG415" i="93" s="1"/>
  <c r="KF415" i="93"/>
  <c r="MF415" i="93" s="1"/>
  <c r="KE415" i="93"/>
  <c r="ME415" i="93" s="1"/>
  <c r="KD415" i="93"/>
  <c r="MD415" i="93" s="1"/>
  <c r="KC415" i="93"/>
  <c r="MC415" i="93" s="1"/>
  <c r="KB415" i="93"/>
  <c r="MB415" i="93" s="1"/>
  <c r="KA415" i="93"/>
  <c r="MA415" i="93" s="1"/>
  <c r="JZ415" i="93"/>
  <c r="LZ415" i="93" s="1"/>
  <c r="JY415" i="93"/>
  <c r="LY415" i="93" s="1"/>
  <c r="JX415" i="93"/>
  <c r="LX415" i="93" s="1"/>
  <c r="JW415" i="93"/>
  <c r="LW415" i="93" s="1"/>
  <c r="JV415" i="93"/>
  <c r="LV415" i="93" s="1"/>
  <c r="JU415" i="93"/>
  <c r="LU415" i="93" s="1"/>
  <c r="JT415" i="93"/>
  <c r="LT415" i="93" s="1"/>
  <c r="JS415" i="93"/>
  <c r="LS415" i="93" s="1"/>
  <c r="JR415" i="93"/>
  <c r="LR415" i="93" s="1"/>
  <c r="JQ415" i="93"/>
  <c r="LQ415" i="93" s="1"/>
  <c r="JP415" i="93"/>
  <c r="LP415" i="93" s="1"/>
  <c r="JO415" i="93"/>
  <c r="LO415" i="93" s="1"/>
  <c r="JN415" i="93"/>
  <c r="LN415" i="93" s="1"/>
  <c r="JM415" i="93"/>
  <c r="LM415" i="93" s="1"/>
  <c r="JL415" i="93"/>
  <c r="LL415" i="93" s="1"/>
  <c r="JK415" i="93"/>
  <c r="LK415" i="93" s="1"/>
  <c r="JJ415" i="93"/>
  <c r="LJ415" i="93" s="1"/>
  <c r="JI415" i="93"/>
  <c r="LI415" i="93" s="1"/>
  <c r="JH415" i="93"/>
  <c r="LH415" i="93" s="1"/>
  <c r="JG415" i="93"/>
  <c r="LG415" i="93" s="1"/>
  <c r="JF415" i="93"/>
  <c r="LF415" i="93" s="1"/>
  <c r="JE415" i="93"/>
  <c r="LE415" i="93" s="1"/>
  <c r="JD415" i="93"/>
  <c r="LD415" i="93" s="1"/>
  <c r="JC415" i="93"/>
  <c r="LC415" i="93" s="1"/>
  <c r="JB415" i="93"/>
  <c r="LB415" i="93" s="1"/>
  <c r="JA415" i="93"/>
  <c r="LA415" i="93" s="1"/>
  <c r="KQ414" i="93"/>
  <c r="MQ414" i="93" s="1"/>
  <c r="KP414" i="93"/>
  <c r="MP414" i="93" s="1"/>
  <c r="KO414" i="93"/>
  <c r="MO414" i="93" s="1"/>
  <c r="KN414" i="93"/>
  <c r="MN414" i="93" s="1"/>
  <c r="KM414" i="93"/>
  <c r="MM414" i="93" s="1"/>
  <c r="KL414" i="93"/>
  <c r="ML414" i="93" s="1"/>
  <c r="KK414" i="93"/>
  <c r="MK414" i="93" s="1"/>
  <c r="KJ414" i="93"/>
  <c r="MJ414" i="93" s="1"/>
  <c r="KI414" i="93"/>
  <c r="MI414" i="93" s="1"/>
  <c r="KH414" i="93"/>
  <c r="MH414" i="93" s="1"/>
  <c r="KG414" i="93"/>
  <c r="MG414" i="93" s="1"/>
  <c r="KF414" i="93"/>
  <c r="MF414" i="93" s="1"/>
  <c r="KE414" i="93"/>
  <c r="ME414" i="93" s="1"/>
  <c r="KD414" i="93"/>
  <c r="MD414" i="93" s="1"/>
  <c r="KC414" i="93"/>
  <c r="MC414" i="93" s="1"/>
  <c r="KB414" i="93"/>
  <c r="MB414" i="93" s="1"/>
  <c r="KA414" i="93"/>
  <c r="MA414" i="93" s="1"/>
  <c r="JZ414" i="93"/>
  <c r="LZ414" i="93" s="1"/>
  <c r="JY414" i="93"/>
  <c r="LY414" i="93" s="1"/>
  <c r="JX414" i="93"/>
  <c r="LX414" i="93" s="1"/>
  <c r="JW414" i="93"/>
  <c r="LW414" i="93" s="1"/>
  <c r="JV414" i="93"/>
  <c r="LV414" i="93" s="1"/>
  <c r="JU414" i="93"/>
  <c r="LU414" i="93" s="1"/>
  <c r="JT414" i="93"/>
  <c r="LT414" i="93" s="1"/>
  <c r="JS414" i="93"/>
  <c r="LS414" i="93" s="1"/>
  <c r="JR414" i="93"/>
  <c r="LR414" i="93" s="1"/>
  <c r="JQ414" i="93"/>
  <c r="LQ414" i="93" s="1"/>
  <c r="JP414" i="93"/>
  <c r="LP414" i="93" s="1"/>
  <c r="JO414" i="93"/>
  <c r="LO414" i="93" s="1"/>
  <c r="JN414" i="93"/>
  <c r="LN414" i="93" s="1"/>
  <c r="JM414" i="93"/>
  <c r="LM414" i="93" s="1"/>
  <c r="JL414" i="93"/>
  <c r="LL414" i="93" s="1"/>
  <c r="JK414" i="93"/>
  <c r="LK414" i="93" s="1"/>
  <c r="JJ414" i="93"/>
  <c r="LJ414" i="93" s="1"/>
  <c r="JI414" i="93"/>
  <c r="LI414" i="93" s="1"/>
  <c r="JH414" i="93"/>
  <c r="LH414" i="93" s="1"/>
  <c r="JG414" i="93"/>
  <c r="LG414" i="93" s="1"/>
  <c r="JF414" i="93"/>
  <c r="LF414" i="93" s="1"/>
  <c r="JE414" i="93"/>
  <c r="LE414" i="93" s="1"/>
  <c r="JD414" i="93"/>
  <c r="LD414" i="93" s="1"/>
  <c r="JC414" i="93"/>
  <c r="LC414" i="93" s="1"/>
  <c r="JB414" i="93"/>
  <c r="LB414" i="93" s="1"/>
  <c r="JA414" i="93"/>
  <c r="LA414" i="93" s="1"/>
  <c r="KQ413" i="93"/>
  <c r="MQ413" i="93" s="1"/>
  <c r="KP413" i="93"/>
  <c r="MP413" i="93" s="1"/>
  <c r="KO413" i="93"/>
  <c r="MO413" i="93" s="1"/>
  <c r="KN413" i="93"/>
  <c r="MN413" i="93" s="1"/>
  <c r="KM413" i="93"/>
  <c r="MM413" i="93" s="1"/>
  <c r="KL413" i="93"/>
  <c r="ML413" i="93" s="1"/>
  <c r="KK413" i="93"/>
  <c r="MK413" i="93" s="1"/>
  <c r="KJ413" i="93"/>
  <c r="MJ413" i="93" s="1"/>
  <c r="KI413" i="93"/>
  <c r="MI413" i="93" s="1"/>
  <c r="KH413" i="93"/>
  <c r="MH413" i="93" s="1"/>
  <c r="KG413" i="93"/>
  <c r="MG413" i="93" s="1"/>
  <c r="KF413" i="93"/>
  <c r="MF413" i="93" s="1"/>
  <c r="KE413" i="93"/>
  <c r="ME413" i="93" s="1"/>
  <c r="KD413" i="93"/>
  <c r="MD413" i="93" s="1"/>
  <c r="KC413" i="93"/>
  <c r="MC413" i="93" s="1"/>
  <c r="KB413" i="93"/>
  <c r="MB413" i="93" s="1"/>
  <c r="KA413" i="93"/>
  <c r="MA413" i="93" s="1"/>
  <c r="JZ413" i="93"/>
  <c r="LZ413" i="93" s="1"/>
  <c r="JY413" i="93"/>
  <c r="LY413" i="93" s="1"/>
  <c r="JX413" i="93"/>
  <c r="LX413" i="93" s="1"/>
  <c r="JW413" i="93"/>
  <c r="LW413" i="93" s="1"/>
  <c r="JV413" i="93"/>
  <c r="LV413" i="93" s="1"/>
  <c r="JU413" i="93"/>
  <c r="LU413" i="93" s="1"/>
  <c r="JT413" i="93"/>
  <c r="LT413" i="93" s="1"/>
  <c r="JS413" i="93"/>
  <c r="LS413" i="93" s="1"/>
  <c r="JR413" i="93"/>
  <c r="LR413" i="93" s="1"/>
  <c r="JQ413" i="93"/>
  <c r="LQ413" i="93" s="1"/>
  <c r="JP413" i="93"/>
  <c r="LP413" i="93" s="1"/>
  <c r="JO413" i="93"/>
  <c r="LO413" i="93" s="1"/>
  <c r="JN413" i="93"/>
  <c r="LN413" i="93" s="1"/>
  <c r="JM413" i="93"/>
  <c r="LM413" i="93" s="1"/>
  <c r="JL413" i="93"/>
  <c r="LL413" i="93" s="1"/>
  <c r="JK413" i="93"/>
  <c r="LK413" i="93" s="1"/>
  <c r="JJ413" i="93"/>
  <c r="LJ413" i="93" s="1"/>
  <c r="JI413" i="93"/>
  <c r="LI413" i="93" s="1"/>
  <c r="JH413" i="93"/>
  <c r="LH413" i="93" s="1"/>
  <c r="JG413" i="93"/>
  <c r="LG413" i="93" s="1"/>
  <c r="JF413" i="93"/>
  <c r="LF413" i="93" s="1"/>
  <c r="JE413" i="93"/>
  <c r="LE413" i="93" s="1"/>
  <c r="JD413" i="93"/>
  <c r="LD413" i="93" s="1"/>
  <c r="JC413" i="93"/>
  <c r="LC413" i="93" s="1"/>
  <c r="JB413" i="93"/>
  <c r="LB413" i="93" s="1"/>
  <c r="JA413" i="93"/>
  <c r="LA413" i="93" s="1"/>
  <c r="KQ412" i="93"/>
  <c r="MQ412" i="93" s="1"/>
  <c r="KP412" i="93"/>
  <c r="MP412" i="93" s="1"/>
  <c r="KO412" i="93"/>
  <c r="MO412" i="93" s="1"/>
  <c r="KN412" i="93"/>
  <c r="MN412" i="93" s="1"/>
  <c r="KM412" i="93"/>
  <c r="MM412" i="93" s="1"/>
  <c r="KL412" i="93"/>
  <c r="ML412" i="93" s="1"/>
  <c r="KK412" i="93"/>
  <c r="MK412" i="93" s="1"/>
  <c r="KJ412" i="93"/>
  <c r="MJ412" i="93" s="1"/>
  <c r="KI412" i="93"/>
  <c r="MI412" i="93" s="1"/>
  <c r="KH412" i="93"/>
  <c r="MH412" i="93" s="1"/>
  <c r="KG412" i="93"/>
  <c r="MG412" i="93" s="1"/>
  <c r="KF412" i="93"/>
  <c r="MF412" i="93" s="1"/>
  <c r="KE412" i="93"/>
  <c r="ME412" i="93" s="1"/>
  <c r="KD412" i="93"/>
  <c r="MD412" i="93" s="1"/>
  <c r="KC412" i="93"/>
  <c r="MC412" i="93" s="1"/>
  <c r="KB412" i="93"/>
  <c r="MB412" i="93" s="1"/>
  <c r="KA412" i="93"/>
  <c r="MA412" i="93" s="1"/>
  <c r="JZ412" i="93"/>
  <c r="LZ412" i="93" s="1"/>
  <c r="JY412" i="93"/>
  <c r="LY412" i="93" s="1"/>
  <c r="JX412" i="93"/>
  <c r="LX412" i="93" s="1"/>
  <c r="JW412" i="93"/>
  <c r="LW412" i="93" s="1"/>
  <c r="JV412" i="93"/>
  <c r="LV412" i="93" s="1"/>
  <c r="JU412" i="93"/>
  <c r="LU412" i="93" s="1"/>
  <c r="JT412" i="93"/>
  <c r="LT412" i="93" s="1"/>
  <c r="JS412" i="93"/>
  <c r="LS412" i="93" s="1"/>
  <c r="JR412" i="93"/>
  <c r="LR412" i="93" s="1"/>
  <c r="JQ412" i="93"/>
  <c r="LQ412" i="93" s="1"/>
  <c r="JP412" i="93"/>
  <c r="LP412" i="93" s="1"/>
  <c r="JO412" i="93"/>
  <c r="LO412" i="93" s="1"/>
  <c r="JN412" i="93"/>
  <c r="LN412" i="93" s="1"/>
  <c r="JM412" i="93"/>
  <c r="LM412" i="93" s="1"/>
  <c r="JL412" i="93"/>
  <c r="LL412" i="93" s="1"/>
  <c r="JK412" i="93"/>
  <c r="LK412" i="93" s="1"/>
  <c r="JJ412" i="93"/>
  <c r="LJ412" i="93" s="1"/>
  <c r="JI412" i="93"/>
  <c r="LI412" i="93" s="1"/>
  <c r="JH412" i="93"/>
  <c r="LH412" i="93" s="1"/>
  <c r="JG412" i="93"/>
  <c r="LG412" i="93" s="1"/>
  <c r="JF412" i="93"/>
  <c r="LF412" i="93" s="1"/>
  <c r="JE412" i="93"/>
  <c r="LE412" i="93" s="1"/>
  <c r="JD412" i="93"/>
  <c r="LD412" i="93" s="1"/>
  <c r="JC412" i="93"/>
  <c r="LC412" i="93" s="1"/>
  <c r="JB412" i="93"/>
  <c r="LB412" i="93" s="1"/>
  <c r="JA412" i="93"/>
  <c r="LA412" i="93" s="1"/>
  <c r="KQ411" i="93"/>
  <c r="MQ411" i="93" s="1"/>
  <c r="KP411" i="93"/>
  <c r="MP411" i="93" s="1"/>
  <c r="KO411" i="93"/>
  <c r="MO411" i="93" s="1"/>
  <c r="KN411" i="93"/>
  <c r="MN411" i="93" s="1"/>
  <c r="KM411" i="93"/>
  <c r="MM411" i="93" s="1"/>
  <c r="KL411" i="93"/>
  <c r="ML411" i="93" s="1"/>
  <c r="KK411" i="93"/>
  <c r="MK411" i="93" s="1"/>
  <c r="KJ411" i="93"/>
  <c r="MJ411" i="93" s="1"/>
  <c r="KI411" i="93"/>
  <c r="MI411" i="93" s="1"/>
  <c r="KH411" i="93"/>
  <c r="MH411" i="93" s="1"/>
  <c r="KG411" i="93"/>
  <c r="MG411" i="93" s="1"/>
  <c r="KF411" i="93"/>
  <c r="MF411" i="93" s="1"/>
  <c r="KE411" i="93"/>
  <c r="ME411" i="93" s="1"/>
  <c r="KD411" i="93"/>
  <c r="MD411" i="93" s="1"/>
  <c r="KC411" i="93"/>
  <c r="MC411" i="93" s="1"/>
  <c r="KB411" i="93"/>
  <c r="MB411" i="93" s="1"/>
  <c r="KA411" i="93"/>
  <c r="MA411" i="93" s="1"/>
  <c r="JZ411" i="93"/>
  <c r="LZ411" i="93" s="1"/>
  <c r="JY411" i="93"/>
  <c r="LY411" i="93" s="1"/>
  <c r="JX411" i="93"/>
  <c r="LX411" i="93" s="1"/>
  <c r="JW411" i="93"/>
  <c r="LW411" i="93" s="1"/>
  <c r="JV411" i="93"/>
  <c r="LV411" i="93" s="1"/>
  <c r="JU411" i="93"/>
  <c r="LU411" i="93" s="1"/>
  <c r="JT411" i="93"/>
  <c r="LT411" i="93" s="1"/>
  <c r="JS411" i="93"/>
  <c r="LS411" i="93" s="1"/>
  <c r="JR411" i="93"/>
  <c r="LR411" i="93" s="1"/>
  <c r="JQ411" i="93"/>
  <c r="LQ411" i="93" s="1"/>
  <c r="JP411" i="93"/>
  <c r="LP411" i="93" s="1"/>
  <c r="JO411" i="93"/>
  <c r="LO411" i="93" s="1"/>
  <c r="JN411" i="93"/>
  <c r="LN411" i="93" s="1"/>
  <c r="JM411" i="93"/>
  <c r="LM411" i="93" s="1"/>
  <c r="JL411" i="93"/>
  <c r="LL411" i="93" s="1"/>
  <c r="JK411" i="93"/>
  <c r="LK411" i="93" s="1"/>
  <c r="JJ411" i="93"/>
  <c r="LJ411" i="93" s="1"/>
  <c r="JI411" i="93"/>
  <c r="LI411" i="93" s="1"/>
  <c r="JH411" i="93"/>
  <c r="LH411" i="93" s="1"/>
  <c r="JG411" i="93"/>
  <c r="LG411" i="93" s="1"/>
  <c r="JF411" i="93"/>
  <c r="LF411" i="93" s="1"/>
  <c r="JE411" i="93"/>
  <c r="LE411" i="93" s="1"/>
  <c r="JD411" i="93"/>
  <c r="LD411" i="93" s="1"/>
  <c r="JC411" i="93"/>
  <c r="LC411" i="93" s="1"/>
  <c r="JB411" i="93"/>
  <c r="LB411" i="93" s="1"/>
  <c r="JA411" i="93"/>
  <c r="LA411" i="93" s="1"/>
  <c r="KQ410" i="93"/>
  <c r="MQ410" i="93" s="1"/>
  <c r="KP410" i="93"/>
  <c r="MP410" i="93" s="1"/>
  <c r="KO410" i="93"/>
  <c r="MO410" i="93" s="1"/>
  <c r="KN410" i="93"/>
  <c r="MN410" i="93" s="1"/>
  <c r="KM410" i="93"/>
  <c r="MM410" i="93" s="1"/>
  <c r="KL410" i="93"/>
  <c r="ML410" i="93" s="1"/>
  <c r="KK410" i="93"/>
  <c r="MK410" i="93" s="1"/>
  <c r="KJ410" i="93"/>
  <c r="MJ410" i="93" s="1"/>
  <c r="KI410" i="93"/>
  <c r="MI410" i="93" s="1"/>
  <c r="KH410" i="93"/>
  <c r="MH410" i="93" s="1"/>
  <c r="KG410" i="93"/>
  <c r="MG410" i="93" s="1"/>
  <c r="KF410" i="93"/>
  <c r="MF410" i="93" s="1"/>
  <c r="KE410" i="93"/>
  <c r="ME410" i="93" s="1"/>
  <c r="KD410" i="93"/>
  <c r="MD410" i="93" s="1"/>
  <c r="KC410" i="93"/>
  <c r="MC410" i="93" s="1"/>
  <c r="KB410" i="93"/>
  <c r="MB410" i="93" s="1"/>
  <c r="KA410" i="93"/>
  <c r="MA410" i="93" s="1"/>
  <c r="JZ410" i="93"/>
  <c r="LZ410" i="93" s="1"/>
  <c r="JY410" i="93"/>
  <c r="LY410" i="93" s="1"/>
  <c r="JX410" i="93"/>
  <c r="LX410" i="93" s="1"/>
  <c r="JW410" i="93"/>
  <c r="LW410" i="93" s="1"/>
  <c r="JV410" i="93"/>
  <c r="LV410" i="93" s="1"/>
  <c r="JU410" i="93"/>
  <c r="LU410" i="93" s="1"/>
  <c r="JT410" i="93"/>
  <c r="LT410" i="93" s="1"/>
  <c r="JS410" i="93"/>
  <c r="LS410" i="93" s="1"/>
  <c r="JR410" i="93"/>
  <c r="LR410" i="93" s="1"/>
  <c r="JQ410" i="93"/>
  <c r="LQ410" i="93" s="1"/>
  <c r="JP410" i="93"/>
  <c r="LP410" i="93" s="1"/>
  <c r="JO410" i="93"/>
  <c r="LO410" i="93" s="1"/>
  <c r="JN410" i="93"/>
  <c r="LN410" i="93" s="1"/>
  <c r="JM410" i="93"/>
  <c r="LM410" i="93" s="1"/>
  <c r="JL410" i="93"/>
  <c r="LL410" i="93" s="1"/>
  <c r="JK410" i="93"/>
  <c r="LK410" i="93" s="1"/>
  <c r="JJ410" i="93"/>
  <c r="LJ410" i="93" s="1"/>
  <c r="JI410" i="93"/>
  <c r="LI410" i="93" s="1"/>
  <c r="JH410" i="93"/>
  <c r="LH410" i="93" s="1"/>
  <c r="JG410" i="93"/>
  <c r="LG410" i="93" s="1"/>
  <c r="JF410" i="93"/>
  <c r="LF410" i="93" s="1"/>
  <c r="JE410" i="93"/>
  <c r="LE410" i="93" s="1"/>
  <c r="JD410" i="93"/>
  <c r="LD410" i="93" s="1"/>
  <c r="JC410" i="93"/>
  <c r="LC410" i="93" s="1"/>
  <c r="JB410" i="93"/>
  <c r="LB410" i="93" s="1"/>
  <c r="JA410" i="93"/>
  <c r="LA410" i="93" s="1"/>
  <c r="KQ409" i="93"/>
  <c r="MQ409" i="93" s="1"/>
  <c r="KP409" i="93"/>
  <c r="MP409" i="93" s="1"/>
  <c r="KO409" i="93"/>
  <c r="MO409" i="93" s="1"/>
  <c r="KN409" i="93"/>
  <c r="MN409" i="93" s="1"/>
  <c r="KM409" i="93"/>
  <c r="MM409" i="93" s="1"/>
  <c r="KL409" i="93"/>
  <c r="ML409" i="93" s="1"/>
  <c r="KK409" i="93"/>
  <c r="MK409" i="93" s="1"/>
  <c r="KJ409" i="93"/>
  <c r="MJ409" i="93" s="1"/>
  <c r="KI409" i="93"/>
  <c r="MI409" i="93" s="1"/>
  <c r="KH409" i="93"/>
  <c r="MH409" i="93" s="1"/>
  <c r="KG409" i="93"/>
  <c r="MG409" i="93" s="1"/>
  <c r="KF409" i="93"/>
  <c r="MF409" i="93" s="1"/>
  <c r="KE409" i="93"/>
  <c r="ME409" i="93" s="1"/>
  <c r="KD409" i="93"/>
  <c r="MD409" i="93" s="1"/>
  <c r="KC409" i="93"/>
  <c r="MC409" i="93" s="1"/>
  <c r="KB409" i="93"/>
  <c r="MB409" i="93" s="1"/>
  <c r="KA409" i="93"/>
  <c r="MA409" i="93" s="1"/>
  <c r="JZ409" i="93"/>
  <c r="LZ409" i="93" s="1"/>
  <c r="JY409" i="93"/>
  <c r="LY409" i="93" s="1"/>
  <c r="JX409" i="93"/>
  <c r="LX409" i="93" s="1"/>
  <c r="JW409" i="93"/>
  <c r="LW409" i="93" s="1"/>
  <c r="JV409" i="93"/>
  <c r="LV409" i="93" s="1"/>
  <c r="JU409" i="93"/>
  <c r="LU409" i="93" s="1"/>
  <c r="JT409" i="93"/>
  <c r="LT409" i="93" s="1"/>
  <c r="JS409" i="93"/>
  <c r="LS409" i="93" s="1"/>
  <c r="JR409" i="93"/>
  <c r="LR409" i="93" s="1"/>
  <c r="JQ409" i="93"/>
  <c r="LQ409" i="93" s="1"/>
  <c r="JP409" i="93"/>
  <c r="LP409" i="93" s="1"/>
  <c r="JO409" i="93"/>
  <c r="LO409" i="93" s="1"/>
  <c r="JN409" i="93"/>
  <c r="LN409" i="93" s="1"/>
  <c r="JM409" i="93"/>
  <c r="LM409" i="93" s="1"/>
  <c r="JL409" i="93"/>
  <c r="LL409" i="93" s="1"/>
  <c r="JK409" i="93"/>
  <c r="LK409" i="93" s="1"/>
  <c r="JJ409" i="93"/>
  <c r="LJ409" i="93" s="1"/>
  <c r="JI409" i="93"/>
  <c r="LI409" i="93" s="1"/>
  <c r="JH409" i="93"/>
  <c r="LH409" i="93" s="1"/>
  <c r="JG409" i="93"/>
  <c r="LG409" i="93" s="1"/>
  <c r="JF409" i="93"/>
  <c r="LF409" i="93" s="1"/>
  <c r="JE409" i="93"/>
  <c r="LE409" i="93" s="1"/>
  <c r="JD409" i="93"/>
  <c r="LD409" i="93" s="1"/>
  <c r="JC409" i="93"/>
  <c r="LC409" i="93" s="1"/>
  <c r="JB409" i="93"/>
  <c r="LB409" i="93" s="1"/>
  <c r="JA409" i="93"/>
  <c r="LA409" i="93" s="1"/>
  <c r="KQ408" i="93"/>
  <c r="MQ408" i="93" s="1"/>
  <c r="KP408" i="93"/>
  <c r="MP408" i="93" s="1"/>
  <c r="KO408" i="93"/>
  <c r="MO408" i="93" s="1"/>
  <c r="KN408" i="93"/>
  <c r="MN408" i="93" s="1"/>
  <c r="KM408" i="93"/>
  <c r="MM408" i="93" s="1"/>
  <c r="KL408" i="93"/>
  <c r="ML408" i="93" s="1"/>
  <c r="KK408" i="93"/>
  <c r="MK408" i="93" s="1"/>
  <c r="KJ408" i="93"/>
  <c r="MJ408" i="93" s="1"/>
  <c r="KI408" i="93"/>
  <c r="MI408" i="93" s="1"/>
  <c r="KH408" i="93"/>
  <c r="MH408" i="93" s="1"/>
  <c r="KG408" i="93"/>
  <c r="MG408" i="93" s="1"/>
  <c r="KF408" i="93"/>
  <c r="MF408" i="93" s="1"/>
  <c r="KE408" i="93"/>
  <c r="ME408" i="93" s="1"/>
  <c r="KD408" i="93"/>
  <c r="MD408" i="93" s="1"/>
  <c r="KC408" i="93"/>
  <c r="MC408" i="93" s="1"/>
  <c r="KB408" i="93"/>
  <c r="MB408" i="93" s="1"/>
  <c r="KA408" i="93"/>
  <c r="MA408" i="93" s="1"/>
  <c r="JZ408" i="93"/>
  <c r="LZ408" i="93" s="1"/>
  <c r="JY408" i="93"/>
  <c r="LY408" i="93" s="1"/>
  <c r="JX408" i="93"/>
  <c r="LX408" i="93" s="1"/>
  <c r="JW408" i="93"/>
  <c r="LW408" i="93" s="1"/>
  <c r="JV408" i="93"/>
  <c r="LV408" i="93" s="1"/>
  <c r="JU408" i="93"/>
  <c r="LU408" i="93" s="1"/>
  <c r="JT408" i="93"/>
  <c r="LT408" i="93" s="1"/>
  <c r="JS408" i="93"/>
  <c r="LS408" i="93" s="1"/>
  <c r="JR408" i="93"/>
  <c r="LR408" i="93" s="1"/>
  <c r="JQ408" i="93"/>
  <c r="LQ408" i="93" s="1"/>
  <c r="JP408" i="93"/>
  <c r="LP408" i="93" s="1"/>
  <c r="JO408" i="93"/>
  <c r="LO408" i="93" s="1"/>
  <c r="JN408" i="93"/>
  <c r="LN408" i="93" s="1"/>
  <c r="JM408" i="93"/>
  <c r="LM408" i="93" s="1"/>
  <c r="JL408" i="93"/>
  <c r="LL408" i="93" s="1"/>
  <c r="JK408" i="93"/>
  <c r="LK408" i="93" s="1"/>
  <c r="JJ408" i="93"/>
  <c r="LJ408" i="93" s="1"/>
  <c r="JI408" i="93"/>
  <c r="LI408" i="93" s="1"/>
  <c r="JH408" i="93"/>
  <c r="LH408" i="93" s="1"/>
  <c r="JG408" i="93"/>
  <c r="LG408" i="93" s="1"/>
  <c r="JF408" i="93"/>
  <c r="LF408" i="93" s="1"/>
  <c r="JE408" i="93"/>
  <c r="LE408" i="93" s="1"/>
  <c r="JD408" i="93"/>
  <c r="LD408" i="93" s="1"/>
  <c r="JC408" i="93"/>
  <c r="LC408" i="93" s="1"/>
  <c r="JB408" i="93"/>
  <c r="LB408" i="93" s="1"/>
  <c r="JA408" i="93"/>
  <c r="LA408" i="93" s="1"/>
  <c r="KQ407" i="93"/>
  <c r="MQ407" i="93" s="1"/>
  <c r="KP407" i="93"/>
  <c r="MP407" i="93" s="1"/>
  <c r="KO407" i="93"/>
  <c r="MO407" i="93" s="1"/>
  <c r="KN407" i="93"/>
  <c r="MN407" i="93" s="1"/>
  <c r="KM407" i="93"/>
  <c r="MM407" i="93" s="1"/>
  <c r="KL407" i="93"/>
  <c r="ML407" i="93" s="1"/>
  <c r="KK407" i="93"/>
  <c r="MK407" i="93" s="1"/>
  <c r="KJ407" i="93"/>
  <c r="MJ407" i="93" s="1"/>
  <c r="KI407" i="93"/>
  <c r="MI407" i="93" s="1"/>
  <c r="KH407" i="93"/>
  <c r="MH407" i="93" s="1"/>
  <c r="KG407" i="93"/>
  <c r="MG407" i="93" s="1"/>
  <c r="KF407" i="93"/>
  <c r="MF407" i="93" s="1"/>
  <c r="KE407" i="93"/>
  <c r="ME407" i="93" s="1"/>
  <c r="KD407" i="93"/>
  <c r="MD407" i="93" s="1"/>
  <c r="KC407" i="93"/>
  <c r="MC407" i="93" s="1"/>
  <c r="KB407" i="93"/>
  <c r="MB407" i="93" s="1"/>
  <c r="KA407" i="93"/>
  <c r="MA407" i="93" s="1"/>
  <c r="JZ407" i="93"/>
  <c r="LZ407" i="93" s="1"/>
  <c r="JY407" i="93"/>
  <c r="LY407" i="93" s="1"/>
  <c r="JX407" i="93"/>
  <c r="LX407" i="93" s="1"/>
  <c r="JW407" i="93"/>
  <c r="LW407" i="93" s="1"/>
  <c r="JV407" i="93"/>
  <c r="LV407" i="93" s="1"/>
  <c r="JU407" i="93"/>
  <c r="LU407" i="93" s="1"/>
  <c r="JT407" i="93"/>
  <c r="LT407" i="93" s="1"/>
  <c r="JS407" i="93"/>
  <c r="LS407" i="93" s="1"/>
  <c r="JR407" i="93"/>
  <c r="LR407" i="93" s="1"/>
  <c r="JQ407" i="93"/>
  <c r="LQ407" i="93" s="1"/>
  <c r="JP407" i="93"/>
  <c r="LP407" i="93" s="1"/>
  <c r="JO407" i="93"/>
  <c r="LO407" i="93" s="1"/>
  <c r="JN407" i="93"/>
  <c r="LN407" i="93" s="1"/>
  <c r="JM407" i="93"/>
  <c r="LM407" i="93" s="1"/>
  <c r="JL407" i="93"/>
  <c r="LL407" i="93" s="1"/>
  <c r="JK407" i="93"/>
  <c r="LK407" i="93" s="1"/>
  <c r="JJ407" i="93"/>
  <c r="LJ407" i="93" s="1"/>
  <c r="JI407" i="93"/>
  <c r="LI407" i="93" s="1"/>
  <c r="JH407" i="93"/>
  <c r="LH407" i="93" s="1"/>
  <c r="JG407" i="93"/>
  <c r="LG407" i="93" s="1"/>
  <c r="JF407" i="93"/>
  <c r="LF407" i="93" s="1"/>
  <c r="JE407" i="93"/>
  <c r="LE407" i="93" s="1"/>
  <c r="JD407" i="93"/>
  <c r="LD407" i="93" s="1"/>
  <c r="JC407" i="93"/>
  <c r="LC407" i="93" s="1"/>
  <c r="JB407" i="93"/>
  <c r="LB407" i="93" s="1"/>
  <c r="JA407" i="93"/>
  <c r="LA407" i="93" s="1"/>
  <c r="KQ406" i="93"/>
  <c r="MQ406" i="93" s="1"/>
  <c r="KP406" i="93"/>
  <c r="MP406" i="93" s="1"/>
  <c r="KO406" i="93"/>
  <c r="MO406" i="93" s="1"/>
  <c r="KN406" i="93"/>
  <c r="MN406" i="93" s="1"/>
  <c r="KM406" i="93"/>
  <c r="MM406" i="93" s="1"/>
  <c r="KL406" i="93"/>
  <c r="ML406" i="93" s="1"/>
  <c r="KK406" i="93"/>
  <c r="MK406" i="93" s="1"/>
  <c r="KJ406" i="93"/>
  <c r="MJ406" i="93" s="1"/>
  <c r="KI406" i="93"/>
  <c r="MI406" i="93" s="1"/>
  <c r="KH406" i="93"/>
  <c r="MH406" i="93" s="1"/>
  <c r="KG406" i="93"/>
  <c r="MG406" i="93" s="1"/>
  <c r="KF406" i="93"/>
  <c r="MF406" i="93" s="1"/>
  <c r="KE406" i="93"/>
  <c r="ME406" i="93" s="1"/>
  <c r="KD406" i="93"/>
  <c r="MD406" i="93" s="1"/>
  <c r="KC406" i="93"/>
  <c r="MC406" i="93" s="1"/>
  <c r="KB406" i="93"/>
  <c r="MB406" i="93" s="1"/>
  <c r="KA406" i="93"/>
  <c r="MA406" i="93" s="1"/>
  <c r="JZ406" i="93"/>
  <c r="LZ406" i="93" s="1"/>
  <c r="JY406" i="93"/>
  <c r="LY406" i="93" s="1"/>
  <c r="JX406" i="93"/>
  <c r="LX406" i="93" s="1"/>
  <c r="JW406" i="93"/>
  <c r="LW406" i="93" s="1"/>
  <c r="JV406" i="93"/>
  <c r="LV406" i="93" s="1"/>
  <c r="JU406" i="93"/>
  <c r="LU406" i="93" s="1"/>
  <c r="JT406" i="93"/>
  <c r="LT406" i="93" s="1"/>
  <c r="JS406" i="93"/>
  <c r="LS406" i="93" s="1"/>
  <c r="JR406" i="93"/>
  <c r="LR406" i="93" s="1"/>
  <c r="JQ406" i="93"/>
  <c r="LQ406" i="93" s="1"/>
  <c r="JP406" i="93"/>
  <c r="LP406" i="93" s="1"/>
  <c r="JO406" i="93"/>
  <c r="LO406" i="93" s="1"/>
  <c r="JN406" i="93"/>
  <c r="LN406" i="93" s="1"/>
  <c r="JM406" i="93"/>
  <c r="LM406" i="93" s="1"/>
  <c r="JL406" i="93"/>
  <c r="LL406" i="93" s="1"/>
  <c r="JK406" i="93"/>
  <c r="LK406" i="93" s="1"/>
  <c r="JJ406" i="93"/>
  <c r="LJ406" i="93" s="1"/>
  <c r="JI406" i="93"/>
  <c r="LI406" i="93" s="1"/>
  <c r="JH406" i="93"/>
  <c r="LH406" i="93" s="1"/>
  <c r="JG406" i="93"/>
  <c r="LG406" i="93" s="1"/>
  <c r="JF406" i="93"/>
  <c r="LF406" i="93" s="1"/>
  <c r="JE406" i="93"/>
  <c r="LE406" i="93" s="1"/>
  <c r="JD406" i="93"/>
  <c r="LD406" i="93" s="1"/>
  <c r="JC406" i="93"/>
  <c r="LC406" i="93" s="1"/>
  <c r="JB406" i="93"/>
  <c r="LB406" i="93" s="1"/>
  <c r="JA406" i="93"/>
  <c r="LA406" i="93" s="1"/>
  <c r="KQ405" i="93"/>
  <c r="MQ405" i="93" s="1"/>
  <c r="KP405" i="93"/>
  <c r="MP405" i="93" s="1"/>
  <c r="KO405" i="93"/>
  <c r="MO405" i="93" s="1"/>
  <c r="KN405" i="93"/>
  <c r="MN405" i="93" s="1"/>
  <c r="KM405" i="93"/>
  <c r="MM405" i="93" s="1"/>
  <c r="KL405" i="93"/>
  <c r="ML405" i="93" s="1"/>
  <c r="KK405" i="93"/>
  <c r="MK405" i="93" s="1"/>
  <c r="KJ405" i="93"/>
  <c r="MJ405" i="93" s="1"/>
  <c r="KI405" i="93"/>
  <c r="MI405" i="93" s="1"/>
  <c r="KH405" i="93"/>
  <c r="MH405" i="93" s="1"/>
  <c r="KG405" i="93"/>
  <c r="MG405" i="93" s="1"/>
  <c r="KF405" i="93"/>
  <c r="MF405" i="93" s="1"/>
  <c r="KE405" i="93"/>
  <c r="ME405" i="93" s="1"/>
  <c r="KD405" i="93"/>
  <c r="MD405" i="93" s="1"/>
  <c r="KC405" i="93"/>
  <c r="MC405" i="93" s="1"/>
  <c r="KB405" i="93"/>
  <c r="MB405" i="93" s="1"/>
  <c r="KA405" i="93"/>
  <c r="MA405" i="93" s="1"/>
  <c r="JZ405" i="93"/>
  <c r="LZ405" i="93" s="1"/>
  <c r="JY405" i="93"/>
  <c r="LY405" i="93" s="1"/>
  <c r="JX405" i="93"/>
  <c r="LX405" i="93" s="1"/>
  <c r="JW405" i="93"/>
  <c r="LW405" i="93" s="1"/>
  <c r="JV405" i="93"/>
  <c r="LV405" i="93" s="1"/>
  <c r="JU405" i="93"/>
  <c r="LU405" i="93" s="1"/>
  <c r="JT405" i="93"/>
  <c r="LT405" i="93" s="1"/>
  <c r="JS405" i="93"/>
  <c r="LS405" i="93" s="1"/>
  <c r="JR405" i="93"/>
  <c r="LR405" i="93" s="1"/>
  <c r="JQ405" i="93"/>
  <c r="LQ405" i="93" s="1"/>
  <c r="JP405" i="93"/>
  <c r="LP405" i="93" s="1"/>
  <c r="JO405" i="93"/>
  <c r="LO405" i="93" s="1"/>
  <c r="JN405" i="93"/>
  <c r="LN405" i="93" s="1"/>
  <c r="JM405" i="93"/>
  <c r="LM405" i="93" s="1"/>
  <c r="JL405" i="93"/>
  <c r="LL405" i="93" s="1"/>
  <c r="JK405" i="93"/>
  <c r="LK405" i="93" s="1"/>
  <c r="JJ405" i="93"/>
  <c r="LJ405" i="93" s="1"/>
  <c r="JI405" i="93"/>
  <c r="LI405" i="93" s="1"/>
  <c r="JH405" i="93"/>
  <c r="LH405" i="93" s="1"/>
  <c r="JG405" i="93"/>
  <c r="LG405" i="93" s="1"/>
  <c r="JF405" i="93"/>
  <c r="LF405" i="93" s="1"/>
  <c r="JE405" i="93"/>
  <c r="LE405" i="93" s="1"/>
  <c r="JD405" i="93"/>
  <c r="LD405" i="93" s="1"/>
  <c r="JC405" i="93"/>
  <c r="LC405" i="93" s="1"/>
  <c r="JB405" i="93"/>
  <c r="LB405" i="93" s="1"/>
  <c r="JA405" i="93"/>
  <c r="LA405" i="93" s="1"/>
  <c r="KQ404" i="93"/>
  <c r="MQ404" i="93" s="1"/>
  <c r="KP404" i="93"/>
  <c r="MP404" i="93" s="1"/>
  <c r="KO404" i="93"/>
  <c r="MO404" i="93" s="1"/>
  <c r="KN404" i="93"/>
  <c r="MN404" i="93" s="1"/>
  <c r="KM404" i="93"/>
  <c r="MM404" i="93" s="1"/>
  <c r="KL404" i="93"/>
  <c r="ML404" i="93" s="1"/>
  <c r="KK404" i="93"/>
  <c r="MK404" i="93" s="1"/>
  <c r="KJ404" i="93"/>
  <c r="MJ404" i="93" s="1"/>
  <c r="KI404" i="93"/>
  <c r="MI404" i="93" s="1"/>
  <c r="KH404" i="93"/>
  <c r="MH404" i="93" s="1"/>
  <c r="KG404" i="93"/>
  <c r="MG404" i="93" s="1"/>
  <c r="KF404" i="93"/>
  <c r="MF404" i="93" s="1"/>
  <c r="KE404" i="93"/>
  <c r="ME404" i="93" s="1"/>
  <c r="KD404" i="93"/>
  <c r="MD404" i="93" s="1"/>
  <c r="KC404" i="93"/>
  <c r="MC404" i="93" s="1"/>
  <c r="KB404" i="93"/>
  <c r="MB404" i="93" s="1"/>
  <c r="KA404" i="93"/>
  <c r="MA404" i="93" s="1"/>
  <c r="JZ404" i="93"/>
  <c r="LZ404" i="93" s="1"/>
  <c r="JY404" i="93"/>
  <c r="LY404" i="93" s="1"/>
  <c r="JX404" i="93"/>
  <c r="LX404" i="93" s="1"/>
  <c r="JW404" i="93"/>
  <c r="LW404" i="93" s="1"/>
  <c r="JV404" i="93"/>
  <c r="LV404" i="93" s="1"/>
  <c r="JU404" i="93"/>
  <c r="LU404" i="93" s="1"/>
  <c r="JT404" i="93"/>
  <c r="LT404" i="93" s="1"/>
  <c r="JS404" i="93"/>
  <c r="LS404" i="93" s="1"/>
  <c r="JR404" i="93"/>
  <c r="LR404" i="93" s="1"/>
  <c r="JQ404" i="93"/>
  <c r="LQ404" i="93" s="1"/>
  <c r="JP404" i="93"/>
  <c r="LP404" i="93" s="1"/>
  <c r="JO404" i="93"/>
  <c r="LO404" i="93" s="1"/>
  <c r="JN404" i="93"/>
  <c r="LN404" i="93" s="1"/>
  <c r="JM404" i="93"/>
  <c r="LM404" i="93" s="1"/>
  <c r="JL404" i="93"/>
  <c r="LL404" i="93" s="1"/>
  <c r="JK404" i="93"/>
  <c r="LK404" i="93" s="1"/>
  <c r="JJ404" i="93"/>
  <c r="LJ404" i="93" s="1"/>
  <c r="JI404" i="93"/>
  <c r="LI404" i="93" s="1"/>
  <c r="JH404" i="93"/>
  <c r="LH404" i="93" s="1"/>
  <c r="JG404" i="93"/>
  <c r="LG404" i="93" s="1"/>
  <c r="JF404" i="93"/>
  <c r="LF404" i="93" s="1"/>
  <c r="JE404" i="93"/>
  <c r="LE404" i="93" s="1"/>
  <c r="JD404" i="93"/>
  <c r="LD404" i="93" s="1"/>
  <c r="JC404" i="93"/>
  <c r="LC404" i="93" s="1"/>
  <c r="JB404" i="93"/>
  <c r="LB404" i="93" s="1"/>
  <c r="JA404" i="93"/>
  <c r="LA404" i="93" s="1"/>
  <c r="KQ403" i="93"/>
  <c r="MQ403" i="93" s="1"/>
  <c r="KP403" i="93"/>
  <c r="MP403" i="93" s="1"/>
  <c r="KO403" i="93"/>
  <c r="MO403" i="93" s="1"/>
  <c r="KN403" i="93"/>
  <c r="MN403" i="93" s="1"/>
  <c r="KM403" i="93"/>
  <c r="MM403" i="93" s="1"/>
  <c r="KL403" i="93"/>
  <c r="ML403" i="93" s="1"/>
  <c r="KK403" i="93"/>
  <c r="MK403" i="93" s="1"/>
  <c r="KJ403" i="93"/>
  <c r="MJ403" i="93" s="1"/>
  <c r="KI403" i="93"/>
  <c r="MI403" i="93" s="1"/>
  <c r="KH403" i="93"/>
  <c r="MH403" i="93" s="1"/>
  <c r="KG403" i="93"/>
  <c r="MG403" i="93" s="1"/>
  <c r="KF403" i="93"/>
  <c r="MF403" i="93" s="1"/>
  <c r="KE403" i="93"/>
  <c r="ME403" i="93" s="1"/>
  <c r="KD403" i="93"/>
  <c r="MD403" i="93" s="1"/>
  <c r="KC403" i="93"/>
  <c r="MC403" i="93" s="1"/>
  <c r="KB403" i="93"/>
  <c r="MB403" i="93" s="1"/>
  <c r="KA403" i="93"/>
  <c r="MA403" i="93" s="1"/>
  <c r="JZ403" i="93"/>
  <c r="LZ403" i="93" s="1"/>
  <c r="JY403" i="93"/>
  <c r="LY403" i="93" s="1"/>
  <c r="JX403" i="93"/>
  <c r="LX403" i="93" s="1"/>
  <c r="JW403" i="93"/>
  <c r="LW403" i="93" s="1"/>
  <c r="JV403" i="93"/>
  <c r="LV403" i="93" s="1"/>
  <c r="JU403" i="93"/>
  <c r="LU403" i="93" s="1"/>
  <c r="JT403" i="93"/>
  <c r="LT403" i="93" s="1"/>
  <c r="JS403" i="93"/>
  <c r="LS403" i="93" s="1"/>
  <c r="JR403" i="93"/>
  <c r="LR403" i="93" s="1"/>
  <c r="JQ403" i="93"/>
  <c r="LQ403" i="93" s="1"/>
  <c r="JP403" i="93"/>
  <c r="LP403" i="93" s="1"/>
  <c r="JO403" i="93"/>
  <c r="LO403" i="93" s="1"/>
  <c r="JN403" i="93"/>
  <c r="LN403" i="93" s="1"/>
  <c r="JM403" i="93"/>
  <c r="LM403" i="93" s="1"/>
  <c r="JL403" i="93"/>
  <c r="LL403" i="93" s="1"/>
  <c r="JK403" i="93"/>
  <c r="LK403" i="93" s="1"/>
  <c r="JJ403" i="93"/>
  <c r="LJ403" i="93" s="1"/>
  <c r="JI403" i="93"/>
  <c r="LI403" i="93" s="1"/>
  <c r="JH403" i="93"/>
  <c r="LH403" i="93" s="1"/>
  <c r="JG403" i="93"/>
  <c r="LG403" i="93" s="1"/>
  <c r="JF403" i="93"/>
  <c r="LF403" i="93" s="1"/>
  <c r="JE403" i="93"/>
  <c r="LE403" i="93" s="1"/>
  <c r="JD403" i="93"/>
  <c r="LD403" i="93" s="1"/>
  <c r="JC403" i="93"/>
  <c r="LC403" i="93" s="1"/>
  <c r="JB403" i="93"/>
  <c r="LB403" i="93" s="1"/>
  <c r="JA403" i="93"/>
  <c r="LA403" i="93" s="1"/>
  <c r="KQ402" i="93"/>
  <c r="MQ402" i="93" s="1"/>
  <c r="KP402" i="93"/>
  <c r="MP402" i="93" s="1"/>
  <c r="KO402" i="93"/>
  <c r="MO402" i="93" s="1"/>
  <c r="KN402" i="93"/>
  <c r="MN402" i="93" s="1"/>
  <c r="KM402" i="93"/>
  <c r="MM402" i="93" s="1"/>
  <c r="KL402" i="93"/>
  <c r="ML402" i="93" s="1"/>
  <c r="KK402" i="93"/>
  <c r="MK402" i="93" s="1"/>
  <c r="KJ402" i="93"/>
  <c r="MJ402" i="93" s="1"/>
  <c r="KI402" i="93"/>
  <c r="MI402" i="93" s="1"/>
  <c r="KH402" i="93"/>
  <c r="MH402" i="93" s="1"/>
  <c r="KG402" i="93"/>
  <c r="MG402" i="93" s="1"/>
  <c r="KF402" i="93"/>
  <c r="MF402" i="93" s="1"/>
  <c r="KE402" i="93"/>
  <c r="ME402" i="93" s="1"/>
  <c r="KD402" i="93"/>
  <c r="MD402" i="93" s="1"/>
  <c r="KC402" i="93"/>
  <c r="MC402" i="93" s="1"/>
  <c r="KB402" i="93"/>
  <c r="MB402" i="93" s="1"/>
  <c r="KA402" i="93"/>
  <c r="MA402" i="93" s="1"/>
  <c r="JZ402" i="93"/>
  <c r="LZ402" i="93" s="1"/>
  <c r="JY402" i="93"/>
  <c r="LY402" i="93" s="1"/>
  <c r="JX402" i="93"/>
  <c r="LX402" i="93" s="1"/>
  <c r="JW402" i="93"/>
  <c r="LW402" i="93" s="1"/>
  <c r="JV402" i="93"/>
  <c r="LV402" i="93" s="1"/>
  <c r="JU402" i="93"/>
  <c r="LU402" i="93" s="1"/>
  <c r="JT402" i="93"/>
  <c r="LT402" i="93" s="1"/>
  <c r="JS402" i="93"/>
  <c r="LS402" i="93" s="1"/>
  <c r="JR402" i="93"/>
  <c r="LR402" i="93" s="1"/>
  <c r="JQ402" i="93"/>
  <c r="LQ402" i="93" s="1"/>
  <c r="JP402" i="93"/>
  <c r="LP402" i="93" s="1"/>
  <c r="JO402" i="93"/>
  <c r="LO402" i="93" s="1"/>
  <c r="JN402" i="93"/>
  <c r="LN402" i="93" s="1"/>
  <c r="JM402" i="93"/>
  <c r="LM402" i="93" s="1"/>
  <c r="JL402" i="93"/>
  <c r="LL402" i="93" s="1"/>
  <c r="JK402" i="93"/>
  <c r="LK402" i="93" s="1"/>
  <c r="JJ402" i="93"/>
  <c r="LJ402" i="93" s="1"/>
  <c r="JI402" i="93"/>
  <c r="LI402" i="93" s="1"/>
  <c r="JH402" i="93"/>
  <c r="LH402" i="93" s="1"/>
  <c r="JG402" i="93"/>
  <c r="LG402" i="93" s="1"/>
  <c r="JF402" i="93"/>
  <c r="LF402" i="93" s="1"/>
  <c r="JE402" i="93"/>
  <c r="LE402" i="93" s="1"/>
  <c r="JD402" i="93"/>
  <c r="LD402" i="93" s="1"/>
  <c r="JC402" i="93"/>
  <c r="LC402" i="93" s="1"/>
  <c r="JB402" i="93"/>
  <c r="LB402" i="93" s="1"/>
  <c r="JA402" i="93"/>
  <c r="LA402" i="93" s="1"/>
  <c r="KQ401" i="93"/>
  <c r="MQ401" i="93" s="1"/>
  <c r="KP401" i="93"/>
  <c r="MP401" i="93" s="1"/>
  <c r="KO401" i="93"/>
  <c r="MO401" i="93" s="1"/>
  <c r="KN401" i="93"/>
  <c r="MN401" i="93" s="1"/>
  <c r="KM401" i="93"/>
  <c r="MM401" i="93" s="1"/>
  <c r="KL401" i="93"/>
  <c r="ML401" i="93" s="1"/>
  <c r="KK401" i="93"/>
  <c r="MK401" i="93" s="1"/>
  <c r="KJ401" i="93"/>
  <c r="MJ401" i="93" s="1"/>
  <c r="KI401" i="93"/>
  <c r="MI401" i="93" s="1"/>
  <c r="KH401" i="93"/>
  <c r="MH401" i="93" s="1"/>
  <c r="KG401" i="93"/>
  <c r="MG401" i="93" s="1"/>
  <c r="KF401" i="93"/>
  <c r="MF401" i="93" s="1"/>
  <c r="KE401" i="93"/>
  <c r="ME401" i="93" s="1"/>
  <c r="KD401" i="93"/>
  <c r="MD401" i="93" s="1"/>
  <c r="KC401" i="93"/>
  <c r="MC401" i="93" s="1"/>
  <c r="KB401" i="93"/>
  <c r="MB401" i="93" s="1"/>
  <c r="KA401" i="93"/>
  <c r="MA401" i="93" s="1"/>
  <c r="JZ401" i="93"/>
  <c r="LZ401" i="93" s="1"/>
  <c r="JY401" i="93"/>
  <c r="LY401" i="93" s="1"/>
  <c r="JX401" i="93"/>
  <c r="LX401" i="93" s="1"/>
  <c r="JW401" i="93"/>
  <c r="LW401" i="93" s="1"/>
  <c r="JV401" i="93"/>
  <c r="LV401" i="93" s="1"/>
  <c r="JU401" i="93"/>
  <c r="LU401" i="93" s="1"/>
  <c r="JT401" i="93"/>
  <c r="LT401" i="93" s="1"/>
  <c r="JS401" i="93"/>
  <c r="LS401" i="93" s="1"/>
  <c r="JR401" i="93"/>
  <c r="LR401" i="93" s="1"/>
  <c r="JQ401" i="93"/>
  <c r="LQ401" i="93" s="1"/>
  <c r="JP401" i="93"/>
  <c r="LP401" i="93" s="1"/>
  <c r="JO401" i="93"/>
  <c r="LO401" i="93" s="1"/>
  <c r="JN401" i="93"/>
  <c r="LN401" i="93" s="1"/>
  <c r="JM401" i="93"/>
  <c r="LM401" i="93" s="1"/>
  <c r="JL401" i="93"/>
  <c r="LL401" i="93" s="1"/>
  <c r="JK401" i="93"/>
  <c r="LK401" i="93" s="1"/>
  <c r="JJ401" i="93"/>
  <c r="LJ401" i="93" s="1"/>
  <c r="JI401" i="93"/>
  <c r="LI401" i="93" s="1"/>
  <c r="JH401" i="93"/>
  <c r="LH401" i="93" s="1"/>
  <c r="JG401" i="93"/>
  <c r="LG401" i="93" s="1"/>
  <c r="JF401" i="93"/>
  <c r="LF401" i="93" s="1"/>
  <c r="JE401" i="93"/>
  <c r="LE401" i="93" s="1"/>
  <c r="JD401" i="93"/>
  <c r="LD401" i="93" s="1"/>
  <c r="JC401" i="93"/>
  <c r="LC401" i="93" s="1"/>
  <c r="JB401" i="93"/>
  <c r="LB401" i="93" s="1"/>
  <c r="JA401" i="93"/>
  <c r="LA401" i="93" s="1"/>
  <c r="KQ400" i="93"/>
  <c r="MQ400" i="93" s="1"/>
  <c r="KP400" i="93"/>
  <c r="MP400" i="93" s="1"/>
  <c r="KO400" i="93"/>
  <c r="MO400" i="93" s="1"/>
  <c r="KN400" i="93"/>
  <c r="MN400" i="93" s="1"/>
  <c r="KM400" i="93"/>
  <c r="MM400" i="93" s="1"/>
  <c r="KL400" i="93"/>
  <c r="ML400" i="93" s="1"/>
  <c r="KK400" i="93"/>
  <c r="MK400" i="93" s="1"/>
  <c r="KJ400" i="93"/>
  <c r="MJ400" i="93" s="1"/>
  <c r="KI400" i="93"/>
  <c r="MI400" i="93" s="1"/>
  <c r="KH400" i="93"/>
  <c r="MH400" i="93" s="1"/>
  <c r="KG400" i="93"/>
  <c r="MG400" i="93" s="1"/>
  <c r="KF400" i="93"/>
  <c r="MF400" i="93" s="1"/>
  <c r="KE400" i="93"/>
  <c r="ME400" i="93" s="1"/>
  <c r="KD400" i="93"/>
  <c r="MD400" i="93" s="1"/>
  <c r="KC400" i="93"/>
  <c r="MC400" i="93" s="1"/>
  <c r="KB400" i="93"/>
  <c r="MB400" i="93" s="1"/>
  <c r="KA400" i="93"/>
  <c r="MA400" i="93" s="1"/>
  <c r="JZ400" i="93"/>
  <c r="LZ400" i="93" s="1"/>
  <c r="JY400" i="93"/>
  <c r="LY400" i="93" s="1"/>
  <c r="JX400" i="93"/>
  <c r="LX400" i="93" s="1"/>
  <c r="JW400" i="93"/>
  <c r="LW400" i="93" s="1"/>
  <c r="JV400" i="93"/>
  <c r="LV400" i="93" s="1"/>
  <c r="JU400" i="93"/>
  <c r="LU400" i="93" s="1"/>
  <c r="JT400" i="93"/>
  <c r="LT400" i="93" s="1"/>
  <c r="JS400" i="93"/>
  <c r="LS400" i="93" s="1"/>
  <c r="JR400" i="93"/>
  <c r="LR400" i="93" s="1"/>
  <c r="JQ400" i="93"/>
  <c r="LQ400" i="93" s="1"/>
  <c r="JP400" i="93"/>
  <c r="LP400" i="93" s="1"/>
  <c r="JO400" i="93"/>
  <c r="LO400" i="93" s="1"/>
  <c r="JN400" i="93"/>
  <c r="LN400" i="93" s="1"/>
  <c r="JM400" i="93"/>
  <c r="LM400" i="93" s="1"/>
  <c r="JL400" i="93"/>
  <c r="LL400" i="93" s="1"/>
  <c r="JK400" i="93"/>
  <c r="LK400" i="93" s="1"/>
  <c r="JJ400" i="93"/>
  <c r="LJ400" i="93" s="1"/>
  <c r="JI400" i="93"/>
  <c r="LI400" i="93" s="1"/>
  <c r="JH400" i="93"/>
  <c r="LH400" i="93" s="1"/>
  <c r="JG400" i="93"/>
  <c r="LG400" i="93" s="1"/>
  <c r="JF400" i="93"/>
  <c r="LF400" i="93" s="1"/>
  <c r="JE400" i="93"/>
  <c r="LE400" i="93" s="1"/>
  <c r="JD400" i="93"/>
  <c r="LD400" i="93" s="1"/>
  <c r="JC400" i="93"/>
  <c r="LC400" i="93" s="1"/>
  <c r="JB400" i="93"/>
  <c r="LB400" i="93" s="1"/>
  <c r="JA400" i="93"/>
  <c r="LA400" i="93" s="1"/>
  <c r="KQ399" i="93"/>
  <c r="MQ399" i="93" s="1"/>
  <c r="KP399" i="93"/>
  <c r="MP399" i="93" s="1"/>
  <c r="KO399" i="93"/>
  <c r="MO399" i="93" s="1"/>
  <c r="KN399" i="93"/>
  <c r="MN399" i="93" s="1"/>
  <c r="KM399" i="93"/>
  <c r="MM399" i="93" s="1"/>
  <c r="KL399" i="93"/>
  <c r="ML399" i="93" s="1"/>
  <c r="KK399" i="93"/>
  <c r="MK399" i="93" s="1"/>
  <c r="KJ399" i="93"/>
  <c r="MJ399" i="93" s="1"/>
  <c r="KI399" i="93"/>
  <c r="MI399" i="93" s="1"/>
  <c r="KH399" i="93"/>
  <c r="MH399" i="93" s="1"/>
  <c r="KG399" i="93"/>
  <c r="MG399" i="93" s="1"/>
  <c r="KF399" i="93"/>
  <c r="MF399" i="93" s="1"/>
  <c r="KE399" i="93"/>
  <c r="ME399" i="93" s="1"/>
  <c r="KD399" i="93"/>
  <c r="MD399" i="93" s="1"/>
  <c r="KC399" i="93"/>
  <c r="MC399" i="93" s="1"/>
  <c r="KB399" i="93"/>
  <c r="MB399" i="93" s="1"/>
  <c r="KA399" i="93"/>
  <c r="MA399" i="93" s="1"/>
  <c r="JZ399" i="93"/>
  <c r="LZ399" i="93" s="1"/>
  <c r="JY399" i="93"/>
  <c r="LY399" i="93" s="1"/>
  <c r="JX399" i="93"/>
  <c r="LX399" i="93" s="1"/>
  <c r="JW399" i="93"/>
  <c r="LW399" i="93" s="1"/>
  <c r="JV399" i="93"/>
  <c r="LV399" i="93" s="1"/>
  <c r="JU399" i="93"/>
  <c r="LU399" i="93" s="1"/>
  <c r="JT399" i="93"/>
  <c r="LT399" i="93" s="1"/>
  <c r="JS399" i="93"/>
  <c r="LS399" i="93" s="1"/>
  <c r="JR399" i="93"/>
  <c r="LR399" i="93" s="1"/>
  <c r="JQ399" i="93"/>
  <c r="LQ399" i="93" s="1"/>
  <c r="JP399" i="93"/>
  <c r="LP399" i="93" s="1"/>
  <c r="JO399" i="93"/>
  <c r="LO399" i="93" s="1"/>
  <c r="JN399" i="93"/>
  <c r="LN399" i="93" s="1"/>
  <c r="JM399" i="93"/>
  <c r="LM399" i="93" s="1"/>
  <c r="JL399" i="93"/>
  <c r="LL399" i="93" s="1"/>
  <c r="JK399" i="93"/>
  <c r="LK399" i="93" s="1"/>
  <c r="JJ399" i="93"/>
  <c r="LJ399" i="93" s="1"/>
  <c r="JI399" i="93"/>
  <c r="LI399" i="93" s="1"/>
  <c r="JH399" i="93"/>
  <c r="LH399" i="93" s="1"/>
  <c r="JG399" i="93"/>
  <c r="LG399" i="93" s="1"/>
  <c r="JF399" i="93"/>
  <c r="LF399" i="93" s="1"/>
  <c r="JE399" i="93"/>
  <c r="LE399" i="93" s="1"/>
  <c r="JD399" i="93"/>
  <c r="LD399" i="93" s="1"/>
  <c r="JC399" i="93"/>
  <c r="LC399" i="93" s="1"/>
  <c r="JB399" i="93"/>
  <c r="LB399" i="93" s="1"/>
  <c r="JA399" i="93"/>
  <c r="LA399" i="93" s="1"/>
  <c r="KQ398" i="93"/>
  <c r="MQ398" i="93" s="1"/>
  <c r="KP398" i="93"/>
  <c r="MP398" i="93" s="1"/>
  <c r="KO398" i="93"/>
  <c r="MO398" i="93" s="1"/>
  <c r="KN398" i="93"/>
  <c r="MN398" i="93" s="1"/>
  <c r="KM398" i="93"/>
  <c r="MM398" i="93" s="1"/>
  <c r="KL398" i="93"/>
  <c r="ML398" i="93" s="1"/>
  <c r="KK398" i="93"/>
  <c r="MK398" i="93" s="1"/>
  <c r="KJ398" i="93"/>
  <c r="MJ398" i="93" s="1"/>
  <c r="KI398" i="93"/>
  <c r="MI398" i="93" s="1"/>
  <c r="KH398" i="93"/>
  <c r="MH398" i="93" s="1"/>
  <c r="KG398" i="93"/>
  <c r="MG398" i="93" s="1"/>
  <c r="KF398" i="93"/>
  <c r="MF398" i="93" s="1"/>
  <c r="KE398" i="93"/>
  <c r="ME398" i="93" s="1"/>
  <c r="KD398" i="93"/>
  <c r="MD398" i="93" s="1"/>
  <c r="KC398" i="93"/>
  <c r="MC398" i="93" s="1"/>
  <c r="KB398" i="93"/>
  <c r="MB398" i="93" s="1"/>
  <c r="KA398" i="93"/>
  <c r="MA398" i="93" s="1"/>
  <c r="JZ398" i="93"/>
  <c r="LZ398" i="93" s="1"/>
  <c r="JY398" i="93"/>
  <c r="LY398" i="93" s="1"/>
  <c r="JX398" i="93"/>
  <c r="LX398" i="93" s="1"/>
  <c r="JW398" i="93"/>
  <c r="LW398" i="93" s="1"/>
  <c r="JV398" i="93"/>
  <c r="LV398" i="93" s="1"/>
  <c r="JU398" i="93"/>
  <c r="LU398" i="93" s="1"/>
  <c r="JT398" i="93"/>
  <c r="LT398" i="93" s="1"/>
  <c r="JS398" i="93"/>
  <c r="LS398" i="93" s="1"/>
  <c r="JR398" i="93"/>
  <c r="LR398" i="93" s="1"/>
  <c r="JQ398" i="93"/>
  <c r="LQ398" i="93" s="1"/>
  <c r="JP398" i="93"/>
  <c r="LP398" i="93" s="1"/>
  <c r="JO398" i="93"/>
  <c r="LO398" i="93" s="1"/>
  <c r="JN398" i="93"/>
  <c r="LN398" i="93" s="1"/>
  <c r="JM398" i="93"/>
  <c r="LM398" i="93" s="1"/>
  <c r="JL398" i="93"/>
  <c r="LL398" i="93" s="1"/>
  <c r="JK398" i="93"/>
  <c r="LK398" i="93" s="1"/>
  <c r="JJ398" i="93"/>
  <c r="LJ398" i="93" s="1"/>
  <c r="JI398" i="93"/>
  <c r="LI398" i="93" s="1"/>
  <c r="JH398" i="93"/>
  <c r="LH398" i="93" s="1"/>
  <c r="JG398" i="93"/>
  <c r="LG398" i="93" s="1"/>
  <c r="JF398" i="93"/>
  <c r="LF398" i="93" s="1"/>
  <c r="JE398" i="93"/>
  <c r="LE398" i="93" s="1"/>
  <c r="JD398" i="93"/>
  <c r="LD398" i="93" s="1"/>
  <c r="JC398" i="93"/>
  <c r="LC398" i="93" s="1"/>
  <c r="JB398" i="93"/>
  <c r="LB398" i="93" s="1"/>
  <c r="JA398" i="93"/>
  <c r="LA398" i="93" s="1"/>
  <c r="KQ397" i="93"/>
  <c r="MQ397" i="93" s="1"/>
  <c r="KP397" i="93"/>
  <c r="MP397" i="93" s="1"/>
  <c r="KO397" i="93"/>
  <c r="MO397" i="93" s="1"/>
  <c r="KN397" i="93"/>
  <c r="MN397" i="93" s="1"/>
  <c r="KM397" i="93"/>
  <c r="MM397" i="93" s="1"/>
  <c r="KL397" i="93"/>
  <c r="ML397" i="93" s="1"/>
  <c r="KK397" i="93"/>
  <c r="MK397" i="93" s="1"/>
  <c r="KJ397" i="93"/>
  <c r="MJ397" i="93" s="1"/>
  <c r="KI397" i="93"/>
  <c r="MI397" i="93" s="1"/>
  <c r="KH397" i="93"/>
  <c r="M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JT397" i="93"/>
  <c r="LT397" i="93" s="1"/>
  <c r="JS397" i="93"/>
  <c r="LS397" i="93" s="1"/>
  <c r="JR397" i="93"/>
  <c r="LR397" i="93" s="1"/>
  <c r="JQ397" i="93"/>
  <c r="LQ397" i="93" s="1"/>
  <c r="JP397" i="93"/>
  <c r="LP397" i="93" s="1"/>
  <c r="JO397" i="93"/>
  <c r="LO397" i="93" s="1"/>
  <c r="JN397" i="93"/>
  <c r="LN397" i="93" s="1"/>
  <c r="JM397" i="93"/>
  <c r="LM397" i="93" s="1"/>
  <c r="JL397" i="93"/>
  <c r="LL397" i="93" s="1"/>
  <c r="JK397" i="93"/>
  <c r="LK397" i="93" s="1"/>
  <c r="JJ397" i="93"/>
  <c r="LJ397" i="93" s="1"/>
  <c r="JI397" i="93"/>
  <c r="LI397" i="93" s="1"/>
  <c r="JH397" i="93"/>
  <c r="LH397" i="93" s="1"/>
  <c r="JG397" i="93"/>
  <c r="LG397" i="93" s="1"/>
  <c r="JF397" i="93"/>
  <c r="LF397" i="93" s="1"/>
  <c r="JE397" i="93"/>
  <c r="LE397" i="93" s="1"/>
  <c r="JD397" i="93"/>
  <c r="LD397" i="93" s="1"/>
  <c r="JC397" i="93"/>
  <c r="LC397" i="93" s="1"/>
  <c r="JB397" i="93"/>
  <c r="LB397" i="93" s="1"/>
  <c r="JA397" i="93"/>
  <c r="LA397" i="93" s="1"/>
  <c r="KQ396" i="93"/>
  <c r="MQ396" i="93" s="1"/>
  <c r="KP396" i="93"/>
  <c r="MP396" i="93" s="1"/>
  <c r="KO396" i="93"/>
  <c r="MO396" i="93" s="1"/>
  <c r="KN396" i="93"/>
  <c r="MN396" i="93" s="1"/>
  <c r="KM396" i="93"/>
  <c r="MM396" i="93" s="1"/>
  <c r="KL396" i="93"/>
  <c r="ML396" i="93" s="1"/>
  <c r="KK396" i="93"/>
  <c r="MK396" i="93" s="1"/>
  <c r="KJ396" i="93"/>
  <c r="MJ396" i="93" s="1"/>
  <c r="KI396" i="93"/>
  <c r="MI396" i="93" s="1"/>
  <c r="KH396" i="93"/>
  <c r="M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JT396" i="93"/>
  <c r="LT396" i="93" s="1"/>
  <c r="JS396" i="93"/>
  <c r="LS396" i="93" s="1"/>
  <c r="JR396" i="93"/>
  <c r="LR396" i="93" s="1"/>
  <c r="JQ396" i="93"/>
  <c r="LQ396" i="93" s="1"/>
  <c r="JP396" i="93"/>
  <c r="LP396" i="93" s="1"/>
  <c r="JO396" i="93"/>
  <c r="LO396" i="93" s="1"/>
  <c r="JN396" i="93"/>
  <c r="LN396" i="93" s="1"/>
  <c r="JM396" i="93"/>
  <c r="LM396" i="93" s="1"/>
  <c r="JL396" i="93"/>
  <c r="LL396" i="93" s="1"/>
  <c r="JK396" i="93"/>
  <c r="LK396" i="93" s="1"/>
  <c r="JJ396" i="93"/>
  <c r="LJ396" i="93" s="1"/>
  <c r="JI396" i="93"/>
  <c r="LI396" i="93" s="1"/>
  <c r="JH396" i="93"/>
  <c r="LH396" i="93" s="1"/>
  <c r="JG396" i="93"/>
  <c r="LG396" i="93" s="1"/>
  <c r="JF396" i="93"/>
  <c r="LF396" i="93" s="1"/>
  <c r="JE396" i="93"/>
  <c r="LE396" i="93" s="1"/>
  <c r="JD396" i="93"/>
  <c r="LD396" i="93" s="1"/>
  <c r="JC396" i="93"/>
  <c r="LC396" i="93" s="1"/>
  <c r="JB396" i="93"/>
  <c r="LB396" i="93" s="1"/>
  <c r="JA396" i="93"/>
  <c r="LA396" i="93" s="1"/>
  <c r="KQ395" i="93"/>
  <c r="MQ395" i="93" s="1"/>
  <c r="KP395" i="93"/>
  <c r="MP395" i="93" s="1"/>
  <c r="KO395" i="93"/>
  <c r="MO395" i="93" s="1"/>
  <c r="KN395" i="93"/>
  <c r="MN395" i="93" s="1"/>
  <c r="KM395" i="93"/>
  <c r="MM395" i="93" s="1"/>
  <c r="KL395" i="93"/>
  <c r="ML395" i="93" s="1"/>
  <c r="KK395" i="93"/>
  <c r="MK395" i="93" s="1"/>
  <c r="KJ395" i="93"/>
  <c r="MJ395" i="93" s="1"/>
  <c r="KI395" i="93"/>
  <c r="MI395" i="93" s="1"/>
  <c r="KH395" i="93"/>
  <c r="M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JT395" i="93"/>
  <c r="LT395" i="93" s="1"/>
  <c r="JS395" i="93"/>
  <c r="LS395" i="93" s="1"/>
  <c r="JR395" i="93"/>
  <c r="LR395" i="93" s="1"/>
  <c r="JQ395" i="93"/>
  <c r="LQ395" i="93" s="1"/>
  <c r="JP395" i="93"/>
  <c r="LP395" i="93" s="1"/>
  <c r="JO395" i="93"/>
  <c r="LO395" i="93" s="1"/>
  <c r="JN395" i="93"/>
  <c r="LN395" i="93" s="1"/>
  <c r="JM395" i="93"/>
  <c r="LM395" i="93" s="1"/>
  <c r="JL395" i="93"/>
  <c r="LL395" i="93" s="1"/>
  <c r="JK395" i="93"/>
  <c r="LK395" i="93" s="1"/>
  <c r="JJ395" i="93"/>
  <c r="LJ395" i="93" s="1"/>
  <c r="JI395" i="93"/>
  <c r="LI395" i="93" s="1"/>
  <c r="JH395" i="93"/>
  <c r="LH395" i="93" s="1"/>
  <c r="JG395" i="93"/>
  <c r="LG395" i="93" s="1"/>
  <c r="JF395" i="93"/>
  <c r="LF395" i="93" s="1"/>
  <c r="JE395" i="93"/>
  <c r="LE395" i="93" s="1"/>
  <c r="JD395" i="93"/>
  <c r="LD395" i="93" s="1"/>
  <c r="JC395" i="93"/>
  <c r="LC395" i="93" s="1"/>
  <c r="JB395" i="93"/>
  <c r="LB395" i="93" s="1"/>
  <c r="JA395" i="93"/>
  <c r="LA395" i="93" s="1"/>
  <c r="KQ394" i="93"/>
  <c r="MQ394" i="93" s="1"/>
  <c r="KP394" i="93"/>
  <c r="MP394" i="93" s="1"/>
  <c r="KO394" i="93"/>
  <c r="MO394" i="93" s="1"/>
  <c r="KN394" i="93"/>
  <c r="MN394" i="93" s="1"/>
  <c r="KM394" i="93"/>
  <c r="MM394" i="93" s="1"/>
  <c r="KL394" i="93"/>
  <c r="ML394" i="93" s="1"/>
  <c r="KK394" i="93"/>
  <c r="MK394" i="93" s="1"/>
  <c r="KJ394" i="93"/>
  <c r="MJ394" i="93" s="1"/>
  <c r="KI394" i="93"/>
  <c r="MI394" i="93" s="1"/>
  <c r="KH394" i="93"/>
  <c r="M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JT394" i="93"/>
  <c r="LT394" i="93" s="1"/>
  <c r="JS394" i="93"/>
  <c r="LS394" i="93" s="1"/>
  <c r="JR394" i="93"/>
  <c r="LR394" i="93" s="1"/>
  <c r="JQ394" i="93"/>
  <c r="LQ394" i="93" s="1"/>
  <c r="JP394" i="93"/>
  <c r="LP394" i="93" s="1"/>
  <c r="JO394" i="93"/>
  <c r="LO394" i="93" s="1"/>
  <c r="JN394" i="93"/>
  <c r="LN394" i="93" s="1"/>
  <c r="JM394" i="93"/>
  <c r="LM394" i="93" s="1"/>
  <c r="JL394" i="93"/>
  <c r="LL394" i="93" s="1"/>
  <c r="JK394" i="93"/>
  <c r="LK394" i="93" s="1"/>
  <c r="JJ394" i="93"/>
  <c r="LJ394" i="93" s="1"/>
  <c r="JI394" i="93"/>
  <c r="LI394" i="93" s="1"/>
  <c r="JH394" i="93"/>
  <c r="LH394" i="93" s="1"/>
  <c r="JG394" i="93"/>
  <c r="LG394" i="93" s="1"/>
  <c r="JF394" i="93"/>
  <c r="LF394" i="93" s="1"/>
  <c r="JE394" i="93"/>
  <c r="LE394" i="93" s="1"/>
  <c r="JD394" i="93"/>
  <c r="LD394" i="93" s="1"/>
  <c r="JC394" i="93"/>
  <c r="LC394" i="93" s="1"/>
  <c r="JB394" i="93"/>
  <c r="LB394" i="93" s="1"/>
  <c r="JA394" i="93"/>
  <c r="LA394" i="93" s="1"/>
  <c r="KQ348" i="93"/>
  <c r="MQ348" i="93" s="1"/>
  <c r="KP348" i="93"/>
  <c r="MP348" i="93" s="1"/>
  <c r="KO348" i="93"/>
  <c r="MO348" i="93" s="1"/>
  <c r="KN348" i="93"/>
  <c r="MN348" i="93" s="1"/>
  <c r="KM348" i="93"/>
  <c r="MM348" i="93" s="1"/>
  <c r="KL348" i="93"/>
  <c r="ML348" i="93" s="1"/>
  <c r="KK348" i="93"/>
  <c r="MK348" i="93" s="1"/>
  <c r="KJ348" i="93"/>
  <c r="MJ348" i="93" s="1"/>
  <c r="KI348" i="93"/>
  <c r="MI348" i="93" s="1"/>
  <c r="KH348" i="93"/>
  <c r="M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JT348" i="93"/>
  <c r="LT348" i="93" s="1"/>
  <c r="JS348" i="93"/>
  <c r="LS348" i="93" s="1"/>
  <c r="JR348" i="93"/>
  <c r="LR348" i="93" s="1"/>
  <c r="JQ348" i="93"/>
  <c r="LQ348" i="93" s="1"/>
  <c r="JP348" i="93"/>
  <c r="LP348" i="93" s="1"/>
  <c r="JO348" i="93"/>
  <c r="LO348" i="93" s="1"/>
  <c r="JN348" i="93"/>
  <c r="LN348" i="93" s="1"/>
  <c r="JM348" i="93"/>
  <c r="LM348" i="93" s="1"/>
  <c r="JL348" i="93"/>
  <c r="LL348" i="93" s="1"/>
  <c r="JK348" i="93"/>
  <c r="LK348" i="93" s="1"/>
  <c r="JJ348" i="93"/>
  <c r="LJ348" i="93" s="1"/>
  <c r="JI348" i="93"/>
  <c r="LI348" i="93" s="1"/>
  <c r="JH348" i="93"/>
  <c r="LH348" i="93" s="1"/>
  <c r="JG348" i="93"/>
  <c r="LG348" i="93" s="1"/>
  <c r="JF348" i="93"/>
  <c r="LF348" i="93" s="1"/>
  <c r="JE348" i="93"/>
  <c r="LE348" i="93" s="1"/>
  <c r="JD348" i="93"/>
  <c r="LD348" i="93" s="1"/>
  <c r="JC348" i="93"/>
  <c r="LC348" i="93" s="1"/>
  <c r="JB348" i="93"/>
  <c r="LB348" i="93" s="1"/>
  <c r="JA348" i="93"/>
  <c r="LA348" i="93" s="1"/>
  <c r="KQ347" i="93"/>
  <c r="MQ347" i="93" s="1"/>
  <c r="KP347" i="93"/>
  <c r="MP347" i="93" s="1"/>
  <c r="KO347" i="93"/>
  <c r="MO347" i="93" s="1"/>
  <c r="KN347" i="93"/>
  <c r="MN347" i="93" s="1"/>
  <c r="KM347" i="93"/>
  <c r="MM347" i="93" s="1"/>
  <c r="KL347" i="93"/>
  <c r="ML347" i="93" s="1"/>
  <c r="KK347" i="93"/>
  <c r="MK347" i="93" s="1"/>
  <c r="KJ347" i="93"/>
  <c r="MJ347" i="93" s="1"/>
  <c r="KI347" i="93"/>
  <c r="MI347" i="93" s="1"/>
  <c r="KH347" i="93"/>
  <c r="M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JT347" i="93"/>
  <c r="LT347" i="93" s="1"/>
  <c r="JS347" i="93"/>
  <c r="LS347" i="93" s="1"/>
  <c r="JR347" i="93"/>
  <c r="LR347" i="93" s="1"/>
  <c r="JQ347" i="93"/>
  <c r="LQ347" i="93" s="1"/>
  <c r="JP347" i="93"/>
  <c r="LP347" i="93" s="1"/>
  <c r="JO347" i="93"/>
  <c r="LO347" i="93" s="1"/>
  <c r="JN347" i="93"/>
  <c r="LN347" i="93" s="1"/>
  <c r="JM347" i="93"/>
  <c r="LM347" i="93" s="1"/>
  <c r="JL347" i="93"/>
  <c r="LL347" i="93" s="1"/>
  <c r="JK347" i="93"/>
  <c r="LK347" i="93" s="1"/>
  <c r="JJ347" i="93"/>
  <c r="LJ347" i="93" s="1"/>
  <c r="JI347" i="93"/>
  <c r="LI347" i="93" s="1"/>
  <c r="JH347" i="93"/>
  <c r="LH347" i="93" s="1"/>
  <c r="JG347" i="93"/>
  <c r="LG347" i="93" s="1"/>
  <c r="JF347" i="93"/>
  <c r="LF347" i="93" s="1"/>
  <c r="JE347" i="93"/>
  <c r="LE347" i="93" s="1"/>
  <c r="JD347" i="93"/>
  <c r="LD347" i="93" s="1"/>
  <c r="JC347" i="93"/>
  <c r="LC347" i="93" s="1"/>
  <c r="JB347" i="93"/>
  <c r="LB347" i="93" s="1"/>
  <c r="JA347" i="93"/>
  <c r="LA347" i="93" s="1"/>
  <c r="KQ346" i="93"/>
  <c r="MQ346" i="93" s="1"/>
  <c r="KP346" i="93"/>
  <c r="MP346" i="93" s="1"/>
  <c r="KO346" i="93"/>
  <c r="MO346" i="93" s="1"/>
  <c r="KN346" i="93"/>
  <c r="MN346" i="93" s="1"/>
  <c r="KM346" i="93"/>
  <c r="MM346" i="93" s="1"/>
  <c r="KL346" i="93"/>
  <c r="ML346" i="93" s="1"/>
  <c r="KK346" i="93"/>
  <c r="MK346" i="93" s="1"/>
  <c r="KJ346" i="93"/>
  <c r="MJ346" i="93" s="1"/>
  <c r="KI346" i="93"/>
  <c r="MI346" i="93" s="1"/>
  <c r="KH346" i="93"/>
  <c r="M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JT346" i="93"/>
  <c r="LT346" i="93" s="1"/>
  <c r="JS346" i="93"/>
  <c r="LS346" i="93" s="1"/>
  <c r="JR346" i="93"/>
  <c r="LR346" i="93" s="1"/>
  <c r="JQ346" i="93"/>
  <c r="LQ346" i="93" s="1"/>
  <c r="JP346" i="93"/>
  <c r="LP346" i="93" s="1"/>
  <c r="JO346" i="93"/>
  <c r="LO346" i="93" s="1"/>
  <c r="JN346" i="93"/>
  <c r="LN346" i="93" s="1"/>
  <c r="JM346" i="93"/>
  <c r="LM346" i="93" s="1"/>
  <c r="JL346" i="93"/>
  <c r="LL346" i="93" s="1"/>
  <c r="JK346" i="93"/>
  <c r="LK346" i="93" s="1"/>
  <c r="JJ346" i="93"/>
  <c r="LJ346" i="93" s="1"/>
  <c r="JI346" i="93"/>
  <c r="LI346" i="93" s="1"/>
  <c r="JH346" i="93"/>
  <c r="LH346" i="93" s="1"/>
  <c r="JG346" i="93"/>
  <c r="LG346" i="93" s="1"/>
  <c r="JF346" i="93"/>
  <c r="LF346" i="93" s="1"/>
  <c r="JE346" i="93"/>
  <c r="LE346" i="93" s="1"/>
  <c r="JD346" i="93"/>
  <c r="LD346" i="93" s="1"/>
  <c r="JC346" i="93"/>
  <c r="LC346" i="93" s="1"/>
  <c r="JB346" i="93"/>
  <c r="LB346" i="93" s="1"/>
  <c r="JA346" i="93"/>
  <c r="LA346" i="93" s="1"/>
  <c r="KQ345" i="93"/>
  <c r="MQ345" i="93" s="1"/>
  <c r="KP345" i="93"/>
  <c r="MP345" i="93" s="1"/>
  <c r="KO345" i="93"/>
  <c r="MO345" i="93" s="1"/>
  <c r="KN345" i="93"/>
  <c r="MN345" i="93" s="1"/>
  <c r="KM345" i="93"/>
  <c r="MM345" i="93" s="1"/>
  <c r="KL345" i="93"/>
  <c r="ML345" i="93" s="1"/>
  <c r="KK345" i="93"/>
  <c r="MK345" i="93" s="1"/>
  <c r="KJ345" i="93"/>
  <c r="MJ345" i="93" s="1"/>
  <c r="KI345" i="93"/>
  <c r="MI345" i="93" s="1"/>
  <c r="KH345" i="93"/>
  <c r="M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JT345" i="93"/>
  <c r="LT345" i="93" s="1"/>
  <c r="JS345" i="93"/>
  <c r="LS345" i="93" s="1"/>
  <c r="JR345" i="93"/>
  <c r="LR345" i="93" s="1"/>
  <c r="JQ345" i="93"/>
  <c r="LQ345" i="93" s="1"/>
  <c r="JP345" i="93"/>
  <c r="LP345" i="93" s="1"/>
  <c r="JO345" i="93"/>
  <c r="LO345" i="93" s="1"/>
  <c r="JN345" i="93"/>
  <c r="LN345" i="93" s="1"/>
  <c r="JM345" i="93"/>
  <c r="LM345" i="93" s="1"/>
  <c r="JL345" i="93"/>
  <c r="LL345" i="93" s="1"/>
  <c r="JK345" i="93"/>
  <c r="LK345" i="93" s="1"/>
  <c r="JJ345" i="93"/>
  <c r="LJ345" i="93" s="1"/>
  <c r="JI345" i="93"/>
  <c r="LI345" i="93" s="1"/>
  <c r="JH345" i="93"/>
  <c r="LH345" i="93" s="1"/>
  <c r="JG345" i="93"/>
  <c r="LG345" i="93" s="1"/>
  <c r="JF345" i="93"/>
  <c r="LF345" i="93" s="1"/>
  <c r="JE345" i="93"/>
  <c r="LE345" i="93" s="1"/>
  <c r="JD345" i="93"/>
  <c r="LD345" i="93" s="1"/>
  <c r="JC345" i="93"/>
  <c r="LC345" i="93" s="1"/>
  <c r="JB345" i="93"/>
  <c r="LB345" i="93" s="1"/>
  <c r="JA345" i="93"/>
  <c r="LA345" i="93" s="1"/>
  <c r="KQ344" i="93"/>
  <c r="MQ344" i="93" s="1"/>
  <c r="KP344" i="93"/>
  <c r="MP344" i="93" s="1"/>
  <c r="KO344" i="93"/>
  <c r="MO344" i="93" s="1"/>
  <c r="KN344" i="93"/>
  <c r="MN344" i="93" s="1"/>
  <c r="KM344" i="93"/>
  <c r="MM344" i="93" s="1"/>
  <c r="KL344" i="93"/>
  <c r="ML344" i="93" s="1"/>
  <c r="KK344" i="93"/>
  <c r="MK344" i="93" s="1"/>
  <c r="KJ344" i="93"/>
  <c r="MJ344" i="93" s="1"/>
  <c r="KI344" i="93"/>
  <c r="MI344" i="93" s="1"/>
  <c r="KH344" i="93"/>
  <c r="M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JT344" i="93"/>
  <c r="LT344" i="93" s="1"/>
  <c r="JS344" i="93"/>
  <c r="LS344" i="93" s="1"/>
  <c r="JR344" i="93"/>
  <c r="LR344" i="93" s="1"/>
  <c r="JQ344" i="93"/>
  <c r="LQ344" i="93" s="1"/>
  <c r="JP344" i="93"/>
  <c r="LP344" i="93" s="1"/>
  <c r="JO344" i="93"/>
  <c r="LO344" i="93" s="1"/>
  <c r="JN344" i="93"/>
  <c r="LN344" i="93" s="1"/>
  <c r="JM344" i="93"/>
  <c r="LM344" i="93" s="1"/>
  <c r="JL344" i="93"/>
  <c r="LL344" i="93" s="1"/>
  <c r="JK344" i="93"/>
  <c r="LK344" i="93" s="1"/>
  <c r="JJ344" i="93"/>
  <c r="LJ344" i="93" s="1"/>
  <c r="JI344" i="93"/>
  <c r="LI344" i="93" s="1"/>
  <c r="JH344" i="93"/>
  <c r="LH344" i="93" s="1"/>
  <c r="JG344" i="93"/>
  <c r="LG344" i="93" s="1"/>
  <c r="JF344" i="93"/>
  <c r="LF344" i="93" s="1"/>
  <c r="JE344" i="93"/>
  <c r="LE344" i="93" s="1"/>
  <c r="JD344" i="93"/>
  <c r="LD344" i="93" s="1"/>
  <c r="JC344" i="93"/>
  <c r="LC344" i="93" s="1"/>
  <c r="JB344" i="93"/>
  <c r="LB344" i="93" s="1"/>
  <c r="JA344" i="93"/>
  <c r="LA344" i="93" s="1"/>
  <c r="KQ343" i="93"/>
  <c r="MQ343" i="93" s="1"/>
  <c r="KP343" i="93"/>
  <c r="MP343" i="93" s="1"/>
  <c r="KO343" i="93"/>
  <c r="MO343" i="93" s="1"/>
  <c r="KN343" i="93"/>
  <c r="MN343" i="93" s="1"/>
  <c r="KM343" i="93"/>
  <c r="MM343" i="93" s="1"/>
  <c r="KL343" i="93"/>
  <c r="ML343" i="93" s="1"/>
  <c r="KK343" i="93"/>
  <c r="MK343" i="93" s="1"/>
  <c r="KJ343" i="93"/>
  <c r="MJ343" i="93" s="1"/>
  <c r="KI343" i="93"/>
  <c r="MI343" i="93" s="1"/>
  <c r="KH343" i="93"/>
  <c r="M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JT343" i="93"/>
  <c r="LT343" i="93" s="1"/>
  <c r="JS343" i="93"/>
  <c r="LS343" i="93" s="1"/>
  <c r="JR343" i="93"/>
  <c r="LR343" i="93" s="1"/>
  <c r="JQ343" i="93"/>
  <c r="LQ343" i="93" s="1"/>
  <c r="JP343" i="93"/>
  <c r="LP343" i="93" s="1"/>
  <c r="JO343" i="93"/>
  <c r="LO343" i="93" s="1"/>
  <c r="JN343" i="93"/>
  <c r="LN343" i="93" s="1"/>
  <c r="JM343" i="93"/>
  <c r="LM343" i="93" s="1"/>
  <c r="JL343" i="93"/>
  <c r="LL343" i="93" s="1"/>
  <c r="JK343" i="93"/>
  <c r="LK343" i="93" s="1"/>
  <c r="JJ343" i="93"/>
  <c r="LJ343" i="93" s="1"/>
  <c r="JI343" i="93"/>
  <c r="LI343" i="93" s="1"/>
  <c r="JH343" i="93"/>
  <c r="LH343" i="93" s="1"/>
  <c r="JG343" i="93"/>
  <c r="LG343" i="93" s="1"/>
  <c r="JF343" i="93"/>
  <c r="LF343" i="93" s="1"/>
  <c r="JE343" i="93"/>
  <c r="LE343" i="93" s="1"/>
  <c r="JD343" i="93"/>
  <c r="LD343" i="93" s="1"/>
  <c r="JC343" i="93"/>
  <c r="LC343" i="93" s="1"/>
  <c r="JB343" i="93"/>
  <c r="LB343" i="93" s="1"/>
  <c r="JA343" i="93"/>
  <c r="LA343" i="93" s="1"/>
  <c r="KQ342" i="93"/>
  <c r="MQ342" i="93" s="1"/>
  <c r="KP342" i="93"/>
  <c r="MP342" i="93" s="1"/>
  <c r="KO342" i="93"/>
  <c r="MO342" i="93" s="1"/>
  <c r="KN342" i="93"/>
  <c r="MN342" i="93" s="1"/>
  <c r="KM342" i="93"/>
  <c r="MM342" i="93" s="1"/>
  <c r="KL342" i="93"/>
  <c r="ML342" i="93" s="1"/>
  <c r="KK342" i="93"/>
  <c r="MK342" i="93" s="1"/>
  <c r="KJ342" i="93"/>
  <c r="MJ342" i="93" s="1"/>
  <c r="KI342" i="93"/>
  <c r="MI342" i="93" s="1"/>
  <c r="KH342" i="93"/>
  <c r="M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JT342" i="93"/>
  <c r="LT342" i="93" s="1"/>
  <c r="JS342" i="93"/>
  <c r="LS342" i="93" s="1"/>
  <c r="JR342" i="93"/>
  <c r="LR342" i="93" s="1"/>
  <c r="JQ342" i="93"/>
  <c r="LQ342" i="93" s="1"/>
  <c r="JP342" i="93"/>
  <c r="LP342" i="93" s="1"/>
  <c r="JO342" i="93"/>
  <c r="LO342" i="93" s="1"/>
  <c r="JN342" i="93"/>
  <c r="LN342" i="93" s="1"/>
  <c r="JM342" i="93"/>
  <c r="LM342" i="93" s="1"/>
  <c r="JL342" i="93"/>
  <c r="LL342" i="93" s="1"/>
  <c r="JK342" i="93"/>
  <c r="LK342" i="93" s="1"/>
  <c r="JJ342" i="93"/>
  <c r="LJ342" i="93" s="1"/>
  <c r="JI342" i="93"/>
  <c r="LI342" i="93" s="1"/>
  <c r="JH342" i="93"/>
  <c r="LH342" i="93" s="1"/>
  <c r="JG342" i="93"/>
  <c r="LG342" i="93" s="1"/>
  <c r="JF342" i="93"/>
  <c r="LF342" i="93" s="1"/>
  <c r="JE342" i="93"/>
  <c r="LE342" i="93" s="1"/>
  <c r="JD342" i="93"/>
  <c r="LD342" i="93" s="1"/>
  <c r="JC342" i="93"/>
  <c r="LC342" i="93" s="1"/>
  <c r="JB342" i="93"/>
  <c r="LB342" i="93" s="1"/>
  <c r="JA342" i="93"/>
  <c r="LA342" i="93" s="1"/>
  <c r="KQ341" i="93"/>
  <c r="MQ341" i="93" s="1"/>
  <c r="KP341" i="93"/>
  <c r="MP341" i="93" s="1"/>
  <c r="KO341" i="93"/>
  <c r="MO341" i="93" s="1"/>
  <c r="KN341" i="93"/>
  <c r="MN341" i="93" s="1"/>
  <c r="KM341" i="93"/>
  <c r="MM341" i="93" s="1"/>
  <c r="KL341" i="93"/>
  <c r="ML341" i="93" s="1"/>
  <c r="KK341" i="93"/>
  <c r="MK341" i="93" s="1"/>
  <c r="KJ341" i="93"/>
  <c r="MJ341" i="93" s="1"/>
  <c r="KI341" i="93"/>
  <c r="MI341" i="93" s="1"/>
  <c r="KH341" i="93"/>
  <c r="M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JT341" i="93"/>
  <c r="LT341" i="93" s="1"/>
  <c r="JS341" i="93"/>
  <c r="LS341" i="93" s="1"/>
  <c r="JR341" i="93"/>
  <c r="LR341" i="93" s="1"/>
  <c r="JQ341" i="93"/>
  <c r="LQ341" i="93" s="1"/>
  <c r="JP341" i="93"/>
  <c r="LP341" i="93" s="1"/>
  <c r="JO341" i="93"/>
  <c r="LO341" i="93" s="1"/>
  <c r="JN341" i="93"/>
  <c r="LN341" i="93" s="1"/>
  <c r="JM341" i="93"/>
  <c r="LM341" i="93" s="1"/>
  <c r="JL341" i="93"/>
  <c r="LL341" i="93" s="1"/>
  <c r="JK341" i="93"/>
  <c r="LK341" i="93" s="1"/>
  <c r="JJ341" i="93"/>
  <c r="LJ341" i="93" s="1"/>
  <c r="JI341" i="93"/>
  <c r="LI341" i="93" s="1"/>
  <c r="JH341" i="93"/>
  <c r="LH341" i="93" s="1"/>
  <c r="JG341" i="93"/>
  <c r="LG341" i="93" s="1"/>
  <c r="JF341" i="93"/>
  <c r="LF341" i="93" s="1"/>
  <c r="JE341" i="93"/>
  <c r="LE341" i="93" s="1"/>
  <c r="JD341" i="93"/>
  <c r="LD341" i="93" s="1"/>
  <c r="JC341" i="93"/>
  <c r="LC341" i="93" s="1"/>
  <c r="JB341" i="93"/>
  <c r="LB341" i="93" s="1"/>
  <c r="JA341" i="93"/>
  <c r="LA341" i="93" s="1"/>
  <c r="KQ340" i="93"/>
  <c r="MQ340" i="93" s="1"/>
  <c r="KP340" i="93"/>
  <c r="MP340" i="93" s="1"/>
  <c r="KO340" i="93"/>
  <c r="MO340" i="93" s="1"/>
  <c r="KN340" i="93"/>
  <c r="MN340" i="93" s="1"/>
  <c r="KM340" i="93"/>
  <c r="MM340" i="93" s="1"/>
  <c r="KL340" i="93"/>
  <c r="ML340" i="93" s="1"/>
  <c r="KK340" i="93"/>
  <c r="MK340" i="93" s="1"/>
  <c r="KJ340" i="93"/>
  <c r="MJ340" i="93" s="1"/>
  <c r="KI340" i="93"/>
  <c r="MI340" i="93" s="1"/>
  <c r="KH340" i="93"/>
  <c r="M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JT340" i="93"/>
  <c r="LT340" i="93" s="1"/>
  <c r="JS340" i="93"/>
  <c r="LS340" i="93" s="1"/>
  <c r="JR340" i="93"/>
  <c r="LR340" i="93" s="1"/>
  <c r="JQ340" i="93"/>
  <c r="LQ340" i="93" s="1"/>
  <c r="JP340" i="93"/>
  <c r="LP340" i="93" s="1"/>
  <c r="JO340" i="93"/>
  <c r="LO340" i="93" s="1"/>
  <c r="JN340" i="93"/>
  <c r="LN340" i="93" s="1"/>
  <c r="JM340" i="93"/>
  <c r="LM340" i="93" s="1"/>
  <c r="JL340" i="93"/>
  <c r="LL340" i="93" s="1"/>
  <c r="JK340" i="93"/>
  <c r="LK340" i="93" s="1"/>
  <c r="JJ340" i="93"/>
  <c r="LJ340" i="93" s="1"/>
  <c r="JI340" i="93"/>
  <c r="LI340" i="93" s="1"/>
  <c r="JH340" i="93"/>
  <c r="LH340" i="93" s="1"/>
  <c r="JG340" i="93"/>
  <c r="LG340" i="93" s="1"/>
  <c r="JF340" i="93"/>
  <c r="LF340" i="93" s="1"/>
  <c r="JE340" i="93"/>
  <c r="LE340" i="93" s="1"/>
  <c r="JD340" i="93"/>
  <c r="LD340" i="93" s="1"/>
  <c r="JC340" i="93"/>
  <c r="LC340" i="93" s="1"/>
  <c r="JB340" i="93"/>
  <c r="LB340" i="93" s="1"/>
  <c r="JA340" i="93"/>
  <c r="LA340" i="93" s="1"/>
  <c r="KQ339" i="93"/>
  <c r="MQ339" i="93" s="1"/>
  <c r="KP339" i="93"/>
  <c r="MP339" i="93" s="1"/>
  <c r="KO339" i="93"/>
  <c r="MO339" i="93" s="1"/>
  <c r="KN339" i="93"/>
  <c r="MN339" i="93" s="1"/>
  <c r="KM339" i="93"/>
  <c r="MM339" i="93" s="1"/>
  <c r="KL339" i="93"/>
  <c r="ML339" i="93" s="1"/>
  <c r="KK339" i="93"/>
  <c r="MK339" i="93" s="1"/>
  <c r="KJ339" i="93"/>
  <c r="MJ339" i="93" s="1"/>
  <c r="KI339" i="93"/>
  <c r="MI339" i="93" s="1"/>
  <c r="KH339" i="93"/>
  <c r="M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JT339" i="93"/>
  <c r="LT339" i="93" s="1"/>
  <c r="JS339" i="93"/>
  <c r="LS339" i="93" s="1"/>
  <c r="JR339" i="93"/>
  <c r="LR339" i="93" s="1"/>
  <c r="JQ339" i="93"/>
  <c r="LQ339" i="93" s="1"/>
  <c r="JP339" i="93"/>
  <c r="LP339" i="93" s="1"/>
  <c r="JO339" i="93"/>
  <c r="LO339" i="93" s="1"/>
  <c r="JN339" i="93"/>
  <c r="LN339" i="93" s="1"/>
  <c r="JM339" i="93"/>
  <c r="LM339" i="93" s="1"/>
  <c r="JL339" i="93"/>
  <c r="LL339" i="93" s="1"/>
  <c r="JK339" i="93"/>
  <c r="LK339" i="93" s="1"/>
  <c r="JJ339" i="93"/>
  <c r="LJ339" i="93" s="1"/>
  <c r="JI339" i="93"/>
  <c r="LI339" i="93" s="1"/>
  <c r="JH339" i="93"/>
  <c r="LH339" i="93" s="1"/>
  <c r="JG339" i="93"/>
  <c r="LG339" i="93" s="1"/>
  <c r="JF339" i="93"/>
  <c r="LF339" i="93" s="1"/>
  <c r="JE339" i="93"/>
  <c r="LE339" i="93" s="1"/>
  <c r="JD339" i="93"/>
  <c r="LD339" i="93" s="1"/>
  <c r="JC339" i="93"/>
  <c r="LC339" i="93" s="1"/>
  <c r="JB339" i="93"/>
  <c r="LB339" i="93" s="1"/>
  <c r="JA339" i="93"/>
  <c r="LA339" i="93" s="1"/>
  <c r="KQ338" i="93"/>
  <c r="MQ338" i="93" s="1"/>
  <c r="KP338" i="93"/>
  <c r="MP338" i="93" s="1"/>
  <c r="KO338" i="93"/>
  <c r="MO338" i="93" s="1"/>
  <c r="KN338" i="93"/>
  <c r="MN338" i="93" s="1"/>
  <c r="KM338" i="93"/>
  <c r="MM338" i="93" s="1"/>
  <c r="KL338" i="93"/>
  <c r="ML338" i="93" s="1"/>
  <c r="KK338" i="93"/>
  <c r="MK338" i="93" s="1"/>
  <c r="KJ338" i="93"/>
  <c r="MJ338" i="93" s="1"/>
  <c r="KI338" i="93"/>
  <c r="MI338" i="93" s="1"/>
  <c r="KH338" i="93"/>
  <c r="M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JT338" i="93"/>
  <c r="LT338" i="93" s="1"/>
  <c r="JS338" i="93"/>
  <c r="LS338" i="93" s="1"/>
  <c r="JR338" i="93"/>
  <c r="LR338" i="93" s="1"/>
  <c r="JQ338" i="93"/>
  <c r="LQ338" i="93" s="1"/>
  <c r="JP338" i="93"/>
  <c r="LP338" i="93" s="1"/>
  <c r="JO338" i="93"/>
  <c r="LO338" i="93" s="1"/>
  <c r="JN338" i="93"/>
  <c r="LN338" i="93" s="1"/>
  <c r="JM338" i="93"/>
  <c r="LM338" i="93" s="1"/>
  <c r="JL338" i="93"/>
  <c r="LL338" i="93" s="1"/>
  <c r="JK338" i="93"/>
  <c r="LK338" i="93" s="1"/>
  <c r="JJ338" i="93"/>
  <c r="LJ338" i="93" s="1"/>
  <c r="JI338" i="93"/>
  <c r="LI338" i="93" s="1"/>
  <c r="JH338" i="93"/>
  <c r="LH338" i="93" s="1"/>
  <c r="JG338" i="93"/>
  <c r="LG338" i="93" s="1"/>
  <c r="JF338" i="93"/>
  <c r="LF338" i="93" s="1"/>
  <c r="JE338" i="93"/>
  <c r="LE338" i="93" s="1"/>
  <c r="JD338" i="93"/>
  <c r="LD338" i="93" s="1"/>
  <c r="JC338" i="93"/>
  <c r="LC338" i="93" s="1"/>
  <c r="JB338" i="93"/>
  <c r="LB338" i="93" s="1"/>
  <c r="JA338" i="93"/>
  <c r="LA338" i="93" s="1"/>
  <c r="KQ337" i="93"/>
  <c r="MQ337" i="93" s="1"/>
  <c r="KP337" i="93"/>
  <c r="MP337" i="93" s="1"/>
  <c r="KO337" i="93"/>
  <c r="MO337" i="93" s="1"/>
  <c r="KN337" i="93"/>
  <c r="MN337" i="93" s="1"/>
  <c r="KM337" i="93"/>
  <c r="MM337" i="93" s="1"/>
  <c r="KL337" i="93"/>
  <c r="ML337" i="93" s="1"/>
  <c r="KK337" i="93"/>
  <c r="MK337" i="93" s="1"/>
  <c r="KJ337" i="93"/>
  <c r="MJ337" i="93" s="1"/>
  <c r="KI337" i="93"/>
  <c r="MI337" i="93" s="1"/>
  <c r="KH337" i="93"/>
  <c r="M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JT337" i="93"/>
  <c r="LT337" i="93" s="1"/>
  <c r="JS337" i="93"/>
  <c r="LS337" i="93" s="1"/>
  <c r="JR337" i="93"/>
  <c r="LR337" i="93" s="1"/>
  <c r="JQ337" i="93"/>
  <c r="LQ337" i="93" s="1"/>
  <c r="JP337" i="93"/>
  <c r="LP337" i="93" s="1"/>
  <c r="JO337" i="93"/>
  <c r="LO337" i="93" s="1"/>
  <c r="JN337" i="93"/>
  <c r="LN337" i="93" s="1"/>
  <c r="JM337" i="93"/>
  <c r="LM337" i="93" s="1"/>
  <c r="JL337" i="93"/>
  <c r="LL337" i="93" s="1"/>
  <c r="JK337" i="93"/>
  <c r="LK337" i="93" s="1"/>
  <c r="JJ337" i="93"/>
  <c r="LJ337" i="93" s="1"/>
  <c r="JI337" i="93"/>
  <c r="LI337" i="93" s="1"/>
  <c r="JH337" i="93"/>
  <c r="LH337" i="93" s="1"/>
  <c r="JG337" i="93"/>
  <c r="LG337" i="93" s="1"/>
  <c r="JF337" i="93"/>
  <c r="LF337" i="93" s="1"/>
  <c r="JE337" i="93"/>
  <c r="LE337" i="93" s="1"/>
  <c r="JD337" i="93"/>
  <c r="LD337" i="93" s="1"/>
  <c r="JC337" i="93"/>
  <c r="LC337" i="93" s="1"/>
  <c r="JB337" i="93"/>
  <c r="LB337" i="93" s="1"/>
  <c r="JA337" i="93"/>
  <c r="LA337" i="93" s="1"/>
  <c r="KQ336" i="93"/>
  <c r="MQ336" i="93" s="1"/>
  <c r="KP336" i="93"/>
  <c r="MP336" i="93" s="1"/>
  <c r="KO336" i="93"/>
  <c r="MO336" i="93" s="1"/>
  <c r="KN336" i="93"/>
  <c r="MN336" i="93" s="1"/>
  <c r="KM336" i="93"/>
  <c r="MM336" i="93" s="1"/>
  <c r="KL336" i="93"/>
  <c r="ML336" i="93" s="1"/>
  <c r="KK336" i="93"/>
  <c r="MK336" i="93" s="1"/>
  <c r="KJ336" i="93"/>
  <c r="MJ336" i="93" s="1"/>
  <c r="KI336" i="93"/>
  <c r="MI336" i="93" s="1"/>
  <c r="KH336" i="93"/>
  <c r="M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JT336" i="93"/>
  <c r="LT336" i="93" s="1"/>
  <c r="JS336" i="93"/>
  <c r="LS336" i="93" s="1"/>
  <c r="JR336" i="93"/>
  <c r="LR336" i="93" s="1"/>
  <c r="JQ336" i="93"/>
  <c r="LQ336" i="93" s="1"/>
  <c r="JP336" i="93"/>
  <c r="LP336" i="93" s="1"/>
  <c r="JO336" i="93"/>
  <c r="LO336" i="93" s="1"/>
  <c r="JN336" i="93"/>
  <c r="LN336" i="93" s="1"/>
  <c r="JM336" i="93"/>
  <c r="LM336" i="93" s="1"/>
  <c r="JL336" i="93"/>
  <c r="LL336" i="93" s="1"/>
  <c r="JK336" i="93"/>
  <c r="LK336" i="93" s="1"/>
  <c r="JJ336" i="93"/>
  <c r="LJ336" i="93" s="1"/>
  <c r="JI336" i="93"/>
  <c r="LI336" i="93" s="1"/>
  <c r="JH336" i="93"/>
  <c r="LH336" i="93" s="1"/>
  <c r="JG336" i="93"/>
  <c r="LG336" i="93" s="1"/>
  <c r="JF336" i="93"/>
  <c r="LF336" i="93" s="1"/>
  <c r="JE336" i="93"/>
  <c r="LE336" i="93" s="1"/>
  <c r="JD336" i="93"/>
  <c r="LD336" i="93" s="1"/>
  <c r="JC336" i="93"/>
  <c r="LC336" i="93" s="1"/>
  <c r="JB336" i="93"/>
  <c r="LB336" i="93" s="1"/>
  <c r="JA336" i="93"/>
  <c r="LA336" i="93" s="1"/>
  <c r="KQ335" i="93"/>
  <c r="MQ335" i="93" s="1"/>
  <c r="KP335" i="93"/>
  <c r="MP335" i="93" s="1"/>
  <c r="KO335" i="93"/>
  <c r="MO335" i="93" s="1"/>
  <c r="KN335" i="93"/>
  <c r="MN335" i="93" s="1"/>
  <c r="KM335" i="93"/>
  <c r="MM335" i="93" s="1"/>
  <c r="KL335" i="93"/>
  <c r="ML335" i="93" s="1"/>
  <c r="KK335" i="93"/>
  <c r="MK335" i="93" s="1"/>
  <c r="KJ335" i="93"/>
  <c r="MJ335" i="93" s="1"/>
  <c r="KI335" i="93"/>
  <c r="MI335" i="93" s="1"/>
  <c r="KH335" i="93"/>
  <c r="M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JT335" i="93"/>
  <c r="LT335" i="93" s="1"/>
  <c r="JS335" i="93"/>
  <c r="LS335" i="93" s="1"/>
  <c r="JR335" i="93"/>
  <c r="LR335" i="93" s="1"/>
  <c r="JQ335" i="93"/>
  <c r="LQ335" i="93" s="1"/>
  <c r="JP335" i="93"/>
  <c r="LP335" i="93" s="1"/>
  <c r="JO335" i="93"/>
  <c r="LO335" i="93" s="1"/>
  <c r="JN335" i="93"/>
  <c r="LN335" i="93" s="1"/>
  <c r="JM335" i="93"/>
  <c r="LM335" i="93" s="1"/>
  <c r="JL335" i="93"/>
  <c r="LL335" i="93" s="1"/>
  <c r="JK335" i="93"/>
  <c r="LK335" i="93" s="1"/>
  <c r="JJ335" i="93"/>
  <c r="LJ335" i="93" s="1"/>
  <c r="JI335" i="93"/>
  <c r="LI335" i="93" s="1"/>
  <c r="JH335" i="93"/>
  <c r="LH335" i="93" s="1"/>
  <c r="JG335" i="93"/>
  <c r="LG335" i="93" s="1"/>
  <c r="JF335" i="93"/>
  <c r="LF335" i="93" s="1"/>
  <c r="JE335" i="93"/>
  <c r="LE335" i="93" s="1"/>
  <c r="JD335" i="93"/>
  <c r="LD335" i="93" s="1"/>
  <c r="JC335" i="93"/>
  <c r="LC335" i="93" s="1"/>
  <c r="JB335" i="93"/>
  <c r="LB335" i="93" s="1"/>
  <c r="JA335" i="93"/>
  <c r="LA335" i="93" s="1"/>
  <c r="KQ334" i="93"/>
  <c r="MQ334" i="93" s="1"/>
  <c r="KP334" i="93"/>
  <c r="MP334" i="93" s="1"/>
  <c r="KO334" i="93"/>
  <c r="MO334" i="93" s="1"/>
  <c r="KN334" i="93"/>
  <c r="MN334" i="93" s="1"/>
  <c r="KM334" i="93"/>
  <c r="MM334" i="93" s="1"/>
  <c r="KL334" i="93"/>
  <c r="ML334" i="93" s="1"/>
  <c r="KK334" i="93"/>
  <c r="MK334" i="93" s="1"/>
  <c r="KJ334" i="93"/>
  <c r="MJ334" i="93" s="1"/>
  <c r="KI334" i="93"/>
  <c r="MI334" i="93" s="1"/>
  <c r="KH334" i="93"/>
  <c r="M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JT334" i="93"/>
  <c r="LT334" i="93" s="1"/>
  <c r="JS334" i="93"/>
  <c r="LS334" i="93" s="1"/>
  <c r="JR334" i="93"/>
  <c r="LR334" i="93" s="1"/>
  <c r="JQ334" i="93"/>
  <c r="LQ334" i="93" s="1"/>
  <c r="JP334" i="93"/>
  <c r="LP334" i="93" s="1"/>
  <c r="JO334" i="93"/>
  <c r="LO334" i="93" s="1"/>
  <c r="JN334" i="93"/>
  <c r="LN334" i="93" s="1"/>
  <c r="JM334" i="93"/>
  <c r="LM334" i="93" s="1"/>
  <c r="JL334" i="93"/>
  <c r="LL334" i="93" s="1"/>
  <c r="JK334" i="93"/>
  <c r="LK334" i="93" s="1"/>
  <c r="JJ334" i="93"/>
  <c r="LJ334" i="93" s="1"/>
  <c r="JI334" i="93"/>
  <c r="LI334" i="93" s="1"/>
  <c r="JH334" i="93"/>
  <c r="LH334" i="93" s="1"/>
  <c r="JG334" i="93"/>
  <c r="LG334" i="93" s="1"/>
  <c r="JF334" i="93"/>
  <c r="LF334" i="93" s="1"/>
  <c r="JE334" i="93"/>
  <c r="LE334" i="93" s="1"/>
  <c r="JD334" i="93"/>
  <c r="LD334" i="93" s="1"/>
  <c r="JC334" i="93"/>
  <c r="LC334" i="93" s="1"/>
  <c r="JB334" i="93"/>
  <c r="LB334" i="93" s="1"/>
  <c r="JA334" i="93"/>
  <c r="LA334" i="93" s="1"/>
  <c r="KQ333" i="93"/>
  <c r="MQ333" i="93" s="1"/>
  <c r="KP333" i="93"/>
  <c r="MP333" i="93" s="1"/>
  <c r="KO333" i="93"/>
  <c r="MO333" i="93" s="1"/>
  <c r="KN333" i="93"/>
  <c r="MN333" i="93" s="1"/>
  <c r="KM333" i="93"/>
  <c r="MM333" i="93" s="1"/>
  <c r="KL333" i="93"/>
  <c r="ML333" i="93" s="1"/>
  <c r="KK333" i="93"/>
  <c r="MK333" i="93" s="1"/>
  <c r="KJ333" i="93"/>
  <c r="MJ333" i="93" s="1"/>
  <c r="KI333" i="93"/>
  <c r="MI333" i="93" s="1"/>
  <c r="KH333" i="93"/>
  <c r="M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JT333" i="93"/>
  <c r="LT333" i="93" s="1"/>
  <c r="JS333" i="93"/>
  <c r="LS333" i="93" s="1"/>
  <c r="JR333" i="93"/>
  <c r="LR333" i="93" s="1"/>
  <c r="JQ333" i="93"/>
  <c r="LQ333" i="93" s="1"/>
  <c r="JP333" i="93"/>
  <c r="LP333" i="93" s="1"/>
  <c r="JO333" i="93"/>
  <c r="LO333" i="93" s="1"/>
  <c r="JN333" i="93"/>
  <c r="LN333" i="93" s="1"/>
  <c r="JM333" i="93"/>
  <c r="LM333" i="93" s="1"/>
  <c r="JL333" i="93"/>
  <c r="LL333" i="93" s="1"/>
  <c r="JK333" i="93"/>
  <c r="LK333" i="93" s="1"/>
  <c r="JJ333" i="93"/>
  <c r="LJ333" i="93" s="1"/>
  <c r="JI333" i="93"/>
  <c r="LI333" i="93" s="1"/>
  <c r="JH333" i="93"/>
  <c r="LH333" i="93" s="1"/>
  <c r="JG333" i="93"/>
  <c r="LG333" i="93" s="1"/>
  <c r="JF333" i="93"/>
  <c r="LF333" i="93" s="1"/>
  <c r="JE333" i="93"/>
  <c r="LE333" i="93" s="1"/>
  <c r="JD333" i="93"/>
  <c r="LD333" i="93" s="1"/>
  <c r="JC333" i="93"/>
  <c r="LC333" i="93" s="1"/>
  <c r="JB333" i="93"/>
  <c r="LB333" i="93" s="1"/>
  <c r="JA333" i="93"/>
  <c r="LA333" i="93" s="1"/>
  <c r="KQ332" i="93"/>
  <c r="MQ332" i="93" s="1"/>
  <c r="KP332" i="93"/>
  <c r="MP332" i="93" s="1"/>
  <c r="KO332" i="93"/>
  <c r="MO332" i="93" s="1"/>
  <c r="KN332" i="93"/>
  <c r="MN332" i="93" s="1"/>
  <c r="KM332" i="93"/>
  <c r="MM332" i="93" s="1"/>
  <c r="KL332" i="93"/>
  <c r="ML332" i="93" s="1"/>
  <c r="KK332" i="93"/>
  <c r="MK332" i="93" s="1"/>
  <c r="KJ332" i="93"/>
  <c r="MJ332" i="93" s="1"/>
  <c r="KI332" i="93"/>
  <c r="MI332" i="93" s="1"/>
  <c r="KH332" i="93"/>
  <c r="M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JT332" i="93"/>
  <c r="LT332" i="93" s="1"/>
  <c r="JS332" i="93"/>
  <c r="LS332" i="93" s="1"/>
  <c r="JR332" i="93"/>
  <c r="LR332" i="93" s="1"/>
  <c r="JQ332" i="93"/>
  <c r="LQ332" i="93" s="1"/>
  <c r="JP332" i="93"/>
  <c r="LP332" i="93" s="1"/>
  <c r="JO332" i="93"/>
  <c r="LO332" i="93" s="1"/>
  <c r="JN332" i="93"/>
  <c r="LN332" i="93" s="1"/>
  <c r="JM332" i="93"/>
  <c r="LM332" i="93" s="1"/>
  <c r="JL332" i="93"/>
  <c r="LL332" i="93" s="1"/>
  <c r="JK332" i="93"/>
  <c r="LK332" i="93" s="1"/>
  <c r="JJ332" i="93"/>
  <c r="LJ332" i="93" s="1"/>
  <c r="JI332" i="93"/>
  <c r="LI332" i="93" s="1"/>
  <c r="JH332" i="93"/>
  <c r="LH332" i="93" s="1"/>
  <c r="JG332" i="93"/>
  <c r="LG332" i="93" s="1"/>
  <c r="JF332" i="93"/>
  <c r="LF332" i="93" s="1"/>
  <c r="JE332" i="93"/>
  <c r="LE332" i="93" s="1"/>
  <c r="JD332" i="93"/>
  <c r="LD332" i="93" s="1"/>
  <c r="JC332" i="93"/>
  <c r="LC332" i="93" s="1"/>
  <c r="JB332" i="93"/>
  <c r="LB332" i="93" s="1"/>
  <c r="JA332" i="93"/>
  <c r="LA332" i="93" s="1"/>
  <c r="KQ331" i="93"/>
  <c r="MQ331" i="93" s="1"/>
  <c r="KP331" i="93"/>
  <c r="MP331" i="93" s="1"/>
  <c r="KO331" i="93"/>
  <c r="MO331" i="93" s="1"/>
  <c r="KN331" i="93"/>
  <c r="MN331" i="93" s="1"/>
  <c r="KM331" i="93"/>
  <c r="MM331" i="93" s="1"/>
  <c r="KL331" i="93"/>
  <c r="ML331" i="93" s="1"/>
  <c r="KK331" i="93"/>
  <c r="MK331" i="93" s="1"/>
  <c r="KJ331" i="93"/>
  <c r="MJ331" i="93" s="1"/>
  <c r="KI331" i="93"/>
  <c r="MI331" i="93" s="1"/>
  <c r="KH331" i="93"/>
  <c r="M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JT331" i="93"/>
  <c r="LT331" i="93" s="1"/>
  <c r="JS331" i="93"/>
  <c r="LS331" i="93" s="1"/>
  <c r="JR331" i="93"/>
  <c r="LR331" i="93" s="1"/>
  <c r="JQ331" i="93"/>
  <c r="LQ331" i="93" s="1"/>
  <c r="JP331" i="93"/>
  <c r="LP331" i="93" s="1"/>
  <c r="JO331" i="93"/>
  <c r="LO331" i="93" s="1"/>
  <c r="JN331" i="93"/>
  <c r="LN331" i="93" s="1"/>
  <c r="JM331" i="93"/>
  <c r="LM331" i="93" s="1"/>
  <c r="JL331" i="93"/>
  <c r="LL331" i="93" s="1"/>
  <c r="JK331" i="93"/>
  <c r="LK331" i="93" s="1"/>
  <c r="JJ331" i="93"/>
  <c r="LJ331" i="93" s="1"/>
  <c r="JI331" i="93"/>
  <c r="LI331" i="93" s="1"/>
  <c r="JH331" i="93"/>
  <c r="LH331" i="93" s="1"/>
  <c r="JG331" i="93"/>
  <c r="LG331" i="93" s="1"/>
  <c r="JF331" i="93"/>
  <c r="LF331" i="93" s="1"/>
  <c r="JE331" i="93"/>
  <c r="LE331" i="93" s="1"/>
  <c r="JD331" i="93"/>
  <c r="LD331" i="93" s="1"/>
  <c r="JC331" i="93"/>
  <c r="LC331" i="93" s="1"/>
  <c r="JB331" i="93"/>
  <c r="LB331" i="93" s="1"/>
  <c r="JA331" i="93"/>
  <c r="LA331" i="93" s="1"/>
  <c r="KQ330" i="93"/>
  <c r="MQ330" i="93" s="1"/>
  <c r="KP330" i="93"/>
  <c r="MP330" i="93" s="1"/>
  <c r="KO330" i="93"/>
  <c r="MO330" i="93" s="1"/>
  <c r="KN330" i="93"/>
  <c r="MN330" i="93" s="1"/>
  <c r="KM330" i="93"/>
  <c r="MM330" i="93" s="1"/>
  <c r="KL330" i="93"/>
  <c r="ML330" i="93" s="1"/>
  <c r="KK330" i="93"/>
  <c r="MK330" i="93" s="1"/>
  <c r="KJ330" i="93"/>
  <c r="MJ330" i="93" s="1"/>
  <c r="KI330" i="93"/>
  <c r="MI330" i="93" s="1"/>
  <c r="KH330" i="93"/>
  <c r="M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JT330" i="93"/>
  <c r="LT330" i="93" s="1"/>
  <c r="JS330" i="93"/>
  <c r="LS330" i="93" s="1"/>
  <c r="JR330" i="93"/>
  <c r="LR330" i="93" s="1"/>
  <c r="JQ330" i="93"/>
  <c r="LQ330" i="93" s="1"/>
  <c r="JP330" i="93"/>
  <c r="LP330" i="93" s="1"/>
  <c r="JO330" i="93"/>
  <c r="LO330" i="93" s="1"/>
  <c r="JN330" i="93"/>
  <c r="LN330" i="93" s="1"/>
  <c r="JM330" i="93"/>
  <c r="LM330" i="93" s="1"/>
  <c r="JL330" i="93"/>
  <c r="LL330" i="93" s="1"/>
  <c r="JK330" i="93"/>
  <c r="LK330" i="93" s="1"/>
  <c r="JJ330" i="93"/>
  <c r="LJ330" i="93" s="1"/>
  <c r="JI330" i="93"/>
  <c r="LI330" i="93" s="1"/>
  <c r="JH330" i="93"/>
  <c r="LH330" i="93" s="1"/>
  <c r="JG330" i="93"/>
  <c r="LG330" i="93" s="1"/>
  <c r="JF330" i="93"/>
  <c r="LF330" i="93" s="1"/>
  <c r="JE330" i="93"/>
  <c r="LE330" i="93" s="1"/>
  <c r="JD330" i="93"/>
  <c r="LD330" i="93" s="1"/>
  <c r="JC330" i="93"/>
  <c r="LC330" i="93" s="1"/>
  <c r="JB330" i="93"/>
  <c r="LB330" i="93" s="1"/>
  <c r="JA330" i="93"/>
  <c r="LA330" i="93" s="1"/>
  <c r="KQ329" i="93"/>
  <c r="MQ329" i="93" s="1"/>
  <c r="KP329" i="93"/>
  <c r="MP329" i="93" s="1"/>
  <c r="KO329" i="93"/>
  <c r="MO329" i="93" s="1"/>
  <c r="KN329" i="93"/>
  <c r="MN329" i="93" s="1"/>
  <c r="KM329" i="93"/>
  <c r="MM329" i="93" s="1"/>
  <c r="KL329" i="93"/>
  <c r="ML329" i="93" s="1"/>
  <c r="KK329" i="93"/>
  <c r="MK329" i="93" s="1"/>
  <c r="KJ329" i="93"/>
  <c r="MJ329" i="93" s="1"/>
  <c r="KI329" i="93"/>
  <c r="MI329" i="93" s="1"/>
  <c r="KH329" i="93"/>
  <c r="M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JT329" i="93"/>
  <c r="LT329" i="93" s="1"/>
  <c r="JS329" i="93"/>
  <c r="LS329" i="93" s="1"/>
  <c r="JR329" i="93"/>
  <c r="LR329" i="93" s="1"/>
  <c r="JQ329" i="93"/>
  <c r="LQ329" i="93" s="1"/>
  <c r="JP329" i="93"/>
  <c r="LP329" i="93" s="1"/>
  <c r="JO329" i="93"/>
  <c r="LO329" i="93" s="1"/>
  <c r="JN329" i="93"/>
  <c r="LN329" i="93" s="1"/>
  <c r="JM329" i="93"/>
  <c r="LM329" i="93" s="1"/>
  <c r="JL329" i="93"/>
  <c r="LL329" i="93" s="1"/>
  <c r="JK329" i="93"/>
  <c r="LK329" i="93" s="1"/>
  <c r="JJ329" i="93"/>
  <c r="LJ329" i="93" s="1"/>
  <c r="JI329" i="93"/>
  <c r="LI329" i="93" s="1"/>
  <c r="JH329" i="93"/>
  <c r="LH329" i="93" s="1"/>
  <c r="JG329" i="93"/>
  <c r="LG329" i="93" s="1"/>
  <c r="JF329" i="93"/>
  <c r="LF329" i="93" s="1"/>
  <c r="JE329" i="93"/>
  <c r="LE329" i="93" s="1"/>
  <c r="JD329" i="93"/>
  <c r="LD329" i="93" s="1"/>
  <c r="JC329" i="93"/>
  <c r="LC329" i="93" s="1"/>
  <c r="JB329" i="93"/>
  <c r="LB329" i="93" s="1"/>
  <c r="JA329" i="93"/>
  <c r="LA329" i="93" s="1"/>
  <c r="KQ328" i="93"/>
  <c r="MQ328" i="93" s="1"/>
  <c r="KP328" i="93"/>
  <c r="MP328" i="93" s="1"/>
  <c r="KO328" i="93"/>
  <c r="MO328" i="93" s="1"/>
  <c r="KN328" i="93"/>
  <c r="MN328" i="93" s="1"/>
  <c r="KM328" i="93"/>
  <c r="MM328" i="93" s="1"/>
  <c r="KL328" i="93"/>
  <c r="ML328" i="93" s="1"/>
  <c r="KK328" i="93"/>
  <c r="MK328" i="93" s="1"/>
  <c r="KJ328" i="93"/>
  <c r="MJ328" i="93" s="1"/>
  <c r="KI328" i="93"/>
  <c r="MI328" i="93" s="1"/>
  <c r="KH328" i="93"/>
  <c r="M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JT328" i="93"/>
  <c r="LT328" i="93" s="1"/>
  <c r="JS328" i="93"/>
  <c r="LS328" i="93" s="1"/>
  <c r="JR328" i="93"/>
  <c r="LR328" i="93" s="1"/>
  <c r="JQ328" i="93"/>
  <c r="LQ328" i="93" s="1"/>
  <c r="JP328" i="93"/>
  <c r="LP328" i="93" s="1"/>
  <c r="JO328" i="93"/>
  <c r="LO328" i="93" s="1"/>
  <c r="JN328" i="93"/>
  <c r="LN328" i="93" s="1"/>
  <c r="JM328" i="93"/>
  <c r="LM328" i="93" s="1"/>
  <c r="JL328" i="93"/>
  <c r="LL328" i="93" s="1"/>
  <c r="JK328" i="93"/>
  <c r="LK328" i="93" s="1"/>
  <c r="JJ328" i="93"/>
  <c r="LJ328" i="93" s="1"/>
  <c r="JI328" i="93"/>
  <c r="LI328" i="93" s="1"/>
  <c r="JH328" i="93"/>
  <c r="LH328" i="93" s="1"/>
  <c r="JG328" i="93"/>
  <c r="LG328" i="93" s="1"/>
  <c r="JF328" i="93"/>
  <c r="LF328" i="93" s="1"/>
  <c r="JE328" i="93"/>
  <c r="LE328" i="93" s="1"/>
  <c r="JD328" i="93"/>
  <c r="LD328" i="93" s="1"/>
  <c r="JC328" i="93"/>
  <c r="LC328" i="93" s="1"/>
  <c r="JB328" i="93"/>
  <c r="LB328" i="93" s="1"/>
  <c r="JA328" i="93"/>
  <c r="LA328" i="93" s="1"/>
  <c r="KQ327" i="93"/>
  <c r="MQ327" i="93" s="1"/>
  <c r="KP327" i="93"/>
  <c r="MP327" i="93" s="1"/>
  <c r="KO327" i="93"/>
  <c r="MO327" i="93" s="1"/>
  <c r="KN327" i="93"/>
  <c r="MN327" i="93" s="1"/>
  <c r="KM327" i="93"/>
  <c r="MM327" i="93" s="1"/>
  <c r="KL327" i="93"/>
  <c r="ML327" i="93" s="1"/>
  <c r="KK327" i="93"/>
  <c r="MK327" i="93" s="1"/>
  <c r="KJ327" i="93"/>
  <c r="MJ327" i="93" s="1"/>
  <c r="KI327" i="93"/>
  <c r="MI327" i="93" s="1"/>
  <c r="KH327" i="93"/>
  <c r="M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JT327" i="93"/>
  <c r="LT327" i="93" s="1"/>
  <c r="JS327" i="93"/>
  <c r="LS327" i="93" s="1"/>
  <c r="JR327" i="93"/>
  <c r="LR327" i="93" s="1"/>
  <c r="JQ327" i="93"/>
  <c r="LQ327" i="93" s="1"/>
  <c r="JP327" i="93"/>
  <c r="LP327" i="93" s="1"/>
  <c r="JO327" i="93"/>
  <c r="LO327" i="93" s="1"/>
  <c r="JN327" i="93"/>
  <c r="LN327" i="93" s="1"/>
  <c r="JM327" i="93"/>
  <c r="LM327" i="93" s="1"/>
  <c r="JL327" i="93"/>
  <c r="LL327" i="93" s="1"/>
  <c r="JK327" i="93"/>
  <c r="LK327" i="93" s="1"/>
  <c r="JJ327" i="93"/>
  <c r="LJ327" i="93" s="1"/>
  <c r="JI327" i="93"/>
  <c r="LI327" i="93" s="1"/>
  <c r="JH327" i="93"/>
  <c r="LH327" i="93" s="1"/>
  <c r="JG327" i="93"/>
  <c r="LG327" i="93" s="1"/>
  <c r="JF327" i="93"/>
  <c r="LF327" i="93" s="1"/>
  <c r="JE327" i="93"/>
  <c r="LE327" i="93" s="1"/>
  <c r="JD327" i="93"/>
  <c r="LD327" i="93" s="1"/>
  <c r="JC327" i="93"/>
  <c r="LC327" i="93" s="1"/>
  <c r="JB327" i="93"/>
  <c r="LB327" i="93" s="1"/>
  <c r="JA327" i="93"/>
  <c r="LA327" i="93" s="1"/>
  <c r="KQ326" i="93"/>
  <c r="MQ326" i="93" s="1"/>
  <c r="KP326" i="93"/>
  <c r="MP326" i="93" s="1"/>
  <c r="KO326" i="93"/>
  <c r="MO326" i="93" s="1"/>
  <c r="KN326" i="93"/>
  <c r="MN326" i="93" s="1"/>
  <c r="KM326" i="93"/>
  <c r="MM326" i="93" s="1"/>
  <c r="KL326" i="93"/>
  <c r="ML326" i="93" s="1"/>
  <c r="KK326" i="93"/>
  <c r="MK326" i="93" s="1"/>
  <c r="KJ326" i="93"/>
  <c r="MJ326" i="93" s="1"/>
  <c r="KI326" i="93"/>
  <c r="MI326" i="93" s="1"/>
  <c r="KH326" i="93"/>
  <c r="MH326" i="93" s="1"/>
  <c r="KG326" i="93"/>
  <c r="MG326" i="93" s="1"/>
  <c r="KF326" i="93"/>
  <c r="MF326" i="93" s="1"/>
  <c r="KE326" i="93"/>
  <c r="ME326" i="93" s="1"/>
  <c r="KD326" i="93"/>
  <c r="MD326" i="93" s="1"/>
  <c r="KC326" i="93"/>
  <c r="MC326" i="93" s="1"/>
  <c r="KB326" i="93"/>
  <c r="MB326" i="93" s="1"/>
  <c r="KA326" i="93"/>
  <c r="MA326" i="93" s="1"/>
  <c r="JZ326" i="93"/>
  <c r="LZ326" i="93" s="1"/>
  <c r="JY326" i="93"/>
  <c r="LY326" i="93" s="1"/>
  <c r="JX326" i="93"/>
  <c r="LX326" i="93" s="1"/>
  <c r="JW326" i="93"/>
  <c r="LW326" i="93" s="1"/>
  <c r="JV326" i="93"/>
  <c r="LV326" i="93" s="1"/>
  <c r="JU326" i="93"/>
  <c r="LU326" i="93" s="1"/>
  <c r="JT326" i="93"/>
  <c r="LT326" i="93" s="1"/>
  <c r="JS326" i="93"/>
  <c r="LS326" i="93" s="1"/>
  <c r="JR326" i="93"/>
  <c r="LR326" i="93" s="1"/>
  <c r="JQ326" i="93"/>
  <c r="LQ326" i="93" s="1"/>
  <c r="JP326" i="93"/>
  <c r="LP326" i="93" s="1"/>
  <c r="JO326" i="93"/>
  <c r="LO326" i="93" s="1"/>
  <c r="JN326" i="93"/>
  <c r="LN326" i="93" s="1"/>
  <c r="JM326" i="93"/>
  <c r="LM326" i="93" s="1"/>
  <c r="JL326" i="93"/>
  <c r="LL326" i="93" s="1"/>
  <c r="JK326" i="93"/>
  <c r="LK326" i="93" s="1"/>
  <c r="JJ326" i="93"/>
  <c r="LJ326" i="93" s="1"/>
  <c r="JI326" i="93"/>
  <c r="LI326" i="93" s="1"/>
  <c r="JH326" i="93"/>
  <c r="LH326" i="93" s="1"/>
  <c r="JG326" i="93"/>
  <c r="LG326" i="93" s="1"/>
  <c r="JF326" i="93"/>
  <c r="LF326" i="93" s="1"/>
  <c r="JE326" i="93"/>
  <c r="LE326" i="93" s="1"/>
  <c r="JD326" i="93"/>
  <c r="LD326" i="93" s="1"/>
  <c r="JC326" i="93"/>
  <c r="LC326" i="93" s="1"/>
  <c r="JB326" i="93"/>
  <c r="LB326" i="93" s="1"/>
  <c r="JA326" i="93"/>
  <c r="LA326" i="93" s="1"/>
  <c r="KQ325" i="93"/>
  <c r="MQ325" i="93" s="1"/>
  <c r="KP325" i="93"/>
  <c r="MP325" i="93" s="1"/>
  <c r="KO325" i="93"/>
  <c r="MO325" i="93" s="1"/>
  <c r="KN325" i="93"/>
  <c r="MN325" i="93" s="1"/>
  <c r="KM325" i="93"/>
  <c r="MM325" i="93" s="1"/>
  <c r="KL325" i="93"/>
  <c r="ML325" i="93" s="1"/>
  <c r="KK325" i="93"/>
  <c r="MK325" i="93" s="1"/>
  <c r="KJ325" i="93"/>
  <c r="MJ325" i="93" s="1"/>
  <c r="KI325" i="93"/>
  <c r="MI325" i="93" s="1"/>
  <c r="KH325" i="93"/>
  <c r="MH325" i="93" s="1"/>
  <c r="KG325" i="93"/>
  <c r="MG325" i="93" s="1"/>
  <c r="KF325" i="93"/>
  <c r="MF325" i="93" s="1"/>
  <c r="KE325" i="93"/>
  <c r="ME325" i="93" s="1"/>
  <c r="KD325" i="93"/>
  <c r="MD325" i="93" s="1"/>
  <c r="KC325" i="93"/>
  <c r="MC325" i="93" s="1"/>
  <c r="KB325" i="93"/>
  <c r="MB325" i="93" s="1"/>
  <c r="KA325" i="93"/>
  <c r="MA325" i="93" s="1"/>
  <c r="JZ325" i="93"/>
  <c r="LZ325" i="93" s="1"/>
  <c r="JY325" i="93"/>
  <c r="LY325" i="93" s="1"/>
  <c r="JX325" i="93"/>
  <c r="LX325" i="93" s="1"/>
  <c r="JW325" i="93"/>
  <c r="LW325" i="93" s="1"/>
  <c r="JV325" i="93"/>
  <c r="LV325" i="93" s="1"/>
  <c r="JU325" i="93"/>
  <c r="LU325" i="93" s="1"/>
  <c r="JT325" i="93"/>
  <c r="LT325" i="93" s="1"/>
  <c r="JS325" i="93"/>
  <c r="LS325" i="93" s="1"/>
  <c r="JR325" i="93"/>
  <c r="LR325" i="93" s="1"/>
  <c r="JQ325" i="93"/>
  <c r="LQ325" i="93" s="1"/>
  <c r="JP325" i="93"/>
  <c r="LP325" i="93" s="1"/>
  <c r="JO325" i="93"/>
  <c r="LO325" i="93" s="1"/>
  <c r="JN325" i="93"/>
  <c r="LN325" i="93" s="1"/>
  <c r="JM325" i="93"/>
  <c r="LM325" i="93" s="1"/>
  <c r="JL325" i="93"/>
  <c r="LL325" i="93" s="1"/>
  <c r="JK325" i="93"/>
  <c r="LK325" i="93" s="1"/>
  <c r="JJ325" i="93"/>
  <c r="LJ325" i="93" s="1"/>
  <c r="JI325" i="93"/>
  <c r="LI325" i="93" s="1"/>
  <c r="JH325" i="93"/>
  <c r="LH325" i="93" s="1"/>
  <c r="JG325" i="93"/>
  <c r="LG325" i="93" s="1"/>
  <c r="JF325" i="93"/>
  <c r="LF325" i="93" s="1"/>
  <c r="JE325" i="93"/>
  <c r="LE325" i="93" s="1"/>
  <c r="JD325" i="93"/>
  <c r="LD325" i="93" s="1"/>
  <c r="JC325" i="93"/>
  <c r="LC325" i="93" s="1"/>
  <c r="JB325" i="93"/>
  <c r="LB325" i="93" s="1"/>
  <c r="JA325" i="93"/>
  <c r="LA325" i="93" s="1"/>
  <c r="KQ324" i="93"/>
  <c r="MQ324" i="93" s="1"/>
  <c r="KP324" i="93"/>
  <c r="MP324" i="93" s="1"/>
  <c r="KO324" i="93"/>
  <c r="MO324" i="93" s="1"/>
  <c r="KN324" i="93"/>
  <c r="MN324" i="93" s="1"/>
  <c r="KM324" i="93"/>
  <c r="MM324" i="93" s="1"/>
  <c r="KL324" i="93"/>
  <c r="ML324" i="93" s="1"/>
  <c r="KK324" i="93"/>
  <c r="MK324" i="93" s="1"/>
  <c r="KJ324" i="93"/>
  <c r="MJ324" i="93" s="1"/>
  <c r="KI324" i="93"/>
  <c r="MI324" i="93" s="1"/>
  <c r="KH324" i="93"/>
  <c r="MH324" i="93" s="1"/>
  <c r="KG324" i="93"/>
  <c r="MG324" i="93" s="1"/>
  <c r="KF324" i="93"/>
  <c r="MF324" i="93" s="1"/>
  <c r="KE324" i="93"/>
  <c r="ME324" i="93" s="1"/>
  <c r="KD324" i="93"/>
  <c r="MD324" i="93" s="1"/>
  <c r="KC324" i="93"/>
  <c r="MC324" i="93" s="1"/>
  <c r="KB324" i="93"/>
  <c r="MB324" i="93" s="1"/>
  <c r="KA324" i="93"/>
  <c r="MA324" i="93" s="1"/>
  <c r="JZ324" i="93"/>
  <c r="LZ324" i="93" s="1"/>
  <c r="JY324" i="93"/>
  <c r="LY324" i="93" s="1"/>
  <c r="JX324" i="93"/>
  <c r="LX324" i="93" s="1"/>
  <c r="JW324" i="93"/>
  <c r="LW324" i="93" s="1"/>
  <c r="JV324" i="93"/>
  <c r="LV324" i="93" s="1"/>
  <c r="JU324" i="93"/>
  <c r="LU324" i="93" s="1"/>
  <c r="JT324" i="93"/>
  <c r="LT324" i="93" s="1"/>
  <c r="JS324" i="93"/>
  <c r="LS324" i="93" s="1"/>
  <c r="JR324" i="93"/>
  <c r="LR324" i="93" s="1"/>
  <c r="JQ324" i="93"/>
  <c r="LQ324" i="93" s="1"/>
  <c r="JP324" i="93"/>
  <c r="LP324" i="93" s="1"/>
  <c r="JO324" i="93"/>
  <c r="LO324" i="93" s="1"/>
  <c r="JN324" i="93"/>
  <c r="LN324" i="93" s="1"/>
  <c r="JM324" i="93"/>
  <c r="LM324" i="93" s="1"/>
  <c r="JL324" i="93"/>
  <c r="LL324" i="93" s="1"/>
  <c r="JK324" i="93"/>
  <c r="LK324" i="93" s="1"/>
  <c r="JJ324" i="93"/>
  <c r="LJ324" i="93" s="1"/>
  <c r="JI324" i="93"/>
  <c r="LI324" i="93" s="1"/>
  <c r="JH324" i="93"/>
  <c r="LH324" i="93" s="1"/>
  <c r="JG324" i="93"/>
  <c r="LG324" i="93" s="1"/>
  <c r="JF324" i="93"/>
  <c r="LF324" i="93" s="1"/>
  <c r="JE324" i="93"/>
  <c r="LE324" i="93" s="1"/>
  <c r="JD324" i="93"/>
  <c r="LD324" i="93" s="1"/>
  <c r="JC324" i="93"/>
  <c r="LC324" i="93" s="1"/>
  <c r="JB324" i="93"/>
  <c r="LB324" i="93" s="1"/>
  <c r="JA324" i="93"/>
  <c r="LA324" i="93" s="1"/>
  <c r="KQ323" i="93"/>
  <c r="MQ323" i="93" s="1"/>
  <c r="KP323" i="93"/>
  <c r="MP323" i="93" s="1"/>
  <c r="KO323" i="93"/>
  <c r="MO323" i="93" s="1"/>
  <c r="KN323" i="93"/>
  <c r="MN323" i="93" s="1"/>
  <c r="KM323" i="93"/>
  <c r="MM323" i="93" s="1"/>
  <c r="KL323" i="93"/>
  <c r="ML323" i="93" s="1"/>
  <c r="KK323" i="93"/>
  <c r="MK323" i="93" s="1"/>
  <c r="KJ323" i="93"/>
  <c r="MJ323" i="93" s="1"/>
  <c r="KI323" i="93"/>
  <c r="MI323" i="93" s="1"/>
  <c r="KH323" i="93"/>
  <c r="MH323" i="93" s="1"/>
  <c r="KG323" i="93"/>
  <c r="MG323" i="93" s="1"/>
  <c r="KF323" i="93"/>
  <c r="MF323" i="93" s="1"/>
  <c r="KE323" i="93"/>
  <c r="ME323" i="93" s="1"/>
  <c r="KD323" i="93"/>
  <c r="MD323" i="93" s="1"/>
  <c r="KC323" i="93"/>
  <c r="MC323" i="93" s="1"/>
  <c r="KB323" i="93"/>
  <c r="MB323" i="93" s="1"/>
  <c r="KA323" i="93"/>
  <c r="MA323" i="93" s="1"/>
  <c r="JZ323" i="93"/>
  <c r="LZ323" i="93" s="1"/>
  <c r="JY323" i="93"/>
  <c r="LY323" i="93" s="1"/>
  <c r="JX323" i="93"/>
  <c r="LX323" i="93" s="1"/>
  <c r="JW323" i="93"/>
  <c r="LW323" i="93" s="1"/>
  <c r="JV323" i="93"/>
  <c r="LV323" i="93" s="1"/>
  <c r="JU323" i="93"/>
  <c r="LU323" i="93" s="1"/>
  <c r="JT323" i="93"/>
  <c r="LT323" i="93" s="1"/>
  <c r="JS323" i="93"/>
  <c r="LS323" i="93" s="1"/>
  <c r="JR323" i="93"/>
  <c r="LR323" i="93" s="1"/>
  <c r="JQ323" i="93"/>
  <c r="LQ323" i="93" s="1"/>
  <c r="JP323" i="93"/>
  <c r="LP323" i="93" s="1"/>
  <c r="JO323" i="93"/>
  <c r="LO323" i="93" s="1"/>
  <c r="JN323" i="93"/>
  <c r="LN323" i="93" s="1"/>
  <c r="JM323" i="93"/>
  <c r="LM323" i="93" s="1"/>
  <c r="JL323" i="93"/>
  <c r="LL323" i="93" s="1"/>
  <c r="JK323" i="93"/>
  <c r="LK323" i="93" s="1"/>
  <c r="JJ323" i="93"/>
  <c r="LJ323" i="93" s="1"/>
  <c r="JI323" i="93"/>
  <c r="LI323" i="93" s="1"/>
  <c r="JH323" i="93"/>
  <c r="LH323" i="93" s="1"/>
  <c r="JG323" i="93"/>
  <c r="LG323" i="93" s="1"/>
  <c r="JF323" i="93"/>
  <c r="LF323" i="93" s="1"/>
  <c r="JE323" i="93"/>
  <c r="LE323" i="93" s="1"/>
  <c r="JD323" i="93"/>
  <c r="LD323" i="93" s="1"/>
  <c r="JC323" i="93"/>
  <c r="LC323" i="93" s="1"/>
  <c r="JB323" i="93"/>
  <c r="LB323" i="93" s="1"/>
  <c r="JA323" i="93"/>
  <c r="LA323" i="93" s="1"/>
  <c r="KQ322" i="93"/>
  <c r="MQ322" i="93" s="1"/>
  <c r="KP322" i="93"/>
  <c r="MP322" i="93" s="1"/>
  <c r="KO322" i="93"/>
  <c r="MO322" i="93" s="1"/>
  <c r="KN322" i="93"/>
  <c r="MN322" i="93" s="1"/>
  <c r="KM322" i="93"/>
  <c r="MM322" i="93" s="1"/>
  <c r="KL322" i="93"/>
  <c r="ML322" i="93" s="1"/>
  <c r="KK322" i="93"/>
  <c r="MK322" i="93" s="1"/>
  <c r="KJ322" i="93"/>
  <c r="MJ322" i="93" s="1"/>
  <c r="KI322" i="93"/>
  <c r="MI322" i="93" s="1"/>
  <c r="KH322" i="93"/>
  <c r="MH322" i="93" s="1"/>
  <c r="KG322" i="93"/>
  <c r="MG322" i="93" s="1"/>
  <c r="KF322" i="93"/>
  <c r="MF322" i="93" s="1"/>
  <c r="KE322" i="93"/>
  <c r="ME322" i="93" s="1"/>
  <c r="KD322" i="93"/>
  <c r="MD322" i="93" s="1"/>
  <c r="KC322" i="93"/>
  <c r="MC322" i="93" s="1"/>
  <c r="KB322" i="93"/>
  <c r="MB322" i="93" s="1"/>
  <c r="KA322" i="93"/>
  <c r="MA322" i="93" s="1"/>
  <c r="JZ322" i="93"/>
  <c r="LZ322" i="93" s="1"/>
  <c r="JY322" i="93"/>
  <c r="LY322" i="93" s="1"/>
  <c r="JX322" i="93"/>
  <c r="LX322" i="93" s="1"/>
  <c r="JW322" i="93"/>
  <c r="LW322" i="93" s="1"/>
  <c r="JV322" i="93"/>
  <c r="LV322" i="93" s="1"/>
  <c r="JU322" i="93"/>
  <c r="LU322" i="93" s="1"/>
  <c r="JT322" i="93"/>
  <c r="LT322" i="93" s="1"/>
  <c r="JS322" i="93"/>
  <c r="LS322" i="93" s="1"/>
  <c r="JR322" i="93"/>
  <c r="LR322" i="93" s="1"/>
  <c r="JQ322" i="93"/>
  <c r="LQ322" i="93" s="1"/>
  <c r="JP322" i="93"/>
  <c r="LP322" i="93" s="1"/>
  <c r="JO322" i="93"/>
  <c r="LO322" i="93" s="1"/>
  <c r="JN322" i="93"/>
  <c r="LN322" i="93" s="1"/>
  <c r="JM322" i="93"/>
  <c r="LM322" i="93" s="1"/>
  <c r="JL322" i="93"/>
  <c r="LL322" i="93" s="1"/>
  <c r="JK322" i="93"/>
  <c r="LK322" i="93" s="1"/>
  <c r="JJ322" i="93"/>
  <c r="LJ322" i="93" s="1"/>
  <c r="JI322" i="93"/>
  <c r="LI322" i="93" s="1"/>
  <c r="JH322" i="93"/>
  <c r="LH322" i="93" s="1"/>
  <c r="JG322" i="93"/>
  <c r="LG322" i="93" s="1"/>
  <c r="JF322" i="93"/>
  <c r="LF322" i="93" s="1"/>
  <c r="JE322" i="93"/>
  <c r="LE322" i="93" s="1"/>
  <c r="JD322" i="93"/>
  <c r="LD322" i="93" s="1"/>
  <c r="JC322" i="93"/>
  <c r="LC322" i="93" s="1"/>
  <c r="JB322" i="93"/>
  <c r="LB322" i="93" s="1"/>
  <c r="JA322" i="93"/>
  <c r="LA322" i="93" s="1"/>
  <c r="KQ321" i="93"/>
  <c r="MQ321" i="93" s="1"/>
  <c r="KP321" i="93"/>
  <c r="MP321" i="93" s="1"/>
  <c r="KO321" i="93"/>
  <c r="MO321" i="93" s="1"/>
  <c r="KN321" i="93"/>
  <c r="MN321" i="93" s="1"/>
  <c r="KM321" i="93"/>
  <c r="MM321" i="93" s="1"/>
  <c r="KL321" i="93"/>
  <c r="ML321" i="93" s="1"/>
  <c r="KK321" i="93"/>
  <c r="MK321" i="93" s="1"/>
  <c r="KJ321" i="93"/>
  <c r="MJ321" i="93" s="1"/>
  <c r="KI321" i="93"/>
  <c r="MI321" i="93" s="1"/>
  <c r="KH321" i="93"/>
  <c r="MH321" i="93" s="1"/>
  <c r="KG321" i="93"/>
  <c r="MG321" i="93" s="1"/>
  <c r="KF321" i="93"/>
  <c r="MF321" i="93" s="1"/>
  <c r="KE321" i="93"/>
  <c r="ME321" i="93" s="1"/>
  <c r="KD321" i="93"/>
  <c r="MD321" i="93" s="1"/>
  <c r="KC321" i="93"/>
  <c r="MC321" i="93" s="1"/>
  <c r="KB321" i="93"/>
  <c r="MB321" i="93" s="1"/>
  <c r="KA321" i="93"/>
  <c r="MA321" i="93" s="1"/>
  <c r="JZ321" i="93"/>
  <c r="LZ321" i="93" s="1"/>
  <c r="JY321" i="93"/>
  <c r="LY321" i="93" s="1"/>
  <c r="JX321" i="93"/>
  <c r="LX321" i="93" s="1"/>
  <c r="JW321" i="93"/>
  <c r="LW321" i="93" s="1"/>
  <c r="JV321" i="93"/>
  <c r="LV321" i="93" s="1"/>
  <c r="JU321" i="93"/>
  <c r="LU321" i="93" s="1"/>
  <c r="JT321" i="93"/>
  <c r="LT321" i="93" s="1"/>
  <c r="JS321" i="93"/>
  <c r="LS321" i="93" s="1"/>
  <c r="JR321" i="93"/>
  <c r="LR321" i="93" s="1"/>
  <c r="JQ321" i="93"/>
  <c r="LQ321" i="93" s="1"/>
  <c r="JP321" i="93"/>
  <c r="LP321" i="93" s="1"/>
  <c r="JO321" i="93"/>
  <c r="LO321" i="93" s="1"/>
  <c r="JN321" i="93"/>
  <c r="LN321" i="93" s="1"/>
  <c r="JM321" i="93"/>
  <c r="LM321" i="93" s="1"/>
  <c r="JL321" i="93"/>
  <c r="LL321" i="93" s="1"/>
  <c r="JK321" i="93"/>
  <c r="LK321" i="93" s="1"/>
  <c r="JJ321" i="93"/>
  <c r="LJ321" i="93" s="1"/>
  <c r="JI321" i="93"/>
  <c r="LI321" i="93" s="1"/>
  <c r="JH321" i="93"/>
  <c r="LH321" i="93" s="1"/>
  <c r="JG321" i="93"/>
  <c r="LG321" i="93" s="1"/>
  <c r="JF321" i="93"/>
  <c r="LF321" i="93" s="1"/>
  <c r="JE321" i="93"/>
  <c r="LE321" i="93" s="1"/>
  <c r="JD321" i="93"/>
  <c r="LD321" i="93" s="1"/>
  <c r="JC321" i="93"/>
  <c r="LC321" i="93" s="1"/>
  <c r="JB321" i="93"/>
  <c r="LB321" i="93" s="1"/>
  <c r="JA321" i="93"/>
  <c r="LA321" i="93" s="1"/>
  <c r="KQ320" i="93"/>
  <c r="MQ320" i="93" s="1"/>
  <c r="KP320" i="93"/>
  <c r="MP320" i="93" s="1"/>
  <c r="KO320" i="93"/>
  <c r="MO320" i="93" s="1"/>
  <c r="KN320" i="93"/>
  <c r="MN320" i="93" s="1"/>
  <c r="KM320" i="93"/>
  <c r="MM320" i="93" s="1"/>
  <c r="KL320" i="93"/>
  <c r="ML320" i="93" s="1"/>
  <c r="KK320" i="93"/>
  <c r="MK320" i="93" s="1"/>
  <c r="KJ320" i="93"/>
  <c r="MJ320" i="93" s="1"/>
  <c r="KI320" i="93"/>
  <c r="MI320" i="93" s="1"/>
  <c r="KH320" i="93"/>
  <c r="MH320" i="93" s="1"/>
  <c r="KG320" i="93"/>
  <c r="MG320" i="93" s="1"/>
  <c r="KF320" i="93"/>
  <c r="MF320" i="93" s="1"/>
  <c r="KE320" i="93"/>
  <c r="ME320" i="93" s="1"/>
  <c r="KD320" i="93"/>
  <c r="MD320" i="93" s="1"/>
  <c r="KC320" i="93"/>
  <c r="MC320" i="93" s="1"/>
  <c r="KB320" i="93"/>
  <c r="MB320" i="93" s="1"/>
  <c r="KA320" i="93"/>
  <c r="MA320" i="93" s="1"/>
  <c r="JZ320" i="93"/>
  <c r="LZ320" i="93" s="1"/>
  <c r="JY320" i="93"/>
  <c r="LY320" i="93" s="1"/>
  <c r="JX320" i="93"/>
  <c r="LX320" i="93" s="1"/>
  <c r="JW320" i="93"/>
  <c r="LW320" i="93" s="1"/>
  <c r="JV320" i="93"/>
  <c r="LV320" i="93" s="1"/>
  <c r="JU320" i="93"/>
  <c r="LU320" i="93" s="1"/>
  <c r="JT320" i="93"/>
  <c r="LT320" i="93" s="1"/>
  <c r="JS320" i="93"/>
  <c r="LS320" i="93" s="1"/>
  <c r="JR320" i="93"/>
  <c r="LR320" i="93" s="1"/>
  <c r="JQ320" i="93"/>
  <c r="LQ320" i="93" s="1"/>
  <c r="JP320" i="93"/>
  <c r="LP320" i="93" s="1"/>
  <c r="JO320" i="93"/>
  <c r="LO320" i="93" s="1"/>
  <c r="JN320" i="93"/>
  <c r="LN320" i="93" s="1"/>
  <c r="JM320" i="93"/>
  <c r="LM320" i="93" s="1"/>
  <c r="JL320" i="93"/>
  <c r="LL320" i="93" s="1"/>
  <c r="JK320" i="93"/>
  <c r="LK320" i="93" s="1"/>
  <c r="JJ320" i="93"/>
  <c r="LJ320" i="93" s="1"/>
  <c r="JI320" i="93"/>
  <c r="LI320" i="93" s="1"/>
  <c r="JH320" i="93"/>
  <c r="LH320" i="93" s="1"/>
  <c r="JG320" i="93"/>
  <c r="LG320" i="93" s="1"/>
  <c r="JF320" i="93"/>
  <c r="LF320" i="93" s="1"/>
  <c r="JE320" i="93"/>
  <c r="LE320" i="93" s="1"/>
  <c r="JD320" i="93"/>
  <c r="LD320" i="93" s="1"/>
  <c r="JC320" i="93"/>
  <c r="LC320" i="93" s="1"/>
  <c r="JB320" i="93"/>
  <c r="LB320" i="93" s="1"/>
  <c r="JA320" i="93"/>
  <c r="LA320" i="93" s="1"/>
  <c r="KQ319" i="93"/>
  <c r="MQ319" i="93" s="1"/>
  <c r="KP319" i="93"/>
  <c r="MP319" i="93" s="1"/>
  <c r="KO319" i="93"/>
  <c r="MO319" i="93" s="1"/>
  <c r="KN319" i="93"/>
  <c r="MN319" i="93" s="1"/>
  <c r="KM319" i="93"/>
  <c r="MM319" i="93" s="1"/>
  <c r="KL319" i="93"/>
  <c r="ML319" i="93" s="1"/>
  <c r="KK319" i="93"/>
  <c r="MK319" i="93" s="1"/>
  <c r="KJ319" i="93"/>
  <c r="MJ319" i="93" s="1"/>
  <c r="KI319" i="93"/>
  <c r="MI319" i="93" s="1"/>
  <c r="KH319" i="93"/>
  <c r="M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JT319" i="93"/>
  <c r="LT319" i="93" s="1"/>
  <c r="JS319" i="93"/>
  <c r="LS319" i="93" s="1"/>
  <c r="JR319" i="93"/>
  <c r="LR319" i="93" s="1"/>
  <c r="JQ319" i="93"/>
  <c r="LQ319" i="93" s="1"/>
  <c r="JP319" i="93"/>
  <c r="LP319" i="93" s="1"/>
  <c r="JO319" i="93"/>
  <c r="LO319" i="93" s="1"/>
  <c r="JN319" i="93"/>
  <c r="LN319" i="93" s="1"/>
  <c r="JM319" i="93"/>
  <c r="LM319" i="93" s="1"/>
  <c r="JL319" i="93"/>
  <c r="LL319" i="93" s="1"/>
  <c r="JK319" i="93"/>
  <c r="LK319" i="93" s="1"/>
  <c r="JJ319" i="93"/>
  <c r="LJ319" i="93" s="1"/>
  <c r="JI319" i="93"/>
  <c r="LI319" i="93" s="1"/>
  <c r="JH319" i="93"/>
  <c r="LH319" i="93" s="1"/>
  <c r="JG319" i="93"/>
  <c r="LG319" i="93" s="1"/>
  <c r="JF319" i="93"/>
  <c r="LF319" i="93" s="1"/>
  <c r="JE319" i="93"/>
  <c r="LE319" i="93" s="1"/>
  <c r="JD319" i="93"/>
  <c r="LD319" i="93" s="1"/>
  <c r="JC319" i="93"/>
  <c r="LC319" i="93" s="1"/>
  <c r="JB319" i="93"/>
  <c r="LB319" i="93" s="1"/>
  <c r="KZ499" i="93" l="1"/>
  <c r="IZ499" i="93"/>
  <c r="GZ499" i="93"/>
  <c r="GQ499" i="93"/>
  <c r="GP499" i="93"/>
  <c r="GO499" i="93"/>
  <c r="GN499" i="93"/>
  <c r="GM499" i="93"/>
  <c r="GL499" i="93"/>
  <c r="GK499" i="93"/>
  <c r="GJ499" i="93"/>
  <c r="GI499" i="93"/>
  <c r="GH499" i="93"/>
  <c r="GG499" i="93"/>
  <c r="GF499" i="93"/>
  <c r="GE499" i="93"/>
  <c r="GD499" i="93"/>
  <c r="GC499" i="93"/>
  <c r="GB499" i="93"/>
  <c r="GA499" i="93"/>
  <c r="FZ499" i="93"/>
  <c r="FY499" i="93"/>
  <c r="FX499" i="93"/>
  <c r="FW499" i="93"/>
  <c r="FV499" i="93"/>
  <c r="FN499" i="93"/>
  <c r="FM499" i="93"/>
  <c r="FL499" i="93"/>
  <c r="FK499" i="93"/>
  <c r="FJ499" i="93"/>
  <c r="FI499" i="93"/>
  <c r="FH499" i="93"/>
  <c r="FG499" i="93"/>
  <c r="FF499" i="93"/>
  <c r="FQ499" i="93" s="1"/>
  <c r="FE499" i="93"/>
  <c r="FD499" i="93"/>
  <c r="FC499" i="93"/>
  <c r="FB499" i="93"/>
  <c r="FA499" i="93"/>
  <c r="EZ499" i="93"/>
  <c r="KZ498" i="93"/>
  <c r="IZ498" i="93"/>
  <c r="GZ498" i="93"/>
  <c r="GQ498" i="93"/>
  <c r="GP498" i="93"/>
  <c r="GO498" i="93"/>
  <c r="GN498" i="93"/>
  <c r="GM498" i="93"/>
  <c r="GL498" i="93"/>
  <c r="GK498" i="93"/>
  <c r="GJ498" i="93"/>
  <c r="GI498" i="93"/>
  <c r="GH498" i="93"/>
  <c r="GG498" i="93"/>
  <c r="GF498" i="93"/>
  <c r="GE498" i="93"/>
  <c r="GD498" i="93"/>
  <c r="GC498" i="93"/>
  <c r="GB498" i="93"/>
  <c r="GA498" i="93"/>
  <c r="FZ498" i="93"/>
  <c r="FY498" i="93"/>
  <c r="FX498" i="93"/>
  <c r="FW498" i="93"/>
  <c r="FV498" i="93"/>
  <c r="FN498" i="93"/>
  <c r="FM498" i="93"/>
  <c r="FL498" i="93"/>
  <c r="FK498" i="93"/>
  <c r="FJ498" i="93"/>
  <c r="FI498" i="93"/>
  <c r="FH498" i="93"/>
  <c r="FG498" i="93"/>
  <c r="FF498" i="93"/>
  <c r="FQ498" i="93" s="1"/>
  <c r="FE498" i="93"/>
  <c r="FD498" i="93"/>
  <c r="FC498" i="93"/>
  <c r="FB498" i="93"/>
  <c r="FA498" i="93"/>
  <c r="EZ498" i="93"/>
  <c r="KZ497" i="93"/>
  <c r="IZ497" i="93"/>
  <c r="GZ497" i="93"/>
  <c r="GQ497" i="93"/>
  <c r="GP497" i="93"/>
  <c r="GO497" i="93"/>
  <c r="GN497" i="93"/>
  <c r="GM497" i="93"/>
  <c r="GL497" i="93"/>
  <c r="GK497" i="93"/>
  <c r="GJ497" i="93"/>
  <c r="GI497" i="93"/>
  <c r="GH497" i="93"/>
  <c r="GG497" i="93"/>
  <c r="GF497" i="93"/>
  <c r="GE497" i="93"/>
  <c r="GD497" i="93"/>
  <c r="GC497" i="93"/>
  <c r="GB497" i="93"/>
  <c r="GA497" i="93"/>
  <c r="FZ497" i="93"/>
  <c r="FY497" i="93"/>
  <c r="FX497" i="93"/>
  <c r="FW497" i="93"/>
  <c r="FV497" i="93"/>
  <c r="FN497" i="93"/>
  <c r="FM497" i="93"/>
  <c r="FL497" i="93"/>
  <c r="FK497" i="93"/>
  <c r="FJ497" i="93"/>
  <c r="FI497" i="93"/>
  <c r="FH497" i="93"/>
  <c r="FG497" i="93"/>
  <c r="FF497" i="93"/>
  <c r="FQ497" i="93" s="1"/>
  <c r="FE497" i="93"/>
  <c r="FD497" i="93"/>
  <c r="FC497" i="93"/>
  <c r="FB497" i="93"/>
  <c r="FA497" i="93"/>
  <c r="EZ497" i="93"/>
  <c r="KZ496" i="93"/>
  <c r="IZ496" i="93"/>
  <c r="GZ496" i="93"/>
  <c r="GQ496" i="93"/>
  <c r="GP496" i="93"/>
  <c r="GO496" i="93"/>
  <c r="GN496" i="93"/>
  <c r="GM496" i="93"/>
  <c r="GL496" i="93"/>
  <c r="GK496" i="93"/>
  <c r="GJ496" i="93"/>
  <c r="GI496" i="93"/>
  <c r="GH496" i="93"/>
  <c r="GG496" i="93"/>
  <c r="GF496" i="93"/>
  <c r="GE496" i="93"/>
  <c r="GD496" i="93"/>
  <c r="GC496" i="93"/>
  <c r="GB496" i="93"/>
  <c r="GA496" i="93"/>
  <c r="FZ496" i="93"/>
  <c r="FY496" i="93"/>
  <c r="FX496" i="93"/>
  <c r="FW496" i="93"/>
  <c r="FV496" i="93"/>
  <c r="FN496" i="93"/>
  <c r="FM496" i="93"/>
  <c r="FL496" i="93"/>
  <c r="FK496" i="93"/>
  <c r="FJ496" i="93"/>
  <c r="FI496" i="93"/>
  <c r="FH496" i="93"/>
  <c r="FG496" i="93"/>
  <c r="FF496" i="93"/>
  <c r="FQ496" i="93" s="1"/>
  <c r="FE496" i="93"/>
  <c r="FD496" i="93"/>
  <c r="FC496" i="93"/>
  <c r="FB496" i="93"/>
  <c r="FA496" i="93"/>
  <c r="EZ496" i="93"/>
  <c r="KZ495" i="93"/>
  <c r="IZ495" i="93"/>
  <c r="GZ495" i="93"/>
  <c r="GQ495" i="93"/>
  <c r="GP495" i="93"/>
  <c r="GO495" i="93"/>
  <c r="GN495" i="93"/>
  <c r="GM495" i="93"/>
  <c r="GL495" i="93"/>
  <c r="GK495" i="93"/>
  <c r="GJ495" i="93"/>
  <c r="GI495" i="93"/>
  <c r="GH495" i="93"/>
  <c r="GG495" i="93"/>
  <c r="GF495" i="93"/>
  <c r="GE495" i="93"/>
  <c r="GD495" i="93"/>
  <c r="GC495" i="93"/>
  <c r="GB495" i="93"/>
  <c r="GA495" i="93"/>
  <c r="FZ495" i="93"/>
  <c r="FY495" i="93"/>
  <c r="FX495" i="93"/>
  <c r="FW495" i="93"/>
  <c r="FV495" i="93"/>
  <c r="FN495" i="93"/>
  <c r="FM495" i="93"/>
  <c r="FL495" i="93"/>
  <c r="FK495" i="93"/>
  <c r="FJ495" i="93"/>
  <c r="FI495" i="93"/>
  <c r="FH495" i="93"/>
  <c r="FG495" i="93"/>
  <c r="FF495" i="93"/>
  <c r="FQ495" i="93" s="1"/>
  <c r="FE495" i="93"/>
  <c r="FD495" i="93"/>
  <c r="FC495" i="93"/>
  <c r="FB495" i="93"/>
  <c r="FA495" i="93"/>
  <c r="EZ495" i="93"/>
  <c r="KZ494" i="93"/>
  <c r="IZ494" i="93"/>
  <c r="GZ494" i="93"/>
  <c r="GQ494" i="93"/>
  <c r="GP494" i="93"/>
  <c r="GO494" i="93"/>
  <c r="GN494" i="93"/>
  <c r="GM494" i="93"/>
  <c r="GL494" i="93"/>
  <c r="GK494" i="93"/>
  <c r="GJ494" i="93"/>
  <c r="GI494" i="93"/>
  <c r="GH494" i="93"/>
  <c r="GG494" i="93"/>
  <c r="GF494" i="93"/>
  <c r="GE494" i="93"/>
  <c r="GD494" i="93"/>
  <c r="GC494" i="93"/>
  <c r="GB494" i="93"/>
  <c r="GA494" i="93"/>
  <c r="FZ494" i="93"/>
  <c r="FY494" i="93"/>
  <c r="FX494" i="93"/>
  <c r="FW494" i="93"/>
  <c r="FV494" i="93"/>
  <c r="FN494" i="93"/>
  <c r="FM494" i="93"/>
  <c r="FL494" i="93"/>
  <c r="FK494" i="93"/>
  <c r="FJ494" i="93"/>
  <c r="FI494" i="93"/>
  <c r="FH494" i="93"/>
  <c r="FG494" i="93"/>
  <c r="FF494" i="93"/>
  <c r="FQ494" i="93" s="1"/>
  <c r="FE494" i="93"/>
  <c r="FD494" i="93"/>
  <c r="FC494" i="93"/>
  <c r="FB494" i="93"/>
  <c r="FA494" i="93"/>
  <c r="EZ494" i="93"/>
  <c r="KZ493" i="93"/>
  <c r="IZ493" i="93"/>
  <c r="GZ493" i="93"/>
  <c r="GQ493" i="93"/>
  <c r="GP493" i="93"/>
  <c r="GO493" i="93"/>
  <c r="GN493" i="93"/>
  <c r="GM493" i="93"/>
  <c r="GL493" i="93"/>
  <c r="GK493" i="93"/>
  <c r="GJ493" i="93"/>
  <c r="GI493" i="93"/>
  <c r="GH493" i="93"/>
  <c r="GG493" i="93"/>
  <c r="GF493" i="93"/>
  <c r="GE493" i="93"/>
  <c r="GD493" i="93"/>
  <c r="GC493" i="93"/>
  <c r="GB493" i="93"/>
  <c r="GA493" i="93"/>
  <c r="FZ493" i="93"/>
  <c r="FY493" i="93"/>
  <c r="FX493" i="93"/>
  <c r="FW493" i="93"/>
  <c r="FV493" i="93"/>
  <c r="FN493" i="93"/>
  <c r="FM493" i="93"/>
  <c r="FL493" i="93"/>
  <c r="FK493" i="93"/>
  <c r="FJ493" i="93"/>
  <c r="FI493" i="93"/>
  <c r="FH493" i="93"/>
  <c r="FG493" i="93"/>
  <c r="FF493" i="93"/>
  <c r="FQ493" i="93" s="1"/>
  <c r="FE493" i="93"/>
  <c r="FD493" i="93"/>
  <c r="FC493" i="93"/>
  <c r="FB493" i="93"/>
  <c r="FA493" i="93"/>
  <c r="EZ493" i="93"/>
  <c r="KZ492" i="93"/>
  <c r="IZ492" i="93"/>
  <c r="GZ492" i="93"/>
  <c r="GQ492" i="93"/>
  <c r="GP492" i="93"/>
  <c r="GO492" i="93"/>
  <c r="GN492" i="93"/>
  <c r="GM492" i="93"/>
  <c r="GL492" i="93"/>
  <c r="GK492" i="93"/>
  <c r="GJ492" i="93"/>
  <c r="GI492" i="93"/>
  <c r="GH492" i="93"/>
  <c r="GG492" i="93"/>
  <c r="GF492" i="93"/>
  <c r="GE492" i="93"/>
  <c r="GD492" i="93"/>
  <c r="GC492" i="93"/>
  <c r="GB492" i="93"/>
  <c r="GA492" i="93"/>
  <c r="FZ492" i="93"/>
  <c r="FY492" i="93"/>
  <c r="FX492" i="93"/>
  <c r="FW492" i="93"/>
  <c r="FV492" i="93"/>
  <c r="FN492" i="93"/>
  <c r="FM492" i="93"/>
  <c r="FL492" i="93"/>
  <c r="FK492" i="93"/>
  <c r="FJ492" i="93"/>
  <c r="FI492" i="93"/>
  <c r="FH492" i="93"/>
  <c r="FG492" i="93"/>
  <c r="FF492" i="93"/>
  <c r="FQ492" i="93" s="1"/>
  <c r="FE492" i="93"/>
  <c r="FD492" i="93"/>
  <c r="FC492" i="93"/>
  <c r="FB492" i="93"/>
  <c r="FA492" i="93"/>
  <c r="EZ492" i="93"/>
  <c r="KZ491" i="93"/>
  <c r="IZ491" i="93"/>
  <c r="GZ491" i="93"/>
  <c r="GQ491" i="93"/>
  <c r="GP491" i="93"/>
  <c r="GO491" i="93"/>
  <c r="GN491" i="93"/>
  <c r="GM491" i="93"/>
  <c r="GL491" i="93"/>
  <c r="GK491" i="93"/>
  <c r="GJ491" i="93"/>
  <c r="GI491" i="93"/>
  <c r="GH491" i="93"/>
  <c r="GG491" i="93"/>
  <c r="GF491" i="93"/>
  <c r="GE491" i="93"/>
  <c r="GD491" i="93"/>
  <c r="GC491" i="93"/>
  <c r="GB491" i="93"/>
  <c r="GA491" i="93"/>
  <c r="FZ491" i="93"/>
  <c r="FY491" i="93"/>
  <c r="FX491" i="93"/>
  <c r="FW491" i="93"/>
  <c r="FV491" i="93"/>
  <c r="FN491" i="93"/>
  <c r="FM491" i="93"/>
  <c r="FL491" i="93"/>
  <c r="FK491" i="93"/>
  <c r="FJ491" i="93"/>
  <c r="FI491" i="93"/>
  <c r="FH491" i="93"/>
  <c r="FG491" i="93"/>
  <c r="FF491" i="93"/>
  <c r="FQ491" i="93" s="1"/>
  <c r="FE491" i="93"/>
  <c r="FD491" i="93"/>
  <c r="FP491" i="93" s="1"/>
  <c r="FC491" i="93"/>
  <c r="FB491" i="93"/>
  <c r="FA491" i="93"/>
  <c r="EZ491" i="93"/>
  <c r="KZ490" i="93"/>
  <c r="IZ490" i="93"/>
  <c r="GZ490" i="93"/>
  <c r="GQ490" i="93"/>
  <c r="GP490" i="93"/>
  <c r="GO490" i="93"/>
  <c r="GN490" i="93"/>
  <c r="GM490" i="93"/>
  <c r="GL490" i="93"/>
  <c r="GK490" i="93"/>
  <c r="GJ490" i="93"/>
  <c r="GI490" i="93"/>
  <c r="GH490" i="93"/>
  <c r="GG490" i="93"/>
  <c r="GF490" i="93"/>
  <c r="GE490" i="93"/>
  <c r="GD490" i="93"/>
  <c r="GC490" i="93"/>
  <c r="GB490" i="93"/>
  <c r="GA490" i="93"/>
  <c r="FZ490" i="93"/>
  <c r="FY490" i="93"/>
  <c r="FX490" i="93"/>
  <c r="FW490" i="93"/>
  <c r="FV490" i="93"/>
  <c r="FN490" i="93"/>
  <c r="FM490" i="93"/>
  <c r="FL490" i="93"/>
  <c r="FK490" i="93"/>
  <c r="FJ490" i="93"/>
  <c r="FI490" i="93"/>
  <c r="FH490" i="93"/>
  <c r="FG490" i="93"/>
  <c r="FF490" i="93"/>
  <c r="FQ490" i="93" s="1"/>
  <c r="FE490" i="93"/>
  <c r="FD490" i="93"/>
  <c r="FC490" i="93"/>
  <c r="FB490" i="93"/>
  <c r="FA490" i="93"/>
  <c r="EZ490" i="93"/>
  <c r="KZ489" i="93"/>
  <c r="IZ489" i="93"/>
  <c r="GZ489" i="93"/>
  <c r="GQ489" i="93"/>
  <c r="GP489" i="93"/>
  <c r="GO489" i="93"/>
  <c r="GN489" i="93"/>
  <c r="GM489" i="93"/>
  <c r="GL489" i="93"/>
  <c r="GK489" i="93"/>
  <c r="GJ489" i="93"/>
  <c r="GI489" i="93"/>
  <c r="GH489" i="93"/>
  <c r="GG489" i="93"/>
  <c r="GF489" i="93"/>
  <c r="GE489" i="93"/>
  <c r="GD489" i="93"/>
  <c r="GC489" i="93"/>
  <c r="GB489" i="93"/>
  <c r="GA489" i="93"/>
  <c r="FZ489" i="93"/>
  <c r="FY489" i="93"/>
  <c r="FX489" i="93"/>
  <c r="FW489" i="93"/>
  <c r="FV489" i="93"/>
  <c r="FN489" i="93"/>
  <c r="FM489" i="93"/>
  <c r="FL489" i="93"/>
  <c r="FK489" i="93"/>
  <c r="FJ489" i="93"/>
  <c r="FI489" i="93"/>
  <c r="FH489" i="93"/>
  <c r="FG489" i="93"/>
  <c r="FF489" i="93"/>
  <c r="FQ489" i="93" s="1"/>
  <c r="FE489" i="93"/>
  <c r="FD489" i="93"/>
  <c r="FC489" i="93"/>
  <c r="FB489" i="93"/>
  <c r="FA489" i="93"/>
  <c r="EZ489" i="93"/>
  <c r="KZ488" i="93"/>
  <c r="IZ488" i="93"/>
  <c r="GZ488" i="93"/>
  <c r="GQ488" i="93"/>
  <c r="GP488" i="93"/>
  <c r="GO488" i="93"/>
  <c r="GN488" i="93"/>
  <c r="GM488" i="93"/>
  <c r="GL488" i="93"/>
  <c r="GK488" i="93"/>
  <c r="GJ488" i="93"/>
  <c r="GI488" i="93"/>
  <c r="GH488" i="93"/>
  <c r="GG488" i="93"/>
  <c r="GF488" i="93"/>
  <c r="GE488" i="93"/>
  <c r="GD488" i="93"/>
  <c r="GC488" i="93"/>
  <c r="GB488" i="93"/>
  <c r="GA488" i="93"/>
  <c r="FZ488" i="93"/>
  <c r="FY488" i="93"/>
  <c r="FX488" i="93"/>
  <c r="FW488" i="93"/>
  <c r="FV488" i="93"/>
  <c r="FN488" i="93"/>
  <c r="FM488" i="93"/>
  <c r="FL488" i="93"/>
  <c r="FK488" i="93"/>
  <c r="FJ488" i="93"/>
  <c r="FI488" i="93"/>
  <c r="FH488" i="93"/>
  <c r="FG488" i="93"/>
  <c r="FF488" i="93"/>
  <c r="FQ488" i="93" s="1"/>
  <c r="FE488" i="93"/>
  <c r="FD488" i="93"/>
  <c r="FC488" i="93"/>
  <c r="FB488" i="93"/>
  <c r="FA488" i="93"/>
  <c r="EZ488" i="93"/>
  <c r="KZ487" i="93"/>
  <c r="IZ487" i="93"/>
  <c r="GZ487" i="93"/>
  <c r="GQ487" i="93"/>
  <c r="GP487" i="93"/>
  <c r="GO487" i="93"/>
  <c r="GN487" i="93"/>
  <c r="GM487" i="93"/>
  <c r="GL487" i="93"/>
  <c r="GK487" i="93"/>
  <c r="GJ487" i="93"/>
  <c r="GI487" i="93"/>
  <c r="GH487" i="93"/>
  <c r="GG487" i="93"/>
  <c r="GF487" i="93"/>
  <c r="GE487" i="93"/>
  <c r="GD487" i="93"/>
  <c r="GC487" i="93"/>
  <c r="GB487" i="93"/>
  <c r="GA487" i="93"/>
  <c r="FZ487" i="93"/>
  <c r="FY487" i="93"/>
  <c r="FX487" i="93"/>
  <c r="FW487" i="93"/>
  <c r="FV487" i="93"/>
  <c r="FN487" i="93"/>
  <c r="FM487" i="93"/>
  <c r="FL487" i="93"/>
  <c r="FK487" i="93"/>
  <c r="FJ487" i="93"/>
  <c r="FI487" i="93"/>
  <c r="FH487" i="93"/>
  <c r="FG487" i="93"/>
  <c r="FF487" i="93"/>
  <c r="FQ487" i="93" s="1"/>
  <c r="FE487" i="93"/>
  <c r="FD487" i="93"/>
  <c r="FC487" i="93"/>
  <c r="FB487" i="93"/>
  <c r="FA487" i="93"/>
  <c r="EZ487" i="93"/>
  <c r="KZ486" i="93"/>
  <c r="IZ486" i="93"/>
  <c r="GZ486" i="93"/>
  <c r="GQ486" i="93"/>
  <c r="GP486" i="93"/>
  <c r="GO486" i="93"/>
  <c r="GN486" i="93"/>
  <c r="GM486" i="93"/>
  <c r="GL486" i="93"/>
  <c r="GK486" i="93"/>
  <c r="GJ486" i="93"/>
  <c r="GI486" i="93"/>
  <c r="GH486" i="93"/>
  <c r="GG486" i="93"/>
  <c r="GF486" i="93"/>
  <c r="GE486" i="93"/>
  <c r="GD486" i="93"/>
  <c r="GC486" i="93"/>
  <c r="GB486" i="93"/>
  <c r="GA486" i="93"/>
  <c r="FZ486" i="93"/>
  <c r="FY486" i="93"/>
  <c r="FX486" i="93"/>
  <c r="FW486" i="93"/>
  <c r="FV486" i="93"/>
  <c r="FN486" i="93"/>
  <c r="FM486" i="93"/>
  <c r="FL486" i="93"/>
  <c r="FK486" i="93"/>
  <c r="FJ486" i="93"/>
  <c r="FI486" i="93"/>
  <c r="FH486" i="93"/>
  <c r="FG486" i="93"/>
  <c r="FF486" i="93"/>
  <c r="FQ486" i="93" s="1"/>
  <c r="FE486" i="93"/>
  <c r="FD486" i="93"/>
  <c r="FC486" i="93"/>
  <c r="FB486" i="93"/>
  <c r="FA486" i="93"/>
  <c r="EZ486" i="93"/>
  <c r="KZ485" i="93"/>
  <c r="IZ485" i="93"/>
  <c r="GZ485" i="93"/>
  <c r="GQ485" i="93"/>
  <c r="GP485" i="93"/>
  <c r="GO485" i="93"/>
  <c r="GN485" i="93"/>
  <c r="GM485" i="93"/>
  <c r="GL485" i="93"/>
  <c r="GK485" i="93"/>
  <c r="GJ485" i="93"/>
  <c r="GI485" i="93"/>
  <c r="GH485" i="93"/>
  <c r="GG485" i="93"/>
  <c r="GF485" i="93"/>
  <c r="GE485" i="93"/>
  <c r="GD485" i="93"/>
  <c r="GC485" i="93"/>
  <c r="GB485" i="93"/>
  <c r="GA485" i="93"/>
  <c r="FZ485" i="93"/>
  <c r="FY485" i="93"/>
  <c r="FX485" i="93"/>
  <c r="FW485" i="93"/>
  <c r="FV485" i="93"/>
  <c r="FN485" i="93"/>
  <c r="FM485" i="93"/>
  <c r="FL485" i="93"/>
  <c r="FK485" i="93"/>
  <c r="FJ485" i="93"/>
  <c r="FI485" i="93"/>
  <c r="FH485" i="93"/>
  <c r="FG485" i="93"/>
  <c r="FF485" i="93"/>
  <c r="FQ485" i="93" s="1"/>
  <c r="FE485" i="93"/>
  <c r="FD485" i="93"/>
  <c r="FC485" i="93"/>
  <c r="FB485" i="93"/>
  <c r="FA485" i="93"/>
  <c r="EZ485" i="93"/>
  <c r="KZ484" i="93"/>
  <c r="IZ484" i="93"/>
  <c r="GZ484" i="93"/>
  <c r="GQ484" i="93"/>
  <c r="GP484" i="93"/>
  <c r="GO484" i="93"/>
  <c r="GN484" i="93"/>
  <c r="GM484" i="93"/>
  <c r="GL484" i="93"/>
  <c r="GK484" i="93"/>
  <c r="GJ484" i="93"/>
  <c r="GI484" i="93"/>
  <c r="GH484" i="93"/>
  <c r="GG484" i="93"/>
  <c r="GF484" i="93"/>
  <c r="GE484" i="93"/>
  <c r="GD484" i="93"/>
  <c r="GC484" i="93"/>
  <c r="GB484" i="93"/>
  <c r="GA484" i="93"/>
  <c r="FZ484" i="93"/>
  <c r="FY484" i="93"/>
  <c r="FX484" i="93"/>
  <c r="FW484" i="93"/>
  <c r="FV484" i="93"/>
  <c r="FN484" i="93"/>
  <c r="FM484" i="93"/>
  <c r="FL484" i="93"/>
  <c r="FK484" i="93"/>
  <c r="FJ484" i="93"/>
  <c r="FI484" i="93"/>
  <c r="FH484" i="93"/>
  <c r="FG484" i="93"/>
  <c r="FF484" i="93"/>
  <c r="FQ484" i="93" s="1"/>
  <c r="FE484" i="93"/>
  <c r="FD484" i="93"/>
  <c r="FC484" i="93"/>
  <c r="FB484" i="93"/>
  <c r="FA484" i="93"/>
  <c r="EZ484" i="93"/>
  <c r="KZ483" i="93"/>
  <c r="IZ483" i="93"/>
  <c r="GZ483" i="93"/>
  <c r="GQ483" i="93"/>
  <c r="GP483" i="93"/>
  <c r="GO483" i="93"/>
  <c r="GN483" i="93"/>
  <c r="GM483" i="93"/>
  <c r="GL483" i="93"/>
  <c r="GK483" i="93"/>
  <c r="GJ483" i="93"/>
  <c r="GI483" i="93"/>
  <c r="GH483" i="93"/>
  <c r="GG483" i="93"/>
  <c r="GF483" i="93"/>
  <c r="GE483" i="93"/>
  <c r="GD483" i="93"/>
  <c r="GC483" i="93"/>
  <c r="GB483" i="93"/>
  <c r="GA483" i="93"/>
  <c r="FZ483" i="93"/>
  <c r="FY483" i="93"/>
  <c r="FX483" i="93"/>
  <c r="FW483" i="93"/>
  <c r="FV483" i="93"/>
  <c r="FN483" i="93"/>
  <c r="FM483" i="93"/>
  <c r="FL483" i="93"/>
  <c r="FK483" i="93"/>
  <c r="FJ483" i="93"/>
  <c r="FI483" i="93"/>
  <c r="FH483" i="93"/>
  <c r="FG483" i="93"/>
  <c r="FF483" i="93"/>
  <c r="FQ483" i="93" s="1"/>
  <c r="FE483" i="93"/>
  <c r="FD483" i="93"/>
  <c r="FC483" i="93"/>
  <c r="FB483" i="93"/>
  <c r="FA483" i="93"/>
  <c r="EZ483" i="93"/>
  <c r="KZ482" i="93"/>
  <c r="IZ482" i="93"/>
  <c r="GZ482" i="93"/>
  <c r="GQ482" i="93"/>
  <c r="GP482" i="93"/>
  <c r="GO482" i="93"/>
  <c r="GN482" i="93"/>
  <c r="GM482" i="93"/>
  <c r="GL482" i="93"/>
  <c r="GK482" i="93"/>
  <c r="GJ482" i="93"/>
  <c r="GI482" i="93"/>
  <c r="GH482" i="93"/>
  <c r="GG482" i="93"/>
  <c r="GF482" i="93"/>
  <c r="GE482" i="93"/>
  <c r="GD482" i="93"/>
  <c r="GC482" i="93"/>
  <c r="GB482" i="93"/>
  <c r="GA482" i="93"/>
  <c r="FZ482" i="93"/>
  <c r="FY482" i="93"/>
  <c r="FX482" i="93"/>
  <c r="FW482" i="93"/>
  <c r="FV482" i="93"/>
  <c r="FN482" i="93"/>
  <c r="FM482" i="93"/>
  <c r="FL482" i="93"/>
  <c r="FK482" i="93"/>
  <c r="FJ482" i="93"/>
  <c r="FI482" i="93"/>
  <c r="FH482" i="93"/>
  <c r="FG482" i="93"/>
  <c r="FF482" i="93"/>
  <c r="FQ482" i="93" s="1"/>
  <c r="FE482" i="93"/>
  <c r="FD482" i="93"/>
  <c r="FC482" i="93"/>
  <c r="FB482" i="93"/>
  <c r="FA482" i="93"/>
  <c r="EZ482" i="93"/>
  <c r="KZ481" i="93"/>
  <c r="IZ481" i="93"/>
  <c r="GZ481" i="93"/>
  <c r="GQ481" i="93"/>
  <c r="GP481" i="93"/>
  <c r="GO481" i="93"/>
  <c r="GN481" i="93"/>
  <c r="GM481" i="93"/>
  <c r="GL481" i="93"/>
  <c r="GK481" i="93"/>
  <c r="GJ481" i="93"/>
  <c r="GI481" i="93"/>
  <c r="GH481" i="93"/>
  <c r="GG481" i="93"/>
  <c r="GF481" i="93"/>
  <c r="GE481" i="93"/>
  <c r="GD481" i="93"/>
  <c r="GC481" i="93"/>
  <c r="GB481" i="93"/>
  <c r="GA481" i="93"/>
  <c r="FZ481" i="93"/>
  <c r="FY481" i="93"/>
  <c r="FX481" i="93"/>
  <c r="FW481" i="93"/>
  <c r="FV481" i="93"/>
  <c r="FN481" i="93"/>
  <c r="FM481" i="93"/>
  <c r="FL481" i="93"/>
  <c r="FK481" i="93"/>
  <c r="FJ481" i="93"/>
  <c r="FI481" i="93"/>
  <c r="FH481" i="93"/>
  <c r="FG481" i="93"/>
  <c r="FF481" i="93"/>
  <c r="FQ481" i="93" s="1"/>
  <c r="FE481" i="93"/>
  <c r="FD481" i="93"/>
  <c r="FC481" i="93"/>
  <c r="FB481" i="93"/>
  <c r="FA481" i="93"/>
  <c r="EZ481" i="93"/>
  <c r="KZ480" i="93"/>
  <c r="IZ480" i="93"/>
  <c r="GZ480" i="93"/>
  <c r="GQ480" i="93"/>
  <c r="GP480" i="93"/>
  <c r="GO480" i="93"/>
  <c r="GN480" i="93"/>
  <c r="GM480" i="93"/>
  <c r="GL480" i="93"/>
  <c r="GK480" i="93"/>
  <c r="GJ480" i="93"/>
  <c r="GI480" i="93"/>
  <c r="GH480" i="93"/>
  <c r="GG480" i="93"/>
  <c r="GF480" i="93"/>
  <c r="GE480" i="93"/>
  <c r="GD480" i="93"/>
  <c r="GC480" i="93"/>
  <c r="GB480" i="93"/>
  <c r="GA480" i="93"/>
  <c r="FZ480" i="93"/>
  <c r="FY480" i="93"/>
  <c r="FX480" i="93"/>
  <c r="FW480" i="93"/>
  <c r="FV480" i="93"/>
  <c r="FN480" i="93"/>
  <c r="FM480" i="93"/>
  <c r="FL480" i="93"/>
  <c r="FK480" i="93"/>
  <c r="FJ480" i="93"/>
  <c r="FI480" i="93"/>
  <c r="FH480" i="93"/>
  <c r="FG480" i="93"/>
  <c r="FF480" i="93"/>
  <c r="FQ480" i="93" s="1"/>
  <c r="FE480" i="93"/>
  <c r="FD480" i="93"/>
  <c r="FC480" i="93"/>
  <c r="FB480" i="93"/>
  <c r="FA480" i="93"/>
  <c r="EZ480" i="93"/>
  <c r="KZ479" i="93"/>
  <c r="IZ479" i="93"/>
  <c r="GZ479" i="93"/>
  <c r="GQ479" i="93"/>
  <c r="GP479" i="93"/>
  <c r="GO479" i="93"/>
  <c r="GN479" i="93"/>
  <c r="GM479" i="93"/>
  <c r="GL479" i="93"/>
  <c r="GK479" i="93"/>
  <c r="GJ479" i="93"/>
  <c r="GI479" i="93"/>
  <c r="GH479" i="93"/>
  <c r="GG479" i="93"/>
  <c r="GF479" i="93"/>
  <c r="GE479" i="93"/>
  <c r="GD479" i="93"/>
  <c r="GC479" i="93"/>
  <c r="GB479" i="93"/>
  <c r="GA479" i="93"/>
  <c r="FZ479" i="93"/>
  <c r="FY479" i="93"/>
  <c r="FX479" i="93"/>
  <c r="FW479" i="93"/>
  <c r="FV479" i="93"/>
  <c r="FN479" i="93"/>
  <c r="FM479" i="93"/>
  <c r="FL479" i="93"/>
  <c r="FK479" i="93"/>
  <c r="FJ479" i="93"/>
  <c r="FI479" i="93"/>
  <c r="FH479" i="93"/>
  <c r="FG479" i="93"/>
  <c r="FF479" i="93"/>
  <c r="FQ479" i="93" s="1"/>
  <c r="FE479" i="93"/>
  <c r="FD479" i="93"/>
  <c r="FC479" i="93"/>
  <c r="FB479" i="93"/>
  <c r="FA479" i="93"/>
  <c r="EZ479" i="93"/>
  <c r="KZ478" i="93"/>
  <c r="IZ478" i="93"/>
  <c r="GZ478" i="93"/>
  <c r="GQ478" i="93"/>
  <c r="GP478" i="93"/>
  <c r="GO478" i="93"/>
  <c r="GN478" i="93"/>
  <c r="GM478" i="93"/>
  <c r="GL478" i="93"/>
  <c r="GK478" i="93"/>
  <c r="GJ478" i="93"/>
  <c r="GI478" i="93"/>
  <c r="GH478" i="93"/>
  <c r="GG478" i="93"/>
  <c r="GF478" i="93"/>
  <c r="GE478" i="93"/>
  <c r="GD478" i="93"/>
  <c r="GC478" i="93"/>
  <c r="GB478" i="93"/>
  <c r="GA478" i="93"/>
  <c r="FZ478" i="93"/>
  <c r="FY478" i="93"/>
  <c r="FX478" i="93"/>
  <c r="FW478" i="93"/>
  <c r="FV478" i="93"/>
  <c r="FN478" i="93"/>
  <c r="FM478" i="93"/>
  <c r="FL478" i="93"/>
  <c r="FK478" i="93"/>
  <c r="FJ478" i="93"/>
  <c r="FI478" i="93"/>
  <c r="FH478" i="93"/>
  <c r="FG478" i="93"/>
  <c r="FF478" i="93"/>
  <c r="FQ478" i="93" s="1"/>
  <c r="FE478" i="93"/>
  <c r="FD478" i="93"/>
  <c r="FC478" i="93"/>
  <c r="FB478" i="93"/>
  <c r="FA478" i="93"/>
  <c r="EZ478" i="93"/>
  <c r="KZ477" i="93"/>
  <c r="IZ477" i="93"/>
  <c r="GZ477" i="93"/>
  <c r="GQ477" i="93"/>
  <c r="GP477" i="93"/>
  <c r="GO477" i="93"/>
  <c r="GN477" i="93"/>
  <c r="GM477" i="93"/>
  <c r="GL477" i="93"/>
  <c r="GK477" i="93"/>
  <c r="GJ477" i="93"/>
  <c r="GI477" i="93"/>
  <c r="GH477" i="93"/>
  <c r="GG477" i="93"/>
  <c r="GF477" i="93"/>
  <c r="GE477" i="93"/>
  <c r="GD477" i="93"/>
  <c r="GC477" i="93"/>
  <c r="GB477" i="93"/>
  <c r="GA477" i="93"/>
  <c r="FZ477" i="93"/>
  <c r="FY477" i="93"/>
  <c r="FX477" i="93"/>
  <c r="FW477" i="93"/>
  <c r="FV477" i="93"/>
  <c r="FN477" i="93"/>
  <c r="FM477" i="93"/>
  <c r="FL477" i="93"/>
  <c r="FK477" i="93"/>
  <c r="FJ477" i="93"/>
  <c r="FI477" i="93"/>
  <c r="FH477" i="93"/>
  <c r="FG477" i="93"/>
  <c r="FF477" i="93"/>
  <c r="FQ477" i="93" s="1"/>
  <c r="FE477" i="93"/>
  <c r="FD477" i="93"/>
  <c r="FC477" i="93"/>
  <c r="FB477" i="93"/>
  <c r="FA477" i="93"/>
  <c r="EZ477" i="93"/>
  <c r="KZ476" i="93"/>
  <c r="IZ476" i="93"/>
  <c r="GZ476" i="93"/>
  <c r="GQ476" i="93"/>
  <c r="GP476" i="93"/>
  <c r="GO476" i="93"/>
  <c r="GN476" i="93"/>
  <c r="GM476" i="93"/>
  <c r="GL476" i="93"/>
  <c r="GK476" i="93"/>
  <c r="GJ476" i="93"/>
  <c r="GI476" i="93"/>
  <c r="GH476" i="93"/>
  <c r="GG476" i="93"/>
  <c r="GF476" i="93"/>
  <c r="GE476" i="93"/>
  <c r="GD476" i="93"/>
  <c r="GC476" i="93"/>
  <c r="GB476" i="93"/>
  <c r="GA476" i="93"/>
  <c r="FZ476" i="93"/>
  <c r="FY476" i="93"/>
  <c r="FX476" i="93"/>
  <c r="FW476" i="93"/>
  <c r="FV476" i="93"/>
  <c r="FN476" i="93"/>
  <c r="FM476" i="93"/>
  <c r="FL476" i="93"/>
  <c r="FK476" i="93"/>
  <c r="FJ476" i="93"/>
  <c r="FI476" i="93"/>
  <c r="FH476" i="93"/>
  <c r="FG476" i="93"/>
  <c r="FF476" i="93"/>
  <c r="FQ476" i="93" s="1"/>
  <c r="FE476" i="93"/>
  <c r="FD476" i="93"/>
  <c r="FC476" i="93"/>
  <c r="FB476" i="93"/>
  <c r="FA476" i="93"/>
  <c r="EZ476" i="93"/>
  <c r="KZ475" i="93"/>
  <c r="IZ475" i="93"/>
  <c r="GZ475" i="93"/>
  <c r="GQ475" i="93"/>
  <c r="GP475" i="93"/>
  <c r="GO475" i="93"/>
  <c r="GN475" i="93"/>
  <c r="GM475" i="93"/>
  <c r="GL475" i="93"/>
  <c r="GK475" i="93"/>
  <c r="GJ475" i="93"/>
  <c r="GI475" i="93"/>
  <c r="GH475" i="93"/>
  <c r="GG475" i="93"/>
  <c r="GF475" i="93"/>
  <c r="GE475" i="93"/>
  <c r="GD475" i="93"/>
  <c r="GC475" i="93"/>
  <c r="GB475" i="93"/>
  <c r="GA475" i="93"/>
  <c r="FZ475" i="93"/>
  <c r="FY475" i="93"/>
  <c r="FX475" i="93"/>
  <c r="FW475" i="93"/>
  <c r="FV475" i="93"/>
  <c r="FN475" i="93"/>
  <c r="FM475" i="93"/>
  <c r="FL475" i="93"/>
  <c r="FK475" i="93"/>
  <c r="FJ475" i="93"/>
  <c r="FI475" i="93"/>
  <c r="FH475" i="93"/>
  <c r="FG475" i="93"/>
  <c r="FF475" i="93"/>
  <c r="FQ475" i="93" s="1"/>
  <c r="FE475" i="93"/>
  <c r="FD475" i="93"/>
  <c r="FC475" i="93"/>
  <c r="FB475" i="93"/>
  <c r="FA475" i="93"/>
  <c r="EZ475" i="93"/>
  <c r="KZ474" i="93"/>
  <c r="IZ474" i="93"/>
  <c r="GZ474" i="93"/>
  <c r="GQ474" i="93"/>
  <c r="GP474" i="93"/>
  <c r="GO474" i="93"/>
  <c r="GN474" i="93"/>
  <c r="GM474" i="93"/>
  <c r="GL474" i="93"/>
  <c r="GK474" i="93"/>
  <c r="GJ474" i="93"/>
  <c r="GI474" i="93"/>
  <c r="GH474" i="93"/>
  <c r="GG474" i="93"/>
  <c r="GF474" i="93"/>
  <c r="GE474" i="93"/>
  <c r="GD474" i="93"/>
  <c r="GC474" i="93"/>
  <c r="GB474" i="93"/>
  <c r="GA474" i="93"/>
  <c r="FZ474" i="93"/>
  <c r="FY474" i="93"/>
  <c r="FX474" i="93"/>
  <c r="FW474" i="93"/>
  <c r="FV474" i="93"/>
  <c r="FN474" i="93"/>
  <c r="FM474" i="93"/>
  <c r="FL474" i="93"/>
  <c r="FK474" i="93"/>
  <c r="FJ474" i="93"/>
  <c r="FI474" i="93"/>
  <c r="FH474" i="93"/>
  <c r="FG474" i="93"/>
  <c r="FF474" i="93"/>
  <c r="FQ474" i="93" s="1"/>
  <c r="FE474" i="93"/>
  <c r="FD474" i="93"/>
  <c r="FC474" i="93"/>
  <c r="FB474" i="93"/>
  <c r="FA474" i="93"/>
  <c r="EZ474" i="93"/>
  <c r="KZ473" i="93"/>
  <c r="IZ473" i="93"/>
  <c r="GZ473" i="93"/>
  <c r="GQ473" i="93"/>
  <c r="GP473" i="93"/>
  <c r="GO473" i="93"/>
  <c r="GN473" i="93"/>
  <c r="GM473" i="93"/>
  <c r="GL473" i="93"/>
  <c r="GK473" i="93"/>
  <c r="GJ473" i="93"/>
  <c r="GI473" i="93"/>
  <c r="GH473" i="93"/>
  <c r="GG473" i="93"/>
  <c r="GF473" i="93"/>
  <c r="GE473" i="93"/>
  <c r="GD473" i="93"/>
  <c r="GC473" i="93"/>
  <c r="GB473" i="93"/>
  <c r="GA473" i="93"/>
  <c r="FZ473" i="93"/>
  <c r="FY473" i="93"/>
  <c r="FX473" i="93"/>
  <c r="FW473" i="93"/>
  <c r="FV473" i="93"/>
  <c r="FN473" i="93"/>
  <c r="FM473" i="93"/>
  <c r="FL473" i="93"/>
  <c r="FK473" i="93"/>
  <c r="FJ473" i="93"/>
  <c r="FI473" i="93"/>
  <c r="FH473" i="93"/>
  <c r="FG473" i="93"/>
  <c r="FF473" i="93"/>
  <c r="FQ473" i="93" s="1"/>
  <c r="FE473" i="93"/>
  <c r="FD473" i="93"/>
  <c r="FC473" i="93"/>
  <c r="FB473" i="93"/>
  <c r="FA473" i="93"/>
  <c r="EZ473" i="93"/>
  <c r="KZ472" i="93"/>
  <c r="IZ472" i="93"/>
  <c r="GZ472" i="93"/>
  <c r="GQ472" i="93"/>
  <c r="GP472" i="93"/>
  <c r="GO472" i="93"/>
  <c r="GN472" i="93"/>
  <c r="GM472" i="93"/>
  <c r="GL472" i="93"/>
  <c r="GK472" i="93"/>
  <c r="GJ472" i="93"/>
  <c r="GI472" i="93"/>
  <c r="GH472" i="93"/>
  <c r="GG472" i="93"/>
  <c r="GF472" i="93"/>
  <c r="GE472" i="93"/>
  <c r="GD472" i="93"/>
  <c r="GC472" i="93"/>
  <c r="GB472" i="93"/>
  <c r="GA472" i="93"/>
  <c r="FZ472" i="93"/>
  <c r="FY472" i="93"/>
  <c r="FX472" i="93"/>
  <c r="FW472" i="93"/>
  <c r="FV472" i="93"/>
  <c r="FN472" i="93"/>
  <c r="FM472" i="93"/>
  <c r="FL472" i="93"/>
  <c r="FK472" i="93"/>
  <c r="FJ472" i="93"/>
  <c r="FI472" i="93"/>
  <c r="FH472" i="93"/>
  <c r="FG472" i="93"/>
  <c r="FF472" i="93"/>
  <c r="FQ472" i="93" s="1"/>
  <c r="FE472" i="93"/>
  <c r="FD472" i="93"/>
  <c r="FC472" i="93"/>
  <c r="FB472" i="93"/>
  <c r="FA472" i="93"/>
  <c r="EZ472" i="93"/>
  <c r="KZ471" i="93"/>
  <c r="IZ471" i="93"/>
  <c r="GZ471" i="93"/>
  <c r="GQ471" i="93"/>
  <c r="GP471" i="93"/>
  <c r="GO471" i="93"/>
  <c r="GN471" i="93"/>
  <c r="GM471" i="93"/>
  <c r="GL471" i="93"/>
  <c r="GK471" i="93"/>
  <c r="GJ471" i="93"/>
  <c r="GI471" i="93"/>
  <c r="GH471" i="93"/>
  <c r="GG471" i="93"/>
  <c r="GF471" i="93"/>
  <c r="GE471" i="93"/>
  <c r="GD471" i="93"/>
  <c r="GC471" i="93"/>
  <c r="GB471" i="93"/>
  <c r="GA471" i="93"/>
  <c r="FZ471" i="93"/>
  <c r="FY471" i="93"/>
  <c r="FX471" i="93"/>
  <c r="FW471" i="93"/>
  <c r="FV471" i="93"/>
  <c r="FN471" i="93"/>
  <c r="FM471" i="93"/>
  <c r="FL471" i="93"/>
  <c r="FK471" i="93"/>
  <c r="FJ471" i="93"/>
  <c r="FI471" i="93"/>
  <c r="FH471" i="93"/>
  <c r="FG471" i="93"/>
  <c r="FF471" i="93"/>
  <c r="FQ471" i="93" s="1"/>
  <c r="FE471" i="93"/>
  <c r="FD471" i="93"/>
  <c r="FC471" i="93"/>
  <c r="FB471" i="93"/>
  <c r="FA471" i="93"/>
  <c r="EZ471" i="93"/>
  <c r="KZ470" i="93"/>
  <c r="IZ470" i="93"/>
  <c r="GZ470" i="93"/>
  <c r="GQ470" i="93"/>
  <c r="GP470" i="93"/>
  <c r="GO470" i="93"/>
  <c r="GN470" i="93"/>
  <c r="GM470" i="93"/>
  <c r="GL470" i="93"/>
  <c r="GK470" i="93"/>
  <c r="GJ470" i="93"/>
  <c r="GI470" i="93"/>
  <c r="GH470" i="93"/>
  <c r="GG470" i="93"/>
  <c r="GF470" i="93"/>
  <c r="GE470" i="93"/>
  <c r="GD470" i="93"/>
  <c r="GC470" i="93"/>
  <c r="GB470" i="93"/>
  <c r="GA470" i="93"/>
  <c r="FZ470" i="93"/>
  <c r="FY470" i="93"/>
  <c r="FX470" i="93"/>
  <c r="FW470" i="93"/>
  <c r="FV470" i="93"/>
  <c r="FN470" i="93"/>
  <c r="FM470" i="93"/>
  <c r="FL470" i="93"/>
  <c r="FK470" i="93"/>
  <c r="FJ470" i="93"/>
  <c r="FI470" i="93"/>
  <c r="FH470" i="93"/>
  <c r="FG470" i="93"/>
  <c r="FF470" i="93"/>
  <c r="FQ470" i="93" s="1"/>
  <c r="FE470" i="93"/>
  <c r="FD470" i="93"/>
  <c r="FC470" i="93"/>
  <c r="FB470" i="93"/>
  <c r="FA470" i="93"/>
  <c r="EZ470" i="93"/>
  <c r="KZ469" i="93"/>
  <c r="IZ469" i="93"/>
  <c r="GZ469" i="93"/>
  <c r="GQ469" i="93"/>
  <c r="GP469" i="93"/>
  <c r="GO469" i="93"/>
  <c r="GN469" i="93"/>
  <c r="GM469" i="93"/>
  <c r="GL469" i="93"/>
  <c r="GK469" i="93"/>
  <c r="GJ469" i="93"/>
  <c r="GI469" i="93"/>
  <c r="GH469" i="93"/>
  <c r="GG469" i="93"/>
  <c r="GF469" i="93"/>
  <c r="GE469" i="93"/>
  <c r="GD469" i="93"/>
  <c r="GC469" i="93"/>
  <c r="GB469" i="93"/>
  <c r="GA469" i="93"/>
  <c r="FZ469" i="93"/>
  <c r="FY469" i="93"/>
  <c r="FX469" i="93"/>
  <c r="FW469" i="93"/>
  <c r="FV469" i="93"/>
  <c r="FN469" i="93"/>
  <c r="FM469" i="93"/>
  <c r="FL469" i="93"/>
  <c r="FK469" i="93"/>
  <c r="FJ469" i="93"/>
  <c r="FI469" i="93"/>
  <c r="FH469" i="93"/>
  <c r="FG469" i="93"/>
  <c r="FF469" i="93"/>
  <c r="FQ469" i="93" s="1"/>
  <c r="FE469" i="93"/>
  <c r="FD469" i="93"/>
  <c r="FC469" i="93"/>
  <c r="FB469" i="93"/>
  <c r="FA469" i="93"/>
  <c r="EZ469" i="93"/>
  <c r="KZ468" i="93"/>
  <c r="IZ468" i="93"/>
  <c r="GZ468" i="93"/>
  <c r="GQ468" i="93"/>
  <c r="GP468" i="93"/>
  <c r="GO468" i="93"/>
  <c r="GN468" i="93"/>
  <c r="GM468" i="93"/>
  <c r="GL468" i="93"/>
  <c r="GK468" i="93"/>
  <c r="GJ468" i="93"/>
  <c r="GI468" i="93"/>
  <c r="GH468" i="93"/>
  <c r="GG468" i="93"/>
  <c r="GF468" i="93"/>
  <c r="GE468" i="93"/>
  <c r="GD468" i="93"/>
  <c r="GC468" i="93"/>
  <c r="GB468" i="93"/>
  <c r="GA468" i="93"/>
  <c r="FZ468" i="93"/>
  <c r="FY468" i="93"/>
  <c r="FX468" i="93"/>
  <c r="FW468" i="93"/>
  <c r="FV468" i="93"/>
  <c r="FN468" i="93"/>
  <c r="FM468" i="93"/>
  <c r="FL468" i="93"/>
  <c r="FK468" i="93"/>
  <c r="FJ468" i="93"/>
  <c r="FI468" i="93"/>
  <c r="FH468" i="93"/>
  <c r="FG468" i="93"/>
  <c r="FF468" i="93"/>
  <c r="FQ468" i="93" s="1"/>
  <c r="FE468" i="93"/>
  <c r="FD468" i="93"/>
  <c r="FC468" i="93"/>
  <c r="FB468" i="93"/>
  <c r="FA468" i="93"/>
  <c r="EZ468" i="93"/>
  <c r="KZ467" i="93"/>
  <c r="IZ467" i="93"/>
  <c r="GZ467" i="93"/>
  <c r="GQ467" i="93"/>
  <c r="GP467" i="93"/>
  <c r="GO467" i="93"/>
  <c r="GN467" i="93"/>
  <c r="GM467" i="93"/>
  <c r="GL467" i="93"/>
  <c r="GK467" i="93"/>
  <c r="GJ467" i="93"/>
  <c r="GI467" i="93"/>
  <c r="GH467" i="93"/>
  <c r="GG467" i="93"/>
  <c r="GF467" i="93"/>
  <c r="GE467" i="93"/>
  <c r="GD467" i="93"/>
  <c r="GC467" i="93"/>
  <c r="GB467" i="93"/>
  <c r="GA467" i="93"/>
  <c r="FZ467" i="93"/>
  <c r="FY467" i="93"/>
  <c r="FX467" i="93"/>
  <c r="FW467" i="93"/>
  <c r="FV467" i="93"/>
  <c r="FN467" i="93"/>
  <c r="FM467" i="93"/>
  <c r="FL467" i="93"/>
  <c r="FK467" i="93"/>
  <c r="FJ467" i="93"/>
  <c r="FI467" i="93"/>
  <c r="FH467" i="93"/>
  <c r="FG467" i="93"/>
  <c r="FF467" i="93"/>
  <c r="FQ467" i="93" s="1"/>
  <c r="FE467" i="93"/>
  <c r="FD467" i="93"/>
  <c r="FC467" i="93"/>
  <c r="FB467" i="93"/>
  <c r="FA467" i="93"/>
  <c r="EZ467" i="93"/>
  <c r="KZ466" i="93"/>
  <c r="IZ466" i="93"/>
  <c r="GZ466" i="93"/>
  <c r="GQ466" i="93"/>
  <c r="GP466" i="93"/>
  <c r="GO466" i="93"/>
  <c r="GN466" i="93"/>
  <c r="GM466" i="93"/>
  <c r="GL466" i="93"/>
  <c r="GK466" i="93"/>
  <c r="GJ466" i="93"/>
  <c r="GI466" i="93"/>
  <c r="GH466" i="93"/>
  <c r="GG466" i="93"/>
  <c r="GF466" i="93"/>
  <c r="GE466" i="93"/>
  <c r="GD466" i="93"/>
  <c r="GC466" i="93"/>
  <c r="GB466" i="93"/>
  <c r="GA466" i="93"/>
  <c r="FZ466" i="93"/>
  <c r="FY466" i="93"/>
  <c r="FX466" i="93"/>
  <c r="FW466" i="93"/>
  <c r="FV466" i="93"/>
  <c r="FN466" i="93"/>
  <c r="FM466" i="93"/>
  <c r="FL466" i="93"/>
  <c r="FK466" i="93"/>
  <c r="FJ466" i="93"/>
  <c r="FI466" i="93"/>
  <c r="FH466" i="93"/>
  <c r="FG466" i="93"/>
  <c r="FF466" i="93"/>
  <c r="FQ466" i="93" s="1"/>
  <c r="FE466" i="93"/>
  <c r="FD466" i="93"/>
  <c r="FC466" i="93"/>
  <c r="FB466" i="93"/>
  <c r="FA466" i="93"/>
  <c r="EZ466" i="93"/>
  <c r="KZ465" i="93"/>
  <c r="IZ465" i="93"/>
  <c r="GZ465" i="93"/>
  <c r="GQ465" i="93"/>
  <c r="GP465" i="93"/>
  <c r="GO465" i="93"/>
  <c r="GN465" i="93"/>
  <c r="GM465" i="93"/>
  <c r="GL465" i="93"/>
  <c r="GK465" i="93"/>
  <c r="GJ465" i="93"/>
  <c r="GI465" i="93"/>
  <c r="GH465" i="93"/>
  <c r="GG465" i="93"/>
  <c r="GF465" i="93"/>
  <c r="GE465" i="93"/>
  <c r="GD465" i="93"/>
  <c r="GC465" i="93"/>
  <c r="GB465" i="93"/>
  <c r="GA465" i="93"/>
  <c r="FZ465" i="93"/>
  <c r="FY465" i="93"/>
  <c r="FX465" i="93"/>
  <c r="FW465" i="93"/>
  <c r="FV465" i="93"/>
  <c r="FN465" i="93"/>
  <c r="FM465" i="93"/>
  <c r="FL465" i="93"/>
  <c r="FK465" i="93"/>
  <c r="FJ465" i="93"/>
  <c r="FI465" i="93"/>
  <c r="FH465" i="93"/>
  <c r="FG465" i="93"/>
  <c r="FF465" i="93"/>
  <c r="FQ465" i="93" s="1"/>
  <c r="FE465" i="93"/>
  <c r="FD465" i="93"/>
  <c r="FC465" i="93"/>
  <c r="FB465" i="93"/>
  <c r="FA465" i="93"/>
  <c r="EZ465" i="93"/>
  <c r="KZ464" i="93"/>
  <c r="IZ464" i="93"/>
  <c r="GZ464" i="93"/>
  <c r="GQ464" i="93"/>
  <c r="GP464" i="93"/>
  <c r="GO464" i="93"/>
  <c r="GN464" i="93"/>
  <c r="GM464" i="93"/>
  <c r="GL464" i="93"/>
  <c r="GK464" i="93"/>
  <c r="GJ464" i="93"/>
  <c r="GI464" i="93"/>
  <c r="GH464" i="93"/>
  <c r="GG464" i="93"/>
  <c r="GF464" i="93"/>
  <c r="GE464" i="93"/>
  <c r="GD464" i="93"/>
  <c r="GC464" i="93"/>
  <c r="GB464" i="93"/>
  <c r="GA464" i="93"/>
  <c r="FZ464" i="93"/>
  <c r="FY464" i="93"/>
  <c r="FX464" i="93"/>
  <c r="FW464" i="93"/>
  <c r="FV464" i="93"/>
  <c r="FN464" i="93"/>
  <c r="FM464" i="93"/>
  <c r="FL464" i="93"/>
  <c r="FK464" i="93"/>
  <c r="FJ464" i="93"/>
  <c r="FI464" i="93"/>
  <c r="FH464" i="93"/>
  <c r="FG464" i="93"/>
  <c r="FF464" i="93"/>
  <c r="FQ464" i="93" s="1"/>
  <c r="FE464" i="93"/>
  <c r="FD464" i="93"/>
  <c r="FP464" i="93" s="1"/>
  <c r="FC464" i="93"/>
  <c r="FB464" i="93"/>
  <c r="FA464" i="93"/>
  <c r="EZ464" i="93"/>
  <c r="KZ463" i="93"/>
  <c r="IZ463" i="93"/>
  <c r="GZ463" i="93"/>
  <c r="GQ463" i="93"/>
  <c r="GP463" i="93"/>
  <c r="GO463" i="93"/>
  <c r="GN463" i="93"/>
  <c r="GM463" i="93"/>
  <c r="GL463" i="93"/>
  <c r="GK463" i="93"/>
  <c r="GJ463" i="93"/>
  <c r="GI463" i="93"/>
  <c r="GH463" i="93"/>
  <c r="GG463" i="93"/>
  <c r="GF463" i="93"/>
  <c r="GE463" i="93"/>
  <c r="GD463" i="93"/>
  <c r="GC463" i="93"/>
  <c r="GB463" i="93"/>
  <c r="GA463" i="93"/>
  <c r="FZ463" i="93"/>
  <c r="FY463" i="93"/>
  <c r="FX463" i="93"/>
  <c r="FW463" i="93"/>
  <c r="FV463" i="93"/>
  <c r="FN463" i="93"/>
  <c r="FM463" i="93"/>
  <c r="FL463" i="93"/>
  <c r="FK463" i="93"/>
  <c r="FJ463" i="93"/>
  <c r="FI463" i="93"/>
  <c r="FH463" i="93"/>
  <c r="FG463" i="93"/>
  <c r="FF463" i="93"/>
  <c r="FQ463" i="93" s="1"/>
  <c r="FE463" i="93"/>
  <c r="FD463" i="93"/>
  <c r="FC463" i="93"/>
  <c r="FB463" i="93"/>
  <c r="FA463" i="93"/>
  <c r="EZ463" i="93"/>
  <c r="KZ462" i="93"/>
  <c r="IZ462" i="93"/>
  <c r="GZ462" i="93"/>
  <c r="GQ462" i="93"/>
  <c r="GP462" i="93"/>
  <c r="GO462" i="93"/>
  <c r="GN462" i="93"/>
  <c r="GM462" i="93"/>
  <c r="GL462" i="93"/>
  <c r="GK462" i="93"/>
  <c r="GJ462" i="93"/>
  <c r="GI462" i="93"/>
  <c r="GH462" i="93"/>
  <c r="GG462" i="93"/>
  <c r="GF462" i="93"/>
  <c r="GE462" i="93"/>
  <c r="GD462" i="93"/>
  <c r="GC462" i="93"/>
  <c r="GB462" i="93"/>
  <c r="GA462" i="93"/>
  <c r="FZ462" i="93"/>
  <c r="FY462" i="93"/>
  <c r="FX462" i="93"/>
  <c r="FW462" i="93"/>
  <c r="FV462" i="93"/>
  <c r="FN462" i="93"/>
  <c r="FM462" i="93"/>
  <c r="FL462" i="93"/>
  <c r="FK462" i="93"/>
  <c r="FJ462" i="93"/>
  <c r="FI462" i="93"/>
  <c r="FH462" i="93"/>
  <c r="FG462" i="93"/>
  <c r="FF462" i="93"/>
  <c r="FQ462" i="93" s="1"/>
  <c r="FE462" i="93"/>
  <c r="FD462" i="93"/>
  <c r="FC462" i="93"/>
  <c r="FB462" i="93"/>
  <c r="FA462" i="93"/>
  <c r="EZ462" i="93"/>
  <c r="KZ461" i="93"/>
  <c r="IZ461" i="93"/>
  <c r="GZ461" i="93"/>
  <c r="GQ461" i="93"/>
  <c r="GP461" i="93"/>
  <c r="GO461" i="93"/>
  <c r="GN461" i="93"/>
  <c r="GM461" i="93"/>
  <c r="GL461" i="93"/>
  <c r="GK461" i="93"/>
  <c r="GJ461" i="93"/>
  <c r="GI461" i="93"/>
  <c r="GH461" i="93"/>
  <c r="GG461" i="93"/>
  <c r="GF461" i="93"/>
  <c r="GE461" i="93"/>
  <c r="GD461" i="93"/>
  <c r="GC461" i="93"/>
  <c r="GB461" i="93"/>
  <c r="GA461" i="93"/>
  <c r="FZ461" i="93"/>
  <c r="FY461" i="93"/>
  <c r="FX461" i="93"/>
  <c r="FW461" i="93"/>
  <c r="FV461" i="93"/>
  <c r="FN461" i="93"/>
  <c r="FM461" i="93"/>
  <c r="FL461" i="93"/>
  <c r="FK461" i="93"/>
  <c r="FJ461" i="93"/>
  <c r="FI461" i="93"/>
  <c r="FH461" i="93"/>
  <c r="FG461" i="93"/>
  <c r="FF461" i="93"/>
  <c r="FQ461" i="93" s="1"/>
  <c r="FE461" i="93"/>
  <c r="FD461" i="93"/>
  <c r="FC461" i="93"/>
  <c r="FB461" i="93"/>
  <c r="FA461" i="93"/>
  <c r="EZ461" i="93"/>
  <c r="KZ460" i="93"/>
  <c r="IZ460" i="93"/>
  <c r="GZ460" i="93"/>
  <c r="GQ460" i="93"/>
  <c r="GP460" i="93"/>
  <c r="GO460" i="93"/>
  <c r="GN460" i="93"/>
  <c r="GM460" i="93"/>
  <c r="GL460" i="93"/>
  <c r="GK460" i="93"/>
  <c r="GJ460" i="93"/>
  <c r="GI460" i="93"/>
  <c r="GH460" i="93"/>
  <c r="GG460" i="93"/>
  <c r="GF460" i="93"/>
  <c r="GE460" i="93"/>
  <c r="GD460" i="93"/>
  <c r="GC460" i="93"/>
  <c r="GB460" i="93"/>
  <c r="GA460" i="93"/>
  <c r="FZ460" i="93"/>
  <c r="FY460" i="93"/>
  <c r="FX460" i="93"/>
  <c r="FW460" i="93"/>
  <c r="FV460" i="93"/>
  <c r="FN460" i="93"/>
  <c r="FM460" i="93"/>
  <c r="FL460" i="93"/>
  <c r="FK460" i="93"/>
  <c r="FJ460" i="93"/>
  <c r="FI460" i="93"/>
  <c r="FH460" i="93"/>
  <c r="FG460" i="93"/>
  <c r="FF460" i="93"/>
  <c r="FQ460" i="93" s="1"/>
  <c r="FE460" i="93"/>
  <c r="FD460" i="93"/>
  <c r="FC460" i="93"/>
  <c r="FB460" i="93"/>
  <c r="FA460" i="93"/>
  <c r="EZ460" i="93"/>
  <c r="KZ459" i="93"/>
  <c r="IZ459" i="93"/>
  <c r="GZ459" i="93"/>
  <c r="GQ459" i="93"/>
  <c r="GP459" i="93"/>
  <c r="GO459" i="93"/>
  <c r="GN459" i="93"/>
  <c r="GM459" i="93"/>
  <c r="GL459" i="93"/>
  <c r="GK459" i="93"/>
  <c r="GJ459" i="93"/>
  <c r="GI459" i="93"/>
  <c r="GH459" i="93"/>
  <c r="GG459" i="93"/>
  <c r="GF459" i="93"/>
  <c r="GE459" i="93"/>
  <c r="GD459" i="93"/>
  <c r="GC459" i="93"/>
  <c r="GB459" i="93"/>
  <c r="GA459" i="93"/>
  <c r="FZ459" i="93"/>
  <c r="FY459" i="93"/>
  <c r="FX459" i="93"/>
  <c r="FW459" i="93"/>
  <c r="FV459" i="93"/>
  <c r="FN459" i="93"/>
  <c r="FM459" i="93"/>
  <c r="FL459" i="93"/>
  <c r="FK459" i="93"/>
  <c r="FJ459" i="93"/>
  <c r="FI459" i="93"/>
  <c r="FH459" i="93"/>
  <c r="FG459" i="93"/>
  <c r="FF459" i="93"/>
  <c r="FQ459" i="93" s="1"/>
  <c r="FE459" i="93"/>
  <c r="FD459" i="93"/>
  <c r="FC459" i="93"/>
  <c r="FB459" i="93"/>
  <c r="FA459" i="93"/>
  <c r="EZ459" i="93"/>
  <c r="KZ458" i="93"/>
  <c r="IZ458" i="93"/>
  <c r="GZ458" i="93"/>
  <c r="GQ458" i="93"/>
  <c r="GP458" i="93"/>
  <c r="GO458" i="93"/>
  <c r="GN458" i="93"/>
  <c r="GM458" i="93"/>
  <c r="GL458" i="93"/>
  <c r="GK458" i="93"/>
  <c r="GJ458" i="93"/>
  <c r="GI458" i="93"/>
  <c r="GH458" i="93"/>
  <c r="GG458" i="93"/>
  <c r="GF458" i="93"/>
  <c r="GE458" i="93"/>
  <c r="GD458" i="93"/>
  <c r="GC458" i="93"/>
  <c r="GB458" i="93"/>
  <c r="GA458" i="93"/>
  <c r="FZ458" i="93"/>
  <c r="FY458" i="93"/>
  <c r="FX458" i="93"/>
  <c r="FW458" i="93"/>
  <c r="FV458" i="93"/>
  <c r="FN458" i="93"/>
  <c r="FM458" i="93"/>
  <c r="FL458" i="93"/>
  <c r="FK458" i="93"/>
  <c r="FJ458" i="93"/>
  <c r="FI458" i="93"/>
  <c r="FH458" i="93"/>
  <c r="FG458" i="93"/>
  <c r="FF458" i="93"/>
  <c r="FQ458" i="93" s="1"/>
  <c r="FE458" i="93"/>
  <c r="FD458" i="93"/>
  <c r="FC458" i="93"/>
  <c r="FB458" i="93"/>
  <c r="FA458" i="93"/>
  <c r="EZ458" i="93"/>
  <c r="KZ457" i="93"/>
  <c r="IZ457" i="93"/>
  <c r="GZ457" i="93"/>
  <c r="GQ457" i="93"/>
  <c r="GP457" i="93"/>
  <c r="GO457" i="93"/>
  <c r="GN457" i="93"/>
  <c r="GM457" i="93"/>
  <c r="GL457" i="93"/>
  <c r="GK457" i="93"/>
  <c r="GJ457" i="93"/>
  <c r="GI457" i="93"/>
  <c r="GH457" i="93"/>
  <c r="GG457" i="93"/>
  <c r="GF457" i="93"/>
  <c r="GE457" i="93"/>
  <c r="GD457" i="93"/>
  <c r="GC457" i="93"/>
  <c r="GB457" i="93"/>
  <c r="GA457" i="93"/>
  <c r="FZ457" i="93"/>
  <c r="FY457" i="93"/>
  <c r="FX457" i="93"/>
  <c r="FW457" i="93"/>
  <c r="FV457" i="93"/>
  <c r="FN457" i="93"/>
  <c r="FM457" i="93"/>
  <c r="FL457" i="93"/>
  <c r="FK457" i="93"/>
  <c r="FJ457" i="93"/>
  <c r="FI457" i="93"/>
  <c r="FH457" i="93"/>
  <c r="FG457" i="93"/>
  <c r="FF457" i="93"/>
  <c r="FQ457" i="93" s="1"/>
  <c r="FE457" i="93"/>
  <c r="FD457" i="93"/>
  <c r="FC457" i="93"/>
  <c r="FB457" i="93"/>
  <c r="FA457" i="93"/>
  <c r="EZ457" i="93"/>
  <c r="KZ456" i="93"/>
  <c r="IZ456" i="93"/>
  <c r="GZ456" i="93"/>
  <c r="GQ456" i="93"/>
  <c r="GP456" i="93"/>
  <c r="GO456" i="93"/>
  <c r="GN456" i="93"/>
  <c r="GM456" i="93"/>
  <c r="GL456" i="93"/>
  <c r="GK456" i="93"/>
  <c r="GJ456" i="93"/>
  <c r="GI456" i="93"/>
  <c r="GH456" i="93"/>
  <c r="GG456" i="93"/>
  <c r="GF456" i="93"/>
  <c r="GE456" i="93"/>
  <c r="GD456" i="93"/>
  <c r="GC456" i="93"/>
  <c r="GB456" i="93"/>
  <c r="GA456" i="93"/>
  <c r="FZ456" i="93"/>
  <c r="FY456" i="93"/>
  <c r="FX456" i="93"/>
  <c r="FW456" i="93"/>
  <c r="FV456" i="93"/>
  <c r="FN456" i="93"/>
  <c r="FM456" i="93"/>
  <c r="FL456" i="93"/>
  <c r="FK456" i="93"/>
  <c r="FJ456" i="93"/>
  <c r="FI456" i="93"/>
  <c r="FH456" i="93"/>
  <c r="FG456" i="93"/>
  <c r="FF456" i="93"/>
  <c r="FQ456" i="93" s="1"/>
  <c r="FE456" i="93"/>
  <c r="FD456" i="93"/>
  <c r="FC456" i="93"/>
  <c r="FB456" i="93"/>
  <c r="FA456" i="93"/>
  <c r="EZ456" i="93"/>
  <c r="KZ455" i="93"/>
  <c r="IZ455" i="93"/>
  <c r="GZ455" i="93"/>
  <c r="GQ455" i="93"/>
  <c r="GP455" i="93"/>
  <c r="GO455" i="93"/>
  <c r="GN455" i="93"/>
  <c r="GM455" i="93"/>
  <c r="GL455" i="93"/>
  <c r="GK455" i="93"/>
  <c r="GJ455" i="93"/>
  <c r="GI455" i="93"/>
  <c r="GH455" i="93"/>
  <c r="GG455" i="93"/>
  <c r="GF455" i="93"/>
  <c r="GE455" i="93"/>
  <c r="GD455" i="93"/>
  <c r="GC455" i="93"/>
  <c r="GB455" i="93"/>
  <c r="GA455" i="93"/>
  <c r="FZ455" i="93"/>
  <c r="FY455" i="93"/>
  <c r="FX455" i="93"/>
  <c r="FW455" i="93"/>
  <c r="FV455" i="93"/>
  <c r="FN455" i="93"/>
  <c r="FM455" i="93"/>
  <c r="FL455" i="93"/>
  <c r="FK455" i="93"/>
  <c r="FJ455" i="93"/>
  <c r="FI455" i="93"/>
  <c r="FH455" i="93"/>
  <c r="FG455" i="93"/>
  <c r="FF455" i="93"/>
  <c r="FQ455" i="93" s="1"/>
  <c r="FE455" i="93"/>
  <c r="FD455" i="93"/>
  <c r="FC455" i="93"/>
  <c r="FB455" i="93"/>
  <c r="FA455" i="93"/>
  <c r="EZ455" i="93"/>
  <c r="KZ454" i="93"/>
  <c r="IZ454" i="93"/>
  <c r="GZ454" i="93"/>
  <c r="GQ454" i="93"/>
  <c r="GP454" i="93"/>
  <c r="GO454" i="93"/>
  <c r="GN454" i="93"/>
  <c r="GM454" i="93"/>
  <c r="GL454" i="93"/>
  <c r="GK454" i="93"/>
  <c r="GJ454" i="93"/>
  <c r="GI454" i="93"/>
  <c r="GH454" i="93"/>
  <c r="GG454" i="93"/>
  <c r="GF454" i="93"/>
  <c r="GE454" i="93"/>
  <c r="GD454" i="93"/>
  <c r="GC454" i="93"/>
  <c r="GB454" i="93"/>
  <c r="GA454" i="93"/>
  <c r="FZ454" i="93"/>
  <c r="FY454" i="93"/>
  <c r="FX454" i="93"/>
  <c r="FW454" i="93"/>
  <c r="FV454" i="93"/>
  <c r="FN454" i="93"/>
  <c r="FM454" i="93"/>
  <c r="FL454" i="93"/>
  <c r="FK454" i="93"/>
  <c r="FJ454" i="93"/>
  <c r="FI454" i="93"/>
  <c r="FH454" i="93"/>
  <c r="FG454" i="93"/>
  <c r="FF454" i="93"/>
  <c r="FQ454" i="93" s="1"/>
  <c r="FE454" i="93"/>
  <c r="FD454" i="93"/>
  <c r="FC454" i="93"/>
  <c r="FB454" i="93"/>
  <c r="FA454" i="93"/>
  <c r="EZ454" i="93"/>
  <c r="KZ453" i="93"/>
  <c r="IZ453" i="93"/>
  <c r="GZ453" i="93"/>
  <c r="GQ453" i="93"/>
  <c r="GP453" i="93"/>
  <c r="GO453" i="93"/>
  <c r="GN453" i="93"/>
  <c r="GM453" i="93"/>
  <c r="GL453" i="93"/>
  <c r="GK453" i="93"/>
  <c r="GJ453" i="93"/>
  <c r="GI453" i="93"/>
  <c r="GH453" i="93"/>
  <c r="GG453" i="93"/>
  <c r="GF453" i="93"/>
  <c r="GE453" i="93"/>
  <c r="GD453" i="93"/>
  <c r="GC453" i="93"/>
  <c r="GB453" i="93"/>
  <c r="GA453" i="93"/>
  <c r="FZ453" i="93"/>
  <c r="FY453" i="93"/>
  <c r="FX453" i="93"/>
  <c r="FW453" i="93"/>
  <c r="FV453" i="93"/>
  <c r="FN453" i="93"/>
  <c r="FM453" i="93"/>
  <c r="FL453" i="93"/>
  <c r="FK453" i="93"/>
  <c r="FJ453" i="93"/>
  <c r="FI453" i="93"/>
  <c r="FH453" i="93"/>
  <c r="FG453" i="93"/>
  <c r="FF453" i="93"/>
  <c r="FQ453" i="93" s="1"/>
  <c r="FE453" i="93"/>
  <c r="FD453" i="93"/>
  <c r="FC453" i="93"/>
  <c r="FB453" i="93"/>
  <c r="FA453" i="93"/>
  <c r="EZ453" i="93"/>
  <c r="KZ452" i="93"/>
  <c r="IZ452" i="93"/>
  <c r="GZ452" i="93"/>
  <c r="GQ452" i="93"/>
  <c r="GP452" i="93"/>
  <c r="GO452" i="93"/>
  <c r="GN452" i="93"/>
  <c r="GM452" i="93"/>
  <c r="GL452" i="93"/>
  <c r="GK452" i="93"/>
  <c r="GJ452" i="93"/>
  <c r="GI452" i="93"/>
  <c r="GH452" i="93"/>
  <c r="GG452" i="93"/>
  <c r="GF452" i="93"/>
  <c r="GE452" i="93"/>
  <c r="GD452" i="93"/>
  <c r="GC452" i="93"/>
  <c r="GB452" i="93"/>
  <c r="GA452" i="93"/>
  <c r="FZ452" i="93"/>
  <c r="FY452" i="93"/>
  <c r="FX452" i="93"/>
  <c r="FW452" i="93"/>
  <c r="FV452" i="93"/>
  <c r="FN452" i="93"/>
  <c r="FM452" i="93"/>
  <c r="FL452" i="93"/>
  <c r="FK452" i="93"/>
  <c r="FJ452" i="93"/>
  <c r="FI452" i="93"/>
  <c r="FH452" i="93"/>
  <c r="FG452" i="93"/>
  <c r="FF452" i="93"/>
  <c r="FQ452" i="93" s="1"/>
  <c r="FE452" i="93"/>
  <c r="FD452" i="93"/>
  <c r="FC452" i="93"/>
  <c r="FB452" i="93"/>
  <c r="FA452" i="93"/>
  <c r="EZ452" i="93"/>
  <c r="KZ451" i="93"/>
  <c r="IZ451" i="93"/>
  <c r="GZ451" i="93"/>
  <c r="GQ451" i="93"/>
  <c r="GP451" i="93"/>
  <c r="GO451" i="93"/>
  <c r="GN451" i="93"/>
  <c r="GM451" i="93"/>
  <c r="GL451" i="93"/>
  <c r="GK451" i="93"/>
  <c r="GJ451" i="93"/>
  <c r="GI451" i="93"/>
  <c r="GH451" i="93"/>
  <c r="GG451" i="93"/>
  <c r="GF451" i="93"/>
  <c r="GE451" i="93"/>
  <c r="GD451" i="93"/>
  <c r="GC451" i="93"/>
  <c r="GB451" i="93"/>
  <c r="GA451" i="93"/>
  <c r="FZ451" i="93"/>
  <c r="FY451" i="93"/>
  <c r="FX451" i="93"/>
  <c r="FW451" i="93"/>
  <c r="FV451" i="93"/>
  <c r="FN451" i="93"/>
  <c r="FM451" i="93"/>
  <c r="FL451" i="93"/>
  <c r="FK451" i="93"/>
  <c r="FJ451" i="93"/>
  <c r="FI451" i="93"/>
  <c r="FH451" i="93"/>
  <c r="FG451" i="93"/>
  <c r="FF451" i="93"/>
  <c r="FQ451" i="93" s="1"/>
  <c r="FE451" i="93"/>
  <c r="FD451" i="93"/>
  <c r="FC451" i="93"/>
  <c r="FB451" i="93"/>
  <c r="FA451" i="93"/>
  <c r="EZ451" i="93"/>
  <c r="KZ450" i="93"/>
  <c r="IZ450" i="93"/>
  <c r="GZ450" i="93"/>
  <c r="GQ450" i="93"/>
  <c r="GP450" i="93"/>
  <c r="GO450" i="93"/>
  <c r="GN450" i="93"/>
  <c r="GM450" i="93"/>
  <c r="GL450" i="93"/>
  <c r="GK450" i="93"/>
  <c r="GJ450" i="93"/>
  <c r="GI450" i="93"/>
  <c r="GH450" i="93"/>
  <c r="GG450" i="93"/>
  <c r="GF450" i="93"/>
  <c r="GE450" i="93"/>
  <c r="GD450" i="93"/>
  <c r="GC450" i="93"/>
  <c r="GB450" i="93"/>
  <c r="GA450" i="93"/>
  <c r="FZ450" i="93"/>
  <c r="FY450" i="93"/>
  <c r="FX450" i="93"/>
  <c r="FW450" i="93"/>
  <c r="FV450" i="93"/>
  <c r="FN450" i="93"/>
  <c r="FM450" i="93"/>
  <c r="FL450" i="93"/>
  <c r="FK450" i="93"/>
  <c r="FJ450" i="93"/>
  <c r="FI450" i="93"/>
  <c r="FH450" i="93"/>
  <c r="FG450" i="93"/>
  <c r="FF450" i="93"/>
  <c r="FQ450" i="93" s="1"/>
  <c r="FE450" i="93"/>
  <c r="FD450" i="93"/>
  <c r="FC450" i="93"/>
  <c r="FB450" i="93"/>
  <c r="FA450" i="93"/>
  <c r="EZ450" i="93"/>
  <c r="KZ449" i="93"/>
  <c r="IZ449" i="93"/>
  <c r="GZ449" i="93"/>
  <c r="GQ449" i="93"/>
  <c r="GP449" i="93"/>
  <c r="GO449" i="93"/>
  <c r="GN449" i="93"/>
  <c r="GM449" i="93"/>
  <c r="GL449" i="93"/>
  <c r="GK449" i="93"/>
  <c r="GJ449" i="93"/>
  <c r="GI449" i="93"/>
  <c r="GH449" i="93"/>
  <c r="GG449" i="93"/>
  <c r="GF449" i="93"/>
  <c r="GE449" i="93"/>
  <c r="GD449" i="93"/>
  <c r="GC449" i="93"/>
  <c r="GB449" i="93"/>
  <c r="GA449" i="93"/>
  <c r="FZ449" i="93"/>
  <c r="FY449" i="93"/>
  <c r="FX449" i="93"/>
  <c r="FW449" i="93"/>
  <c r="FV449" i="93"/>
  <c r="FN449" i="93"/>
  <c r="FM449" i="93"/>
  <c r="FL449" i="93"/>
  <c r="FK449" i="93"/>
  <c r="FJ449" i="93"/>
  <c r="FI449" i="93"/>
  <c r="FH449" i="93"/>
  <c r="FG449" i="93"/>
  <c r="FF449" i="93"/>
  <c r="FQ449" i="93" s="1"/>
  <c r="FE449" i="93"/>
  <c r="FD449" i="93"/>
  <c r="FC449" i="93"/>
  <c r="FB449" i="93"/>
  <c r="FA449" i="93"/>
  <c r="EZ449" i="93"/>
  <c r="KZ448" i="93"/>
  <c r="IZ448" i="93"/>
  <c r="GZ448" i="93"/>
  <c r="GQ448" i="93"/>
  <c r="GP448" i="93"/>
  <c r="GO448" i="93"/>
  <c r="GN448" i="93"/>
  <c r="GM448" i="93"/>
  <c r="GL448" i="93"/>
  <c r="GK448" i="93"/>
  <c r="GJ448" i="93"/>
  <c r="GI448" i="93"/>
  <c r="GH448" i="93"/>
  <c r="GG448" i="93"/>
  <c r="GF448" i="93"/>
  <c r="GE448" i="93"/>
  <c r="GD448" i="93"/>
  <c r="GC448" i="93"/>
  <c r="GB448" i="93"/>
  <c r="GA448" i="93"/>
  <c r="FZ448" i="93"/>
  <c r="FY448" i="93"/>
  <c r="FX448" i="93"/>
  <c r="FW448" i="93"/>
  <c r="FV448" i="93"/>
  <c r="FN448" i="93"/>
  <c r="FM448" i="93"/>
  <c r="FL448" i="93"/>
  <c r="FK448" i="93"/>
  <c r="FJ448" i="93"/>
  <c r="FI448" i="93"/>
  <c r="FH448" i="93"/>
  <c r="FG448" i="93"/>
  <c r="FF448" i="93"/>
  <c r="FQ448" i="93" s="1"/>
  <c r="FE448" i="93"/>
  <c r="FD448" i="93"/>
  <c r="FC448" i="93"/>
  <c r="FB448" i="93"/>
  <c r="FA448" i="93"/>
  <c r="EZ448" i="93"/>
  <c r="KZ447" i="93"/>
  <c r="IZ447" i="93"/>
  <c r="GZ447" i="93"/>
  <c r="GQ447" i="93"/>
  <c r="GP447" i="93"/>
  <c r="GO447" i="93"/>
  <c r="GN447" i="93"/>
  <c r="GM447" i="93"/>
  <c r="GL447" i="93"/>
  <c r="GK447" i="93"/>
  <c r="GJ447" i="93"/>
  <c r="GI447" i="93"/>
  <c r="GH447" i="93"/>
  <c r="GG447" i="93"/>
  <c r="GF447" i="93"/>
  <c r="GE447" i="93"/>
  <c r="GD447" i="93"/>
  <c r="GC447" i="93"/>
  <c r="GB447" i="93"/>
  <c r="GA447" i="93"/>
  <c r="FZ447" i="93"/>
  <c r="FY447" i="93"/>
  <c r="FX447" i="93"/>
  <c r="FW447" i="93"/>
  <c r="FV447" i="93"/>
  <c r="FN447" i="93"/>
  <c r="FM447" i="93"/>
  <c r="FL447" i="93"/>
  <c r="FK447" i="93"/>
  <c r="FJ447" i="93"/>
  <c r="FI447" i="93"/>
  <c r="FH447" i="93"/>
  <c r="FG447" i="93"/>
  <c r="FF447" i="93"/>
  <c r="FQ447" i="93" s="1"/>
  <c r="FE447" i="93"/>
  <c r="FD447" i="93"/>
  <c r="FC447" i="93"/>
  <c r="FB447" i="93"/>
  <c r="FA447" i="93"/>
  <c r="EZ447" i="93"/>
  <c r="KZ446" i="93"/>
  <c r="IZ446" i="93"/>
  <c r="GZ446" i="93"/>
  <c r="GQ446" i="93"/>
  <c r="GP446" i="93"/>
  <c r="GO446" i="93"/>
  <c r="GN446" i="93"/>
  <c r="GM446" i="93"/>
  <c r="GL446" i="93"/>
  <c r="GK446" i="93"/>
  <c r="GJ446" i="93"/>
  <c r="GI446" i="93"/>
  <c r="GH446" i="93"/>
  <c r="GG446" i="93"/>
  <c r="GF446" i="93"/>
  <c r="GE446" i="93"/>
  <c r="GD446" i="93"/>
  <c r="GC446" i="93"/>
  <c r="GB446" i="93"/>
  <c r="GA446" i="93"/>
  <c r="FZ446" i="93"/>
  <c r="FY446" i="93"/>
  <c r="FX446" i="93"/>
  <c r="FW446" i="93"/>
  <c r="FV446" i="93"/>
  <c r="FN446" i="93"/>
  <c r="FM446" i="93"/>
  <c r="FL446" i="93"/>
  <c r="FK446" i="93"/>
  <c r="FJ446" i="93"/>
  <c r="FI446" i="93"/>
  <c r="FH446" i="93"/>
  <c r="FG446" i="93"/>
  <c r="FF446" i="93"/>
  <c r="FQ446" i="93" s="1"/>
  <c r="FE446" i="93"/>
  <c r="FD446" i="93"/>
  <c r="FC446" i="93"/>
  <c r="FB446" i="93"/>
  <c r="FA446" i="93"/>
  <c r="EZ446" i="93"/>
  <c r="KZ445" i="93"/>
  <c r="IZ445" i="93"/>
  <c r="GZ445" i="93"/>
  <c r="GQ445" i="93"/>
  <c r="GP445" i="93"/>
  <c r="GO445" i="93"/>
  <c r="GN445" i="93"/>
  <c r="GM445" i="93"/>
  <c r="GL445" i="93"/>
  <c r="GK445" i="93"/>
  <c r="GJ445" i="93"/>
  <c r="GI445" i="93"/>
  <c r="GH445" i="93"/>
  <c r="GG445" i="93"/>
  <c r="GF445" i="93"/>
  <c r="GE445" i="93"/>
  <c r="GD445" i="93"/>
  <c r="GC445" i="93"/>
  <c r="GB445" i="93"/>
  <c r="GA445" i="93"/>
  <c r="FZ445" i="93"/>
  <c r="FY445" i="93"/>
  <c r="FX445" i="93"/>
  <c r="FW445" i="93"/>
  <c r="FV445" i="93"/>
  <c r="FN445" i="93"/>
  <c r="FM445" i="93"/>
  <c r="FL445" i="93"/>
  <c r="FK445" i="93"/>
  <c r="FJ445" i="93"/>
  <c r="FI445" i="93"/>
  <c r="FH445" i="93"/>
  <c r="FG445" i="93"/>
  <c r="FF445" i="93"/>
  <c r="FQ445" i="93" s="1"/>
  <c r="FE445" i="93"/>
  <c r="FD445" i="93"/>
  <c r="FC445" i="93"/>
  <c r="FB445" i="93"/>
  <c r="FA445" i="93"/>
  <c r="EZ445" i="93"/>
  <c r="KZ444" i="93"/>
  <c r="IZ444" i="93"/>
  <c r="GZ444" i="93"/>
  <c r="GQ444" i="93"/>
  <c r="GP444" i="93"/>
  <c r="GO444" i="93"/>
  <c r="GN444" i="93"/>
  <c r="GM444" i="93"/>
  <c r="GL444" i="93"/>
  <c r="GK444" i="93"/>
  <c r="GJ444" i="93"/>
  <c r="GI444" i="93"/>
  <c r="GH444" i="93"/>
  <c r="GG444" i="93"/>
  <c r="GF444" i="93"/>
  <c r="GE444" i="93"/>
  <c r="GD444" i="93"/>
  <c r="GC444" i="93"/>
  <c r="GB444" i="93"/>
  <c r="GA444" i="93"/>
  <c r="FZ444" i="93"/>
  <c r="FY444" i="93"/>
  <c r="FX444" i="93"/>
  <c r="FW444" i="93"/>
  <c r="FV444" i="93"/>
  <c r="FN444" i="93"/>
  <c r="FM444" i="93"/>
  <c r="FL444" i="93"/>
  <c r="FK444" i="93"/>
  <c r="FJ444" i="93"/>
  <c r="FI444" i="93"/>
  <c r="FH444" i="93"/>
  <c r="FG444" i="93"/>
  <c r="FF444" i="93"/>
  <c r="FQ444" i="93" s="1"/>
  <c r="FE444" i="93"/>
  <c r="FD444" i="93"/>
  <c r="FC444" i="93"/>
  <c r="FB444" i="93"/>
  <c r="FA444" i="93"/>
  <c r="EZ444" i="93"/>
  <c r="KZ443" i="93"/>
  <c r="IZ443" i="93"/>
  <c r="GZ443" i="93"/>
  <c r="GQ443" i="93"/>
  <c r="GP443" i="93"/>
  <c r="GO443" i="93"/>
  <c r="GN443" i="93"/>
  <c r="GM443" i="93"/>
  <c r="GL443" i="93"/>
  <c r="GK443" i="93"/>
  <c r="GJ443" i="93"/>
  <c r="GI443" i="93"/>
  <c r="GH443" i="93"/>
  <c r="GG443" i="93"/>
  <c r="GF443" i="93"/>
  <c r="GE443" i="93"/>
  <c r="GD443" i="93"/>
  <c r="GC443" i="93"/>
  <c r="GB443" i="93"/>
  <c r="GA443" i="93"/>
  <c r="FZ443" i="93"/>
  <c r="FY443" i="93"/>
  <c r="FX443" i="93"/>
  <c r="FW443" i="93"/>
  <c r="FV443" i="93"/>
  <c r="FN443" i="93"/>
  <c r="FM443" i="93"/>
  <c r="FL443" i="93"/>
  <c r="FK443" i="93"/>
  <c r="FJ443" i="93"/>
  <c r="FI443" i="93"/>
  <c r="FH443" i="93"/>
  <c r="FG443" i="93"/>
  <c r="FF443" i="93"/>
  <c r="FQ443" i="93" s="1"/>
  <c r="FE443" i="93"/>
  <c r="FD443" i="93"/>
  <c r="FC443" i="93"/>
  <c r="FB443" i="93"/>
  <c r="FA443" i="93"/>
  <c r="EZ443" i="93"/>
  <c r="KZ442" i="93"/>
  <c r="IZ442" i="93"/>
  <c r="GZ442" i="93"/>
  <c r="GQ442" i="93"/>
  <c r="GP442" i="93"/>
  <c r="GO442" i="93"/>
  <c r="GN442" i="93"/>
  <c r="GM442" i="93"/>
  <c r="GL442" i="93"/>
  <c r="GK442" i="93"/>
  <c r="GJ442" i="93"/>
  <c r="GI442" i="93"/>
  <c r="GH442" i="93"/>
  <c r="GG442" i="93"/>
  <c r="GF442" i="93"/>
  <c r="GE442" i="93"/>
  <c r="GD442" i="93"/>
  <c r="GC442" i="93"/>
  <c r="GB442" i="93"/>
  <c r="GA442" i="93"/>
  <c r="FZ442" i="93"/>
  <c r="FY442" i="93"/>
  <c r="FX442" i="93"/>
  <c r="FW442" i="93"/>
  <c r="FV442" i="93"/>
  <c r="FN442" i="93"/>
  <c r="FM442" i="93"/>
  <c r="FL442" i="93"/>
  <c r="FK442" i="93"/>
  <c r="FJ442" i="93"/>
  <c r="FI442" i="93"/>
  <c r="FH442" i="93"/>
  <c r="FG442" i="93"/>
  <c r="FF442" i="93"/>
  <c r="FQ442" i="93" s="1"/>
  <c r="FE442" i="93"/>
  <c r="FD442" i="93"/>
  <c r="FC442" i="93"/>
  <c r="FB442" i="93"/>
  <c r="FA442" i="93"/>
  <c r="EZ442" i="93"/>
  <c r="KZ441" i="93"/>
  <c r="IZ441" i="93"/>
  <c r="GZ441" i="93"/>
  <c r="GQ441" i="93"/>
  <c r="GP441" i="93"/>
  <c r="GO441" i="93"/>
  <c r="GN441" i="93"/>
  <c r="GM441" i="93"/>
  <c r="GL441" i="93"/>
  <c r="GK441" i="93"/>
  <c r="GJ441" i="93"/>
  <c r="GI441" i="93"/>
  <c r="GH441" i="93"/>
  <c r="GG441" i="93"/>
  <c r="GF441" i="93"/>
  <c r="GE441" i="93"/>
  <c r="GD441" i="93"/>
  <c r="GC441" i="93"/>
  <c r="GB441" i="93"/>
  <c r="GA441" i="93"/>
  <c r="FZ441" i="93"/>
  <c r="FY441" i="93"/>
  <c r="FX441" i="93"/>
  <c r="FW441" i="93"/>
  <c r="FV441" i="93"/>
  <c r="FN441" i="93"/>
  <c r="FM441" i="93"/>
  <c r="FL441" i="93"/>
  <c r="FK441" i="93"/>
  <c r="FJ441" i="93"/>
  <c r="FI441" i="93"/>
  <c r="FH441" i="93"/>
  <c r="FG441" i="93"/>
  <c r="FF441" i="93"/>
  <c r="FQ441" i="93" s="1"/>
  <c r="FE441" i="93"/>
  <c r="FD441" i="93"/>
  <c r="FC441" i="93"/>
  <c r="FB441" i="93"/>
  <c r="FA441" i="93"/>
  <c r="EZ441" i="93"/>
  <c r="KZ440" i="93"/>
  <c r="IZ440" i="93"/>
  <c r="GZ440" i="93"/>
  <c r="GQ440" i="93"/>
  <c r="GP440" i="93"/>
  <c r="GO440" i="93"/>
  <c r="GN440" i="93"/>
  <c r="GM440" i="93"/>
  <c r="GL440" i="93"/>
  <c r="GK440" i="93"/>
  <c r="GJ440" i="93"/>
  <c r="GI440" i="93"/>
  <c r="GH440" i="93"/>
  <c r="GG440" i="93"/>
  <c r="GF440" i="93"/>
  <c r="GE440" i="93"/>
  <c r="GD440" i="93"/>
  <c r="GC440" i="93"/>
  <c r="GB440" i="93"/>
  <c r="GA440" i="93"/>
  <c r="FZ440" i="93"/>
  <c r="FY440" i="93"/>
  <c r="FX440" i="93"/>
  <c r="FW440" i="93"/>
  <c r="FV440" i="93"/>
  <c r="FN440" i="93"/>
  <c r="FM440" i="93"/>
  <c r="FL440" i="93"/>
  <c r="FK440" i="93"/>
  <c r="FJ440" i="93"/>
  <c r="FI440" i="93"/>
  <c r="FH440" i="93"/>
  <c r="FG440" i="93"/>
  <c r="FF440" i="93"/>
  <c r="FQ440" i="93" s="1"/>
  <c r="FE440" i="93"/>
  <c r="FD440" i="93"/>
  <c r="FC440" i="93"/>
  <c r="FB440" i="93"/>
  <c r="FA440" i="93"/>
  <c r="EZ440" i="93"/>
  <c r="KZ439" i="93"/>
  <c r="IZ439" i="93"/>
  <c r="GZ439" i="93"/>
  <c r="GQ439" i="93"/>
  <c r="GP439" i="93"/>
  <c r="GO439" i="93"/>
  <c r="GN439" i="93"/>
  <c r="GM439" i="93"/>
  <c r="GL439" i="93"/>
  <c r="GK439" i="93"/>
  <c r="GJ439" i="93"/>
  <c r="GI439" i="93"/>
  <c r="GH439" i="93"/>
  <c r="GG439" i="93"/>
  <c r="GF439" i="93"/>
  <c r="GE439" i="93"/>
  <c r="GD439" i="93"/>
  <c r="GC439" i="93"/>
  <c r="GB439" i="93"/>
  <c r="GA439" i="93"/>
  <c r="FZ439" i="93"/>
  <c r="FY439" i="93"/>
  <c r="FX439" i="93"/>
  <c r="FW439" i="93"/>
  <c r="FV439" i="93"/>
  <c r="FN439" i="93"/>
  <c r="FM439" i="93"/>
  <c r="FL439" i="93"/>
  <c r="FK439" i="93"/>
  <c r="FJ439" i="93"/>
  <c r="FI439" i="93"/>
  <c r="FH439" i="93"/>
  <c r="FG439" i="93"/>
  <c r="FF439" i="93"/>
  <c r="FQ439" i="93" s="1"/>
  <c r="FE439" i="93"/>
  <c r="FD439" i="93"/>
  <c r="FC439" i="93"/>
  <c r="FB439" i="93"/>
  <c r="FA439" i="93"/>
  <c r="EZ439" i="93"/>
  <c r="KZ438" i="93"/>
  <c r="IZ438" i="93"/>
  <c r="GZ438" i="93"/>
  <c r="GQ438" i="93"/>
  <c r="GP438" i="93"/>
  <c r="GO438" i="93"/>
  <c r="GN438" i="93"/>
  <c r="GM438" i="93"/>
  <c r="GL438" i="93"/>
  <c r="GK438" i="93"/>
  <c r="GJ438" i="93"/>
  <c r="GI438" i="93"/>
  <c r="GH438" i="93"/>
  <c r="GG438" i="93"/>
  <c r="GF438" i="93"/>
  <c r="GE438" i="93"/>
  <c r="GD438" i="93"/>
  <c r="GC438" i="93"/>
  <c r="GB438" i="93"/>
  <c r="GA438" i="93"/>
  <c r="FZ438" i="93"/>
  <c r="FY438" i="93"/>
  <c r="FX438" i="93"/>
  <c r="FW438" i="93"/>
  <c r="FV438" i="93"/>
  <c r="FN438" i="93"/>
  <c r="FM438" i="93"/>
  <c r="FL438" i="93"/>
  <c r="FK438" i="93"/>
  <c r="FJ438" i="93"/>
  <c r="FI438" i="93"/>
  <c r="FH438" i="93"/>
  <c r="FG438" i="93"/>
  <c r="FF438" i="93"/>
  <c r="FQ438" i="93" s="1"/>
  <c r="FE438" i="93"/>
  <c r="FD438" i="93"/>
  <c r="FC438" i="93"/>
  <c r="FB438" i="93"/>
  <c r="FA438" i="93"/>
  <c r="EZ438" i="93"/>
  <c r="KZ437" i="93"/>
  <c r="IZ437" i="93"/>
  <c r="GZ437" i="93"/>
  <c r="GQ437" i="93"/>
  <c r="GP437" i="93"/>
  <c r="GO437" i="93"/>
  <c r="GN437" i="93"/>
  <c r="GM437" i="93"/>
  <c r="GL437" i="93"/>
  <c r="GK437" i="93"/>
  <c r="GJ437" i="93"/>
  <c r="GI437" i="93"/>
  <c r="GH437" i="93"/>
  <c r="GG437" i="93"/>
  <c r="GF437" i="93"/>
  <c r="GE437" i="93"/>
  <c r="GD437" i="93"/>
  <c r="GC437" i="93"/>
  <c r="GB437" i="93"/>
  <c r="GA437" i="93"/>
  <c r="FZ437" i="93"/>
  <c r="FY437" i="93"/>
  <c r="FX437" i="93"/>
  <c r="FW437" i="93"/>
  <c r="FV437" i="93"/>
  <c r="FN437" i="93"/>
  <c r="FM437" i="93"/>
  <c r="FL437" i="93"/>
  <c r="FK437" i="93"/>
  <c r="FJ437" i="93"/>
  <c r="FI437" i="93"/>
  <c r="FH437" i="93"/>
  <c r="FG437" i="93"/>
  <c r="FF437" i="93"/>
  <c r="FQ437" i="93" s="1"/>
  <c r="FE437" i="93"/>
  <c r="FD437" i="93"/>
  <c r="FC437" i="93"/>
  <c r="FB437" i="93"/>
  <c r="FA437" i="93"/>
  <c r="EZ437" i="93"/>
  <c r="KZ436" i="93"/>
  <c r="IZ436" i="93"/>
  <c r="GZ436" i="93"/>
  <c r="GQ436" i="93"/>
  <c r="GP436" i="93"/>
  <c r="GO436" i="93"/>
  <c r="GN436" i="93"/>
  <c r="GM436" i="93"/>
  <c r="GL436" i="93"/>
  <c r="GK436" i="93"/>
  <c r="GJ436" i="93"/>
  <c r="GI436" i="93"/>
  <c r="GH436" i="93"/>
  <c r="GG436" i="93"/>
  <c r="GF436" i="93"/>
  <c r="GE436" i="93"/>
  <c r="GD436" i="93"/>
  <c r="GC436" i="93"/>
  <c r="GB436" i="93"/>
  <c r="GA436" i="93"/>
  <c r="FZ436" i="93"/>
  <c r="FY436" i="93"/>
  <c r="FX436" i="93"/>
  <c r="FW436" i="93"/>
  <c r="FV436" i="93"/>
  <c r="FN436" i="93"/>
  <c r="FM436" i="93"/>
  <c r="FL436" i="93"/>
  <c r="FK436" i="93"/>
  <c r="FJ436" i="93"/>
  <c r="FI436" i="93"/>
  <c r="FH436" i="93"/>
  <c r="FG436" i="93"/>
  <c r="FF436" i="93"/>
  <c r="FQ436" i="93" s="1"/>
  <c r="FE436" i="93"/>
  <c r="FD436" i="93"/>
  <c r="FC436" i="93"/>
  <c r="FB436" i="93"/>
  <c r="FA436" i="93"/>
  <c r="EZ436" i="93"/>
  <c r="KZ435" i="93"/>
  <c r="IZ435" i="93"/>
  <c r="GZ435" i="93"/>
  <c r="GQ435" i="93"/>
  <c r="GP435" i="93"/>
  <c r="GO435" i="93"/>
  <c r="GN435" i="93"/>
  <c r="GM435" i="93"/>
  <c r="GL435" i="93"/>
  <c r="GK435" i="93"/>
  <c r="GJ435" i="93"/>
  <c r="GI435" i="93"/>
  <c r="GH435" i="93"/>
  <c r="GG435" i="93"/>
  <c r="GF435" i="93"/>
  <c r="GE435" i="93"/>
  <c r="GD435" i="93"/>
  <c r="GC435" i="93"/>
  <c r="GB435" i="93"/>
  <c r="GA435" i="93"/>
  <c r="FZ435" i="93"/>
  <c r="FY435" i="93"/>
  <c r="FX435" i="93"/>
  <c r="FW435" i="93"/>
  <c r="FV435" i="93"/>
  <c r="FN435" i="93"/>
  <c r="FM435" i="93"/>
  <c r="FL435" i="93"/>
  <c r="FK435" i="93"/>
  <c r="FJ435" i="93"/>
  <c r="FI435" i="93"/>
  <c r="FH435" i="93"/>
  <c r="FG435" i="93"/>
  <c r="FF435" i="93"/>
  <c r="FQ435" i="93" s="1"/>
  <c r="FE435" i="93"/>
  <c r="FD435" i="93"/>
  <c r="FC435" i="93"/>
  <c r="FB435" i="93"/>
  <c r="FA435" i="93"/>
  <c r="EZ435" i="93"/>
  <c r="KZ434" i="93"/>
  <c r="IZ434" i="93"/>
  <c r="GZ434" i="93"/>
  <c r="GQ434" i="93"/>
  <c r="GP434" i="93"/>
  <c r="GO434" i="93"/>
  <c r="GN434" i="93"/>
  <c r="GM434" i="93"/>
  <c r="GL434" i="93"/>
  <c r="GK434" i="93"/>
  <c r="GJ434" i="93"/>
  <c r="GI434" i="93"/>
  <c r="GH434" i="93"/>
  <c r="GG434" i="93"/>
  <c r="GF434" i="93"/>
  <c r="GE434" i="93"/>
  <c r="GD434" i="93"/>
  <c r="GC434" i="93"/>
  <c r="GB434" i="93"/>
  <c r="GA434" i="93"/>
  <c r="FZ434" i="93"/>
  <c r="FY434" i="93"/>
  <c r="FX434" i="93"/>
  <c r="FW434" i="93"/>
  <c r="FV434" i="93"/>
  <c r="FN434" i="93"/>
  <c r="FM434" i="93"/>
  <c r="FL434" i="93"/>
  <c r="FK434" i="93"/>
  <c r="FJ434" i="93"/>
  <c r="FI434" i="93"/>
  <c r="FH434" i="93"/>
  <c r="FG434" i="93"/>
  <c r="FF434" i="93"/>
  <c r="FQ434" i="93" s="1"/>
  <c r="FE434" i="93"/>
  <c r="FD434" i="93"/>
  <c r="FC434" i="93"/>
  <c r="FB434" i="93"/>
  <c r="FA434" i="93"/>
  <c r="EZ434" i="93"/>
  <c r="KZ433" i="93"/>
  <c r="IZ433" i="93"/>
  <c r="GZ433" i="93"/>
  <c r="GQ433" i="93"/>
  <c r="GP433" i="93"/>
  <c r="GO433" i="93"/>
  <c r="GN433" i="93"/>
  <c r="GM433" i="93"/>
  <c r="GL433" i="93"/>
  <c r="GK433" i="93"/>
  <c r="GJ433" i="93"/>
  <c r="GI433" i="93"/>
  <c r="GH433" i="93"/>
  <c r="GG433" i="93"/>
  <c r="GF433" i="93"/>
  <c r="GE433" i="93"/>
  <c r="GD433" i="93"/>
  <c r="GC433" i="93"/>
  <c r="GB433" i="93"/>
  <c r="GA433" i="93"/>
  <c r="FZ433" i="93"/>
  <c r="FY433" i="93"/>
  <c r="FX433" i="93"/>
  <c r="FW433" i="93"/>
  <c r="FV433" i="93"/>
  <c r="FN433" i="93"/>
  <c r="FM433" i="93"/>
  <c r="FL433" i="93"/>
  <c r="FK433" i="93"/>
  <c r="FJ433" i="93"/>
  <c r="FI433" i="93"/>
  <c r="FH433" i="93"/>
  <c r="FG433" i="93"/>
  <c r="FF433" i="93"/>
  <c r="FQ433" i="93" s="1"/>
  <c r="FE433" i="93"/>
  <c r="FD433" i="93"/>
  <c r="FC433" i="93"/>
  <c r="FB433" i="93"/>
  <c r="FA433" i="93"/>
  <c r="EZ433" i="93"/>
  <c r="KZ432" i="93"/>
  <c r="IZ432" i="93"/>
  <c r="GZ432" i="93"/>
  <c r="GQ432" i="93"/>
  <c r="GP432" i="93"/>
  <c r="GO432" i="93"/>
  <c r="GN432" i="93"/>
  <c r="GM432" i="93"/>
  <c r="GL432" i="93"/>
  <c r="GK432" i="93"/>
  <c r="GJ432" i="93"/>
  <c r="GI432" i="93"/>
  <c r="GH432" i="93"/>
  <c r="GG432" i="93"/>
  <c r="GF432" i="93"/>
  <c r="GE432" i="93"/>
  <c r="GD432" i="93"/>
  <c r="GC432" i="93"/>
  <c r="GB432" i="93"/>
  <c r="GA432" i="93"/>
  <c r="FZ432" i="93"/>
  <c r="FY432" i="93"/>
  <c r="FX432" i="93"/>
  <c r="FW432" i="93"/>
  <c r="FV432" i="93"/>
  <c r="FN432" i="93"/>
  <c r="FM432" i="93"/>
  <c r="FL432" i="93"/>
  <c r="FK432" i="93"/>
  <c r="FJ432" i="93"/>
  <c r="FI432" i="93"/>
  <c r="FH432" i="93"/>
  <c r="FG432" i="93"/>
  <c r="FF432" i="93"/>
  <c r="FQ432" i="93" s="1"/>
  <c r="FE432" i="93"/>
  <c r="FD432" i="93"/>
  <c r="FC432" i="93"/>
  <c r="FB432" i="93"/>
  <c r="FA432" i="93"/>
  <c r="EZ432" i="93"/>
  <c r="KZ431" i="93"/>
  <c r="IZ431" i="93"/>
  <c r="GZ431" i="93"/>
  <c r="GQ431" i="93"/>
  <c r="GP431" i="93"/>
  <c r="GO431" i="93"/>
  <c r="GN431" i="93"/>
  <c r="GM431" i="93"/>
  <c r="GL431" i="93"/>
  <c r="GK431" i="93"/>
  <c r="GJ431" i="93"/>
  <c r="GI431" i="93"/>
  <c r="GH431" i="93"/>
  <c r="GG431" i="93"/>
  <c r="GF431" i="93"/>
  <c r="GE431" i="93"/>
  <c r="GD431" i="93"/>
  <c r="GC431" i="93"/>
  <c r="GB431" i="93"/>
  <c r="GA431" i="93"/>
  <c r="FZ431" i="93"/>
  <c r="FY431" i="93"/>
  <c r="FX431" i="93"/>
  <c r="FW431" i="93"/>
  <c r="FV431" i="93"/>
  <c r="FN431" i="93"/>
  <c r="FM431" i="93"/>
  <c r="FL431" i="93"/>
  <c r="FK431" i="93"/>
  <c r="FJ431" i="93"/>
  <c r="FI431" i="93"/>
  <c r="FH431" i="93"/>
  <c r="FG431" i="93"/>
  <c r="FF431" i="93"/>
  <c r="FQ431" i="93" s="1"/>
  <c r="FE431" i="93"/>
  <c r="FD431" i="93"/>
  <c r="FC431" i="93"/>
  <c r="FB431" i="93"/>
  <c r="FA431" i="93"/>
  <c r="EZ431" i="93"/>
  <c r="KZ430" i="93"/>
  <c r="IZ430" i="93"/>
  <c r="GZ430" i="93"/>
  <c r="GQ430" i="93"/>
  <c r="GP430" i="93"/>
  <c r="GO430" i="93"/>
  <c r="GN430" i="93"/>
  <c r="GM430" i="93"/>
  <c r="GL430" i="93"/>
  <c r="GK430" i="93"/>
  <c r="GJ430" i="93"/>
  <c r="GI430" i="93"/>
  <c r="GH430" i="93"/>
  <c r="GG430" i="93"/>
  <c r="GF430" i="93"/>
  <c r="GE430" i="93"/>
  <c r="GD430" i="93"/>
  <c r="GC430" i="93"/>
  <c r="GB430" i="93"/>
  <c r="GA430" i="93"/>
  <c r="FZ430" i="93"/>
  <c r="FY430" i="93"/>
  <c r="FX430" i="93"/>
  <c r="FW430" i="93"/>
  <c r="FV430" i="93"/>
  <c r="FN430" i="93"/>
  <c r="FM430" i="93"/>
  <c r="FL430" i="93"/>
  <c r="FK430" i="93"/>
  <c r="FJ430" i="93"/>
  <c r="FI430" i="93"/>
  <c r="FH430" i="93"/>
  <c r="FG430" i="93"/>
  <c r="FF430" i="93"/>
  <c r="FQ430" i="93" s="1"/>
  <c r="FE430" i="93"/>
  <c r="FD430" i="93"/>
  <c r="FC430" i="93"/>
  <c r="FB430" i="93"/>
  <c r="FA430" i="93"/>
  <c r="EZ430" i="93"/>
  <c r="KZ429" i="93"/>
  <c r="IZ429" i="93"/>
  <c r="GZ429" i="93"/>
  <c r="GQ429" i="93"/>
  <c r="GP429" i="93"/>
  <c r="GO429" i="93"/>
  <c r="GN429" i="93"/>
  <c r="GM429" i="93"/>
  <c r="GL429" i="93"/>
  <c r="GK429" i="93"/>
  <c r="GJ429" i="93"/>
  <c r="GI429" i="93"/>
  <c r="GH429" i="93"/>
  <c r="GG429" i="93"/>
  <c r="GF429" i="93"/>
  <c r="GE429" i="93"/>
  <c r="GD429" i="93"/>
  <c r="GC429" i="93"/>
  <c r="GB429" i="93"/>
  <c r="GA429" i="93"/>
  <c r="FZ429" i="93"/>
  <c r="FY429" i="93"/>
  <c r="FX429" i="93"/>
  <c r="FW429" i="93"/>
  <c r="FV429" i="93"/>
  <c r="FN429" i="93"/>
  <c r="FM429" i="93"/>
  <c r="FL429" i="93"/>
  <c r="FK429" i="93"/>
  <c r="FJ429" i="93"/>
  <c r="FI429" i="93"/>
  <c r="FH429" i="93"/>
  <c r="FG429" i="93"/>
  <c r="FF429" i="93"/>
  <c r="FQ429" i="93" s="1"/>
  <c r="FE429" i="93"/>
  <c r="FD429" i="93"/>
  <c r="FC429" i="93"/>
  <c r="FB429" i="93"/>
  <c r="FA429" i="93"/>
  <c r="EZ429" i="93"/>
  <c r="KZ428" i="93"/>
  <c r="IZ428" i="93"/>
  <c r="GZ428" i="93"/>
  <c r="GQ428" i="93"/>
  <c r="GP428" i="93"/>
  <c r="GO428" i="93"/>
  <c r="GN428" i="93"/>
  <c r="GM428" i="93"/>
  <c r="GL428" i="93"/>
  <c r="GK428" i="93"/>
  <c r="GJ428" i="93"/>
  <c r="GI428" i="93"/>
  <c r="GH428" i="93"/>
  <c r="GG428" i="93"/>
  <c r="GF428" i="93"/>
  <c r="GE428" i="93"/>
  <c r="GD428" i="93"/>
  <c r="GC428" i="93"/>
  <c r="GB428" i="93"/>
  <c r="GA428" i="93"/>
  <c r="FZ428" i="93"/>
  <c r="FY428" i="93"/>
  <c r="FX428" i="93"/>
  <c r="FW428" i="93"/>
  <c r="FV428" i="93"/>
  <c r="FN428" i="93"/>
  <c r="FM428" i="93"/>
  <c r="FL428" i="93"/>
  <c r="FK428" i="93"/>
  <c r="FJ428" i="93"/>
  <c r="FI428" i="93"/>
  <c r="FH428" i="93"/>
  <c r="FG428" i="93"/>
  <c r="FF428" i="93"/>
  <c r="FQ428" i="93" s="1"/>
  <c r="FE428" i="93"/>
  <c r="FD428" i="93"/>
  <c r="FC428" i="93"/>
  <c r="FB428" i="93"/>
  <c r="FA428" i="93"/>
  <c r="EZ428" i="93"/>
  <c r="KZ427" i="93"/>
  <c r="IZ427" i="93"/>
  <c r="GZ427" i="93"/>
  <c r="GQ427" i="93"/>
  <c r="GP427" i="93"/>
  <c r="GO427" i="93"/>
  <c r="GN427" i="93"/>
  <c r="GM427" i="93"/>
  <c r="GL427" i="93"/>
  <c r="GK427" i="93"/>
  <c r="GJ427" i="93"/>
  <c r="GI427" i="93"/>
  <c r="GH427" i="93"/>
  <c r="GG427" i="93"/>
  <c r="GF427" i="93"/>
  <c r="GE427" i="93"/>
  <c r="GD427" i="93"/>
  <c r="GC427" i="93"/>
  <c r="GB427" i="93"/>
  <c r="GA427" i="93"/>
  <c r="FZ427" i="93"/>
  <c r="FY427" i="93"/>
  <c r="FX427" i="93"/>
  <c r="FW427" i="93"/>
  <c r="FV427" i="93"/>
  <c r="FN427" i="93"/>
  <c r="FM427" i="93"/>
  <c r="FL427" i="93"/>
  <c r="FK427" i="93"/>
  <c r="FJ427" i="93"/>
  <c r="FI427" i="93"/>
  <c r="FH427" i="93"/>
  <c r="FG427" i="93"/>
  <c r="FF427" i="93"/>
  <c r="FQ427" i="93" s="1"/>
  <c r="FE427" i="93"/>
  <c r="FD427" i="93"/>
  <c r="FC427" i="93"/>
  <c r="FB427" i="93"/>
  <c r="FA427" i="93"/>
  <c r="EZ427" i="93"/>
  <c r="KZ426" i="93"/>
  <c r="IZ426" i="93"/>
  <c r="GZ426" i="93"/>
  <c r="GQ426" i="93"/>
  <c r="GP426" i="93"/>
  <c r="GO426" i="93"/>
  <c r="GN426" i="93"/>
  <c r="GM426" i="93"/>
  <c r="GL426" i="93"/>
  <c r="GK426" i="93"/>
  <c r="GJ426" i="93"/>
  <c r="GI426" i="93"/>
  <c r="GH426" i="93"/>
  <c r="GG426" i="93"/>
  <c r="GF426" i="93"/>
  <c r="GE426" i="93"/>
  <c r="GD426" i="93"/>
  <c r="GC426" i="93"/>
  <c r="GB426" i="93"/>
  <c r="GA426" i="93"/>
  <c r="FZ426" i="93"/>
  <c r="FY426" i="93"/>
  <c r="FX426" i="93"/>
  <c r="FW426" i="93"/>
  <c r="FV426" i="93"/>
  <c r="FN426" i="93"/>
  <c r="FM426" i="93"/>
  <c r="FL426" i="93"/>
  <c r="FK426" i="93"/>
  <c r="FJ426" i="93"/>
  <c r="FI426" i="93"/>
  <c r="FH426" i="93"/>
  <c r="FG426" i="93"/>
  <c r="FF426" i="93"/>
  <c r="FQ426" i="93" s="1"/>
  <c r="FE426" i="93"/>
  <c r="FD426" i="93"/>
  <c r="FC426" i="93"/>
  <c r="FB426" i="93"/>
  <c r="FA426" i="93"/>
  <c r="EZ426" i="93"/>
  <c r="KZ425" i="93"/>
  <c r="IZ425" i="93"/>
  <c r="GZ425" i="93"/>
  <c r="GQ425" i="93"/>
  <c r="GP425" i="93"/>
  <c r="GO425" i="93"/>
  <c r="GN425" i="93"/>
  <c r="GM425" i="93"/>
  <c r="GL425" i="93"/>
  <c r="GK425" i="93"/>
  <c r="GJ425" i="93"/>
  <c r="GI425" i="93"/>
  <c r="GH425" i="93"/>
  <c r="GG425" i="93"/>
  <c r="GF425" i="93"/>
  <c r="GE425" i="93"/>
  <c r="GD425" i="93"/>
  <c r="GC425" i="93"/>
  <c r="GB425" i="93"/>
  <c r="GA425" i="93"/>
  <c r="FZ425" i="93"/>
  <c r="FY425" i="93"/>
  <c r="FX425" i="93"/>
  <c r="FW425" i="93"/>
  <c r="FV425" i="93"/>
  <c r="FN425" i="93"/>
  <c r="FM425" i="93"/>
  <c r="FL425" i="93"/>
  <c r="FK425" i="93"/>
  <c r="FJ425" i="93"/>
  <c r="FI425" i="93"/>
  <c r="FH425" i="93"/>
  <c r="FG425" i="93"/>
  <c r="FF425" i="93"/>
  <c r="FQ425" i="93" s="1"/>
  <c r="FE425" i="93"/>
  <c r="FD425" i="93"/>
  <c r="FC425" i="93"/>
  <c r="FB425" i="93"/>
  <c r="FA425" i="93"/>
  <c r="EZ425" i="93"/>
  <c r="KZ424" i="93"/>
  <c r="IZ424" i="93"/>
  <c r="GZ424" i="93"/>
  <c r="GQ424" i="93"/>
  <c r="GP424" i="93"/>
  <c r="GO424" i="93"/>
  <c r="GN424" i="93"/>
  <c r="GM424" i="93"/>
  <c r="GL424" i="93"/>
  <c r="GK424" i="93"/>
  <c r="GJ424" i="93"/>
  <c r="GI424" i="93"/>
  <c r="GH424" i="93"/>
  <c r="GG424" i="93"/>
  <c r="GF424" i="93"/>
  <c r="GE424" i="93"/>
  <c r="GD424" i="93"/>
  <c r="GC424" i="93"/>
  <c r="GB424" i="93"/>
  <c r="GA424" i="93"/>
  <c r="FZ424" i="93"/>
  <c r="FY424" i="93"/>
  <c r="FX424" i="93"/>
  <c r="FW424" i="93"/>
  <c r="FV424" i="93"/>
  <c r="FN424" i="93"/>
  <c r="FM424" i="93"/>
  <c r="FL424" i="93"/>
  <c r="FK424" i="93"/>
  <c r="FJ424" i="93"/>
  <c r="FI424" i="93"/>
  <c r="FH424" i="93"/>
  <c r="FG424" i="93"/>
  <c r="FF424" i="93"/>
  <c r="FQ424" i="93" s="1"/>
  <c r="FE424" i="93"/>
  <c r="FD424" i="93"/>
  <c r="FC424" i="93"/>
  <c r="FB424" i="93"/>
  <c r="FA424" i="93"/>
  <c r="EZ424" i="93"/>
  <c r="KZ423" i="93"/>
  <c r="IZ423" i="93"/>
  <c r="GZ423" i="93"/>
  <c r="GQ423" i="93"/>
  <c r="GP423" i="93"/>
  <c r="GO423" i="93"/>
  <c r="GN423" i="93"/>
  <c r="GM423" i="93"/>
  <c r="GL423" i="93"/>
  <c r="GK423" i="93"/>
  <c r="GJ423" i="93"/>
  <c r="GI423" i="93"/>
  <c r="GH423" i="93"/>
  <c r="GG423" i="93"/>
  <c r="GF423" i="93"/>
  <c r="GE423" i="93"/>
  <c r="GD423" i="93"/>
  <c r="GC423" i="93"/>
  <c r="GB423" i="93"/>
  <c r="GA423" i="93"/>
  <c r="FZ423" i="93"/>
  <c r="FY423" i="93"/>
  <c r="FX423" i="93"/>
  <c r="FW423" i="93"/>
  <c r="FV423" i="93"/>
  <c r="FN423" i="93"/>
  <c r="FM423" i="93"/>
  <c r="FL423" i="93"/>
  <c r="FK423" i="93"/>
  <c r="FJ423" i="93"/>
  <c r="FI423" i="93"/>
  <c r="FH423" i="93"/>
  <c r="FG423" i="93"/>
  <c r="FF423" i="93"/>
  <c r="FQ423" i="93" s="1"/>
  <c r="FE423" i="93"/>
  <c r="FD423" i="93"/>
  <c r="FC423" i="93"/>
  <c r="FB423" i="93"/>
  <c r="FA423" i="93"/>
  <c r="EZ423" i="93"/>
  <c r="KZ422" i="93"/>
  <c r="IZ422" i="93"/>
  <c r="GZ422" i="93"/>
  <c r="GQ422" i="93"/>
  <c r="GP422" i="93"/>
  <c r="GO422" i="93"/>
  <c r="GN422" i="93"/>
  <c r="GM422" i="93"/>
  <c r="GL422" i="93"/>
  <c r="GK422" i="93"/>
  <c r="GJ422" i="93"/>
  <c r="GI422" i="93"/>
  <c r="GH422" i="93"/>
  <c r="GG422" i="93"/>
  <c r="GF422" i="93"/>
  <c r="GE422" i="93"/>
  <c r="GD422" i="93"/>
  <c r="GC422" i="93"/>
  <c r="GB422" i="93"/>
  <c r="GA422" i="93"/>
  <c r="FZ422" i="93"/>
  <c r="FY422" i="93"/>
  <c r="FX422" i="93"/>
  <c r="FW422" i="93"/>
  <c r="FV422" i="93"/>
  <c r="FN422" i="93"/>
  <c r="FM422" i="93"/>
  <c r="FL422" i="93"/>
  <c r="FK422" i="93"/>
  <c r="FJ422" i="93"/>
  <c r="FI422" i="93"/>
  <c r="FH422" i="93"/>
  <c r="FG422" i="93"/>
  <c r="FF422" i="93"/>
  <c r="FQ422" i="93" s="1"/>
  <c r="FE422" i="93"/>
  <c r="FD422" i="93"/>
  <c r="FC422" i="93"/>
  <c r="FB422" i="93"/>
  <c r="FA422" i="93"/>
  <c r="EZ422" i="93"/>
  <c r="KZ421" i="93"/>
  <c r="IZ421" i="93"/>
  <c r="GZ421" i="93"/>
  <c r="GQ421" i="93"/>
  <c r="GP421" i="93"/>
  <c r="GO421" i="93"/>
  <c r="GN421" i="93"/>
  <c r="GM421" i="93"/>
  <c r="GL421" i="93"/>
  <c r="GK421" i="93"/>
  <c r="GJ421" i="93"/>
  <c r="GI421" i="93"/>
  <c r="GH421" i="93"/>
  <c r="GG421" i="93"/>
  <c r="GF421" i="93"/>
  <c r="GE421" i="93"/>
  <c r="GD421" i="93"/>
  <c r="GC421" i="93"/>
  <c r="GB421" i="93"/>
  <c r="GA421" i="93"/>
  <c r="FZ421" i="93"/>
  <c r="FY421" i="93"/>
  <c r="FX421" i="93"/>
  <c r="FW421" i="93"/>
  <c r="FV421" i="93"/>
  <c r="FN421" i="93"/>
  <c r="FM421" i="93"/>
  <c r="FL421" i="93"/>
  <c r="FK421" i="93"/>
  <c r="FJ421" i="93"/>
  <c r="FI421" i="93"/>
  <c r="FH421" i="93"/>
  <c r="FG421" i="93"/>
  <c r="FF421" i="93"/>
  <c r="FQ421" i="93" s="1"/>
  <c r="FE421" i="93"/>
  <c r="FD421" i="93"/>
  <c r="FC421" i="93"/>
  <c r="FB421" i="93"/>
  <c r="FA421" i="93"/>
  <c r="EZ421" i="93"/>
  <c r="KZ420" i="93"/>
  <c r="IZ420" i="93"/>
  <c r="GZ420" i="93"/>
  <c r="GQ420" i="93"/>
  <c r="GP420" i="93"/>
  <c r="GO420" i="93"/>
  <c r="GN420" i="93"/>
  <c r="GM420" i="93"/>
  <c r="GL420" i="93"/>
  <c r="GK420" i="93"/>
  <c r="GJ420" i="93"/>
  <c r="GI420" i="93"/>
  <c r="GH420" i="93"/>
  <c r="GG420" i="93"/>
  <c r="GF420" i="93"/>
  <c r="GE420" i="93"/>
  <c r="GD420" i="93"/>
  <c r="GC420" i="93"/>
  <c r="GB420" i="93"/>
  <c r="GA420" i="93"/>
  <c r="FZ420" i="93"/>
  <c r="FY420" i="93"/>
  <c r="FX420" i="93"/>
  <c r="FW420" i="93"/>
  <c r="FV420" i="93"/>
  <c r="FN420" i="93"/>
  <c r="FM420" i="93"/>
  <c r="FL420" i="93"/>
  <c r="FK420" i="93"/>
  <c r="FJ420" i="93"/>
  <c r="FI420" i="93"/>
  <c r="FH420" i="93"/>
  <c r="FG420" i="93"/>
  <c r="FF420" i="93"/>
  <c r="FQ420" i="93" s="1"/>
  <c r="FE420" i="93"/>
  <c r="FD420" i="93"/>
  <c r="FC420" i="93"/>
  <c r="FB420" i="93"/>
  <c r="FA420" i="93"/>
  <c r="EZ420" i="93"/>
  <c r="KZ419" i="93"/>
  <c r="IZ419" i="93"/>
  <c r="GZ419" i="93"/>
  <c r="GQ419" i="93"/>
  <c r="GP419" i="93"/>
  <c r="GO419" i="93"/>
  <c r="GN419" i="93"/>
  <c r="GM419" i="93"/>
  <c r="GL419" i="93"/>
  <c r="GK419" i="93"/>
  <c r="GJ419" i="93"/>
  <c r="GI419" i="93"/>
  <c r="GH419" i="93"/>
  <c r="GG419" i="93"/>
  <c r="GF419" i="93"/>
  <c r="GE419" i="93"/>
  <c r="GD419" i="93"/>
  <c r="GC419" i="93"/>
  <c r="GB419" i="93"/>
  <c r="GA419" i="93"/>
  <c r="FZ419" i="93"/>
  <c r="FY419" i="93"/>
  <c r="FX419" i="93"/>
  <c r="FW419" i="93"/>
  <c r="FV419" i="93"/>
  <c r="FN419" i="93"/>
  <c r="FM419" i="93"/>
  <c r="FL419" i="93"/>
  <c r="FK419" i="93"/>
  <c r="FJ419" i="93"/>
  <c r="FI419" i="93"/>
  <c r="FH419" i="93"/>
  <c r="FG419" i="93"/>
  <c r="FF419" i="93"/>
  <c r="FQ419" i="93" s="1"/>
  <c r="FE419" i="93"/>
  <c r="FD419" i="93"/>
  <c r="FC419" i="93"/>
  <c r="FB419" i="93"/>
  <c r="FA419" i="93"/>
  <c r="EZ419" i="93"/>
  <c r="KZ418" i="93"/>
  <c r="IZ418" i="93"/>
  <c r="GZ418" i="93"/>
  <c r="GQ418" i="93"/>
  <c r="GP418" i="93"/>
  <c r="GO418" i="93"/>
  <c r="GN418" i="93"/>
  <c r="GM418" i="93"/>
  <c r="GL418" i="93"/>
  <c r="GK418" i="93"/>
  <c r="GJ418" i="93"/>
  <c r="GI418" i="93"/>
  <c r="GH418" i="93"/>
  <c r="GG418" i="93"/>
  <c r="GF418" i="93"/>
  <c r="GE418" i="93"/>
  <c r="GD418" i="93"/>
  <c r="GC418" i="93"/>
  <c r="GB418" i="93"/>
  <c r="GA418" i="93"/>
  <c r="FZ418" i="93"/>
  <c r="FY418" i="93"/>
  <c r="FX418" i="93"/>
  <c r="FW418" i="93"/>
  <c r="FV418" i="93"/>
  <c r="FN418" i="93"/>
  <c r="FM418" i="93"/>
  <c r="FL418" i="93"/>
  <c r="FK418" i="93"/>
  <c r="FJ418" i="93"/>
  <c r="FI418" i="93"/>
  <c r="FH418" i="93"/>
  <c r="FG418" i="93"/>
  <c r="FF418" i="93"/>
  <c r="FQ418" i="93" s="1"/>
  <c r="FE418" i="93"/>
  <c r="FD418" i="93"/>
  <c r="FC418" i="93"/>
  <c r="FB418" i="93"/>
  <c r="FA418" i="93"/>
  <c r="EZ418" i="93"/>
  <c r="KZ417" i="93"/>
  <c r="IZ417" i="93"/>
  <c r="GZ417" i="93"/>
  <c r="GQ417" i="93"/>
  <c r="GP417" i="93"/>
  <c r="GO417" i="93"/>
  <c r="GN417" i="93"/>
  <c r="GM417" i="93"/>
  <c r="GL417" i="93"/>
  <c r="GK417" i="93"/>
  <c r="GJ417" i="93"/>
  <c r="GI417" i="93"/>
  <c r="GH417" i="93"/>
  <c r="GG417" i="93"/>
  <c r="GF417" i="93"/>
  <c r="GE417" i="93"/>
  <c r="GD417" i="93"/>
  <c r="GC417" i="93"/>
  <c r="GB417" i="93"/>
  <c r="GA417" i="93"/>
  <c r="FZ417" i="93"/>
  <c r="FY417" i="93"/>
  <c r="FX417" i="93"/>
  <c r="FW417" i="93"/>
  <c r="FV417" i="93"/>
  <c r="FN417" i="93"/>
  <c r="FM417" i="93"/>
  <c r="FL417" i="93"/>
  <c r="FK417" i="93"/>
  <c r="FJ417" i="93"/>
  <c r="FI417" i="93"/>
  <c r="FH417" i="93"/>
  <c r="FG417" i="93"/>
  <c r="FF417" i="93"/>
  <c r="FQ417" i="93" s="1"/>
  <c r="FE417" i="93"/>
  <c r="FD417" i="93"/>
  <c r="FC417" i="93"/>
  <c r="FB417" i="93"/>
  <c r="FA417" i="93"/>
  <c r="EZ417" i="93"/>
  <c r="KZ416" i="93"/>
  <c r="IZ416" i="93"/>
  <c r="GZ416" i="93"/>
  <c r="GQ416" i="93"/>
  <c r="GP416" i="93"/>
  <c r="GO416" i="93"/>
  <c r="GN416" i="93"/>
  <c r="GM416" i="93"/>
  <c r="GL416" i="93"/>
  <c r="GK416" i="93"/>
  <c r="GJ416" i="93"/>
  <c r="GI416" i="93"/>
  <c r="GH416" i="93"/>
  <c r="GG416" i="93"/>
  <c r="GF416" i="93"/>
  <c r="GE416" i="93"/>
  <c r="GD416" i="93"/>
  <c r="GC416" i="93"/>
  <c r="GB416" i="93"/>
  <c r="GA416" i="93"/>
  <c r="FZ416" i="93"/>
  <c r="FY416" i="93"/>
  <c r="FX416" i="93"/>
  <c r="FW416" i="93"/>
  <c r="FV416" i="93"/>
  <c r="FN416" i="93"/>
  <c r="FM416" i="93"/>
  <c r="FL416" i="93"/>
  <c r="FK416" i="93"/>
  <c r="FJ416" i="93"/>
  <c r="FI416" i="93"/>
  <c r="FH416" i="93"/>
  <c r="FG416" i="93"/>
  <c r="FF416" i="93"/>
  <c r="FQ416" i="93" s="1"/>
  <c r="FE416" i="93"/>
  <c r="FD416" i="93"/>
  <c r="FC416" i="93"/>
  <c r="FB416" i="93"/>
  <c r="FA416" i="93"/>
  <c r="EZ416" i="93"/>
  <c r="KZ415" i="93"/>
  <c r="IZ415" i="93"/>
  <c r="GZ415" i="93"/>
  <c r="GQ415" i="93"/>
  <c r="GP415" i="93"/>
  <c r="GO415" i="93"/>
  <c r="GN415" i="93"/>
  <c r="GM415" i="93"/>
  <c r="GL415" i="93"/>
  <c r="GK415" i="93"/>
  <c r="GJ415" i="93"/>
  <c r="GI415" i="93"/>
  <c r="GH415" i="93"/>
  <c r="GG415" i="93"/>
  <c r="GF415" i="93"/>
  <c r="GE415" i="93"/>
  <c r="GD415" i="93"/>
  <c r="GC415" i="93"/>
  <c r="GB415" i="93"/>
  <c r="GA415" i="93"/>
  <c r="FZ415" i="93"/>
  <c r="FY415" i="93"/>
  <c r="FX415" i="93"/>
  <c r="FW415" i="93"/>
  <c r="FV415" i="93"/>
  <c r="FN415" i="93"/>
  <c r="FM415" i="93"/>
  <c r="FL415" i="93"/>
  <c r="FK415" i="93"/>
  <c r="FJ415" i="93"/>
  <c r="FI415" i="93"/>
  <c r="FH415" i="93"/>
  <c r="FG415" i="93"/>
  <c r="FF415" i="93"/>
  <c r="FQ415" i="93" s="1"/>
  <c r="FE415" i="93"/>
  <c r="FD415" i="93"/>
  <c r="FC415" i="93"/>
  <c r="FB415" i="93"/>
  <c r="FA415" i="93"/>
  <c r="EZ415" i="93"/>
  <c r="KZ414" i="93"/>
  <c r="IZ414" i="93"/>
  <c r="GZ414" i="93"/>
  <c r="GQ414" i="93"/>
  <c r="GP414" i="93"/>
  <c r="GO414" i="93"/>
  <c r="GN414" i="93"/>
  <c r="GM414" i="93"/>
  <c r="GL414" i="93"/>
  <c r="GK414" i="93"/>
  <c r="GJ414" i="93"/>
  <c r="GI414" i="93"/>
  <c r="GH414" i="93"/>
  <c r="GG414" i="93"/>
  <c r="GF414" i="93"/>
  <c r="GE414" i="93"/>
  <c r="GD414" i="93"/>
  <c r="GC414" i="93"/>
  <c r="GB414" i="93"/>
  <c r="GA414" i="93"/>
  <c r="FZ414" i="93"/>
  <c r="FY414" i="93"/>
  <c r="FX414" i="93"/>
  <c r="FW414" i="93"/>
  <c r="FV414" i="93"/>
  <c r="FN414" i="93"/>
  <c r="FM414" i="93"/>
  <c r="FL414" i="93"/>
  <c r="FK414" i="93"/>
  <c r="FJ414" i="93"/>
  <c r="FI414" i="93"/>
  <c r="FH414" i="93"/>
  <c r="FG414" i="93"/>
  <c r="FF414" i="93"/>
  <c r="FQ414" i="93" s="1"/>
  <c r="FE414" i="93"/>
  <c r="FD414" i="93"/>
  <c r="FC414" i="93"/>
  <c r="FB414" i="93"/>
  <c r="FA414" i="93"/>
  <c r="EZ414" i="93"/>
  <c r="KZ413" i="93"/>
  <c r="IZ413" i="93"/>
  <c r="GZ413" i="93"/>
  <c r="GQ413" i="93"/>
  <c r="GP413" i="93"/>
  <c r="GO413" i="93"/>
  <c r="GN413" i="93"/>
  <c r="GM413" i="93"/>
  <c r="GL413" i="93"/>
  <c r="GK413" i="93"/>
  <c r="GJ413" i="93"/>
  <c r="GI413" i="93"/>
  <c r="GH413" i="93"/>
  <c r="GG413" i="93"/>
  <c r="GF413" i="93"/>
  <c r="GE413" i="93"/>
  <c r="GD413" i="93"/>
  <c r="GC413" i="93"/>
  <c r="GB413" i="93"/>
  <c r="GA413" i="93"/>
  <c r="FZ413" i="93"/>
  <c r="FY413" i="93"/>
  <c r="FX413" i="93"/>
  <c r="FW413" i="93"/>
  <c r="FV413" i="93"/>
  <c r="FN413" i="93"/>
  <c r="FM413" i="93"/>
  <c r="FL413" i="93"/>
  <c r="FK413" i="93"/>
  <c r="FJ413" i="93"/>
  <c r="FI413" i="93"/>
  <c r="FH413" i="93"/>
  <c r="FG413" i="93"/>
  <c r="FF413" i="93"/>
  <c r="FQ413" i="93" s="1"/>
  <c r="FE413" i="93"/>
  <c r="FD413" i="93"/>
  <c r="FC413" i="93"/>
  <c r="FB413" i="93"/>
  <c r="FA413" i="93"/>
  <c r="EZ413" i="93"/>
  <c r="KZ412" i="93"/>
  <c r="IZ412" i="93"/>
  <c r="GZ412" i="93"/>
  <c r="GQ412" i="93"/>
  <c r="GP412" i="93"/>
  <c r="GO412" i="93"/>
  <c r="GN412" i="93"/>
  <c r="GM412" i="93"/>
  <c r="GL412" i="93"/>
  <c r="GK412" i="93"/>
  <c r="GJ412" i="93"/>
  <c r="GI412" i="93"/>
  <c r="GH412" i="93"/>
  <c r="GG412" i="93"/>
  <c r="GF412" i="93"/>
  <c r="GE412" i="93"/>
  <c r="GD412" i="93"/>
  <c r="GC412" i="93"/>
  <c r="GB412" i="93"/>
  <c r="GA412" i="93"/>
  <c r="FZ412" i="93"/>
  <c r="FY412" i="93"/>
  <c r="FX412" i="93"/>
  <c r="FW412" i="93"/>
  <c r="FV412" i="93"/>
  <c r="FN412" i="93"/>
  <c r="FM412" i="93"/>
  <c r="FL412" i="93"/>
  <c r="FK412" i="93"/>
  <c r="FJ412" i="93"/>
  <c r="FI412" i="93"/>
  <c r="FH412" i="93"/>
  <c r="FG412" i="93"/>
  <c r="FF412" i="93"/>
  <c r="FQ412" i="93" s="1"/>
  <c r="FE412" i="93"/>
  <c r="FD412" i="93"/>
  <c r="FC412" i="93"/>
  <c r="FB412" i="93"/>
  <c r="FA412" i="93"/>
  <c r="EZ412" i="93"/>
  <c r="KZ411" i="93"/>
  <c r="IZ411" i="93"/>
  <c r="GZ411" i="93"/>
  <c r="GQ411" i="93"/>
  <c r="GP411" i="93"/>
  <c r="GO411" i="93"/>
  <c r="GN411" i="93"/>
  <c r="GM411" i="93"/>
  <c r="GL411" i="93"/>
  <c r="GK411" i="93"/>
  <c r="GJ411" i="93"/>
  <c r="GI411" i="93"/>
  <c r="GH411" i="93"/>
  <c r="GG411" i="93"/>
  <c r="GF411" i="93"/>
  <c r="GE411" i="93"/>
  <c r="GD411" i="93"/>
  <c r="GC411" i="93"/>
  <c r="GB411" i="93"/>
  <c r="GA411" i="93"/>
  <c r="FZ411" i="93"/>
  <c r="FY411" i="93"/>
  <c r="FX411" i="93"/>
  <c r="FW411" i="93"/>
  <c r="FV411" i="93"/>
  <c r="FN411" i="93"/>
  <c r="FM411" i="93"/>
  <c r="FL411" i="93"/>
  <c r="FK411" i="93"/>
  <c r="FJ411" i="93"/>
  <c r="FI411" i="93"/>
  <c r="FH411" i="93"/>
  <c r="FG411" i="93"/>
  <c r="FF411" i="93"/>
  <c r="FQ411" i="93" s="1"/>
  <c r="FE411" i="93"/>
  <c r="FD411" i="93"/>
  <c r="FC411" i="93"/>
  <c r="FB411" i="93"/>
  <c r="FA411" i="93"/>
  <c r="EZ411" i="93"/>
  <c r="KZ410" i="93"/>
  <c r="IZ410" i="93"/>
  <c r="GZ410" i="93"/>
  <c r="GQ410" i="93"/>
  <c r="GP410" i="93"/>
  <c r="GO410" i="93"/>
  <c r="GN410" i="93"/>
  <c r="GM410" i="93"/>
  <c r="GL410" i="93"/>
  <c r="GK410" i="93"/>
  <c r="GJ410" i="93"/>
  <c r="GI410" i="93"/>
  <c r="GH410" i="93"/>
  <c r="GG410" i="93"/>
  <c r="GF410" i="93"/>
  <c r="GE410" i="93"/>
  <c r="GD410" i="93"/>
  <c r="GC410" i="93"/>
  <c r="GB410" i="93"/>
  <c r="GA410" i="93"/>
  <c r="FZ410" i="93"/>
  <c r="FY410" i="93"/>
  <c r="FX410" i="93"/>
  <c r="FW410" i="93"/>
  <c r="FV410" i="93"/>
  <c r="FN410" i="93"/>
  <c r="FM410" i="93"/>
  <c r="FL410" i="93"/>
  <c r="FK410" i="93"/>
  <c r="FJ410" i="93"/>
  <c r="FI410" i="93"/>
  <c r="FH410" i="93"/>
  <c r="FG410" i="93"/>
  <c r="FF410" i="93"/>
  <c r="FQ410" i="93" s="1"/>
  <c r="FE410" i="93"/>
  <c r="FD410" i="93"/>
  <c r="FC410" i="93"/>
  <c r="FB410" i="93"/>
  <c r="FA410" i="93"/>
  <c r="EZ410" i="93"/>
  <c r="KZ409" i="93"/>
  <c r="IZ409" i="93"/>
  <c r="GZ409" i="93"/>
  <c r="GQ409" i="93"/>
  <c r="GP409" i="93"/>
  <c r="GO409" i="93"/>
  <c r="GN409" i="93"/>
  <c r="GM409" i="93"/>
  <c r="GL409" i="93"/>
  <c r="GK409" i="93"/>
  <c r="GJ409" i="93"/>
  <c r="GI409" i="93"/>
  <c r="GH409" i="93"/>
  <c r="GG409" i="93"/>
  <c r="GF409" i="93"/>
  <c r="GE409" i="93"/>
  <c r="GD409" i="93"/>
  <c r="GC409" i="93"/>
  <c r="GB409" i="93"/>
  <c r="GA409" i="93"/>
  <c r="FZ409" i="93"/>
  <c r="FY409" i="93"/>
  <c r="FX409" i="93"/>
  <c r="FW409" i="93"/>
  <c r="FV409" i="93"/>
  <c r="FN409" i="93"/>
  <c r="FM409" i="93"/>
  <c r="FL409" i="93"/>
  <c r="FK409" i="93"/>
  <c r="FJ409" i="93"/>
  <c r="FI409" i="93"/>
  <c r="FH409" i="93"/>
  <c r="FG409" i="93"/>
  <c r="FF409" i="93"/>
  <c r="FQ409" i="93" s="1"/>
  <c r="FE409" i="93"/>
  <c r="FD409" i="93"/>
  <c r="FC409" i="93"/>
  <c r="FB409" i="93"/>
  <c r="FA409" i="93"/>
  <c r="EZ409" i="93"/>
  <c r="KZ408" i="93"/>
  <c r="IZ408" i="93"/>
  <c r="GZ408" i="93"/>
  <c r="GQ408" i="93"/>
  <c r="GP408" i="93"/>
  <c r="GO408" i="93"/>
  <c r="GN408" i="93"/>
  <c r="GM408" i="93"/>
  <c r="GL408" i="93"/>
  <c r="GK408" i="93"/>
  <c r="GJ408" i="93"/>
  <c r="GI408" i="93"/>
  <c r="GH408" i="93"/>
  <c r="GG408" i="93"/>
  <c r="GF408" i="93"/>
  <c r="GE408" i="93"/>
  <c r="GD408" i="93"/>
  <c r="GC408" i="93"/>
  <c r="GB408" i="93"/>
  <c r="GA408" i="93"/>
  <c r="FZ408" i="93"/>
  <c r="FY408" i="93"/>
  <c r="FX408" i="93"/>
  <c r="FW408" i="93"/>
  <c r="FV408" i="93"/>
  <c r="FN408" i="93"/>
  <c r="FM408" i="93"/>
  <c r="FL408" i="93"/>
  <c r="FK408" i="93"/>
  <c r="FJ408" i="93"/>
  <c r="FI408" i="93"/>
  <c r="FH408" i="93"/>
  <c r="FG408" i="93"/>
  <c r="FF408" i="93"/>
  <c r="FQ408" i="93" s="1"/>
  <c r="FE408" i="93"/>
  <c r="FD408" i="93"/>
  <c r="FC408" i="93"/>
  <c r="FB408" i="93"/>
  <c r="FA408" i="93"/>
  <c r="EZ408" i="93"/>
  <c r="KZ407" i="93"/>
  <c r="IZ407" i="93"/>
  <c r="GZ407" i="93"/>
  <c r="GQ407" i="93"/>
  <c r="GP407" i="93"/>
  <c r="GO407" i="93"/>
  <c r="GN407" i="93"/>
  <c r="GM407" i="93"/>
  <c r="GL407" i="93"/>
  <c r="GK407" i="93"/>
  <c r="GJ407" i="93"/>
  <c r="GI407" i="93"/>
  <c r="GH407" i="93"/>
  <c r="GG407" i="93"/>
  <c r="GF407" i="93"/>
  <c r="GE407" i="93"/>
  <c r="GD407" i="93"/>
  <c r="GC407" i="93"/>
  <c r="GB407" i="93"/>
  <c r="GA407" i="93"/>
  <c r="FZ407" i="93"/>
  <c r="FY407" i="93"/>
  <c r="FX407" i="93"/>
  <c r="FW407" i="93"/>
  <c r="FV407" i="93"/>
  <c r="FN407" i="93"/>
  <c r="FM407" i="93"/>
  <c r="FL407" i="93"/>
  <c r="FK407" i="93"/>
  <c r="FJ407" i="93"/>
  <c r="FI407" i="93"/>
  <c r="FH407" i="93"/>
  <c r="FG407" i="93"/>
  <c r="FF407" i="93"/>
  <c r="FQ407" i="93" s="1"/>
  <c r="FE407" i="93"/>
  <c r="FD407" i="93"/>
  <c r="FC407" i="93"/>
  <c r="FB407" i="93"/>
  <c r="FA407" i="93"/>
  <c r="EZ407" i="93"/>
  <c r="KZ406" i="93"/>
  <c r="IZ406" i="93"/>
  <c r="GZ406" i="93"/>
  <c r="GQ406" i="93"/>
  <c r="GP406" i="93"/>
  <c r="GO406" i="93"/>
  <c r="GN406" i="93"/>
  <c r="GM406" i="93"/>
  <c r="GL406" i="93"/>
  <c r="GK406" i="93"/>
  <c r="GJ406" i="93"/>
  <c r="GI406" i="93"/>
  <c r="GH406" i="93"/>
  <c r="GG406" i="93"/>
  <c r="GF406" i="93"/>
  <c r="GE406" i="93"/>
  <c r="GD406" i="93"/>
  <c r="GC406" i="93"/>
  <c r="GB406" i="93"/>
  <c r="GA406" i="93"/>
  <c r="FZ406" i="93"/>
  <c r="FY406" i="93"/>
  <c r="FX406" i="93"/>
  <c r="FW406" i="93"/>
  <c r="FV406" i="93"/>
  <c r="FN406" i="93"/>
  <c r="FM406" i="93"/>
  <c r="FL406" i="93"/>
  <c r="FK406" i="93"/>
  <c r="FJ406" i="93"/>
  <c r="FI406" i="93"/>
  <c r="FH406" i="93"/>
  <c r="FG406" i="93"/>
  <c r="FF406" i="93"/>
  <c r="FQ406" i="93" s="1"/>
  <c r="FE406" i="93"/>
  <c r="FD406" i="93"/>
  <c r="FC406" i="93"/>
  <c r="FB406" i="93"/>
  <c r="FA406" i="93"/>
  <c r="EZ406" i="93"/>
  <c r="KZ405" i="93"/>
  <c r="IZ405" i="93"/>
  <c r="GZ405" i="93"/>
  <c r="GQ405" i="93"/>
  <c r="GP405" i="93"/>
  <c r="GO405" i="93"/>
  <c r="GN405" i="93"/>
  <c r="GM405" i="93"/>
  <c r="GL405" i="93"/>
  <c r="GK405" i="93"/>
  <c r="GJ405" i="93"/>
  <c r="GI405" i="93"/>
  <c r="GH405" i="93"/>
  <c r="GG405" i="93"/>
  <c r="GF405" i="93"/>
  <c r="GE405" i="93"/>
  <c r="GD405" i="93"/>
  <c r="GC405" i="93"/>
  <c r="GB405" i="93"/>
  <c r="GA405" i="93"/>
  <c r="FZ405" i="93"/>
  <c r="FY405" i="93"/>
  <c r="FX405" i="93"/>
  <c r="FW405" i="93"/>
  <c r="FV405" i="93"/>
  <c r="FN405" i="93"/>
  <c r="FM405" i="93"/>
  <c r="FL405" i="93"/>
  <c r="FK405" i="93"/>
  <c r="FJ405" i="93"/>
  <c r="FI405" i="93"/>
  <c r="FH405" i="93"/>
  <c r="FG405" i="93"/>
  <c r="FF405" i="93"/>
  <c r="FQ405" i="93" s="1"/>
  <c r="FE405" i="93"/>
  <c r="FD405" i="93"/>
  <c r="FC405" i="93"/>
  <c r="FB405" i="93"/>
  <c r="FA405" i="93"/>
  <c r="EZ405" i="93"/>
  <c r="KZ404" i="93"/>
  <c r="IZ404" i="93"/>
  <c r="GZ404" i="93"/>
  <c r="GQ404" i="93"/>
  <c r="GP404" i="93"/>
  <c r="GO404" i="93"/>
  <c r="GN404" i="93"/>
  <c r="GM404" i="93"/>
  <c r="GL404" i="93"/>
  <c r="GK404" i="93"/>
  <c r="GJ404" i="93"/>
  <c r="GI404" i="93"/>
  <c r="GH404" i="93"/>
  <c r="GG404" i="93"/>
  <c r="GF404" i="93"/>
  <c r="GE404" i="93"/>
  <c r="GD404" i="93"/>
  <c r="GC404" i="93"/>
  <c r="GB404" i="93"/>
  <c r="GA404" i="93"/>
  <c r="FZ404" i="93"/>
  <c r="FY404" i="93"/>
  <c r="FX404" i="93"/>
  <c r="FW404" i="93"/>
  <c r="FV404" i="93"/>
  <c r="FN404" i="93"/>
  <c r="FM404" i="93"/>
  <c r="FL404" i="93"/>
  <c r="FK404" i="93"/>
  <c r="FJ404" i="93"/>
  <c r="FI404" i="93"/>
  <c r="FH404" i="93"/>
  <c r="FG404" i="93"/>
  <c r="FF404" i="93"/>
  <c r="FQ404" i="93" s="1"/>
  <c r="FE404" i="93"/>
  <c r="FD404" i="93"/>
  <c r="FC404" i="93"/>
  <c r="FB404" i="93"/>
  <c r="FA404" i="93"/>
  <c r="EZ404" i="93"/>
  <c r="KZ403" i="93"/>
  <c r="IZ403" i="93"/>
  <c r="GZ403" i="93"/>
  <c r="GQ403" i="93"/>
  <c r="GP403" i="93"/>
  <c r="GO403" i="93"/>
  <c r="GN403" i="93"/>
  <c r="GM403" i="93"/>
  <c r="GL403" i="93"/>
  <c r="GK403" i="93"/>
  <c r="GJ403" i="93"/>
  <c r="GI403" i="93"/>
  <c r="GH403" i="93"/>
  <c r="GG403" i="93"/>
  <c r="GF403" i="93"/>
  <c r="GE403" i="93"/>
  <c r="GD403" i="93"/>
  <c r="GC403" i="93"/>
  <c r="GB403" i="93"/>
  <c r="GA403" i="93"/>
  <c r="FZ403" i="93"/>
  <c r="FY403" i="93"/>
  <c r="FX403" i="93"/>
  <c r="FW403" i="93"/>
  <c r="FV403" i="93"/>
  <c r="FN403" i="93"/>
  <c r="FM403" i="93"/>
  <c r="FL403" i="93"/>
  <c r="FK403" i="93"/>
  <c r="FJ403" i="93"/>
  <c r="FI403" i="93"/>
  <c r="FH403" i="93"/>
  <c r="FG403" i="93"/>
  <c r="FF403" i="93"/>
  <c r="FQ403" i="93" s="1"/>
  <c r="FE403" i="93"/>
  <c r="FD403" i="93"/>
  <c r="FC403" i="93"/>
  <c r="FB403" i="93"/>
  <c r="FA403" i="93"/>
  <c r="EZ403" i="93"/>
  <c r="KZ402" i="93"/>
  <c r="IZ402" i="93"/>
  <c r="GZ402" i="93"/>
  <c r="GQ402" i="93"/>
  <c r="GP402" i="93"/>
  <c r="GO402" i="93"/>
  <c r="GN402" i="93"/>
  <c r="GM402" i="93"/>
  <c r="GL402" i="93"/>
  <c r="GK402" i="93"/>
  <c r="GJ402" i="93"/>
  <c r="GI402" i="93"/>
  <c r="GH402" i="93"/>
  <c r="GG402" i="93"/>
  <c r="GF402" i="93"/>
  <c r="GE402" i="93"/>
  <c r="GD402" i="93"/>
  <c r="GC402" i="93"/>
  <c r="GB402" i="93"/>
  <c r="GA402" i="93"/>
  <c r="FZ402" i="93"/>
  <c r="FY402" i="93"/>
  <c r="FX402" i="93"/>
  <c r="FW402" i="93"/>
  <c r="FV402" i="93"/>
  <c r="FN402" i="93"/>
  <c r="FM402" i="93"/>
  <c r="FL402" i="93"/>
  <c r="FK402" i="93"/>
  <c r="FJ402" i="93"/>
  <c r="FI402" i="93"/>
  <c r="FH402" i="93"/>
  <c r="FG402" i="93"/>
  <c r="FF402" i="93"/>
  <c r="FQ402" i="93" s="1"/>
  <c r="FE402" i="93"/>
  <c r="FD402" i="93"/>
  <c r="FC402" i="93"/>
  <c r="FB402" i="93"/>
  <c r="FA402" i="93"/>
  <c r="EZ402" i="93"/>
  <c r="KZ401" i="93"/>
  <c r="IZ401" i="93"/>
  <c r="GZ401" i="93"/>
  <c r="GQ401" i="93"/>
  <c r="GP401" i="93"/>
  <c r="GO401" i="93"/>
  <c r="GN401" i="93"/>
  <c r="GM401" i="93"/>
  <c r="GL401" i="93"/>
  <c r="GK401" i="93"/>
  <c r="GJ401" i="93"/>
  <c r="GI401" i="93"/>
  <c r="GH401" i="93"/>
  <c r="GG401" i="93"/>
  <c r="GF401" i="93"/>
  <c r="GE401" i="93"/>
  <c r="GD401" i="93"/>
  <c r="GC401" i="93"/>
  <c r="GB401" i="93"/>
  <c r="GA401" i="93"/>
  <c r="FZ401" i="93"/>
  <c r="FY401" i="93"/>
  <c r="FX401" i="93"/>
  <c r="FW401" i="93"/>
  <c r="FV401" i="93"/>
  <c r="FN401" i="93"/>
  <c r="FM401" i="93"/>
  <c r="FL401" i="93"/>
  <c r="FK401" i="93"/>
  <c r="FJ401" i="93"/>
  <c r="FI401" i="93"/>
  <c r="FH401" i="93"/>
  <c r="FG401" i="93"/>
  <c r="FF401" i="93"/>
  <c r="FQ401" i="93" s="1"/>
  <c r="FE401" i="93"/>
  <c r="FD401" i="93"/>
  <c r="FC401" i="93"/>
  <c r="FB401" i="93"/>
  <c r="FA401" i="93"/>
  <c r="EZ401" i="93"/>
  <c r="KZ400" i="93"/>
  <c r="IZ400" i="93"/>
  <c r="GZ400" i="93"/>
  <c r="GQ400" i="93"/>
  <c r="GP400" i="93"/>
  <c r="GO400" i="93"/>
  <c r="GN400" i="93"/>
  <c r="GM400" i="93"/>
  <c r="GL400" i="93"/>
  <c r="GK400" i="93"/>
  <c r="GJ400" i="93"/>
  <c r="GI400" i="93"/>
  <c r="GH400" i="93"/>
  <c r="GG400" i="93"/>
  <c r="GF400" i="93"/>
  <c r="GE400" i="93"/>
  <c r="GD400" i="93"/>
  <c r="GC400" i="93"/>
  <c r="GB400" i="93"/>
  <c r="GA400" i="93"/>
  <c r="FZ400" i="93"/>
  <c r="FY400" i="93"/>
  <c r="FX400" i="93"/>
  <c r="FW400" i="93"/>
  <c r="FV400" i="93"/>
  <c r="FN400" i="93"/>
  <c r="FM400" i="93"/>
  <c r="FL400" i="93"/>
  <c r="FK400" i="93"/>
  <c r="FJ400" i="93"/>
  <c r="FI400" i="93"/>
  <c r="FH400" i="93"/>
  <c r="FG400" i="93"/>
  <c r="FF400" i="93"/>
  <c r="FQ400" i="93" s="1"/>
  <c r="FE400" i="93"/>
  <c r="FD400" i="93"/>
  <c r="FC400" i="93"/>
  <c r="FB400" i="93"/>
  <c r="FA400" i="93"/>
  <c r="EZ400" i="93"/>
  <c r="KZ399" i="93"/>
  <c r="IZ399" i="93"/>
  <c r="GZ399" i="93"/>
  <c r="GQ399" i="93"/>
  <c r="GP399" i="93"/>
  <c r="GO399" i="93"/>
  <c r="GN399" i="93"/>
  <c r="GM399" i="93"/>
  <c r="GL399" i="93"/>
  <c r="GK399" i="93"/>
  <c r="GJ399" i="93"/>
  <c r="GI399" i="93"/>
  <c r="GH399" i="93"/>
  <c r="GG399" i="93"/>
  <c r="GF399" i="93"/>
  <c r="GE399" i="93"/>
  <c r="GD399" i="93"/>
  <c r="GC399" i="93"/>
  <c r="GB399" i="93"/>
  <c r="GA399" i="93"/>
  <c r="FZ399" i="93"/>
  <c r="FY399" i="93"/>
  <c r="FX399" i="93"/>
  <c r="FW399" i="93"/>
  <c r="FV399" i="93"/>
  <c r="FN399" i="93"/>
  <c r="FM399" i="93"/>
  <c r="FL399" i="93"/>
  <c r="FK399" i="93"/>
  <c r="FJ399" i="93"/>
  <c r="FI399" i="93"/>
  <c r="FH399" i="93"/>
  <c r="FG399" i="93"/>
  <c r="FF399" i="93"/>
  <c r="FQ399" i="93" s="1"/>
  <c r="FE399" i="93"/>
  <c r="FD399" i="93"/>
  <c r="FC399" i="93"/>
  <c r="FB399" i="93"/>
  <c r="FA399" i="93"/>
  <c r="EZ399" i="93"/>
  <c r="KZ398" i="93"/>
  <c r="IZ398" i="93"/>
  <c r="GZ398" i="93"/>
  <c r="GQ398" i="93"/>
  <c r="GP398" i="93"/>
  <c r="GO398" i="93"/>
  <c r="GN398" i="93"/>
  <c r="GM398" i="93"/>
  <c r="GL398" i="93"/>
  <c r="GK398" i="93"/>
  <c r="GJ398" i="93"/>
  <c r="GI398" i="93"/>
  <c r="GH398" i="93"/>
  <c r="GG398" i="93"/>
  <c r="GF398" i="93"/>
  <c r="GE398" i="93"/>
  <c r="GD398" i="93"/>
  <c r="GC398" i="93"/>
  <c r="GB398" i="93"/>
  <c r="GA398" i="93"/>
  <c r="FZ398" i="93"/>
  <c r="FY398" i="93"/>
  <c r="FX398" i="93"/>
  <c r="FW398" i="93"/>
  <c r="FV398" i="93"/>
  <c r="FN398" i="93"/>
  <c r="FM398" i="93"/>
  <c r="FL398" i="93"/>
  <c r="FK398" i="93"/>
  <c r="FJ398" i="93"/>
  <c r="FI398" i="93"/>
  <c r="FH398" i="93"/>
  <c r="FG398" i="93"/>
  <c r="FF398" i="93"/>
  <c r="FQ398" i="93" s="1"/>
  <c r="FE398" i="93"/>
  <c r="FD398" i="93"/>
  <c r="FC398" i="93"/>
  <c r="FB398" i="93"/>
  <c r="FA398" i="93"/>
  <c r="EZ398" i="93"/>
  <c r="DS497" i="93"/>
  <c r="DS496" i="93"/>
  <c r="DS495" i="93"/>
  <c r="DS494" i="93"/>
  <c r="DS493" i="93"/>
  <c r="DS492" i="93"/>
  <c r="DS491" i="93"/>
  <c r="DS490" i="93"/>
  <c r="DS489" i="93"/>
  <c r="DS488" i="93"/>
  <c r="DS487" i="93"/>
  <c r="DS486" i="93"/>
  <c r="DS485" i="93"/>
  <c r="DS484" i="93"/>
  <c r="DS483" i="93"/>
  <c r="DS482" i="93"/>
  <c r="DS481" i="93"/>
  <c r="DS480" i="93"/>
  <c r="DS479" i="93"/>
  <c r="DS478" i="93"/>
  <c r="DS477" i="93"/>
  <c r="DS476" i="93"/>
  <c r="DS475" i="93"/>
  <c r="DS474" i="93"/>
  <c r="DS473" i="93"/>
  <c r="DS472" i="93"/>
  <c r="DS471" i="93"/>
  <c r="DS470" i="93"/>
  <c r="DS469" i="93"/>
  <c r="DS468" i="93"/>
  <c r="DS467" i="93"/>
  <c r="DS466" i="93"/>
  <c r="DS465" i="93"/>
  <c r="DS464" i="93"/>
  <c r="DS463" i="93"/>
  <c r="DS462" i="93"/>
  <c r="DS461" i="93"/>
  <c r="DS460" i="93"/>
  <c r="DS459" i="93"/>
  <c r="DS458" i="93"/>
  <c r="DS457" i="93"/>
  <c r="DS456" i="93"/>
  <c r="DS455" i="93"/>
  <c r="DS454" i="93"/>
  <c r="DS453" i="93"/>
  <c r="DS452" i="93"/>
  <c r="DS451" i="93"/>
  <c r="DS450" i="93"/>
  <c r="DS449" i="93"/>
  <c r="DS448" i="93"/>
  <c r="DS447" i="93"/>
  <c r="DS446" i="93"/>
  <c r="DS445" i="93"/>
  <c r="DS444" i="93"/>
  <c r="DS443" i="93"/>
  <c r="DS442" i="93"/>
  <c r="DS441" i="93"/>
  <c r="DS440" i="93"/>
  <c r="DS439" i="93"/>
  <c r="DS438" i="93"/>
  <c r="DS437" i="93"/>
  <c r="DS436" i="93"/>
  <c r="DS435" i="93"/>
  <c r="DS434" i="93"/>
  <c r="DS433" i="93"/>
  <c r="DS498" i="93"/>
  <c r="DQ497" i="93"/>
  <c r="DQ496" i="93"/>
  <c r="DQ495" i="93"/>
  <c r="DQ494" i="93"/>
  <c r="DQ493" i="93"/>
  <c r="DQ492" i="93"/>
  <c r="DQ491" i="93"/>
  <c r="DQ490" i="93"/>
  <c r="DQ489" i="93"/>
  <c r="DQ488" i="93"/>
  <c r="DQ487" i="93"/>
  <c r="DQ486" i="93"/>
  <c r="DQ485" i="93"/>
  <c r="DQ484" i="93"/>
  <c r="DQ483" i="93"/>
  <c r="DQ482" i="93"/>
  <c r="DQ481" i="93"/>
  <c r="DQ480" i="93"/>
  <c r="DQ479" i="93"/>
  <c r="DQ478" i="93"/>
  <c r="DQ477" i="93"/>
  <c r="DQ476" i="93"/>
  <c r="DQ475" i="93"/>
  <c r="DQ474" i="93"/>
  <c r="DQ473" i="93"/>
  <c r="DQ472" i="93"/>
  <c r="DQ471" i="93"/>
  <c r="DQ470" i="93"/>
  <c r="DQ469" i="93"/>
  <c r="DQ468" i="93"/>
  <c r="DQ467" i="93"/>
  <c r="DQ466" i="93"/>
  <c r="DQ465" i="93"/>
  <c r="DQ464" i="93"/>
  <c r="DQ463" i="93"/>
  <c r="DQ462" i="93"/>
  <c r="DQ461" i="93"/>
  <c r="DQ460" i="93"/>
  <c r="DQ459" i="93"/>
  <c r="DQ458" i="93"/>
  <c r="DQ457" i="93"/>
  <c r="DQ456" i="93"/>
  <c r="DQ455" i="93"/>
  <c r="DQ454" i="93"/>
  <c r="DQ453" i="93"/>
  <c r="DQ452" i="93"/>
  <c r="DQ451" i="93"/>
  <c r="DQ450" i="93"/>
  <c r="DQ449" i="93"/>
  <c r="DQ448" i="93"/>
  <c r="DQ447" i="93"/>
  <c r="DQ446" i="93"/>
  <c r="DQ445" i="93"/>
  <c r="DQ444" i="93"/>
  <c r="DQ443" i="93"/>
  <c r="DQ442" i="93"/>
  <c r="DQ441" i="93"/>
  <c r="DQ440" i="93"/>
  <c r="DQ439" i="93"/>
  <c r="DQ438" i="93"/>
  <c r="DQ437" i="93"/>
  <c r="DQ436" i="93"/>
  <c r="DQ435" i="93"/>
  <c r="DQ434" i="93"/>
  <c r="EL393" i="93"/>
  <c r="EK393" i="93"/>
  <c r="EJ393" i="93"/>
  <c r="EI393" i="93"/>
  <c r="EH393" i="93"/>
  <c r="EG393" i="93"/>
  <c r="EF393" i="93"/>
  <c r="EE393" i="93"/>
  <c r="ED393" i="93"/>
  <c r="EC393" i="93"/>
  <c r="EB393" i="93"/>
  <c r="EA393" i="93"/>
  <c r="DZ393" i="93"/>
  <c r="DY393" i="93"/>
  <c r="DX393" i="93"/>
  <c r="DW393" i="93"/>
  <c r="DV393" i="93"/>
  <c r="DU393" i="93"/>
  <c r="DT393" i="93"/>
  <c r="DR393" i="93"/>
  <c r="DP393" i="93"/>
  <c r="DO393" i="93"/>
  <c r="DN393" i="93"/>
  <c r="DM393" i="93"/>
  <c r="DL393" i="93"/>
  <c r="DK393" i="93"/>
  <c r="DJ393" i="93"/>
  <c r="DI393" i="93"/>
  <c r="DH393" i="93"/>
  <c r="KL393" i="93" s="1"/>
  <c r="DG393" i="93"/>
  <c r="DF393" i="93"/>
  <c r="DE393" i="93"/>
  <c r="DD393" i="93"/>
  <c r="DC393" i="93"/>
  <c r="DB393" i="93"/>
  <c r="DA393" i="93"/>
  <c r="CZ393" i="93"/>
  <c r="KD393" i="93" s="1"/>
  <c r="CY393" i="93"/>
  <c r="CX393" i="93"/>
  <c r="CW393" i="93"/>
  <c r="CV393" i="93"/>
  <c r="CU393" i="93"/>
  <c r="CT393" i="93"/>
  <c r="CS393" i="93"/>
  <c r="CR393" i="93"/>
  <c r="JV393" i="93" s="1"/>
  <c r="CQ393" i="93"/>
  <c r="CP393" i="93"/>
  <c r="CO393" i="93"/>
  <c r="CN393" i="93"/>
  <c r="CM393" i="93"/>
  <c r="CL393" i="93"/>
  <c r="CK393" i="93"/>
  <c r="CJ393" i="93"/>
  <c r="JN393" i="93" s="1"/>
  <c r="CI393" i="93"/>
  <c r="CH393" i="93"/>
  <c r="CG393" i="93"/>
  <c r="CF393" i="93"/>
  <c r="CE393" i="93"/>
  <c r="CD393" i="93"/>
  <c r="CC393" i="93"/>
  <c r="CB393" i="93"/>
  <c r="JF393" i="93" s="1"/>
  <c r="CA393" i="93"/>
  <c r="BZ393" i="93"/>
  <c r="BY393" i="93"/>
  <c r="BX393" i="93"/>
  <c r="BW393" i="93"/>
  <c r="BV393" i="93"/>
  <c r="BU393" i="93"/>
  <c r="EL392" i="93"/>
  <c r="EK392" i="93"/>
  <c r="EJ392" i="93"/>
  <c r="EI392" i="93"/>
  <c r="EH392" i="93"/>
  <c r="EG392" i="93"/>
  <c r="EF392" i="93"/>
  <c r="EE392" i="93"/>
  <c r="ED392" i="93"/>
  <c r="EC392" i="93"/>
  <c r="EB392" i="93"/>
  <c r="EA392" i="93"/>
  <c r="DZ392" i="93"/>
  <c r="DY392" i="93"/>
  <c r="DX392" i="93"/>
  <c r="DW392" i="93"/>
  <c r="DV392" i="93"/>
  <c r="DU392" i="93"/>
  <c r="DT392" i="93"/>
  <c r="DR392" i="93"/>
  <c r="DP392" i="93"/>
  <c r="DO392" i="93"/>
  <c r="DN392" i="93"/>
  <c r="DM392" i="93"/>
  <c r="DL392" i="93"/>
  <c r="DK392" i="93"/>
  <c r="DJ392" i="93"/>
  <c r="DI392" i="93"/>
  <c r="DH392" i="93"/>
  <c r="KL392" i="93" s="1"/>
  <c r="DG392" i="93"/>
  <c r="DF392" i="93"/>
  <c r="DE392" i="93"/>
  <c r="DD392" i="93"/>
  <c r="DC392" i="93"/>
  <c r="DB392" i="93"/>
  <c r="DA392" i="93"/>
  <c r="CZ392" i="93"/>
  <c r="KD392" i="93" s="1"/>
  <c r="CY392" i="93"/>
  <c r="CX392" i="93"/>
  <c r="CW392" i="93"/>
  <c r="CV392" i="93"/>
  <c r="CU392" i="93"/>
  <c r="CT392" i="93"/>
  <c r="CS392" i="93"/>
  <c r="CR392" i="93"/>
  <c r="JV392" i="93" s="1"/>
  <c r="CQ392" i="93"/>
  <c r="CP392" i="93"/>
  <c r="CO392" i="93"/>
  <c r="CN392" i="93"/>
  <c r="CM392" i="93"/>
  <c r="CL392" i="93"/>
  <c r="CK392" i="93"/>
  <c r="CJ392" i="93"/>
  <c r="JN392" i="93" s="1"/>
  <c r="CI392" i="93"/>
  <c r="CH392" i="93"/>
  <c r="CG392" i="93"/>
  <c r="CF392" i="93"/>
  <c r="CE392" i="93"/>
  <c r="CD392" i="93"/>
  <c r="CC392" i="93"/>
  <c r="JG392" i="93" s="1"/>
  <c r="CB392" i="93"/>
  <c r="JF392" i="93" s="1"/>
  <c r="CA392" i="93"/>
  <c r="BZ392" i="93"/>
  <c r="BY392" i="93"/>
  <c r="BX392" i="93"/>
  <c r="BW392" i="93"/>
  <c r="BV392" i="93"/>
  <c r="BU392" i="93"/>
  <c r="EL391" i="93"/>
  <c r="EK391" i="93"/>
  <c r="EJ391" i="93"/>
  <c r="EI391" i="93"/>
  <c r="EH391" i="93"/>
  <c r="EG391" i="93"/>
  <c r="EF391" i="93"/>
  <c r="EE391" i="93"/>
  <c r="ED391" i="93"/>
  <c r="EC391" i="93"/>
  <c r="EB391" i="93"/>
  <c r="EA391" i="93"/>
  <c r="DZ391" i="93"/>
  <c r="DY391" i="93"/>
  <c r="DX391" i="93"/>
  <c r="DW391" i="93"/>
  <c r="DV391" i="93"/>
  <c r="DU391" i="93"/>
  <c r="DT391" i="93"/>
  <c r="DR391" i="93"/>
  <c r="DP391" i="93"/>
  <c r="DO391" i="93"/>
  <c r="DN391" i="93"/>
  <c r="DM391" i="93"/>
  <c r="DL391" i="93"/>
  <c r="DK391" i="93"/>
  <c r="DJ391" i="93"/>
  <c r="DI391" i="93"/>
  <c r="DH391" i="93"/>
  <c r="KL391" i="93" s="1"/>
  <c r="DG391" i="93"/>
  <c r="DF391" i="93"/>
  <c r="DE391" i="93"/>
  <c r="DD391" i="93"/>
  <c r="DC391" i="93"/>
  <c r="DB391" i="93"/>
  <c r="DA391" i="93"/>
  <c r="CZ391" i="93"/>
  <c r="KD391" i="93" s="1"/>
  <c r="CY391" i="93"/>
  <c r="CX391" i="93"/>
  <c r="CW391" i="93"/>
  <c r="CV391" i="93"/>
  <c r="CU391" i="93"/>
  <c r="CT391" i="93"/>
  <c r="CS391" i="93"/>
  <c r="CR391" i="93"/>
  <c r="JV391" i="93" s="1"/>
  <c r="CQ391" i="93"/>
  <c r="CP391" i="93"/>
  <c r="CO391" i="93"/>
  <c r="CN391" i="93"/>
  <c r="CM391" i="93"/>
  <c r="CL391" i="93"/>
  <c r="CK391" i="93"/>
  <c r="CJ391" i="93"/>
  <c r="JN391" i="93" s="1"/>
  <c r="CI391" i="93"/>
  <c r="CH391" i="93"/>
  <c r="CG391" i="93"/>
  <c r="CF391" i="93"/>
  <c r="CE391" i="93"/>
  <c r="CD391" i="93"/>
  <c r="CC391" i="93"/>
  <c r="CB391" i="93"/>
  <c r="JF391" i="93" s="1"/>
  <c r="CA391" i="93"/>
  <c r="BZ391" i="93"/>
  <c r="BY391" i="93"/>
  <c r="BX391" i="93"/>
  <c r="BW391" i="93"/>
  <c r="BV391" i="93"/>
  <c r="BU391" i="93"/>
  <c r="EL390" i="93"/>
  <c r="EK390" i="93"/>
  <c r="EJ390" i="93"/>
  <c r="EI390" i="93"/>
  <c r="EH390" i="93"/>
  <c r="EG390" i="93"/>
  <c r="EF390" i="93"/>
  <c r="EE390" i="93"/>
  <c r="ED390" i="93"/>
  <c r="EC390" i="93"/>
  <c r="EB390" i="93"/>
  <c r="EA390" i="93"/>
  <c r="DZ390" i="93"/>
  <c r="DY390" i="93"/>
  <c r="DX390" i="93"/>
  <c r="DW390" i="93"/>
  <c r="DV390" i="93"/>
  <c r="DU390" i="93"/>
  <c r="DT390" i="93"/>
  <c r="DR390" i="93"/>
  <c r="DP390" i="93"/>
  <c r="DO390" i="93"/>
  <c r="DN390" i="93"/>
  <c r="DM390" i="93"/>
  <c r="DL390" i="93"/>
  <c r="DK390" i="93"/>
  <c r="DJ390" i="93"/>
  <c r="DI390" i="93"/>
  <c r="DH390" i="93"/>
  <c r="KL390" i="93" s="1"/>
  <c r="DG390" i="93"/>
  <c r="DF390" i="93"/>
  <c r="DE390" i="93"/>
  <c r="DD390" i="93"/>
  <c r="DC390" i="93"/>
  <c r="DB390" i="93"/>
  <c r="DA390" i="93"/>
  <c r="CZ390" i="93"/>
  <c r="KD390" i="93" s="1"/>
  <c r="CY390" i="93"/>
  <c r="CX390" i="93"/>
  <c r="CW390" i="93"/>
  <c r="CV390" i="93"/>
  <c r="CU390" i="93"/>
  <c r="CT390" i="93"/>
  <c r="CS390" i="93"/>
  <c r="CR390" i="93"/>
  <c r="JV390" i="93" s="1"/>
  <c r="CQ390" i="93"/>
  <c r="CP390" i="93"/>
  <c r="CO390" i="93"/>
  <c r="CN390" i="93"/>
  <c r="CM390" i="93"/>
  <c r="CL390" i="93"/>
  <c r="CK390" i="93"/>
  <c r="JO390" i="93" s="1"/>
  <c r="CJ390" i="93"/>
  <c r="JN390" i="93" s="1"/>
  <c r="CI390" i="93"/>
  <c r="CH390" i="93"/>
  <c r="CG390" i="93"/>
  <c r="CF390" i="93"/>
  <c r="CE390" i="93"/>
  <c r="CD390" i="93"/>
  <c r="CC390" i="93"/>
  <c r="JG390" i="93" s="1"/>
  <c r="CB390" i="93"/>
  <c r="JF390" i="93" s="1"/>
  <c r="CA390" i="93"/>
  <c r="BZ390" i="93"/>
  <c r="BY390" i="93"/>
  <c r="BX390" i="93"/>
  <c r="BW390" i="93"/>
  <c r="BV390" i="93"/>
  <c r="BU390" i="93"/>
  <c r="EL389" i="93"/>
  <c r="EK389" i="93"/>
  <c r="EJ389" i="93"/>
  <c r="EI389" i="93"/>
  <c r="EH389" i="93"/>
  <c r="EG389" i="93"/>
  <c r="EF389" i="93"/>
  <c r="EE389" i="93"/>
  <c r="ED389" i="93"/>
  <c r="EC389" i="93"/>
  <c r="EB389" i="93"/>
  <c r="EA389" i="93"/>
  <c r="DZ389" i="93"/>
  <c r="DY389" i="93"/>
  <c r="DX389" i="93"/>
  <c r="DW389" i="93"/>
  <c r="DV389" i="93"/>
  <c r="DU389" i="93"/>
  <c r="DT389" i="93"/>
  <c r="DR389" i="93"/>
  <c r="DP389" i="93"/>
  <c r="DO389" i="93"/>
  <c r="DN389" i="93"/>
  <c r="DM389" i="93"/>
  <c r="DL389" i="93"/>
  <c r="DK389" i="93"/>
  <c r="DJ389" i="93"/>
  <c r="DI389" i="93"/>
  <c r="DH389" i="93"/>
  <c r="KL389" i="93" s="1"/>
  <c r="DG389" i="93"/>
  <c r="DF389" i="93"/>
  <c r="DE389" i="93"/>
  <c r="DD389" i="93"/>
  <c r="DC389" i="93"/>
  <c r="DB389" i="93"/>
  <c r="DA389" i="93"/>
  <c r="CZ389" i="93"/>
  <c r="KD389" i="93" s="1"/>
  <c r="CY389" i="93"/>
  <c r="CX389" i="93"/>
  <c r="CW389" i="93"/>
  <c r="CV389" i="93"/>
  <c r="CU389" i="93"/>
  <c r="CT389" i="93"/>
  <c r="CS389" i="93"/>
  <c r="CR389" i="93"/>
  <c r="JV389" i="93" s="1"/>
  <c r="CQ389" i="93"/>
  <c r="CP389" i="93"/>
  <c r="CO389" i="93"/>
  <c r="CN389" i="93"/>
  <c r="CM389" i="93"/>
  <c r="CL389" i="93"/>
  <c r="CK389" i="93"/>
  <c r="CJ389" i="93"/>
  <c r="JN389" i="93" s="1"/>
  <c r="CI389" i="93"/>
  <c r="CH389" i="93"/>
  <c r="CG389" i="93"/>
  <c r="CF389" i="93"/>
  <c r="CE389" i="93"/>
  <c r="CD389" i="93"/>
  <c r="CC389" i="93"/>
  <c r="CB389" i="93"/>
  <c r="JF389" i="93" s="1"/>
  <c r="CA389" i="93"/>
  <c r="BZ389" i="93"/>
  <c r="BY389" i="93"/>
  <c r="BX389" i="93"/>
  <c r="BW389" i="93"/>
  <c r="BV389" i="93"/>
  <c r="BU389" i="93"/>
  <c r="EL388" i="93"/>
  <c r="EK388" i="93"/>
  <c r="EJ388" i="93"/>
  <c r="EI388" i="93"/>
  <c r="EH388" i="93"/>
  <c r="EG388" i="93"/>
  <c r="EF388" i="93"/>
  <c r="EE388" i="93"/>
  <c r="ED388" i="93"/>
  <c r="EC388" i="93"/>
  <c r="EB388" i="93"/>
  <c r="EA388" i="93"/>
  <c r="DZ388" i="93"/>
  <c r="DY388" i="93"/>
  <c r="DX388" i="93"/>
  <c r="DW388" i="93"/>
  <c r="DV388" i="93"/>
  <c r="DU388" i="93"/>
  <c r="DT388" i="93"/>
  <c r="DR388" i="93"/>
  <c r="DP388" i="93"/>
  <c r="DO388" i="93"/>
  <c r="DN388" i="93"/>
  <c r="DM388" i="93"/>
  <c r="DL388" i="93"/>
  <c r="DK388" i="93"/>
  <c r="DJ388" i="93"/>
  <c r="DI388" i="93"/>
  <c r="DH388" i="93"/>
  <c r="KL388" i="93" s="1"/>
  <c r="DG388" i="93"/>
  <c r="DF388" i="93"/>
  <c r="DE388" i="93"/>
  <c r="DD388" i="93"/>
  <c r="DC388" i="93"/>
  <c r="DB388" i="93"/>
  <c r="DA388" i="93"/>
  <c r="CZ388" i="93"/>
  <c r="KD388" i="93" s="1"/>
  <c r="CY388" i="93"/>
  <c r="CX388" i="93"/>
  <c r="CW388" i="93"/>
  <c r="CV388" i="93"/>
  <c r="CU388" i="93"/>
  <c r="CT388" i="93"/>
  <c r="CS388" i="93"/>
  <c r="JW388" i="93" s="1"/>
  <c r="CR388" i="93"/>
  <c r="JV388" i="93" s="1"/>
  <c r="CQ388" i="93"/>
  <c r="CP388" i="93"/>
  <c r="CO388" i="93"/>
  <c r="CN388" i="93"/>
  <c r="CM388" i="93"/>
  <c r="CL388" i="93"/>
  <c r="CK388" i="93"/>
  <c r="JO388" i="93" s="1"/>
  <c r="CJ388" i="93"/>
  <c r="JN388" i="93" s="1"/>
  <c r="CI388" i="93"/>
  <c r="CH388" i="93"/>
  <c r="CG388" i="93"/>
  <c r="CF388" i="93"/>
  <c r="CE388" i="93"/>
  <c r="CD388" i="93"/>
  <c r="CC388" i="93"/>
  <c r="JG388" i="93" s="1"/>
  <c r="CB388" i="93"/>
  <c r="JF388" i="93" s="1"/>
  <c r="CA388" i="93"/>
  <c r="BZ388" i="93"/>
  <c r="BY388" i="93"/>
  <c r="BX388" i="93"/>
  <c r="BW388" i="93"/>
  <c r="BV388" i="93"/>
  <c r="BU388" i="93"/>
  <c r="EL387" i="93"/>
  <c r="EK387" i="93"/>
  <c r="EJ387" i="93"/>
  <c r="EI387" i="93"/>
  <c r="EH387" i="93"/>
  <c r="EG387" i="93"/>
  <c r="EF387" i="93"/>
  <c r="EE387" i="93"/>
  <c r="ED387" i="93"/>
  <c r="EC387" i="93"/>
  <c r="EB387" i="93"/>
  <c r="EA387" i="93"/>
  <c r="DZ387" i="93"/>
  <c r="DY387" i="93"/>
  <c r="DX387" i="93"/>
  <c r="DW387" i="93"/>
  <c r="DV387" i="93"/>
  <c r="DU387" i="93"/>
  <c r="DT387" i="93"/>
  <c r="DR387" i="93"/>
  <c r="DP387" i="93"/>
  <c r="DO387" i="93"/>
  <c r="DN387" i="93"/>
  <c r="DM387" i="93"/>
  <c r="DL387" i="93"/>
  <c r="DK387" i="93"/>
  <c r="DJ387" i="93"/>
  <c r="DI387" i="93"/>
  <c r="DH387" i="93"/>
  <c r="KL387" i="93" s="1"/>
  <c r="DG387" i="93"/>
  <c r="DF387" i="93"/>
  <c r="DE387" i="93"/>
  <c r="DD387" i="93"/>
  <c r="DC387" i="93"/>
  <c r="DB387" i="93"/>
  <c r="DA387" i="93"/>
  <c r="CZ387" i="93"/>
  <c r="KD387" i="93" s="1"/>
  <c r="CY387" i="93"/>
  <c r="CX387" i="93"/>
  <c r="CW387" i="93"/>
  <c r="CV387" i="93"/>
  <c r="CU387" i="93"/>
  <c r="CT387" i="93"/>
  <c r="CS387" i="93"/>
  <c r="CR387" i="93"/>
  <c r="JV387" i="93" s="1"/>
  <c r="CQ387" i="93"/>
  <c r="JU387" i="93" s="1"/>
  <c r="LU387" i="93" s="1"/>
  <c r="CP387" i="93"/>
  <c r="CO387" i="93"/>
  <c r="CN387" i="93"/>
  <c r="CM387" i="93"/>
  <c r="CL387" i="93"/>
  <c r="CK387" i="93"/>
  <c r="CJ387" i="93"/>
  <c r="JN387" i="93" s="1"/>
  <c r="CI387" i="93"/>
  <c r="JM387" i="93" s="1"/>
  <c r="LM387" i="93" s="1"/>
  <c r="CH387" i="93"/>
  <c r="CG387" i="93"/>
  <c r="CF387" i="93"/>
  <c r="CE387" i="93"/>
  <c r="CD387" i="93"/>
  <c r="CC387" i="93"/>
  <c r="CB387" i="93"/>
  <c r="JF387" i="93" s="1"/>
  <c r="CA387" i="93"/>
  <c r="JE387" i="93" s="1"/>
  <c r="LE387" i="93" s="1"/>
  <c r="BZ387" i="93"/>
  <c r="BY387" i="93"/>
  <c r="BX387" i="93"/>
  <c r="BW387" i="93"/>
  <c r="BV387" i="93"/>
  <c r="BU387" i="93"/>
  <c r="EL386" i="93"/>
  <c r="EK386" i="93"/>
  <c r="EJ386" i="93"/>
  <c r="EI386" i="93"/>
  <c r="EH386" i="93"/>
  <c r="EG386" i="93"/>
  <c r="EF386" i="93"/>
  <c r="EE386" i="93"/>
  <c r="ED386" i="93"/>
  <c r="EC386" i="93"/>
  <c r="EB386" i="93"/>
  <c r="EA386" i="93"/>
  <c r="DZ386" i="93"/>
  <c r="DY386" i="93"/>
  <c r="DX386" i="93"/>
  <c r="DW386" i="93"/>
  <c r="DV386" i="93"/>
  <c r="DU386" i="93"/>
  <c r="DT386" i="93"/>
  <c r="DR386" i="93"/>
  <c r="DP386" i="93"/>
  <c r="DO386" i="93"/>
  <c r="DN386" i="93"/>
  <c r="DM386" i="93"/>
  <c r="DL386" i="93"/>
  <c r="DK386" i="93"/>
  <c r="DJ386" i="93"/>
  <c r="DI386" i="93"/>
  <c r="DH386" i="93"/>
  <c r="KL386" i="93" s="1"/>
  <c r="DG386" i="93"/>
  <c r="DF386" i="93"/>
  <c r="DE386" i="93"/>
  <c r="DD386" i="93"/>
  <c r="DC386" i="93"/>
  <c r="DB386" i="93"/>
  <c r="DA386" i="93"/>
  <c r="CZ386" i="93"/>
  <c r="KD386" i="93" s="1"/>
  <c r="CY386" i="93"/>
  <c r="CX386" i="93"/>
  <c r="CW386" i="93"/>
  <c r="CV386" i="93"/>
  <c r="CU386" i="93"/>
  <c r="CT386" i="93"/>
  <c r="CS386" i="93"/>
  <c r="CR386" i="93"/>
  <c r="JV386" i="93" s="1"/>
  <c r="CQ386" i="93"/>
  <c r="CP386" i="93"/>
  <c r="CO386" i="93"/>
  <c r="CN386" i="93"/>
  <c r="CM386" i="93"/>
  <c r="CL386" i="93"/>
  <c r="CK386" i="93"/>
  <c r="CJ386" i="93"/>
  <c r="JN386" i="93" s="1"/>
  <c r="CI386" i="93"/>
  <c r="CH386" i="93"/>
  <c r="CG386" i="93"/>
  <c r="CF386" i="93"/>
  <c r="CE386" i="93"/>
  <c r="CD386" i="93"/>
  <c r="CC386" i="93"/>
  <c r="CB386" i="93"/>
  <c r="JF386" i="93" s="1"/>
  <c r="CA386" i="93"/>
  <c r="BZ386" i="93"/>
  <c r="BY386" i="93"/>
  <c r="BX386" i="93"/>
  <c r="BW386" i="93"/>
  <c r="BV386" i="93"/>
  <c r="BU386" i="93"/>
  <c r="EL385" i="93"/>
  <c r="EK385" i="93"/>
  <c r="EJ385" i="93"/>
  <c r="EI385" i="93"/>
  <c r="EH385" i="93"/>
  <c r="EG385" i="93"/>
  <c r="EF385" i="93"/>
  <c r="EE385" i="93"/>
  <c r="ED385" i="93"/>
  <c r="EC385" i="93"/>
  <c r="EB385" i="93"/>
  <c r="EA385" i="93"/>
  <c r="DZ385" i="93"/>
  <c r="DY385" i="93"/>
  <c r="DX385" i="93"/>
  <c r="DW385" i="93"/>
  <c r="DV385" i="93"/>
  <c r="DU385" i="93"/>
  <c r="DT385" i="93"/>
  <c r="DR385" i="93"/>
  <c r="DP385" i="93"/>
  <c r="DO385" i="93"/>
  <c r="DN385" i="93"/>
  <c r="DM385" i="93"/>
  <c r="DL385" i="93"/>
  <c r="DK385" i="93"/>
  <c r="DJ385" i="93"/>
  <c r="DI385" i="93"/>
  <c r="DH385" i="93"/>
  <c r="KL385" i="93" s="1"/>
  <c r="DG385" i="93"/>
  <c r="KK385" i="93" s="1"/>
  <c r="MK385" i="93" s="1"/>
  <c r="DF385" i="93"/>
  <c r="DE385" i="93"/>
  <c r="DD385" i="93"/>
  <c r="DC385" i="93"/>
  <c r="DB385" i="93"/>
  <c r="DA385" i="93"/>
  <c r="CZ385" i="93"/>
  <c r="KD385" i="93" s="1"/>
  <c r="CY385" i="93"/>
  <c r="KC385" i="93" s="1"/>
  <c r="MC385" i="93" s="1"/>
  <c r="CX385" i="93"/>
  <c r="CW385" i="93"/>
  <c r="CV385" i="93"/>
  <c r="CU385" i="93"/>
  <c r="CT385" i="93"/>
  <c r="CS385" i="93"/>
  <c r="CR385" i="93"/>
  <c r="JV385" i="93" s="1"/>
  <c r="CQ385" i="93"/>
  <c r="JU385" i="93" s="1"/>
  <c r="LU385" i="93" s="1"/>
  <c r="CP385" i="93"/>
  <c r="CO385" i="93"/>
  <c r="CN385" i="93"/>
  <c r="CM385" i="93"/>
  <c r="CL385" i="93"/>
  <c r="CK385" i="93"/>
  <c r="CJ385" i="93"/>
  <c r="JN385" i="93" s="1"/>
  <c r="CI385" i="93"/>
  <c r="JM385" i="93" s="1"/>
  <c r="LM385" i="93" s="1"/>
  <c r="CH385" i="93"/>
  <c r="CG385" i="93"/>
  <c r="CF385" i="93"/>
  <c r="CE385" i="93"/>
  <c r="CD385" i="93"/>
  <c r="CC385" i="93"/>
  <c r="CB385" i="93"/>
  <c r="JF385" i="93" s="1"/>
  <c r="CA385" i="93"/>
  <c r="JE385" i="93" s="1"/>
  <c r="LE385" i="93" s="1"/>
  <c r="BZ385" i="93"/>
  <c r="BY385" i="93"/>
  <c r="BX385" i="93"/>
  <c r="BW385" i="93"/>
  <c r="BV385" i="93"/>
  <c r="BU385" i="93"/>
  <c r="EL384" i="93"/>
  <c r="EK384" i="93"/>
  <c r="EJ384" i="93"/>
  <c r="EI384" i="93"/>
  <c r="EH384" i="93"/>
  <c r="EG384" i="93"/>
  <c r="EF384" i="93"/>
  <c r="EE384" i="93"/>
  <c r="ED384" i="93"/>
  <c r="EC384" i="93"/>
  <c r="EB384" i="93"/>
  <c r="EA384" i="93"/>
  <c r="DZ384" i="93"/>
  <c r="DY384" i="93"/>
  <c r="DX384" i="93"/>
  <c r="DW384" i="93"/>
  <c r="DV384" i="93"/>
  <c r="DU384" i="93"/>
  <c r="DT384" i="93"/>
  <c r="DR384" i="93"/>
  <c r="DP384" i="93"/>
  <c r="DO384" i="93"/>
  <c r="DN384" i="93"/>
  <c r="DM384" i="93"/>
  <c r="DL384" i="93"/>
  <c r="DK384" i="93"/>
  <c r="DJ384" i="93"/>
  <c r="DI384" i="93"/>
  <c r="DH384" i="93"/>
  <c r="KL384" i="93" s="1"/>
  <c r="DG384" i="93"/>
  <c r="DF384" i="93"/>
  <c r="DE384" i="93"/>
  <c r="DD384" i="93"/>
  <c r="DC384" i="93"/>
  <c r="DB384" i="93"/>
  <c r="DA384" i="93"/>
  <c r="KE384" i="93" s="1"/>
  <c r="CZ384" i="93"/>
  <c r="KD384" i="93" s="1"/>
  <c r="CY384" i="93"/>
  <c r="CX384" i="93"/>
  <c r="CW384" i="93"/>
  <c r="CV384" i="93"/>
  <c r="CU384" i="93"/>
  <c r="CT384" i="93"/>
  <c r="CS384" i="93"/>
  <c r="JW384" i="93" s="1"/>
  <c r="CR384" i="93"/>
  <c r="JV384" i="93" s="1"/>
  <c r="CQ384" i="93"/>
  <c r="CP384" i="93"/>
  <c r="CO384" i="93"/>
  <c r="CN384" i="93"/>
  <c r="CM384" i="93"/>
  <c r="CL384" i="93"/>
  <c r="CK384" i="93"/>
  <c r="JO384" i="93" s="1"/>
  <c r="CJ384" i="93"/>
  <c r="JN384" i="93" s="1"/>
  <c r="CI384" i="93"/>
  <c r="CH384" i="93"/>
  <c r="CG384" i="93"/>
  <c r="CF384" i="93"/>
  <c r="CE384" i="93"/>
  <c r="CD384" i="93"/>
  <c r="CC384" i="93"/>
  <c r="JG384" i="93" s="1"/>
  <c r="CB384" i="93"/>
  <c r="JF384" i="93" s="1"/>
  <c r="CA384" i="93"/>
  <c r="BZ384" i="93"/>
  <c r="BY384" i="93"/>
  <c r="BX384" i="93"/>
  <c r="BW384" i="93"/>
  <c r="BV384" i="93"/>
  <c r="BU384" i="93"/>
  <c r="EL383" i="93"/>
  <c r="EK383" i="93"/>
  <c r="EJ383" i="93"/>
  <c r="EI383" i="93"/>
  <c r="EH383" i="93"/>
  <c r="EG383" i="93"/>
  <c r="EF383" i="93"/>
  <c r="EE383" i="93"/>
  <c r="ED383" i="93"/>
  <c r="EC383" i="93"/>
  <c r="EB383" i="93"/>
  <c r="EA383" i="93"/>
  <c r="DZ383" i="93"/>
  <c r="DY383" i="93"/>
  <c r="DX383" i="93"/>
  <c r="DW383" i="93"/>
  <c r="DV383" i="93"/>
  <c r="DU383" i="93"/>
  <c r="DT383" i="93"/>
  <c r="DR383" i="93"/>
  <c r="DP383" i="93"/>
  <c r="DO383" i="93"/>
  <c r="DN383" i="93"/>
  <c r="DM383" i="93"/>
  <c r="DL383" i="93"/>
  <c r="DK383" i="93"/>
  <c r="DJ383" i="93"/>
  <c r="DI383" i="93"/>
  <c r="DH383" i="93"/>
  <c r="KL383" i="93" s="1"/>
  <c r="DG383" i="93"/>
  <c r="KK383" i="93" s="1"/>
  <c r="MK383" i="93" s="1"/>
  <c r="DF383" i="93"/>
  <c r="DE383" i="93"/>
  <c r="DD383" i="93"/>
  <c r="DC383" i="93"/>
  <c r="DB383" i="93"/>
  <c r="DA383" i="93"/>
  <c r="CZ383" i="93"/>
  <c r="KD383" i="93" s="1"/>
  <c r="CY383" i="93"/>
  <c r="KC383" i="93" s="1"/>
  <c r="MC383" i="93" s="1"/>
  <c r="CX383" i="93"/>
  <c r="CW383" i="93"/>
  <c r="CV383" i="93"/>
  <c r="CU383" i="93"/>
  <c r="CT383" i="93"/>
  <c r="CS383" i="93"/>
  <c r="CR383" i="93"/>
  <c r="JV383" i="93" s="1"/>
  <c r="CQ383" i="93"/>
  <c r="JU383" i="93" s="1"/>
  <c r="LU383" i="93" s="1"/>
  <c r="CP383" i="93"/>
  <c r="CO383" i="93"/>
  <c r="CN383" i="93"/>
  <c r="CM383" i="93"/>
  <c r="CL383" i="93"/>
  <c r="CK383" i="93"/>
  <c r="CJ383" i="93"/>
  <c r="JN383" i="93" s="1"/>
  <c r="CI383" i="93"/>
  <c r="JM383" i="93" s="1"/>
  <c r="LM383" i="93" s="1"/>
  <c r="CH383" i="93"/>
  <c r="CG383" i="93"/>
  <c r="CF383" i="93"/>
  <c r="CE383" i="93"/>
  <c r="CD383" i="93"/>
  <c r="CC383" i="93"/>
  <c r="CB383" i="93"/>
  <c r="JF383" i="93" s="1"/>
  <c r="CA383" i="93"/>
  <c r="JE383" i="93" s="1"/>
  <c r="LE383" i="93" s="1"/>
  <c r="BZ383" i="93"/>
  <c r="BY383" i="93"/>
  <c r="BX383" i="93"/>
  <c r="BW383" i="93"/>
  <c r="BV383" i="93"/>
  <c r="BU383" i="93"/>
  <c r="EL382" i="93"/>
  <c r="EK382" i="93"/>
  <c r="EJ382" i="93"/>
  <c r="EI382" i="93"/>
  <c r="EH382" i="93"/>
  <c r="EG382" i="93"/>
  <c r="EF382" i="93"/>
  <c r="EE382" i="93"/>
  <c r="ED382" i="93"/>
  <c r="EC382" i="93"/>
  <c r="EB382" i="93"/>
  <c r="EA382" i="93"/>
  <c r="DZ382" i="93"/>
  <c r="DY382" i="93"/>
  <c r="DX382" i="93"/>
  <c r="DW382" i="93"/>
  <c r="DV382" i="93"/>
  <c r="DU382" i="93"/>
  <c r="DT382" i="93"/>
  <c r="DR382" i="93"/>
  <c r="DP382" i="93"/>
  <c r="DO382" i="93"/>
  <c r="DN382" i="93"/>
  <c r="DM382" i="93"/>
  <c r="DL382" i="93"/>
  <c r="DK382" i="93"/>
  <c r="DJ382" i="93"/>
  <c r="DI382" i="93"/>
  <c r="DH382" i="93"/>
  <c r="KL382" i="93" s="1"/>
  <c r="DG382" i="93"/>
  <c r="DF382" i="93"/>
  <c r="DE382" i="93"/>
  <c r="DD382" i="93"/>
  <c r="DC382" i="93"/>
  <c r="DB382" i="93"/>
  <c r="DA382" i="93"/>
  <c r="KE382" i="93" s="1"/>
  <c r="CZ382" i="93"/>
  <c r="KD382" i="93" s="1"/>
  <c r="CY382" i="93"/>
  <c r="CX382" i="93"/>
  <c r="CW382" i="93"/>
  <c r="CV382" i="93"/>
  <c r="CU382" i="93"/>
  <c r="CT382" i="93"/>
  <c r="CS382" i="93"/>
  <c r="JW382" i="93" s="1"/>
  <c r="CR382" i="93"/>
  <c r="JV382" i="93" s="1"/>
  <c r="CQ382" i="93"/>
  <c r="CP382" i="93"/>
  <c r="CO382" i="93"/>
  <c r="CN382" i="93"/>
  <c r="CM382" i="93"/>
  <c r="CL382" i="93"/>
  <c r="CK382" i="93"/>
  <c r="JO382" i="93" s="1"/>
  <c r="CJ382" i="93"/>
  <c r="JN382" i="93" s="1"/>
  <c r="CI382" i="93"/>
  <c r="CH382" i="93"/>
  <c r="CG382" i="93"/>
  <c r="CF382" i="93"/>
  <c r="CE382" i="93"/>
  <c r="CD382" i="93"/>
  <c r="CC382" i="93"/>
  <c r="JG382" i="93" s="1"/>
  <c r="CB382" i="93"/>
  <c r="JF382" i="93" s="1"/>
  <c r="CA382" i="93"/>
  <c r="BZ382" i="93"/>
  <c r="BY382" i="93"/>
  <c r="BX382" i="93"/>
  <c r="BW382" i="93"/>
  <c r="BV382" i="93"/>
  <c r="BU382" i="93"/>
  <c r="EL381" i="93"/>
  <c r="EK381" i="93"/>
  <c r="EJ381" i="93"/>
  <c r="EI381" i="93"/>
  <c r="EH381" i="93"/>
  <c r="EG381" i="93"/>
  <c r="EF381" i="93"/>
  <c r="EE381" i="93"/>
  <c r="ED381" i="93"/>
  <c r="EC381" i="93"/>
  <c r="EB381" i="93"/>
  <c r="EA381" i="93"/>
  <c r="DZ381" i="93"/>
  <c r="DY381" i="93"/>
  <c r="DX381" i="93"/>
  <c r="DW381" i="93"/>
  <c r="DV381" i="93"/>
  <c r="DU381" i="93"/>
  <c r="DT381" i="93"/>
  <c r="DR381" i="93"/>
  <c r="DP381" i="93"/>
  <c r="DO381" i="93"/>
  <c r="DN381" i="93"/>
  <c r="DM381" i="93"/>
  <c r="DL381" i="93"/>
  <c r="DK381" i="93"/>
  <c r="DJ381" i="93"/>
  <c r="DI381" i="93"/>
  <c r="DH381" i="93"/>
  <c r="KL381" i="93" s="1"/>
  <c r="DG381" i="93"/>
  <c r="KK381" i="93" s="1"/>
  <c r="DF381" i="93"/>
  <c r="DE381" i="93"/>
  <c r="DD381" i="93"/>
  <c r="DC381" i="93"/>
  <c r="DB381" i="93"/>
  <c r="DA381" i="93"/>
  <c r="CZ381" i="93"/>
  <c r="KD381" i="93" s="1"/>
  <c r="CY381" i="93"/>
  <c r="KC381" i="93" s="1"/>
  <c r="CX381" i="93"/>
  <c r="CW381" i="93"/>
  <c r="CV381" i="93"/>
  <c r="CU381" i="93"/>
  <c r="CT381" i="93"/>
  <c r="CS381" i="93"/>
  <c r="CR381" i="93"/>
  <c r="JV381" i="93" s="1"/>
  <c r="CQ381" i="93"/>
  <c r="JU381" i="93" s="1"/>
  <c r="CP381" i="93"/>
  <c r="CO381" i="93"/>
  <c r="CN381" i="93"/>
  <c r="CM381" i="93"/>
  <c r="CL381" i="93"/>
  <c r="CK381" i="93"/>
  <c r="CJ381" i="93"/>
  <c r="JN381" i="93" s="1"/>
  <c r="CI381" i="93"/>
  <c r="JM381" i="93" s="1"/>
  <c r="LM381" i="93" s="1"/>
  <c r="CH381" i="93"/>
  <c r="CG381" i="93"/>
  <c r="CF381" i="93"/>
  <c r="CE381" i="93"/>
  <c r="CD381" i="93"/>
  <c r="CC381" i="93"/>
  <c r="CB381" i="93"/>
  <c r="JF381" i="93" s="1"/>
  <c r="CA381" i="93"/>
  <c r="JE381" i="93" s="1"/>
  <c r="BZ381" i="93"/>
  <c r="BY381" i="93"/>
  <c r="BX381" i="93"/>
  <c r="BW381" i="93"/>
  <c r="BV381" i="93"/>
  <c r="BU381" i="93"/>
  <c r="EL380" i="93"/>
  <c r="EK380" i="93"/>
  <c r="EJ380" i="93"/>
  <c r="EI380" i="93"/>
  <c r="EH380" i="93"/>
  <c r="EG380" i="93"/>
  <c r="EF380" i="93"/>
  <c r="EE380" i="93"/>
  <c r="ED380" i="93"/>
  <c r="EC380" i="93"/>
  <c r="EB380" i="93"/>
  <c r="EA380" i="93"/>
  <c r="DZ380" i="93"/>
  <c r="DY380" i="93"/>
  <c r="DX380" i="93"/>
  <c r="DW380" i="93"/>
  <c r="DV380" i="93"/>
  <c r="DU380" i="93"/>
  <c r="DT380" i="93"/>
  <c r="DR380" i="93"/>
  <c r="DP380" i="93"/>
  <c r="DO380" i="93"/>
  <c r="DN380" i="93"/>
  <c r="DM380" i="93"/>
  <c r="DL380" i="93"/>
  <c r="DK380" i="93"/>
  <c r="DJ380" i="93"/>
  <c r="DI380" i="93"/>
  <c r="DH380" i="93"/>
  <c r="KL380" i="93" s="1"/>
  <c r="DG380" i="93"/>
  <c r="DF380" i="93"/>
  <c r="DE380" i="93"/>
  <c r="DD380" i="93"/>
  <c r="DC380" i="93"/>
  <c r="DB380" i="93"/>
  <c r="DA380" i="93"/>
  <c r="CZ380" i="93"/>
  <c r="KD380" i="93" s="1"/>
  <c r="CY380" i="93"/>
  <c r="CX380" i="93"/>
  <c r="CW380" i="93"/>
  <c r="CV380" i="93"/>
  <c r="CU380" i="93"/>
  <c r="CT380" i="93"/>
  <c r="CS380" i="93"/>
  <c r="CR380" i="93"/>
  <c r="JV380" i="93" s="1"/>
  <c r="CQ380" i="93"/>
  <c r="CP380" i="93"/>
  <c r="CO380" i="93"/>
  <c r="CN380" i="93"/>
  <c r="CM380" i="93"/>
  <c r="CL380" i="93"/>
  <c r="CK380" i="93"/>
  <c r="CJ380" i="93"/>
  <c r="JN380" i="93" s="1"/>
  <c r="CI380" i="93"/>
  <c r="CH380" i="93"/>
  <c r="CG380" i="93"/>
  <c r="CF380" i="93"/>
  <c r="CE380" i="93"/>
  <c r="CD380" i="93"/>
  <c r="CC380" i="93"/>
  <c r="CB380" i="93"/>
  <c r="JF380" i="93" s="1"/>
  <c r="CA380" i="93"/>
  <c r="BZ380" i="93"/>
  <c r="BY380" i="93"/>
  <c r="BX380" i="93"/>
  <c r="BW380" i="93"/>
  <c r="BV380" i="93"/>
  <c r="BU380" i="93"/>
  <c r="EL379" i="93"/>
  <c r="EK379" i="93"/>
  <c r="EJ379" i="93"/>
  <c r="EI379" i="93"/>
  <c r="EH379" i="93"/>
  <c r="EG379" i="93"/>
  <c r="EF379" i="93"/>
  <c r="EE379" i="93"/>
  <c r="ED379" i="93"/>
  <c r="EC379" i="93"/>
  <c r="EB379" i="93"/>
  <c r="EA379" i="93"/>
  <c r="DZ379" i="93"/>
  <c r="DY379" i="93"/>
  <c r="DX379" i="93"/>
  <c r="DW379" i="93"/>
  <c r="DV379" i="93"/>
  <c r="DU379" i="93"/>
  <c r="DT379" i="93"/>
  <c r="DR379" i="93"/>
  <c r="DP379" i="93"/>
  <c r="DO379" i="93"/>
  <c r="DN379" i="93"/>
  <c r="DM379" i="93"/>
  <c r="DL379" i="93"/>
  <c r="DK379" i="93"/>
  <c r="DJ379" i="93"/>
  <c r="DI379" i="93"/>
  <c r="DH379" i="93"/>
  <c r="KL379" i="93" s="1"/>
  <c r="DG379" i="93"/>
  <c r="DF379" i="93"/>
  <c r="DE379" i="93"/>
  <c r="DD379" i="93"/>
  <c r="DC379" i="93"/>
  <c r="DB379" i="93"/>
  <c r="DA379" i="93"/>
  <c r="CZ379" i="93"/>
  <c r="KD379" i="93" s="1"/>
  <c r="CY379" i="93"/>
  <c r="KC379" i="93" s="1"/>
  <c r="CX379" i="93"/>
  <c r="CW379" i="93"/>
  <c r="CV379" i="93"/>
  <c r="CU379" i="93"/>
  <c r="CT379" i="93"/>
  <c r="CS379" i="93"/>
  <c r="CR379" i="93"/>
  <c r="JV379" i="93" s="1"/>
  <c r="CQ379" i="93"/>
  <c r="JU379" i="93" s="1"/>
  <c r="CP379" i="93"/>
  <c r="CO379" i="93"/>
  <c r="CN379" i="93"/>
  <c r="CM379" i="93"/>
  <c r="CL379" i="93"/>
  <c r="CK379" i="93"/>
  <c r="CJ379" i="93"/>
  <c r="JN379" i="93" s="1"/>
  <c r="CI379" i="93"/>
  <c r="JM379" i="93" s="1"/>
  <c r="CH379" i="93"/>
  <c r="CG379" i="93"/>
  <c r="CF379" i="93"/>
  <c r="CE379" i="93"/>
  <c r="CD379" i="93"/>
  <c r="CC379" i="93"/>
  <c r="CB379" i="93"/>
  <c r="JF379" i="93" s="1"/>
  <c r="CA379" i="93"/>
  <c r="JE379" i="93" s="1"/>
  <c r="BZ379" i="93"/>
  <c r="BY379" i="93"/>
  <c r="BX379" i="93"/>
  <c r="BW379" i="93"/>
  <c r="BV379" i="93"/>
  <c r="BU379" i="93"/>
  <c r="EL378" i="93"/>
  <c r="EK378" i="93"/>
  <c r="EJ378" i="93"/>
  <c r="EI378" i="93"/>
  <c r="EH378" i="93"/>
  <c r="EG378" i="93"/>
  <c r="EF378" i="93"/>
  <c r="EE378" i="93"/>
  <c r="ED378" i="93"/>
  <c r="EC378" i="93"/>
  <c r="EB378" i="93"/>
  <c r="EA378" i="93"/>
  <c r="DZ378" i="93"/>
  <c r="DY378" i="93"/>
  <c r="DX378" i="93"/>
  <c r="DW378" i="93"/>
  <c r="DV378" i="93"/>
  <c r="DU378" i="93"/>
  <c r="DT378" i="93"/>
  <c r="DR378" i="93"/>
  <c r="DP378" i="93"/>
  <c r="DO378" i="93"/>
  <c r="DN378" i="93"/>
  <c r="DM378" i="93"/>
  <c r="DL378" i="93"/>
  <c r="DK378" i="93"/>
  <c r="DJ378" i="93"/>
  <c r="DI378" i="93"/>
  <c r="DH378" i="93"/>
  <c r="KL378" i="93" s="1"/>
  <c r="DG378" i="93"/>
  <c r="DF378" i="93"/>
  <c r="DE378" i="93"/>
  <c r="DD378" i="93"/>
  <c r="DC378" i="93"/>
  <c r="DB378" i="93"/>
  <c r="DA378" i="93"/>
  <c r="CZ378" i="93"/>
  <c r="KD378" i="93" s="1"/>
  <c r="CY378" i="93"/>
  <c r="CX378" i="93"/>
  <c r="CW378" i="93"/>
  <c r="CV378" i="93"/>
  <c r="CU378" i="93"/>
  <c r="CT378" i="93"/>
  <c r="CS378" i="93"/>
  <c r="CR378" i="93"/>
  <c r="JV378" i="93" s="1"/>
  <c r="CQ378" i="93"/>
  <c r="CP378" i="93"/>
  <c r="CO378" i="93"/>
  <c r="CN378" i="93"/>
  <c r="CM378" i="93"/>
  <c r="CL378" i="93"/>
  <c r="CK378" i="93"/>
  <c r="CJ378" i="93"/>
  <c r="JN378" i="93" s="1"/>
  <c r="CI378" i="93"/>
  <c r="CH378" i="93"/>
  <c r="CG378" i="93"/>
  <c r="CF378" i="93"/>
  <c r="CE378" i="93"/>
  <c r="CD378" i="93"/>
  <c r="CC378" i="93"/>
  <c r="CB378" i="93"/>
  <c r="JF378" i="93" s="1"/>
  <c r="CA378" i="93"/>
  <c r="BZ378" i="93"/>
  <c r="BY378" i="93"/>
  <c r="BX378" i="93"/>
  <c r="BW378" i="93"/>
  <c r="BV378" i="93"/>
  <c r="BU378" i="93"/>
  <c r="EL377" i="93"/>
  <c r="EK377" i="93"/>
  <c r="EJ377" i="93"/>
  <c r="EI377" i="93"/>
  <c r="EH377" i="93"/>
  <c r="EG377" i="93"/>
  <c r="EF377" i="93"/>
  <c r="EE377" i="93"/>
  <c r="ED377" i="93"/>
  <c r="EC377" i="93"/>
  <c r="EB377" i="93"/>
  <c r="EA377" i="93"/>
  <c r="DZ377" i="93"/>
  <c r="DY377" i="93"/>
  <c r="DX377" i="93"/>
  <c r="DW377" i="93"/>
  <c r="DV377" i="93"/>
  <c r="DU377" i="93"/>
  <c r="DT377" i="93"/>
  <c r="DR377" i="93"/>
  <c r="DP377" i="93"/>
  <c r="DO377" i="93"/>
  <c r="DQ377" i="93" s="1"/>
  <c r="DN377" i="93"/>
  <c r="DM377" i="93"/>
  <c r="DL377" i="93"/>
  <c r="DK377" i="93"/>
  <c r="DJ377" i="93"/>
  <c r="DI377" i="93"/>
  <c r="DH377" i="93"/>
  <c r="KL377" i="93" s="1"/>
  <c r="DG377" i="93"/>
  <c r="KK377" i="93" s="1"/>
  <c r="MK377" i="93" s="1"/>
  <c r="DF377" i="93"/>
  <c r="DE377" i="93"/>
  <c r="DD377" i="93"/>
  <c r="DC377" i="93"/>
  <c r="DB377" i="93"/>
  <c r="DA377" i="93"/>
  <c r="CZ377" i="93"/>
  <c r="KD377" i="93" s="1"/>
  <c r="CY377" i="93"/>
  <c r="KC377" i="93" s="1"/>
  <c r="MC377" i="93" s="1"/>
  <c r="CX377" i="93"/>
  <c r="CW377" i="93"/>
  <c r="CV377" i="93"/>
  <c r="CU377" i="93"/>
  <c r="CT377" i="93"/>
  <c r="CS377" i="93"/>
  <c r="CR377" i="93"/>
  <c r="JV377" i="93" s="1"/>
  <c r="CQ377" i="93"/>
  <c r="JU377" i="93" s="1"/>
  <c r="LU377" i="93" s="1"/>
  <c r="CP377" i="93"/>
  <c r="CO377" i="93"/>
  <c r="CN377" i="93"/>
  <c r="CM377" i="93"/>
  <c r="CL377" i="93"/>
  <c r="CK377" i="93"/>
  <c r="CJ377" i="93"/>
  <c r="JN377" i="93" s="1"/>
  <c r="CI377" i="93"/>
  <c r="JM377" i="93" s="1"/>
  <c r="LM377" i="93" s="1"/>
  <c r="CH377" i="93"/>
  <c r="CG377" i="93"/>
  <c r="CF377" i="93"/>
  <c r="CE377" i="93"/>
  <c r="CD377" i="93"/>
  <c r="CC377" i="93"/>
  <c r="CB377" i="93"/>
  <c r="JF377" i="93" s="1"/>
  <c r="CA377" i="93"/>
  <c r="JE377" i="93" s="1"/>
  <c r="LE377" i="93" s="1"/>
  <c r="BZ377" i="93"/>
  <c r="BY377" i="93"/>
  <c r="BX377" i="93"/>
  <c r="BW377" i="93"/>
  <c r="BV377" i="93"/>
  <c r="BU377" i="93"/>
  <c r="EL376" i="93"/>
  <c r="EK376" i="93"/>
  <c r="EJ376" i="93"/>
  <c r="EI376" i="93"/>
  <c r="EH376" i="93"/>
  <c r="EG376" i="93"/>
  <c r="EF376" i="93"/>
  <c r="EE376" i="93"/>
  <c r="ED376" i="93"/>
  <c r="EC376" i="93"/>
  <c r="EB376" i="93"/>
  <c r="EA376" i="93"/>
  <c r="DZ376" i="93"/>
  <c r="DY376" i="93"/>
  <c r="DX376" i="93"/>
  <c r="DW376" i="93"/>
  <c r="DV376" i="93"/>
  <c r="DU376" i="93"/>
  <c r="DT376" i="93"/>
  <c r="DR376" i="93"/>
  <c r="DP376" i="93"/>
  <c r="DO376" i="93"/>
  <c r="DN376" i="93"/>
  <c r="DM376" i="93"/>
  <c r="DL376" i="93"/>
  <c r="DK376" i="93"/>
  <c r="DJ376" i="93"/>
  <c r="DI376" i="93"/>
  <c r="DH376" i="93"/>
  <c r="KL376" i="93" s="1"/>
  <c r="DG376" i="93"/>
  <c r="DF376" i="93"/>
  <c r="DE376" i="93"/>
  <c r="DD376" i="93"/>
  <c r="DC376" i="93"/>
  <c r="DB376" i="93"/>
  <c r="DA376" i="93"/>
  <c r="CZ376" i="93"/>
  <c r="KD376" i="93" s="1"/>
  <c r="CY376" i="93"/>
  <c r="CX376" i="93"/>
  <c r="CW376" i="93"/>
  <c r="CV376" i="93"/>
  <c r="CU376" i="93"/>
  <c r="CT376" i="93"/>
  <c r="CS376" i="93"/>
  <c r="CR376" i="93"/>
  <c r="JV376" i="93" s="1"/>
  <c r="CQ376" i="93"/>
  <c r="CP376" i="93"/>
  <c r="CO376" i="93"/>
  <c r="CN376" i="93"/>
  <c r="CM376" i="93"/>
  <c r="CL376" i="93"/>
  <c r="CK376" i="93"/>
  <c r="CJ376" i="93"/>
  <c r="JN376" i="93" s="1"/>
  <c r="CI376" i="93"/>
  <c r="CH376" i="93"/>
  <c r="CG376" i="93"/>
  <c r="CF376" i="93"/>
  <c r="CE376" i="93"/>
  <c r="CD376" i="93"/>
  <c r="CC376" i="93"/>
  <c r="CB376" i="93"/>
  <c r="JF376" i="93" s="1"/>
  <c r="CA376" i="93"/>
  <c r="BZ376" i="93"/>
  <c r="BY376" i="93"/>
  <c r="BX376" i="93"/>
  <c r="BW376" i="93"/>
  <c r="BV376" i="93"/>
  <c r="BU376" i="93"/>
  <c r="EL375" i="93"/>
  <c r="EK375" i="93"/>
  <c r="EJ375" i="93"/>
  <c r="EI375" i="93"/>
  <c r="EH375" i="93"/>
  <c r="EG375" i="93"/>
  <c r="EF375" i="93"/>
  <c r="EE375" i="93"/>
  <c r="ED375" i="93"/>
  <c r="EC375" i="93"/>
  <c r="EB375" i="93"/>
  <c r="EA375" i="93"/>
  <c r="DZ375" i="93"/>
  <c r="DY375" i="93"/>
  <c r="DX375" i="93"/>
  <c r="DW375" i="93"/>
  <c r="DV375" i="93"/>
  <c r="DU375" i="93"/>
  <c r="DT375" i="93"/>
  <c r="DR375" i="93"/>
  <c r="DP375" i="93"/>
  <c r="DO375" i="93"/>
  <c r="DN375" i="93"/>
  <c r="DM375" i="93"/>
  <c r="DL375" i="93"/>
  <c r="DK375" i="93"/>
  <c r="DJ375" i="93"/>
  <c r="DI375" i="93"/>
  <c r="DH375" i="93"/>
  <c r="KL375" i="93" s="1"/>
  <c r="DG375" i="93"/>
  <c r="KK375" i="93" s="1"/>
  <c r="MK375" i="93" s="1"/>
  <c r="DF375" i="93"/>
  <c r="DE375" i="93"/>
  <c r="DD375" i="93"/>
  <c r="DC375" i="93"/>
  <c r="DB375" i="93"/>
  <c r="DA375" i="93"/>
  <c r="CZ375" i="93"/>
  <c r="KD375" i="93" s="1"/>
  <c r="CY375" i="93"/>
  <c r="KC375" i="93" s="1"/>
  <c r="MC375" i="93" s="1"/>
  <c r="CX375" i="93"/>
  <c r="CW375" i="93"/>
  <c r="CV375" i="93"/>
  <c r="CU375" i="93"/>
  <c r="CT375" i="93"/>
  <c r="CS375" i="93"/>
  <c r="CR375" i="93"/>
  <c r="JV375" i="93" s="1"/>
  <c r="CQ375" i="93"/>
  <c r="JU375" i="93" s="1"/>
  <c r="LU375" i="93" s="1"/>
  <c r="CP375" i="93"/>
  <c r="CO375" i="93"/>
  <c r="CN375" i="93"/>
  <c r="CM375" i="93"/>
  <c r="CL375" i="93"/>
  <c r="CK375" i="93"/>
  <c r="CJ375" i="93"/>
  <c r="JN375" i="93" s="1"/>
  <c r="CI375" i="93"/>
  <c r="JM375" i="93" s="1"/>
  <c r="LM375" i="93" s="1"/>
  <c r="CH375" i="93"/>
  <c r="CG375" i="93"/>
  <c r="CF375" i="93"/>
  <c r="CE375" i="93"/>
  <c r="CD375" i="93"/>
  <c r="CC375" i="93"/>
  <c r="CB375" i="93"/>
  <c r="JF375" i="93" s="1"/>
  <c r="CA375" i="93"/>
  <c r="JE375" i="93" s="1"/>
  <c r="LE375" i="93" s="1"/>
  <c r="BZ375" i="93"/>
  <c r="BY375" i="93"/>
  <c r="BX375" i="93"/>
  <c r="BW375" i="93"/>
  <c r="BV375" i="93"/>
  <c r="BU375" i="93"/>
  <c r="EL374" i="93"/>
  <c r="EK374" i="93"/>
  <c r="EJ374" i="93"/>
  <c r="EI374" i="93"/>
  <c r="EH374" i="93"/>
  <c r="EG374" i="93"/>
  <c r="EF374" i="93"/>
  <c r="EE374" i="93"/>
  <c r="ED374" i="93"/>
  <c r="EC374" i="93"/>
  <c r="EB374" i="93"/>
  <c r="EA374" i="93"/>
  <c r="DZ374" i="93"/>
  <c r="DY374" i="93"/>
  <c r="DX374" i="93"/>
  <c r="DW374" i="93"/>
  <c r="DV374" i="93"/>
  <c r="DU374" i="93"/>
  <c r="DT374" i="93"/>
  <c r="DR374" i="93"/>
  <c r="DP374" i="93"/>
  <c r="DO374" i="93"/>
  <c r="DN374" i="93"/>
  <c r="DM374" i="93"/>
  <c r="DL374" i="93"/>
  <c r="DK374" i="93"/>
  <c r="DJ374" i="93"/>
  <c r="DI374" i="93"/>
  <c r="DH374" i="93"/>
  <c r="KL374" i="93" s="1"/>
  <c r="DG374" i="93"/>
  <c r="DF374" i="93"/>
  <c r="DE374" i="93"/>
  <c r="DD374" i="93"/>
  <c r="DC374" i="93"/>
  <c r="DB374" i="93"/>
  <c r="DA374" i="93"/>
  <c r="CZ374" i="93"/>
  <c r="KD374" i="93" s="1"/>
  <c r="CY374" i="93"/>
  <c r="CX374" i="93"/>
  <c r="CW374" i="93"/>
  <c r="CV374" i="93"/>
  <c r="CU374" i="93"/>
  <c r="CT374" i="93"/>
  <c r="CS374" i="93"/>
  <c r="CR374" i="93"/>
  <c r="JV374" i="93" s="1"/>
  <c r="CQ374" i="93"/>
  <c r="CP374" i="93"/>
  <c r="CO374" i="93"/>
  <c r="CN374" i="93"/>
  <c r="CM374" i="93"/>
  <c r="CL374" i="93"/>
  <c r="CK374" i="93"/>
  <c r="CJ374" i="93"/>
  <c r="JN374" i="93" s="1"/>
  <c r="CI374" i="93"/>
  <c r="CH374" i="93"/>
  <c r="CG374" i="93"/>
  <c r="CF374" i="93"/>
  <c r="CE374" i="93"/>
  <c r="CD374" i="93"/>
  <c r="CC374" i="93"/>
  <c r="CB374" i="93"/>
  <c r="JF374" i="93" s="1"/>
  <c r="CA374" i="93"/>
  <c r="BZ374" i="93"/>
  <c r="BY374" i="93"/>
  <c r="BX374" i="93"/>
  <c r="BW374" i="93"/>
  <c r="BV374" i="93"/>
  <c r="BU374" i="93"/>
  <c r="EL373" i="93"/>
  <c r="EK373" i="93"/>
  <c r="EJ373" i="93"/>
  <c r="EI373" i="93"/>
  <c r="EH373" i="93"/>
  <c r="EG373" i="93"/>
  <c r="EF373" i="93"/>
  <c r="EE373" i="93"/>
  <c r="ED373" i="93"/>
  <c r="EC373" i="93"/>
  <c r="EB373" i="93"/>
  <c r="EA373" i="93"/>
  <c r="DZ373" i="93"/>
  <c r="DY373" i="93"/>
  <c r="DX373" i="93"/>
  <c r="DW373" i="93"/>
  <c r="DV373" i="93"/>
  <c r="DU373" i="93"/>
  <c r="DT373" i="93"/>
  <c r="DR373" i="93"/>
  <c r="DP373" i="93"/>
  <c r="DO373" i="93"/>
  <c r="DN373" i="93"/>
  <c r="DM373" i="93"/>
  <c r="DL373" i="93"/>
  <c r="DK373" i="93"/>
  <c r="DJ373" i="93"/>
  <c r="DI373" i="93"/>
  <c r="DH373" i="93"/>
  <c r="KL373" i="93" s="1"/>
  <c r="DG373" i="93"/>
  <c r="KK373" i="93" s="1"/>
  <c r="DF373" i="93"/>
  <c r="DE373" i="93"/>
  <c r="DD373" i="93"/>
  <c r="DC373" i="93"/>
  <c r="DB373" i="93"/>
  <c r="DA373" i="93"/>
  <c r="CZ373" i="93"/>
  <c r="KD373" i="93" s="1"/>
  <c r="CY373" i="93"/>
  <c r="KC373" i="93" s="1"/>
  <c r="CX373" i="93"/>
  <c r="CW373" i="93"/>
  <c r="CV373" i="93"/>
  <c r="CU373" i="93"/>
  <c r="CT373" i="93"/>
  <c r="CS373" i="93"/>
  <c r="CR373" i="93"/>
  <c r="JV373" i="93" s="1"/>
  <c r="CQ373" i="93"/>
  <c r="JU373" i="93" s="1"/>
  <c r="CP373" i="93"/>
  <c r="CO373" i="93"/>
  <c r="CN373" i="93"/>
  <c r="CM373" i="93"/>
  <c r="CL373" i="93"/>
  <c r="CK373" i="93"/>
  <c r="CJ373" i="93"/>
  <c r="JN373" i="93" s="1"/>
  <c r="CI373" i="93"/>
  <c r="JM373" i="93" s="1"/>
  <c r="CH373" i="93"/>
  <c r="CG373" i="93"/>
  <c r="CF373" i="93"/>
  <c r="CE373" i="93"/>
  <c r="CD373" i="93"/>
  <c r="CC373" i="93"/>
  <c r="CB373" i="93"/>
  <c r="JF373" i="93" s="1"/>
  <c r="CA373" i="93"/>
  <c r="JE373" i="93" s="1"/>
  <c r="BZ373" i="93"/>
  <c r="BY373" i="93"/>
  <c r="BX373" i="93"/>
  <c r="BW373" i="93"/>
  <c r="BV373" i="93"/>
  <c r="BU373" i="93"/>
  <c r="EL372" i="93"/>
  <c r="EK372" i="93"/>
  <c r="EJ372" i="93"/>
  <c r="EI372" i="93"/>
  <c r="EH372" i="93"/>
  <c r="EG372" i="93"/>
  <c r="EF372" i="93"/>
  <c r="EE372" i="93"/>
  <c r="ED372" i="93"/>
  <c r="EC372" i="93"/>
  <c r="EB372" i="93"/>
  <c r="EA372" i="93"/>
  <c r="DZ372" i="93"/>
  <c r="DY372" i="93"/>
  <c r="DX372" i="93"/>
  <c r="DW372" i="93"/>
  <c r="DV372" i="93"/>
  <c r="DU372" i="93"/>
  <c r="DT372" i="93"/>
  <c r="DR372" i="93"/>
  <c r="DP372" i="93"/>
  <c r="DO372" i="93"/>
  <c r="DN372" i="93"/>
  <c r="DM372" i="93"/>
  <c r="DL372" i="93"/>
  <c r="DK372" i="93"/>
  <c r="DJ372" i="93"/>
  <c r="DI372" i="93"/>
  <c r="DH372" i="93"/>
  <c r="KL372" i="93" s="1"/>
  <c r="DG372" i="93"/>
  <c r="DF372" i="93"/>
  <c r="DE372" i="93"/>
  <c r="DD372" i="93"/>
  <c r="DC372" i="93"/>
  <c r="DB372" i="93"/>
  <c r="DA372" i="93"/>
  <c r="CZ372" i="93"/>
  <c r="KD372" i="93" s="1"/>
  <c r="CY372" i="93"/>
  <c r="CX372" i="93"/>
  <c r="CW372" i="93"/>
  <c r="CV372" i="93"/>
  <c r="CU372" i="93"/>
  <c r="CT372" i="93"/>
  <c r="CS372" i="93"/>
  <c r="CR372" i="93"/>
  <c r="JV372" i="93" s="1"/>
  <c r="CQ372" i="93"/>
  <c r="CP372" i="93"/>
  <c r="CO372" i="93"/>
  <c r="CN372" i="93"/>
  <c r="CM372" i="93"/>
  <c r="CL372" i="93"/>
  <c r="CK372" i="93"/>
  <c r="CJ372" i="93"/>
  <c r="JN372" i="93" s="1"/>
  <c r="CI372" i="93"/>
  <c r="CH372" i="93"/>
  <c r="CG372" i="93"/>
  <c r="CF372" i="93"/>
  <c r="CE372" i="93"/>
  <c r="CD372" i="93"/>
  <c r="CC372" i="93"/>
  <c r="CB372" i="93"/>
  <c r="JF372" i="93" s="1"/>
  <c r="CA372" i="93"/>
  <c r="BZ372" i="93"/>
  <c r="BY372" i="93"/>
  <c r="BX372" i="93"/>
  <c r="BW372" i="93"/>
  <c r="BV372" i="93"/>
  <c r="BU372" i="93"/>
  <c r="EL371" i="93"/>
  <c r="EK371" i="93"/>
  <c r="EJ371" i="93"/>
  <c r="EI371" i="93"/>
  <c r="EH371" i="93"/>
  <c r="EG371" i="93"/>
  <c r="EF371" i="93"/>
  <c r="EE371" i="93"/>
  <c r="ED371" i="93"/>
  <c r="EC371" i="93"/>
  <c r="EB371" i="93"/>
  <c r="EA371" i="93"/>
  <c r="DZ371" i="93"/>
  <c r="DY371" i="93"/>
  <c r="DX371" i="93"/>
  <c r="DW371" i="93"/>
  <c r="DV371" i="93"/>
  <c r="DU371" i="93"/>
  <c r="DT371" i="93"/>
  <c r="DR371" i="93"/>
  <c r="DP371" i="93"/>
  <c r="DO371" i="93"/>
  <c r="DQ371" i="93" s="1"/>
  <c r="DN371" i="93"/>
  <c r="DM371" i="93"/>
  <c r="DL371" i="93"/>
  <c r="DK371" i="93"/>
  <c r="DJ371" i="93"/>
  <c r="DI371" i="93"/>
  <c r="DH371" i="93"/>
  <c r="KL371" i="93" s="1"/>
  <c r="DG371" i="93"/>
  <c r="KK371" i="93" s="1"/>
  <c r="MK371" i="93" s="1"/>
  <c r="DF371" i="93"/>
  <c r="DE371" i="93"/>
  <c r="DD371" i="93"/>
  <c r="DC371" i="93"/>
  <c r="DB371" i="93"/>
  <c r="DA371" i="93"/>
  <c r="CZ371" i="93"/>
  <c r="KD371" i="93" s="1"/>
  <c r="CY371" i="93"/>
  <c r="KC371" i="93" s="1"/>
  <c r="MC371" i="93" s="1"/>
  <c r="CX371" i="93"/>
  <c r="CW371" i="93"/>
  <c r="CV371" i="93"/>
  <c r="CU371" i="93"/>
  <c r="CT371" i="93"/>
  <c r="CS371" i="93"/>
  <c r="CR371" i="93"/>
  <c r="JV371" i="93" s="1"/>
  <c r="CQ371" i="93"/>
  <c r="JU371" i="93" s="1"/>
  <c r="LU371" i="93" s="1"/>
  <c r="CP371" i="93"/>
  <c r="CO371" i="93"/>
  <c r="CN371" i="93"/>
  <c r="CM371" i="93"/>
  <c r="CL371" i="93"/>
  <c r="CK371" i="93"/>
  <c r="CJ371" i="93"/>
  <c r="JN371" i="93" s="1"/>
  <c r="CI371" i="93"/>
  <c r="JM371" i="93" s="1"/>
  <c r="LM371" i="93" s="1"/>
  <c r="CH371" i="93"/>
  <c r="CG371" i="93"/>
  <c r="CF371" i="93"/>
  <c r="CE371" i="93"/>
  <c r="CD371" i="93"/>
  <c r="CC371" i="93"/>
  <c r="CB371" i="93"/>
  <c r="JF371" i="93" s="1"/>
  <c r="CA371" i="93"/>
  <c r="JE371" i="93" s="1"/>
  <c r="LE371" i="93" s="1"/>
  <c r="BZ371" i="93"/>
  <c r="BY371" i="93"/>
  <c r="BX371" i="93"/>
  <c r="BW371" i="93"/>
  <c r="BV371" i="93"/>
  <c r="BU371" i="93"/>
  <c r="EL370" i="93"/>
  <c r="EK370" i="93"/>
  <c r="EJ370" i="93"/>
  <c r="EI370" i="93"/>
  <c r="EH370" i="93"/>
  <c r="EG370" i="93"/>
  <c r="EF370" i="93"/>
  <c r="EE370" i="93"/>
  <c r="ED370" i="93"/>
  <c r="EC370" i="93"/>
  <c r="EB370" i="93"/>
  <c r="EA370" i="93"/>
  <c r="DZ370" i="93"/>
  <c r="DY370" i="93"/>
  <c r="DX370" i="93"/>
  <c r="DW370" i="93"/>
  <c r="DV370" i="93"/>
  <c r="DU370" i="93"/>
  <c r="DT370" i="93"/>
  <c r="DR370" i="93"/>
  <c r="DP370" i="93"/>
  <c r="DO370" i="93"/>
  <c r="DN370" i="93"/>
  <c r="DM370" i="93"/>
  <c r="DL370" i="93"/>
  <c r="DK370" i="93"/>
  <c r="DJ370" i="93"/>
  <c r="DI370" i="93"/>
  <c r="DH370" i="93"/>
  <c r="KL370" i="93" s="1"/>
  <c r="DG370" i="93"/>
  <c r="DF370" i="93"/>
  <c r="DE370" i="93"/>
  <c r="DD370" i="93"/>
  <c r="DC370" i="93"/>
  <c r="DB370" i="93"/>
  <c r="DA370" i="93"/>
  <c r="CZ370" i="93"/>
  <c r="KD370" i="93" s="1"/>
  <c r="CY370" i="93"/>
  <c r="CX370" i="93"/>
  <c r="CW370" i="93"/>
  <c r="CV370" i="93"/>
  <c r="CU370" i="93"/>
  <c r="CT370" i="93"/>
  <c r="CS370" i="93"/>
  <c r="CR370" i="93"/>
  <c r="JV370" i="93" s="1"/>
  <c r="CQ370" i="93"/>
  <c r="CP370" i="93"/>
  <c r="CO370" i="93"/>
  <c r="CN370" i="93"/>
  <c r="CM370" i="93"/>
  <c r="CL370" i="93"/>
  <c r="CK370" i="93"/>
  <c r="CJ370" i="93"/>
  <c r="JN370" i="93" s="1"/>
  <c r="CI370" i="93"/>
  <c r="CH370" i="93"/>
  <c r="CG370" i="93"/>
  <c r="CF370" i="93"/>
  <c r="CE370" i="93"/>
  <c r="CD370" i="93"/>
  <c r="CC370" i="93"/>
  <c r="CB370" i="93"/>
  <c r="JF370" i="93" s="1"/>
  <c r="CA370" i="93"/>
  <c r="BZ370" i="93"/>
  <c r="BY370" i="93"/>
  <c r="BX370" i="93"/>
  <c r="BW370" i="93"/>
  <c r="BV370" i="93"/>
  <c r="BU370" i="93"/>
  <c r="EL369" i="93"/>
  <c r="EK369" i="93"/>
  <c r="EJ369" i="93"/>
  <c r="EI369" i="93"/>
  <c r="EH369" i="93"/>
  <c r="EG369" i="93"/>
  <c r="EF369" i="93"/>
  <c r="EE369" i="93"/>
  <c r="ED369" i="93"/>
  <c r="EC369" i="93"/>
  <c r="EB369" i="93"/>
  <c r="EA369" i="93"/>
  <c r="DZ369" i="93"/>
  <c r="DY369" i="93"/>
  <c r="DX369" i="93"/>
  <c r="DW369" i="93"/>
  <c r="DV369" i="93"/>
  <c r="DU369" i="93"/>
  <c r="DT369" i="93"/>
  <c r="DR369" i="93"/>
  <c r="DP369" i="93"/>
  <c r="DO369" i="93"/>
  <c r="DQ369" i="93" s="1"/>
  <c r="DN369" i="93"/>
  <c r="DM369" i="93"/>
  <c r="DL369" i="93"/>
  <c r="DK369" i="93"/>
  <c r="DJ369" i="93"/>
  <c r="DI369" i="93"/>
  <c r="DH369" i="93"/>
  <c r="KL369" i="93" s="1"/>
  <c r="DG369" i="93"/>
  <c r="KK369" i="93" s="1"/>
  <c r="MK369" i="93" s="1"/>
  <c r="DF369" i="93"/>
  <c r="DE369" i="93"/>
  <c r="DD369" i="93"/>
  <c r="DC369" i="93"/>
  <c r="DB369" i="93"/>
  <c r="DA369" i="93"/>
  <c r="CZ369" i="93"/>
  <c r="KD369" i="93" s="1"/>
  <c r="CY369" i="93"/>
  <c r="KC369" i="93" s="1"/>
  <c r="MC369" i="93" s="1"/>
  <c r="CX369" i="93"/>
  <c r="CW369" i="93"/>
  <c r="CV369" i="93"/>
  <c r="CU369" i="93"/>
  <c r="CT369" i="93"/>
  <c r="CS369" i="93"/>
  <c r="CR369" i="93"/>
  <c r="JV369" i="93" s="1"/>
  <c r="CQ369" i="93"/>
  <c r="JU369" i="93" s="1"/>
  <c r="LU369" i="93" s="1"/>
  <c r="CP369" i="93"/>
  <c r="CO369" i="93"/>
  <c r="CN369" i="93"/>
  <c r="CM369" i="93"/>
  <c r="CL369" i="93"/>
  <c r="CK369" i="93"/>
  <c r="CJ369" i="93"/>
  <c r="JN369" i="93" s="1"/>
  <c r="CI369" i="93"/>
  <c r="JM369" i="93" s="1"/>
  <c r="LM369" i="93" s="1"/>
  <c r="CH369" i="93"/>
  <c r="CG369" i="93"/>
  <c r="CF369" i="93"/>
  <c r="CE369" i="93"/>
  <c r="CD369" i="93"/>
  <c r="CC369" i="93"/>
  <c r="CB369" i="93"/>
  <c r="JF369" i="93" s="1"/>
  <c r="CA369" i="93"/>
  <c r="JE369" i="93" s="1"/>
  <c r="LE369" i="93" s="1"/>
  <c r="BZ369" i="93"/>
  <c r="BY369" i="93"/>
  <c r="BX369" i="93"/>
  <c r="BW369" i="93"/>
  <c r="BV369" i="93"/>
  <c r="BU369" i="93"/>
  <c r="EL368" i="93"/>
  <c r="EK368" i="93"/>
  <c r="EJ368" i="93"/>
  <c r="EI368" i="93"/>
  <c r="EH368" i="93"/>
  <c r="EG368" i="93"/>
  <c r="EF368" i="93"/>
  <c r="EE368" i="93"/>
  <c r="ED368" i="93"/>
  <c r="EC368" i="93"/>
  <c r="EB368" i="93"/>
  <c r="EA368" i="93"/>
  <c r="DZ368" i="93"/>
  <c r="DY368" i="93"/>
  <c r="DX368" i="93"/>
  <c r="DW368" i="93"/>
  <c r="DV368" i="93"/>
  <c r="DU368" i="93"/>
  <c r="DT368" i="93"/>
  <c r="DR368" i="93"/>
  <c r="DP368" i="93"/>
  <c r="DO368" i="93"/>
  <c r="DN368" i="93"/>
  <c r="DM368" i="93"/>
  <c r="DL368" i="93"/>
  <c r="DK368" i="93"/>
  <c r="DJ368" i="93"/>
  <c r="DI368" i="93"/>
  <c r="DH368" i="93"/>
  <c r="KL368" i="93" s="1"/>
  <c r="DG368" i="93"/>
  <c r="DF368" i="93"/>
  <c r="DE368" i="93"/>
  <c r="DD368" i="93"/>
  <c r="DC368" i="93"/>
  <c r="DB368" i="93"/>
  <c r="DA368" i="93"/>
  <c r="CZ368" i="93"/>
  <c r="KD368" i="93" s="1"/>
  <c r="CY368" i="93"/>
  <c r="CX368" i="93"/>
  <c r="CW368" i="93"/>
  <c r="CV368" i="93"/>
  <c r="CU368" i="93"/>
  <c r="CT368" i="93"/>
  <c r="CS368" i="93"/>
  <c r="CR368" i="93"/>
  <c r="JV368" i="93" s="1"/>
  <c r="CQ368" i="93"/>
  <c r="CP368" i="93"/>
  <c r="CO368" i="93"/>
  <c r="CN368" i="93"/>
  <c r="CM368" i="93"/>
  <c r="CL368" i="93"/>
  <c r="CK368" i="93"/>
  <c r="CJ368" i="93"/>
  <c r="JN368" i="93" s="1"/>
  <c r="CI368" i="93"/>
  <c r="CH368" i="93"/>
  <c r="CG368" i="93"/>
  <c r="CF368" i="93"/>
  <c r="CE368" i="93"/>
  <c r="CD368" i="93"/>
  <c r="CC368" i="93"/>
  <c r="CB368" i="93"/>
  <c r="JF368" i="93" s="1"/>
  <c r="CA368" i="93"/>
  <c r="BZ368" i="93"/>
  <c r="BY368" i="93"/>
  <c r="BX368" i="93"/>
  <c r="BW368" i="93"/>
  <c r="BV368" i="93"/>
  <c r="BU368" i="93"/>
  <c r="EL367" i="93"/>
  <c r="EK367" i="93"/>
  <c r="EJ367" i="93"/>
  <c r="EI367" i="93"/>
  <c r="EH367" i="93"/>
  <c r="EG367" i="93"/>
  <c r="EF367" i="93"/>
  <c r="EE367" i="93"/>
  <c r="ED367" i="93"/>
  <c r="EC367" i="93"/>
  <c r="EB367" i="93"/>
  <c r="EA367" i="93"/>
  <c r="DZ367" i="93"/>
  <c r="DY367" i="93"/>
  <c r="DX367" i="93"/>
  <c r="DW367" i="93"/>
  <c r="DV367" i="93"/>
  <c r="DU367" i="93"/>
  <c r="DT367" i="93"/>
  <c r="DR367" i="93"/>
  <c r="DP367" i="93"/>
  <c r="DO367" i="93"/>
  <c r="DN367" i="93"/>
  <c r="DM367" i="93"/>
  <c r="DL367" i="93"/>
  <c r="DK367" i="93"/>
  <c r="DJ367" i="93"/>
  <c r="DI367" i="93"/>
  <c r="DH367" i="93"/>
  <c r="KL367" i="93" s="1"/>
  <c r="DG367" i="93"/>
  <c r="KK367" i="93" s="1"/>
  <c r="MK367" i="93" s="1"/>
  <c r="DF367" i="93"/>
  <c r="DE367" i="93"/>
  <c r="DD367" i="93"/>
  <c r="DC367" i="93"/>
  <c r="DB367" i="93"/>
  <c r="DA367" i="93"/>
  <c r="CZ367" i="93"/>
  <c r="KD367" i="93" s="1"/>
  <c r="CY367" i="93"/>
  <c r="KC367" i="93" s="1"/>
  <c r="MC367" i="93" s="1"/>
  <c r="CX367" i="93"/>
  <c r="CW367" i="93"/>
  <c r="CV367" i="93"/>
  <c r="CU367" i="93"/>
  <c r="CT367" i="93"/>
  <c r="CS367" i="93"/>
  <c r="CR367" i="93"/>
  <c r="JV367" i="93" s="1"/>
  <c r="CQ367" i="93"/>
  <c r="JU367" i="93" s="1"/>
  <c r="LU367" i="93" s="1"/>
  <c r="CP367" i="93"/>
  <c r="CO367" i="93"/>
  <c r="CN367" i="93"/>
  <c r="CM367" i="93"/>
  <c r="CL367" i="93"/>
  <c r="CK367" i="93"/>
  <c r="CJ367" i="93"/>
  <c r="JN367" i="93" s="1"/>
  <c r="CI367" i="93"/>
  <c r="JM367" i="93" s="1"/>
  <c r="LM367" i="93" s="1"/>
  <c r="CH367" i="93"/>
  <c r="CG367" i="93"/>
  <c r="CF367" i="93"/>
  <c r="CE367" i="93"/>
  <c r="CD367" i="93"/>
  <c r="CC367" i="93"/>
  <c r="JG367" i="93" s="1"/>
  <c r="CB367" i="93"/>
  <c r="JF367" i="93" s="1"/>
  <c r="CA367" i="93"/>
  <c r="JE367" i="93" s="1"/>
  <c r="LE367" i="93" s="1"/>
  <c r="BZ367" i="93"/>
  <c r="BY367" i="93"/>
  <c r="BX367" i="93"/>
  <c r="BW367" i="93"/>
  <c r="BV367" i="93"/>
  <c r="BU367" i="93"/>
  <c r="EL366" i="93"/>
  <c r="EK366" i="93"/>
  <c r="EJ366" i="93"/>
  <c r="EI366" i="93"/>
  <c r="EH366" i="93"/>
  <c r="EG366" i="93"/>
  <c r="EF366" i="93"/>
  <c r="EE366" i="93"/>
  <c r="ED366" i="93"/>
  <c r="EC366" i="93"/>
  <c r="EB366" i="93"/>
  <c r="EA366" i="93"/>
  <c r="DZ366" i="93"/>
  <c r="DY366" i="93"/>
  <c r="DX366" i="93"/>
  <c r="DW366" i="93"/>
  <c r="DV366" i="93"/>
  <c r="DU366" i="93"/>
  <c r="DT366" i="93"/>
  <c r="DR366" i="93"/>
  <c r="DP366" i="93"/>
  <c r="DO366" i="93"/>
  <c r="DN366" i="93"/>
  <c r="DM366" i="93"/>
  <c r="DL366" i="93"/>
  <c r="DK366" i="93"/>
  <c r="DJ366" i="93"/>
  <c r="DI366" i="93"/>
  <c r="DH366" i="93"/>
  <c r="KL366" i="93" s="1"/>
  <c r="DG366" i="93"/>
  <c r="DF366" i="93"/>
  <c r="DE366" i="93"/>
  <c r="DD366" i="93"/>
  <c r="DC366" i="93"/>
  <c r="DB366" i="93"/>
  <c r="DA366" i="93"/>
  <c r="CZ366" i="93"/>
  <c r="KD366" i="93" s="1"/>
  <c r="CY366" i="93"/>
  <c r="CX366" i="93"/>
  <c r="CW366" i="93"/>
  <c r="CV366" i="93"/>
  <c r="CU366" i="93"/>
  <c r="CT366" i="93"/>
  <c r="CS366" i="93"/>
  <c r="CR366" i="93"/>
  <c r="JV366" i="93" s="1"/>
  <c r="CQ366" i="93"/>
  <c r="CP366" i="93"/>
  <c r="CO366" i="93"/>
  <c r="CN366" i="93"/>
  <c r="CM366" i="93"/>
  <c r="CL366" i="93"/>
  <c r="CK366" i="93"/>
  <c r="CJ366" i="93"/>
  <c r="JN366" i="93" s="1"/>
  <c r="CI366" i="93"/>
  <c r="CH366" i="93"/>
  <c r="CG366" i="93"/>
  <c r="CF366" i="93"/>
  <c r="CE366" i="93"/>
  <c r="CD366" i="93"/>
  <c r="CC366" i="93"/>
  <c r="CB366" i="93"/>
  <c r="JF366" i="93" s="1"/>
  <c r="CA366" i="93"/>
  <c r="BZ366" i="93"/>
  <c r="BY366" i="93"/>
  <c r="BX366" i="93"/>
  <c r="BW366" i="93"/>
  <c r="BV366" i="93"/>
  <c r="BU366" i="93"/>
  <c r="EL365" i="93"/>
  <c r="EK365" i="93"/>
  <c r="EJ365" i="93"/>
  <c r="EI365" i="93"/>
  <c r="EH365" i="93"/>
  <c r="EG365" i="93"/>
  <c r="EF365" i="93"/>
  <c r="EE365" i="93"/>
  <c r="ED365" i="93"/>
  <c r="EC365" i="93"/>
  <c r="EB365" i="93"/>
  <c r="EA365" i="93"/>
  <c r="DZ365" i="93"/>
  <c r="DY365" i="93"/>
  <c r="DX365" i="93"/>
  <c r="DW365" i="93"/>
  <c r="DV365" i="93"/>
  <c r="DU365" i="93"/>
  <c r="DT365" i="93"/>
  <c r="DR365" i="93"/>
  <c r="DP365" i="93"/>
  <c r="DO365" i="93"/>
  <c r="DN365" i="93"/>
  <c r="DM365" i="93"/>
  <c r="DL365" i="93"/>
  <c r="DK365" i="93"/>
  <c r="DJ365" i="93"/>
  <c r="DI365" i="93"/>
  <c r="DH365" i="93"/>
  <c r="KL365" i="93" s="1"/>
  <c r="DG365" i="93"/>
  <c r="KK365" i="93" s="1"/>
  <c r="DF365" i="93"/>
  <c r="DE365" i="93"/>
  <c r="DD365" i="93"/>
  <c r="DC365" i="93"/>
  <c r="DB365" i="93"/>
  <c r="DA365" i="93"/>
  <c r="CZ365" i="93"/>
  <c r="KD365" i="93" s="1"/>
  <c r="CY365" i="93"/>
  <c r="KC365" i="93" s="1"/>
  <c r="MC365" i="93" s="1"/>
  <c r="CX365" i="93"/>
  <c r="CW365" i="93"/>
  <c r="CV365" i="93"/>
  <c r="CU365" i="93"/>
  <c r="CT365" i="93"/>
  <c r="CS365" i="93"/>
  <c r="CR365" i="93"/>
  <c r="JV365" i="93" s="1"/>
  <c r="CQ365" i="93"/>
  <c r="JU365" i="93" s="1"/>
  <c r="LU365" i="93" s="1"/>
  <c r="CP365" i="93"/>
  <c r="CO365" i="93"/>
  <c r="CN365" i="93"/>
  <c r="CM365" i="93"/>
  <c r="CL365" i="93"/>
  <c r="CK365" i="93"/>
  <c r="JO365" i="93" s="1"/>
  <c r="CJ365" i="93"/>
  <c r="JN365" i="93" s="1"/>
  <c r="CI365" i="93"/>
  <c r="JM365" i="93" s="1"/>
  <c r="LM365" i="93" s="1"/>
  <c r="CH365" i="93"/>
  <c r="CG365" i="93"/>
  <c r="CF365" i="93"/>
  <c r="CE365" i="93"/>
  <c r="CD365" i="93"/>
  <c r="CC365" i="93"/>
  <c r="JG365" i="93" s="1"/>
  <c r="CB365" i="93"/>
  <c r="JF365" i="93" s="1"/>
  <c r="CA365" i="93"/>
  <c r="JE365" i="93" s="1"/>
  <c r="LE365" i="93" s="1"/>
  <c r="BZ365" i="93"/>
  <c r="BY365" i="93"/>
  <c r="BX365" i="93"/>
  <c r="BW365" i="93"/>
  <c r="BV365" i="93"/>
  <c r="BU365" i="93"/>
  <c r="EL364" i="93"/>
  <c r="EK364" i="93"/>
  <c r="EJ364" i="93"/>
  <c r="EI364" i="93"/>
  <c r="EH364" i="93"/>
  <c r="EG364" i="93"/>
  <c r="EF364" i="93"/>
  <c r="EE364" i="93"/>
  <c r="ED364" i="93"/>
  <c r="EC364" i="93"/>
  <c r="EB364" i="93"/>
  <c r="EA364" i="93"/>
  <c r="DZ364" i="93"/>
  <c r="DY364" i="93"/>
  <c r="DX364" i="93"/>
  <c r="DW364" i="93"/>
  <c r="DV364" i="93"/>
  <c r="DU364" i="93"/>
  <c r="DT364" i="93"/>
  <c r="DR364" i="93"/>
  <c r="DP364" i="93"/>
  <c r="DO364" i="93"/>
  <c r="DN364" i="93"/>
  <c r="DM364" i="93"/>
  <c r="DL364" i="93"/>
  <c r="DK364" i="93"/>
  <c r="DJ364" i="93"/>
  <c r="DI364" i="93"/>
  <c r="DH364" i="93"/>
  <c r="KL364" i="93" s="1"/>
  <c r="DG364" i="93"/>
  <c r="DF364" i="93"/>
  <c r="DE364" i="93"/>
  <c r="DD364" i="93"/>
  <c r="DC364" i="93"/>
  <c r="DB364" i="93"/>
  <c r="DA364" i="93"/>
  <c r="CZ364" i="93"/>
  <c r="KD364" i="93" s="1"/>
  <c r="CY364" i="93"/>
  <c r="CX364" i="93"/>
  <c r="CW364" i="93"/>
  <c r="CV364" i="93"/>
  <c r="CU364" i="93"/>
  <c r="CT364" i="93"/>
  <c r="CS364" i="93"/>
  <c r="CR364" i="93"/>
  <c r="JV364" i="93" s="1"/>
  <c r="CQ364" i="93"/>
  <c r="CP364" i="93"/>
  <c r="CO364" i="93"/>
  <c r="CN364" i="93"/>
  <c r="CM364" i="93"/>
  <c r="CL364" i="93"/>
  <c r="CK364" i="93"/>
  <c r="CJ364" i="93"/>
  <c r="JN364" i="93" s="1"/>
  <c r="CI364" i="93"/>
  <c r="CH364" i="93"/>
  <c r="CG364" i="93"/>
  <c r="CF364" i="93"/>
  <c r="CE364" i="93"/>
  <c r="CD364" i="93"/>
  <c r="CC364" i="93"/>
  <c r="CB364" i="93"/>
  <c r="JF364" i="93" s="1"/>
  <c r="CA364" i="93"/>
  <c r="BZ364" i="93"/>
  <c r="BY364" i="93"/>
  <c r="BX364" i="93"/>
  <c r="BW364" i="93"/>
  <c r="BV364" i="93"/>
  <c r="BU364" i="93"/>
  <c r="DQ374" i="93"/>
  <c r="DO349" i="93"/>
  <c r="DO350" i="93"/>
  <c r="DO351" i="93"/>
  <c r="DO352" i="93"/>
  <c r="DO353" i="93"/>
  <c r="DO354" i="93"/>
  <c r="DO355" i="93"/>
  <c r="DO356" i="93"/>
  <c r="DO357" i="93"/>
  <c r="DO358" i="93"/>
  <c r="EL363" i="93"/>
  <c r="EK363" i="93"/>
  <c r="EJ363" i="93"/>
  <c r="EI363" i="93"/>
  <c r="EH363" i="93"/>
  <c r="EG363" i="93"/>
  <c r="EF363" i="93"/>
  <c r="EE363" i="93"/>
  <c r="ED363" i="93"/>
  <c r="EC363" i="93"/>
  <c r="EB363" i="93"/>
  <c r="EA363" i="93"/>
  <c r="DZ363" i="93"/>
  <c r="DY363" i="93"/>
  <c r="DX363" i="93"/>
  <c r="DW363" i="93"/>
  <c r="DV363" i="93"/>
  <c r="DU363" i="93"/>
  <c r="DR363" i="93"/>
  <c r="DP363" i="93"/>
  <c r="DO363" i="93"/>
  <c r="DN363" i="93"/>
  <c r="DM363" i="93"/>
  <c r="DL363" i="93"/>
  <c r="DK363" i="93"/>
  <c r="DJ363" i="93"/>
  <c r="DI363" i="93"/>
  <c r="DH363" i="93"/>
  <c r="DG363" i="93"/>
  <c r="DF363" i="93"/>
  <c r="DE363" i="93"/>
  <c r="DD363" i="93"/>
  <c r="DC363" i="93"/>
  <c r="DB363" i="93"/>
  <c r="DA363" i="93"/>
  <c r="CZ363" i="93"/>
  <c r="KD363" i="93" s="1"/>
  <c r="CY363" i="93"/>
  <c r="CX363" i="93"/>
  <c r="CW363" i="93"/>
  <c r="CV363" i="93"/>
  <c r="CU363" i="93"/>
  <c r="CT363" i="93"/>
  <c r="CS363" i="93"/>
  <c r="CR363" i="93"/>
  <c r="JV363" i="93" s="1"/>
  <c r="CQ363" i="93"/>
  <c r="CP363" i="93"/>
  <c r="CO363" i="93"/>
  <c r="CN363" i="93"/>
  <c r="CM363" i="93"/>
  <c r="CL363" i="93"/>
  <c r="CK363" i="93"/>
  <c r="CJ363" i="93"/>
  <c r="JN363" i="93" s="1"/>
  <c r="CI363" i="93"/>
  <c r="CH363" i="93"/>
  <c r="CG363" i="93"/>
  <c r="CF363" i="93"/>
  <c r="CE363" i="93"/>
  <c r="CD363" i="93"/>
  <c r="CC363" i="93"/>
  <c r="CB363" i="93"/>
  <c r="JF363" i="93" s="1"/>
  <c r="CA363" i="93"/>
  <c r="BZ363" i="93"/>
  <c r="BY363" i="93"/>
  <c r="BX363" i="93"/>
  <c r="BW363" i="93"/>
  <c r="BV363" i="93"/>
  <c r="EL362" i="93"/>
  <c r="EK362" i="93"/>
  <c r="EJ362" i="93"/>
  <c r="EI362" i="93"/>
  <c r="EH362" i="93"/>
  <c r="EG362" i="93"/>
  <c r="EF362" i="93"/>
  <c r="EE362" i="93"/>
  <c r="ED362" i="93"/>
  <c r="EC362" i="93"/>
  <c r="EB362" i="93"/>
  <c r="EA362" i="93"/>
  <c r="DZ362" i="93"/>
  <c r="DY362" i="93"/>
  <c r="DX362" i="93"/>
  <c r="DW362" i="93"/>
  <c r="DV362" i="93"/>
  <c r="DU362" i="93"/>
  <c r="DR362" i="93"/>
  <c r="DP362" i="93"/>
  <c r="DO362" i="93"/>
  <c r="DN362" i="93"/>
  <c r="DM362" i="93"/>
  <c r="DL362" i="93"/>
  <c r="DK362" i="93"/>
  <c r="DJ362" i="93"/>
  <c r="DI362" i="93"/>
  <c r="DH362" i="93"/>
  <c r="KL362" i="93" s="1"/>
  <c r="DG362" i="93"/>
  <c r="DF362" i="93"/>
  <c r="DE362" i="93"/>
  <c r="DD362" i="93"/>
  <c r="DC362" i="93"/>
  <c r="DB362" i="93"/>
  <c r="DA362" i="93"/>
  <c r="CZ362" i="93"/>
  <c r="KD362" i="93" s="1"/>
  <c r="CY362" i="93"/>
  <c r="CX362" i="93"/>
  <c r="CW362" i="93"/>
  <c r="CV362" i="93"/>
  <c r="CU362" i="93"/>
  <c r="CT362" i="93"/>
  <c r="CS362" i="93"/>
  <c r="CR362" i="93"/>
  <c r="JV362" i="93" s="1"/>
  <c r="CQ362" i="93"/>
  <c r="CP362" i="93"/>
  <c r="CO362" i="93"/>
  <c r="CN362" i="93"/>
  <c r="CM362" i="93"/>
  <c r="CL362" i="93"/>
  <c r="CK362" i="93"/>
  <c r="CJ362" i="93"/>
  <c r="JN362" i="93" s="1"/>
  <c r="CI362" i="93"/>
  <c r="CH362" i="93"/>
  <c r="CG362" i="93"/>
  <c r="CF362" i="93"/>
  <c r="CE362" i="93"/>
  <c r="CD362" i="93"/>
  <c r="CC362" i="93"/>
  <c r="CB362" i="93"/>
  <c r="JF362" i="93" s="1"/>
  <c r="CA362" i="93"/>
  <c r="BZ362" i="93"/>
  <c r="BY362" i="93"/>
  <c r="BX362" i="93"/>
  <c r="BW362" i="93"/>
  <c r="BV362" i="93"/>
  <c r="EL361" i="93"/>
  <c r="EK361" i="93"/>
  <c r="EJ361" i="93"/>
  <c r="EI361" i="93"/>
  <c r="EH361" i="93"/>
  <c r="EG361" i="93"/>
  <c r="EF361" i="93"/>
  <c r="EE361" i="93"/>
  <c r="ED361" i="93"/>
  <c r="EC361" i="93"/>
  <c r="EB361" i="93"/>
  <c r="EA361" i="93"/>
  <c r="DZ361" i="93"/>
  <c r="DY361" i="93"/>
  <c r="DX361" i="93"/>
  <c r="DW361" i="93"/>
  <c r="DV361" i="93"/>
  <c r="DU361" i="93"/>
  <c r="DR361" i="93"/>
  <c r="DP361" i="93"/>
  <c r="DO361" i="93"/>
  <c r="DN361" i="93"/>
  <c r="DM361" i="93"/>
  <c r="DL361" i="93"/>
  <c r="DK361" i="93"/>
  <c r="DJ361" i="93"/>
  <c r="DI361" i="93"/>
  <c r="DH361" i="93"/>
  <c r="KL361" i="93" s="1"/>
  <c r="DG361" i="93"/>
  <c r="DF361" i="93"/>
  <c r="DE361" i="93"/>
  <c r="DD361" i="93"/>
  <c r="DC361" i="93"/>
  <c r="DB361" i="93"/>
  <c r="DA361" i="93"/>
  <c r="CZ361" i="93"/>
  <c r="KD361" i="93" s="1"/>
  <c r="CY361" i="93"/>
  <c r="CX361" i="93"/>
  <c r="CW361" i="93"/>
  <c r="CV361" i="93"/>
  <c r="CU361" i="93"/>
  <c r="CT361" i="93"/>
  <c r="CS361" i="93"/>
  <c r="CR361" i="93"/>
  <c r="JV361" i="93" s="1"/>
  <c r="CQ361" i="93"/>
  <c r="CP361" i="93"/>
  <c r="CO361" i="93"/>
  <c r="CN361" i="93"/>
  <c r="CM361" i="93"/>
  <c r="CL361" i="93"/>
  <c r="CK361" i="93"/>
  <c r="CJ361" i="93"/>
  <c r="JN361" i="93" s="1"/>
  <c r="CI361" i="93"/>
  <c r="CH361" i="93"/>
  <c r="CG361" i="93"/>
  <c r="CF361" i="93"/>
  <c r="CE361" i="93"/>
  <c r="CD361" i="93"/>
  <c r="CC361" i="93"/>
  <c r="CB361" i="93"/>
  <c r="JF361" i="93" s="1"/>
  <c r="CA361" i="93"/>
  <c r="BZ361" i="93"/>
  <c r="BY361" i="93"/>
  <c r="BX361" i="93"/>
  <c r="BW361" i="93"/>
  <c r="BV361" i="93"/>
  <c r="EL360" i="93"/>
  <c r="EK360" i="93"/>
  <c r="EJ360" i="93"/>
  <c r="EI360" i="93"/>
  <c r="EH360" i="93"/>
  <c r="EG360" i="93"/>
  <c r="EF360" i="93"/>
  <c r="EE360" i="93"/>
  <c r="ED360" i="93"/>
  <c r="EC360" i="93"/>
  <c r="EB360" i="93"/>
  <c r="EA360" i="93"/>
  <c r="DZ360" i="93"/>
  <c r="DY360" i="93"/>
  <c r="DX360" i="93"/>
  <c r="DW360" i="93"/>
  <c r="DV360" i="93"/>
  <c r="DU360" i="93"/>
  <c r="DR360" i="93"/>
  <c r="DP360" i="93"/>
  <c r="DO360" i="93"/>
  <c r="DN360" i="93"/>
  <c r="DM360" i="93"/>
  <c r="DL360" i="93"/>
  <c r="DK360" i="93"/>
  <c r="DJ360" i="93"/>
  <c r="DI360" i="93"/>
  <c r="KM360" i="93" s="1"/>
  <c r="DH360" i="93"/>
  <c r="KL360" i="93" s="1"/>
  <c r="DG360" i="93"/>
  <c r="DF360" i="93"/>
  <c r="DE360" i="93"/>
  <c r="DD360" i="93"/>
  <c r="DC360" i="93"/>
  <c r="DB360" i="93"/>
  <c r="DA360" i="93"/>
  <c r="KE360" i="93" s="1"/>
  <c r="CZ360" i="93"/>
  <c r="KD360" i="93" s="1"/>
  <c r="CY360" i="93"/>
  <c r="CX360" i="93"/>
  <c r="CW360" i="93"/>
  <c r="CV360" i="93"/>
  <c r="CU360" i="93"/>
  <c r="CT360" i="93"/>
  <c r="CS360" i="93"/>
  <c r="JW360" i="93" s="1"/>
  <c r="CR360" i="93"/>
  <c r="JV360" i="93" s="1"/>
  <c r="CQ360" i="93"/>
  <c r="JU360" i="93" s="1"/>
  <c r="LU360" i="93" s="1"/>
  <c r="CP360" i="93"/>
  <c r="CO360" i="93"/>
  <c r="CN360" i="93"/>
  <c r="CM360" i="93"/>
  <c r="CL360" i="93"/>
  <c r="CK360" i="93"/>
  <c r="JO360" i="93" s="1"/>
  <c r="CJ360" i="93"/>
  <c r="JN360" i="93" s="1"/>
  <c r="CI360" i="93"/>
  <c r="JM360" i="93" s="1"/>
  <c r="LM360" i="93" s="1"/>
  <c r="CH360" i="93"/>
  <c r="CG360" i="93"/>
  <c r="CF360" i="93"/>
  <c r="CE360" i="93"/>
  <c r="CD360" i="93"/>
  <c r="CC360" i="93"/>
  <c r="JG360" i="93" s="1"/>
  <c r="CB360" i="93"/>
  <c r="JF360" i="93" s="1"/>
  <c r="CA360" i="93"/>
  <c r="JE360" i="93" s="1"/>
  <c r="LE360" i="93" s="1"/>
  <c r="BZ360" i="93"/>
  <c r="BY360" i="93"/>
  <c r="BX360" i="93"/>
  <c r="BW360" i="93"/>
  <c r="BV360" i="93"/>
  <c r="EL359" i="93"/>
  <c r="EK359" i="93"/>
  <c r="EJ359" i="93"/>
  <c r="EI359" i="93"/>
  <c r="EH359" i="93"/>
  <c r="EG359" i="93"/>
  <c r="EF359" i="93"/>
  <c r="EE359" i="93"/>
  <c r="ED359" i="93"/>
  <c r="EC359" i="93"/>
  <c r="EB359" i="93"/>
  <c r="EA359" i="93"/>
  <c r="DZ359" i="93"/>
  <c r="DY359" i="93"/>
  <c r="DX359" i="93"/>
  <c r="DW359" i="93"/>
  <c r="DV359" i="93"/>
  <c r="DU359" i="93"/>
  <c r="DR359" i="93"/>
  <c r="DP359" i="93"/>
  <c r="DO359" i="93"/>
  <c r="DN359" i="93"/>
  <c r="DM359" i="93"/>
  <c r="DL359" i="93"/>
  <c r="DK359" i="93"/>
  <c r="DJ359" i="93"/>
  <c r="DI359" i="93"/>
  <c r="DH359" i="93"/>
  <c r="KL359" i="93" s="1"/>
  <c r="DG359" i="93"/>
  <c r="DF359" i="93"/>
  <c r="DE359" i="93"/>
  <c r="DD359" i="93"/>
  <c r="DC359" i="93"/>
  <c r="DB359" i="93"/>
  <c r="DA359" i="93"/>
  <c r="CZ359" i="93"/>
  <c r="KD359" i="93" s="1"/>
  <c r="CY359" i="93"/>
  <c r="CX359" i="93"/>
  <c r="CW359" i="93"/>
  <c r="CV359" i="93"/>
  <c r="CU359" i="93"/>
  <c r="CT359" i="93"/>
  <c r="CS359" i="93"/>
  <c r="CR359" i="93"/>
  <c r="JV359" i="93" s="1"/>
  <c r="CQ359" i="93"/>
  <c r="CP359" i="93"/>
  <c r="CO359" i="93"/>
  <c r="CN359" i="93"/>
  <c r="CM359" i="93"/>
  <c r="CL359" i="93"/>
  <c r="CK359" i="93"/>
  <c r="CJ359" i="93"/>
  <c r="JN359" i="93" s="1"/>
  <c r="CI359" i="93"/>
  <c r="CH359" i="93"/>
  <c r="CG359" i="93"/>
  <c r="CF359" i="93"/>
  <c r="CE359" i="93"/>
  <c r="CD359" i="93"/>
  <c r="CC359" i="93"/>
  <c r="CB359" i="93"/>
  <c r="JF359" i="93" s="1"/>
  <c r="CA359" i="93"/>
  <c r="BZ359" i="93"/>
  <c r="BY359" i="93"/>
  <c r="BX359" i="93"/>
  <c r="BW359" i="93"/>
  <c r="BV359" i="93"/>
  <c r="BU363" i="93"/>
  <c r="BU362" i="93"/>
  <c r="BU361" i="93"/>
  <c r="BU360" i="93"/>
  <c r="BU359" i="93"/>
  <c r="DQ320" i="93"/>
  <c r="DQ321" i="93"/>
  <c r="DQ322" i="93"/>
  <c r="DQ323" i="93"/>
  <c r="DQ324" i="93"/>
  <c r="DQ325" i="93"/>
  <c r="DQ326" i="93"/>
  <c r="DQ327" i="93"/>
  <c r="DQ328" i="93"/>
  <c r="DQ329" i="93"/>
  <c r="DQ330" i="93"/>
  <c r="DQ331" i="93"/>
  <c r="DQ332" i="93"/>
  <c r="DQ333" i="93"/>
  <c r="DQ334" i="93"/>
  <c r="DQ335" i="93"/>
  <c r="DQ336" i="93"/>
  <c r="DQ337" i="93"/>
  <c r="DQ338" i="93"/>
  <c r="DQ339" i="93"/>
  <c r="DQ340" i="93"/>
  <c r="DQ341" i="93"/>
  <c r="DQ342" i="93"/>
  <c r="DQ343" i="93"/>
  <c r="DQ344" i="93"/>
  <c r="DQ345" i="93"/>
  <c r="DQ346" i="93"/>
  <c r="DQ347" i="93"/>
  <c r="DQ348" i="93"/>
  <c r="DQ394" i="93"/>
  <c r="DQ395" i="93"/>
  <c r="DQ396" i="93"/>
  <c r="DQ397" i="93"/>
  <c r="DQ398" i="93"/>
  <c r="DQ399" i="93"/>
  <c r="DQ400" i="93"/>
  <c r="DQ401" i="93"/>
  <c r="DQ402" i="93"/>
  <c r="DQ403" i="93"/>
  <c r="DQ404" i="93"/>
  <c r="DQ405" i="93"/>
  <c r="DQ406" i="93"/>
  <c r="DQ407" i="93"/>
  <c r="DQ408" i="93"/>
  <c r="DQ409" i="93"/>
  <c r="DQ410" i="93"/>
  <c r="DQ411" i="93"/>
  <c r="DQ412" i="93"/>
  <c r="DQ413" i="93"/>
  <c r="DQ414" i="93"/>
  <c r="DQ415" i="93"/>
  <c r="DQ416" i="93"/>
  <c r="DQ417" i="93"/>
  <c r="DQ418" i="93"/>
  <c r="DQ419" i="93"/>
  <c r="DQ420" i="93"/>
  <c r="DQ421" i="93"/>
  <c r="DQ422" i="93"/>
  <c r="DQ423" i="93"/>
  <c r="DQ424" i="93"/>
  <c r="DQ425" i="93"/>
  <c r="DQ426" i="93"/>
  <c r="DQ427" i="93"/>
  <c r="DQ428" i="93"/>
  <c r="DQ429" i="93"/>
  <c r="DQ430" i="93"/>
  <c r="DQ431" i="93"/>
  <c r="DQ432" i="93"/>
  <c r="DQ433" i="93"/>
  <c r="DQ498" i="93"/>
  <c r="DQ499" i="93"/>
  <c r="AY16" i="107"/>
  <c r="DS393" i="93" s="1"/>
  <c r="AW16" i="107"/>
  <c r="AY15" i="107"/>
  <c r="DS392" i="93" s="1"/>
  <c r="AW15" i="107"/>
  <c r="AY14" i="107"/>
  <c r="DS391" i="93" s="1"/>
  <c r="AW14" i="107"/>
  <c r="AY13" i="107"/>
  <c r="DS390" i="93" s="1"/>
  <c r="AW13" i="107"/>
  <c r="AY12" i="107"/>
  <c r="DS389" i="93" s="1"/>
  <c r="AW12" i="107"/>
  <c r="AY11" i="107"/>
  <c r="DS388" i="93" s="1"/>
  <c r="AW11" i="107"/>
  <c r="AY10" i="107"/>
  <c r="DS387" i="93" s="1"/>
  <c r="AW10" i="107"/>
  <c r="AY9" i="107"/>
  <c r="DS386" i="93" s="1"/>
  <c r="AW9" i="107"/>
  <c r="AY8" i="107"/>
  <c r="DS385" i="93" s="1"/>
  <c r="AW8" i="107"/>
  <c r="AY7" i="107"/>
  <c r="DS384" i="93" s="1"/>
  <c r="AW7" i="107"/>
  <c r="AY6" i="107"/>
  <c r="DS383" i="93" s="1"/>
  <c r="AW6" i="107"/>
  <c r="AY5" i="107"/>
  <c r="DS382" i="93" s="1"/>
  <c r="AW5" i="107"/>
  <c r="AY4" i="107"/>
  <c r="DS381" i="93" s="1"/>
  <c r="AW4" i="107"/>
  <c r="AY3" i="107"/>
  <c r="DS380" i="93" s="1"/>
  <c r="AW3" i="107"/>
  <c r="AY2" i="107"/>
  <c r="DS379" i="93" s="1"/>
  <c r="AW2" i="107"/>
  <c r="AY16" i="106"/>
  <c r="DS378" i="93" s="1"/>
  <c r="AW16" i="106"/>
  <c r="AY15" i="106"/>
  <c r="DS377" i="93" s="1"/>
  <c r="AW15" i="106"/>
  <c r="AY14" i="106"/>
  <c r="DS376" i="93" s="1"/>
  <c r="AW14" i="106"/>
  <c r="AY13" i="106"/>
  <c r="DS375" i="93" s="1"/>
  <c r="AW13" i="106"/>
  <c r="AY12" i="106"/>
  <c r="DS374" i="93" s="1"/>
  <c r="AW12" i="106"/>
  <c r="AY11" i="106"/>
  <c r="DS373" i="93" s="1"/>
  <c r="AW11" i="106"/>
  <c r="AY10" i="106"/>
  <c r="DS372" i="93" s="1"/>
  <c r="AW10" i="106"/>
  <c r="AY9" i="106"/>
  <c r="DS371" i="93" s="1"/>
  <c r="AW9" i="106"/>
  <c r="AY8" i="106"/>
  <c r="DS370" i="93" s="1"/>
  <c r="AW8" i="106"/>
  <c r="AY7" i="106"/>
  <c r="DS369" i="93" s="1"/>
  <c r="AW7" i="106"/>
  <c r="AY6" i="106"/>
  <c r="DS368" i="93" s="1"/>
  <c r="AW6" i="106"/>
  <c r="AY5" i="106"/>
  <c r="DS367" i="93" s="1"/>
  <c r="AW5" i="106"/>
  <c r="AY4" i="106"/>
  <c r="DS366" i="93" s="1"/>
  <c r="AW4" i="106"/>
  <c r="AY3" i="106"/>
  <c r="DS365" i="93" s="1"/>
  <c r="AW3" i="106"/>
  <c r="AY2" i="106"/>
  <c r="DS364" i="93" s="1"/>
  <c r="AW2" i="106"/>
  <c r="AB271" i="93"/>
  <c r="EL358" i="93"/>
  <c r="EK358" i="93"/>
  <c r="EJ358" i="93"/>
  <c r="EI358" i="93"/>
  <c r="EH358" i="93"/>
  <c r="EG358" i="93"/>
  <c r="EF358" i="93"/>
  <c r="EE358" i="93"/>
  <c r="ED358" i="93"/>
  <c r="EC358" i="93"/>
  <c r="EB358" i="93"/>
  <c r="EA358" i="93"/>
  <c r="DZ358" i="93"/>
  <c r="DY358" i="93"/>
  <c r="DX358" i="93"/>
  <c r="DW358" i="93"/>
  <c r="DV358" i="93"/>
  <c r="DU358" i="93"/>
  <c r="DT358" i="93"/>
  <c r="DR358" i="93"/>
  <c r="DP358" i="93"/>
  <c r="DN358" i="93"/>
  <c r="DM358" i="93"/>
  <c r="DL358" i="93"/>
  <c r="DK358" i="93"/>
  <c r="DJ358" i="93"/>
  <c r="DI358" i="93"/>
  <c r="DH358" i="93"/>
  <c r="DG358" i="93"/>
  <c r="KK358" i="93" s="1"/>
  <c r="DF358" i="93"/>
  <c r="DE358" i="93"/>
  <c r="DD358" i="93"/>
  <c r="DC358" i="93"/>
  <c r="DB358" i="93"/>
  <c r="DA358" i="93"/>
  <c r="CZ358" i="93"/>
  <c r="CY358" i="93"/>
  <c r="KC358" i="93" s="1"/>
  <c r="CX358" i="93"/>
  <c r="CW358" i="93"/>
  <c r="CV358" i="93"/>
  <c r="CU358" i="93"/>
  <c r="CT358" i="93"/>
  <c r="CS358" i="93"/>
  <c r="CR358" i="93"/>
  <c r="CQ358" i="93"/>
  <c r="JU358" i="93" s="1"/>
  <c r="CP358" i="93"/>
  <c r="CO358" i="93"/>
  <c r="CN358" i="93"/>
  <c r="CM358" i="93"/>
  <c r="CL358" i="93"/>
  <c r="CK358" i="93"/>
  <c r="CJ358" i="93"/>
  <c r="CI358" i="93"/>
  <c r="JM358" i="93" s="1"/>
  <c r="CH358" i="93"/>
  <c r="CG358" i="93"/>
  <c r="CF358" i="93"/>
  <c r="CE358" i="93"/>
  <c r="CD358" i="93"/>
  <c r="CC358" i="93"/>
  <c r="CB358" i="93"/>
  <c r="CA358" i="93"/>
  <c r="JE358" i="93" s="1"/>
  <c r="BZ358" i="93"/>
  <c r="BY358" i="93"/>
  <c r="BX358" i="93"/>
  <c r="BW358" i="93"/>
  <c r="BV358" i="93"/>
  <c r="BU358" i="93"/>
  <c r="EL357" i="93"/>
  <c r="EK357" i="93"/>
  <c r="EJ357" i="93"/>
  <c r="EI357" i="93"/>
  <c r="EH357" i="93"/>
  <c r="EG357" i="93"/>
  <c r="EF357" i="93"/>
  <c r="EE357" i="93"/>
  <c r="ED357" i="93"/>
  <c r="EC357" i="93"/>
  <c r="EB357" i="93"/>
  <c r="EA357" i="93"/>
  <c r="DZ357" i="93"/>
  <c r="DY357" i="93"/>
  <c r="DX357" i="93"/>
  <c r="DW357" i="93"/>
  <c r="DV357" i="93"/>
  <c r="DU357" i="93"/>
  <c r="DT357" i="93"/>
  <c r="DR357" i="93"/>
  <c r="DP357" i="93"/>
  <c r="DN357" i="93"/>
  <c r="DM357" i="93"/>
  <c r="DL357" i="93"/>
  <c r="DK357" i="93"/>
  <c r="DJ357" i="93"/>
  <c r="DI357" i="93"/>
  <c r="DH357" i="93"/>
  <c r="DG357" i="93"/>
  <c r="DF357" i="93"/>
  <c r="DE357" i="93"/>
  <c r="DD357" i="93"/>
  <c r="DC357" i="93"/>
  <c r="DB357" i="93"/>
  <c r="DA357" i="93"/>
  <c r="CZ357" i="93"/>
  <c r="CY357" i="93"/>
  <c r="KC357" i="93" s="1"/>
  <c r="CX357" i="93"/>
  <c r="CW357" i="93"/>
  <c r="CV357" i="93"/>
  <c r="CU357" i="93"/>
  <c r="CT357" i="93"/>
  <c r="CS357" i="93"/>
  <c r="CR357" i="93"/>
  <c r="CQ357" i="93"/>
  <c r="JU357" i="93" s="1"/>
  <c r="CP357" i="93"/>
  <c r="CO357" i="93"/>
  <c r="CN357" i="93"/>
  <c r="CM357" i="93"/>
  <c r="CL357" i="93"/>
  <c r="CK357" i="93"/>
  <c r="CJ357" i="93"/>
  <c r="CI357" i="93"/>
  <c r="JM357" i="93" s="1"/>
  <c r="CH357" i="93"/>
  <c r="CG357" i="93"/>
  <c r="CF357" i="93"/>
  <c r="CE357" i="93"/>
  <c r="CD357" i="93"/>
  <c r="CC357" i="93"/>
  <c r="CB357" i="93"/>
  <c r="CA357" i="93"/>
  <c r="JE357" i="93" s="1"/>
  <c r="BZ357" i="93"/>
  <c r="BY357" i="93"/>
  <c r="BX357" i="93"/>
  <c r="BW357" i="93"/>
  <c r="BV357" i="93"/>
  <c r="BU357" i="93"/>
  <c r="EL356" i="93"/>
  <c r="EK356" i="93"/>
  <c r="EJ356" i="93"/>
  <c r="EI356" i="93"/>
  <c r="EH356" i="93"/>
  <c r="EG356" i="93"/>
  <c r="EF356" i="93"/>
  <c r="EE356" i="93"/>
  <c r="ED356" i="93"/>
  <c r="EC356" i="93"/>
  <c r="EB356" i="93"/>
  <c r="EA356" i="93"/>
  <c r="DZ356" i="93"/>
  <c r="DY356" i="93"/>
  <c r="DX356" i="93"/>
  <c r="DW356" i="93"/>
  <c r="DV356" i="93"/>
  <c r="DU356" i="93"/>
  <c r="DT356" i="93"/>
  <c r="DR356" i="93"/>
  <c r="DP356" i="93"/>
  <c r="DN356" i="93"/>
  <c r="DM356" i="93"/>
  <c r="DL356" i="93"/>
  <c r="DK356" i="93"/>
  <c r="DJ356" i="93"/>
  <c r="DI356" i="93"/>
  <c r="DH356" i="93"/>
  <c r="DG356" i="93"/>
  <c r="KK356" i="93" s="1"/>
  <c r="DF356" i="93"/>
  <c r="DE356" i="93"/>
  <c r="DD356" i="93"/>
  <c r="DC356" i="93"/>
  <c r="DB356" i="93"/>
  <c r="DA356" i="93"/>
  <c r="CZ356" i="93"/>
  <c r="CY356" i="93"/>
  <c r="KC356" i="93" s="1"/>
  <c r="CX356" i="93"/>
  <c r="CW356" i="93"/>
  <c r="CV356" i="93"/>
  <c r="CU356" i="93"/>
  <c r="CT356" i="93"/>
  <c r="CS356" i="93"/>
  <c r="CR356" i="93"/>
  <c r="CQ356" i="93"/>
  <c r="JU356" i="93" s="1"/>
  <c r="CP356" i="93"/>
  <c r="CO356" i="93"/>
  <c r="CN356" i="93"/>
  <c r="CM356" i="93"/>
  <c r="CL356" i="93"/>
  <c r="CK356" i="93"/>
  <c r="CJ356" i="93"/>
  <c r="CI356" i="93"/>
  <c r="JM356" i="93" s="1"/>
  <c r="CH356" i="93"/>
  <c r="CG356" i="93"/>
  <c r="CF356" i="93"/>
  <c r="CE356" i="93"/>
  <c r="CD356" i="93"/>
  <c r="CC356" i="93"/>
  <c r="CB356" i="93"/>
  <c r="CA356" i="93"/>
  <c r="JE356" i="93" s="1"/>
  <c r="BZ356" i="93"/>
  <c r="BY356" i="93"/>
  <c r="BX356" i="93"/>
  <c r="BW356" i="93"/>
  <c r="BV356" i="93"/>
  <c r="BU356" i="93"/>
  <c r="EL355" i="93"/>
  <c r="EK355" i="93"/>
  <c r="EJ355" i="93"/>
  <c r="AF271" i="93" s="1"/>
  <c r="EI355" i="93"/>
  <c r="EH355" i="93"/>
  <c r="EG355" i="93"/>
  <c r="EF355" i="93"/>
  <c r="EE355" i="93"/>
  <c r="ED355" i="93"/>
  <c r="EC355" i="93"/>
  <c r="EB355" i="93"/>
  <c r="EA355" i="93"/>
  <c r="DZ355" i="93"/>
  <c r="DY355" i="93"/>
  <c r="DX355" i="93"/>
  <c r="DW355" i="93"/>
  <c r="DV355" i="93"/>
  <c r="DU355" i="93"/>
  <c r="DT355" i="93"/>
  <c r="DR355" i="93"/>
  <c r="DP355" i="93"/>
  <c r="DN355" i="93"/>
  <c r="DM355" i="93"/>
  <c r="DL355" i="93"/>
  <c r="DK355" i="93"/>
  <c r="DJ355" i="93"/>
  <c r="DI355" i="93"/>
  <c r="DH355" i="93"/>
  <c r="DG355" i="93"/>
  <c r="KK355" i="93" s="1"/>
  <c r="DF355" i="93"/>
  <c r="DE355" i="93"/>
  <c r="DD355" i="93"/>
  <c r="DC355" i="93"/>
  <c r="DB355" i="93"/>
  <c r="DA355" i="93"/>
  <c r="CZ355" i="93"/>
  <c r="CY355" i="93"/>
  <c r="KC355" i="93" s="1"/>
  <c r="CX355" i="93"/>
  <c r="CW355" i="93"/>
  <c r="CV355" i="93"/>
  <c r="CU355" i="93"/>
  <c r="CT355" i="93"/>
  <c r="CS355" i="93"/>
  <c r="CR355" i="93"/>
  <c r="CQ355" i="93"/>
  <c r="JU355" i="93" s="1"/>
  <c r="CP355" i="93"/>
  <c r="CO355" i="93"/>
  <c r="CN355" i="93"/>
  <c r="CM355" i="93"/>
  <c r="CL355" i="93"/>
  <c r="CK355" i="93"/>
  <c r="CJ355" i="93"/>
  <c r="CI355" i="93"/>
  <c r="JM355" i="93" s="1"/>
  <c r="CH355" i="93"/>
  <c r="CG355" i="93"/>
  <c r="CF355" i="93"/>
  <c r="CE355" i="93"/>
  <c r="CD355" i="93"/>
  <c r="CC355" i="93"/>
  <c r="CB355" i="93"/>
  <c r="CA355" i="93"/>
  <c r="JE355" i="93" s="1"/>
  <c r="BZ355" i="93"/>
  <c r="BY355" i="93"/>
  <c r="BX355" i="93"/>
  <c r="BW355" i="93"/>
  <c r="BV355" i="93"/>
  <c r="BU355" i="93"/>
  <c r="EL354" i="93"/>
  <c r="EK354" i="93"/>
  <c r="EJ354" i="93"/>
  <c r="EI354" i="93"/>
  <c r="EH354" i="93"/>
  <c r="EG354" i="93"/>
  <c r="EF354" i="93"/>
  <c r="EE354" i="93"/>
  <c r="ED354" i="93"/>
  <c r="EC354" i="93"/>
  <c r="EB354" i="93"/>
  <c r="EA354" i="93"/>
  <c r="DZ354" i="93"/>
  <c r="DY354" i="93"/>
  <c r="DX354" i="93"/>
  <c r="DW354" i="93"/>
  <c r="DV354" i="93"/>
  <c r="DU354" i="93"/>
  <c r="DT354" i="93"/>
  <c r="DR354" i="93"/>
  <c r="DP354" i="93"/>
  <c r="DN354" i="93"/>
  <c r="DM354" i="93"/>
  <c r="DL354" i="93"/>
  <c r="DK354" i="93"/>
  <c r="DJ354" i="93"/>
  <c r="DI354" i="93"/>
  <c r="DH354" i="93"/>
  <c r="DG354" i="93"/>
  <c r="KK354" i="93" s="1"/>
  <c r="DF354" i="93"/>
  <c r="DE354" i="93"/>
  <c r="DD354" i="93"/>
  <c r="DC354" i="93"/>
  <c r="DB354" i="93"/>
  <c r="DA354" i="93"/>
  <c r="CZ354" i="93"/>
  <c r="CY354" i="93"/>
  <c r="KC354" i="93" s="1"/>
  <c r="CX354" i="93"/>
  <c r="CW354" i="93"/>
  <c r="CV354" i="93"/>
  <c r="CU354" i="93"/>
  <c r="CT354" i="93"/>
  <c r="CS354" i="93"/>
  <c r="CR354" i="93"/>
  <c r="CQ354" i="93"/>
  <c r="JU354" i="93" s="1"/>
  <c r="CP354" i="93"/>
  <c r="CO354" i="93"/>
  <c r="CN354" i="93"/>
  <c r="CM354" i="93"/>
  <c r="CL354" i="93"/>
  <c r="CK354" i="93"/>
  <c r="CJ354" i="93"/>
  <c r="CI354" i="93"/>
  <c r="JM354" i="93" s="1"/>
  <c r="CH354" i="93"/>
  <c r="CG354" i="93"/>
  <c r="CF354" i="93"/>
  <c r="CE354" i="93"/>
  <c r="CD354" i="93"/>
  <c r="CC354" i="93"/>
  <c r="CB354" i="93"/>
  <c r="CA354" i="93"/>
  <c r="JE354" i="93" s="1"/>
  <c r="BZ354" i="93"/>
  <c r="BY354" i="93"/>
  <c r="BX354" i="93"/>
  <c r="BW354" i="93"/>
  <c r="BV354" i="93"/>
  <c r="BU354" i="93"/>
  <c r="EL353" i="93"/>
  <c r="EK353" i="93"/>
  <c r="EJ353" i="93"/>
  <c r="X271" i="93" s="1"/>
  <c r="EI353" i="93"/>
  <c r="EH353" i="93"/>
  <c r="EG353" i="93"/>
  <c r="EF353" i="93"/>
  <c r="EE353" i="93"/>
  <c r="ED353" i="93"/>
  <c r="EC353" i="93"/>
  <c r="EB353" i="93"/>
  <c r="EA353" i="93"/>
  <c r="DZ353" i="93"/>
  <c r="DY353" i="93"/>
  <c r="DX353" i="93"/>
  <c r="DW353" i="93"/>
  <c r="DV353" i="93"/>
  <c r="DU353" i="93"/>
  <c r="DT353" i="93"/>
  <c r="DR353" i="93"/>
  <c r="DP353" i="93"/>
  <c r="DN353" i="93"/>
  <c r="DM353" i="93"/>
  <c r="DL353" i="93"/>
  <c r="DK353" i="93"/>
  <c r="DJ353" i="93"/>
  <c r="DI353" i="93"/>
  <c r="DH353" i="93"/>
  <c r="DG353" i="93"/>
  <c r="KK353" i="93" s="1"/>
  <c r="DF353" i="93"/>
  <c r="DE353" i="93"/>
  <c r="DD353" i="93"/>
  <c r="DC353" i="93"/>
  <c r="DB353" i="93"/>
  <c r="DA353" i="93"/>
  <c r="CZ353" i="93"/>
  <c r="CY353" i="93"/>
  <c r="KC353" i="93" s="1"/>
  <c r="CX353" i="93"/>
  <c r="CW353" i="93"/>
  <c r="CV353" i="93"/>
  <c r="CU353" i="93"/>
  <c r="CT353" i="93"/>
  <c r="CS353" i="93"/>
  <c r="CR353" i="93"/>
  <c r="CQ353" i="93"/>
  <c r="JU353" i="93" s="1"/>
  <c r="CP353" i="93"/>
  <c r="CO353" i="93"/>
  <c r="CN353" i="93"/>
  <c r="CM353" i="93"/>
  <c r="CL353" i="93"/>
  <c r="CK353" i="93"/>
  <c r="CJ353" i="93"/>
  <c r="CI353" i="93"/>
  <c r="JM353" i="93" s="1"/>
  <c r="CH353" i="93"/>
  <c r="CG353" i="93"/>
  <c r="CF353" i="93"/>
  <c r="CE353" i="93"/>
  <c r="CD353" i="93"/>
  <c r="CC353" i="93"/>
  <c r="CB353" i="93"/>
  <c r="CA353" i="93"/>
  <c r="JE353" i="93" s="1"/>
  <c r="BZ353" i="93"/>
  <c r="BY353" i="93"/>
  <c r="BX353" i="93"/>
  <c r="BW353" i="93"/>
  <c r="BV353" i="93"/>
  <c r="BU353" i="93"/>
  <c r="EL352" i="93"/>
  <c r="EK352" i="93"/>
  <c r="EJ352" i="93"/>
  <c r="T271" i="93" s="1"/>
  <c r="EI352" i="93"/>
  <c r="EH352" i="93"/>
  <c r="EG352" i="93"/>
  <c r="EF352" i="93"/>
  <c r="EE352" i="93"/>
  <c r="T171" i="93" s="1"/>
  <c r="ED352" i="93"/>
  <c r="EC352" i="93"/>
  <c r="EB352" i="93"/>
  <c r="T111" i="93" s="1"/>
  <c r="EA352" i="93"/>
  <c r="DZ352" i="93"/>
  <c r="DY352" i="93"/>
  <c r="DX352" i="93"/>
  <c r="DW352" i="93"/>
  <c r="DV352" i="93"/>
  <c r="DU352" i="93"/>
  <c r="DT352" i="93"/>
  <c r="DR352" i="93"/>
  <c r="DP352" i="93"/>
  <c r="DN352" i="93"/>
  <c r="DM352" i="93"/>
  <c r="DL352" i="93"/>
  <c r="DK352" i="93"/>
  <c r="DJ352" i="93"/>
  <c r="DI352" i="93"/>
  <c r="DH352" i="93"/>
  <c r="DG352" i="93"/>
  <c r="KK352" i="93" s="1"/>
  <c r="MK352" i="93" s="1"/>
  <c r="DF352" i="93"/>
  <c r="KJ352" i="93" s="1"/>
  <c r="MJ352" i="93" s="1"/>
  <c r="DE352" i="93"/>
  <c r="DD352" i="93"/>
  <c r="DC352" i="93"/>
  <c r="DB352" i="93"/>
  <c r="DA352" i="93"/>
  <c r="CZ352" i="93"/>
  <c r="CY352" i="93"/>
  <c r="KC352" i="93" s="1"/>
  <c r="MC352" i="93" s="1"/>
  <c r="CX352" i="93"/>
  <c r="KB352" i="93" s="1"/>
  <c r="MB352" i="93" s="1"/>
  <c r="CW352" i="93"/>
  <c r="CV352" i="93"/>
  <c r="CU352" i="93"/>
  <c r="CT352" i="93"/>
  <c r="CS352" i="93"/>
  <c r="CR352" i="93"/>
  <c r="CQ352" i="93"/>
  <c r="JU352" i="93" s="1"/>
  <c r="LU352" i="93" s="1"/>
  <c r="CP352" i="93"/>
  <c r="JT352" i="93" s="1"/>
  <c r="LT352" i="93" s="1"/>
  <c r="CO352" i="93"/>
  <c r="CN352" i="93"/>
  <c r="CM352" i="93"/>
  <c r="CL352" i="93"/>
  <c r="CK352" i="93"/>
  <c r="CJ352" i="93"/>
  <c r="CI352" i="93"/>
  <c r="JM352" i="93" s="1"/>
  <c r="LM352" i="93" s="1"/>
  <c r="CH352" i="93"/>
  <c r="JL352" i="93" s="1"/>
  <c r="LL352" i="93" s="1"/>
  <c r="CG352" i="93"/>
  <c r="CF352" i="93"/>
  <c r="CE352" i="93"/>
  <c r="CD352" i="93"/>
  <c r="CC352" i="93"/>
  <c r="CB352" i="93"/>
  <c r="CA352" i="93"/>
  <c r="JE352" i="93" s="1"/>
  <c r="LE352" i="93" s="1"/>
  <c r="BZ352" i="93"/>
  <c r="JD352" i="93" s="1"/>
  <c r="LD352" i="93" s="1"/>
  <c r="BY352" i="93"/>
  <c r="BX352" i="93"/>
  <c r="BW352" i="93"/>
  <c r="BV352" i="93"/>
  <c r="BU352" i="93"/>
  <c r="EL351" i="93"/>
  <c r="EK351" i="93"/>
  <c r="EJ351" i="93"/>
  <c r="P271" i="93" s="1"/>
  <c r="EI351" i="93"/>
  <c r="EH351" i="93"/>
  <c r="EG351" i="93"/>
  <c r="EF351" i="93"/>
  <c r="P191" i="93" s="1"/>
  <c r="EE351" i="93"/>
  <c r="ED351" i="93"/>
  <c r="EC351" i="93"/>
  <c r="EB351" i="93"/>
  <c r="EA351" i="93"/>
  <c r="DZ351" i="93"/>
  <c r="DY351" i="93"/>
  <c r="DX351" i="93"/>
  <c r="P31" i="93" s="1"/>
  <c r="DW351" i="93"/>
  <c r="DV351" i="93"/>
  <c r="DU351" i="93"/>
  <c r="DT351" i="93"/>
  <c r="DR351" i="93"/>
  <c r="DP351" i="93"/>
  <c r="DN351" i="93"/>
  <c r="DM351" i="93"/>
  <c r="DL351" i="93"/>
  <c r="DK351" i="93"/>
  <c r="DJ351" i="93"/>
  <c r="DI351" i="93"/>
  <c r="DH351" i="93"/>
  <c r="DG351" i="93"/>
  <c r="KK351" i="93" s="1"/>
  <c r="DF351" i="93"/>
  <c r="DE351" i="93"/>
  <c r="DD351" i="93"/>
  <c r="DC351" i="93"/>
  <c r="DB351" i="93"/>
  <c r="DA351" i="93"/>
  <c r="CZ351" i="93"/>
  <c r="CY351" i="93"/>
  <c r="KC351" i="93" s="1"/>
  <c r="CX351" i="93"/>
  <c r="CW351" i="93"/>
  <c r="CV351" i="93"/>
  <c r="CU351" i="93"/>
  <c r="CT351" i="93"/>
  <c r="CS351" i="93"/>
  <c r="CR351" i="93"/>
  <c r="CQ351" i="93"/>
  <c r="JU351" i="93" s="1"/>
  <c r="CP351" i="93"/>
  <c r="CO351" i="93"/>
  <c r="CN351" i="93"/>
  <c r="CM351" i="93"/>
  <c r="CL351" i="93"/>
  <c r="CK351" i="93"/>
  <c r="CJ351" i="93"/>
  <c r="CI351" i="93"/>
  <c r="JM351" i="93" s="1"/>
  <c r="CH351" i="93"/>
  <c r="CG351" i="93"/>
  <c r="CF351" i="93"/>
  <c r="CE351" i="93"/>
  <c r="CD351" i="93"/>
  <c r="CC351" i="93"/>
  <c r="CB351" i="93"/>
  <c r="CA351" i="93"/>
  <c r="JE351" i="93" s="1"/>
  <c r="BZ351" i="93"/>
  <c r="BY351" i="93"/>
  <c r="BX351" i="93"/>
  <c r="BW351" i="93"/>
  <c r="BV351" i="93"/>
  <c r="BU351" i="93"/>
  <c r="EL350" i="93"/>
  <c r="EK350" i="93"/>
  <c r="EJ350" i="93"/>
  <c r="L271" i="93" s="1"/>
  <c r="EI350" i="93"/>
  <c r="EH350" i="93"/>
  <c r="EG350" i="93"/>
  <c r="EF350" i="93"/>
  <c r="L191" i="93" s="1"/>
  <c r="EE350" i="93"/>
  <c r="ED350" i="93"/>
  <c r="EC350" i="93"/>
  <c r="EB350" i="93"/>
  <c r="L111" i="93" s="1"/>
  <c r="EA350" i="93"/>
  <c r="DZ350" i="93"/>
  <c r="DY350" i="93"/>
  <c r="DX350" i="93"/>
  <c r="DW350" i="93"/>
  <c r="DV350" i="93"/>
  <c r="DU350" i="93"/>
  <c r="DT350" i="93"/>
  <c r="DR350" i="93"/>
  <c r="DP350" i="93"/>
  <c r="DQ350" i="93" s="1"/>
  <c r="DN350" i="93"/>
  <c r="DM350" i="93"/>
  <c r="DL350" i="93"/>
  <c r="DK350" i="93"/>
  <c r="DJ350" i="93"/>
  <c r="DI350" i="93"/>
  <c r="DH350" i="93"/>
  <c r="DG350" i="93"/>
  <c r="DF350" i="93"/>
  <c r="DE350" i="93"/>
  <c r="DD350" i="93"/>
  <c r="DC350" i="93"/>
  <c r="DB350" i="93"/>
  <c r="DA350" i="93"/>
  <c r="CZ350" i="93"/>
  <c r="CY350" i="93"/>
  <c r="CX350" i="93"/>
  <c r="CW350" i="93"/>
  <c r="CV350" i="93"/>
  <c r="CU350" i="93"/>
  <c r="CT350" i="93"/>
  <c r="CS350" i="93"/>
  <c r="CR350" i="93"/>
  <c r="CQ350" i="93"/>
  <c r="JU350" i="93" s="1"/>
  <c r="LU350" i="93" s="1"/>
  <c r="CP350" i="93"/>
  <c r="CO350" i="93"/>
  <c r="CN350" i="93"/>
  <c r="CM350" i="93"/>
  <c r="CL350" i="93"/>
  <c r="CK350" i="93"/>
  <c r="CJ350" i="93"/>
  <c r="CI350" i="93"/>
  <c r="JM350" i="93" s="1"/>
  <c r="LM350" i="93" s="1"/>
  <c r="CH350" i="93"/>
  <c r="CG350" i="93"/>
  <c r="CF350" i="93"/>
  <c r="CE350" i="93"/>
  <c r="CD350" i="93"/>
  <c r="CC350" i="93"/>
  <c r="CB350" i="93"/>
  <c r="CA350" i="93"/>
  <c r="JE350" i="93" s="1"/>
  <c r="LE350" i="93" s="1"/>
  <c r="BZ350" i="93"/>
  <c r="BY350" i="93"/>
  <c r="BX350" i="93"/>
  <c r="BW350" i="93"/>
  <c r="BV350" i="93"/>
  <c r="BU350" i="93"/>
  <c r="EL349" i="93"/>
  <c r="EK349" i="93"/>
  <c r="EJ349" i="93"/>
  <c r="EI349" i="93"/>
  <c r="EH349" i="93"/>
  <c r="EG349" i="93"/>
  <c r="EF349" i="93"/>
  <c r="EE349" i="93"/>
  <c r="ED349" i="93"/>
  <c r="EC349" i="93"/>
  <c r="EB349" i="93"/>
  <c r="EA349" i="93"/>
  <c r="DZ349" i="93"/>
  <c r="DY349" i="93"/>
  <c r="DX349" i="93"/>
  <c r="DW349" i="93"/>
  <c r="DV349" i="93"/>
  <c r="DU349" i="93"/>
  <c r="DT349" i="93"/>
  <c r="DR349" i="93"/>
  <c r="DP349" i="93"/>
  <c r="DN349" i="93"/>
  <c r="DM349" i="93"/>
  <c r="DL349" i="93"/>
  <c r="DK349" i="93"/>
  <c r="DJ349" i="93"/>
  <c r="DI349" i="93"/>
  <c r="DH349" i="93"/>
  <c r="DG349" i="93"/>
  <c r="DF349" i="93"/>
  <c r="DE349" i="93"/>
  <c r="DD349" i="93"/>
  <c r="DC349" i="93"/>
  <c r="DB349" i="93"/>
  <c r="DA349" i="93"/>
  <c r="CZ349" i="93"/>
  <c r="CY349" i="93"/>
  <c r="CX349" i="93"/>
  <c r="CW349" i="93"/>
  <c r="CV349" i="93"/>
  <c r="CU349" i="93"/>
  <c r="CT349" i="93"/>
  <c r="CS349" i="93"/>
  <c r="CR349" i="93"/>
  <c r="CQ349" i="93"/>
  <c r="JU349" i="93" s="1"/>
  <c r="LU349" i="93" s="1"/>
  <c r="CP349" i="93"/>
  <c r="CO349" i="93"/>
  <c r="CN349" i="93"/>
  <c r="CM349" i="93"/>
  <c r="CL349" i="93"/>
  <c r="CK349" i="93"/>
  <c r="CJ349" i="93"/>
  <c r="CI349" i="93"/>
  <c r="JM349" i="93" s="1"/>
  <c r="LM349" i="93" s="1"/>
  <c r="CH349" i="93"/>
  <c r="CG349" i="93"/>
  <c r="CF349" i="93"/>
  <c r="CE349" i="93"/>
  <c r="CD349" i="93"/>
  <c r="CC349" i="93"/>
  <c r="CB349" i="93"/>
  <c r="CA349" i="93"/>
  <c r="JE349" i="93" s="1"/>
  <c r="LE349" i="93" s="1"/>
  <c r="BZ349" i="93"/>
  <c r="BY349" i="93"/>
  <c r="BX349" i="93"/>
  <c r="BW349" i="93"/>
  <c r="BV349" i="93"/>
  <c r="BU349" i="93"/>
  <c r="AY16" i="105"/>
  <c r="DS363" i="93" s="1"/>
  <c r="AW16" i="105"/>
  <c r="AY15" i="105"/>
  <c r="DS362" i="93" s="1"/>
  <c r="AW15" i="105"/>
  <c r="AY14" i="105"/>
  <c r="DS361" i="93" s="1"/>
  <c r="AW14" i="105"/>
  <c r="AY13" i="105"/>
  <c r="DS360" i="93" s="1"/>
  <c r="AW13" i="105"/>
  <c r="AY12" i="105"/>
  <c r="DS359" i="93" s="1"/>
  <c r="AW12" i="105"/>
  <c r="AY11" i="105"/>
  <c r="DS358" i="93" s="1"/>
  <c r="AW11" i="105"/>
  <c r="AY10" i="105"/>
  <c r="DS357" i="93" s="1"/>
  <c r="AW10" i="105"/>
  <c r="AY9" i="105"/>
  <c r="DS356" i="93" s="1"/>
  <c r="AW9" i="105"/>
  <c r="AY8" i="105"/>
  <c r="DS355" i="93" s="1"/>
  <c r="AW8" i="105"/>
  <c r="AY7" i="105"/>
  <c r="DS354" i="93" s="1"/>
  <c r="AW7" i="105"/>
  <c r="AY6" i="105"/>
  <c r="DS353" i="93" s="1"/>
  <c r="AW6" i="105"/>
  <c r="AY5" i="105"/>
  <c r="DS352" i="93" s="1"/>
  <c r="AW5" i="105"/>
  <c r="AY4" i="105"/>
  <c r="DS351" i="93" s="1"/>
  <c r="AW4" i="105"/>
  <c r="AY3" i="105"/>
  <c r="DS350" i="93" s="1"/>
  <c r="AW3" i="105"/>
  <c r="AY2" i="105"/>
  <c r="DS349" i="93" s="1"/>
  <c r="AW2" i="105"/>
  <c r="AZ272" i="93"/>
  <c r="AZ271" i="93"/>
  <c r="AZ270" i="93"/>
  <c r="AV272" i="93"/>
  <c r="AV271" i="93"/>
  <c r="AR271" i="93"/>
  <c r="AN271" i="93"/>
  <c r="AJ271" i="93"/>
  <c r="AZ252" i="93"/>
  <c r="AZ251" i="93"/>
  <c r="AZ250" i="93"/>
  <c r="AV252" i="93"/>
  <c r="AV251" i="93"/>
  <c r="AR251" i="93"/>
  <c r="AN251" i="93"/>
  <c r="AJ251" i="93"/>
  <c r="AB251" i="93"/>
  <c r="X251" i="93"/>
  <c r="T251" i="93"/>
  <c r="P251" i="93"/>
  <c r="AZ232" i="93"/>
  <c r="AZ231" i="93"/>
  <c r="AZ230" i="93"/>
  <c r="AV232" i="93"/>
  <c r="AV231" i="93"/>
  <c r="AR231" i="93"/>
  <c r="AN231" i="93"/>
  <c r="AJ231" i="93"/>
  <c r="AF231" i="93"/>
  <c r="AB231" i="93"/>
  <c r="X231" i="93"/>
  <c r="T231" i="93"/>
  <c r="P231" i="93"/>
  <c r="L231" i="93"/>
  <c r="AZ212" i="93"/>
  <c r="AZ211" i="93"/>
  <c r="AZ210" i="93"/>
  <c r="AV212" i="93"/>
  <c r="AV211" i="93"/>
  <c r="AR211" i="93"/>
  <c r="AN211" i="93"/>
  <c r="AJ211" i="93"/>
  <c r="AF211" i="93"/>
  <c r="AB211" i="93"/>
  <c r="X211" i="93"/>
  <c r="T211" i="93"/>
  <c r="P211" i="93"/>
  <c r="L211" i="93"/>
  <c r="AZ192" i="93"/>
  <c r="AZ191" i="93"/>
  <c r="AZ190" i="93"/>
  <c r="AV192" i="93"/>
  <c r="AV191" i="93"/>
  <c r="AR191" i="93"/>
  <c r="AN191" i="93"/>
  <c r="AJ191" i="93"/>
  <c r="AF191" i="93"/>
  <c r="AB191" i="93"/>
  <c r="X191" i="93"/>
  <c r="T191" i="93"/>
  <c r="AZ172" i="93"/>
  <c r="AZ171" i="93"/>
  <c r="AZ170" i="93"/>
  <c r="AV172" i="93"/>
  <c r="AV171" i="93"/>
  <c r="AR171" i="93"/>
  <c r="AN171" i="93"/>
  <c r="AJ171" i="93"/>
  <c r="AF171" i="93"/>
  <c r="AB171" i="93"/>
  <c r="X171" i="93"/>
  <c r="P171" i="93"/>
  <c r="L171" i="93"/>
  <c r="AZ152" i="93"/>
  <c r="AZ151" i="93"/>
  <c r="AZ150" i="93"/>
  <c r="AV152" i="93"/>
  <c r="AV151" i="93"/>
  <c r="AR151" i="93"/>
  <c r="AN151" i="93"/>
  <c r="AJ151" i="93"/>
  <c r="AF151" i="93"/>
  <c r="AB151" i="93"/>
  <c r="X151" i="93"/>
  <c r="T151" i="93"/>
  <c r="P151" i="93"/>
  <c r="L151" i="93"/>
  <c r="AZ132" i="93"/>
  <c r="AZ131" i="93"/>
  <c r="AZ130" i="93"/>
  <c r="AV132" i="93"/>
  <c r="AV131" i="93"/>
  <c r="AR131" i="93"/>
  <c r="AN131" i="93"/>
  <c r="AJ131" i="93"/>
  <c r="AF131" i="93"/>
  <c r="AB131" i="93"/>
  <c r="X131" i="93"/>
  <c r="T131" i="93"/>
  <c r="P131" i="93"/>
  <c r="L131" i="93"/>
  <c r="AZ112" i="93"/>
  <c r="AZ111" i="93"/>
  <c r="AZ110" i="93"/>
  <c r="AV112" i="93"/>
  <c r="AV111" i="93"/>
  <c r="AR111" i="93"/>
  <c r="AN111" i="93"/>
  <c r="AJ111" i="93"/>
  <c r="AF111" i="93"/>
  <c r="AB111" i="93"/>
  <c r="X111" i="93"/>
  <c r="P111" i="93"/>
  <c r="AZ92" i="93"/>
  <c r="AZ91" i="93"/>
  <c r="AZ90" i="93"/>
  <c r="AV92" i="93"/>
  <c r="AV91" i="93"/>
  <c r="AR91" i="93"/>
  <c r="AN91" i="93"/>
  <c r="AJ91" i="93"/>
  <c r="AF91" i="93"/>
  <c r="AB91" i="93"/>
  <c r="X91" i="93"/>
  <c r="T91" i="93"/>
  <c r="P91" i="93"/>
  <c r="L91" i="93"/>
  <c r="AZ72" i="93"/>
  <c r="AZ71" i="93"/>
  <c r="AZ70" i="93"/>
  <c r="AV72" i="93"/>
  <c r="AV71" i="93"/>
  <c r="AR71" i="93"/>
  <c r="AN71" i="93"/>
  <c r="AJ71" i="93"/>
  <c r="AF71" i="93"/>
  <c r="AB71" i="93"/>
  <c r="X71" i="93"/>
  <c r="T71" i="93"/>
  <c r="P71" i="93"/>
  <c r="L71" i="93"/>
  <c r="AZ52" i="93"/>
  <c r="AZ51" i="93"/>
  <c r="AZ50" i="93"/>
  <c r="AV52" i="93"/>
  <c r="AV51" i="93"/>
  <c r="AR51" i="93"/>
  <c r="AN51" i="93"/>
  <c r="AJ51" i="93"/>
  <c r="AF51" i="93"/>
  <c r="AB51" i="93"/>
  <c r="X51" i="93"/>
  <c r="T51" i="93"/>
  <c r="P51" i="93"/>
  <c r="L51" i="93"/>
  <c r="AZ32" i="93"/>
  <c r="AZ31" i="93"/>
  <c r="AZ30" i="93"/>
  <c r="AV32" i="93"/>
  <c r="AV31" i="93"/>
  <c r="AR31" i="93"/>
  <c r="AN31" i="93"/>
  <c r="AJ31" i="93"/>
  <c r="AF31" i="93"/>
  <c r="AB31" i="93"/>
  <c r="X31" i="93"/>
  <c r="T31" i="93"/>
  <c r="L31" i="93"/>
  <c r="L251" i="93"/>
  <c r="AA19" i="6"/>
  <c r="S19" i="6"/>
  <c r="AF19" i="6"/>
  <c r="AH19" i="6" s="1"/>
  <c r="AI19" i="6" s="1"/>
  <c r="H19" i="6"/>
  <c r="J19" i="6" s="1"/>
  <c r="K19" i="6" s="1"/>
  <c r="DS334" i="93"/>
  <c r="O7" i="102"/>
  <c r="C316" i="93"/>
  <c r="D318" i="93"/>
  <c r="R313" i="93"/>
  <c r="G6" i="93"/>
  <c r="B6" i="93"/>
  <c r="LE373" i="93" l="1"/>
  <c r="MC373" i="93"/>
  <c r="LE379" i="93"/>
  <c r="LU373" i="93"/>
  <c r="JW365" i="93"/>
  <c r="KE365" i="93"/>
  <c r="KM365" i="93"/>
  <c r="JO367" i="93"/>
  <c r="LO367" i="93" s="1"/>
  <c r="JW367" i="93"/>
  <c r="KE367" i="93"/>
  <c r="KM367" i="93"/>
  <c r="LU379" i="93"/>
  <c r="KC350" i="93"/>
  <c r="MC350" i="93" s="1"/>
  <c r="KK350" i="93"/>
  <c r="MK350" i="93" s="1"/>
  <c r="LM373" i="93"/>
  <c r="MK373" i="93"/>
  <c r="LM379" i="93"/>
  <c r="KM382" i="93"/>
  <c r="KE388" i="93"/>
  <c r="JW390" i="93"/>
  <c r="MC379" i="93"/>
  <c r="JG351" i="93"/>
  <c r="JO351" i="93"/>
  <c r="JW351" i="93"/>
  <c r="LW351" i="93" s="1"/>
  <c r="KE351" i="93"/>
  <c r="KM351" i="93"/>
  <c r="JA364" i="93"/>
  <c r="JI364" i="93"/>
  <c r="LI364" i="93" s="1"/>
  <c r="JQ364" i="93"/>
  <c r="LQ364" i="93" s="1"/>
  <c r="JY364" i="93"/>
  <c r="KG364" i="93"/>
  <c r="KO364" i="93"/>
  <c r="MO364" i="93" s="1"/>
  <c r="IO364" i="93" s="1"/>
  <c r="JA366" i="93"/>
  <c r="JI366" i="93"/>
  <c r="JQ366" i="93"/>
  <c r="JY366" i="93"/>
  <c r="LY366" i="93" s="1"/>
  <c r="KG366" i="93"/>
  <c r="MG366" i="93" s="1"/>
  <c r="KO366" i="93"/>
  <c r="JA368" i="93"/>
  <c r="JI368" i="93"/>
  <c r="LI368" i="93" s="1"/>
  <c r="JQ368" i="93"/>
  <c r="JA372" i="93"/>
  <c r="JI372" i="93"/>
  <c r="JQ372" i="93"/>
  <c r="LQ372" i="93" s="1"/>
  <c r="JY372" i="93"/>
  <c r="LY372" i="93" s="1"/>
  <c r="KG372" i="93"/>
  <c r="KO372" i="93"/>
  <c r="JA374" i="93"/>
  <c r="LA374" i="93" s="1"/>
  <c r="JI374" i="93"/>
  <c r="JQ374" i="93"/>
  <c r="JY374" i="93"/>
  <c r="KG374" i="93"/>
  <c r="MG374" i="93" s="1"/>
  <c r="KO374" i="93"/>
  <c r="MO374" i="93" s="1"/>
  <c r="IO374" i="93" s="1"/>
  <c r="JA376" i="93"/>
  <c r="JI376" i="93"/>
  <c r="JQ376" i="93"/>
  <c r="LQ376" i="93" s="1"/>
  <c r="JY376" i="93"/>
  <c r="KK379" i="93"/>
  <c r="JB364" i="93"/>
  <c r="JJ364" i="93"/>
  <c r="LJ364" i="93" s="1"/>
  <c r="JR364" i="93"/>
  <c r="LR364" i="93" s="1"/>
  <c r="JZ364" i="93"/>
  <c r="KH364" i="93"/>
  <c r="JB372" i="93"/>
  <c r="LB372" i="93" s="1"/>
  <c r="JJ372" i="93"/>
  <c r="JR372" i="93"/>
  <c r="JZ372" i="93"/>
  <c r="KH372" i="93"/>
  <c r="MH372" i="93" s="1"/>
  <c r="KP372" i="93"/>
  <c r="MP372" i="93" s="1"/>
  <c r="IP372" i="93" s="1"/>
  <c r="JB374" i="93"/>
  <c r="JJ374" i="93"/>
  <c r="JR374" i="93"/>
  <c r="LR374" i="93" s="1"/>
  <c r="LE355" i="93"/>
  <c r="LM355" i="93"/>
  <c r="LU355" i="93"/>
  <c r="MC355" i="93"/>
  <c r="MK355" i="93"/>
  <c r="DQ355" i="93"/>
  <c r="JC364" i="93"/>
  <c r="JK364" i="93"/>
  <c r="LK364" i="93" s="1"/>
  <c r="JS364" i="93"/>
  <c r="KA364" i="93"/>
  <c r="KI364" i="93"/>
  <c r="JC366" i="93"/>
  <c r="JK366" i="93"/>
  <c r="LK366" i="93" s="1"/>
  <c r="JC368" i="93"/>
  <c r="JC372" i="93"/>
  <c r="JK372" i="93"/>
  <c r="LK372" i="93" s="1"/>
  <c r="JS372" i="93"/>
  <c r="KA372" i="93"/>
  <c r="KI372" i="93"/>
  <c r="KQ372" i="93"/>
  <c r="MQ372" i="93" s="1"/>
  <c r="JC374" i="93"/>
  <c r="LC374" i="93" s="1"/>
  <c r="JK374" i="93"/>
  <c r="JS374" i="93"/>
  <c r="KA374" i="93"/>
  <c r="MA374" i="93" s="1"/>
  <c r="KI374" i="93"/>
  <c r="KQ374" i="93"/>
  <c r="JC376" i="93"/>
  <c r="JK376" i="93"/>
  <c r="LK376" i="93" s="1"/>
  <c r="JS376" i="93"/>
  <c r="LS376" i="93" s="1"/>
  <c r="KA376" i="93"/>
  <c r="KI376" i="93"/>
  <c r="KQ376" i="93"/>
  <c r="MQ376" i="93" s="1"/>
  <c r="JC388" i="93"/>
  <c r="LC388" i="93" s="1"/>
  <c r="JK388" i="93"/>
  <c r="LK388" i="93" s="1"/>
  <c r="JS388" i="93"/>
  <c r="KA388" i="93"/>
  <c r="KI388" i="93"/>
  <c r="KQ388" i="93"/>
  <c r="JC390" i="93"/>
  <c r="LC390" i="93" s="1"/>
  <c r="JK390" i="93"/>
  <c r="LK390" i="93" s="1"/>
  <c r="JS390" i="93"/>
  <c r="KA390" i="93"/>
  <c r="KI390" i="93"/>
  <c r="KQ390" i="93"/>
  <c r="MQ390" i="93" s="1"/>
  <c r="JC392" i="93"/>
  <c r="LC392" i="93" s="1"/>
  <c r="JK392" i="93"/>
  <c r="LK392" i="93" s="1"/>
  <c r="JS392" i="93"/>
  <c r="LS392" i="93" s="1"/>
  <c r="KA392" i="93"/>
  <c r="MA392" i="93" s="1"/>
  <c r="KI392" i="93"/>
  <c r="JD368" i="93"/>
  <c r="JD372" i="93"/>
  <c r="JD386" i="93"/>
  <c r="JL386" i="93"/>
  <c r="JT386" i="93"/>
  <c r="KB386" i="93"/>
  <c r="KJ386" i="93"/>
  <c r="JD388" i="93"/>
  <c r="JL388" i="93"/>
  <c r="JT388" i="93"/>
  <c r="KB388" i="93"/>
  <c r="MB388" i="93" s="1"/>
  <c r="KJ388" i="93"/>
  <c r="MJ388" i="93" s="1"/>
  <c r="JD390" i="93"/>
  <c r="JL390" i="93"/>
  <c r="JT390" i="93"/>
  <c r="LT390" i="93" s="1"/>
  <c r="KB390" i="93"/>
  <c r="JD392" i="93"/>
  <c r="JL392" i="93"/>
  <c r="JT392" i="93"/>
  <c r="LT392" i="93" s="1"/>
  <c r="JE364" i="93"/>
  <c r="LE364" i="93" s="1"/>
  <c r="JM364" i="93"/>
  <c r="LM364" i="93" s="1"/>
  <c r="JU364" i="93"/>
  <c r="LU364" i="93" s="1"/>
  <c r="KC364" i="93"/>
  <c r="MC364" i="93" s="1"/>
  <c r="KK364" i="93"/>
  <c r="MK364" i="93" s="1"/>
  <c r="JE366" i="93"/>
  <c r="LE366" i="93" s="1"/>
  <c r="JM366" i="93"/>
  <c r="LM366" i="93" s="1"/>
  <c r="JU366" i="93"/>
  <c r="LU366" i="93" s="1"/>
  <c r="KC366" i="93"/>
  <c r="MC366" i="93" s="1"/>
  <c r="KK366" i="93"/>
  <c r="MK366" i="93" s="1"/>
  <c r="DQ366" i="93"/>
  <c r="JE368" i="93"/>
  <c r="LE368" i="93" s="1"/>
  <c r="JM368" i="93"/>
  <c r="LM368" i="93" s="1"/>
  <c r="JU368" i="93"/>
  <c r="LU368" i="93" s="1"/>
  <c r="KC368" i="93"/>
  <c r="MC368" i="93" s="1"/>
  <c r="KK368" i="93"/>
  <c r="MK368" i="93" s="1"/>
  <c r="JE372" i="93"/>
  <c r="LE372" i="93" s="1"/>
  <c r="JM372" i="93"/>
  <c r="LM372" i="93" s="1"/>
  <c r="JU372" i="93"/>
  <c r="LU372" i="93" s="1"/>
  <c r="KC372" i="93"/>
  <c r="MC372" i="93" s="1"/>
  <c r="KK372" i="93"/>
  <c r="MK372" i="93" s="1"/>
  <c r="DQ372" i="93"/>
  <c r="JE374" i="93"/>
  <c r="LE374" i="93" s="1"/>
  <c r="JM374" i="93"/>
  <c r="LM374" i="93" s="1"/>
  <c r="JU374" i="93"/>
  <c r="LU374" i="93" s="1"/>
  <c r="JE382" i="93"/>
  <c r="LE382" i="93" s="1"/>
  <c r="JM382" i="93"/>
  <c r="LM382" i="93" s="1"/>
  <c r="JU382" i="93"/>
  <c r="LU382" i="93" s="1"/>
  <c r="KC382" i="93"/>
  <c r="MC382" i="93" s="1"/>
  <c r="KK382" i="93"/>
  <c r="MK382" i="93" s="1"/>
  <c r="JE384" i="93"/>
  <c r="LE384" i="93" s="1"/>
  <c r="JM384" i="93"/>
  <c r="LM384" i="93" s="1"/>
  <c r="JU384" i="93"/>
  <c r="LU384" i="93" s="1"/>
  <c r="KC384" i="93"/>
  <c r="MC384" i="93" s="1"/>
  <c r="JE388" i="93"/>
  <c r="LE388" i="93" s="1"/>
  <c r="JM388" i="93"/>
  <c r="LM388" i="93" s="1"/>
  <c r="JU388" i="93"/>
  <c r="LU388" i="93" s="1"/>
  <c r="KC388" i="93"/>
  <c r="MC388" i="93" s="1"/>
  <c r="KK388" i="93"/>
  <c r="MK388" i="93" s="1"/>
  <c r="JE390" i="93"/>
  <c r="LE390" i="93" s="1"/>
  <c r="JM390" i="93"/>
  <c r="LM390" i="93" s="1"/>
  <c r="JU390" i="93"/>
  <c r="LU390" i="93" s="1"/>
  <c r="KC390" i="93"/>
  <c r="MC390" i="93" s="1"/>
  <c r="KK390" i="93"/>
  <c r="MK390" i="93" s="1"/>
  <c r="JE392" i="93"/>
  <c r="LE392" i="93" s="1"/>
  <c r="JM392" i="93"/>
  <c r="LM392" i="93" s="1"/>
  <c r="JU392" i="93"/>
  <c r="LU392" i="93" s="1"/>
  <c r="KC392" i="93"/>
  <c r="MC392" i="93" s="1"/>
  <c r="FP469" i="93"/>
  <c r="JH368" i="93"/>
  <c r="JP368" i="93"/>
  <c r="JX368" i="93"/>
  <c r="LX368" i="93" s="1"/>
  <c r="JH370" i="93"/>
  <c r="JP370" i="93"/>
  <c r="JX370" i="93"/>
  <c r="KF370" i="93"/>
  <c r="MF370" i="93" s="1"/>
  <c r="JH372" i="93"/>
  <c r="JL372" i="93"/>
  <c r="JT372" i="93"/>
  <c r="JD374" i="93"/>
  <c r="LD374" i="93" s="1"/>
  <c r="KJ390" i="93"/>
  <c r="MK365" i="93"/>
  <c r="FP486" i="93"/>
  <c r="JG372" i="93"/>
  <c r="LG372" i="93" s="1"/>
  <c r="KM388" i="93"/>
  <c r="MM388" i="93" s="1"/>
  <c r="MK379" i="93"/>
  <c r="JP372" i="93"/>
  <c r="JD379" i="93"/>
  <c r="LD379" i="93" s="1"/>
  <c r="JL379" i="93"/>
  <c r="JT379" i="93"/>
  <c r="KB379" i="93"/>
  <c r="KJ379" i="93"/>
  <c r="MJ379" i="93" s="1"/>
  <c r="JD381" i="93"/>
  <c r="LD381" i="93" s="1"/>
  <c r="JL381" i="93"/>
  <c r="JT381" i="93"/>
  <c r="KB381" i="93"/>
  <c r="MB381" i="93" s="1"/>
  <c r="KJ381" i="93"/>
  <c r="JD383" i="93"/>
  <c r="JL383" i="93"/>
  <c r="JT383" i="93"/>
  <c r="LT383" i="93" s="1"/>
  <c r="KB383" i="93"/>
  <c r="MB383" i="93" s="1"/>
  <c r="KJ383" i="93"/>
  <c r="JD385" i="93"/>
  <c r="JL385" i="93"/>
  <c r="LL385" i="93" s="1"/>
  <c r="JT385" i="93"/>
  <c r="KB385" i="93"/>
  <c r="KJ385" i="93"/>
  <c r="JD387" i="93"/>
  <c r="LD387" i="93" s="1"/>
  <c r="JL387" i="93"/>
  <c r="LL387" i="93" s="1"/>
  <c r="JT387" i="93"/>
  <c r="KB387" i="93"/>
  <c r="KJ387" i="93"/>
  <c r="MJ387" i="93" s="1"/>
  <c r="JD389" i="93"/>
  <c r="JL389" i="93"/>
  <c r="JT389" i="93"/>
  <c r="KC349" i="93"/>
  <c r="MC349" i="93" s="1"/>
  <c r="KK349" i="93"/>
  <c r="MK349" i="93" s="1"/>
  <c r="JE389" i="93"/>
  <c r="LE389" i="93" s="1"/>
  <c r="JG369" i="93"/>
  <c r="JO369" i="93"/>
  <c r="LO369" i="93" s="1"/>
  <c r="JW369" i="93"/>
  <c r="KE369" i="93"/>
  <c r="KM369" i="93"/>
  <c r="MM369" i="93" s="1"/>
  <c r="JG371" i="93"/>
  <c r="LG371" i="93" s="1"/>
  <c r="JO371" i="93"/>
  <c r="LO371" i="93" s="1"/>
  <c r="JW371" i="93"/>
  <c r="KE371" i="93"/>
  <c r="KM371" i="93"/>
  <c r="MM371" i="93" s="1"/>
  <c r="JG373" i="93"/>
  <c r="JO373" i="93"/>
  <c r="JW373" i="93"/>
  <c r="KE373" i="93"/>
  <c r="ME373" i="93" s="1"/>
  <c r="KM373" i="93"/>
  <c r="MM373" i="93" s="1"/>
  <c r="JG375" i="93"/>
  <c r="JO375" i="93"/>
  <c r="JW375" i="93"/>
  <c r="LW375" i="93" s="1"/>
  <c r="KE375" i="93"/>
  <c r="ME375" i="93" s="1"/>
  <c r="KM375" i="93"/>
  <c r="JG377" i="93"/>
  <c r="LG377" i="93" s="1"/>
  <c r="JO377" i="93"/>
  <c r="LO377" i="93" s="1"/>
  <c r="JW377" i="93"/>
  <c r="LW377" i="93" s="1"/>
  <c r="KE377" i="93"/>
  <c r="KM377" i="93"/>
  <c r="JG379" i="93"/>
  <c r="LG379" i="93" s="1"/>
  <c r="JO379" i="93"/>
  <c r="LO379" i="93" s="1"/>
  <c r="JW379" i="93"/>
  <c r="KE379" i="93"/>
  <c r="ME379" i="93" s="1"/>
  <c r="KM379" i="93"/>
  <c r="MM379" i="93" s="1"/>
  <c r="JG381" i="93"/>
  <c r="LG381" i="93" s="1"/>
  <c r="JO381" i="93"/>
  <c r="JW381" i="93"/>
  <c r="KE381" i="93"/>
  <c r="ME381" i="93" s="1"/>
  <c r="KM381" i="93"/>
  <c r="JG383" i="93"/>
  <c r="JO383" i="93"/>
  <c r="LO383" i="93" s="1"/>
  <c r="JW383" i="93"/>
  <c r="LW383" i="93" s="1"/>
  <c r="KE383" i="93"/>
  <c r="ME383" i="93" s="1"/>
  <c r="KM383" i="93"/>
  <c r="JG385" i="93"/>
  <c r="JO385" i="93"/>
  <c r="JW385" i="93"/>
  <c r="LW385" i="93" s="1"/>
  <c r="KE385" i="93"/>
  <c r="KM385" i="93"/>
  <c r="MM385" i="93" s="1"/>
  <c r="JG387" i="93"/>
  <c r="LG387" i="93" s="1"/>
  <c r="JO387" i="93"/>
  <c r="LO387" i="93" s="1"/>
  <c r="JW387" i="93"/>
  <c r="KE387" i="93"/>
  <c r="JG389" i="93"/>
  <c r="LG389" i="93" s="1"/>
  <c r="JO389" i="93"/>
  <c r="JW389" i="93"/>
  <c r="KE389" i="93"/>
  <c r="ME389" i="93" s="1"/>
  <c r="KM389" i="93"/>
  <c r="JG391" i="93"/>
  <c r="LG391" i="93" s="1"/>
  <c r="JO391" i="93"/>
  <c r="JW391" i="93"/>
  <c r="KE391" i="93"/>
  <c r="ME391" i="93" s="1"/>
  <c r="KM391" i="93"/>
  <c r="MM391" i="93" s="1"/>
  <c r="KQ392" i="93"/>
  <c r="JD364" i="93"/>
  <c r="LD364" i="93" s="1"/>
  <c r="JL364" i="93"/>
  <c r="LL364" i="93" s="1"/>
  <c r="JT364" i="93"/>
  <c r="LT364" i="93" s="1"/>
  <c r="KB364" i="93"/>
  <c r="JH379" i="93"/>
  <c r="JP379" i="93"/>
  <c r="LP379" i="93" s="1"/>
  <c r="JX379" i="93"/>
  <c r="KF379" i="93"/>
  <c r="KN379" i="93"/>
  <c r="MN379" i="93" s="1"/>
  <c r="JH381" i="93"/>
  <c r="LH381" i="93" s="1"/>
  <c r="JP381" i="93"/>
  <c r="LP381" i="93" s="1"/>
  <c r="JX381" i="93"/>
  <c r="KF381" i="93"/>
  <c r="KN381" i="93"/>
  <c r="MN381" i="93" s="1"/>
  <c r="JH383" i="93"/>
  <c r="JP383" i="93"/>
  <c r="JX383" i="93"/>
  <c r="LX383" i="93" s="1"/>
  <c r="KF383" i="93"/>
  <c r="MF383" i="93" s="1"/>
  <c r="KN383" i="93"/>
  <c r="MN383" i="93" s="1"/>
  <c r="JH385" i="93"/>
  <c r="JP385" i="93"/>
  <c r="JX385" i="93"/>
  <c r="LX385" i="93" s="1"/>
  <c r="KF385" i="93"/>
  <c r="MF385" i="93" s="1"/>
  <c r="KN385" i="93"/>
  <c r="JH387" i="93"/>
  <c r="LH387" i="93" s="1"/>
  <c r="JP387" i="93"/>
  <c r="JX387" i="93"/>
  <c r="LX387" i="93" s="1"/>
  <c r="KF387" i="93"/>
  <c r="KN387" i="93"/>
  <c r="JH389" i="93"/>
  <c r="LH389" i="93" s="1"/>
  <c r="JP389" i="93"/>
  <c r="JX389" i="93"/>
  <c r="KF389" i="93"/>
  <c r="MF389" i="93" s="1"/>
  <c r="KN389" i="93"/>
  <c r="MN389" i="93" s="1"/>
  <c r="JH391" i="93"/>
  <c r="LH391" i="93" s="1"/>
  <c r="JP391" i="93"/>
  <c r="JX391" i="93"/>
  <c r="KF391" i="93"/>
  <c r="KN391" i="93"/>
  <c r="KB392" i="93"/>
  <c r="JA360" i="93"/>
  <c r="LA360" i="93" s="1"/>
  <c r="JI360" i="93"/>
  <c r="LI360" i="93" s="1"/>
  <c r="JQ360" i="93"/>
  <c r="LQ360" i="93" s="1"/>
  <c r="JY360" i="93"/>
  <c r="KG360" i="93"/>
  <c r="KO360" i="93"/>
  <c r="MO360" i="93" s="1"/>
  <c r="JA365" i="93"/>
  <c r="JI365" i="93"/>
  <c r="JQ365" i="93"/>
  <c r="LQ365" i="93" s="1"/>
  <c r="JY365" i="93"/>
  <c r="JA367" i="93"/>
  <c r="LA367" i="93" s="1"/>
  <c r="JI367" i="93"/>
  <c r="JQ367" i="93"/>
  <c r="JY367" i="93"/>
  <c r="LY367" i="93" s="1"/>
  <c r="JA369" i="93"/>
  <c r="JI369" i="93"/>
  <c r="JQ369" i="93"/>
  <c r="LQ369" i="93" s="1"/>
  <c r="JY369" i="93"/>
  <c r="LY369" i="93" s="1"/>
  <c r="KG369" i="93"/>
  <c r="MG369" i="93" s="1"/>
  <c r="KO369" i="93"/>
  <c r="JA371" i="93"/>
  <c r="JI371" i="93"/>
  <c r="LI371" i="93" s="1"/>
  <c r="JQ371" i="93"/>
  <c r="LQ371" i="93" s="1"/>
  <c r="JY371" i="93"/>
  <c r="KG371" i="93"/>
  <c r="MG371" i="93" s="1"/>
  <c r="JA373" i="93"/>
  <c r="LA373" i="93" s="1"/>
  <c r="JI373" i="93"/>
  <c r="LI373" i="93" s="1"/>
  <c r="JQ373" i="93"/>
  <c r="JY373" i="93"/>
  <c r="KG373" i="93"/>
  <c r="MG373" i="93" s="1"/>
  <c r="KO373" i="93"/>
  <c r="MO373" i="93" s="1"/>
  <c r="JA375" i="93"/>
  <c r="JI375" i="93"/>
  <c r="LI375" i="93" s="1"/>
  <c r="JQ375" i="93"/>
  <c r="LQ375" i="93" s="1"/>
  <c r="JY375" i="93"/>
  <c r="LY375" i="93" s="1"/>
  <c r="KG375" i="93"/>
  <c r="KO375" i="93"/>
  <c r="JA377" i="93"/>
  <c r="JI377" i="93"/>
  <c r="JQ377" i="93"/>
  <c r="JY377" i="93"/>
  <c r="LY377" i="93" s="1"/>
  <c r="KG377" i="93"/>
  <c r="MG377" i="93" s="1"/>
  <c r="JA379" i="93"/>
  <c r="LA379" i="93" s="1"/>
  <c r="JI379" i="93"/>
  <c r="JQ379" i="93"/>
  <c r="JY379" i="93"/>
  <c r="LY379" i="93" s="1"/>
  <c r="KG379" i="93"/>
  <c r="KO379" i="93"/>
  <c r="JA381" i="93"/>
  <c r="LA381" i="93" s="1"/>
  <c r="JI381" i="93"/>
  <c r="LI381" i="93" s="1"/>
  <c r="JQ381" i="93"/>
  <c r="LQ381" i="93" s="1"/>
  <c r="JY381" i="93"/>
  <c r="KG381" i="93"/>
  <c r="KO381" i="93"/>
  <c r="MO381" i="93" s="1"/>
  <c r="JA383" i="93"/>
  <c r="JI383" i="93"/>
  <c r="JQ383" i="93"/>
  <c r="LQ383" i="93" s="1"/>
  <c r="JY383" i="93"/>
  <c r="LY383" i="93" s="1"/>
  <c r="KG383" i="93"/>
  <c r="MG383" i="93" s="1"/>
  <c r="KO383" i="93"/>
  <c r="JA385" i="93"/>
  <c r="JI385" i="93"/>
  <c r="LI385" i="93" s="1"/>
  <c r="JQ385" i="93"/>
  <c r="LQ385" i="93" s="1"/>
  <c r="JY385" i="93"/>
  <c r="KG385" i="93"/>
  <c r="MG385" i="93" s="1"/>
  <c r="KO385" i="93"/>
  <c r="JA387" i="93"/>
  <c r="LA387" i="93" s="1"/>
  <c r="JI387" i="93"/>
  <c r="JQ387" i="93"/>
  <c r="JY387" i="93"/>
  <c r="LY387" i="93" s="1"/>
  <c r="KG387" i="93"/>
  <c r="MG387" i="93" s="1"/>
  <c r="KO387" i="93"/>
  <c r="JA389" i="93"/>
  <c r="LA389" i="93" s="1"/>
  <c r="JI389" i="93"/>
  <c r="LI389" i="93" s="1"/>
  <c r="JQ389" i="93"/>
  <c r="LQ389" i="93" s="1"/>
  <c r="JY389" i="93"/>
  <c r="KG389" i="93"/>
  <c r="KO389" i="93"/>
  <c r="MO389" i="93" s="1"/>
  <c r="IO389" i="93" s="1"/>
  <c r="JA391" i="93"/>
  <c r="JI391" i="93"/>
  <c r="JQ391" i="93"/>
  <c r="LQ391" i="93" s="1"/>
  <c r="JY391" i="93"/>
  <c r="LY391" i="93" s="1"/>
  <c r="KG391" i="93"/>
  <c r="MG391" i="93" s="1"/>
  <c r="KK392" i="93"/>
  <c r="MK392" i="93" s="1"/>
  <c r="JB360" i="93"/>
  <c r="JJ360" i="93"/>
  <c r="LJ360" i="93" s="1"/>
  <c r="JR360" i="93"/>
  <c r="LR360" i="93" s="1"/>
  <c r="JB367" i="93"/>
  <c r="JO392" i="93"/>
  <c r="LO392" i="93" s="1"/>
  <c r="JA353" i="93"/>
  <c r="LA353" i="93" s="1"/>
  <c r="KP364" i="93"/>
  <c r="MP364" i="93" s="1"/>
  <c r="IP364" i="93" s="1"/>
  <c r="JB366" i="93"/>
  <c r="JJ366" i="93"/>
  <c r="JR366" i="93"/>
  <c r="LR366" i="93" s="1"/>
  <c r="JZ366" i="93"/>
  <c r="LZ366" i="93" s="1"/>
  <c r="JB368" i="93"/>
  <c r="JJ368" i="93"/>
  <c r="LJ368" i="93" s="1"/>
  <c r="JD350" i="93"/>
  <c r="LD350" i="93" s="1"/>
  <c r="JL350" i="93"/>
  <c r="LL350" i="93" s="1"/>
  <c r="JT350" i="93"/>
  <c r="LT350" i="93" s="1"/>
  <c r="KB350" i="93"/>
  <c r="MB350" i="93" s="1"/>
  <c r="KJ350" i="93"/>
  <c r="MJ350" i="93" s="1"/>
  <c r="JH354" i="93"/>
  <c r="LH354" i="93" s="1"/>
  <c r="JP354" i="93"/>
  <c r="JX354" i="93"/>
  <c r="LX354" i="93" s="1"/>
  <c r="KF354" i="93"/>
  <c r="MF354" i="93" s="1"/>
  <c r="KN354" i="93"/>
  <c r="MN354" i="93" s="1"/>
  <c r="IN354" i="93" s="1"/>
  <c r="JD358" i="93"/>
  <c r="JL358" i="93"/>
  <c r="JT358" i="93"/>
  <c r="LT358" i="93" s="1"/>
  <c r="KQ364" i="93"/>
  <c r="MQ364" i="93" s="1"/>
  <c r="JS366" i="93"/>
  <c r="KA366" i="93"/>
  <c r="MA366" i="93" s="1"/>
  <c r="KI366" i="93"/>
  <c r="MI366" i="93" s="1"/>
  <c r="KQ366" i="93"/>
  <c r="MQ366" i="93" s="1"/>
  <c r="JK368" i="93"/>
  <c r="JS368" i="93"/>
  <c r="KA368" i="93"/>
  <c r="MA368" i="93" s="1"/>
  <c r="KI368" i="93"/>
  <c r="MI368" i="93" s="1"/>
  <c r="KQ368" i="93"/>
  <c r="FT411" i="93"/>
  <c r="FT412" i="93"/>
  <c r="FT432" i="93"/>
  <c r="FT433" i="93"/>
  <c r="FT434" i="93"/>
  <c r="FT436" i="93"/>
  <c r="FT437" i="93"/>
  <c r="FP477" i="93"/>
  <c r="KM384" i="93"/>
  <c r="MM384" i="93" s="1"/>
  <c r="JF352" i="93"/>
  <c r="LF352" i="93" s="1"/>
  <c r="JN352" i="93"/>
  <c r="LN352" i="93" s="1"/>
  <c r="JV352" i="93"/>
  <c r="LV352" i="93" s="1"/>
  <c r="KD352" i="93"/>
  <c r="MD352" i="93" s="1"/>
  <c r="KL352" i="93"/>
  <c r="ML352" i="93" s="1"/>
  <c r="JC353" i="93"/>
  <c r="LC353" i="93" s="1"/>
  <c r="JK353" i="93"/>
  <c r="JS353" i="93"/>
  <c r="LS353" i="93" s="1"/>
  <c r="KA353" i="93"/>
  <c r="KI353" i="93"/>
  <c r="MI353" i="93" s="1"/>
  <c r="KQ353" i="93"/>
  <c r="JG352" i="93"/>
  <c r="LG352" i="93" s="1"/>
  <c r="JO352" i="93"/>
  <c r="LO352" i="93" s="1"/>
  <c r="JW352" i="93"/>
  <c r="LW352" i="93" s="1"/>
  <c r="KE352" i="93"/>
  <c r="ME352" i="93" s="1"/>
  <c r="JH352" i="93"/>
  <c r="LH352" i="93" s="1"/>
  <c r="JP352" i="93"/>
  <c r="LP352" i="93" s="1"/>
  <c r="JX352" i="93"/>
  <c r="LX352" i="93" s="1"/>
  <c r="KF352" i="93"/>
  <c r="MF352" i="93" s="1"/>
  <c r="KN352" i="93"/>
  <c r="MN352" i="93" s="1"/>
  <c r="FP497" i="93"/>
  <c r="JA352" i="93"/>
  <c r="LA352" i="93" s="1"/>
  <c r="JI352" i="93"/>
  <c r="LI352" i="93" s="1"/>
  <c r="JQ352" i="93"/>
  <c r="LQ352" i="93" s="1"/>
  <c r="JY352" i="93"/>
  <c r="LY352" i="93" s="1"/>
  <c r="KG352" i="93"/>
  <c r="MG352" i="93" s="1"/>
  <c r="KO352" i="93"/>
  <c r="MO352" i="93" s="1"/>
  <c r="KK357" i="93"/>
  <c r="KM352" i="93"/>
  <c r="MM352" i="93" s="1"/>
  <c r="JH365" i="93"/>
  <c r="JP365" i="93"/>
  <c r="JX365" i="93"/>
  <c r="LX365" i="93" s="1"/>
  <c r="KF365" i="93"/>
  <c r="MF365" i="93" s="1"/>
  <c r="KN365" i="93"/>
  <c r="MN365" i="93" s="1"/>
  <c r="IN365" i="93" s="1"/>
  <c r="JD366" i="93"/>
  <c r="JL366" i="93"/>
  <c r="LL366" i="93" s="1"/>
  <c r="JT366" i="93"/>
  <c r="LT366" i="93" s="1"/>
  <c r="KB366" i="93"/>
  <c r="MB366" i="93" s="1"/>
  <c r="JH367" i="93"/>
  <c r="JP367" i="93"/>
  <c r="LP367" i="93" s="1"/>
  <c r="JX367" i="93"/>
  <c r="LX367" i="93" s="1"/>
  <c r="KF367" i="93"/>
  <c r="MF367" i="93" s="1"/>
  <c r="KN367" i="93"/>
  <c r="JH369" i="93"/>
  <c r="LH369" i="93" s="1"/>
  <c r="JP369" i="93"/>
  <c r="LP369" i="93" s="1"/>
  <c r="JX369" i="93"/>
  <c r="KF369" i="93"/>
  <c r="KN369" i="93"/>
  <c r="MN369" i="93" s="1"/>
  <c r="IN369" i="93" s="1"/>
  <c r="JH371" i="93"/>
  <c r="LH371" i="93" s="1"/>
  <c r="JP371" i="93"/>
  <c r="LP371" i="93" s="1"/>
  <c r="JX371" i="93"/>
  <c r="KF371" i="93"/>
  <c r="KB372" i="93"/>
  <c r="KJ372" i="93"/>
  <c r="MJ372" i="93" s="1"/>
  <c r="JH373" i="93"/>
  <c r="JP373" i="93"/>
  <c r="LP373" i="93" s="1"/>
  <c r="JX373" i="93"/>
  <c r="KF373" i="93"/>
  <c r="MF373" i="93" s="1"/>
  <c r="KN373" i="93"/>
  <c r="JL374" i="93"/>
  <c r="LL374" i="93" s="1"/>
  <c r="JT374" i="93"/>
  <c r="LT374" i="93" s="1"/>
  <c r="JH375" i="93"/>
  <c r="LH375" i="93" s="1"/>
  <c r="JP375" i="93"/>
  <c r="JX375" i="93"/>
  <c r="LX375" i="93" s="1"/>
  <c r="KF375" i="93"/>
  <c r="MF375" i="93" s="1"/>
  <c r="JH377" i="93"/>
  <c r="LH377" i="93" s="1"/>
  <c r="JP377" i="93"/>
  <c r="JX377" i="93"/>
  <c r="LX377" i="93" s="1"/>
  <c r="KF377" i="93"/>
  <c r="MF377" i="93" s="1"/>
  <c r="KN377" i="93"/>
  <c r="MN377" i="93" s="1"/>
  <c r="IN377" i="93" s="1"/>
  <c r="KJ392" i="93"/>
  <c r="FT450" i="93"/>
  <c r="KO377" i="93"/>
  <c r="MO377" i="93" s="1"/>
  <c r="IO377" i="93" s="1"/>
  <c r="FP445" i="93"/>
  <c r="FP499" i="93"/>
  <c r="JB365" i="93"/>
  <c r="JJ365" i="93"/>
  <c r="LJ365" i="93" s="1"/>
  <c r="JR365" i="93"/>
  <c r="LR365" i="93" s="1"/>
  <c r="JJ367" i="93"/>
  <c r="JB369" i="93"/>
  <c r="LB369" i="93" s="1"/>
  <c r="JC360" i="93"/>
  <c r="LC360" i="93" s="1"/>
  <c r="JO372" i="93"/>
  <c r="LO372" i="93" s="1"/>
  <c r="JW372" i="93"/>
  <c r="KE372" i="93"/>
  <c r="ME372" i="93" s="1"/>
  <c r="KM372" i="93"/>
  <c r="JG374" i="93"/>
  <c r="JO374" i="93"/>
  <c r="JW374" i="93"/>
  <c r="LW374" i="93" s="1"/>
  <c r="KE390" i="93"/>
  <c r="ME390" i="93" s="1"/>
  <c r="KM390" i="93"/>
  <c r="MM390" i="93" s="1"/>
  <c r="JW392" i="93"/>
  <c r="JH362" i="93"/>
  <c r="LH362" i="93" s="1"/>
  <c r="JP362" i="93"/>
  <c r="JX362" i="93"/>
  <c r="LX362" i="93" s="1"/>
  <c r="JH364" i="93"/>
  <c r="JP364" i="93"/>
  <c r="LP364" i="93" s="1"/>
  <c r="JX364" i="93"/>
  <c r="LX364" i="93" s="1"/>
  <c r="KF364" i="93"/>
  <c r="MF364" i="93" s="1"/>
  <c r="JD365" i="93"/>
  <c r="JL365" i="93"/>
  <c r="LL365" i="93" s="1"/>
  <c r="JT365" i="93"/>
  <c r="LT365" i="93" s="1"/>
  <c r="JH366" i="93"/>
  <c r="LH366" i="93" s="1"/>
  <c r="JP366" i="93"/>
  <c r="JX366" i="93"/>
  <c r="LX366" i="93" s="1"/>
  <c r="JD367" i="93"/>
  <c r="LD367" i="93" s="1"/>
  <c r="JL367" i="93"/>
  <c r="LL367" i="93" s="1"/>
  <c r="JT367" i="93"/>
  <c r="KB367" i="93"/>
  <c r="MB367" i="93" s="1"/>
  <c r="KF368" i="93"/>
  <c r="MF368" i="93" s="1"/>
  <c r="JD369" i="93"/>
  <c r="LD369" i="93" s="1"/>
  <c r="JL369" i="93"/>
  <c r="JT369" i="93"/>
  <c r="LT369" i="93" s="1"/>
  <c r="KN370" i="93"/>
  <c r="JX372" i="93"/>
  <c r="LX372" i="93" s="1"/>
  <c r="KF372" i="93"/>
  <c r="KN372" i="93"/>
  <c r="JD373" i="93"/>
  <c r="LD373" i="93" s="1"/>
  <c r="JL373" i="93"/>
  <c r="LL373" i="93" s="1"/>
  <c r="JT373" i="93"/>
  <c r="KB373" i="93"/>
  <c r="MB373" i="93" s="1"/>
  <c r="KJ373" i="93"/>
  <c r="MJ373" i="93" s="1"/>
  <c r="JH374" i="93"/>
  <c r="LH374" i="93" s="1"/>
  <c r="JP374" i="93"/>
  <c r="JX374" i="93"/>
  <c r="LX374" i="93" s="1"/>
  <c r="JD375" i="93"/>
  <c r="LD375" i="93" s="1"/>
  <c r="JL375" i="93"/>
  <c r="LL375" i="93" s="1"/>
  <c r="JT375" i="93"/>
  <c r="KB375" i="93"/>
  <c r="MB375" i="93" s="1"/>
  <c r="KJ375" i="93"/>
  <c r="MJ375" i="93" s="1"/>
  <c r="JD377" i="93"/>
  <c r="LD377" i="93" s="1"/>
  <c r="JL377" i="93"/>
  <c r="JT377" i="93"/>
  <c r="LT377" i="93" s="1"/>
  <c r="KB377" i="93"/>
  <c r="MB377" i="93" s="1"/>
  <c r="KJ377" i="93"/>
  <c r="MJ377" i="93" s="1"/>
  <c r="KB389" i="93"/>
  <c r="KJ389" i="93"/>
  <c r="MJ389" i="93" s="1"/>
  <c r="JM389" i="93"/>
  <c r="LM389" i="93" s="1"/>
  <c r="JY354" i="93"/>
  <c r="LY354" i="93" s="1"/>
  <c r="JI354" i="93"/>
  <c r="JC354" i="93"/>
  <c r="JK354" i="93"/>
  <c r="LK354" i="93" s="1"/>
  <c r="JS354" i="93"/>
  <c r="LS354" i="93" s="1"/>
  <c r="KA354" i="93"/>
  <c r="KI354" i="93"/>
  <c r="MI354" i="93" s="1"/>
  <c r="KQ354" i="93"/>
  <c r="MQ354" i="93" s="1"/>
  <c r="JR367" i="93"/>
  <c r="LR367" i="93" s="1"/>
  <c r="JZ367" i="93"/>
  <c r="JJ369" i="93"/>
  <c r="JR369" i="93"/>
  <c r="LR369" i="93" s="1"/>
  <c r="JA354" i="93"/>
  <c r="LA354" i="93" s="1"/>
  <c r="JQ354" i="93"/>
  <c r="KG354" i="93"/>
  <c r="MG354" i="93" s="1"/>
  <c r="KO354" i="93"/>
  <c r="MO354" i="93" s="1"/>
  <c r="IO354" i="93" s="1"/>
  <c r="JD354" i="93"/>
  <c r="LD354" i="93" s="1"/>
  <c r="JK360" i="93"/>
  <c r="JS360" i="93"/>
  <c r="LS360" i="93" s="1"/>
  <c r="KA360" i="93"/>
  <c r="MA360" i="93" s="1"/>
  <c r="KI360" i="93"/>
  <c r="MI360" i="93" s="1"/>
  <c r="KQ360" i="93"/>
  <c r="JG364" i="93"/>
  <c r="LG364" i="93" s="1"/>
  <c r="JO364" i="93"/>
  <c r="LO364" i="93" s="1"/>
  <c r="JW364" i="93"/>
  <c r="LW364" i="93" s="1"/>
  <c r="KE364" i="93"/>
  <c r="KM364" i="93"/>
  <c r="MM364" i="93" s="1"/>
  <c r="JC365" i="93"/>
  <c r="LC365" i="93" s="1"/>
  <c r="JK365" i="93"/>
  <c r="LK365" i="93" s="1"/>
  <c r="JS365" i="93"/>
  <c r="KA365" i="93"/>
  <c r="MA365" i="93" s="1"/>
  <c r="KI365" i="93"/>
  <c r="JG366" i="93"/>
  <c r="LG366" i="93" s="1"/>
  <c r="JO366" i="93"/>
  <c r="JW366" i="93"/>
  <c r="LW366" i="93" s="1"/>
  <c r="JC367" i="93"/>
  <c r="JK367" i="93"/>
  <c r="LK367" i="93" s="1"/>
  <c r="JS367" i="93"/>
  <c r="KA367" i="93"/>
  <c r="MA367" i="93" s="1"/>
  <c r="KI367" i="93"/>
  <c r="MI367" i="93" s="1"/>
  <c r="JG368" i="93"/>
  <c r="LG368" i="93" s="1"/>
  <c r="JC369" i="93"/>
  <c r="JK369" i="93"/>
  <c r="LK369" i="93" s="1"/>
  <c r="KE392" i="93"/>
  <c r="ME392" i="93" s="1"/>
  <c r="JD391" i="93"/>
  <c r="LD391" i="93" s="1"/>
  <c r="LE381" i="93"/>
  <c r="LU381" i="93"/>
  <c r="MK381" i="93"/>
  <c r="JE391" i="93"/>
  <c r="LE391" i="93" s="1"/>
  <c r="KO391" i="93"/>
  <c r="MC381" i="93"/>
  <c r="JB373" i="93"/>
  <c r="LB373" i="93" s="1"/>
  <c r="JJ373" i="93"/>
  <c r="LJ373" i="93" s="1"/>
  <c r="JR373" i="93"/>
  <c r="JZ373" i="93"/>
  <c r="LZ373" i="93" s="1"/>
  <c r="KH373" i="93"/>
  <c r="MH373" i="93" s="1"/>
  <c r="KP373" i="93"/>
  <c r="MP373" i="93" s="1"/>
  <c r="JB375" i="93"/>
  <c r="JJ375" i="93"/>
  <c r="LJ375" i="93" s="1"/>
  <c r="JR375" i="93"/>
  <c r="LR375" i="93" s="1"/>
  <c r="JZ375" i="93"/>
  <c r="LZ375" i="93" s="1"/>
  <c r="KH375" i="93"/>
  <c r="JB377" i="93"/>
  <c r="LB377" i="93" s="1"/>
  <c r="JJ377" i="93"/>
  <c r="LJ377" i="93" s="1"/>
  <c r="JR377" i="93"/>
  <c r="LR377" i="93" s="1"/>
  <c r="JZ377" i="93"/>
  <c r="KH377" i="93"/>
  <c r="MH377" i="93" s="1"/>
  <c r="KP377" i="93"/>
  <c r="MP377" i="93" s="1"/>
  <c r="IP377" i="93" s="1"/>
  <c r="JB379" i="93"/>
  <c r="LB379" i="93" s="1"/>
  <c r="JJ379" i="93"/>
  <c r="JR379" i="93"/>
  <c r="LR379" i="93" s="1"/>
  <c r="JZ379" i="93"/>
  <c r="LZ379" i="93" s="1"/>
  <c r="KH379" i="93"/>
  <c r="MH379" i="93" s="1"/>
  <c r="KP379" i="93"/>
  <c r="JB381" i="93"/>
  <c r="LB381" i="93" s="1"/>
  <c r="JJ381" i="93"/>
  <c r="LJ381" i="93" s="1"/>
  <c r="JR381" i="93"/>
  <c r="LR381" i="93" s="1"/>
  <c r="JZ381" i="93"/>
  <c r="KH381" i="93"/>
  <c r="MH381" i="93" s="1"/>
  <c r="KP381" i="93"/>
  <c r="MP381" i="93" s="1"/>
  <c r="IP381" i="93" s="1"/>
  <c r="JB383" i="93"/>
  <c r="LB383" i="93" s="1"/>
  <c r="JJ383" i="93"/>
  <c r="JR383" i="93"/>
  <c r="LR383" i="93" s="1"/>
  <c r="JZ383" i="93"/>
  <c r="LZ383" i="93" s="1"/>
  <c r="KH383" i="93"/>
  <c r="MH383" i="93" s="1"/>
  <c r="KP383" i="93"/>
  <c r="JB385" i="93"/>
  <c r="LB385" i="93" s="1"/>
  <c r="JJ385" i="93"/>
  <c r="LJ385" i="93" s="1"/>
  <c r="JR385" i="93"/>
  <c r="LR385" i="93" s="1"/>
  <c r="JZ385" i="93"/>
  <c r="KH385" i="93"/>
  <c r="MH385" i="93" s="1"/>
  <c r="KP385" i="93"/>
  <c r="MP385" i="93" s="1"/>
  <c r="IP385" i="93" s="1"/>
  <c r="JB387" i="93"/>
  <c r="LB387" i="93" s="1"/>
  <c r="JJ387" i="93"/>
  <c r="JR387" i="93"/>
  <c r="LR387" i="93" s="1"/>
  <c r="JZ387" i="93"/>
  <c r="LZ387" i="93" s="1"/>
  <c r="KH387" i="93"/>
  <c r="MH387" i="93" s="1"/>
  <c r="KP387" i="93"/>
  <c r="JB389" i="93"/>
  <c r="LB389" i="93" s="1"/>
  <c r="JJ389" i="93"/>
  <c r="LJ389" i="93" s="1"/>
  <c r="JR389" i="93"/>
  <c r="LR389" i="93" s="1"/>
  <c r="JB391" i="93"/>
  <c r="JB352" i="93"/>
  <c r="LB352" i="93" s="1"/>
  <c r="JJ352" i="93"/>
  <c r="LJ352" i="93" s="1"/>
  <c r="JR352" i="93"/>
  <c r="LR352" i="93" s="1"/>
  <c r="JZ352" i="93"/>
  <c r="LZ352" i="93" s="1"/>
  <c r="KH352" i="93"/>
  <c r="MH352" i="93" s="1"/>
  <c r="KP352" i="93"/>
  <c r="MP352" i="93" s="1"/>
  <c r="JC373" i="93"/>
  <c r="LC373" i="93" s="1"/>
  <c r="JK373" i="93"/>
  <c r="JS373" i="93"/>
  <c r="LS373" i="93" s="1"/>
  <c r="KA373" i="93"/>
  <c r="MA373" i="93" s="1"/>
  <c r="KI373" i="93"/>
  <c r="MI373" i="93" s="1"/>
  <c r="KQ373" i="93"/>
  <c r="JC375" i="93"/>
  <c r="JK375" i="93"/>
  <c r="LK375" i="93" s="1"/>
  <c r="JS375" i="93"/>
  <c r="LS375" i="93" s="1"/>
  <c r="KA375" i="93"/>
  <c r="KI375" i="93"/>
  <c r="MI375" i="93" s="1"/>
  <c r="KQ375" i="93"/>
  <c r="MQ375" i="93" s="1"/>
  <c r="JC377" i="93"/>
  <c r="LC377" i="93" s="1"/>
  <c r="JK377" i="93"/>
  <c r="JS377" i="93"/>
  <c r="LS377" i="93" s="1"/>
  <c r="KA377" i="93"/>
  <c r="MA377" i="93" s="1"/>
  <c r="KI377" i="93"/>
  <c r="MI377" i="93" s="1"/>
  <c r="KQ377" i="93"/>
  <c r="JC379" i="93"/>
  <c r="LC379" i="93" s="1"/>
  <c r="JK379" i="93"/>
  <c r="LK379" i="93" s="1"/>
  <c r="JS379" i="93"/>
  <c r="LS379" i="93" s="1"/>
  <c r="KA379" i="93"/>
  <c r="KI379" i="93"/>
  <c r="KQ379" i="93"/>
  <c r="MQ379" i="93" s="1"/>
  <c r="JC381" i="93"/>
  <c r="LC381" i="93" s="1"/>
  <c r="JK381" i="93"/>
  <c r="JS381" i="93"/>
  <c r="LS381" i="93" s="1"/>
  <c r="KA381" i="93"/>
  <c r="MA381" i="93" s="1"/>
  <c r="KI381" i="93"/>
  <c r="MI381" i="93" s="1"/>
  <c r="KQ381" i="93"/>
  <c r="JC383" i="93"/>
  <c r="LC383" i="93" s="1"/>
  <c r="JK383" i="93"/>
  <c r="LK383" i="93" s="1"/>
  <c r="JS383" i="93"/>
  <c r="LS383" i="93" s="1"/>
  <c r="KA383" i="93"/>
  <c r="KI383" i="93"/>
  <c r="MI383" i="93" s="1"/>
  <c r="KQ383" i="93"/>
  <c r="MQ383" i="93" s="1"/>
  <c r="JC385" i="93"/>
  <c r="LC385" i="93" s="1"/>
  <c r="JK385" i="93"/>
  <c r="JS385" i="93"/>
  <c r="LS385" i="93" s="1"/>
  <c r="KA385" i="93"/>
  <c r="MA385" i="93" s="1"/>
  <c r="KI385" i="93"/>
  <c r="MI385" i="93" s="1"/>
  <c r="KQ385" i="93"/>
  <c r="JC387" i="93"/>
  <c r="LC387" i="93" s="1"/>
  <c r="JK387" i="93"/>
  <c r="JS387" i="93"/>
  <c r="LS387" i="93" s="1"/>
  <c r="KA387" i="93"/>
  <c r="KI387" i="93"/>
  <c r="MI387" i="93" s="1"/>
  <c r="KQ387" i="93"/>
  <c r="MQ387" i="93" s="1"/>
  <c r="JC389" i="93"/>
  <c r="LC389" i="93" s="1"/>
  <c r="JK389" i="93"/>
  <c r="JS389" i="93"/>
  <c r="LS389" i="93" s="1"/>
  <c r="KA389" i="93"/>
  <c r="MA389" i="93" s="1"/>
  <c r="KI389" i="93"/>
  <c r="MI389" i="93" s="1"/>
  <c r="KQ389" i="93"/>
  <c r="JC391" i="93"/>
  <c r="LC391" i="93" s="1"/>
  <c r="JK391" i="93"/>
  <c r="LK391" i="93" s="1"/>
  <c r="JS391" i="93"/>
  <c r="LS391" i="93" s="1"/>
  <c r="KA391" i="93"/>
  <c r="JC352" i="93"/>
  <c r="LC352" i="93" s="1"/>
  <c r="JK352" i="93"/>
  <c r="LK352" i="93" s="1"/>
  <c r="JS352" i="93"/>
  <c r="LS352" i="93" s="1"/>
  <c r="KA352" i="93"/>
  <c r="MA352" i="93" s="1"/>
  <c r="KI352" i="93"/>
  <c r="MI352" i="93" s="1"/>
  <c r="KQ352" i="93"/>
  <c r="MQ352" i="93" s="1"/>
  <c r="JL391" i="93"/>
  <c r="LL391" i="93" s="1"/>
  <c r="JB350" i="93"/>
  <c r="LB350" i="93" s="1"/>
  <c r="JJ350" i="93"/>
  <c r="LJ350" i="93" s="1"/>
  <c r="JR350" i="93"/>
  <c r="LR350" i="93" s="1"/>
  <c r="JZ350" i="93"/>
  <c r="LZ350" i="93" s="1"/>
  <c r="KH350" i="93"/>
  <c r="MH350" i="93" s="1"/>
  <c r="KP350" i="93"/>
  <c r="MP350" i="93" s="1"/>
  <c r="IP350" i="93" s="1"/>
  <c r="LG351" i="93"/>
  <c r="LO351" i="93"/>
  <c r="ME351" i="93"/>
  <c r="MM351" i="93"/>
  <c r="JI353" i="93"/>
  <c r="LI353" i="93" s="1"/>
  <c r="JQ353" i="93"/>
  <c r="LQ353" i="93" s="1"/>
  <c r="JY353" i="93"/>
  <c r="LY353" i="93" s="1"/>
  <c r="JB358" i="93"/>
  <c r="LB358" i="93" s="1"/>
  <c r="JF350" i="93"/>
  <c r="LF350" i="93" s="1"/>
  <c r="JN350" i="93"/>
  <c r="LN350" i="93" s="1"/>
  <c r="JF358" i="93"/>
  <c r="LF358" i="93" s="1"/>
  <c r="JN358" i="93"/>
  <c r="LN358" i="93" s="1"/>
  <c r="FP483" i="93"/>
  <c r="JG350" i="93"/>
  <c r="LG350" i="93" s="1"/>
  <c r="JG358" i="93"/>
  <c r="LG358" i="93" s="1"/>
  <c r="JO358" i="93"/>
  <c r="LO358" i="93" s="1"/>
  <c r="JH361" i="93"/>
  <c r="LH361" i="93" s="1"/>
  <c r="JP361" i="93"/>
  <c r="JX361" i="93"/>
  <c r="LX361" i="93" s="1"/>
  <c r="KF361" i="93"/>
  <c r="MF361" i="93" s="1"/>
  <c r="KN361" i="93"/>
  <c r="MN361" i="93" s="1"/>
  <c r="JZ369" i="93"/>
  <c r="KH369" i="93"/>
  <c r="MH369" i="93" s="1"/>
  <c r="KP369" i="93"/>
  <c r="MP369" i="93" s="1"/>
  <c r="IP369" i="93" s="1"/>
  <c r="JB371" i="93"/>
  <c r="LB371" i="93" s="1"/>
  <c r="JJ371" i="93"/>
  <c r="JR371" i="93"/>
  <c r="LR371" i="93" s="1"/>
  <c r="JZ371" i="93"/>
  <c r="LZ371" i="93" s="1"/>
  <c r="KH371" i="93"/>
  <c r="MH371" i="93" s="1"/>
  <c r="KP371" i="93"/>
  <c r="JH350" i="93"/>
  <c r="LH350" i="93" s="1"/>
  <c r="JP350" i="93"/>
  <c r="LP350" i="93" s="1"/>
  <c r="JX350" i="93"/>
  <c r="LX350" i="93" s="1"/>
  <c r="KF350" i="93"/>
  <c r="MF350" i="93" s="1"/>
  <c r="KN350" i="93"/>
  <c r="MN350" i="93" s="1"/>
  <c r="IN350" i="93" s="1"/>
  <c r="JH358" i="93"/>
  <c r="LH358" i="93" s="1"/>
  <c r="JP358" i="93"/>
  <c r="LP358" i="93" s="1"/>
  <c r="JS369" i="93"/>
  <c r="KA369" i="93"/>
  <c r="MA369" i="93" s="1"/>
  <c r="KI369" i="93"/>
  <c r="MI369" i="93" s="1"/>
  <c r="KQ369" i="93"/>
  <c r="MQ369" i="93" s="1"/>
  <c r="JC371" i="93"/>
  <c r="JK371" i="93"/>
  <c r="LK371" i="93" s="1"/>
  <c r="JS371" i="93"/>
  <c r="LS371" i="93" s="1"/>
  <c r="KA371" i="93"/>
  <c r="MA371" i="93" s="1"/>
  <c r="KI371" i="93"/>
  <c r="JA358" i="93"/>
  <c r="LA358" i="93" s="1"/>
  <c r="JI358" i="93"/>
  <c r="LI358" i="93" s="1"/>
  <c r="JQ358" i="93"/>
  <c r="LQ358" i="93" s="1"/>
  <c r="JB361" i="93"/>
  <c r="JJ361" i="93"/>
  <c r="LJ361" i="93" s="1"/>
  <c r="JR361" i="93"/>
  <c r="LR361" i="93" s="1"/>
  <c r="JZ361" i="93"/>
  <c r="LZ361" i="93" s="1"/>
  <c r="KH361" i="93"/>
  <c r="KP361" i="93"/>
  <c r="MP361" i="93" s="1"/>
  <c r="IP361" i="93" s="1"/>
  <c r="KB369" i="93"/>
  <c r="MB369" i="93" s="1"/>
  <c r="KJ369" i="93"/>
  <c r="MJ369" i="93" s="1"/>
  <c r="JD371" i="93"/>
  <c r="JL371" i="93"/>
  <c r="LL371" i="93" s="1"/>
  <c r="JT371" i="93"/>
  <c r="LT371" i="93" s="1"/>
  <c r="KB371" i="93"/>
  <c r="MB371" i="93" s="1"/>
  <c r="KJ371" i="93"/>
  <c r="LF360" i="93"/>
  <c r="LN360" i="93"/>
  <c r="LV360" i="93"/>
  <c r="MD360" i="93"/>
  <c r="ML360" i="93"/>
  <c r="LK353" i="93"/>
  <c r="MA353" i="93"/>
  <c r="MQ353" i="93"/>
  <c r="KB358" i="93"/>
  <c r="KJ358" i="93"/>
  <c r="MJ358" i="93" s="1"/>
  <c r="LG360" i="93"/>
  <c r="LO360" i="93"/>
  <c r="LW360" i="93"/>
  <c r="ME360" i="93"/>
  <c r="MM360" i="93"/>
  <c r="LE353" i="93"/>
  <c r="LM353" i="93"/>
  <c r="LU353" i="93"/>
  <c r="MC353" i="93"/>
  <c r="MK353" i="93"/>
  <c r="LY360" i="93"/>
  <c r="MG360" i="93"/>
  <c r="KK384" i="93"/>
  <c r="MK384" i="93" s="1"/>
  <c r="JW358" i="93"/>
  <c r="LW358" i="93" s="1"/>
  <c r="KE358" i="93"/>
  <c r="ME358" i="93" s="1"/>
  <c r="KM358" i="93"/>
  <c r="MM358" i="93" s="1"/>
  <c r="LB360" i="93"/>
  <c r="JX358" i="93"/>
  <c r="LX358" i="93" s="1"/>
  <c r="KF358" i="93"/>
  <c r="LK360" i="93"/>
  <c r="MQ360" i="93"/>
  <c r="JY358" i="93"/>
  <c r="KG358" i="93"/>
  <c r="MG358" i="93" s="1"/>
  <c r="KO358" i="93"/>
  <c r="JC350" i="93"/>
  <c r="LC350" i="93" s="1"/>
  <c r="JK350" i="93"/>
  <c r="LK350" i="93" s="1"/>
  <c r="JS350" i="93"/>
  <c r="LS350" i="93" s="1"/>
  <c r="KA350" i="93"/>
  <c r="MA350" i="93" s="1"/>
  <c r="KI350" i="93"/>
  <c r="MI350" i="93" s="1"/>
  <c r="KQ350" i="93"/>
  <c r="MQ350" i="93" s="1"/>
  <c r="ME371" i="93"/>
  <c r="LO373" i="93"/>
  <c r="LO375" i="93"/>
  <c r="LW379" i="93"/>
  <c r="LO381" i="93"/>
  <c r="LG385" i="93"/>
  <c r="ME387" i="93"/>
  <c r="MM389" i="93"/>
  <c r="JH349" i="93"/>
  <c r="LH349" i="93" s="1"/>
  <c r="JP349" i="93"/>
  <c r="LP349" i="93" s="1"/>
  <c r="JX349" i="93"/>
  <c r="LX349" i="93" s="1"/>
  <c r="KF349" i="93"/>
  <c r="MF349" i="93" s="1"/>
  <c r="JD353" i="93"/>
  <c r="LD353" i="93" s="1"/>
  <c r="JL353" i="93"/>
  <c r="LL353" i="93" s="1"/>
  <c r="JT353" i="93"/>
  <c r="LT353" i="93" s="1"/>
  <c r="KB353" i="93"/>
  <c r="MB353" i="93" s="1"/>
  <c r="KJ353" i="93"/>
  <c r="MJ353" i="93" s="1"/>
  <c r="LW369" i="93"/>
  <c r="LG373" i="93"/>
  <c r="MM377" i="93"/>
  <c r="LW381" i="93"/>
  <c r="LG383" i="93"/>
  <c r="ME385" i="93"/>
  <c r="LW389" i="93"/>
  <c r="LW391" i="93"/>
  <c r="JY349" i="93"/>
  <c r="LY349" i="93" s="1"/>
  <c r="JQ349" i="93"/>
  <c r="LQ349" i="93" s="1"/>
  <c r="KO349" i="93"/>
  <c r="MO349" i="93" s="1"/>
  <c r="JB349" i="93"/>
  <c r="LB349" i="93" s="1"/>
  <c r="JJ349" i="93"/>
  <c r="LJ349" i="93" s="1"/>
  <c r="JR349" i="93"/>
  <c r="LR349" i="93" s="1"/>
  <c r="JZ349" i="93"/>
  <c r="LZ349" i="93" s="1"/>
  <c r="KH349" i="93"/>
  <c r="MH349" i="93" s="1"/>
  <c r="KP349" i="93"/>
  <c r="MP349" i="93" s="1"/>
  <c r="JO350" i="93"/>
  <c r="LO350" i="93" s="1"/>
  <c r="JW350" i="93"/>
  <c r="LW350" i="93" s="1"/>
  <c r="KE350" i="93"/>
  <c r="ME350" i="93" s="1"/>
  <c r="KM350" i="93"/>
  <c r="MM350" i="93" s="1"/>
  <c r="JF353" i="93"/>
  <c r="LF353" i="93" s="1"/>
  <c r="JN353" i="93"/>
  <c r="LN353" i="93" s="1"/>
  <c r="JV353" i="93"/>
  <c r="LV353" i="93" s="1"/>
  <c r="KD353" i="93"/>
  <c r="MD353" i="93" s="1"/>
  <c r="KL353" i="93"/>
  <c r="ML353" i="93" s="1"/>
  <c r="ME377" i="93"/>
  <c r="MM381" i="93"/>
  <c r="LW387" i="93"/>
  <c r="LO389" i="93"/>
  <c r="JA349" i="93"/>
  <c r="LA349" i="93" s="1"/>
  <c r="KG349" i="93"/>
  <c r="MG349" i="93" s="1"/>
  <c r="LE351" i="93"/>
  <c r="LM351" i="93"/>
  <c r="LU351" i="93"/>
  <c r="MC351" i="93"/>
  <c r="MK351" i="93"/>
  <c r="DQ351" i="93"/>
  <c r="JG353" i="93"/>
  <c r="LG353" i="93" s="1"/>
  <c r="JO353" i="93"/>
  <c r="LO353" i="93" s="1"/>
  <c r="JW353" i="93"/>
  <c r="LW353" i="93" s="1"/>
  <c r="LG369" i="93"/>
  <c r="ME369" i="93"/>
  <c r="LW371" i="93"/>
  <c r="LW373" i="93"/>
  <c r="LG375" i="93"/>
  <c r="MM375" i="93"/>
  <c r="LO385" i="93"/>
  <c r="LO391" i="93"/>
  <c r="JI349" i="93"/>
  <c r="LI349" i="93" s="1"/>
  <c r="JD349" i="93"/>
  <c r="LD349" i="93" s="1"/>
  <c r="JL349" i="93"/>
  <c r="LL349" i="93" s="1"/>
  <c r="JT349" i="93"/>
  <c r="LT349" i="93" s="1"/>
  <c r="KB349" i="93"/>
  <c r="MB349" i="93" s="1"/>
  <c r="KJ349" i="93"/>
  <c r="MJ349" i="93" s="1"/>
  <c r="JA350" i="93"/>
  <c r="LA350" i="93" s="1"/>
  <c r="JI350" i="93"/>
  <c r="LI350" i="93" s="1"/>
  <c r="JQ350" i="93"/>
  <c r="LQ350" i="93" s="1"/>
  <c r="JY350" i="93"/>
  <c r="LY350" i="93" s="1"/>
  <c r="KG350" i="93"/>
  <c r="MG350" i="93" s="1"/>
  <c r="KO350" i="93"/>
  <c r="MO350" i="93" s="1"/>
  <c r="IO350" i="93" s="1"/>
  <c r="JH353" i="93"/>
  <c r="LH353" i="93" s="1"/>
  <c r="JP353" i="93"/>
  <c r="LP353" i="93" s="1"/>
  <c r="JX353" i="93"/>
  <c r="LX353" i="93" s="1"/>
  <c r="JF355" i="93"/>
  <c r="LF355" i="93" s="1"/>
  <c r="JN355" i="93"/>
  <c r="LN355" i="93" s="1"/>
  <c r="LF369" i="93"/>
  <c r="LN369" i="93"/>
  <c r="LV369" i="93"/>
  <c r="MD369" i="93"/>
  <c r="ML369" i="93"/>
  <c r="LF371" i="93"/>
  <c r="LN371" i="93"/>
  <c r="LV371" i="93"/>
  <c r="MD371" i="93"/>
  <c r="LF373" i="93"/>
  <c r="LN373" i="93"/>
  <c r="LV373" i="93"/>
  <c r="MD373" i="93"/>
  <c r="ML373" i="93"/>
  <c r="JZ374" i="93"/>
  <c r="LZ374" i="93" s="1"/>
  <c r="KH374" i="93"/>
  <c r="KP374" i="93"/>
  <c r="MP374" i="93" s="1"/>
  <c r="IP374" i="93" s="1"/>
  <c r="LF375" i="93"/>
  <c r="LN375" i="93"/>
  <c r="LV375" i="93"/>
  <c r="MD375" i="93"/>
  <c r="ML375" i="93"/>
  <c r="JB376" i="93"/>
  <c r="LB376" i="93" s="1"/>
  <c r="JJ376" i="93"/>
  <c r="LJ376" i="93" s="1"/>
  <c r="JR376" i="93"/>
  <c r="LR376" i="93" s="1"/>
  <c r="JZ376" i="93"/>
  <c r="LZ376" i="93" s="1"/>
  <c r="LF377" i="93"/>
  <c r="LN377" i="93"/>
  <c r="LV377" i="93"/>
  <c r="MD377" i="93"/>
  <c r="ML377" i="93"/>
  <c r="LF379" i="93"/>
  <c r="LN379" i="93"/>
  <c r="LV379" i="93"/>
  <c r="MD379" i="93"/>
  <c r="ML379" i="93"/>
  <c r="LF381" i="93"/>
  <c r="LN381" i="93"/>
  <c r="LV381" i="93"/>
  <c r="MD381" i="93"/>
  <c r="ML381" i="93"/>
  <c r="LF383" i="93"/>
  <c r="LN383" i="93"/>
  <c r="LV383" i="93"/>
  <c r="MD383" i="93"/>
  <c r="LF385" i="93"/>
  <c r="LN385" i="93"/>
  <c r="LV385" i="93"/>
  <c r="MD385" i="93"/>
  <c r="ML385" i="93"/>
  <c r="LF387" i="93"/>
  <c r="LN387" i="93"/>
  <c r="LV387" i="93"/>
  <c r="MD387" i="93"/>
  <c r="ML387" i="93"/>
  <c r="LF389" i="93"/>
  <c r="LN389" i="93"/>
  <c r="LV389" i="93"/>
  <c r="MD389" i="93"/>
  <c r="LF391" i="93"/>
  <c r="LN391" i="93"/>
  <c r="LV391" i="93"/>
  <c r="MD391" i="93"/>
  <c r="ML391" i="93"/>
  <c r="LF393" i="93"/>
  <c r="LN393" i="93"/>
  <c r="LV393" i="93"/>
  <c r="MD393" i="93"/>
  <c r="ML393" i="93"/>
  <c r="FS401" i="93"/>
  <c r="FS403" i="93"/>
  <c r="FS406" i="93"/>
  <c r="FS407" i="93"/>
  <c r="FS408" i="93"/>
  <c r="FS420" i="93"/>
  <c r="FS464" i="93"/>
  <c r="FO467" i="93"/>
  <c r="FO468" i="93"/>
  <c r="FS480" i="93"/>
  <c r="FO482" i="93"/>
  <c r="FS482" i="93"/>
  <c r="FS495" i="93"/>
  <c r="JH355" i="93"/>
  <c r="LH355" i="93" s="1"/>
  <c r="JP355" i="93"/>
  <c r="LP355" i="93" s="1"/>
  <c r="JX355" i="93"/>
  <c r="LX355" i="93" s="1"/>
  <c r="KF355" i="93"/>
  <c r="MF355" i="93" s="1"/>
  <c r="KN355" i="93"/>
  <c r="MN355" i="93" s="1"/>
  <c r="IN355" i="93" s="1"/>
  <c r="LP361" i="93"/>
  <c r="LX369" i="93"/>
  <c r="MF369" i="93"/>
  <c r="LX371" i="93"/>
  <c r="LH373" i="93"/>
  <c r="LX373" i="93"/>
  <c r="MN373" i="93"/>
  <c r="KB374" i="93"/>
  <c r="MB374" i="93" s="1"/>
  <c r="KJ374" i="93"/>
  <c r="LP375" i="93"/>
  <c r="JD376" i="93"/>
  <c r="LD376" i="93" s="1"/>
  <c r="JL376" i="93"/>
  <c r="LL376" i="93" s="1"/>
  <c r="JT376" i="93"/>
  <c r="LT376" i="93" s="1"/>
  <c r="KB376" i="93"/>
  <c r="MB376" i="93" s="1"/>
  <c r="KJ376" i="93"/>
  <c r="MJ376" i="93" s="1"/>
  <c r="LP377" i="93"/>
  <c r="LH379" i="93"/>
  <c r="LX379" i="93"/>
  <c r="MF379" i="93"/>
  <c r="LX381" i="93"/>
  <c r="MF381" i="93"/>
  <c r="LH383" i="93"/>
  <c r="LP383" i="93"/>
  <c r="LH385" i="93"/>
  <c r="LP385" i="93"/>
  <c r="MN385" i="93"/>
  <c r="LP387" i="93"/>
  <c r="MF387" i="93"/>
  <c r="MN387" i="93"/>
  <c r="LP389" i="93"/>
  <c r="LX389" i="93"/>
  <c r="LP391" i="93"/>
  <c r="LX391" i="93"/>
  <c r="MF391" i="93"/>
  <c r="MN391" i="93"/>
  <c r="KE353" i="93"/>
  <c r="ME353" i="93" s="1"/>
  <c r="KM353" i="93"/>
  <c r="MM353" i="93" s="1"/>
  <c r="JA355" i="93"/>
  <c r="LA355" i="93" s="1"/>
  <c r="JI355" i="93"/>
  <c r="LI355" i="93" s="1"/>
  <c r="LA369" i="93"/>
  <c r="LI369" i="93"/>
  <c r="LA371" i="93"/>
  <c r="LY371" i="93"/>
  <c r="LQ373" i="93"/>
  <c r="LY373" i="93"/>
  <c r="KC374" i="93"/>
  <c r="MC374" i="93" s="1"/>
  <c r="KK374" i="93"/>
  <c r="MK374" i="93" s="1"/>
  <c r="LA375" i="93"/>
  <c r="MG375" i="93"/>
  <c r="MO375" i="93"/>
  <c r="JE376" i="93"/>
  <c r="LE376" i="93" s="1"/>
  <c r="JM376" i="93"/>
  <c r="LM376" i="93" s="1"/>
  <c r="JU376" i="93"/>
  <c r="LU376" i="93" s="1"/>
  <c r="KC376" i="93"/>
  <c r="MC376" i="93" s="1"/>
  <c r="KK376" i="93"/>
  <c r="MK376" i="93" s="1"/>
  <c r="LA377" i="93"/>
  <c r="LI377" i="93"/>
  <c r="LQ377" i="93"/>
  <c r="LI379" i="93"/>
  <c r="LQ379" i="93"/>
  <c r="MG379" i="93"/>
  <c r="MO379" i="93"/>
  <c r="JE380" i="93"/>
  <c r="LE380" i="93" s="1"/>
  <c r="JM380" i="93"/>
  <c r="LM380" i="93" s="1"/>
  <c r="JU380" i="93"/>
  <c r="LU380" i="93" s="1"/>
  <c r="KC380" i="93"/>
  <c r="MC380" i="93" s="1"/>
  <c r="KK380" i="93"/>
  <c r="MK380" i="93" s="1"/>
  <c r="LY381" i="93"/>
  <c r="MG381" i="93"/>
  <c r="LA383" i="93"/>
  <c r="LI383" i="93"/>
  <c r="MO383" i="93"/>
  <c r="LA385" i="93"/>
  <c r="LY385" i="93"/>
  <c r="MO385" i="93"/>
  <c r="LI387" i="93"/>
  <c r="LQ387" i="93"/>
  <c r="MO387" i="93"/>
  <c r="LY389" i="93"/>
  <c r="MG389" i="93"/>
  <c r="LA391" i="93"/>
  <c r="LI391" i="93"/>
  <c r="MO391" i="93"/>
  <c r="IO391" i="93" s="1"/>
  <c r="KF353" i="93"/>
  <c r="MF353" i="93" s="1"/>
  <c r="KN353" i="93"/>
  <c r="MN353" i="93" s="1"/>
  <c r="JB355" i="93"/>
  <c r="LB355" i="93" s="1"/>
  <c r="JJ355" i="93"/>
  <c r="LJ355" i="93" s="1"/>
  <c r="JR355" i="93"/>
  <c r="LR355" i="93" s="1"/>
  <c r="LB361" i="93"/>
  <c r="DQ363" i="93"/>
  <c r="LJ369" i="93"/>
  <c r="LZ369" i="93"/>
  <c r="LJ371" i="93"/>
  <c r="LR373" i="93"/>
  <c r="LB375" i="93"/>
  <c r="MH375" i="93"/>
  <c r="LZ377" i="93"/>
  <c r="LJ379" i="93"/>
  <c r="MP379" i="93"/>
  <c r="LZ381" i="93"/>
  <c r="LJ383" i="93"/>
  <c r="MP383" i="93"/>
  <c r="LZ385" i="93"/>
  <c r="LJ387" i="93"/>
  <c r="MP387" i="93"/>
  <c r="LB391" i="93"/>
  <c r="KG353" i="93"/>
  <c r="MG353" i="93" s="1"/>
  <c r="KO353" i="93"/>
  <c r="MO353" i="93" s="1"/>
  <c r="LE357" i="93"/>
  <c r="LM357" i="93"/>
  <c r="LU357" i="93"/>
  <c r="MC357" i="93"/>
  <c r="MK357" i="93"/>
  <c r="LC369" i="93"/>
  <c r="LS369" i="93"/>
  <c r="LC371" i="93"/>
  <c r="LK373" i="93"/>
  <c r="MQ373" i="93"/>
  <c r="KE374" i="93"/>
  <c r="ME374" i="93" s="1"/>
  <c r="KM374" i="93"/>
  <c r="MM374" i="93" s="1"/>
  <c r="LC375" i="93"/>
  <c r="MA375" i="93"/>
  <c r="JG376" i="93"/>
  <c r="LG376" i="93" s="1"/>
  <c r="JO376" i="93"/>
  <c r="LO376" i="93" s="1"/>
  <c r="JW376" i="93"/>
  <c r="LW376" i="93" s="1"/>
  <c r="LK377" i="93"/>
  <c r="MQ377" i="93"/>
  <c r="MA379" i="93"/>
  <c r="MI379" i="93"/>
  <c r="JG380" i="93"/>
  <c r="LG380" i="93" s="1"/>
  <c r="JO380" i="93"/>
  <c r="LO380" i="93" s="1"/>
  <c r="LK381" i="93"/>
  <c r="MQ381" i="93"/>
  <c r="MA383" i="93"/>
  <c r="LK385" i="93"/>
  <c r="MQ385" i="93"/>
  <c r="LK387" i="93"/>
  <c r="MA387" i="93"/>
  <c r="LK389" i="93"/>
  <c r="MQ389" i="93"/>
  <c r="MA391" i="93"/>
  <c r="KI391" i="93"/>
  <c r="MI391" i="93" s="1"/>
  <c r="JB353" i="93"/>
  <c r="LB353" i="93" s="1"/>
  <c r="JJ353" i="93"/>
  <c r="LJ353" i="93" s="1"/>
  <c r="JR353" i="93"/>
  <c r="LR353" i="93" s="1"/>
  <c r="LL369" i="93"/>
  <c r="LD371" i="93"/>
  <c r="MJ371" i="93"/>
  <c r="LT373" i="93"/>
  <c r="KF374" i="93"/>
  <c r="MF374" i="93" s="1"/>
  <c r="KN374" i="93"/>
  <c r="LT375" i="93"/>
  <c r="JH376" i="93"/>
  <c r="LH376" i="93" s="1"/>
  <c r="JP376" i="93"/>
  <c r="LP376" i="93" s="1"/>
  <c r="JX376" i="93"/>
  <c r="LX376" i="93" s="1"/>
  <c r="KF376" i="93"/>
  <c r="MF376" i="93" s="1"/>
  <c r="KN376" i="93"/>
  <c r="MN376" i="93" s="1"/>
  <c r="LL377" i="93"/>
  <c r="LL379" i="93"/>
  <c r="LT379" i="93"/>
  <c r="MB379" i="93"/>
  <c r="LL381" i="93"/>
  <c r="LT381" i="93"/>
  <c r="MJ381" i="93"/>
  <c r="LD383" i="93"/>
  <c r="LL383" i="93"/>
  <c r="MJ383" i="93"/>
  <c r="LD385" i="93"/>
  <c r="LT385" i="93"/>
  <c r="MB385" i="93"/>
  <c r="MJ385" i="93"/>
  <c r="LT387" i="93"/>
  <c r="MB387" i="93"/>
  <c r="LD389" i="93"/>
  <c r="LL389" i="93"/>
  <c r="LT389" i="93"/>
  <c r="MB389" i="93"/>
  <c r="JT391" i="93"/>
  <c r="LT391" i="93" s="1"/>
  <c r="KB391" i="93"/>
  <c r="MB391" i="93" s="1"/>
  <c r="KJ391" i="93"/>
  <c r="MJ391" i="93" s="1"/>
  <c r="FR436" i="93"/>
  <c r="FR440" i="93"/>
  <c r="JL359" i="93"/>
  <c r="LL359" i="93" s="1"/>
  <c r="KB359" i="93"/>
  <c r="MB359" i="93" s="1"/>
  <c r="JD363" i="93"/>
  <c r="LD363" i="93" s="1"/>
  <c r="JT363" i="93"/>
  <c r="LT363" i="93" s="1"/>
  <c r="KJ363" i="93"/>
  <c r="LC364" i="93"/>
  <c r="LS364" i="93"/>
  <c r="MI364" i="93"/>
  <c r="LS366" i="93"/>
  <c r="LC368" i="93"/>
  <c r="LS368" i="93"/>
  <c r="LC372" i="93"/>
  <c r="LS372" i="93"/>
  <c r="MA372" i="93"/>
  <c r="MI372" i="93"/>
  <c r="LK374" i="93"/>
  <c r="LS374" i="93"/>
  <c r="MI374" i="93"/>
  <c r="MQ374" i="93"/>
  <c r="LC376" i="93"/>
  <c r="MA376" i="93"/>
  <c r="MI376" i="93"/>
  <c r="LS388" i="93"/>
  <c r="MA388" i="93"/>
  <c r="MI388" i="93"/>
  <c r="MQ388" i="93"/>
  <c r="LS390" i="93"/>
  <c r="MA390" i="93"/>
  <c r="MI390" i="93"/>
  <c r="MI392" i="93"/>
  <c r="MQ392" i="93"/>
  <c r="JD359" i="93"/>
  <c r="LD359" i="93" s="1"/>
  <c r="JT359" i="93"/>
  <c r="LT359" i="93" s="1"/>
  <c r="KJ359" i="93"/>
  <c r="MJ359" i="93" s="1"/>
  <c r="JL363" i="93"/>
  <c r="LL363" i="93" s="1"/>
  <c r="KB363" i="93"/>
  <c r="MB363" i="93" s="1"/>
  <c r="MA364" i="93"/>
  <c r="LC366" i="93"/>
  <c r="LK368" i="93"/>
  <c r="MQ368" i="93"/>
  <c r="JC349" i="93"/>
  <c r="LC349" i="93" s="1"/>
  <c r="JK349" i="93"/>
  <c r="LK349" i="93" s="1"/>
  <c r="JS349" i="93"/>
  <c r="LS349" i="93" s="1"/>
  <c r="KA349" i="93"/>
  <c r="MA349" i="93" s="1"/>
  <c r="KI349" i="93"/>
  <c r="MI349" i="93" s="1"/>
  <c r="KQ349" i="93"/>
  <c r="MQ349" i="93" s="1"/>
  <c r="JC357" i="93"/>
  <c r="LC357" i="93" s="1"/>
  <c r="JK357" i="93"/>
  <c r="LK357" i="93" s="1"/>
  <c r="JS357" i="93"/>
  <c r="LS357" i="93" s="1"/>
  <c r="KA357" i="93"/>
  <c r="MA357" i="93" s="1"/>
  <c r="KI357" i="93"/>
  <c r="MI357" i="93" s="1"/>
  <c r="KQ357" i="93"/>
  <c r="MQ357" i="93" s="1"/>
  <c r="KL363" i="93"/>
  <c r="ML363" i="93" s="1"/>
  <c r="JF349" i="93"/>
  <c r="LF349" i="93" s="1"/>
  <c r="JN349" i="93"/>
  <c r="LN349" i="93" s="1"/>
  <c r="JV349" i="93"/>
  <c r="LV349" i="93" s="1"/>
  <c r="KD349" i="93"/>
  <c r="MD349" i="93" s="1"/>
  <c r="KL349" i="93"/>
  <c r="ML349" i="93" s="1"/>
  <c r="JH351" i="93"/>
  <c r="LH351" i="93" s="1"/>
  <c r="JG349" i="93"/>
  <c r="LG349" i="93" s="1"/>
  <c r="JO349" i="93"/>
  <c r="LO349" i="93" s="1"/>
  <c r="JW349" i="93"/>
  <c r="LW349" i="93" s="1"/>
  <c r="KE349" i="93"/>
  <c r="ME349" i="93" s="1"/>
  <c r="KM349" i="93"/>
  <c r="MM349" i="93" s="1"/>
  <c r="JA351" i="93"/>
  <c r="LA351" i="93" s="1"/>
  <c r="JI351" i="93"/>
  <c r="LI351" i="93" s="1"/>
  <c r="JQ351" i="93"/>
  <c r="LQ351" i="93" s="1"/>
  <c r="JY351" i="93"/>
  <c r="LY351" i="93" s="1"/>
  <c r="KG351" i="93"/>
  <c r="MG351" i="93" s="1"/>
  <c r="KO351" i="93"/>
  <c r="MO351" i="93" s="1"/>
  <c r="IO351" i="93" s="1"/>
  <c r="JV350" i="93"/>
  <c r="LV350" i="93" s="1"/>
  <c r="KD350" i="93"/>
  <c r="MD350" i="93" s="1"/>
  <c r="KL350" i="93"/>
  <c r="ML350" i="93" s="1"/>
  <c r="JC351" i="93"/>
  <c r="LC351" i="93" s="1"/>
  <c r="JK351" i="93"/>
  <c r="LK351" i="93" s="1"/>
  <c r="JS351" i="93"/>
  <c r="LS351" i="93" s="1"/>
  <c r="KA351" i="93"/>
  <c r="MA351" i="93" s="1"/>
  <c r="KI351" i="93"/>
  <c r="MI351" i="93" s="1"/>
  <c r="KQ351" i="93"/>
  <c r="MQ351" i="93" s="1"/>
  <c r="JA357" i="93"/>
  <c r="LA357" i="93" s="1"/>
  <c r="JI357" i="93"/>
  <c r="LI357" i="93" s="1"/>
  <c r="JQ357" i="93"/>
  <c r="LQ357" i="93" s="1"/>
  <c r="JY357" i="93"/>
  <c r="LY357" i="93" s="1"/>
  <c r="KG357" i="93"/>
  <c r="MG357" i="93" s="1"/>
  <c r="KO357" i="93"/>
  <c r="MO357" i="93" s="1"/>
  <c r="JB359" i="93"/>
  <c r="LB359" i="93" s="1"/>
  <c r="JJ359" i="93"/>
  <c r="LJ359" i="93" s="1"/>
  <c r="JR359" i="93"/>
  <c r="LR359" i="93" s="1"/>
  <c r="JZ359" i="93"/>
  <c r="LZ359" i="93" s="1"/>
  <c r="JB363" i="93"/>
  <c r="LB363" i="93" s="1"/>
  <c r="LA364" i="93"/>
  <c r="LY364" i="93"/>
  <c r="MG364" i="93"/>
  <c r="LA366" i="93"/>
  <c r="LI366" i="93"/>
  <c r="LQ366" i="93"/>
  <c r="MO366" i="93"/>
  <c r="IO366" i="93" s="1"/>
  <c r="LA368" i="93"/>
  <c r="LQ368" i="93"/>
  <c r="JY368" i="93"/>
  <c r="LY368" i="93" s="1"/>
  <c r="KG368" i="93"/>
  <c r="MG368" i="93" s="1"/>
  <c r="KO368" i="93"/>
  <c r="MO368" i="93" s="1"/>
  <c r="LA372" i="93"/>
  <c r="LI372" i="93"/>
  <c r="MG372" i="93"/>
  <c r="MO372" i="93"/>
  <c r="IO372" i="93" s="1"/>
  <c r="LI374" i="93"/>
  <c r="LQ374" i="93"/>
  <c r="LY374" i="93"/>
  <c r="LA376" i="93"/>
  <c r="LI376" i="93"/>
  <c r="LY376" i="93"/>
  <c r="KG376" i="93"/>
  <c r="MG376" i="93" s="1"/>
  <c r="KO376" i="93"/>
  <c r="MO376" i="93" s="1"/>
  <c r="KC387" i="93"/>
  <c r="MC387" i="93" s="1"/>
  <c r="JU389" i="93"/>
  <c r="LU389" i="93" s="1"/>
  <c r="KC389" i="93"/>
  <c r="MC389" i="93" s="1"/>
  <c r="KK389" i="93"/>
  <c r="MK389" i="93" s="1"/>
  <c r="JM391" i="93"/>
  <c r="LM391" i="93" s="1"/>
  <c r="JU391" i="93"/>
  <c r="LU391" i="93" s="1"/>
  <c r="KC391" i="93"/>
  <c r="MC391" i="93" s="1"/>
  <c r="KK391" i="93"/>
  <c r="MK391" i="93" s="1"/>
  <c r="FR399" i="93"/>
  <c r="FR483" i="93"/>
  <c r="JD351" i="93"/>
  <c r="LD351" i="93" s="1"/>
  <c r="JL351" i="93"/>
  <c r="LL351" i="93" s="1"/>
  <c r="JT351" i="93"/>
  <c r="LT351" i="93" s="1"/>
  <c r="KB351" i="93"/>
  <c r="MB351" i="93" s="1"/>
  <c r="KJ351" i="93"/>
  <c r="MJ351" i="93" s="1"/>
  <c r="LC354" i="93"/>
  <c r="MA354" i="93"/>
  <c r="LE356" i="93"/>
  <c r="LM356" i="93"/>
  <c r="LU356" i="93"/>
  <c r="MC356" i="93"/>
  <c r="MK356" i="93"/>
  <c r="JB357" i="93"/>
  <c r="LB357" i="93" s="1"/>
  <c r="JJ357" i="93"/>
  <c r="LJ357" i="93" s="1"/>
  <c r="JR357" i="93"/>
  <c r="LR357" i="93" s="1"/>
  <c r="JZ357" i="93"/>
  <c r="LZ357" i="93" s="1"/>
  <c r="KH357" i="93"/>
  <c r="MH357" i="93" s="1"/>
  <c r="KP357" i="93"/>
  <c r="MP357" i="93" s="1"/>
  <c r="JC359" i="93"/>
  <c r="LC359" i="93" s="1"/>
  <c r="JK359" i="93"/>
  <c r="LK359" i="93" s="1"/>
  <c r="JS359" i="93"/>
  <c r="LS359" i="93" s="1"/>
  <c r="KA359" i="93"/>
  <c r="MA359" i="93" s="1"/>
  <c r="KI359" i="93"/>
  <c r="MI359" i="93" s="1"/>
  <c r="KQ359" i="93"/>
  <c r="MQ359" i="93" s="1"/>
  <c r="JG361" i="93"/>
  <c r="LG361" i="93" s="1"/>
  <c r="JO361" i="93"/>
  <c r="LO361" i="93" s="1"/>
  <c r="JW361" i="93"/>
  <c r="LW361" i="93" s="1"/>
  <c r="KE361" i="93"/>
  <c r="ME361" i="93" s="1"/>
  <c r="KM361" i="93"/>
  <c r="MM361" i="93" s="1"/>
  <c r="JE362" i="93"/>
  <c r="LE362" i="93" s="1"/>
  <c r="JM362" i="93"/>
  <c r="LM362" i="93" s="1"/>
  <c r="JU362" i="93"/>
  <c r="LU362" i="93" s="1"/>
  <c r="KC362" i="93"/>
  <c r="MC362" i="93" s="1"/>
  <c r="KK362" i="93"/>
  <c r="MK362" i="93" s="1"/>
  <c r="DQ362" i="93"/>
  <c r="JC363" i="93"/>
  <c r="LC363" i="93" s="1"/>
  <c r="JK363" i="93"/>
  <c r="LK363" i="93" s="1"/>
  <c r="JS363" i="93"/>
  <c r="LS363" i="93" s="1"/>
  <c r="KA363" i="93"/>
  <c r="MA363" i="93" s="1"/>
  <c r="KI363" i="93"/>
  <c r="MI363" i="93" s="1"/>
  <c r="KQ363" i="93"/>
  <c r="MQ363" i="93" s="1"/>
  <c r="LB364" i="93"/>
  <c r="LZ364" i="93"/>
  <c r="MH364" i="93"/>
  <c r="LB366" i="93"/>
  <c r="LJ366" i="93"/>
  <c r="KH366" i="93"/>
  <c r="MH366" i="93" s="1"/>
  <c r="KP366" i="93"/>
  <c r="MP366" i="93" s="1"/>
  <c r="LB368" i="93"/>
  <c r="JR368" i="93"/>
  <c r="LR368" i="93" s="1"/>
  <c r="JZ368" i="93"/>
  <c r="LZ368" i="93" s="1"/>
  <c r="KH368" i="93"/>
  <c r="MH368" i="93" s="1"/>
  <c r="KP368" i="93"/>
  <c r="MP368" i="93" s="1"/>
  <c r="LJ372" i="93"/>
  <c r="LR372" i="93"/>
  <c r="LZ372" i="93"/>
  <c r="LB374" i="93"/>
  <c r="LJ374" i="93"/>
  <c r="MH374" i="93"/>
  <c r="KH376" i="93"/>
  <c r="MH376" i="93" s="1"/>
  <c r="KP376" i="93"/>
  <c r="MP376" i="93" s="1"/>
  <c r="FO401" i="93"/>
  <c r="FO403" i="93"/>
  <c r="FO408" i="93"/>
  <c r="JF351" i="93"/>
  <c r="LF351" i="93" s="1"/>
  <c r="JN351" i="93"/>
  <c r="LN351" i="93" s="1"/>
  <c r="JV351" i="93"/>
  <c r="LV351" i="93" s="1"/>
  <c r="KD351" i="93"/>
  <c r="MD351" i="93" s="1"/>
  <c r="KL351" i="93"/>
  <c r="ML351" i="93" s="1"/>
  <c r="LE354" i="93"/>
  <c r="LM354" i="93"/>
  <c r="LU354" i="93"/>
  <c r="MC354" i="93"/>
  <c r="MK354" i="93"/>
  <c r="DQ354" i="93"/>
  <c r="JZ355" i="93"/>
  <c r="LZ355" i="93" s="1"/>
  <c r="JD357" i="93"/>
  <c r="LD357" i="93" s="1"/>
  <c r="JL357" i="93"/>
  <c r="LL357" i="93" s="1"/>
  <c r="JT357" i="93"/>
  <c r="LT357" i="93" s="1"/>
  <c r="KB357" i="93"/>
  <c r="MB357" i="93" s="1"/>
  <c r="KJ357" i="93"/>
  <c r="MJ357" i="93" s="1"/>
  <c r="JE359" i="93"/>
  <c r="LE359" i="93" s="1"/>
  <c r="JM359" i="93"/>
  <c r="LM359" i="93" s="1"/>
  <c r="JU359" i="93"/>
  <c r="LU359" i="93" s="1"/>
  <c r="KC359" i="93"/>
  <c r="MC359" i="93" s="1"/>
  <c r="KK359" i="93"/>
  <c r="MK359" i="93" s="1"/>
  <c r="DQ359" i="93"/>
  <c r="JA361" i="93"/>
  <c r="LA361" i="93" s="1"/>
  <c r="JI361" i="93"/>
  <c r="LI361" i="93" s="1"/>
  <c r="JQ361" i="93"/>
  <c r="LQ361" i="93" s="1"/>
  <c r="JY361" i="93"/>
  <c r="LY361" i="93" s="1"/>
  <c r="KG361" i="93"/>
  <c r="MG361" i="93" s="1"/>
  <c r="KO361" i="93"/>
  <c r="MO361" i="93" s="1"/>
  <c r="JG362" i="93"/>
  <c r="LG362" i="93" s="1"/>
  <c r="JO362" i="93"/>
  <c r="LO362" i="93" s="1"/>
  <c r="JW362" i="93"/>
  <c r="LW362" i="93" s="1"/>
  <c r="KE362" i="93"/>
  <c r="ME362" i="93" s="1"/>
  <c r="KM362" i="93"/>
  <c r="MM362" i="93" s="1"/>
  <c r="JE363" i="93"/>
  <c r="LE363" i="93" s="1"/>
  <c r="JM363" i="93"/>
  <c r="LM363" i="93" s="1"/>
  <c r="JU363" i="93"/>
  <c r="LU363" i="93" s="1"/>
  <c r="KC363" i="93"/>
  <c r="MC363" i="93" s="1"/>
  <c r="KK363" i="93"/>
  <c r="MK363" i="93" s="1"/>
  <c r="MB364" i="93"/>
  <c r="KJ364" i="93"/>
  <c r="MJ364" i="93" s="1"/>
  <c r="LD366" i="93"/>
  <c r="KJ366" i="93"/>
  <c r="MJ366" i="93" s="1"/>
  <c r="LD368" i="93"/>
  <c r="JL368" i="93"/>
  <c r="LL368" i="93" s="1"/>
  <c r="JT368" i="93"/>
  <c r="LT368" i="93" s="1"/>
  <c r="KB368" i="93"/>
  <c r="MB368" i="93" s="1"/>
  <c r="KJ368" i="93"/>
  <c r="MJ368" i="93" s="1"/>
  <c r="LD372" i="93"/>
  <c r="LL372" i="93"/>
  <c r="LT372" i="93"/>
  <c r="MB372" i="93"/>
  <c r="MJ374" i="93"/>
  <c r="LD386" i="93"/>
  <c r="LL386" i="93"/>
  <c r="LT386" i="93"/>
  <c r="MB386" i="93"/>
  <c r="MJ386" i="93"/>
  <c r="LD388" i="93"/>
  <c r="LD390" i="93"/>
  <c r="LL390" i="93"/>
  <c r="LD392" i="93"/>
  <c r="LL392" i="93"/>
  <c r="MB392" i="93"/>
  <c r="FT470" i="93"/>
  <c r="FT491" i="93"/>
  <c r="JP351" i="93"/>
  <c r="LP351" i="93" s="1"/>
  <c r="JX351" i="93"/>
  <c r="LX351" i="93" s="1"/>
  <c r="KF351" i="93"/>
  <c r="MF351" i="93" s="1"/>
  <c r="KN351" i="93"/>
  <c r="MN351" i="93" s="1"/>
  <c r="IN351" i="93" s="1"/>
  <c r="JZ353" i="93"/>
  <c r="LZ353" i="93" s="1"/>
  <c r="KH353" i="93"/>
  <c r="MH353" i="93" s="1"/>
  <c r="KP353" i="93"/>
  <c r="MP353" i="93" s="1"/>
  <c r="JF357" i="93"/>
  <c r="LF357" i="93" s="1"/>
  <c r="JN357" i="93"/>
  <c r="LN357" i="93" s="1"/>
  <c r="JV357" i="93"/>
  <c r="LV357" i="93" s="1"/>
  <c r="JG359" i="93"/>
  <c r="LG359" i="93" s="1"/>
  <c r="JO359" i="93"/>
  <c r="LO359" i="93" s="1"/>
  <c r="JW359" i="93"/>
  <c r="LW359" i="93" s="1"/>
  <c r="KE359" i="93"/>
  <c r="ME359" i="93" s="1"/>
  <c r="KM359" i="93"/>
  <c r="MM359" i="93" s="1"/>
  <c r="JC361" i="93"/>
  <c r="LC361" i="93" s="1"/>
  <c r="JK361" i="93"/>
  <c r="LK361" i="93" s="1"/>
  <c r="JS361" i="93"/>
  <c r="LS361" i="93" s="1"/>
  <c r="KA361" i="93"/>
  <c r="MA361" i="93" s="1"/>
  <c r="KI361" i="93"/>
  <c r="MI361" i="93" s="1"/>
  <c r="KQ361" i="93"/>
  <c r="MQ361" i="93" s="1"/>
  <c r="JA362" i="93"/>
  <c r="LA362" i="93" s="1"/>
  <c r="JI362" i="93"/>
  <c r="LI362" i="93" s="1"/>
  <c r="JQ362" i="93"/>
  <c r="LQ362" i="93" s="1"/>
  <c r="JY362" i="93"/>
  <c r="KG362" i="93"/>
  <c r="MG362" i="93" s="1"/>
  <c r="JG363" i="93"/>
  <c r="LG363" i="93" s="1"/>
  <c r="JO363" i="93"/>
  <c r="LO363" i="93" s="1"/>
  <c r="JW363" i="93"/>
  <c r="LW363" i="93" s="1"/>
  <c r="KE363" i="93"/>
  <c r="ME363" i="93" s="1"/>
  <c r="KM363" i="93"/>
  <c r="MM363" i="93" s="1"/>
  <c r="LF364" i="93"/>
  <c r="LN364" i="93"/>
  <c r="LF366" i="93"/>
  <c r="LN366" i="93"/>
  <c r="LV366" i="93"/>
  <c r="MD366" i="93"/>
  <c r="ML366" i="93"/>
  <c r="LF368" i="93"/>
  <c r="LN368" i="93"/>
  <c r="LV368" i="93"/>
  <c r="MD368" i="93"/>
  <c r="ML368" i="93"/>
  <c r="LF370" i="93"/>
  <c r="LN370" i="93"/>
  <c r="LV370" i="93"/>
  <c r="MD370" i="93"/>
  <c r="ML370" i="93"/>
  <c r="DQ370" i="93"/>
  <c r="LF372" i="93"/>
  <c r="LN372" i="93"/>
  <c r="LV372" i="93"/>
  <c r="MD372" i="93"/>
  <c r="ML372" i="93"/>
  <c r="LF374" i="93"/>
  <c r="LN374" i="93"/>
  <c r="LV374" i="93"/>
  <c r="MD374" i="93"/>
  <c r="ML374" i="93"/>
  <c r="LF376" i="93"/>
  <c r="LN376" i="93"/>
  <c r="LV376" i="93"/>
  <c r="MD376" i="93"/>
  <c r="ML376" i="93"/>
  <c r="LF378" i="93"/>
  <c r="LN378" i="93"/>
  <c r="LV378" i="93"/>
  <c r="MD378" i="93"/>
  <c r="ML378" i="93"/>
  <c r="DQ378" i="93"/>
  <c r="LF386" i="93"/>
  <c r="LN386" i="93"/>
  <c r="LV386" i="93"/>
  <c r="MD386" i="93"/>
  <c r="ML386" i="93"/>
  <c r="JZ389" i="93"/>
  <c r="LZ389" i="93" s="1"/>
  <c r="KH389" i="93"/>
  <c r="MH389" i="93" s="1"/>
  <c r="KP389" i="93"/>
  <c r="MP389" i="93" s="1"/>
  <c r="JJ391" i="93"/>
  <c r="LJ391" i="93" s="1"/>
  <c r="JR391" i="93"/>
  <c r="LR391" i="93" s="1"/>
  <c r="JZ391" i="93"/>
  <c r="LZ391" i="93" s="1"/>
  <c r="KH391" i="93"/>
  <c r="MH391" i="93" s="1"/>
  <c r="KP391" i="93"/>
  <c r="MP391" i="93" s="1"/>
  <c r="IP391" i="93" s="1"/>
  <c r="FP474" i="93"/>
  <c r="LP354" i="93"/>
  <c r="JG357" i="93"/>
  <c r="LG357" i="93" s="1"/>
  <c r="JO357" i="93"/>
  <c r="LO357" i="93" s="1"/>
  <c r="JW357" i="93"/>
  <c r="LW357" i="93" s="1"/>
  <c r="KE357" i="93"/>
  <c r="ME357" i="93" s="1"/>
  <c r="KM357" i="93"/>
  <c r="MM357" i="93" s="1"/>
  <c r="JH359" i="93"/>
  <c r="LH359" i="93" s="1"/>
  <c r="JP359" i="93"/>
  <c r="LP359" i="93" s="1"/>
  <c r="JX359" i="93"/>
  <c r="LX359" i="93" s="1"/>
  <c r="KF359" i="93"/>
  <c r="MF359" i="93" s="1"/>
  <c r="KN359" i="93"/>
  <c r="MN359" i="93" s="1"/>
  <c r="IN359" i="93" s="1"/>
  <c r="JD361" i="93"/>
  <c r="LD361" i="93" s="1"/>
  <c r="JL361" i="93"/>
  <c r="LL361" i="93" s="1"/>
  <c r="JT361" i="93"/>
  <c r="LT361" i="93" s="1"/>
  <c r="KB361" i="93"/>
  <c r="MB361" i="93" s="1"/>
  <c r="KJ361" i="93"/>
  <c r="MJ361" i="93" s="1"/>
  <c r="JB362" i="93"/>
  <c r="LB362" i="93" s="1"/>
  <c r="JJ362" i="93"/>
  <c r="LJ362" i="93" s="1"/>
  <c r="JR362" i="93"/>
  <c r="LR362" i="93" s="1"/>
  <c r="JZ362" i="93"/>
  <c r="LZ362" i="93" s="1"/>
  <c r="KH362" i="93"/>
  <c r="MH362" i="93" s="1"/>
  <c r="KP362" i="93"/>
  <c r="MP362" i="93" s="1"/>
  <c r="IP362" i="93" s="1"/>
  <c r="JH363" i="93"/>
  <c r="LH363" i="93" s="1"/>
  <c r="JP363" i="93"/>
  <c r="LP363" i="93" s="1"/>
  <c r="ME364" i="93"/>
  <c r="KQ365" i="93"/>
  <c r="MQ365" i="93" s="1"/>
  <c r="LO366" i="93"/>
  <c r="KE366" i="93"/>
  <c r="ME366" i="93" s="1"/>
  <c r="KM366" i="93"/>
  <c r="MM366" i="93" s="1"/>
  <c r="KQ367" i="93"/>
  <c r="MQ367" i="93" s="1"/>
  <c r="JO368" i="93"/>
  <c r="LO368" i="93" s="1"/>
  <c r="JW368" i="93"/>
  <c r="LW368" i="93" s="1"/>
  <c r="KE368" i="93"/>
  <c r="ME368" i="93" s="1"/>
  <c r="KM368" i="93"/>
  <c r="MM368" i="93" s="1"/>
  <c r="LW372" i="93"/>
  <c r="MM372" i="93"/>
  <c r="LG374" i="93"/>
  <c r="LO374" i="93"/>
  <c r="KE376" i="93"/>
  <c r="ME376" i="93" s="1"/>
  <c r="KM376" i="93"/>
  <c r="MM376" i="93" s="1"/>
  <c r="KQ391" i="93"/>
  <c r="MQ391" i="93" s="1"/>
  <c r="JB351" i="93"/>
  <c r="LB351" i="93" s="1"/>
  <c r="JJ351" i="93"/>
  <c r="LJ351" i="93" s="1"/>
  <c r="JR351" i="93"/>
  <c r="LR351" i="93" s="1"/>
  <c r="JZ351" i="93"/>
  <c r="LZ351" i="93" s="1"/>
  <c r="KH351" i="93"/>
  <c r="MH351" i="93" s="1"/>
  <c r="KP351" i="93"/>
  <c r="MP351" i="93" s="1"/>
  <c r="LI354" i="93"/>
  <c r="LQ354" i="93"/>
  <c r="JV355" i="93"/>
  <c r="LV355" i="93" s="1"/>
  <c r="JH357" i="93"/>
  <c r="LH357" i="93" s="1"/>
  <c r="JP357" i="93"/>
  <c r="LP357" i="93" s="1"/>
  <c r="JX357" i="93"/>
  <c r="LX357" i="93" s="1"/>
  <c r="KF357" i="93"/>
  <c r="MF357" i="93" s="1"/>
  <c r="KN357" i="93"/>
  <c r="MN357" i="93" s="1"/>
  <c r="JA359" i="93"/>
  <c r="LA359" i="93" s="1"/>
  <c r="JI359" i="93"/>
  <c r="LI359" i="93" s="1"/>
  <c r="JQ359" i="93"/>
  <c r="LQ359" i="93" s="1"/>
  <c r="JY359" i="93"/>
  <c r="LY359" i="93" s="1"/>
  <c r="KG359" i="93"/>
  <c r="MG359" i="93" s="1"/>
  <c r="KO359" i="93"/>
  <c r="MO359" i="93" s="1"/>
  <c r="IO359" i="93" s="1"/>
  <c r="JE361" i="93"/>
  <c r="LE361" i="93" s="1"/>
  <c r="JM361" i="93"/>
  <c r="LM361" i="93" s="1"/>
  <c r="JU361" i="93"/>
  <c r="LU361" i="93" s="1"/>
  <c r="KC361" i="93"/>
  <c r="MC361" i="93" s="1"/>
  <c r="KK361" i="93"/>
  <c r="MK361" i="93" s="1"/>
  <c r="JC362" i="93"/>
  <c r="LC362" i="93" s="1"/>
  <c r="JK362" i="93"/>
  <c r="LK362" i="93" s="1"/>
  <c r="JS362" i="93"/>
  <c r="LS362" i="93" s="1"/>
  <c r="KA362" i="93"/>
  <c r="KI362" i="93"/>
  <c r="MI362" i="93" s="1"/>
  <c r="KQ362" i="93"/>
  <c r="MQ362" i="93" s="1"/>
  <c r="JA363" i="93"/>
  <c r="LA363" i="93" s="1"/>
  <c r="JI363" i="93"/>
  <c r="LI363" i="93" s="1"/>
  <c r="JQ363" i="93"/>
  <c r="LQ363" i="93" s="1"/>
  <c r="JY363" i="93"/>
  <c r="LY363" i="93" s="1"/>
  <c r="KG363" i="93"/>
  <c r="MG363" i="93" s="1"/>
  <c r="KO363" i="93"/>
  <c r="MO363" i="93" s="1"/>
  <c r="IO363" i="93" s="1"/>
  <c r="KN364" i="93"/>
  <c r="MN364" i="93" s="1"/>
  <c r="IN364" i="93" s="1"/>
  <c r="LP366" i="93"/>
  <c r="KF366" i="93"/>
  <c r="MF366" i="93" s="1"/>
  <c r="KN366" i="93"/>
  <c r="MN366" i="93" s="1"/>
  <c r="LH368" i="93"/>
  <c r="LP368" i="93"/>
  <c r="KN368" i="93"/>
  <c r="MN368" i="93" s="1"/>
  <c r="LH370" i="93"/>
  <c r="LP370" i="93"/>
  <c r="LX370" i="93"/>
  <c r="MN370" i="93"/>
  <c r="IN370" i="93" s="1"/>
  <c r="LH372" i="93"/>
  <c r="LP372" i="93"/>
  <c r="MF372" i="93"/>
  <c r="MN372" i="93"/>
  <c r="IN372" i="93" s="1"/>
  <c r="LP374" i="93"/>
  <c r="MN374" i="93"/>
  <c r="IN374" i="93" s="1"/>
  <c r="FR499" i="93"/>
  <c r="JL354" i="93"/>
  <c r="LL354" i="93" s="1"/>
  <c r="JT354" i="93"/>
  <c r="LT354" i="93" s="1"/>
  <c r="KB354" i="93"/>
  <c r="MB354" i="93" s="1"/>
  <c r="KJ354" i="93"/>
  <c r="MJ354" i="93" s="1"/>
  <c r="JQ355" i="93"/>
  <c r="LQ355" i="93" s="1"/>
  <c r="JY355" i="93"/>
  <c r="LY355" i="93" s="1"/>
  <c r="KG355" i="93"/>
  <c r="MG355" i="93" s="1"/>
  <c r="KO355" i="93"/>
  <c r="MO355" i="93" s="1"/>
  <c r="IO355" i="93" s="1"/>
  <c r="JF356" i="93"/>
  <c r="LF356" i="93" s="1"/>
  <c r="JN356" i="93"/>
  <c r="LN356" i="93" s="1"/>
  <c r="JV356" i="93"/>
  <c r="LV356" i="93" s="1"/>
  <c r="KD356" i="93"/>
  <c r="MD356" i="93" s="1"/>
  <c r="KL356" i="93"/>
  <c r="ML356" i="93" s="1"/>
  <c r="MF358" i="93"/>
  <c r="KN358" i="93"/>
  <c r="MN358" i="93" s="1"/>
  <c r="IN358" i="93" s="1"/>
  <c r="JZ360" i="93"/>
  <c r="LZ360" i="93" s="1"/>
  <c r="KH360" i="93"/>
  <c r="MH360" i="93" s="1"/>
  <c r="KP360" i="93"/>
  <c r="MP360" i="93" s="1"/>
  <c r="LF362" i="93"/>
  <c r="LN362" i="93"/>
  <c r="LV362" i="93"/>
  <c r="MD362" i="93"/>
  <c r="ML362" i="93"/>
  <c r="MJ363" i="93"/>
  <c r="LF365" i="93"/>
  <c r="LN365" i="93"/>
  <c r="LV365" i="93"/>
  <c r="MD365" i="93"/>
  <c r="ML365" i="93"/>
  <c r="LF367" i="93"/>
  <c r="LN367" i="93"/>
  <c r="LV367" i="93"/>
  <c r="MD367" i="93"/>
  <c r="ML367" i="93"/>
  <c r="JA370" i="93"/>
  <c r="LA370" i="93" s="1"/>
  <c r="JI370" i="93"/>
  <c r="LI370" i="93" s="1"/>
  <c r="JQ370" i="93"/>
  <c r="LQ370" i="93" s="1"/>
  <c r="JY370" i="93"/>
  <c r="LY370" i="93" s="1"/>
  <c r="KG370" i="93"/>
  <c r="MG370" i="93" s="1"/>
  <c r="KO370" i="93"/>
  <c r="MO370" i="93" s="1"/>
  <c r="IO370" i="93" s="1"/>
  <c r="JG378" i="93"/>
  <c r="LG378" i="93" s="1"/>
  <c r="JO378" i="93"/>
  <c r="LO378" i="93" s="1"/>
  <c r="JW378" i="93"/>
  <c r="LW378" i="93" s="1"/>
  <c r="KE378" i="93"/>
  <c r="ME378" i="93" s="1"/>
  <c r="KM378" i="93"/>
  <c r="MM378" i="93" s="1"/>
  <c r="LF380" i="93"/>
  <c r="LN380" i="93"/>
  <c r="LV380" i="93"/>
  <c r="MD380" i="93"/>
  <c r="ML380" i="93"/>
  <c r="LF382" i="93"/>
  <c r="LN382" i="93"/>
  <c r="LV382" i="93"/>
  <c r="MD382" i="93"/>
  <c r="ML382" i="93"/>
  <c r="DQ382" i="93"/>
  <c r="LF384" i="93"/>
  <c r="LN384" i="93"/>
  <c r="LV384" i="93"/>
  <c r="MD384" i="93"/>
  <c r="ML384" i="93"/>
  <c r="JE386" i="93"/>
  <c r="LE386" i="93" s="1"/>
  <c r="JM386" i="93"/>
  <c r="LM386" i="93" s="1"/>
  <c r="JU386" i="93"/>
  <c r="LU386" i="93" s="1"/>
  <c r="KC386" i="93"/>
  <c r="MC386" i="93" s="1"/>
  <c r="KK386" i="93"/>
  <c r="MK386" i="93" s="1"/>
  <c r="LL388" i="93"/>
  <c r="LT388" i="93"/>
  <c r="MB390" i="93"/>
  <c r="MJ390" i="93"/>
  <c r="MJ392" i="93"/>
  <c r="JG393" i="93"/>
  <c r="LG393" i="93" s="1"/>
  <c r="JO393" i="93"/>
  <c r="LO393" i="93" s="1"/>
  <c r="JW393" i="93"/>
  <c r="LW393" i="93" s="1"/>
  <c r="KE393" i="93"/>
  <c r="ME393" i="93" s="1"/>
  <c r="KM393" i="93"/>
  <c r="MM393" i="93" s="1"/>
  <c r="FO473" i="93"/>
  <c r="KH355" i="93"/>
  <c r="MH355" i="93" s="1"/>
  <c r="KP355" i="93"/>
  <c r="MP355" i="93" s="1"/>
  <c r="IP355" i="93" s="1"/>
  <c r="JG356" i="93"/>
  <c r="LG356" i="93" s="1"/>
  <c r="JO356" i="93"/>
  <c r="LO356" i="93" s="1"/>
  <c r="JW356" i="93"/>
  <c r="LW356" i="93" s="1"/>
  <c r="KE356" i="93"/>
  <c r="ME356" i="93" s="1"/>
  <c r="KM356" i="93"/>
  <c r="MM356" i="93" s="1"/>
  <c r="LY358" i="93"/>
  <c r="MO358" i="93"/>
  <c r="IO358" i="93" s="1"/>
  <c r="LG365" i="93"/>
  <c r="LO365" i="93"/>
  <c r="LW365" i="93"/>
  <c r="ME365" i="93"/>
  <c r="MM365" i="93"/>
  <c r="LG367" i="93"/>
  <c r="LW367" i="93"/>
  <c r="ME367" i="93"/>
  <c r="MM367" i="93"/>
  <c r="JB370" i="93"/>
  <c r="LB370" i="93" s="1"/>
  <c r="JJ370" i="93"/>
  <c r="LJ370" i="93" s="1"/>
  <c r="JR370" i="93"/>
  <c r="LR370" i="93" s="1"/>
  <c r="JZ370" i="93"/>
  <c r="LZ370" i="93" s="1"/>
  <c r="KH370" i="93"/>
  <c r="MH370" i="93" s="1"/>
  <c r="KP370" i="93"/>
  <c r="MP370" i="93" s="1"/>
  <c r="IP370" i="93" s="1"/>
  <c r="ML371" i="93"/>
  <c r="JH378" i="93"/>
  <c r="LH378" i="93" s="1"/>
  <c r="JP378" i="93"/>
  <c r="LP378" i="93" s="1"/>
  <c r="JX378" i="93"/>
  <c r="LX378" i="93" s="1"/>
  <c r="KF378" i="93"/>
  <c r="MF378" i="93" s="1"/>
  <c r="KN378" i="93"/>
  <c r="MN378" i="93" s="1"/>
  <c r="IN378" i="93" s="1"/>
  <c r="JW380" i="93"/>
  <c r="LW380" i="93" s="1"/>
  <c r="KE380" i="93"/>
  <c r="ME380" i="93" s="1"/>
  <c r="KM380" i="93"/>
  <c r="MM380" i="93" s="1"/>
  <c r="LG382" i="93"/>
  <c r="LO382" i="93"/>
  <c r="LW382" i="93"/>
  <c r="ME382" i="93"/>
  <c r="MM382" i="93"/>
  <c r="LG384" i="93"/>
  <c r="LO384" i="93"/>
  <c r="LW384" i="93"/>
  <c r="ME384" i="93"/>
  <c r="JH393" i="93"/>
  <c r="LH393" i="93" s="1"/>
  <c r="JP393" i="93"/>
  <c r="LP393" i="93" s="1"/>
  <c r="JX393" i="93"/>
  <c r="LX393" i="93" s="1"/>
  <c r="KF393" i="93"/>
  <c r="MF393" i="93" s="1"/>
  <c r="KN393" i="93"/>
  <c r="MN393" i="93" s="1"/>
  <c r="FT459" i="93"/>
  <c r="JF354" i="93"/>
  <c r="LF354" i="93" s="1"/>
  <c r="JN354" i="93"/>
  <c r="LN354" i="93" s="1"/>
  <c r="JV354" i="93"/>
  <c r="LV354" i="93" s="1"/>
  <c r="KD354" i="93"/>
  <c r="MD354" i="93" s="1"/>
  <c r="KL354" i="93"/>
  <c r="ML354" i="93" s="1"/>
  <c r="JC355" i="93"/>
  <c r="LC355" i="93" s="1"/>
  <c r="JK355" i="93"/>
  <c r="LK355" i="93" s="1"/>
  <c r="JS355" i="93"/>
  <c r="LS355" i="93" s="1"/>
  <c r="KA355" i="93"/>
  <c r="MA355" i="93" s="1"/>
  <c r="KI355" i="93"/>
  <c r="MI355" i="93" s="1"/>
  <c r="KQ355" i="93"/>
  <c r="MQ355" i="93" s="1"/>
  <c r="JH356" i="93"/>
  <c r="LH356" i="93" s="1"/>
  <c r="JP356" i="93"/>
  <c r="LP356" i="93" s="1"/>
  <c r="JX356" i="93"/>
  <c r="LX356" i="93" s="1"/>
  <c r="KF356" i="93"/>
  <c r="MF356" i="93" s="1"/>
  <c r="KN356" i="93"/>
  <c r="MN356" i="93" s="1"/>
  <c r="JJ358" i="93"/>
  <c r="LJ358" i="93" s="1"/>
  <c r="JR358" i="93"/>
  <c r="LR358" i="93" s="1"/>
  <c r="JZ358" i="93"/>
  <c r="LZ358" i="93" s="1"/>
  <c r="KH358" i="93"/>
  <c r="MH358" i="93" s="1"/>
  <c r="KP358" i="93"/>
  <c r="MP358" i="93" s="1"/>
  <c r="IP358" i="93" s="1"/>
  <c r="LF359" i="93"/>
  <c r="LN359" i="93"/>
  <c r="LV359" i="93"/>
  <c r="MD359" i="93"/>
  <c r="ML359" i="93"/>
  <c r="JD360" i="93"/>
  <c r="LD360" i="93" s="1"/>
  <c r="JL360" i="93"/>
  <c r="LL360" i="93" s="1"/>
  <c r="JT360" i="93"/>
  <c r="LT360" i="93" s="1"/>
  <c r="KB360" i="93"/>
  <c r="MB360" i="93" s="1"/>
  <c r="KJ360" i="93"/>
  <c r="MJ360" i="93" s="1"/>
  <c r="MH361" i="93"/>
  <c r="LP362" i="93"/>
  <c r="KF362" i="93"/>
  <c r="MF362" i="93" s="1"/>
  <c r="KN362" i="93"/>
  <c r="MN362" i="93" s="1"/>
  <c r="IN362" i="93" s="1"/>
  <c r="LF363" i="93"/>
  <c r="LN363" i="93"/>
  <c r="LV363" i="93"/>
  <c r="MD363" i="93"/>
  <c r="LH365" i="93"/>
  <c r="LP365" i="93"/>
  <c r="LH367" i="93"/>
  <c r="MN367" i="93"/>
  <c r="JC370" i="93"/>
  <c r="LC370" i="93" s="1"/>
  <c r="JK370" i="93"/>
  <c r="LK370" i="93" s="1"/>
  <c r="JS370" i="93"/>
  <c r="LS370" i="93" s="1"/>
  <c r="KA370" i="93"/>
  <c r="MA370" i="93" s="1"/>
  <c r="KI370" i="93"/>
  <c r="MI370" i="93" s="1"/>
  <c r="KQ370" i="93"/>
  <c r="MQ370" i="93" s="1"/>
  <c r="JA378" i="93"/>
  <c r="LA378" i="93" s="1"/>
  <c r="JI378" i="93"/>
  <c r="LI378" i="93" s="1"/>
  <c r="JQ378" i="93"/>
  <c r="LQ378" i="93" s="1"/>
  <c r="JY378" i="93"/>
  <c r="LY378" i="93" s="1"/>
  <c r="KG378" i="93"/>
  <c r="MG378" i="93" s="1"/>
  <c r="KO378" i="93"/>
  <c r="MO378" i="93" s="1"/>
  <c r="IO378" i="93" s="1"/>
  <c r="JH380" i="93"/>
  <c r="LH380" i="93" s="1"/>
  <c r="JP380" i="93"/>
  <c r="LP380" i="93" s="1"/>
  <c r="JX380" i="93"/>
  <c r="LX380" i="93" s="1"/>
  <c r="KF380" i="93"/>
  <c r="MF380" i="93" s="1"/>
  <c r="KN380" i="93"/>
  <c r="MN380" i="93" s="1"/>
  <c r="JH382" i="93"/>
  <c r="LH382" i="93" s="1"/>
  <c r="JP382" i="93"/>
  <c r="LP382" i="93" s="1"/>
  <c r="JX382" i="93"/>
  <c r="LX382" i="93" s="1"/>
  <c r="KF382" i="93"/>
  <c r="MF382" i="93" s="1"/>
  <c r="KN382" i="93"/>
  <c r="MN382" i="93" s="1"/>
  <c r="JH384" i="93"/>
  <c r="LH384" i="93" s="1"/>
  <c r="JP384" i="93"/>
  <c r="LP384" i="93" s="1"/>
  <c r="JX384" i="93"/>
  <c r="LX384" i="93" s="1"/>
  <c r="KF384" i="93"/>
  <c r="MF384" i="93" s="1"/>
  <c r="KN384" i="93"/>
  <c r="MN384" i="93" s="1"/>
  <c r="JG386" i="93"/>
  <c r="LG386" i="93" s="1"/>
  <c r="JO386" i="93"/>
  <c r="LO386" i="93" s="1"/>
  <c r="JW386" i="93"/>
  <c r="LW386" i="93" s="1"/>
  <c r="KE386" i="93"/>
  <c r="ME386" i="93" s="1"/>
  <c r="KM386" i="93"/>
  <c r="MM386" i="93" s="1"/>
  <c r="LF388" i="93"/>
  <c r="LN388" i="93"/>
  <c r="LV388" i="93"/>
  <c r="MD388" i="93"/>
  <c r="ML388" i="93"/>
  <c r="LF390" i="93"/>
  <c r="LN390" i="93"/>
  <c r="LV390" i="93"/>
  <c r="MD390" i="93"/>
  <c r="ML390" i="93"/>
  <c r="LF392" i="93"/>
  <c r="LN392" i="93"/>
  <c r="LV392" i="93"/>
  <c r="MD392" i="93"/>
  <c r="ML392" i="93"/>
  <c r="JA393" i="93"/>
  <c r="LA393" i="93" s="1"/>
  <c r="JI393" i="93"/>
  <c r="LI393" i="93" s="1"/>
  <c r="JQ393" i="93"/>
  <c r="LQ393" i="93" s="1"/>
  <c r="JY393" i="93"/>
  <c r="LY393" i="93" s="1"/>
  <c r="KG393" i="93"/>
  <c r="MG393" i="93" s="1"/>
  <c r="KO393" i="93"/>
  <c r="MO393" i="93" s="1"/>
  <c r="FP403" i="93"/>
  <c r="FT403" i="93"/>
  <c r="FP407" i="93"/>
  <c r="FP410" i="93"/>
  <c r="FP415" i="93"/>
  <c r="FP417" i="93"/>
  <c r="FP423" i="93"/>
  <c r="FT473" i="93"/>
  <c r="FT475" i="93"/>
  <c r="FT484" i="93"/>
  <c r="JG354" i="93"/>
  <c r="LG354" i="93" s="1"/>
  <c r="JO354" i="93"/>
  <c r="LO354" i="93" s="1"/>
  <c r="JW354" i="93"/>
  <c r="LW354" i="93" s="1"/>
  <c r="KE354" i="93"/>
  <c r="ME354" i="93" s="1"/>
  <c r="KM354" i="93"/>
  <c r="MM354" i="93" s="1"/>
  <c r="JD355" i="93"/>
  <c r="LD355" i="93" s="1"/>
  <c r="JL355" i="93"/>
  <c r="LL355" i="93" s="1"/>
  <c r="JT355" i="93"/>
  <c r="LT355" i="93" s="1"/>
  <c r="KB355" i="93"/>
  <c r="MB355" i="93" s="1"/>
  <c r="KJ355" i="93"/>
  <c r="MJ355" i="93" s="1"/>
  <c r="JA356" i="93"/>
  <c r="LA356" i="93" s="1"/>
  <c r="JI356" i="93"/>
  <c r="LI356" i="93" s="1"/>
  <c r="JQ356" i="93"/>
  <c r="LQ356" i="93" s="1"/>
  <c r="JY356" i="93"/>
  <c r="LY356" i="93" s="1"/>
  <c r="KG356" i="93"/>
  <c r="MG356" i="93" s="1"/>
  <c r="KO356" i="93"/>
  <c r="MO356" i="93" s="1"/>
  <c r="KD357" i="93"/>
  <c r="MD357" i="93" s="1"/>
  <c r="KL357" i="93"/>
  <c r="ML357" i="93" s="1"/>
  <c r="JC358" i="93"/>
  <c r="LC358" i="93" s="1"/>
  <c r="JK358" i="93"/>
  <c r="LK358" i="93" s="1"/>
  <c r="JS358" i="93"/>
  <c r="LS358" i="93" s="1"/>
  <c r="KA358" i="93"/>
  <c r="MA358" i="93" s="1"/>
  <c r="KI358" i="93"/>
  <c r="MI358" i="93" s="1"/>
  <c r="KQ358" i="93"/>
  <c r="MQ358" i="93" s="1"/>
  <c r="KC360" i="93"/>
  <c r="MC360" i="93" s="1"/>
  <c r="KK360" i="93"/>
  <c r="MK360" i="93" s="1"/>
  <c r="LY362" i="93"/>
  <c r="KO362" i="93"/>
  <c r="MO362" i="93" s="1"/>
  <c r="IO362" i="93" s="1"/>
  <c r="LA365" i="93"/>
  <c r="LI365" i="93"/>
  <c r="LY365" i="93"/>
  <c r="KG365" i="93"/>
  <c r="MG365" i="93" s="1"/>
  <c r="KO365" i="93"/>
  <c r="MO365" i="93" s="1"/>
  <c r="IO365" i="93" s="1"/>
  <c r="LI367" i="93"/>
  <c r="LQ367" i="93"/>
  <c r="KG367" i="93"/>
  <c r="MG367" i="93" s="1"/>
  <c r="KO367" i="93"/>
  <c r="MO367" i="93" s="1"/>
  <c r="JD370" i="93"/>
  <c r="LD370" i="93" s="1"/>
  <c r="JL370" i="93"/>
  <c r="LL370" i="93" s="1"/>
  <c r="JT370" i="93"/>
  <c r="LT370" i="93" s="1"/>
  <c r="KB370" i="93"/>
  <c r="MB370" i="93" s="1"/>
  <c r="KJ370" i="93"/>
  <c r="MJ370" i="93" s="1"/>
  <c r="MF371" i="93"/>
  <c r="KN371" i="93"/>
  <c r="MN371" i="93" s="1"/>
  <c r="IN371" i="93" s="1"/>
  <c r="JB378" i="93"/>
  <c r="LB378" i="93" s="1"/>
  <c r="JJ378" i="93"/>
  <c r="LJ378" i="93" s="1"/>
  <c r="JR378" i="93"/>
  <c r="LR378" i="93" s="1"/>
  <c r="JZ378" i="93"/>
  <c r="LZ378" i="93" s="1"/>
  <c r="KH378" i="93"/>
  <c r="MH378" i="93" s="1"/>
  <c r="KP378" i="93"/>
  <c r="MP378" i="93" s="1"/>
  <c r="JA380" i="93"/>
  <c r="LA380" i="93" s="1"/>
  <c r="JI380" i="93"/>
  <c r="LI380" i="93" s="1"/>
  <c r="JQ380" i="93"/>
  <c r="LQ380" i="93" s="1"/>
  <c r="JY380" i="93"/>
  <c r="LY380" i="93" s="1"/>
  <c r="KG380" i="93"/>
  <c r="MG380" i="93" s="1"/>
  <c r="KO380" i="93"/>
  <c r="MO380" i="93" s="1"/>
  <c r="JA382" i="93"/>
  <c r="LA382" i="93" s="1"/>
  <c r="JI382" i="93"/>
  <c r="LI382" i="93" s="1"/>
  <c r="JQ382" i="93"/>
  <c r="LQ382" i="93" s="1"/>
  <c r="JY382" i="93"/>
  <c r="LY382" i="93" s="1"/>
  <c r="KG382" i="93"/>
  <c r="MG382" i="93" s="1"/>
  <c r="KO382" i="93"/>
  <c r="MO382" i="93" s="1"/>
  <c r="IO382" i="93" s="1"/>
  <c r="JA384" i="93"/>
  <c r="LA384" i="93" s="1"/>
  <c r="JI384" i="93"/>
  <c r="LI384" i="93" s="1"/>
  <c r="JQ384" i="93"/>
  <c r="LQ384" i="93" s="1"/>
  <c r="JY384" i="93"/>
  <c r="LY384" i="93" s="1"/>
  <c r="KG384" i="93"/>
  <c r="MG384" i="93" s="1"/>
  <c r="KO384" i="93"/>
  <c r="MO384" i="93" s="1"/>
  <c r="JH386" i="93"/>
  <c r="LH386" i="93" s="1"/>
  <c r="JP386" i="93"/>
  <c r="LP386" i="93" s="1"/>
  <c r="JX386" i="93"/>
  <c r="LX386" i="93" s="1"/>
  <c r="KF386" i="93"/>
  <c r="MF386" i="93" s="1"/>
  <c r="KN386" i="93"/>
  <c r="MN386" i="93" s="1"/>
  <c r="IN386" i="93" s="1"/>
  <c r="LG388" i="93"/>
  <c r="LO388" i="93"/>
  <c r="LW388" i="93"/>
  <c r="ME388" i="93"/>
  <c r="LG390" i="93"/>
  <c r="LO390" i="93"/>
  <c r="LW390" i="93"/>
  <c r="LG392" i="93"/>
  <c r="LW392" i="93"/>
  <c r="KM392" i="93"/>
  <c r="MM392" i="93" s="1"/>
  <c r="JB393" i="93"/>
  <c r="LB393" i="93" s="1"/>
  <c r="JJ393" i="93"/>
  <c r="LJ393" i="93" s="1"/>
  <c r="JR393" i="93"/>
  <c r="LR393" i="93" s="1"/>
  <c r="JZ393" i="93"/>
  <c r="LZ393" i="93" s="1"/>
  <c r="KH393" i="93"/>
  <c r="MH393" i="93" s="1"/>
  <c r="KP393" i="93"/>
  <c r="MP393" i="93" s="1"/>
  <c r="FU414" i="93"/>
  <c r="FU440" i="93"/>
  <c r="FU476" i="93"/>
  <c r="FU480" i="93"/>
  <c r="FU488" i="93"/>
  <c r="FU490" i="93"/>
  <c r="FU491" i="93"/>
  <c r="JB356" i="93"/>
  <c r="LB356" i="93" s="1"/>
  <c r="JJ356" i="93"/>
  <c r="LJ356" i="93" s="1"/>
  <c r="JR356" i="93"/>
  <c r="LR356" i="93" s="1"/>
  <c r="JZ356" i="93"/>
  <c r="LZ356" i="93" s="1"/>
  <c r="KH356" i="93"/>
  <c r="MH356" i="93" s="1"/>
  <c r="KP356" i="93"/>
  <c r="MP356" i="93" s="1"/>
  <c r="LD358" i="93"/>
  <c r="LL358" i="93"/>
  <c r="MB358" i="93"/>
  <c r="JX363" i="93"/>
  <c r="LX363" i="93" s="1"/>
  <c r="KF363" i="93"/>
  <c r="MF363" i="93" s="1"/>
  <c r="KN363" i="93"/>
  <c r="MN363" i="93" s="1"/>
  <c r="IN363" i="93" s="1"/>
  <c r="LV364" i="93"/>
  <c r="MD364" i="93"/>
  <c r="ML364" i="93"/>
  <c r="DQ364" i="93"/>
  <c r="LB365" i="93"/>
  <c r="JZ365" i="93"/>
  <c r="LZ365" i="93" s="1"/>
  <c r="KH365" i="93"/>
  <c r="MH365" i="93" s="1"/>
  <c r="KP365" i="93"/>
  <c r="MP365" i="93" s="1"/>
  <c r="IP365" i="93" s="1"/>
  <c r="LB367" i="93"/>
  <c r="LJ367" i="93"/>
  <c r="LZ367" i="93"/>
  <c r="KH367" i="93"/>
  <c r="MH367" i="93" s="1"/>
  <c r="KP367" i="93"/>
  <c r="MP367" i="93" s="1"/>
  <c r="MO369" i="93"/>
  <c r="IO369" i="93" s="1"/>
  <c r="JE370" i="93"/>
  <c r="LE370" i="93" s="1"/>
  <c r="JM370" i="93"/>
  <c r="LM370" i="93" s="1"/>
  <c r="JU370" i="93"/>
  <c r="LU370" i="93" s="1"/>
  <c r="KC370" i="93"/>
  <c r="MC370" i="93" s="1"/>
  <c r="KK370" i="93"/>
  <c r="MK370" i="93" s="1"/>
  <c r="KO371" i="93"/>
  <c r="MO371" i="93" s="1"/>
  <c r="IO371" i="93" s="1"/>
  <c r="KN375" i="93"/>
  <c r="MN375" i="93" s="1"/>
  <c r="IN375" i="93" s="1"/>
  <c r="JC378" i="93"/>
  <c r="LC378" i="93" s="1"/>
  <c r="JK378" i="93"/>
  <c r="LK378" i="93" s="1"/>
  <c r="JS378" i="93"/>
  <c r="LS378" i="93" s="1"/>
  <c r="KA378" i="93"/>
  <c r="MA378" i="93" s="1"/>
  <c r="KI378" i="93"/>
  <c r="MI378" i="93" s="1"/>
  <c r="KQ378" i="93"/>
  <c r="MQ378" i="93" s="1"/>
  <c r="JB380" i="93"/>
  <c r="LB380" i="93" s="1"/>
  <c r="JJ380" i="93"/>
  <c r="LJ380" i="93" s="1"/>
  <c r="JR380" i="93"/>
  <c r="LR380" i="93" s="1"/>
  <c r="JZ380" i="93"/>
  <c r="LZ380" i="93" s="1"/>
  <c r="KH380" i="93"/>
  <c r="MH380" i="93" s="1"/>
  <c r="KP380" i="93"/>
  <c r="MP380" i="93" s="1"/>
  <c r="JB382" i="93"/>
  <c r="LB382" i="93" s="1"/>
  <c r="JJ382" i="93"/>
  <c r="LJ382" i="93" s="1"/>
  <c r="JR382" i="93"/>
  <c r="LR382" i="93" s="1"/>
  <c r="JZ382" i="93"/>
  <c r="LZ382" i="93" s="1"/>
  <c r="KH382" i="93"/>
  <c r="MH382" i="93" s="1"/>
  <c r="KP382" i="93"/>
  <c r="MP382" i="93" s="1"/>
  <c r="IP382" i="93" s="1"/>
  <c r="ML383" i="93"/>
  <c r="JB384" i="93"/>
  <c r="LB384" i="93" s="1"/>
  <c r="JJ384" i="93"/>
  <c r="LJ384" i="93" s="1"/>
  <c r="JR384" i="93"/>
  <c r="LR384" i="93" s="1"/>
  <c r="JZ384" i="93"/>
  <c r="LZ384" i="93" s="1"/>
  <c r="KH384" i="93"/>
  <c r="MH384" i="93" s="1"/>
  <c r="KP384" i="93"/>
  <c r="MP384" i="93" s="1"/>
  <c r="JA386" i="93"/>
  <c r="LA386" i="93" s="1"/>
  <c r="JI386" i="93"/>
  <c r="LI386" i="93" s="1"/>
  <c r="JQ386" i="93"/>
  <c r="LQ386" i="93" s="1"/>
  <c r="JY386" i="93"/>
  <c r="LY386" i="93" s="1"/>
  <c r="KG386" i="93"/>
  <c r="MG386" i="93" s="1"/>
  <c r="KO386" i="93"/>
  <c r="MO386" i="93" s="1"/>
  <c r="IO386" i="93" s="1"/>
  <c r="KK387" i="93"/>
  <c r="MK387" i="93" s="1"/>
  <c r="JH388" i="93"/>
  <c r="LH388" i="93" s="1"/>
  <c r="JP388" i="93"/>
  <c r="LP388" i="93" s="1"/>
  <c r="JX388" i="93"/>
  <c r="LX388" i="93" s="1"/>
  <c r="KF388" i="93"/>
  <c r="MF388" i="93" s="1"/>
  <c r="KN388" i="93"/>
  <c r="MN388" i="93" s="1"/>
  <c r="JH390" i="93"/>
  <c r="LH390" i="93" s="1"/>
  <c r="JP390" i="93"/>
  <c r="LP390" i="93" s="1"/>
  <c r="JX390" i="93"/>
  <c r="LX390" i="93" s="1"/>
  <c r="KF390" i="93"/>
  <c r="MF390" i="93" s="1"/>
  <c r="KN390" i="93"/>
  <c r="MN390" i="93" s="1"/>
  <c r="JH392" i="93"/>
  <c r="LH392" i="93" s="1"/>
  <c r="JP392" i="93"/>
  <c r="LP392" i="93" s="1"/>
  <c r="JX392" i="93"/>
  <c r="LX392" i="93" s="1"/>
  <c r="KF392" i="93"/>
  <c r="MF392" i="93" s="1"/>
  <c r="KN392" i="93"/>
  <c r="MN392" i="93" s="1"/>
  <c r="IN392" i="93" s="1"/>
  <c r="JC393" i="93"/>
  <c r="LC393" i="93" s="1"/>
  <c r="JK393" i="93"/>
  <c r="LK393" i="93" s="1"/>
  <c r="JS393" i="93"/>
  <c r="LS393" i="93" s="1"/>
  <c r="KA393" i="93"/>
  <c r="MA393" i="93" s="1"/>
  <c r="KI393" i="93"/>
  <c r="MI393" i="93" s="1"/>
  <c r="KQ393" i="93"/>
  <c r="MQ393" i="93" s="1"/>
  <c r="KN349" i="93"/>
  <c r="MN349" i="93" s="1"/>
  <c r="KD355" i="93"/>
  <c r="MD355" i="93" s="1"/>
  <c r="KL355" i="93"/>
  <c r="ML355" i="93" s="1"/>
  <c r="JC356" i="93"/>
  <c r="LC356" i="93" s="1"/>
  <c r="JK356" i="93"/>
  <c r="LK356" i="93" s="1"/>
  <c r="JS356" i="93"/>
  <c r="LS356" i="93" s="1"/>
  <c r="KA356" i="93"/>
  <c r="MA356" i="93" s="1"/>
  <c r="KI356" i="93"/>
  <c r="MI356" i="93" s="1"/>
  <c r="KQ356" i="93"/>
  <c r="MQ356" i="93" s="1"/>
  <c r="LE358" i="93"/>
  <c r="LM358" i="93"/>
  <c r="LU358" i="93"/>
  <c r="MC358" i="93"/>
  <c r="MK358" i="93"/>
  <c r="DQ358" i="93"/>
  <c r="MA362" i="93"/>
  <c r="LS365" i="93"/>
  <c r="MI365" i="93"/>
  <c r="LC367" i="93"/>
  <c r="LS367" i="93"/>
  <c r="MP371" i="93"/>
  <c r="JD378" i="93"/>
  <c r="LD378" i="93" s="1"/>
  <c r="JL378" i="93"/>
  <c r="LL378" i="93" s="1"/>
  <c r="JT378" i="93"/>
  <c r="LT378" i="93" s="1"/>
  <c r="KB378" i="93"/>
  <c r="MB378" i="93" s="1"/>
  <c r="KJ378" i="93"/>
  <c r="MJ378" i="93" s="1"/>
  <c r="JC380" i="93"/>
  <c r="LC380" i="93" s="1"/>
  <c r="JK380" i="93"/>
  <c r="LK380" i="93" s="1"/>
  <c r="JS380" i="93"/>
  <c r="LS380" i="93" s="1"/>
  <c r="KA380" i="93"/>
  <c r="MA380" i="93" s="1"/>
  <c r="KI380" i="93"/>
  <c r="MI380" i="93" s="1"/>
  <c r="KQ380" i="93"/>
  <c r="MQ380" i="93" s="1"/>
  <c r="JC382" i="93"/>
  <c r="LC382" i="93" s="1"/>
  <c r="JK382" i="93"/>
  <c r="LK382" i="93" s="1"/>
  <c r="JS382" i="93"/>
  <c r="LS382" i="93" s="1"/>
  <c r="KA382" i="93"/>
  <c r="MA382" i="93" s="1"/>
  <c r="KI382" i="93"/>
  <c r="MI382" i="93" s="1"/>
  <c r="KQ382" i="93"/>
  <c r="MQ382" i="93" s="1"/>
  <c r="MM383" i="93"/>
  <c r="JC384" i="93"/>
  <c r="LC384" i="93" s="1"/>
  <c r="JK384" i="93"/>
  <c r="LK384" i="93" s="1"/>
  <c r="JS384" i="93"/>
  <c r="LS384" i="93" s="1"/>
  <c r="KA384" i="93"/>
  <c r="MA384" i="93" s="1"/>
  <c r="KI384" i="93"/>
  <c r="MI384" i="93" s="1"/>
  <c r="KQ384" i="93"/>
  <c r="MQ384" i="93" s="1"/>
  <c r="JB386" i="93"/>
  <c r="LB386" i="93" s="1"/>
  <c r="JJ386" i="93"/>
  <c r="LJ386" i="93" s="1"/>
  <c r="JR386" i="93"/>
  <c r="LR386" i="93" s="1"/>
  <c r="JZ386" i="93"/>
  <c r="LZ386" i="93" s="1"/>
  <c r="KH386" i="93"/>
  <c r="MH386" i="93" s="1"/>
  <c r="KP386" i="93"/>
  <c r="MP386" i="93" s="1"/>
  <c r="IP386" i="93" s="1"/>
  <c r="JA388" i="93"/>
  <c r="LA388" i="93" s="1"/>
  <c r="JI388" i="93"/>
  <c r="LI388" i="93" s="1"/>
  <c r="JQ388" i="93"/>
  <c r="LQ388" i="93" s="1"/>
  <c r="JY388" i="93"/>
  <c r="LY388" i="93" s="1"/>
  <c r="KG388" i="93"/>
  <c r="MG388" i="93" s="1"/>
  <c r="KO388" i="93"/>
  <c r="MO388" i="93" s="1"/>
  <c r="JA390" i="93"/>
  <c r="LA390" i="93" s="1"/>
  <c r="JI390" i="93"/>
  <c r="LI390" i="93" s="1"/>
  <c r="JQ390" i="93"/>
  <c r="LQ390" i="93" s="1"/>
  <c r="JY390" i="93"/>
  <c r="LY390" i="93" s="1"/>
  <c r="KG390" i="93"/>
  <c r="MG390" i="93" s="1"/>
  <c r="KO390" i="93"/>
  <c r="MO390" i="93" s="1"/>
  <c r="JA392" i="93"/>
  <c r="LA392" i="93" s="1"/>
  <c r="JI392" i="93"/>
  <c r="LI392" i="93" s="1"/>
  <c r="JQ392" i="93"/>
  <c r="LQ392" i="93" s="1"/>
  <c r="JY392" i="93"/>
  <c r="LY392" i="93" s="1"/>
  <c r="KG392" i="93"/>
  <c r="MG392" i="93" s="1"/>
  <c r="KO392" i="93"/>
  <c r="MO392" i="93" s="1"/>
  <c r="JD393" i="93"/>
  <c r="LD393" i="93" s="1"/>
  <c r="JL393" i="93"/>
  <c r="LL393" i="93" s="1"/>
  <c r="JT393" i="93"/>
  <c r="LT393" i="93" s="1"/>
  <c r="KB393" i="93"/>
  <c r="MB393" i="93" s="1"/>
  <c r="KJ393" i="93"/>
  <c r="MJ393" i="93" s="1"/>
  <c r="FR398" i="93"/>
  <c r="FR409" i="93"/>
  <c r="FR410" i="93"/>
  <c r="FR427" i="93"/>
  <c r="FR446" i="93"/>
  <c r="FR448" i="93"/>
  <c r="FR490" i="93"/>
  <c r="FR495" i="93"/>
  <c r="JB354" i="93"/>
  <c r="LB354" i="93" s="1"/>
  <c r="JJ354" i="93"/>
  <c r="LJ354" i="93" s="1"/>
  <c r="JR354" i="93"/>
  <c r="LR354" i="93" s="1"/>
  <c r="JZ354" i="93"/>
  <c r="LZ354" i="93" s="1"/>
  <c r="KH354" i="93"/>
  <c r="MH354" i="93" s="1"/>
  <c r="KP354" i="93"/>
  <c r="MP354" i="93" s="1"/>
  <c r="IP354" i="93" s="1"/>
  <c r="JG355" i="93"/>
  <c r="LG355" i="93" s="1"/>
  <c r="JO355" i="93"/>
  <c r="LO355" i="93" s="1"/>
  <c r="JW355" i="93"/>
  <c r="LW355" i="93" s="1"/>
  <c r="KE355" i="93"/>
  <c r="ME355" i="93" s="1"/>
  <c r="KM355" i="93"/>
  <c r="MM355" i="93" s="1"/>
  <c r="JD356" i="93"/>
  <c r="LD356" i="93" s="1"/>
  <c r="JL356" i="93"/>
  <c r="LL356" i="93" s="1"/>
  <c r="JT356" i="93"/>
  <c r="LT356" i="93" s="1"/>
  <c r="KB356" i="93"/>
  <c r="MB356" i="93" s="1"/>
  <c r="KJ356" i="93"/>
  <c r="MJ356" i="93" s="1"/>
  <c r="JV358" i="93"/>
  <c r="LV358" i="93" s="1"/>
  <c r="KD358" i="93"/>
  <c r="MD358" i="93" s="1"/>
  <c r="KL358" i="93"/>
  <c r="ML358" i="93" s="1"/>
  <c r="KH359" i="93"/>
  <c r="MH359" i="93" s="1"/>
  <c r="KP359" i="93"/>
  <c r="MP359" i="93" s="1"/>
  <c r="IP359" i="93" s="1"/>
  <c r="JH360" i="93"/>
  <c r="LH360" i="93" s="1"/>
  <c r="JP360" i="93"/>
  <c r="LP360" i="93" s="1"/>
  <c r="JX360" i="93"/>
  <c r="LX360" i="93" s="1"/>
  <c r="KF360" i="93"/>
  <c r="MF360" i="93" s="1"/>
  <c r="KN360" i="93"/>
  <c r="MN360" i="93" s="1"/>
  <c r="LF361" i="93"/>
  <c r="LN361" i="93"/>
  <c r="LV361" i="93"/>
  <c r="MD361" i="93"/>
  <c r="ML361" i="93"/>
  <c r="JD362" i="93"/>
  <c r="LD362" i="93" s="1"/>
  <c r="JL362" i="93"/>
  <c r="LL362" i="93" s="1"/>
  <c r="JT362" i="93"/>
  <c r="LT362" i="93" s="1"/>
  <c r="KB362" i="93"/>
  <c r="MB362" i="93" s="1"/>
  <c r="KJ362" i="93"/>
  <c r="MJ362" i="93" s="1"/>
  <c r="JJ363" i="93"/>
  <c r="LJ363" i="93" s="1"/>
  <c r="JR363" i="93"/>
  <c r="LR363" i="93" s="1"/>
  <c r="JZ363" i="93"/>
  <c r="LZ363" i="93" s="1"/>
  <c r="KH363" i="93"/>
  <c r="MH363" i="93" s="1"/>
  <c r="KP363" i="93"/>
  <c r="MP363" i="93" s="1"/>
  <c r="LH364" i="93"/>
  <c r="LD365" i="93"/>
  <c r="KB365" i="93"/>
  <c r="MB365" i="93" s="1"/>
  <c r="KJ365" i="93"/>
  <c r="MJ365" i="93" s="1"/>
  <c r="LT367" i="93"/>
  <c r="KJ367" i="93"/>
  <c r="MJ367" i="93" s="1"/>
  <c r="JG370" i="93"/>
  <c r="LG370" i="93" s="1"/>
  <c r="JO370" i="93"/>
  <c r="LO370" i="93" s="1"/>
  <c r="JW370" i="93"/>
  <c r="LW370" i="93" s="1"/>
  <c r="KE370" i="93"/>
  <c r="ME370" i="93" s="1"/>
  <c r="KM370" i="93"/>
  <c r="MM370" i="93" s="1"/>
  <c r="MI371" i="93"/>
  <c r="KQ371" i="93"/>
  <c r="MQ371" i="93" s="1"/>
  <c r="KP375" i="93"/>
  <c r="MP375" i="93" s="1"/>
  <c r="JE378" i="93"/>
  <c r="LE378" i="93" s="1"/>
  <c r="JM378" i="93"/>
  <c r="LM378" i="93" s="1"/>
  <c r="JU378" i="93"/>
  <c r="LU378" i="93" s="1"/>
  <c r="KC378" i="93"/>
  <c r="MC378" i="93" s="1"/>
  <c r="KK378" i="93"/>
  <c r="MK378" i="93" s="1"/>
  <c r="JD380" i="93"/>
  <c r="LD380" i="93" s="1"/>
  <c r="JL380" i="93"/>
  <c r="LL380" i="93" s="1"/>
  <c r="JT380" i="93"/>
  <c r="LT380" i="93" s="1"/>
  <c r="KB380" i="93"/>
  <c r="MB380" i="93" s="1"/>
  <c r="KJ380" i="93"/>
  <c r="MJ380" i="93" s="1"/>
  <c r="JD382" i="93"/>
  <c r="LD382" i="93" s="1"/>
  <c r="JL382" i="93"/>
  <c r="LL382" i="93" s="1"/>
  <c r="JT382" i="93"/>
  <c r="LT382" i="93" s="1"/>
  <c r="KB382" i="93"/>
  <c r="MB382" i="93" s="1"/>
  <c r="KJ382" i="93"/>
  <c r="MJ382" i="93" s="1"/>
  <c r="JD384" i="93"/>
  <c r="LD384" i="93" s="1"/>
  <c r="JL384" i="93"/>
  <c r="LL384" i="93" s="1"/>
  <c r="JT384" i="93"/>
  <c r="LT384" i="93" s="1"/>
  <c r="KB384" i="93"/>
  <c r="MB384" i="93" s="1"/>
  <c r="KJ384" i="93"/>
  <c r="MJ384" i="93" s="1"/>
  <c r="JC386" i="93"/>
  <c r="LC386" i="93" s="1"/>
  <c r="JK386" i="93"/>
  <c r="LK386" i="93" s="1"/>
  <c r="JS386" i="93"/>
  <c r="LS386" i="93" s="1"/>
  <c r="KA386" i="93"/>
  <c r="MA386" i="93" s="1"/>
  <c r="KI386" i="93"/>
  <c r="MI386" i="93" s="1"/>
  <c r="KQ386" i="93"/>
  <c r="MQ386" i="93" s="1"/>
  <c r="KM387" i="93"/>
  <c r="MM387" i="93" s="1"/>
  <c r="JB388" i="93"/>
  <c r="LB388" i="93" s="1"/>
  <c r="JJ388" i="93"/>
  <c r="LJ388" i="93" s="1"/>
  <c r="JR388" i="93"/>
  <c r="LR388" i="93" s="1"/>
  <c r="JZ388" i="93"/>
  <c r="LZ388" i="93" s="1"/>
  <c r="KH388" i="93"/>
  <c r="MH388" i="93" s="1"/>
  <c r="KP388" i="93"/>
  <c r="MP388" i="93" s="1"/>
  <c r="ML389" i="93"/>
  <c r="JB390" i="93"/>
  <c r="LB390" i="93" s="1"/>
  <c r="JJ390" i="93"/>
  <c r="LJ390" i="93" s="1"/>
  <c r="JR390" i="93"/>
  <c r="LR390" i="93" s="1"/>
  <c r="JZ390" i="93"/>
  <c r="LZ390" i="93" s="1"/>
  <c r="KH390" i="93"/>
  <c r="MH390" i="93" s="1"/>
  <c r="KP390" i="93"/>
  <c r="MP390" i="93" s="1"/>
  <c r="JB392" i="93"/>
  <c r="LB392" i="93" s="1"/>
  <c r="JJ392" i="93"/>
  <c r="LJ392" i="93" s="1"/>
  <c r="JR392" i="93"/>
  <c r="LR392" i="93" s="1"/>
  <c r="JZ392" i="93"/>
  <c r="LZ392" i="93" s="1"/>
  <c r="KH392" i="93"/>
  <c r="MH392" i="93" s="1"/>
  <c r="KP392" i="93"/>
  <c r="MP392" i="93" s="1"/>
  <c r="IP392" i="93" s="1"/>
  <c r="JE393" i="93"/>
  <c r="LE393" i="93" s="1"/>
  <c r="JM393" i="93"/>
  <c r="LM393" i="93" s="1"/>
  <c r="JU393" i="93"/>
  <c r="LU393" i="93" s="1"/>
  <c r="KC393" i="93"/>
  <c r="MC393" i="93" s="1"/>
  <c r="KK393" i="93"/>
  <c r="MK393" i="93" s="1"/>
  <c r="HH464" i="93"/>
  <c r="HG464" i="93"/>
  <c r="HN464" i="93"/>
  <c r="HF464" i="93"/>
  <c r="HM464" i="93"/>
  <c r="HE464" i="93"/>
  <c r="HL464" i="93"/>
  <c r="HD464" i="93"/>
  <c r="HJ464" i="93"/>
  <c r="HI464" i="93"/>
  <c r="HC464" i="93"/>
  <c r="HB464" i="93"/>
  <c r="HA464" i="93"/>
  <c r="HK464" i="93"/>
  <c r="IK464" i="93"/>
  <c r="IC464" i="93"/>
  <c r="HU464" i="93"/>
  <c r="IJ464" i="93"/>
  <c r="IB464" i="93"/>
  <c r="HT464" i="93"/>
  <c r="IQ464" i="93"/>
  <c r="II464" i="93"/>
  <c r="IA464" i="93"/>
  <c r="HS464" i="93"/>
  <c r="IP464" i="93"/>
  <c r="IH464" i="93"/>
  <c r="HZ464" i="93"/>
  <c r="HR464" i="93"/>
  <c r="IO464" i="93"/>
  <c r="IG464" i="93"/>
  <c r="HY464" i="93"/>
  <c r="HQ464" i="93"/>
  <c r="IN464" i="93"/>
  <c r="IF464" i="93"/>
  <c r="HX464" i="93"/>
  <c r="HP464" i="93"/>
  <c r="IE464" i="93"/>
  <c r="ID464" i="93"/>
  <c r="HW464" i="93"/>
  <c r="HV464" i="93"/>
  <c r="HO464" i="93"/>
  <c r="IM464" i="93"/>
  <c r="IL464" i="93"/>
  <c r="HH456" i="93"/>
  <c r="HG456" i="93"/>
  <c r="HN456" i="93"/>
  <c r="HF456" i="93"/>
  <c r="HM456" i="93"/>
  <c r="HE456" i="93"/>
  <c r="HL456" i="93"/>
  <c r="HD456" i="93"/>
  <c r="HK456" i="93"/>
  <c r="HJ456" i="93"/>
  <c r="HI456" i="93"/>
  <c r="HC456" i="93"/>
  <c r="HB456" i="93"/>
  <c r="HA456" i="93"/>
  <c r="IK456" i="93"/>
  <c r="IC456" i="93"/>
  <c r="HU456" i="93"/>
  <c r="IJ456" i="93"/>
  <c r="IB456" i="93"/>
  <c r="HT456" i="93"/>
  <c r="IQ456" i="93"/>
  <c r="II456" i="93"/>
  <c r="IA456" i="93"/>
  <c r="HS456" i="93"/>
  <c r="IP456" i="93"/>
  <c r="IH456" i="93"/>
  <c r="HZ456" i="93"/>
  <c r="HR456" i="93"/>
  <c r="IO456" i="93"/>
  <c r="IG456" i="93"/>
  <c r="HY456" i="93"/>
  <c r="HQ456" i="93"/>
  <c r="IN456" i="93"/>
  <c r="IF456" i="93"/>
  <c r="HX456" i="93"/>
  <c r="HP456" i="93"/>
  <c r="IM456" i="93"/>
  <c r="IL456" i="93"/>
  <c r="IE456" i="93"/>
  <c r="ID456" i="93"/>
  <c r="HW456" i="93"/>
  <c r="HV456" i="93"/>
  <c r="HO456" i="93"/>
  <c r="HH488" i="93"/>
  <c r="HG488" i="93"/>
  <c r="HN488" i="93"/>
  <c r="HF488" i="93"/>
  <c r="HM488" i="93"/>
  <c r="HE488" i="93"/>
  <c r="HL488" i="93"/>
  <c r="HD488" i="93"/>
  <c r="HK488" i="93"/>
  <c r="HJ488" i="93"/>
  <c r="HI488" i="93"/>
  <c r="HC488" i="93"/>
  <c r="HB488" i="93"/>
  <c r="HA488" i="93"/>
  <c r="IJ488" i="93"/>
  <c r="IB488" i="93"/>
  <c r="HT488" i="93"/>
  <c r="IQ488" i="93"/>
  <c r="II488" i="93"/>
  <c r="IA488" i="93"/>
  <c r="HS488" i="93"/>
  <c r="IP488" i="93"/>
  <c r="IH488" i="93"/>
  <c r="HZ488" i="93"/>
  <c r="HR488" i="93"/>
  <c r="IO488" i="93"/>
  <c r="IG488" i="93"/>
  <c r="HY488" i="93"/>
  <c r="HQ488" i="93"/>
  <c r="IN488" i="93"/>
  <c r="IF488" i="93"/>
  <c r="HX488" i="93"/>
  <c r="HP488" i="93"/>
  <c r="IM488" i="93"/>
  <c r="IE488" i="93"/>
  <c r="HW488" i="93"/>
  <c r="HO488" i="93"/>
  <c r="IL488" i="93"/>
  <c r="IK488" i="93"/>
  <c r="ID488" i="93"/>
  <c r="IC488" i="93"/>
  <c r="HV488" i="93"/>
  <c r="HU488" i="93"/>
  <c r="HG440" i="93"/>
  <c r="HN440" i="93"/>
  <c r="HF440" i="93"/>
  <c r="HM440" i="93"/>
  <c r="HE440" i="93"/>
  <c r="HL440" i="93"/>
  <c r="HD440" i="93"/>
  <c r="HK440" i="93"/>
  <c r="HC440" i="93"/>
  <c r="HJ440" i="93"/>
  <c r="HB440" i="93"/>
  <c r="HI440" i="93"/>
  <c r="HA440" i="93"/>
  <c r="HH440" i="93"/>
  <c r="IK440" i="93"/>
  <c r="IC440" i="93"/>
  <c r="HU440" i="93"/>
  <c r="IJ440" i="93"/>
  <c r="IB440" i="93"/>
  <c r="HT440" i="93"/>
  <c r="IQ440" i="93"/>
  <c r="II440" i="93"/>
  <c r="IA440" i="93"/>
  <c r="HS440" i="93"/>
  <c r="IP440" i="93"/>
  <c r="IH440" i="93"/>
  <c r="HZ440" i="93"/>
  <c r="HR440" i="93"/>
  <c r="IO440" i="93"/>
  <c r="IG440" i="93"/>
  <c r="HY440" i="93"/>
  <c r="HQ440" i="93"/>
  <c r="IN440" i="93"/>
  <c r="IF440" i="93"/>
  <c r="HX440" i="93"/>
  <c r="HP440" i="93"/>
  <c r="HW440" i="93"/>
  <c r="HV440" i="93"/>
  <c r="HO440" i="93"/>
  <c r="IM440" i="93"/>
  <c r="IL440" i="93"/>
  <c r="IE440" i="93"/>
  <c r="ID440" i="93"/>
  <c r="HH480" i="93"/>
  <c r="HG480" i="93"/>
  <c r="HN480" i="93"/>
  <c r="HF480" i="93"/>
  <c r="HM480" i="93"/>
  <c r="HE480" i="93"/>
  <c r="HL480" i="93"/>
  <c r="HD480" i="93"/>
  <c r="HA480" i="93"/>
  <c r="HK480" i="93"/>
  <c r="HJ480" i="93"/>
  <c r="HI480" i="93"/>
  <c r="HC480" i="93"/>
  <c r="HB480" i="93"/>
  <c r="IJ480" i="93"/>
  <c r="IB480" i="93"/>
  <c r="HT480" i="93"/>
  <c r="IQ480" i="93"/>
  <c r="II480" i="93"/>
  <c r="IA480" i="93"/>
  <c r="HS480" i="93"/>
  <c r="IP480" i="93"/>
  <c r="IH480" i="93"/>
  <c r="HZ480" i="93"/>
  <c r="HR480" i="93"/>
  <c r="IO480" i="93"/>
  <c r="IG480" i="93"/>
  <c r="HY480" i="93"/>
  <c r="HQ480" i="93"/>
  <c r="IN480" i="93"/>
  <c r="IF480" i="93"/>
  <c r="HX480" i="93"/>
  <c r="HP480" i="93"/>
  <c r="IM480" i="93"/>
  <c r="IE480" i="93"/>
  <c r="HW480" i="93"/>
  <c r="HO480" i="93"/>
  <c r="IL480" i="93"/>
  <c r="IK480" i="93"/>
  <c r="ID480" i="93"/>
  <c r="IC480" i="93"/>
  <c r="HV480" i="93"/>
  <c r="HU480" i="93"/>
  <c r="HH472" i="93"/>
  <c r="HG472" i="93"/>
  <c r="HN472" i="93"/>
  <c r="HF472" i="93"/>
  <c r="HM472" i="93"/>
  <c r="HE472" i="93"/>
  <c r="HL472" i="93"/>
  <c r="HD472" i="93"/>
  <c r="HC472" i="93"/>
  <c r="HB472" i="93"/>
  <c r="HA472" i="93"/>
  <c r="HK472" i="93"/>
  <c r="HJ472" i="93"/>
  <c r="HI472" i="93"/>
  <c r="IJ472" i="93"/>
  <c r="IB472" i="93"/>
  <c r="HT472" i="93"/>
  <c r="IQ472" i="93"/>
  <c r="II472" i="93"/>
  <c r="IA472" i="93"/>
  <c r="HS472" i="93"/>
  <c r="IP472" i="93"/>
  <c r="IH472" i="93"/>
  <c r="HZ472" i="93"/>
  <c r="HR472" i="93"/>
  <c r="IO472" i="93"/>
  <c r="IG472" i="93"/>
  <c r="HY472" i="93"/>
  <c r="HQ472" i="93"/>
  <c r="IN472" i="93"/>
  <c r="IF472" i="93"/>
  <c r="HX472" i="93"/>
  <c r="HP472" i="93"/>
  <c r="IM472" i="93"/>
  <c r="IE472" i="93"/>
  <c r="HW472" i="93"/>
  <c r="HO472" i="93"/>
  <c r="HV472" i="93"/>
  <c r="HU472" i="93"/>
  <c r="IL472" i="93"/>
  <c r="IK472" i="93"/>
  <c r="ID472" i="93"/>
  <c r="IC472" i="93"/>
  <c r="HG448" i="93"/>
  <c r="HN448" i="93"/>
  <c r="HF448" i="93"/>
  <c r="HM448" i="93"/>
  <c r="HE448" i="93"/>
  <c r="HL448" i="93"/>
  <c r="HD448" i="93"/>
  <c r="HK448" i="93"/>
  <c r="HC448" i="93"/>
  <c r="HJ448" i="93"/>
  <c r="HB448" i="93"/>
  <c r="HI448" i="93"/>
  <c r="HH448" i="93"/>
  <c r="HA448" i="93"/>
  <c r="IK448" i="93"/>
  <c r="IC448" i="93"/>
  <c r="HU448" i="93"/>
  <c r="IJ448" i="93"/>
  <c r="IB448" i="93"/>
  <c r="HT448" i="93"/>
  <c r="IQ448" i="93"/>
  <c r="II448" i="93"/>
  <c r="IA448" i="93"/>
  <c r="HS448" i="93"/>
  <c r="IP448" i="93"/>
  <c r="IH448" i="93"/>
  <c r="HZ448" i="93"/>
  <c r="HR448" i="93"/>
  <c r="IO448" i="93"/>
  <c r="IG448" i="93"/>
  <c r="HY448" i="93"/>
  <c r="HQ448" i="93"/>
  <c r="IN448" i="93"/>
  <c r="IF448" i="93"/>
  <c r="HX448" i="93"/>
  <c r="HP448" i="93"/>
  <c r="HO448" i="93"/>
  <c r="IM448" i="93"/>
  <c r="IL448" i="93"/>
  <c r="IE448" i="93"/>
  <c r="ID448" i="93"/>
  <c r="HW448" i="93"/>
  <c r="HV448" i="93"/>
  <c r="HH496" i="93"/>
  <c r="HG496" i="93"/>
  <c r="HN496" i="93"/>
  <c r="HF496" i="93"/>
  <c r="HM496" i="93"/>
  <c r="HE496" i="93"/>
  <c r="HL496" i="93"/>
  <c r="HD496" i="93"/>
  <c r="HJ496" i="93"/>
  <c r="HI496" i="93"/>
  <c r="HC496" i="93"/>
  <c r="HB496" i="93"/>
  <c r="HA496" i="93"/>
  <c r="HK496" i="93"/>
  <c r="IJ496" i="93"/>
  <c r="IB496" i="93"/>
  <c r="HT496" i="93"/>
  <c r="IQ496" i="93"/>
  <c r="II496" i="93"/>
  <c r="IA496" i="93"/>
  <c r="HS496" i="93"/>
  <c r="IP496" i="93"/>
  <c r="IH496" i="93"/>
  <c r="HZ496" i="93"/>
  <c r="HR496" i="93"/>
  <c r="IO496" i="93"/>
  <c r="IG496" i="93"/>
  <c r="HY496" i="93"/>
  <c r="HQ496" i="93"/>
  <c r="IN496" i="93"/>
  <c r="IF496" i="93"/>
  <c r="HX496" i="93"/>
  <c r="HP496" i="93"/>
  <c r="IM496" i="93"/>
  <c r="IE496" i="93"/>
  <c r="HW496" i="93"/>
  <c r="HO496" i="93"/>
  <c r="ID496" i="93"/>
  <c r="IC496" i="93"/>
  <c r="HV496" i="93"/>
  <c r="HU496" i="93"/>
  <c r="IL496" i="93"/>
  <c r="IK496" i="93"/>
  <c r="HL498" i="93"/>
  <c r="HD498" i="93"/>
  <c r="HK498" i="93"/>
  <c r="HC498" i="93"/>
  <c r="HJ498" i="93"/>
  <c r="HB498" i="93"/>
  <c r="HI498" i="93"/>
  <c r="HA498" i="93"/>
  <c r="HH498" i="93"/>
  <c r="HE498" i="93"/>
  <c r="HN498" i="93"/>
  <c r="HM498" i="93"/>
  <c r="HG498" i="93"/>
  <c r="HF498" i="93"/>
  <c r="IP498" i="93"/>
  <c r="IH498" i="93"/>
  <c r="HZ498" i="93"/>
  <c r="HR498" i="93"/>
  <c r="IO498" i="93"/>
  <c r="IG498" i="93"/>
  <c r="HY498" i="93"/>
  <c r="HQ498" i="93"/>
  <c r="IN498" i="93"/>
  <c r="IF498" i="93"/>
  <c r="HX498" i="93"/>
  <c r="HP498" i="93"/>
  <c r="IM498" i="93"/>
  <c r="IE498" i="93"/>
  <c r="HW498" i="93"/>
  <c r="HO498" i="93"/>
  <c r="IL498" i="93"/>
  <c r="ID498" i="93"/>
  <c r="HV498" i="93"/>
  <c r="IK498" i="93"/>
  <c r="IC498" i="93"/>
  <c r="HU498" i="93"/>
  <c r="IJ498" i="93"/>
  <c r="II498" i="93"/>
  <c r="IB498" i="93"/>
  <c r="IA498" i="93"/>
  <c r="HT498" i="93"/>
  <c r="HS498" i="93"/>
  <c r="IQ498" i="93"/>
  <c r="HK426" i="93"/>
  <c r="HC426" i="93"/>
  <c r="HJ426" i="93"/>
  <c r="HB426" i="93"/>
  <c r="HI426" i="93"/>
  <c r="HA426" i="93"/>
  <c r="HH426" i="93"/>
  <c r="HG426" i="93"/>
  <c r="HN426" i="93"/>
  <c r="HF426" i="93"/>
  <c r="HM426" i="93"/>
  <c r="HE426" i="93"/>
  <c r="HL426" i="93"/>
  <c r="HD426" i="93"/>
  <c r="IQ426" i="93"/>
  <c r="II426" i="93"/>
  <c r="IA426" i="93"/>
  <c r="HS426" i="93"/>
  <c r="IP426" i="93"/>
  <c r="IH426" i="93"/>
  <c r="HZ426" i="93"/>
  <c r="HR426" i="93"/>
  <c r="IO426" i="93"/>
  <c r="IG426" i="93"/>
  <c r="HY426" i="93"/>
  <c r="HQ426" i="93"/>
  <c r="IN426" i="93"/>
  <c r="IF426" i="93"/>
  <c r="HX426" i="93"/>
  <c r="HP426" i="93"/>
  <c r="IM426" i="93"/>
  <c r="IE426" i="93"/>
  <c r="HW426" i="93"/>
  <c r="HO426" i="93"/>
  <c r="IL426" i="93"/>
  <c r="ID426" i="93"/>
  <c r="HV426" i="93"/>
  <c r="IK426" i="93"/>
  <c r="IJ426" i="93"/>
  <c r="IC426" i="93"/>
  <c r="IB426" i="93"/>
  <c r="HU426" i="93"/>
  <c r="HT426" i="93"/>
  <c r="HL418" i="93"/>
  <c r="HD418" i="93"/>
  <c r="HK418" i="93"/>
  <c r="HC418" i="93"/>
  <c r="HJ418" i="93"/>
  <c r="HB418" i="93"/>
  <c r="HI418" i="93"/>
  <c r="HA418" i="93"/>
  <c r="HH418" i="93"/>
  <c r="HN418" i="93"/>
  <c r="HF418" i="93"/>
  <c r="HM418" i="93"/>
  <c r="HG418" i="93"/>
  <c r="HE418" i="93"/>
  <c r="IQ418" i="93"/>
  <c r="II418" i="93"/>
  <c r="IA418" i="93"/>
  <c r="HS418" i="93"/>
  <c r="IP418" i="93"/>
  <c r="IH418" i="93"/>
  <c r="HZ418" i="93"/>
  <c r="HR418" i="93"/>
  <c r="IO418" i="93"/>
  <c r="IG418" i="93"/>
  <c r="HY418" i="93"/>
  <c r="HQ418" i="93"/>
  <c r="IN418" i="93"/>
  <c r="IF418" i="93"/>
  <c r="HX418" i="93"/>
  <c r="HP418" i="93"/>
  <c r="IM418" i="93"/>
  <c r="IE418" i="93"/>
  <c r="HW418" i="93"/>
  <c r="HO418" i="93"/>
  <c r="IL418" i="93"/>
  <c r="ID418" i="93"/>
  <c r="HV418" i="93"/>
  <c r="HU418" i="93"/>
  <c r="HT418" i="93"/>
  <c r="IK418" i="93"/>
  <c r="IJ418" i="93"/>
  <c r="IC418" i="93"/>
  <c r="IB418" i="93"/>
  <c r="HL410" i="93"/>
  <c r="HD410" i="93"/>
  <c r="HK410" i="93"/>
  <c r="HC410" i="93"/>
  <c r="HJ410" i="93"/>
  <c r="HB410" i="93"/>
  <c r="HI410" i="93"/>
  <c r="HA410" i="93"/>
  <c r="HH410" i="93"/>
  <c r="HN410" i="93"/>
  <c r="HF410" i="93"/>
  <c r="HG410" i="93"/>
  <c r="HM410" i="93"/>
  <c r="HE410" i="93"/>
  <c r="IQ410" i="93"/>
  <c r="II410" i="93"/>
  <c r="IA410" i="93"/>
  <c r="HS410" i="93"/>
  <c r="IP410" i="93"/>
  <c r="IH410" i="93"/>
  <c r="HZ410" i="93"/>
  <c r="HR410" i="93"/>
  <c r="IO410" i="93"/>
  <c r="IG410" i="93"/>
  <c r="HY410" i="93"/>
  <c r="HQ410" i="93"/>
  <c r="IN410" i="93"/>
  <c r="IF410" i="93"/>
  <c r="HX410" i="93"/>
  <c r="HP410" i="93"/>
  <c r="IM410" i="93"/>
  <c r="IE410" i="93"/>
  <c r="HW410" i="93"/>
  <c r="HO410" i="93"/>
  <c r="IL410" i="93"/>
  <c r="ID410" i="93"/>
  <c r="HV410" i="93"/>
  <c r="IC410" i="93"/>
  <c r="IB410" i="93"/>
  <c r="HU410" i="93"/>
  <c r="HT410" i="93"/>
  <c r="IK410" i="93"/>
  <c r="IJ410" i="93"/>
  <c r="HL402" i="93"/>
  <c r="HD402" i="93"/>
  <c r="HK402" i="93"/>
  <c r="HC402" i="93"/>
  <c r="HJ402" i="93"/>
  <c r="HB402" i="93"/>
  <c r="HI402" i="93"/>
  <c r="HA402" i="93"/>
  <c r="HH402" i="93"/>
  <c r="HN402" i="93"/>
  <c r="HF402" i="93"/>
  <c r="HM402" i="93"/>
  <c r="HG402" i="93"/>
  <c r="HE402" i="93"/>
  <c r="IQ402" i="93"/>
  <c r="II402" i="93"/>
  <c r="IA402" i="93"/>
  <c r="HS402" i="93"/>
  <c r="IP402" i="93"/>
  <c r="IH402" i="93"/>
  <c r="HZ402" i="93"/>
  <c r="HR402" i="93"/>
  <c r="IO402" i="93"/>
  <c r="IG402" i="93"/>
  <c r="HY402" i="93"/>
  <c r="HQ402" i="93"/>
  <c r="IN402" i="93"/>
  <c r="IF402" i="93"/>
  <c r="HX402" i="93"/>
  <c r="HP402" i="93"/>
  <c r="IM402" i="93"/>
  <c r="IE402" i="93"/>
  <c r="HW402" i="93"/>
  <c r="HO402" i="93"/>
  <c r="IL402" i="93"/>
  <c r="ID402" i="93"/>
  <c r="HV402" i="93"/>
  <c r="IK402" i="93"/>
  <c r="IJ402" i="93"/>
  <c r="IC402" i="93"/>
  <c r="IB402" i="93"/>
  <c r="HU402" i="93"/>
  <c r="HT402" i="93"/>
  <c r="HI441" i="93"/>
  <c r="HA441" i="93"/>
  <c r="HH441" i="93"/>
  <c r="HG441" i="93"/>
  <c r="HN441" i="93"/>
  <c r="HF441" i="93"/>
  <c r="HM441" i="93"/>
  <c r="HE441" i="93"/>
  <c r="HL441" i="93"/>
  <c r="HD441" i="93"/>
  <c r="HK441" i="93"/>
  <c r="HJ441" i="93"/>
  <c r="HC441" i="93"/>
  <c r="HB441" i="93"/>
  <c r="IN441" i="93"/>
  <c r="IF441" i="93"/>
  <c r="HX441" i="93"/>
  <c r="HP441" i="93"/>
  <c r="IM441" i="93"/>
  <c r="IE441" i="93"/>
  <c r="HW441" i="93"/>
  <c r="HO441" i="93"/>
  <c r="IL441" i="93"/>
  <c r="ID441" i="93"/>
  <c r="HV441" i="93"/>
  <c r="IK441" i="93"/>
  <c r="IC441" i="93"/>
  <c r="HU441" i="93"/>
  <c r="IJ441" i="93"/>
  <c r="IB441" i="93"/>
  <c r="HT441" i="93"/>
  <c r="IQ441" i="93"/>
  <c r="II441" i="93"/>
  <c r="IA441" i="93"/>
  <c r="HS441" i="93"/>
  <c r="HZ441" i="93"/>
  <c r="HY441" i="93"/>
  <c r="HR441" i="93"/>
  <c r="HQ441" i="93"/>
  <c r="IP441" i="93"/>
  <c r="IO441" i="93"/>
  <c r="IH441" i="93"/>
  <c r="IG441" i="93"/>
  <c r="HJ489" i="93"/>
  <c r="HB489" i="93"/>
  <c r="HI489" i="93"/>
  <c r="HA489" i="93"/>
  <c r="HH489" i="93"/>
  <c r="HG489" i="93"/>
  <c r="HN489" i="93"/>
  <c r="HF489" i="93"/>
  <c r="HC489" i="93"/>
  <c r="HM489" i="93"/>
  <c r="HL489" i="93"/>
  <c r="HK489" i="93"/>
  <c r="HE489" i="93"/>
  <c r="HD489" i="93"/>
  <c r="IM489" i="93"/>
  <c r="IE489" i="93"/>
  <c r="HW489" i="93"/>
  <c r="HO489" i="93"/>
  <c r="IL489" i="93"/>
  <c r="ID489" i="93"/>
  <c r="HV489" i="93"/>
  <c r="IK489" i="93"/>
  <c r="IC489" i="93"/>
  <c r="HU489" i="93"/>
  <c r="IJ489" i="93"/>
  <c r="IB489" i="93"/>
  <c r="HT489" i="93"/>
  <c r="IQ489" i="93"/>
  <c r="II489" i="93"/>
  <c r="IA489" i="93"/>
  <c r="HS489" i="93"/>
  <c r="IP489" i="93"/>
  <c r="IH489" i="93"/>
  <c r="HZ489" i="93"/>
  <c r="HR489" i="93"/>
  <c r="IO489" i="93"/>
  <c r="IN489" i="93"/>
  <c r="IG489" i="93"/>
  <c r="IF489" i="93"/>
  <c r="HY489" i="93"/>
  <c r="HX489" i="93"/>
  <c r="HQ489" i="93"/>
  <c r="HP489" i="93"/>
  <c r="HI433" i="93"/>
  <c r="HA433" i="93"/>
  <c r="HH433" i="93"/>
  <c r="HG433" i="93"/>
  <c r="HN433" i="93"/>
  <c r="HF433" i="93"/>
  <c r="HM433" i="93"/>
  <c r="HE433" i="93"/>
  <c r="HL433" i="93"/>
  <c r="HD433" i="93"/>
  <c r="HK433" i="93"/>
  <c r="HC433" i="93"/>
  <c r="HJ433" i="93"/>
  <c r="HB433" i="93"/>
  <c r="IN433" i="93"/>
  <c r="IF433" i="93"/>
  <c r="HX433" i="93"/>
  <c r="HP433" i="93"/>
  <c r="IM433" i="93"/>
  <c r="IE433" i="93"/>
  <c r="HW433" i="93"/>
  <c r="HO433" i="93"/>
  <c r="IL433" i="93"/>
  <c r="ID433" i="93"/>
  <c r="HV433" i="93"/>
  <c r="IK433" i="93"/>
  <c r="IC433" i="93"/>
  <c r="HU433" i="93"/>
  <c r="IJ433" i="93"/>
  <c r="IB433" i="93"/>
  <c r="HT433" i="93"/>
  <c r="IQ433" i="93"/>
  <c r="II433" i="93"/>
  <c r="IA433" i="93"/>
  <c r="HS433" i="93"/>
  <c r="IH433" i="93"/>
  <c r="IG433" i="93"/>
  <c r="HZ433" i="93"/>
  <c r="HY433" i="93"/>
  <c r="HR433" i="93"/>
  <c r="HQ433" i="93"/>
  <c r="IP433" i="93"/>
  <c r="IO433" i="93"/>
  <c r="HJ409" i="93"/>
  <c r="HB409" i="93"/>
  <c r="HI409" i="93"/>
  <c r="HA409" i="93"/>
  <c r="HH409" i="93"/>
  <c r="HG409" i="93"/>
  <c r="HN409" i="93"/>
  <c r="HF409" i="93"/>
  <c r="HL409" i="93"/>
  <c r="HD409" i="93"/>
  <c r="HM409" i="93"/>
  <c r="HK409" i="93"/>
  <c r="HE409" i="93"/>
  <c r="HC409" i="93"/>
  <c r="IN409" i="93"/>
  <c r="IF409" i="93"/>
  <c r="HX409" i="93"/>
  <c r="HP409" i="93"/>
  <c r="IM409" i="93"/>
  <c r="IE409" i="93"/>
  <c r="HW409" i="93"/>
  <c r="HO409" i="93"/>
  <c r="IL409" i="93"/>
  <c r="ID409" i="93"/>
  <c r="HV409" i="93"/>
  <c r="IK409" i="93"/>
  <c r="IC409" i="93"/>
  <c r="HU409" i="93"/>
  <c r="IJ409" i="93"/>
  <c r="IB409" i="93"/>
  <c r="HT409" i="93"/>
  <c r="IQ409" i="93"/>
  <c r="II409" i="93"/>
  <c r="IA409" i="93"/>
  <c r="HS409" i="93"/>
  <c r="HZ409" i="93"/>
  <c r="HY409" i="93"/>
  <c r="HR409" i="93"/>
  <c r="HQ409" i="93"/>
  <c r="IP409" i="93"/>
  <c r="IO409" i="93"/>
  <c r="IG409" i="93"/>
  <c r="IH409" i="93"/>
  <c r="DQ386" i="93"/>
  <c r="HJ481" i="93"/>
  <c r="HB481" i="93"/>
  <c r="HI481" i="93"/>
  <c r="HA481" i="93"/>
  <c r="HH481" i="93"/>
  <c r="HG481" i="93"/>
  <c r="HN481" i="93"/>
  <c r="HF481" i="93"/>
  <c r="HE481" i="93"/>
  <c r="HD481" i="93"/>
  <c r="HC481" i="93"/>
  <c r="HM481" i="93"/>
  <c r="HL481" i="93"/>
  <c r="HK481" i="93"/>
  <c r="IM481" i="93"/>
  <c r="IE481" i="93"/>
  <c r="HW481" i="93"/>
  <c r="HO481" i="93"/>
  <c r="IL481" i="93"/>
  <c r="ID481" i="93"/>
  <c r="HV481" i="93"/>
  <c r="IK481" i="93"/>
  <c r="IC481" i="93"/>
  <c r="HU481" i="93"/>
  <c r="IJ481" i="93"/>
  <c r="IB481" i="93"/>
  <c r="HT481" i="93"/>
  <c r="IQ481" i="93"/>
  <c r="II481" i="93"/>
  <c r="IA481" i="93"/>
  <c r="HS481" i="93"/>
  <c r="IP481" i="93"/>
  <c r="IH481" i="93"/>
  <c r="HZ481" i="93"/>
  <c r="HR481" i="93"/>
  <c r="HQ481" i="93"/>
  <c r="HP481" i="93"/>
  <c r="IO481" i="93"/>
  <c r="IN481" i="93"/>
  <c r="IG481" i="93"/>
  <c r="IF481" i="93"/>
  <c r="HY481" i="93"/>
  <c r="HX481" i="93"/>
  <c r="DQ352" i="93"/>
  <c r="HG432" i="93"/>
  <c r="HN432" i="93"/>
  <c r="HF432" i="93"/>
  <c r="HM432" i="93"/>
  <c r="HE432" i="93"/>
  <c r="HL432" i="93"/>
  <c r="HD432" i="93"/>
  <c r="HK432" i="93"/>
  <c r="HC432" i="93"/>
  <c r="HJ432" i="93"/>
  <c r="HB432" i="93"/>
  <c r="HI432" i="93"/>
  <c r="HH432" i="93"/>
  <c r="HA432" i="93"/>
  <c r="IK432" i="93"/>
  <c r="IC432" i="93"/>
  <c r="HU432" i="93"/>
  <c r="IJ432" i="93"/>
  <c r="IB432" i="93"/>
  <c r="HT432" i="93"/>
  <c r="IQ432" i="93"/>
  <c r="II432" i="93"/>
  <c r="IA432" i="93"/>
  <c r="HS432" i="93"/>
  <c r="IP432" i="93"/>
  <c r="IH432" i="93"/>
  <c r="HZ432" i="93"/>
  <c r="HR432" i="93"/>
  <c r="IO432" i="93"/>
  <c r="IG432" i="93"/>
  <c r="HY432" i="93"/>
  <c r="HQ432" i="93"/>
  <c r="IN432" i="93"/>
  <c r="IF432" i="93"/>
  <c r="HX432" i="93"/>
  <c r="HP432" i="93"/>
  <c r="IE432" i="93"/>
  <c r="ID432" i="93"/>
  <c r="HW432" i="93"/>
  <c r="HV432" i="93"/>
  <c r="HO432" i="93"/>
  <c r="IM432" i="93"/>
  <c r="IL432" i="93"/>
  <c r="HG424" i="93"/>
  <c r="HN424" i="93"/>
  <c r="HF424" i="93"/>
  <c r="HM424" i="93"/>
  <c r="HE424" i="93"/>
  <c r="HL424" i="93"/>
  <c r="HD424" i="93"/>
  <c r="HK424" i="93"/>
  <c r="HC424" i="93"/>
  <c r="HJ424" i="93"/>
  <c r="HB424" i="93"/>
  <c r="HI424" i="93"/>
  <c r="HA424" i="93"/>
  <c r="HH424" i="93"/>
  <c r="IK424" i="93"/>
  <c r="IC424" i="93"/>
  <c r="HU424" i="93"/>
  <c r="IJ424" i="93"/>
  <c r="IB424" i="93"/>
  <c r="HT424" i="93"/>
  <c r="IQ424" i="93"/>
  <c r="II424" i="93"/>
  <c r="IA424" i="93"/>
  <c r="HS424" i="93"/>
  <c r="IP424" i="93"/>
  <c r="IH424" i="93"/>
  <c r="HZ424" i="93"/>
  <c r="HR424" i="93"/>
  <c r="IO424" i="93"/>
  <c r="IG424" i="93"/>
  <c r="HY424" i="93"/>
  <c r="HQ424" i="93"/>
  <c r="IN424" i="93"/>
  <c r="IF424" i="93"/>
  <c r="HX424" i="93"/>
  <c r="HP424" i="93"/>
  <c r="IM424" i="93"/>
  <c r="IL424" i="93"/>
  <c r="IE424" i="93"/>
  <c r="ID424" i="93"/>
  <c r="HW424" i="93"/>
  <c r="HV424" i="93"/>
  <c r="HO424" i="93"/>
  <c r="HH416" i="93"/>
  <c r="HG416" i="93"/>
  <c r="HN416" i="93"/>
  <c r="HF416" i="93"/>
  <c r="HM416" i="93"/>
  <c r="HE416" i="93"/>
  <c r="HL416" i="93"/>
  <c r="HD416" i="93"/>
  <c r="HJ416" i="93"/>
  <c r="HB416" i="93"/>
  <c r="HK416" i="93"/>
  <c r="HI416" i="93"/>
  <c r="HC416" i="93"/>
  <c r="HA416" i="93"/>
  <c r="IK416" i="93"/>
  <c r="IC416" i="93"/>
  <c r="HU416" i="93"/>
  <c r="IJ416" i="93"/>
  <c r="IB416" i="93"/>
  <c r="HT416" i="93"/>
  <c r="IQ416" i="93"/>
  <c r="II416" i="93"/>
  <c r="IA416" i="93"/>
  <c r="HS416" i="93"/>
  <c r="IP416" i="93"/>
  <c r="IH416" i="93"/>
  <c r="HZ416" i="93"/>
  <c r="HR416" i="93"/>
  <c r="IO416" i="93"/>
  <c r="IG416" i="93"/>
  <c r="HY416" i="93"/>
  <c r="HQ416" i="93"/>
  <c r="IN416" i="93"/>
  <c r="IF416" i="93"/>
  <c r="HX416" i="93"/>
  <c r="HP416" i="93"/>
  <c r="HO416" i="93"/>
  <c r="IM416" i="93"/>
  <c r="IL416" i="93"/>
  <c r="IE416" i="93"/>
  <c r="ID416" i="93"/>
  <c r="HW416" i="93"/>
  <c r="HV416" i="93"/>
  <c r="HH408" i="93"/>
  <c r="HG408" i="93"/>
  <c r="HN408" i="93"/>
  <c r="HF408" i="93"/>
  <c r="HM408" i="93"/>
  <c r="HE408" i="93"/>
  <c r="HL408" i="93"/>
  <c r="HD408" i="93"/>
  <c r="HJ408" i="93"/>
  <c r="HB408" i="93"/>
  <c r="HK408" i="93"/>
  <c r="HC408" i="93"/>
  <c r="HI408" i="93"/>
  <c r="HA408" i="93"/>
  <c r="IK408" i="93"/>
  <c r="IC408" i="93"/>
  <c r="HU408" i="93"/>
  <c r="IJ408" i="93"/>
  <c r="IB408" i="93"/>
  <c r="HT408" i="93"/>
  <c r="IQ408" i="93"/>
  <c r="II408" i="93"/>
  <c r="IA408" i="93"/>
  <c r="HS408" i="93"/>
  <c r="IP408" i="93"/>
  <c r="IH408" i="93"/>
  <c r="HZ408" i="93"/>
  <c r="HR408" i="93"/>
  <c r="IO408" i="93"/>
  <c r="IG408" i="93"/>
  <c r="HY408" i="93"/>
  <c r="HQ408" i="93"/>
  <c r="IN408" i="93"/>
  <c r="IF408" i="93"/>
  <c r="HX408" i="93"/>
  <c r="HP408" i="93"/>
  <c r="HW408" i="93"/>
  <c r="HV408" i="93"/>
  <c r="HO408" i="93"/>
  <c r="IM408" i="93"/>
  <c r="IL408" i="93"/>
  <c r="IE408" i="93"/>
  <c r="ID408" i="93"/>
  <c r="HH400" i="93"/>
  <c r="HG400" i="93"/>
  <c r="HN400" i="93"/>
  <c r="HF400" i="93"/>
  <c r="HM400" i="93"/>
  <c r="HE400" i="93"/>
  <c r="HL400" i="93"/>
  <c r="HD400" i="93"/>
  <c r="HJ400" i="93"/>
  <c r="HB400" i="93"/>
  <c r="HK400" i="93"/>
  <c r="HI400" i="93"/>
  <c r="HC400" i="93"/>
  <c r="HA400" i="93"/>
  <c r="IK400" i="93"/>
  <c r="IC400" i="93"/>
  <c r="HU400" i="93"/>
  <c r="IJ400" i="93"/>
  <c r="IB400" i="93"/>
  <c r="HT400" i="93"/>
  <c r="IQ400" i="93"/>
  <c r="II400" i="93"/>
  <c r="IA400" i="93"/>
  <c r="HS400" i="93"/>
  <c r="IP400" i="93"/>
  <c r="IH400" i="93"/>
  <c r="HZ400" i="93"/>
  <c r="HR400" i="93"/>
  <c r="IO400" i="93"/>
  <c r="IG400" i="93"/>
  <c r="HY400" i="93"/>
  <c r="HQ400" i="93"/>
  <c r="IN400" i="93"/>
  <c r="IF400" i="93"/>
  <c r="HX400" i="93"/>
  <c r="HP400" i="93"/>
  <c r="IE400" i="93"/>
  <c r="ID400" i="93"/>
  <c r="HW400" i="93"/>
  <c r="HV400" i="93"/>
  <c r="HO400" i="93"/>
  <c r="IM400" i="93"/>
  <c r="IL400" i="93"/>
  <c r="DQ367" i="93"/>
  <c r="DQ375" i="93"/>
  <c r="DQ391" i="93"/>
  <c r="HK434" i="93"/>
  <c r="HC434" i="93"/>
  <c r="HJ434" i="93"/>
  <c r="HB434" i="93"/>
  <c r="HI434" i="93"/>
  <c r="HA434" i="93"/>
  <c r="HH434" i="93"/>
  <c r="HG434" i="93"/>
  <c r="HN434" i="93"/>
  <c r="HF434" i="93"/>
  <c r="HM434" i="93"/>
  <c r="HL434" i="93"/>
  <c r="HE434" i="93"/>
  <c r="HD434" i="93"/>
  <c r="IQ434" i="93"/>
  <c r="II434" i="93"/>
  <c r="IA434" i="93"/>
  <c r="HS434" i="93"/>
  <c r="IP434" i="93"/>
  <c r="IH434" i="93"/>
  <c r="HZ434" i="93"/>
  <c r="HR434" i="93"/>
  <c r="IO434" i="93"/>
  <c r="IG434" i="93"/>
  <c r="HY434" i="93"/>
  <c r="HQ434" i="93"/>
  <c r="IN434" i="93"/>
  <c r="IF434" i="93"/>
  <c r="HX434" i="93"/>
  <c r="HP434" i="93"/>
  <c r="IM434" i="93"/>
  <c r="IE434" i="93"/>
  <c r="HW434" i="93"/>
  <c r="HO434" i="93"/>
  <c r="IL434" i="93"/>
  <c r="ID434" i="93"/>
  <c r="HV434" i="93"/>
  <c r="IK434" i="93"/>
  <c r="IJ434" i="93"/>
  <c r="IC434" i="93"/>
  <c r="IB434" i="93"/>
  <c r="HU434" i="93"/>
  <c r="HT434" i="93"/>
  <c r="HK442" i="93"/>
  <c r="HC442" i="93"/>
  <c r="HJ442" i="93"/>
  <c r="HB442" i="93"/>
  <c r="HI442" i="93"/>
  <c r="HA442" i="93"/>
  <c r="HH442" i="93"/>
  <c r="HG442" i="93"/>
  <c r="HN442" i="93"/>
  <c r="HF442" i="93"/>
  <c r="HM442" i="93"/>
  <c r="HE442" i="93"/>
  <c r="HL442" i="93"/>
  <c r="HD442" i="93"/>
  <c r="IQ442" i="93"/>
  <c r="II442" i="93"/>
  <c r="IA442" i="93"/>
  <c r="HS442" i="93"/>
  <c r="IP442" i="93"/>
  <c r="IH442" i="93"/>
  <c r="HZ442" i="93"/>
  <c r="HR442" i="93"/>
  <c r="IO442" i="93"/>
  <c r="IG442" i="93"/>
  <c r="HY442" i="93"/>
  <c r="HQ442" i="93"/>
  <c r="IN442" i="93"/>
  <c r="IF442" i="93"/>
  <c r="HX442" i="93"/>
  <c r="HP442" i="93"/>
  <c r="IM442" i="93"/>
  <c r="IE442" i="93"/>
  <c r="HW442" i="93"/>
  <c r="HO442" i="93"/>
  <c r="IL442" i="93"/>
  <c r="ID442" i="93"/>
  <c r="HV442" i="93"/>
  <c r="IC442" i="93"/>
  <c r="IB442" i="93"/>
  <c r="HU442" i="93"/>
  <c r="HT442" i="93"/>
  <c r="IK442" i="93"/>
  <c r="IJ442" i="93"/>
  <c r="HK450" i="93"/>
  <c r="HC450" i="93"/>
  <c r="HJ450" i="93"/>
  <c r="HB450" i="93"/>
  <c r="HI450" i="93"/>
  <c r="HA450" i="93"/>
  <c r="HH450" i="93"/>
  <c r="HG450" i="93"/>
  <c r="HN450" i="93"/>
  <c r="HF450" i="93"/>
  <c r="HM450" i="93"/>
  <c r="HL450" i="93"/>
  <c r="HE450" i="93"/>
  <c r="HD450" i="93"/>
  <c r="IQ450" i="93"/>
  <c r="II450" i="93"/>
  <c r="IA450" i="93"/>
  <c r="HS450" i="93"/>
  <c r="IP450" i="93"/>
  <c r="IH450" i="93"/>
  <c r="HZ450" i="93"/>
  <c r="HR450" i="93"/>
  <c r="IO450" i="93"/>
  <c r="IG450" i="93"/>
  <c r="HY450" i="93"/>
  <c r="HQ450" i="93"/>
  <c r="IN450" i="93"/>
  <c r="IF450" i="93"/>
  <c r="HX450" i="93"/>
  <c r="HP450" i="93"/>
  <c r="IM450" i="93"/>
  <c r="IE450" i="93"/>
  <c r="HW450" i="93"/>
  <c r="HO450" i="93"/>
  <c r="IL450" i="93"/>
  <c r="ID450" i="93"/>
  <c r="HV450" i="93"/>
  <c r="HU450" i="93"/>
  <c r="HT450" i="93"/>
  <c r="IK450" i="93"/>
  <c r="IJ450" i="93"/>
  <c r="IC450" i="93"/>
  <c r="IB450" i="93"/>
  <c r="HL458" i="93"/>
  <c r="HD458" i="93"/>
  <c r="HK458" i="93"/>
  <c r="HC458" i="93"/>
  <c r="HJ458" i="93"/>
  <c r="HB458" i="93"/>
  <c r="HI458" i="93"/>
  <c r="HA458" i="93"/>
  <c r="HH458" i="93"/>
  <c r="HG458" i="93"/>
  <c r="HF458" i="93"/>
  <c r="HE458" i="93"/>
  <c r="HN458" i="93"/>
  <c r="HM458" i="93"/>
  <c r="IQ458" i="93"/>
  <c r="II458" i="93"/>
  <c r="IA458" i="93"/>
  <c r="HS458" i="93"/>
  <c r="IP458" i="93"/>
  <c r="IH458" i="93"/>
  <c r="HZ458" i="93"/>
  <c r="HR458" i="93"/>
  <c r="IO458" i="93"/>
  <c r="IG458" i="93"/>
  <c r="HY458" i="93"/>
  <c r="HQ458" i="93"/>
  <c r="IN458" i="93"/>
  <c r="IF458" i="93"/>
  <c r="HX458" i="93"/>
  <c r="HP458" i="93"/>
  <c r="IM458" i="93"/>
  <c r="IE458" i="93"/>
  <c r="HW458" i="93"/>
  <c r="HO458" i="93"/>
  <c r="IL458" i="93"/>
  <c r="ID458" i="93"/>
  <c r="HV458" i="93"/>
  <c r="IK458" i="93"/>
  <c r="IJ458" i="93"/>
  <c r="IC458" i="93"/>
  <c r="IB458" i="93"/>
  <c r="HU458" i="93"/>
  <c r="HT458" i="93"/>
  <c r="HL466" i="93"/>
  <c r="HD466" i="93"/>
  <c r="HK466" i="93"/>
  <c r="HC466" i="93"/>
  <c r="HJ466" i="93"/>
  <c r="HB466" i="93"/>
  <c r="HI466" i="93"/>
  <c r="HA466" i="93"/>
  <c r="HH466" i="93"/>
  <c r="HE466" i="93"/>
  <c r="HN466" i="93"/>
  <c r="HM466" i="93"/>
  <c r="HG466" i="93"/>
  <c r="HF466" i="93"/>
  <c r="IQ466" i="93"/>
  <c r="II466" i="93"/>
  <c r="IA466" i="93"/>
  <c r="HS466" i="93"/>
  <c r="IP466" i="93"/>
  <c r="IH466" i="93"/>
  <c r="HZ466" i="93"/>
  <c r="HR466" i="93"/>
  <c r="IO466" i="93"/>
  <c r="IG466" i="93"/>
  <c r="HY466" i="93"/>
  <c r="HQ466" i="93"/>
  <c r="IN466" i="93"/>
  <c r="IF466" i="93"/>
  <c r="HX466" i="93"/>
  <c r="HP466" i="93"/>
  <c r="IM466" i="93"/>
  <c r="IE466" i="93"/>
  <c r="HW466" i="93"/>
  <c r="HO466" i="93"/>
  <c r="IL466" i="93"/>
  <c r="ID466" i="93"/>
  <c r="HV466" i="93"/>
  <c r="IK466" i="93"/>
  <c r="IJ466" i="93"/>
  <c r="IC466" i="93"/>
  <c r="IB466" i="93"/>
  <c r="HU466" i="93"/>
  <c r="HT466" i="93"/>
  <c r="HL474" i="93"/>
  <c r="HD474" i="93"/>
  <c r="HK474" i="93"/>
  <c r="HC474" i="93"/>
  <c r="HJ474" i="93"/>
  <c r="HB474" i="93"/>
  <c r="HI474" i="93"/>
  <c r="HA474" i="93"/>
  <c r="HH474" i="93"/>
  <c r="HN474" i="93"/>
  <c r="HM474" i="93"/>
  <c r="HG474" i="93"/>
  <c r="HF474" i="93"/>
  <c r="HE474" i="93"/>
  <c r="IP474" i="93"/>
  <c r="IH474" i="93"/>
  <c r="HZ474" i="93"/>
  <c r="HR474" i="93"/>
  <c r="IO474" i="93"/>
  <c r="IG474" i="93"/>
  <c r="HY474" i="93"/>
  <c r="HQ474" i="93"/>
  <c r="IN474" i="93"/>
  <c r="IF474" i="93"/>
  <c r="HX474" i="93"/>
  <c r="HP474" i="93"/>
  <c r="IM474" i="93"/>
  <c r="IE474" i="93"/>
  <c r="HW474" i="93"/>
  <c r="HO474" i="93"/>
  <c r="IL474" i="93"/>
  <c r="ID474" i="93"/>
  <c r="HV474" i="93"/>
  <c r="IK474" i="93"/>
  <c r="IC474" i="93"/>
  <c r="HU474" i="93"/>
  <c r="IB474" i="93"/>
  <c r="IA474" i="93"/>
  <c r="HT474" i="93"/>
  <c r="HS474" i="93"/>
  <c r="IQ474" i="93"/>
  <c r="IJ474" i="93"/>
  <c r="II474" i="93"/>
  <c r="HL482" i="93"/>
  <c r="HD482" i="93"/>
  <c r="HK482" i="93"/>
  <c r="HC482" i="93"/>
  <c r="HJ482" i="93"/>
  <c r="HB482" i="93"/>
  <c r="HI482" i="93"/>
  <c r="HA482" i="93"/>
  <c r="HH482" i="93"/>
  <c r="HN482" i="93"/>
  <c r="HM482" i="93"/>
  <c r="HG482" i="93"/>
  <c r="HF482" i="93"/>
  <c r="HE482" i="93"/>
  <c r="IP482" i="93"/>
  <c r="IH482" i="93"/>
  <c r="HZ482" i="93"/>
  <c r="HR482" i="93"/>
  <c r="IO482" i="93"/>
  <c r="IG482" i="93"/>
  <c r="HY482" i="93"/>
  <c r="HQ482" i="93"/>
  <c r="IN482" i="93"/>
  <c r="IF482" i="93"/>
  <c r="HX482" i="93"/>
  <c r="HP482" i="93"/>
  <c r="IM482" i="93"/>
  <c r="IE482" i="93"/>
  <c r="HW482" i="93"/>
  <c r="HO482" i="93"/>
  <c r="IL482" i="93"/>
  <c r="ID482" i="93"/>
  <c r="HV482" i="93"/>
  <c r="IK482" i="93"/>
  <c r="IC482" i="93"/>
  <c r="HU482" i="93"/>
  <c r="HT482" i="93"/>
  <c r="HS482" i="93"/>
  <c r="IQ482" i="93"/>
  <c r="IJ482" i="93"/>
  <c r="II482" i="93"/>
  <c r="IB482" i="93"/>
  <c r="IA482" i="93"/>
  <c r="HL490" i="93"/>
  <c r="HD490" i="93"/>
  <c r="HK490" i="93"/>
  <c r="HC490" i="93"/>
  <c r="HJ490" i="93"/>
  <c r="HB490" i="93"/>
  <c r="HI490" i="93"/>
  <c r="HA490" i="93"/>
  <c r="HH490" i="93"/>
  <c r="HG490" i="93"/>
  <c r="HF490" i="93"/>
  <c r="HE490" i="93"/>
  <c r="HN490" i="93"/>
  <c r="HM490" i="93"/>
  <c r="IP490" i="93"/>
  <c r="IH490" i="93"/>
  <c r="HZ490" i="93"/>
  <c r="HR490" i="93"/>
  <c r="IO490" i="93"/>
  <c r="IG490" i="93"/>
  <c r="HY490" i="93"/>
  <c r="HQ490" i="93"/>
  <c r="IN490" i="93"/>
  <c r="IF490" i="93"/>
  <c r="HX490" i="93"/>
  <c r="HP490" i="93"/>
  <c r="IM490" i="93"/>
  <c r="IE490" i="93"/>
  <c r="HW490" i="93"/>
  <c r="HO490" i="93"/>
  <c r="IL490" i="93"/>
  <c r="ID490" i="93"/>
  <c r="HV490" i="93"/>
  <c r="IK490" i="93"/>
  <c r="IC490" i="93"/>
  <c r="HU490" i="93"/>
  <c r="IQ490" i="93"/>
  <c r="IJ490" i="93"/>
  <c r="II490" i="93"/>
  <c r="IB490" i="93"/>
  <c r="IA490" i="93"/>
  <c r="HT490" i="93"/>
  <c r="HS490" i="93"/>
  <c r="FT421" i="93"/>
  <c r="HJ401" i="93"/>
  <c r="HB401" i="93"/>
  <c r="HI401" i="93"/>
  <c r="HA401" i="93"/>
  <c r="HH401" i="93"/>
  <c r="HG401" i="93"/>
  <c r="HN401" i="93"/>
  <c r="HF401" i="93"/>
  <c r="HL401" i="93"/>
  <c r="HD401" i="93"/>
  <c r="HM401" i="93"/>
  <c r="HE401" i="93"/>
  <c r="HK401" i="93"/>
  <c r="HC401" i="93"/>
  <c r="IN401" i="93"/>
  <c r="IF401" i="93"/>
  <c r="HX401" i="93"/>
  <c r="HP401" i="93"/>
  <c r="IM401" i="93"/>
  <c r="IE401" i="93"/>
  <c r="HW401" i="93"/>
  <c r="HO401" i="93"/>
  <c r="IL401" i="93"/>
  <c r="ID401" i="93"/>
  <c r="HV401" i="93"/>
  <c r="IK401" i="93"/>
  <c r="IC401" i="93"/>
  <c r="HU401" i="93"/>
  <c r="IJ401" i="93"/>
  <c r="IB401" i="93"/>
  <c r="HT401" i="93"/>
  <c r="IQ401" i="93"/>
  <c r="II401" i="93"/>
  <c r="IA401" i="93"/>
  <c r="HS401" i="93"/>
  <c r="IH401" i="93"/>
  <c r="IG401" i="93"/>
  <c r="HZ401" i="93"/>
  <c r="HY401" i="93"/>
  <c r="HR401" i="93"/>
  <c r="HQ401" i="93"/>
  <c r="IP401" i="93"/>
  <c r="IO401" i="93"/>
  <c r="HJ465" i="93"/>
  <c r="HB465" i="93"/>
  <c r="HI465" i="93"/>
  <c r="HA465" i="93"/>
  <c r="HH465" i="93"/>
  <c r="HG465" i="93"/>
  <c r="HN465" i="93"/>
  <c r="HF465" i="93"/>
  <c r="HM465" i="93"/>
  <c r="HL465" i="93"/>
  <c r="HK465" i="93"/>
  <c r="HE465" i="93"/>
  <c r="HD465" i="93"/>
  <c r="HC465" i="93"/>
  <c r="IN465" i="93"/>
  <c r="IF465" i="93"/>
  <c r="HX465" i="93"/>
  <c r="HP465" i="93"/>
  <c r="IM465" i="93"/>
  <c r="IE465" i="93"/>
  <c r="HW465" i="93"/>
  <c r="HO465" i="93"/>
  <c r="IL465" i="93"/>
  <c r="ID465" i="93"/>
  <c r="HV465" i="93"/>
  <c r="IK465" i="93"/>
  <c r="IC465" i="93"/>
  <c r="HU465" i="93"/>
  <c r="IJ465" i="93"/>
  <c r="IB465" i="93"/>
  <c r="HT465" i="93"/>
  <c r="IQ465" i="93"/>
  <c r="II465" i="93"/>
  <c r="IA465" i="93"/>
  <c r="HS465" i="93"/>
  <c r="IH465" i="93"/>
  <c r="IG465" i="93"/>
  <c r="HZ465" i="93"/>
  <c r="HY465" i="93"/>
  <c r="HR465" i="93"/>
  <c r="HQ465" i="93"/>
  <c r="IP465" i="93"/>
  <c r="IO465" i="93"/>
  <c r="HM431" i="93"/>
  <c r="HE431" i="93"/>
  <c r="HL431" i="93"/>
  <c r="HD431" i="93"/>
  <c r="HK431" i="93"/>
  <c r="HC431" i="93"/>
  <c r="HJ431" i="93"/>
  <c r="HB431" i="93"/>
  <c r="HI431" i="93"/>
  <c r="HA431" i="93"/>
  <c r="HH431" i="93"/>
  <c r="HN431" i="93"/>
  <c r="HG431" i="93"/>
  <c r="HF431" i="93"/>
  <c r="IP431" i="93"/>
  <c r="IH431" i="93"/>
  <c r="HZ431" i="93"/>
  <c r="HR431" i="93"/>
  <c r="IO431" i="93"/>
  <c r="IG431" i="93"/>
  <c r="HY431" i="93"/>
  <c r="HQ431" i="93"/>
  <c r="IN431" i="93"/>
  <c r="IF431" i="93"/>
  <c r="HX431" i="93"/>
  <c r="HP431" i="93"/>
  <c r="IM431" i="93"/>
  <c r="IE431" i="93"/>
  <c r="HW431" i="93"/>
  <c r="HO431" i="93"/>
  <c r="IL431" i="93"/>
  <c r="ID431" i="93"/>
  <c r="HV431" i="93"/>
  <c r="IK431" i="93"/>
  <c r="IC431" i="93"/>
  <c r="HU431" i="93"/>
  <c r="IB431" i="93"/>
  <c r="IA431" i="93"/>
  <c r="HT431" i="93"/>
  <c r="HS431" i="93"/>
  <c r="IQ431" i="93"/>
  <c r="IJ431" i="93"/>
  <c r="II431" i="93"/>
  <c r="HM423" i="93"/>
  <c r="HE423" i="93"/>
  <c r="HL423" i="93"/>
  <c r="HD423" i="93"/>
  <c r="HK423" i="93"/>
  <c r="HC423" i="93"/>
  <c r="HJ423" i="93"/>
  <c r="HB423" i="93"/>
  <c r="HI423" i="93"/>
  <c r="HA423" i="93"/>
  <c r="HH423" i="93"/>
  <c r="HG423" i="93"/>
  <c r="HF423" i="93"/>
  <c r="HN423" i="93"/>
  <c r="IP423" i="93"/>
  <c r="IH423" i="93"/>
  <c r="HZ423" i="93"/>
  <c r="HR423" i="93"/>
  <c r="IO423" i="93"/>
  <c r="IG423" i="93"/>
  <c r="HY423" i="93"/>
  <c r="HQ423" i="93"/>
  <c r="IN423" i="93"/>
  <c r="IF423" i="93"/>
  <c r="HX423" i="93"/>
  <c r="HP423" i="93"/>
  <c r="IM423" i="93"/>
  <c r="IE423" i="93"/>
  <c r="HW423" i="93"/>
  <c r="HO423" i="93"/>
  <c r="IL423" i="93"/>
  <c r="ID423" i="93"/>
  <c r="HV423" i="93"/>
  <c r="IK423" i="93"/>
  <c r="IC423" i="93"/>
  <c r="HU423" i="93"/>
  <c r="IJ423" i="93"/>
  <c r="II423" i="93"/>
  <c r="IB423" i="93"/>
  <c r="IA423" i="93"/>
  <c r="HT423" i="93"/>
  <c r="HS423" i="93"/>
  <c r="IQ423" i="93"/>
  <c r="HN415" i="93"/>
  <c r="HF415" i="93"/>
  <c r="HM415" i="93"/>
  <c r="HE415" i="93"/>
  <c r="HL415" i="93"/>
  <c r="HD415" i="93"/>
  <c r="HK415" i="93"/>
  <c r="HC415" i="93"/>
  <c r="HJ415" i="93"/>
  <c r="HB415" i="93"/>
  <c r="HH415" i="93"/>
  <c r="HI415" i="93"/>
  <c r="HA415" i="93"/>
  <c r="HG415" i="93"/>
  <c r="IP415" i="93"/>
  <c r="IH415" i="93"/>
  <c r="HZ415" i="93"/>
  <c r="HR415" i="93"/>
  <c r="IO415" i="93"/>
  <c r="IG415" i="93"/>
  <c r="HY415" i="93"/>
  <c r="HQ415" i="93"/>
  <c r="IN415" i="93"/>
  <c r="IF415" i="93"/>
  <c r="HX415" i="93"/>
  <c r="HP415" i="93"/>
  <c r="IM415" i="93"/>
  <c r="IE415" i="93"/>
  <c r="HW415" i="93"/>
  <c r="HO415" i="93"/>
  <c r="IL415" i="93"/>
  <c r="ID415" i="93"/>
  <c r="HV415" i="93"/>
  <c r="IK415" i="93"/>
  <c r="IC415" i="93"/>
  <c r="HU415" i="93"/>
  <c r="IQ415" i="93"/>
  <c r="IJ415" i="93"/>
  <c r="II415" i="93"/>
  <c r="IB415" i="93"/>
  <c r="IA415" i="93"/>
  <c r="HT415" i="93"/>
  <c r="HS415" i="93"/>
  <c r="HN407" i="93"/>
  <c r="HF407" i="93"/>
  <c r="HM407" i="93"/>
  <c r="HE407" i="93"/>
  <c r="HL407" i="93"/>
  <c r="HD407" i="93"/>
  <c r="HK407" i="93"/>
  <c r="HC407" i="93"/>
  <c r="HJ407" i="93"/>
  <c r="HB407" i="93"/>
  <c r="HH407" i="93"/>
  <c r="HI407" i="93"/>
  <c r="HG407" i="93"/>
  <c r="HA407" i="93"/>
  <c r="IP407" i="93"/>
  <c r="IH407" i="93"/>
  <c r="HZ407" i="93"/>
  <c r="HR407" i="93"/>
  <c r="IO407" i="93"/>
  <c r="IG407" i="93"/>
  <c r="HY407" i="93"/>
  <c r="HQ407" i="93"/>
  <c r="IN407" i="93"/>
  <c r="IF407" i="93"/>
  <c r="HX407" i="93"/>
  <c r="HP407" i="93"/>
  <c r="IM407" i="93"/>
  <c r="IE407" i="93"/>
  <c r="HW407" i="93"/>
  <c r="HO407" i="93"/>
  <c r="IL407" i="93"/>
  <c r="ID407" i="93"/>
  <c r="HV407" i="93"/>
  <c r="IK407" i="93"/>
  <c r="IC407" i="93"/>
  <c r="HU407" i="93"/>
  <c r="HT407" i="93"/>
  <c r="HS407" i="93"/>
  <c r="IQ407" i="93"/>
  <c r="IJ407" i="93"/>
  <c r="II407" i="93"/>
  <c r="IB407" i="93"/>
  <c r="IA407" i="93"/>
  <c r="HN399" i="93"/>
  <c r="HF399" i="93"/>
  <c r="HM399" i="93"/>
  <c r="HE399" i="93"/>
  <c r="HL399" i="93"/>
  <c r="HD399" i="93"/>
  <c r="HK399" i="93"/>
  <c r="HC399" i="93"/>
  <c r="HJ399" i="93"/>
  <c r="HB399" i="93"/>
  <c r="HH399" i="93"/>
  <c r="HI399" i="93"/>
  <c r="HA399" i="93"/>
  <c r="HG399" i="93"/>
  <c r="IP399" i="93"/>
  <c r="IH399" i="93"/>
  <c r="HZ399" i="93"/>
  <c r="HR399" i="93"/>
  <c r="IO399" i="93"/>
  <c r="IG399" i="93"/>
  <c r="HY399" i="93"/>
  <c r="HQ399" i="93"/>
  <c r="IN399" i="93"/>
  <c r="IF399" i="93"/>
  <c r="HX399" i="93"/>
  <c r="HP399" i="93"/>
  <c r="IM399" i="93"/>
  <c r="IE399" i="93"/>
  <c r="HW399" i="93"/>
  <c r="HO399" i="93"/>
  <c r="IL399" i="93"/>
  <c r="ID399" i="93"/>
  <c r="HV399" i="93"/>
  <c r="IK399" i="93"/>
  <c r="IC399" i="93"/>
  <c r="HU399" i="93"/>
  <c r="IB399" i="93"/>
  <c r="IA399" i="93"/>
  <c r="HT399" i="93"/>
  <c r="HS399" i="93"/>
  <c r="IQ399" i="93"/>
  <c r="IJ399" i="93"/>
  <c r="II399" i="93"/>
  <c r="IP330" i="93"/>
  <c r="IN330" i="93"/>
  <c r="HM435" i="93"/>
  <c r="HE435" i="93"/>
  <c r="HL435" i="93"/>
  <c r="HD435" i="93"/>
  <c r="HK435" i="93"/>
  <c r="HC435" i="93"/>
  <c r="HJ435" i="93"/>
  <c r="HB435" i="93"/>
  <c r="HI435" i="93"/>
  <c r="HA435" i="93"/>
  <c r="HH435" i="93"/>
  <c r="HG435" i="93"/>
  <c r="HN435" i="93"/>
  <c r="HF435" i="93"/>
  <c r="IL435" i="93"/>
  <c r="ID435" i="93"/>
  <c r="HV435" i="93"/>
  <c r="IK435" i="93"/>
  <c r="IC435" i="93"/>
  <c r="HU435" i="93"/>
  <c r="IJ435" i="93"/>
  <c r="IB435" i="93"/>
  <c r="HT435" i="93"/>
  <c r="IQ435" i="93"/>
  <c r="II435" i="93"/>
  <c r="IA435" i="93"/>
  <c r="HS435" i="93"/>
  <c r="IP435" i="93"/>
  <c r="IH435" i="93"/>
  <c r="HZ435" i="93"/>
  <c r="HR435" i="93"/>
  <c r="IO435" i="93"/>
  <c r="IG435" i="93"/>
  <c r="HY435" i="93"/>
  <c r="HQ435" i="93"/>
  <c r="IN435" i="93"/>
  <c r="IM435" i="93"/>
  <c r="IF435" i="93"/>
  <c r="IE435" i="93"/>
  <c r="HX435" i="93"/>
  <c r="HW435" i="93"/>
  <c r="HP435" i="93"/>
  <c r="HO435" i="93"/>
  <c r="HM443" i="93"/>
  <c r="HE443" i="93"/>
  <c r="HL443" i="93"/>
  <c r="HD443" i="93"/>
  <c r="HK443" i="93"/>
  <c r="HC443" i="93"/>
  <c r="HJ443" i="93"/>
  <c r="HB443" i="93"/>
  <c r="HI443" i="93"/>
  <c r="HA443" i="93"/>
  <c r="HH443" i="93"/>
  <c r="HN443" i="93"/>
  <c r="HG443" i="93"/>
  <c r="HF443" i="93"/>
  <c r="IL443" i="93"/>
  <c r="ID443" i="93"/>
  <c r="HV443" i="93"/>
  <c r="IK443" i="93"/>
  <c r="IC443" i="93"/>
  <c r="HU443" i="93"/>
  <c r="IJ443" i="93"/>
  <c r="IB443" i="93"/>
  <c r="HT443" i="93"/>
  <c r="IQ443" i="93"/>
  <c r="II443" i="93"/>
  <c r="IA443" i="93"/>
  <c r="HS443" i="93"/>
  <c r="IP443" i="93"/>
  <c r="IH443" i="93"/>
  <c r="HZ443" i="93"/>
  <c r="HR443" i="93"/>
  <c r="IO443" i="93"/>
  <c r="IG443" i="93"/>
  <c r="HY443" i="93"/>
  <c r="HQ443" i="93"/>
  <c r="IF443" i="93"/>
  <c r="IE443" i="93"/>
  <c r="HX443" i="93"/>
  <c r="HW443" i="93"/>
  <c r="HP443" i="93"/>
  <c r="HO443" i="93"/>
  <c r="IN443" i="93"/>
  <c r="IM443" i="93"/>
  <c r="HN451" i="93"/>
  <c r="HM451" i="93"/>
  <c r="HL451" i="93"/>
  <c r="HK451" i="93"/>
  <c r="HJ451" i="93"/>
  <c r="HE451" i="93"/>
  <c r="HD451" i="93"/>
  <c r="HC451" i="93"/>
  <c r="HB451" i="93"/>
  <c r="HI451" i="93"/>
  <c r="HA451" i="93"/>
  <c r="HH451" i="93"/>
  <c r="HG451" i="93"/>
  <c r="HF451" i="93"/>
  <c r="IL451" i="93"/>
  <c r="ID451" i="93"/>
  <c r="HV451" i="93"/>
  <c r="IK451" i="93"/>
  <c r="IC451" i="93"/>
  <c r="HU451" i="93"/>
  <c r="IJ451" i="93"/>
  <c r="IB451" i="93"/>
  <c r="HT451" i="93"/>
  <c r="IQ451" i="93"/>
  <c r="II451" i="93"/>
  <c r="IA451" i="93"/>
  <c r="HS451" i="93"/>
  <c r="IP451" i="93"/>
  <c r="IH451" i="93"/>
  <c r="HZ451" i="93"/>
  <c r="HR451" i="93"/>
  <c r="IO451" i="93"/>
  <c r="IG451" i="93"/>
  <c r="HY451" i="93"/>
  <c r="HQ451" i="93"/>
  <c r="HX451" i="93"/>
  <c r="HW451" i="93"/>
  <c r="HP451" i="93"/>
  <c r="HO451" i="93"/>
  <c r="IN451" i="93"/>
  <c r="IM451" i="93"/>
  <c r="IF451" i="93"/>
  <c r="IE451" i="93"/>
  <c r="HN459" i="93"/>
  <c r="HF459" i="93"/>
  <c r="HM459" i="93"/>
  <c r="HE459" i="93"/>
  <c r="HL459" i="93"/>
  <c r="HD459" i="93"/>
  <c r="HK459" i="93"/>
  <c r="HC459" i="93"/>
  <c r="HJ459" i="93"/>
  <c r="HB459" i="93"/>
  <c r="HI459" i="93"/>
  <c r="HH459" i="93"/>
  <c r="HG459" i="93"/>
  <c r="HA459" i="93"/>
  <c r="IL459" i="93"/>
  <c r="ID459" i="93"/>
  <c r="HV459" i="93"/>
  <c r="IK459" i="93"/>
  <c r="IC459" i="93"/>
  <c r="HU459" i="93"/>
  <c r="IJ459" i="93"/>
  <c r="IB459" i="93"/>
  <c r="HT459" i="93"/>
  <c r="IQ459" i="93"/>
  <c r="II459" i="93"/>
  <c r="IA459" i="93"/>
  <c r="HS459" i="93"/>
  <c r="IP459" i="93"/>
  <c r="IH459" i="93"/>
  <c r="HZ459" i="93"/>
  <c r="HR459" i="93"/>
  <c r="IO459" i="93"/>
  <c r="IG459" i="93"/>
  <c r="HY459" i="93"/>
  <c r="HQ459" i="93"/>
  <c r="HP459" i="93"/>
  <c r="HO459" i="93"/>
  <c r="IN459" i="93"/>
  <c r="IM459" i="93"/>
  <c r="IF459" i="93"/>
  <c r="IE459" i="93"/>
  <c r="HX459" i="93"/>
  <c r="HW459" i="93"/>
  <c r="HN467" i="93"/>
  <c r="HF467" i="93"/>
  <c r="HM467" i="93"/>
  <c r="HE467" i="93"/>
  <c r="HL467" i="93"/>
  <c r="HD467" i="93"/>
  <c r="HK467" i="93"/>
  <c r="HC467" i="93"/>
  <c r="HJ467" i="93"/>
  <c r="HB467" i="93"/>
  <c r="HI467" i="93"/>
  <c r="HH467" i="93"/>
  <c r="HG467" i="93"/>
  <c r="HA467" i="93"/>
  <c r="IL467" i="93"/>
  <c r="ID467" i="93"/>
  <c r="HV467" i="93"/>
  <c r="IK467" i="93"/>
  <c r="IC467" i="93"/>
  <c r="HU467" i="93"/>
  <c r="IJ467" i="93"/>
  <c r="IB467" i="93"/>
  <c r="HT467" i="93"/>
  <c r="IQ467" i="93"/>
  <c r="II467" i="93"/>
  <c r="IA467" i="93"/>
  <c r="HS467" i="93"/>
  <c r="IP467" i="93"/>
  <c r="IH467" i="93"/>
  <c r="HZ467" i="93"/>
  <c r="HR467" i="93"/>
  <c r="IO467" i="93"/>
  <c r="IG467" i="93"/>
  <c r="HY467" i="93"/>
  <c r="HQ467" i="93"/>
  <c r="IN467" i="93"/>
  <c r="IM467" i="93"/>
  <c r="IF467" i="93"/>
  <c r="IE467" i="93"/>
  <c r="HX467" i="93"/>
  <c r="HW467" i="93"/>
  <c r="HP467" i="93"/>
  <c r="HO467" i="93"/>
  <c r="HN475" i="93"/>
  <c r="HF475" i="93"/>
  <c r="HM475" i="93"/>
  <c r="HE475" i="93"/>
  <c r="HL475" i="93"/>
  <c r="HD475" i="93"/>
  <c r="HK475" i="93"/>
  <c r="HC475" i="93"/>
  <c r="HJ475" i="93"/>
  <c r="HB475" i="93"/>
  <c r="HG475" i="93"/>
  <c r="HA475" i="93"/>
  <c r="HI475" i="93"/>
  <c r="HH475" i="93"/>
  <c r="IK475" i="93"/>
  <c r="IC475" i="93"/>
  <c r="HU475" i="93"/>
  <c r="IJ475" i="93"/>
  <c r="IB475" i="93"/>
  <c r="HT475" i="93"/>
  <c r="IQ475" i="93"/>
  <c r="II475" i="93"/>
  <c r="IA475" i="93"/>
  <c r="HS475" i="93"/>
  <c r="IP475" i="93"/>
  <c r="IH475" i="93"/>
  <c r="HZ475" i="93"/>
  <c r="HR475" i="93"/>
  <c r="IO475" i="93"/>
  <c r="IG475" i="93"/>
  <c r="HY475" i="93"/>
  <c r="HQ475" i="93"/>
  <c r="IN475" i="93"/>
  <c r="IF475" i="93"/>
  <c r="HX475" i="93"/>
  <c r="HP475" i="93"/>
  <c r="IE475" i="93"/>
  <c r="ID475" i="93"/>
  <c r="HW475" i="93"/>
  <c r="HV475" i="93"/>
  <c r="HO475" i="93"/>
  <c r="IM475" i="93"/>
  <c r="IL475" i="93"/>
  <c r="HN483" i="93"/>
  <c r="HF483" i="93"/>
  <c r="HM483" i="93"/>
  <c r="HE483" i="93"/>
  <c r="HL483" i="93"/>
  <c r="HD483" i="93"/>
  <c r="HK483" i="93"/>
  <c r="HC483" i="93"/>
  <c r="HJ483" i="93"/>
  <c r="HB483" i="93"/>
  <c r="HI483" i="93"/>
  <c r="HH483" i="93"/>
  <c r="HG483" i="93"/>
  <c r="HA483" i="93"/>
  <c r="IK483" i="93"/>
  <c r="IC483" i="93"/>
  <c r="HU483" i="93"/>
  <c r="IJ483" i="93"/>
  <c r="IB483" i="93"/>
  <c r="HT483" i="93"/>
  <c r="IQ483" i="93"/>
  <c r="II483" i="93"/>
  <c r="IA483" i="93"/>
  <c r="HS483" i="93"/>
  <c r="IP483" i="93"/>
  <c r="IH483" i="93"/>
  <c r="HZ483" i="93"/>
  <c r="HR483" i="93"/>
  <c r="IO483" i="93"/>
  <c r="IG483" i="93"/>
  <c r="HY483" i="93"/>
  <c r="HQ483" i="93"/>
  <c r="IN483" i="93"/>
  <c r="IF483" i="93"/>
  <c r="HX483" i="93"/>
  <c r="HP483" i="93"/>
  <c r="HW483" i="93"/>
  <c r="HV483" i="93"/>
  <c r="HO483" i="93"/>
  <c r="IM483" i="93"/>
  <c r="IL483" i="93"/>
  <c r="IE483" i="93"/>
  <c r="ID483" i="93"/>
  <c r="HN491" i="93"/>
  <c r="HF491" i="93"/>
  <c r="HM491" i="93"/>
  <c r="HE491" i="93"/>
  <c r="HL491" i="93"/>
  <c r="HD491" i="93"/>
  <c r="HK491" i="93"/>
  <c r="HC491" i="93"/>
  <c r="HJ491" i="93"/>
  <c r="HB491" i="93"/>
  <c r="HI491" i="93"/>
  <c r="HH491" i="93"/>
  <c r="HG491" i="93"/>
  <c r="HA491" i="93"/>
  <c r="IK491" i="93"/>
  <c r="IC491" i="93"/>
  <c r="HU491" i="93"/>
  <c r="IJ491" i="93"/>
  <c r="IB491" i="93"/>
  <c r="HT491" i="93"/>
  <c r="IQ491" i="93"/>
  <c r="II491" i="93"/>
  <c r="IA491" i="93"/>
  <c r="HS491" i="93"/>
  <c r="IP491" i="93"/>
  <c r="IH491" i="93"/>
  <c r="HZ491" i="93"/>
  <c r="HR491" i="93"/>
  <c r="IO491" i="93"/>
  <c r="IG491" i="93"/>
  <c r="HY491" i="93"/>
  <c r="HQ491" i="93"/>
  <c r="IN491" i="93"/>
  <c r="IF491" i="93"/>
  <c r="HX491" i="93"/>
  <c r="HP491" i="93"/>
  <c r="HO491" i="93"/>
  <c r="IM491" i="93"/>
  <c r="IL491" i="93"/>
  <c r="IE491" i="93"/>
  <c r="ID491" i="93"/>
  <c r="HW491" i="93"/>
  <c r="HV491" i="93"/>
  <c r="HJ417" i="93"/>
  <c r="HB417" i="93"/>
  <c r="HI417" i="93"/>
  <c r="HA417" i="93"/>
  <c r="HH417" i="93"/>
  <c r="HG417" i="93"/>
  <c r="HN417" i="93"/>
  <c r="HF417" i="93"/>
  <c r="HL417" i="93"/>
  <c r="HD417" i="93"/>
  <c r="HM417" i="93"/>
  <c r="HE417" i="93"/>
  <c r="HK417" i="93"/>
  <c r="HC417" i="93"/>
  <c r="IN417" i="93"/>
  <c r="IF417" i="93"/>
  <c r="HX417" i="93"/>
  <c r="HP417" i="93"/>
  <c r="IM417" i="93"/>
  <c r="IE417" i="93"/>
  <c r="HW417" i="93"/>
  <c r="HO417" i="93"/>
  <c r="IL417" i="93"/>
  <c r="ID417" i="93"/>
  <c r="HV417" i="93"/>
  <c r="IK417" i="93"/>
  <c r="IC417" i="93"/>
  <c r="HU417" i="93"/>
  <c r="IJ417" i="93"/>
  <c r="IB417" i="93"/>
  <c r="HT417" i="93"/>
  <c r="IQ417" i="93"/>
  <c r="II417" i="93"/>
  <c r="IA417" i="93"/>
  <c r="HS417" i="93"/>
  <c r="HR417" i="93"/>
  <c r="HQ417" i="93"/>
  <c r="IP417" i="93"/>
  <c r="IO417" i="93"/>
  <c r="IH417" i="93"/>
  <c r="IG417" i="93"/>
  <c r="HZ417" i="93"/>
  <c r="HY417" i="93"/>
  <c r="HI449" i="93"/>
  <c r="HA449" i="93"/>
  <c r="HH449" i="93"/>
  <c r="HG449" i="93"/>
  <c r="HN449" i="93"/>
  <c r="HF449" i="93"/>
  <c r="HM449" i="93"/>
  <c r="HE449" i="93"/>
  <c r="HL449" i="93"/>
  <c r="HD449" i="93"/>
  <c r="HK449" i="93"/>
  <c r="HC449" i="93"/>
  <c r="HJ449" i="93"/>
  <c r="HB449" i="93"/>
  <c r="IN449" i="93"/>
  <c r="IF449" i="93"/>
  <c r="HX449" i="93"/>
  <c r="HP449" i="93"/>
  <c r="IM449" i="93"/>
  <c r="IE449" i="93"/>
  <c r="HW449" i="93"/>
  <c r="HO449" i="93"/>
  <c r="IL449" i="93"/>
  <c r="ID449" i="93"/>
  <c r="HV449" i="93"/>
  <c r="IK449" i="93"/>
  <c r="IC449" i="93"/>
  <c r="HU449" i="93"/>
  <c r="IJ449" i="93"/>
  <c r="IB449" i="93"/>
  <c r="HT449" i="93"/>
  <c r="IQ449" i="93"/>
  <c r="II449" i="93"/>
  <c r="IA449" i="93"/>
  <c r="HS449" i="93"/>
  <c r="HR449" i="93"/>
  <c r="HQ449" i="93"/>
  <c r="IP449" i="93"/>
  <c r="IO449" i="93"/>
  <c r="IH449" i="93"/>
  <c r="IG449" i="93"/>
  <c r="HZ449" i="93"/>
  <c r="HY449" i="93"/>
  <c r="HK430" i="93"/>
  <c r="HC430" i="93"/>
  <c r="HJ430" i="93"/>
  <c r="HB430" i="93"/>
  <c r="HI430" i="93"/>
  <c r="HA430" i="93"/>
  <c r="HH430" i="93"/>
  <c r="HG430" i="93"/>
  <c r="HN430" i="93"/>
  <c r="HF430" i="93"/>
  <c r="HE430" i="93"/>
  <c r="HD430" i="93"/>
  <c r="HM430" i="93"/>
  <c r="HL430" i="93"/>
  <c r="IM430" i="93"/>
  <c r="IE430" i="93"/>
  <c r="HW430" i="93"/>
  <c r="HO430" i="93"/>
  <c r="IL430" i="93"/>
  <c r="ID430" i="93"/>
  <c r="HV430" i="93"/>
  <c r="IK430" i="93"/>
  <c r="IC430" i="93"/>
  <c r="HU430" i="93"/>
  <c r="IJ430" i="93"/>
  <c r="IB430" i="93"/>
  <c r="HT430" i="93"/>
  <c r="IQ430" i="93"/>
  <c r="II430" i="93"/>
  <c r="IA430" i="93"/>
  <c r="HS430" i="93"/>
  <c r="IP430" i="93"/>
  <c r="IH430" i="93"/>
  <c r="HZ430" i="93"/>
  <c r="HR430" i="93"/>
  <c r="HY430" i="93"/>
  <c r="HX430" i="93"/>
  <c r="HQ430" i="93"/>
  <c r="HP430" i="93"/>
  <c r="IO430" i="93"/>
  <c r="IN430" i="93"/>
  <c r="IG430" i="93"/>
  <c r="IF430" i="93"/>
  <c r="HK422" i="93"/>
  <c r="HC422" i="93"/>
  <c r="HJ422" i="93"/>
  <c r="HB422" i="93"/>
  <c r="HI422" i="93"/>
  <c r="HA422" i="93"/>
  <c r="HH422" i="93"/>
  <c r="HG422" i="93"/>
  <c r="HN422" i="93"/>
  <c r="HF422" i="93"/>
  <c r="HM422" i="93"/>
  <c r="HL422" i="93"/>
  <c r="HE422" i="93"/>
  <c r="HD422" i="93"/>
  <c r="IM422" i="93"/>
  <c r="IE422" i="93"/>
  <c r="HW422" i="93"/>
  <c r="HO422" i="93"/>
  <c r="IL422" i="93"/>
  <c r="ID422" i="93"/>
  <c r="HV422" i="93"/>
  <c r="IK422" i="93"/>
  <c r="IC422" i="93"/>
  <c r="HU422" i="93"/>
  <c r="IJ422" i="93"/>
  <c r="IB422" i="93"/>
  <c r="HT422" i="93"/>
  <c r="IQ422" i="93"/>
  <c r="II422" i="93"/>
  <c r="IA422" i="93"/>
  <c r="HS422" i="93"/>
  <c r="IP422" i="93"/>
  <c r="IH422" i="93"/>
  <c r="HZ422" i="93"/>
  <c r="HR422" i="93"/>
  <c r="IG422" i="93"/>
  <c r="IF422" i="93"/>
  <c r="HY422" i="93"/>
  <c r="HX422" i="93"/>
  <c r="HQ422" i="93"/>
  <c r="HP422" i="93"/>
  <c r="IO422" i="93"/>
  <c r="IN422" i="93"/>
  <c r="HL414" i="93"/>
  <c r="HD414" i="93"/>
  <c r="HK414" i="93"/>
  <c r="HC414" i="93"/>
  <c r="HJ414" i="93"/>
  <c r="HB414" i="93"/>
  <c r="HI414" i="93"/>
  <c r="HA414" i="93"/>
  <c r="HH414" i="93"/>
  <c r="HN414" i="93"/>
  <c r="HF414" i="93"/>
  <c r="HG414" i="93"/>
  <c r="HE414" i="93"/>
  <c r="HM414" i="93"/>
  <c r="IM414" i="93"/>
  <c r="IE414" i="93"/>
  <c r="HW414" i="93"/>
  <c r="HO414" i="93"/>
  <c r="IL414" i="93"/>
  <c r="ID414" i="93"/>
  <c r="HV414" i="93"/>
  <c r="IK414" i="93"/>
  <c r="IC414" i="93"/>
  <c r="HU414" i="93"/>
  <c r="IJ414" i="93"/>
  <c r="IB414" i="93"/>
  <c r="HT414" i="93"/>
  <c r="IQ414" i="93"/>
  <c r="II414" i="93"/>
  <c r="IA414" i="93"/>
  <c r="HS414" i="93"/>
  <c r="IP414" i="93"/>
  <c r="IH414" i="93"/>
  <c r="HZ414" i="93"/>
  <c r="HR414" i="93"/>
  <c r="IO414" i="93"/>
  <c r="IN414" i="93"/>
  <c r="IG414" i="93"/>
  <c r="IF414" i="93"/>
  <c r="HY414" i="93"/>
  <c r="HX414" i="93"/>
  <c r="HQ414" i="93"/>
  <c r="HP414" i="93"/>
  <c r="HL406" i="93"/>
  <c r="HD406" i="93"/>
  <c r="HK406" i="93"/>
  <c r="HC406" i="93"/>
  <c r="HJ406" i="93"/>
  <c r="HB406" i="93"/>
  <c r="HI406" i="93"/>
  <c r="HA406" i="93"/>
  <c r="HH406" i="93"/>
  <c r="HN406" i="93"/>
  <c r="HF406" i="93"/>
  <c r="HM406" i="93"/>
  <c r="HG406" i="93"/>
  <c r="HE406" i="93"/>
  <c r="IM406" i="93"/>
  <c r="IE406" i="93"/>
  <c r="HW406" i="93"/>
  <c r="HO406" i="93"/>
  <c r="IL406" i="93"/>
  <c r="ID406" i="93"/>
  <c r="HV406" i="93"/>
  <c r="IK406" i="93"/>
  <c r="IC406" i="93"/>
  <c r="HU406" i="93"/>
  <c r="IJ406" i="93"/>
  <c r="IB406" i="93"/>
  <c r="HT406" i="93"/>
  <c r="IQ406" i="93"/>
  <c r="II406" i="93"/>
  <c r="IA406" i="93"/>
  <c r="HS406" i="93"/>
  <c r="IP406" i="93"/>
  <c r="IH406" i="93"/>
  <c r="HZ406" i="93"/>
  <c r="HR406" i="93"/>
  <c r="HQ406" i="93"/>
  <c r="HP406" i="93"/>
  <c r="IO406" i="93"/>
  <c r="IN406" i="93"/>
  <c r="IG406" i="93"/>
  <c r="IF406" i="93"/>
  <c r="HY406" i="93"/>
  <c r="HX406" i="93"/>
  <c r="HL398" i="93"/>
  <c r="HD398" i="93"/>
  <c r="HK398" i="93"/>
  <c r="HC398" i="93"/>
  <c r="HJ398" i="93"/>
  <c r="HB398" i="93"/>
  <c r="HI398" i="93"/>
  <c r="HA398" i="93"/>
  <c r="HH398" i="93"/>
  <c r="HN398" i="93"/>
  <c r="HF398" i="93"/>
  <c r="HG398" i="93"/>
  <c r="HE398" i="93"/>
  <c r="HM398" i="93"/>
  <c r="IM398" i="93"/>
  <c r="IE398" i="93"/>
  <c r="HW398" i="93"/>
  <c r="HO398" i="93"/>
  <c r="IL398" i="93"/>
  <c r="ID398" i="93"/>
  <c r="HV398" i="93"/>
  <c r="IK398" i="93"/>
  <c r="IC398" i="93"/>
  <c r="HU398" i="93"/>
  <c r="IJ398" i="93"/>
  <c r="IB398" i="93"/>
  <c r="HT398" i="93"/>
  <c r="IQ398" i="93"/>
  <c r="II398" i="93"/>
  <c r="IA398" i="93"/>
  <c r="HS398" i="93"/>
  <c r="IP398" i="93"/>
  <c r="IH398" i="93"/>
  <c r="HZ398" i="93"/>
  <c r="HR398" i="93"/>
  <c r="HY398" i="93"/>
  <c r="HX398" i="93"/>
  <c r="HQ398" i="93"/>
  <c r="HP398" i="93"/>
  <c r="IO398" i="93"/>
  <c r="IN398" i="93"/>
  <c r="IG398" i="93"/>
  <c r="IF398" i="93"/>
  <c r="IO345" i="93"/>
  <c r="IP337" i="93"/>
  <c r="IN321" i="93"/>
  <c r="IN367" i="93"/>
  <c r="IN391" i="93"/>
  <c r="HG436" i="93"/>
  <c r="HN436" i="93"/>
  <c r="HF436" i="93"/>
  <c r="HM436" i="93"/>
  <c r="HE436" i="93"/>
  <c r="HL436" i="93"/>
  <c r="HD436" i="93"/>
  <c r="HK436" i="93"/>
  <c r="HC436" i="93"/>
  <c r="HJ436" i="93"/>
  <c r="HB436" i="93"/>
  <c r="HI436" i="93"/>
  <c r="HH436" i="93"/>
  <c r="HA436" i="93"/>
  <c r="IO436" i="93"/>
  <c r="IG436" i="93"/>
  <c r="HY436" i="93"/>
  <c r="HQ436" i="93"/>
  <c r="IN436" i="93"/>
  <c r="IF436" i="93"/>
  <c r="HX436" i="93"/>
  <c r="HP436" i="93"/>
  <c r="IM436" i="93"/>
  <c r="IE436" i="93"/>
  <c r="HW436" i="93"/>
  <c r="HO436" i="93"/>
  <c r="IL436" i="93"/>
  <c r="ID436" i="93"/>
  <c r="HV436" i="93"/>
  <c r="IK436" i="93"/>
  <c r="IC436" i="93"/>
  <c r="HU436" i="93"/>
  <c r="IJ436" i="93"/>
  <c r="IB436" i="93"/>
  <c r="HT436" i="93"/>
  <c r="IQ436" i="93"/>
  <c r="IP436" i="93"/>
  <c r="II436" i="93"/>
  <c r="IH436" i="93"/>
  <c r="IA436" i="93"/>
  <c r="HZ436" i="93"/>
  <c r="HS436" i="93"/>
  <c r="HR436" i="93"/>
  <c r="HG444" i="93"/>
  <c r="HN444" i="93"/>
  <c r="HF444" i="93"/>
  <c r="HM444" i="93"/>
  <c r="HE444" i="93"/>
  <c r="HL444" i="93"/>
  <c r="HD444" i="93"/>
  <c r="HK444" i="93"/>
  <c r="HC444" i="93"/>
  <c r="HJ444" i="93"/>
  <c r="HB444" i="93"/>
  <c r="HA444" i="93"/>
  <c r="HI444" i="93"/>
  <c r="HH444" i="93"/>
  <c r="IO444" i="93"/>
  <c r="IG444" i="93"/>
  <c r="HY444" i="93"/>
  <c r="HQ444" i="93"/>
  <c r="IN444" i="93"/>
  <c r="IF444" i="93"/>
  <c r="HX444" i="93"/>
  <c r="HP444" i="93"/>
  <c r="IM444" i="93"/>
  <c r="IE444" i="93"/>
  <c r="HW444" i="93"/>
  <c r="HO444" i="93"/>
  <c r="IL444" i="93"/>
  <c r="ID444" i="93"/>
  <c r="HV444" i="93"/>
  <c r="IK444" i="93"/>
  <c r="IC444" i="93"/>
  <c r="HU444" i="93"/>
  <c r="IJ444" i="93"/>
  <c r="IB444" i="93"/>
  <c r="HT444" i="93"/>
  <c r="II444" i="93"/>
  <c r="IH444" i="93"/>
  <c r="IA444" i="93"/>
  <c r="HZ444" i="93"/>
  <c r="HS444" i="93"/>
  <c r="HR444" i="93"/>
  <c r="IQ444" i="93"/>
  <c r="IP444" i="93"/>
  <c r="HH452" i="93"/>
  <c r="HG452" i="93"/>
  <c r="HN452" i="93"/>
  <c r="HF452" i="93"/>
  <c r="HM452" i="93"/>
  <c r="HE452" i="93"/>
  <c r="HL452" i="93"/>
  <c r="HD452" i="93"/>
  <c r="HI452" i="93"/>
  <c r="HC452" i="93"/>
  <c r="HB452" i="93"/>
  <c r="HA452" i="93"/>
  <c r="HK452" i="93"/>
  <c r="HJ452" i="93"/>
  <c r="IO452" i="93"/>
  <c r="IG452" i="93"/>
  <c r="HY452" i="93"/>
  <c r="HQ452" i="93"/>
  <c r="IN452" i="93"/>
  <c r="IF452" i="93"/>
  <c r="HX452" i="93"/>
  <c r="HP452" i="93"/>
  <c r="IM452" i="93"/>
  <c r="IE452" i="93"/>
  <c r="HW452" i="93"/>
  <c r="HO452" i="93"/>
  <c r="IL452" i="93"/>
  <c r="ID452" i="93"/>
  <c r="HV452" i="93"/>
  <c r="IK452" i="93"/>
  <c r="IC452" i="93"/>
  <c r="HU452" i="93"/>
  <c r="IJ452" i="93"/>
  <c r="IB452" i="93"/>
  <c r="HT452" i="93"/>
  <c r="IA452" i="93"/>
  <c r="HZ452" i="93"/>
  <c r="HS452" i="93"/>
  <c r="HR452" i="93"/>
  <c r="IQ452" i="93"/>
  <c r="IP452" i="93"/>
  <c r="II452" i="93"/>
  <c r="IH452" i="93"/>
  <c r="HH460" i="93"/>
  <c r="HG460" i="93"/>
  <c r="HN460" i="93"/>
  <c r="HF460" i="93"/>
  <c r="HM460" i="93"/>
  <c r="HE460" i="93"/>
  <c r="HL460" i="93"/>
  <c r="HD460" i="93"/>
  <c r="HB460" i="93"/>
  <c r="HA460" i="93"/>
  <c r="HK460" i="93"/>
  <c r="HJ460" i="93"/>
  <c r="HI460" i="93"/>
  <c r="HC460" i="93"/>
  <c r="IO460" i="93"/>
  <c r="IG460" i="93"/>
  <c r="HY460" i="93"/>
  <c r="HQ460" i="93"/>
  <c r="IN460" i="93"/>
  <c r="IF460" i="93"/>
  <c r="HX460" i="93"/>
  <c r="HP460" i="93"/>
  <c r="IM460" i="93"/>
  <c r="IE460" i="93"/>
  <c r="HW460" i="93"/>
  <c r="HO460" i="93"/>
  <c r="IL460" i="93"/>
  <c r="ID460" i="93"/>
  <c r="HV460" i="93"/>
  <c r="IK460" i="93"/>
  <c r="IC460" i="93"/>
  <c r="HU460" i="93"/>
  <c r="IJ460" i="93"/>
  <c r="IB460" i="93"/>
  <c r="HT460" i="93"/>
  <c r="HS460" i="93"/>
  <c r="HR460" i="93"/>
  <c r="IQ460" i="93"/>
  <c r="IP460" i="93"/>
  <c r="II460" i="93"/>
  <c r="IH460" i="93"/>
  <c r="IA460" i="93"/>
  <c r="HZ460" i="93"/>
  <c r="HH468" i="93"/>
  <c r="HG468" i="93"/>
  <c r="HN468" i="93"/>
  <c r="HF468" i="93"/>
  <c r="HM468" i="93"/>
  <c r="HE468" i="93"/>
  <c r="HL468" i="93"/>
  <c r="HD468" i="93"/>
  <c r="HK468" i="93"/>
  <c r="HJ468" i="93"/>
  <c r="HI468" i="93"/>
  <c r="HC468" i="93"/>
  <c r="HB468" i="93"/>
  <c r="HA468" i="93"/>
  <c r="IN468" i="93"/>
  <c r="IF468" i="93"/>
  <c r="IM468" i="93"/>
  <c r="IE468" i="93"/>
  <c r="IL468" i="93"/>
  <c r="ID468" i="93"/>
  <c r="IK468" i="93"/>
  <c r="IJ468" i="93"/>
  <c r="IQ468" i="93"/>
  <c r="II468" i="93"/>
  <c r="IP468" i="93"/>
  <c r="HY468" i="93"/>
  <c r="HQ468" i="93"/>
  <c r="IO468" i="93"/>
  <c r="HX468" i="93"/>
  <c r="HP468" i="93"/>
  <c r="IH468" i="93"/>
  <c r="HW468" i="93"/>
  <c r="HO468" i="93"/>
  <c r="IG468" i="93"/>
  <c r="HV468" i="93"/>
  <c r="IC468" i="93"/>
  <c r="HU468" i="93"/>
  <c r="IB468" i="93"/>
  <c r="HT468" i="93"/>
  <c r="IA468" i="93"/>
  <c r="HZ468" i="93"/>
  <c r="HS468" i="93"/>
  <c r="HR468" i="93"/>
  <c r="HH476" i="93"/>
  <c r="HG476" i="93"/>
  <c r="HN476" i="93"/>
  <c r="HF476" i="93"/>
  <c r="HM476" i="93"/>
  <c r="HE476" i="93"/>
  <c r="HL476" i="93"/>
  <c r="HD476" i="93"/>
  <c r="HK476" i="93"/>
  <c r="HJ476" i="93"/>
  <c r="HI476" i="93"/>
  <c r="HC476" i="93"/>
  <c r="HB476" i="93"/>
  <c r="HA476" i="93"/>
  <c r="IN476" i="93"/>
  <c r="IF476" i="93"/>
  <c r="HX476" i="93"/>
  <c r="HP476" i="93"/>
  <c r="IM476" i="93"/>
  <c r="IE476" i="93"/>
  <c r="HW476" i="93"/>
  <c r="HO476" i="93"/>
  <c r="IL476" i="93"/>
  <c r="ID476" i="93"/>
  <c r="HV476" i="93"/>
  <c r="IK476" i="93"/>
  <c r="IC476" i="93"/>
  <c r="HU476" i="93"/>
  <c r="IJ476" i="93"/>
  <c r="IB476" i="93"/>
  <c r="HT476" i="93"/>
  <c r="IQ476" i="93"/>
  <c r="II476" i="93"/>
  <c r="IA476" i="93"/>
  <c r="HS476" i="93"/>
  <c r="IH476" i="93"/>
  <c r="IG476" i="93"/>
  <c r="HZ476" i="93"/>
  <c r="HY476" i="93"/>
  <c r="HR476" i="93"/>
  <c r="HQ476" i="93"/>
  <c r="IP476" i="93"/>
  <c r="IO476" i="93"/>
  <c r="HH484" i="93"/>
  <c r="HG484" i="93"/>
  <c r="HN484" i="93"/>
  <c r="HF484" i="93"/>
  <c r="HM484" i="93"/>
  <c r="HE484" i="93"/>
  <c r="HL484" i="93"/>
  <c r="HD484" i="93"/>
  <c r="HI484" i="93"/>
  <c r="HC484" i="93"/>
  <c r="HB484" i="93"/>
  <c r="HA484" i="93"/>
  <c r="HK484" i="93"/>
  <c r="HJ484" i="93"/>
  <c r="IN484" i="93"/>
  <c r="IF484" i="93"/>
  <c r="HX484" i="93"/>
  <c r="HP484" i="93"/>
  <c r="IM484" i="93"/>
  <c r="IE484" i="93"/>
  <c r="HW484" i="93"/>
  <c r="HO484" i="93"/>
  <c r="IL484" i="93"/>
  <c r="ID484" i="93"/>
  <c r="HV484" i="93"/>
  <c r="IK484" i="93"/>
  <c r="IC484" i="93"/>
  <c r="HU484" i="93"/>
  <c r="IJ484" i="93"/>
  <c r="IB484" i="93"/>
  <c r="HT484" i="93"/>
  <c r="IQ484" i="93"/>
  <c r="II484" i="93"/>
  <c r="IA484" i="93"/>
  <c r="HS484" i="93"/>
  <c r="HZ484" i="93"/>
  <c r="HY484" i="93"/>
  <c r="HR484" i="93"/>
  <c r="HQ484" i="93"/>
  <c r="IP484" i="93"/>
  <c r="IO484" i="93"/>
  <c r="IH484" i="93"/>
  <c r="IG484" i="93"/>
  <c r="HH492" i="93"/>
  <c r="HG492" i="93"/>
  <c r="HN492" i="93"/>
  <c r="HF492" i="93"/>
  <c r="HM492" i="93"/>
  <c r="HE492" i="93"/>
  <c r="HL492" i="93"/>
  <c r="HD492" i="93"/>
  <c r="HB492" i="93"/>
  <c r="HA492" i="93"/>
  <c r="HK492" i="93"/>
  <c r="HJ492" i="93"/>
  <c r="HI492" i="93"/>
  <c r="HC492" i="93"/>
  <c r="IN492" i="93"/>
  <c r="IF492" i="93"/>
  <c r="HX492" i="93"/>
  <c r="HP492" i="93"/>
  <c r="IM492" i="93"/>
  <c r="IE492" i="93"/>
  <c r="HW492" i="93"/>
  <c r="HO492" i="93"/>
  <c r="IL492" i="93"/>
  <c r="ID492" i="93"/>
  <c r="HV492" i="93"/>
  <c r="IK492" i="93"/>
  <c r="IC492" i="93"/>
  <c r="HU492" i="93"/>
  <c r="IJ492" i="93"/>
  <c r="IB492" i="93"/>
  <c r="HT492" i="93"/>
  <c r="IQ492" i="93"/>
  <c r="II492" i="93"/>
  <c r="IA492" i="93"/>
  <c r="HS492" i="93"/>
  <c r="HR492" i="93"/>
  <c r="HQ492" i="93"/>
  <c r="IP492" i="93"/>
  <c r="IO492" i="93"/>
  <c r="IH492" i="93"/>
  <c r="IG492" i="93"/>
  <c r="HZ492" i="93"/>
  <c r="HY492" i="93"/>
  <c r="FP408" i="93"/>
  <c r="FS409" i="93"/>
  <c r="FS415" i="93"/>
  <c r="FP424" i="93"/>
  <c r="FP456" i="93"/>
  <c r="HI425" i="93"/>
  <c r="HA425" i="93"/>
  <c r="HH425" i="93"/>
  <c r="HG425" i="93"/>
  <c r="HN425" i="93"/>
  <c r="HF425" i="93"/>
  <c r="HM425" i="93"/>
  <c r="HE425" i="93"/>
  <c r="HL425" i="93"/>
  <c r="HD425" i="93"/>
  <c r="HK425" i="93"/>
  <c r="HJ425" i="93"/>
  <c r="HC425" i="93"/>
  <c r="HB425" i="93"/>
  <c r="IN425" i="93"/>
  <c r="IF425" i="93"/>
  <c r="HX425" i="93"/>
  <c r="HP425" i="93"/>
  <c r="IM425" i="93"/>
  <c r="IE425" i="93"/>
  <c r="HW425" i="93"/>
  <c r="HO425" i="93"/>
  <c r="IL425" i="93"/>
  <c r="ID425" i="93"/>
  <c r="HV425" i="93"/>
  <c r="IK425" i="93"/>
  <c r="IC425" i="93"/>
  <c r="HU425" i="93"/>
  <c r="IJ425" i="93"/>
  <c r="IB425" i="93"/>
  <c r="HT425" i="93"/>
  <c r="IQ425" i="93"/>
  <c r="II425" i="93"/>
  <c r="IA425" i="93"/>
  <c r="HS425" i="93"/>
  <c r="IP425" i="93"/>
  <c r="IO425" i="93"/>
  <c r="IH425" i="93"/>
  <c r="IG425" i="93"/>
  <c r="HZ425" i="93"/>
  <c r="HY425" i="93"/>
  <c r="HR425" i="93"/>
  <c r="HQ425" i="93"/>
  <c r="DQ353" i="93"/>
  <c r="HI429" i="93"/>
  <c r="HA429" i="93"/>
  <c r="HH429" i="93"/>
  <c r="HG429" i="93"/>
  <c r="HN429" i="93"/>
  <c r="HF429" i="93"/>
  <c r="HM429" i="93"/>
  <c r="HE429" i="93"/>
  <c r="HL429" i="93"/>
  <c r="HD429" i="93"/>
  <c r="HK429" i="93"/>
  <c r="HJ429" i="93"/>
  <c r="HC429" i="93"/>
  <c r="HB429" i="93"/>
  <c r="IJ429" i="93"/>
  <c r="IB429" i="93"/>
  <c r="HT429" i="93"/>
  <c r="IQ429" i="93"/>
  <c r="II429" i="93"/>
  <c r="IA429" i="93"/>
  <c r="HS429" i="93"/>
  <c r="IP429" i="93"/>
  <c r="IH429" i="93"/>
  <c r="HZ429" i="93"/>
  <c r="HR429" i="93"/>
  <c r="IO429" i="93"/>
  <c r="IG429" i="93"/>
  <c r="HY429" i="93"/>
  <c r="HQ429" i="93"/>
  <c r="IN429" i="93"/>
  <c r="IF429" i="93"/>
  <c r="HX429" i="93"/>
  <c r="HP429" i="93"/>
  <c r="IM429" i="93"/>
  <c r="IE429" i="93"/>
  <c r="HW429" i="93"/>
  <c r="HO429" i="93"/>
  <c r="HV429" i="93"/>
  <c r="HU429" i="93"/>
  <c r="IL429" i="93"/>
  <c r="IK429" i="93"/>
  <c r="ID429" i="93"/>
  <c r="IC429" i="93"/>
  <c r="HH421" i="93"/>
  <c r="HG421" i="93"/>
  <c r="HN421" i="93"/>
  <c r="HF421" i="93"/>
  <c r="HM421" i="93"/>
  <c r="HE421" i="93"/>
  <c r="HL421" i="93"/>
  <c r="HD421" i="93"/>
  <c r="HI421" i="93"/>
  <c r="HC421" i="93"/>
  <c r="HB421" i="93"/>
  <c r="HA421" i="93"/>
  <c r="HK421" i="93"/>
  <c r="HJ421" i="93"/>
  <c r="IJ421" i="93"/>
  <c r="IB421" i="93"/>
  <c r="HT421" i="93"/>
  <c r="IQ421" i="93"/>
  <c r="II421" i="93"/>
  <c r="IA421" i="93"/>
  <c r="HS421" i="93"/>
  <c r="IP421" i="93"/>
  <c r="IH421" i="93"/>
  <c r="HZ421" i="93"/>
  <c r="HR421" i="93"/>
  <c r="IO421" i="93"/>
  <c r="IG421" i="93"/>
  <c r="HY421" i="93"/>
  <c r="HQ421" i="93"/>
  <c r="IN421" i="93"/>
  <c r="IF421" i="93"/>
  <c r="HX421" i="93"/>
  <c r="HP421" i="93"/>
  <c r="IM421" i="93"/>
  <c r="IE421" i="93"/>
  <c r="HW421" i="93"/>
  <c r="HO421" i="93"/>
  <c r="ID421" i="93"/>
  <c r="IC421" i="93"/>
  <c r="HV421" i="93"/>
  <c r="HU421" i="93"/>
  <c r="IL421" i="93"/>
  <c r="IK421" i="93"/>
  <c r="HJ413" i="93"/>
  <c r="HB413" i="93"/>
  <c r="HI413" i="93"/>
  <c r="HA413" i="93"/>
  <c r="HH413" i="93"/>
  <c r="HG413" i="93"/>
  <c r="HN413" i="93"/>
  <c r="HF413" i="93"/>
  <c r="HL413" i="93"/>
  <c r="HD413" i="93"/>
  <c r="HM413" i="93"/>
  <c r="HK413" i="93"/>
  <c r="HE413" i="93"/>
  <c r="HC413" i="93"/>
  <c r="IJ413" i="93"/>
  <c r="IB413" i="93"/>
  <c r="HT413" i="93"/>
  <c r="IQ413" i="93"/>
  <c r="II413" i="93"/>
  <c r="IA413" i="93"/>
  <c r="HS413" i="93"/>
  <c r="IP413" i="93"/>
  <c r="IH413" i="93"/>
  <c r="HZ413" i="93"/>
  <c r="HR413" i="93"/>
  <c r="IO413" i="93"/>
  <c r="IG413" i="93"/>
  <c r="HY413" i="93"/>
  <c r="HQ413" i="93"/>
  <c r="IN413" i="93"/>
  <c r="IF413" i="93"/>
  <c r="HX413" i="93"/>
  <c r="HP413" i="93"/>
  <c r="IM413" i="93"/>
  <c r="IE413" i="93"/>
  <c r="HW413" i="93"/>
  <c r="HO413" i="93"/>
  <c r="IL413" i="93"/>
  <c r="IK413" i="93"/>
  <c r="ID413" i="93"/>
  <c r="IC413" i="93"/>
  <c r="HV413" i="93"/>
  <c r="HU413" i="93"/>
  <c r="HJ405" i="93"/>
  <c r="HB405" i="93"/>
  <c r="HI405" i="93"/>
  <c r="HA405" i="93"/>
  <c r="HH405" i="93"/>
  <c r="HG405" i="93"/>
  <c r="HN405" i="93"/>
  <c r="HF405" i="93"/>
  <c r="HL405" i="93"/>
  <c r="HD405" i="93"/>
  <c r="HE405" i="93"/>
  <c r="HC405" i="93"/>
  <c r="HM405" i="93"/>
  <c r="HK405" i="93"/>
  <c r="IJ405" i="93"/>
  <c r="IB405" i="93"/>
  <c r="HT405" i="93"/>
  <c r="IQ405" i="93"/>
  <c r="II405" i="93"/>
  <c r="IA405" i="93"/>
  <c r="HS405" i="93"/>
  <c r="IP405" i="93"/>
  <c r="IH405" i="93"/>
  <c r="HZ405" i="93"/>
  <c r="HR405" i="93"/>
  <c r="IO405" i="93"/>
  <c r="IG405" i="93"/>
  <c r="HY405" i="93"/>
  <c r="HQ405" i="93"/>
  <c r="IN405" i="93"/>
  <c r="IF405" i="93"/>
  <c r="HX405" i="93"/>
  <c r="HP405" i="93"/>
  <c r="IM405" i="93"/>
  <c r="IE405" i="93"/>
  <c r="HW405" i="93"/>
  <c r="HO405" i="93"/>
  <c r="IL405" i="93"/>
  <c r="IK405" i="93"/>
  <c r="ID405" i="93"/>
  <c r="IC405" i="93"/>
  <c r="HV405" i="93"/>
  <c r="HU405" i="93"/>
  <c r="IP336" i="93"/>
  <c r="IO328" i="93"/>
  <c r="DQ379" i="93"/>
  <c r="HI437" i="93"/>
  <c r="HA437" i="93"/>
  <c r="HH437" i="93"/>
  <c r="HG437" i="93"/>
  <c r="HN437" i="93"/>
  <c r="HF437" i="93"/>
  <c r="HM437" i="93"/>
  <c r="HE437" i="93"/>
  <c r="HL437" i="93"/>
  <c r="HD437" i="93"/>
  <c r="HC437" i="93"/>
  <c r="HB437" i="93"/>
  <c r="HK437" i="93"/>
  <c r="HJ437" i="93"/>
  <c r="IJ437" i="93"/>
  <c r="IB437" i="93"/>
  <c r="HT437" i="93"/>
  <c r="IQ437" i="93"/>
  <c r="II437" i="93"/>
  <c r="IA437" i="93"/>
  <c r="HS437" i="93"/>
  <c r="IP437" i="93"/>
  <c r="IH437" i="93"/>
  <c r="HZ437" i="93"/>
  <c r="HR437" i="93"/>
  <c r="IO437" i="93"/>
  <c r="IG437" i="93"/>
  <c r="HY437" i="93"/>
  <c r="HQ437" i="93"/>
  <c r="IN437" i="93"/>
  <c r="IF437" i="93"/>
  <c r="HX437" i="93"/>
  <c r="HP437" i="93"/>
  <c r="IM437" i="93"/>
  <c r="IE437" i="93"/>
  <c r="HW437" i="93"/>
  <c r="HO437" i="93"/>
  <c r="IL437" i="93"/>
  <c r="IK437" i="93"/>
  <c r="ID437" i="93"/>
  <c r="IC437" i="93"/>
  <c r="HV437" i="93"/>
  <c r="HU437" i="93"/>
  <c r="HI445" i="93"/>
  <c r="HA445" i="93"/>
  <c r="HH445" i="93"/>
  <c r="HG445" i="93"/>
  <c r="HN445" i="93"/>
  <c r="HF445" i="93"/>
  <c r="HM445" i="93"/>
  <c r="HE445" i="93"/>
  <c r="HL445" i="93"/>
  <c r="HD445" i="93"/>
  <c r="HK445" i="93"/>
  <c r="HJ445" i="93"/>
  <c r="HC445" i="93"/>
  <c r="HB445" i="93"/>
  <c r="IJ445" i="93"/>
  <c r="IB445" i="93"/>
  <c r="HT445" i="93"/>
  <c r="IQ445" i="93"/>
  <c r="II445" i="93"/>
  <c r="IA445" i="93"/>
  <c r="HS445" i="93"/>
  <c r="IP445" i="93"/>
  <c r="IH445" i="93"/>
  <c r="HZ445" i="93"/>
  <c r="HR445" i="93"/>
  <c r="IO445" i="93"/>
  <c r="IG445" i="93"/>
  <c r="HY445" i="93"/>
  <c r="HQ445" i="93"/>
  <c r="IN445" i="93"/>
  <c r="IF445" i="93"/>
  <c r="HX445" i="93"/>
  <c r="HP445" i="93"/>
  <c r="IM445" i="93"/>
  <c r="IE445" i="93"/>
  <c r="HW445" i="93"/>
  <c r="HO445" i="93"/>
  <c r="IL445" i="93"/>
  <c r="IK445" i="93"/>
  <c r="ID445" i="93"/>
  <c r="IC445" i="93"/>
  <c r="HV445" i="93"/>
  <c r="HU445" i="93"/>
  <c r="HJ453" i="93"/>
  <c r="HB453" i="93"/>
  <c r="HI453" i="93"/>
  <c r="HA453" i="93"/>
  <c r="HH453" i="93"/>
  <c r="HG453" i="93"/>
  <c r="HN453" i="93"/>
  <c r="HF453" i="93"/>
  <c r="HM453" i="93"/>
  <c r="HL453" i="93"/>
  <c r="HK453" i="93"/>
  <c r="HE453" i="93"/>
  <c r="HD453" i="93"/>
  <c r="HC453" i="93"/>
  <c r="IJ453" i="93"/>
  <c r="IB453" i="93"/>
  <c r="HT453" i="93"/>
  <c r="IQ453" i="93"/>
  <c r="II453" i="93"/>
  <c r="IA453" i="93"/>
  <c r="HS453" i="93"/>
  <c r="IP453" i="93"/>
  <c r="IH453" i="93"/>
  <c r="HZ453" i="93"/>
  <c r="HR453" i="93"/>
  <c r="IO453" i="93"/>
  <c r="IG453" i="93"/>
  <c r="HY453" i="93"/>
  <c r="HQ453" i="93"/>
  <c r="IN453" i="93"/>
  <c r="IF453" i="93"/>
  <c r="HX453" i="93"/>
  <c r="HP453" i="93"/>
  <c r="IM453" i="93"/>
  <c r="IE453" i="93"/>
  <c r="HW453" i="93"/>
  <c r="HO453" i="93"/>
  <c r="ID453" i="93"/>
  <c r="IC453" i="93"/>
  <c r="HV453" i="93"/>
  <c r="HU453" i="93"/>
  <c r="IL453" i="93"/>
  <c r="IK453" i="93"/>
  <c r="HJ461" i="93"/>
  <c r="HB461" i="93"/>
  <c r="HI461" i="93"/>
  <c r="HA461" i="93"/>
  <c r="HH461" i="93"/>
  <c r="HG461" i="93"/>
  <c r="HN461" i="93"/>
  <c r="HF461" i="93"/>
  <c r="HK461" i="93"/>
  <c r="HE461" i="93"/>
  <c r="HD461" i="93"/>
  <c r="HC461" i="93"/>
  <c r="HM461" i="93"/>
  <c r="HL461" i="93"/>
  <c r="IJ461" i="93"/>
  <c r="IB461" i="93"/>
  <c r="HT461" i="93"/>
  <c r="IQ461" i="93"/>
  <c r="II461" i="93"/>
  <c r="IA461" i="93"/>
  <c r="HS461" i="93"/>
  <c r="IP461" i="93"/>
  <c r="IH461" i="93"/>
  <c r="HZ461" i="93"/>
  <c r="HR461" i="93"/>
  <c r="IO461" i="93"/>
  <c r="IG461" i="93"/>
  <c r="HY461" i="93"/>
  <c r="HQ461" i="93"/>
  <c r="IN461" i="93"/>
  <c r="IF461" i="93"/>
  <c r="HX461" i="93"/>
  <c r="HP461" i="93"/>
  <c r="IM461" i="93"/>
  <c r="IE461" i="93"/>
  <c r="HW461" i="93"/>
  <c r="HO461" i="93"/>
  <c r="HV461" i="93"/>
  <c r="HU461" i="93"/>
  <c r="IL461" i="93"/>
  <c r="IK461" i="93"/>
  <c r="ID461" i="93"/>
  <c r="IC461" i="93"/>
  <c r="HJ469" i="93"/>
  <c r="HB469" i="93"/>
  <c r="HI469" i="93"/>
  <c r="HA469" i="93"/>
  <c r="HH469" i="93"/>
  <c r="HG469" i="93"/>
  <c r="HN469" i="93"/>
  <c r="HF469" i="93"/>
  <c r="HD469" i="93"/>
  <c r="HC469" i="93"/>
  <c r="HM469" i="93"/>
  <c r="HL469" i="93"/>
  <c r="HK469" i="93"/>
  <c r="HE469" i="93"/>
  <c r="IQ469" i="93"/>
  <c r="II469" i="93"/>
  <c r="IA469" i="93"/>
  <c r="HS469" i="93"/>
  <c r="IP469" i="93"/>
  <c r="IH469" i="93"/>
  <c r="HZ469" i="93"/>
  <c r="HR469" i="93"/>
  <c r="IO469" i="93"/>
  <c r="IG469" i="93"/>
  <c r="HY469" i="93"/>
  <c r="HQ469" i="93"/>
  <c r="IN469" i="93"/>
  <c r="IF469" i="93"/>
  <c r="HX469" i="93"/>
  <c r="HP469" i="93"/>
  <c r="IM469" i="93"/>
  <c r="IE469" i="93"/>
  <c r="HW469" i="93"/>
  <c r="HO469" i="93"/>
  <c r="IL469" i="93"/>
  <c r="ID469" i="93"/>
  <c r="HV469" i="93"/>
  <c r="IK469" i="93"/>
  <c r="IJ469" i="93"/>
  <c r="IC469" i="93"/>
  <c r="IB469" i="93"/>
  <c r="HU469" i="93"/>
  <c r="HT469" i="93"/>
  <c r="HJ477" i="93"/>
  <c r="HB477" i="93"/>
  <c r="HI477" i="93"/>
  <c r="HA477" i="93"/>
  <c r="HH477" i="93"/>
  <c r="HG477" i="93"/>
  <c r="HN477" i="93"/>
  <c r="HF477" i="93"/>
  <c r="HM477" i="93"/>
  <c r="HL477" i="93"/>
  <c r="HK477" i="93"/>
  <c r="HE477" i="93"/>
  <c r="HD477" i="93"/>
  <c r="HC477" i="93"/>
  <c r="IQ477" i="93"/>
  <c r="II477" i="93"/>
  <c r="IA477" i="93"/>
  <c r="HS477" i="93"/>
  <c r="IP477" i="93"/>
  <c r="IH477" i="93"/>
  <c r="HZ477" i="93"/>
  <c r="HR477" i="93"/>
  <c r="IO477" i="93"/>
  <c r="IG477" i="93"/>
  <c r="HY477" i="93"/>
  <c r="HQ477" i="93"/>
  <c r="IN477" i="93"/>
  <c r="IF477" i="93"/>
  <c r="HX477" i="93"/>
  <c r="HP477" i="93"/>
  <c r="IM477" i="93"/>
  <c r="IE477" i="93"/>
  <c r="HW477" i="93"/>
  <c r="HO477" i="93"/>
  <c r="IL477" i="93"/>
  <c r="ID477" i="93"/>
  <c r="HV477" i="93"/>
  <c r="IK477" i="93"/>
  <c r="IJ477" i="93"/>
  <c r="IC477" i="93"/>
  <c r="IB477" i="93"/>
  <c r="HU477" i="93"/>
  <c r="HT477" i="93"/>
  <c r="HJ485" i="93"/>
  <c r="HB485" i="93"/>
  <c r="HI485" i="93"/>
  <c r="HA485" i="93"/>
  <c r="HH485" i="93"/>
  <c r="HG485" i="93"/>
  <c r="HN485" i="93"/>
  <c r="HF485" i="93"/>
  <c r="HM485" i="93"/>
  <c r="HL485" i="93"/>
  <c r="HK485" i="93"/>
  <c r="HE485" i="93"/>
  <c r="HD485" i="93"/>
  <c r="HC485" i="93"/>
  <c r="IQ485" i="93"/>
  <c r="II485" i="93"/>
  <c r="IA485" i="93"/>
  <c r="HS485" i="93"/>
  <c r="IP485" i="93"/>
  <c r="IH485" i="93"/>
  <c r="HZ485" i="93"/>
  <c r="HR485" i="93"/>
  <c r="IO485" i="93"/>
  <c r="IG485" i="93"/>
  <c r="HY485" i="93"/>
  <c r="HQ485" i="93"/>
  <c r="IN485" i="93"/>
  <c r="IF485" i="93"/>
  <c r="HX485" i="93"/>
  <c r="HP485" i="93"/>
  <c r="IM485" i="93"/>
  <c r="IE485" i="93"/>
  <c r="HW485" i="93"/>
  <c r="HO485" i="93"/>
  <c r="IL485" i="93"/>
  <c r="ID485" i="93"/>
  <c r="HV485" i="93"/>
  <c r="IC485" i="93"/>
  <c r="IB485" i="93"/>
  <c r="HU485" i="93"/>
  <c r="HT485" i="93"/>
  <c r="IK485" i="93"/>
  <c r="IJ485" i="93"/>
  <c r="HJ493" i="93"/>
  <c r="HB493" i="93"/>
  <c r="HI493" i="93"/>
  <c r="HA493" i="93"/>
  <c r="HH493" i="93"/>
  <c r="HG493" i="93"/>
  <c r="HN493" i="93"/>
  <c r="HF493" i="93"/>
  <c r="HK493" i="93"/>
  <c r="HE493" i="93"/>
  <c r="HD493" i="93"/>
  <c r="HC493" i="93"/>
  <c r="HM493" i="93"/>
  <c r="HL493" i="93"/>
  <c r="IQ493" i="93"/>
  <c r="II493" i="93"/>
  <c r="IA493" i="93"/>
  <c r="HS493" i="93"/>
  <c r="IP493" i="93"/>
  <c r="IH493" i="93"/>
  <c r="HZ493" i="93"/>
  <c r="HR493" i="93"/>
  <c r="IO493" i="93"/>
  <c r="IG493" i="93"/>
  <c r="HY493" i="93"/>
  <c r="HQ493" i="93"/>
  <c r="IN493" i="93"/>
  <c r="IF493" i="93"/>
  <c r="HX493" i="93"/>
  <c r="HP493" i="93"/>
  <c r="IM493" i="93"/>
  <c r="IE493" i="93"/>
  <c r="HW493" i="93"/>
  <c r="HO493" i="93"/>
  <c r="IL493" i="93"/>
  <c r="ID493" i="93"/>
  <c r="HV493" i="93"/>
  <c r="HU493" i="93"/>
  <c r="HT493" i="93"/>
  <c r="IK493" i="93"/>
  <c r="IJ493" i="93"/>
  <c r="IC493" i="93"/>
  <c r="IB493" i="93"/>
  <c r="FT422" i="93"/>
  <c r="HJ473" i="93"/>
  <c r="HB473" i="93"/>
  <c r="HI473" i="93"/>
  <c r="HA473" i="93"/>
  <c r="HH473" i="93"/>
  <c r="HG473" i="93"/>
  <c r="HN473" i="93"/>
  <c r="HF473" i="93"/>
  <c r="HL473" i="93"/>
  <c r="HK473" i="93"/>
  <c r="HE473" i="93"/>
  <c r="HD473" i="93"/>
  <c r="HC473" i="93"/>
  <c r="HM473" i="93"/>
  <c r="IM473" i="93"/>
  <c r="IE473" i="93"/>
  <c r="HW473" i="93"/>
  <c r="HO473" i="93"/>
  <c r="IL473" i="93"/>
  <c r="ID473" i="93"/>
  <c r="HV473" i="93"/>
  <c r="IK473" i="93"/>
  <c r="IC473" i="93"/>
  <c r="HU473" i="93"/>
  <c r="IJ473" i="93"/>
  <c r="IB473" i="93"/>
  <c r="HT473" i="93"/>
  <c r="IQ473" i="93"/>
  <c r="II473" i="93"/>
  <c r="IA473" i="93"/>
  <c r="HS473" i="93"/>
  <c r="IP473" i="93"/>
  <c r="IH473" i="93"/>
  <c r="HZ473" i="93"/>
  <c r="HR473" i="93"/>
  <c r="HY473" i="93"/>
  <c r="HX473" i="93"/>
  <c r="HQ473" i="93"/>
  <c r="HP473" i="93"/>
  <c r="IO473" i="93"/>
  <c r="IN473" i="93"/>
  <c r="IG473" i="93"/>
  <c r="IF473" i="93"/>
  <c r="HG428" i="93"/>
  <c r="HN428" i="93"/>
  <c r="HF428" i="93"/>
  <c r="HM428" i="93"/>
  <c r="HE428" i="93"/>
  <c r="HL428" i="93"/>
  <c r="HD428" i="93"/>
  <c r="HK428" i="93"/>
  <c r="HC428" i="93"/>
  <c r="HJ428" i="93"/>
  <c r="HB428" i="93"/>
  <c r="HA428" i="93"/>
  <c r="HI428" i="93"/>
  <c r="HH428" i="93"/>
  <c r="IO428" i="93"/>
  <c r="IG428" i="93"/>
  <c r="HY428" i="93"/>
  <c r="HQ428" i="93"/>
  <c r="IN428" i="93"/>
  <c r="IF428" i="93"/>
  <c r="HX428" i="93"/>
  <c r="HP428" i="93"/>
  <c r="IM428" i="93"/>
  <c r="IE428" i="93"/>
  <c r="HW428" i="93"/>
  <c r="HO428" i="93"/>
  <c r="IL428" i="93"/>
  <c r="ID428" i="93"/>
  <c r="HV428" i="93"/>
  <c r="IK428" i="93"/>
  <c r="IC428" i="93"/>
  <c r="HU428" i="93"/>
  <c r="IJ428" i="93"/>
  <c r="IB428" i="93"/>
  <c r="HT428" i="93"/>
  <c r="HS428" i="93"/>
  <c r="HR428" i="93"/>
  <c r="IQ428" i="93"/>
  <c r="IP428" i="93"/>
  <c r="II428" i="93"/>
  <c r="IH428" i="93"/>
  <c r="IA428" i="93"/>
  <c r="HZ428" i="93"/>
  <c r="HN420" i="93"/>
  <c r="HM420" i="93"/>
  <c r="HH420" i="93"/>
  <c r="HG420" i="93"/>
  <c r="HF420" i="93"/>
  <c r="HE420" i="93"/>
  <c r="HL420" i="93"/>
  <c r="HD420" i="93"/>
  <c r="HJ420" i="93"/>
  <c r="HB420" i="93"/>
  <c r="HK420" i="93"/>
  <c r="HI420" i="93"/>
  <c r="HC420" i="93"/>
  <c r="HA420" i="93"/>
  <c r="IO420" i="93"/>
  <c r="IG420" i="93"/>
  <c r="HY420" i="93"/>
  <c r="HQ420" i="93"/>
  <c r="IN420" i="93"/>
  <c r="IF420" i="93"/>
  <c r="HX420" i="93"/>
  <c r="HP420" i="93"/>
  <c r="IM420" i="93"/>
  <c r="IE420" i="93"/>
  <c r="HW420" i="93"/>
  <c r="HO420" i="93"/>
  <c r="IL420" i="93"/>
  <c r="ID420" i="93"/>
  <c r="HV420" i="93"/>
  <c r="IK420" i="93"/>
  <c r="IC420" i="93"/>
  <c r="HU420" i="93"/>
  <c r="IJ420" i="93"/>
  <c r="IB420" i="93"/>
  <c r="HT420" i="93"/>
  <c r="IA420" i="93"/>
  <c r="HZ420" i="93"/>
  <c r="HS420" i="93"/>
  <c r="HR420" i="93"/>
  <c r="IQ420" i="93"/>
  <c r="IP420" i="93"/>
  <c r="II420" i="93"/>
  <c r="IH420" i="93"/>
  <c r="HH412" i="93"/>
  <c r="HG412" i="93"/>
  <c r="HN412" i="93"/>
  <c r="HF412" i="93"/>
  <c r="HM412" i="93"/>
  <c r="HE412" i="93"/>
  <c r="HL412" i="93"/>
  <c r="HD412" i="93"/>
  <c r="HJ412" i="93"/>
  <c r="HB412" i="93"/>
  <c r="HC412" i="93"/>
  <c r="HA412" i="93"/>
  <c r="HK412" i="93"/>
  <c r="HI412" i="93"/>
  <c r="IO412" i="93"/>
  <c r="IG412" i="93"/>
  <c r="HY412" i="93"/>
  <c r="HQ412" i="93"/>
  <c r="IN412" i="93"/>
  <c r="IF412" i="93"/>
  <c r="HX412" i="93"/>
  <c r="HP412" i="93"/>
  <c r="IM412" i="93"/>
  <c r="IE412" i="93"/>
  <c r="HW412" i="93"/>
  <c r="HO412" i="93"/>
  <c r="IL412" i="93"/>
  <c r="ID412" i="93"/>
  <c r="HV412" i="93"/>
  <c r="IK412" i="93"/>
  <c r="IC412" i="93"/>
  <c r="HU412" i="93"/>
  <c r="IJ412" i="93"/>
  <c r="IB412" i="93"/>
  <c r="HT412" i="93"/>
  <c r="II412" i="93"/>
  <c r="IH412" i="93"/>
  <c r="IA412" i="93"/>
  <c r="HZ412" i="93"/>
  <c r="HS412" i="93"/>
  <c r="HR412" i="93"/>
  <c r="IQ412" i="93"/>
  <c r="IP412" i="93"/>
  <c r="HH404" i="93"/>
  <c r="HG404" i="93"/>
  <c r="HN404" i="93"/>
  <c r="HF404" i="93"/>
  <c r="HM404" i="93"/>
  <c r="HE404" i="93"/>
  <c r="HL404" i="93"/>
  <c r="HD404" i="93"/>
  <c r="HJ404" i="93"/>
  <c r="HB404" i="93"/>
  <c r="HK404" i="93"/>
  <c r="HI404" i="93"/>
  <c r="HC404" i="93"/>
  <c r="HA404" i="93"/>
  <c r="IO404" i="93"/>
  <c r="IG404" i="93"/>
  <c r="HY404" i="93"/>
  <c r="HQ404" i="93"/>
  <c r="IN404" i="93"/>
  <c r="IF404" i="93"/>
  <c r="HX404" i="93"/>
  <c r="HP404" i="93"/>
  <c r="IM404" i="93"/>
  <c r="IE404" i="93"/>
  <c r="HW404" i="93"/>
  <c r="HO404" i="93"/>
  <c r="IL404" i="93"/>
  <c r="ID404" i="93"/>
  <c r="HV404" i="93"/>
  <c r="IK404" i="93"/>
  <c r="IC404" i="93"/>
  <c r="HU404" i="93"/>
  <c r="IJ404" i="93"/>
  <c r="IB404" i="93"/>
  <c r="HT404" i="93"/>
  <c r="IQ404" i="93"/>
  <c r="IP404" i="93"/>
  <c r="II404" i="93"/>
  <c r="IH404" i="93"/>
  <c r="IA404" i="93"/>
  <c r="HZ404" i="93"/>
  <c r="HS404" i="93"/>
  <c r="HR404" i="93"/>
  <c r="IN335" i="93"/>
  <c r="IO327" i="93"/>
  <c r="IP327" i="93"/>
  <c r="HK438" i="93"/>
  <c r="HC438" i="93"/>
  <c r="HJ438" i="93"/>
  <c r="HB438" i="93"/>
  <c r="HI438" i="93"/>
  <c r="HA438" i="93"/>
  <c r="HH438" i="93"/>
  <c r="HG438" i="93"/>
  <c r="HN438" i="93"/>
  <c r="HF438" i="93"/>
  <c r="HM438" i="93"/>
  <c r="HL438" i="93"/>
  <c r="HE438" i="93"/>
  <c r="HD438" i="93"/>
  <c r="IM438" i="93"/>
  <c r="IE438" i="93"/>
  <c r="HW438" i="93"/>
  <c r="HO438" i="93"/>
  <c r="IL438" i="93"/>
  <c r="ID438" i="93"/>
  <c r="HV438" i="93"/>
  <c r="IK438" i="93"/>
  <c r="IC438" i="93"/>
  <c r="HU438" i="93"/>
  <c r="IJ438" i="93"/>
  <c r="IB438" i="93"/>
  <c r="HT438" i="93"/>
  <c r="IQ438" i="93"/>
  <c r="II438" i="93"/>
  <c r="IA438" i="93"/>
  <c r="HS438" i="93"/>
  <c r="IP438" i="93"/>
  <c r="IH438" i="93"/>
  <c r="HZ438" i="93"/>
  <c r="HR438" i="93"/>
  <c r="HQ438" i="93"/>
  <c r="HP438" i="93"/>
  <c r="IO438" i="93"/>
  <c r="IN438" i="93"/>
  <c r="IG438" i="93"/>
  <c r="IF438" i="93"/>
  <c r="HY438" i="93"/>
  <c r="HX438" i="93"/>
  <c r="HK446" i="93"/>
  <c r="HC446" i="93"/>
  <c r="HJ446" i="93"/>
  <c r="HB446" i="93"/>
  <c r="HI446" i="93"/>
  <c r="HA446" i="93"/>
  <c r="HH446" i="93"/>
  <c r="HG446" i="93"/>
  <c r="HN446" i="93"/>
  <c r="HF446" i="93"/>
  <c r="HE446" i="93"/>
  <c r="HD446" i="93"/>
  <c r="HM446" i="93"/>
  <c r="HL446" i="93"/>
  <c r="IM446" i="93"/>
  <c r="IE446" i="93"/>
  <c r="HW446" i="93"/>
  <c r="HO446" i="93"/>
  <c r="IL446" i="93"/>
  <c r="ID446" i="93"/>
  <c r="HV446" i="93"/>
  <c r="IK446" i="93"/>
  <c r="IC446" i="93"/>
  <c r="HU446" i="93"/>
  <c r="IJ446" i="93"/>
  <c r="IB446" i="93"/>
  <c r="HT446" i="93"/>
  <c r="IQ446" i="93"/>
  <c r="II446" i="93"/>
  <c r="IA446" i="93"/>
  <c r="HS446" i="93"/>
  <c r="IP446" i="93"/>
  <c r="IH446" i="93"/>
  <c r="HZ446" i="93"/>
  <c r="HR446" i="93"/>
  <c r="IO446" i="93"/>
  <c r="IN446" i="93"/>
  <c r="IG446" i="93"/>
  <c r="IF446" i="93"/>
  <c r="HY446" i="93"/>
  <c r="HX446" i="93"/>
  <c r="HQ446" i="93"/>
  <c r="HP446" i="93"/>
  <c r="HL454" i="93"/>
  <c r="HD454" i="93"/>
  <c r="HK454" i="93"/>
  <c r="HC454" i="93"/>
  <c r="HJ454" i="93"/>
  <c r="HB454" i="93"/>
  <c r="HI454" i="93"/>
  <c r="HA454" i="93"/>
  <c r="HH454" i="93"/>
  <c r="HN454" i="93"/>
  <c r="HM454" i="93"/>
  <c r="HG454" i="93"/>
  <c r="HF454" i="93"/>
  <c r="HE454" i="93"/>
  <c r="IM454" i="93"/>
  <c r="IE454" i="93"/>
  <c r="HW454" i="93"/>
  <c r="HO454" i="93"/>
  <c r="IL454" i="93"/>
  <c r="ID454" i="93"/>
  <c r="HV454" i="93"/>
  <c r="IK454" i="93"/>
  <c r="IC454" i="93"/>
  <c r="HU454" i="93"/>
  <c r="IJ454" i="93"/>
  <c r="IB454" i="93"/>
  <c r="HT454" i="93"/>
  <c r="IQ454" i="93"/>
  <c r="II454" i="93"/>
  <c r="IA454" i="93"/>
  <c r="HS454" i="93"/>
  <c r="IP454" i="93"/>
  <c r="IH454" i="93"/>
  <c r="HZ454" i="93"/>
  <c r="HR454" i="93"/>
  <c r="IG454" i="93"/>
  <c r="IF454" i="93"/>
  <c r="HY454" i="93"/>
  <c r="HX454" i="93"/>
  <c r="HQ454" i="93"/>
  <c r="HP454" i="93"/>
  <c r="IO454" i="93"/>
  <c r="IN454" i="93"/>
  <c r="HL462" i="93"/>
  <c r="HD462" i="93"/>
  <c r="HK462" i="93"/>
  <c r="HC462" i="93"/>
  <c r="HJ462" i="93"/>
  <c r="HB462" i="93"/>
  <c r="HI462" i="93"/>
  <c r="HA462" i="93"/>
  <c r="HH462" i="93"/>
  <c r="HN462" i="93"/>
  <c r="HM462" i="93"/>
  <c r="HG462" i="93"/>
  <c r="HF462" i="93"/>
  <c r="HE462" i="93"/>
  <c r="IM462" i="93"/>
  <c r="IE462" i="93"/>
  <c r="HW462" i="93"/>
  <c r="HO462" i="93"/>
  <c r="IL462" i="93"/>
  <c r="ID462" i="93"/>
  <c r="HV462" i="93"/>
  <c r="IK462" i="93"/>
  <c r="IC462" i="93"/>
  <c r="HU462" i="93"/>
  <c r="IJ462" i="93"/>
  <c r="IB462" i="93"/>
  <c r="HT462" i="93"/>
  <c r="IQ462" i="93"/>
  <c r="II462" i="93"/>
  <c r="IA462" i="93"/>
  <c r="HS462" i="93"/>
  <c r="IP462" i="93"/>
  <c r="IH462" i="93"/>
  <c r="HZ462" i="93"/>
  <c r="HR462" i="93"/>
  <c r="HY462" i="93"/>
  <c r="HX462" i="93"/>
  <c r="HQ462" i="93"/>
  <c r="HP462" i="93"/>
  <c r="IO462" i="93"/>
  <c r="IN462" i="93"/>
  <c r="IG462" i="93"/>
  <c r="IF462" i="93"/>
  <c r="HL470" i="93"/>
  <c r="HD470" i="93"/>
  <c r="HK470" i="93"/>
  <c r="HC470" i="93"/>
  <c r="HJ470" i="93"/>
  <c r="HB470" i="93"/>
  <c r="HI470" i="93"/>
  <c r="HA470" i="93"/>
  <c r="HH470" i="93"/>
  <c r="HM470" i="93"/>
  <c r="HG470" i="93"/>
  <c r="HF470" i="93"/>
  <c r="HE470" i="93"/>
  <c r="HN470" i="93"/>
  <c r="IL470" i="93"/>
  <c r="ID470" i="93"/>
  <c r="HV470" i="93"/>
  <c r="IK470" i="93"/>
  <c r="IC470" i="93"/>
  <c r="HU470" i="93"/>
  <c r="IJ470" i="93"/>
  <c r="IB470" i="93"/>
  <c r="HT470" i="93"/>
  <c r="IQ470" i="93"/>
  <c r="II470" i="93"/>
  <c r="IA470" i="93"/>
  <c r="HS470" i="93"/>
  <c r="IP470" i="93"/>
  <c r="IH470" i="93"/>
  <c r="HZ470" i="93"/>
  <c r="HR470" i="93"/>
  <c r="IO470" i="93"/>
  <c r="IG470" i="93"/>
  <c r="HY470" i="93"/>
  <c r="HQ470" i="93"/>
  <c r="HP470" i="93"/>
  <c r="HO470" i="93"/>
  <c r="IN470" i="93"/>
  <c r="IM470" i="93"/>
  <c r="IF470" i="93"/>
  <c r="IE470" i="93"/>
  <c r="HX470" i="93"/>
  <c r="HW470" i="93"/>
  <c r="HL478" i="93"/>
  <c r="HD478" i="93"/>
  <c r="HK478" i="93"/>
  <c r="HC478" i="93"/>
  <c r="HJ478" i="93"/>
  <c r="HB478" i="93"/>
  <c r="HI478" i="93"/>
  <c r="HA478" i="93"/>
  <c r="HH478" i="93"/>
  <c r="HF478" i="93"/>
  <c r="HE478" i="93"/>
  <c r="HN478" i="93"/>
  <c r="HM478" i="93"/>
  <c r="HG478" i="93"/>
  <c r="IL478" i="93"/>
  <c r="ID478" i="93"/>
  <c r="HV478" i="93"/>
  <c r="IK478" i="93"/>
  <c r="IC478" i="93"/>
  <c r="HU478" i="93"/>
  <c r="IJ478" i="93"/>
  <c r="IB478" i="93"/>
  <c r="HT478" i="93"/>
  <c r="IQ478" i="93"/>
  <c r="II478" i="93"/>
  <c r="IA478" i="93"/>
  <c r="HS478" i="93"/>
  <c r="IP478" i="93"/>
  <c r="IH478" i="93"/>
  <c r="HZ478" i="93"/>
  <c r="HR478" i="93"/>
  <c r="IO478" i="93"/>
  <c r="IG478" i="93"/>
  <c r="HY478" i="93"/>
  <c r="HQ478" i="93"/>
  <c r="IN478" i="93"/>
  <c r="IM478" i="93"/>
  <c r="IF478" i="93"/>
  <c r="IE478" i="93"/>
  <c r="HX478" i="93"/>
  <c r="HW478" i="93"/>
  <c r="HP478" i="93"/>
  <c r="HO478" i="93"/>
  <c r="HL486" i="93"/>
  <c r="HD486" i="93"/>
  <c r="HK486" i="93"/>
  <c r="HC486" i="93"/>
  <c r="HJ486" i="93"/>
  <c r="HB486" i="93"/>
  <c r="HI486" i="93"/>
  <c r="HA486" i="93"/>
  <c r="HH486" i="93"/>
  <c r="HN486" i="93"/>
  <c r="HM486" i="93"/>
  <c r="HG486" i="93"/>
  <c r="HF486" i="93"/>
  <c r="HE486" i="93"/>
  <c r="IL486" i="93"/>
  <c r="ID486" i="93"/>
  <c r="HV486" i="93"/>
  <c r="IK486" i="93"/>
  <c r="IC486" i="93"/>
  <c r="HU486" i="93"/>
  <c r="IJ486" i="93"/>
  <c r="IB486" i="93"/>
  <c r="HT486" i="93"/>
  <c r="IQ486" i="93"/>
  <c r="II486" i="93"/>
  <c r="IA486" i="93"/>
  <c r="HS486" i="93"/>
  <c r="IP486" i="93"/>
  <c r="IH486" i="93"/>
  <c r="HZ486" i="93"/>
  <c r="HR486" i="93"/>
  <c r="IO486" i="93"/>
  <c r="IG486" i="93"/>
  <c r="HY486" i="93"/>
  <c r="HQ486" i="93"/>
  <c r="IF486" i="93"/>
  <c r="IE486" i="93"/>
  <c r="HX486" i="93"/>
  <c r="HW486" i="93"/>
  <c r="HP486" i="93"/>
  <c r="HO486" i="93"/>
  <c r="IN486" i="93"/>
  <c r="IM486" i="93"/>
  <c r="HL494" i="93"/>
  <c r="HD494" i="93"/>
  <c r="HK494" i="93"/>
  <c r="HC494" i="93"/>
  <c r="HJ494" i="93"/>
  <c r="HB494" i="93"/>
  <c r="HI494" i="93"/>
  <c r="HA494" i="93"/>
  <c r="HH494" i="93"/>
  <c r="HN494" i="93"/>
  <c r="HM494" i="93"/>
  <c r="HG494" i="93"/>
  <c r="HF494" i="93"/>
  <c r="HE494" i="93"/>
  <c r="IL494" i="93"/>
  <c r="ID494" i="93"/>
  <c r="HV494" i="93"/>
  <c r="IK494" i="93"/>
  <c r="IC494" i="93"/>
  <c r="HU494" i="93"/>
  <c r="IJ494" i="93"/>
  <c r="IB494" i="93"/>
  <c r="HT494" i="93"/>
  <c r="IQ494" i="93"/>
  <c r="II494" i="93"/>
  <c r="IA494" i="93"/>
  <c r="HS494" i="93"/>
  <c r="IP494" i="93"/>
  <c r="IH494" i="93"/>
  <c r="HZ494" i="93"/>
  <c r="HR494" i="93"/>
  <c r="IO494" i="93"/>
  <c r="IG494" i="93"/>
  <c r="HY494" i="93"/>
  <c r="HQ494" i="93"/>
  <c r="HX494" i="93"/>
  <c r="HW494" i="93"/>
  <c r="HP494" i="93"/>
  <c r="HO494" i="93"/>
  <c r="IN494" i="93"/>
  <c r="IM494" i="93"/>
  <c r="IF494" i="93"/>
  <c r="IE494" i="93"/>
  <c r="FO414" i="93"/>
  <c r="HJ457" i="93"/>
  <c r="HB457" i="93"/>
  <c r="HI457" i="93"/>
  <c r="HA457" i="93"/>
  <c r="HH457" i="93"/>
  <c r="HG457" i="93"/>
  <c r="HN457" i="93"/>
  <c r="HF457" i="93"/>
  <c r="HC457" i="93"/>
  <c r="HM457" i="93"/>
  <c r="HL457" i="93"/>
  <c r="HK457" i="93"/>
  <c r="HE457" i="93"/>
  <c r="HD457" i="93"/>
  <c r="IN457" i="93"/>
  <c r="IF457" i="93"/>
  <c r="HX457" i="93"/>
  <c r="HP457" i="93"/>
  <c r="IM457" i="93"/>
  <c r="IE457" i="93"/>
  <c r="HW457" i="93"/>
  <c r="HO457" i="93"/>
  <c r="IL457" i="93"/>
  <c r="ID457" i="93"/>
  <c r="HV457" i="93"/>
  <c r="IK457" i="93"/>
  <c r="IC457" i="93"/>
  <c r="HU457" i="93"/>
  <c r="IJ457" i="93"/>
  <c r="IB457" i="93"/>
  <c r="HT457" i="93"/>
  <c r="IQ457" i="93"/>
  <c r="II457" i="93"/>
  <c r="IA457" i="93"/>
  <c r="HS457" i="93"/>
  <c r="IP457" i="93"/>
  <c r="IO457" i="93"/>
  <c r="IH457" i="93"/>
  <c r="IG457" i="93"/>
  <c r="HZ457" i="93"/>
  <c r="HY457" i="93"/>
  <c r="HR457" i="93"/>
  <c r="HQ457" i="93"/>
  <c r="HJ497" i="93"/>
  <c r="HB497" i="93"/>
  <c r="HI497" i="93"/>
  <c r="HA497" i="93"/>
  <c r="HH497" i="93"/>
  <c r="HG497" i="93"/>
  <c r="HN497" i="93"/>
  <c r="HF497" i="93"/>
  <c r="HM497" i="93"/>
  <c r="HL497" i="93"/>
  <c r="HK497" i="93"/>
  <c r="HE497" i="93"/>
  <c r="HD497" i="93"/>
  <c r="HC497" i="93"/>
  <c r="IM497" i="93"/>
  <c r="IE497" i="93"/>
  <c r="HW497" i="93"/>
  <c r="HO497" i="93"/>
  <c r="IL497" i="93"/>
  <c r="ID497" i="93"/>
  <c r="HV497" i="93"/>
  <c r="IK497" i="93"/>
  <c r="IC497" i="93"/>
  <c r="HU497" i="93"/>
  <c r="IJ497" i="93"/>
  <c r="IB497" i="93"/>
  <c r="HT497" i="93"/>
  <c r="IQ497" i="93"/>
  <c r="II497" i="93"/>
  <c r="IA497" i="93"/>
  <c r="HS497" i="93"/>
  <c r="IP497" i="93"/>
  <c r="IH497" i="93"/>
  <c r="HZ497" i="93"/>
  <c r="HR497" i="93"/>
  <c r="IG497" i="93"/>
  <c r="IF497" i="93"/>
  <c r="HY497" i="93"/>
  <c r="HX497" i="93"/>
  <c r="HQ497" i="93"/>
  <c r="HP497" i="93"/>
  <c r="IO497" i="93"/>
  <c r="IN497" i="93"/>
  <c r="HN499" i="93"/>
  <c r="HF499" i="93"/>
  <c r="HM499" i="93"/>
  <c r="HE499" i="93"/>
  <c r="HL499" i="93"/>
  <c r="HD499" i="93"/>
  <c r="HK499" i="93"/>
  <c r="HC499" i="93"/>
  <c r="HJ499" i="93"/>
  <c r="HB499" i="93"/>
  <c r="HI499" i="93"/>
  <c r="HH499" i="93"/>
  <c r="HG499" i="93"/>
  <c r="HA499" i="93"/>
  <c r="IK499" i="93"/>
  <c r="IC499" i="93"/>
  <c r="HU499" i="93"/>
  <c r="IJ499" i="93"/>
  <c r="IB499" i="93"/>
  <c r="HT499" i="93"/>
  <c r="IQ499" i="93"/>
  <c r="II499" i="93"/>
  <c r="IA499" i="93"/>
  <c r="HS499" i="93"/>
  <c r="IP499" i="93"/>
  <c r="IH499" i="93"/>
  <c r="HZ499" i="93"/>
  <c r="HR499" i="93"/>
  <c r="IO499" i="93"/>
  <c r="IG499" i="93"/>
  <c r="HY499" i="93"/>
  <c r="HQ499" i="93"/>
  <c r="IN499" i="93"/>
  <c r="IF499" i="93"/>
  <c r="HX499" i="93"/>
  <c r="HP499" i="93"/>
  <c r="IM499" i="93"/>
  <c r="IL499" i="93"/>
  <c r="IE499" i="93"/>
  <c r="ID499" i="93"/>
  <c r="HW499" i="93"/>
  <c r="HV499" i="93"/>
  <c r="HO499" i="93"/>
  <c r="HM427" i="93"/>
  <c r="HE427" i="93"/>
  <c r="HL427" i="93"/>
  <c r="HD427" i="93"/>
  <c r="HK427" i="93"/>
  <c r="HC427" i="93"/>
  <c r="HJ427" i="93"/>
  <c r="HB427" i="93"/>
  <c r="HI427" i="93"/>
  <c r="HA427" i="93"/>
  <c r="HH427" i="93"/>
  <c r="HN427" i="93"/>
  <c r="HG427" i="93"/>
  <c r="HF427" i="93"/>
  <c r="IL427" i="93"/>
  <c r="ID427" i="93"/>
  <c r="HV427" i="93"/>
  <c r="IK427" i="93"/>
  <c r="IC427" i="93"/>
  <c r="HU427" i="93"/>
  <c r="IJ427" i="93"/>
  <c r="IB427" i="93"/>
  <c r="HT427" i="93"/>
  <c r="IQ427" i="93"/>
  <c r="II427" i="93"/>
  <c r="IA427" i="93"/>
  <c r="HS427" i="93"/>
  <c r="IP427" i="93"/>
  <c r="IH427" i="93"/>
  <c r="HZ427" i="93"/>
  <c r="HR427" i="93"/>
  <c r="IO427" i="93"/>
  <c r="IG427" i="93"/>
  <c r="HY427" i="93"/>
  <c r="HQ427" i="93"/>
  <c r="HP427" i="93"/>
  <c r="HO427" i="93"/>
  <c r="IN427" i="93"/>
  <c r="IM427" i="93"/>
  <c r="IF427" i="93"/>
  <c r="IE427" i="93"/>
  <c r="HX427" i="93"/>
  <c r="HW427" i="93"/>
  <c r="HN419" i="93"/>
  <c r="HF419" i="93"/>
  <c r="HM419" i="93"/>
  <c r="HE419" i="93"/>
  <c r="HL419" i="93"/>
  <c r="HD419" i="93"/>
  <c r="HK419" i="93"/>
  <c r="HC419" i="93"/>
  <c r="HJ419" i="93"/>
  <c r="HB419" i="93"/>
  <c r="HH419" i="93"/>
  <c r="HA419" i="93"/>
  <c r="HI419" i="93"/>
  <c r="HG419" i="93"/>
  <c r="IL419" i="93"/>
  <c r="ID419" i="93"/>
  <c r="HV419" i="93"/>
  <c r="IK419" i="93"/>
  <c r="IC419" i="93"/>
  <c r="HU419" i="93"/>
  <c r="IJ419" i="93"/>
  <c r="IB419" i="93"/>
  <c r="HT419" i="93"/>
  <c r="IQ419" i="93"/>
  <c r="II419" i="93"/>
  <c r="IA419" i="93"/>
  <c r="HS419" i="93"/>
  <c r="IP419" i="93"/>
  <c r="IH419" i="93"/>
  <c r="HZ419" i="93"/>
  <c r="HR419" i="93"/>
  <c r="IO419" i="93"/>
  <c r="IG419" i="93"/>
  <c r="HY419" i="93"/>
  <c r="HQ419" i="93"/>
  <c r="HX419" i="93"/>
  <c r="HW419" i="93"/>
  <c r="HP419" i="93"/>
  <c r="HO419" i="93"/>
  <c r="IN419" i="93"/>
  <c r="IM419" i="93"/>
  <c r="IF419" i="93"/>
  <c r="IE419" i="93"/>
  <c r="HN411" i="93"/>
  <c r="HF411" i="93"/>
  <c r="HM411" i="93"/>
  <c r="HE411" i="93"/>
  <c r="HL411" i="93"/>
  <c r="HD411" i="93"/>
  <c r="HK411" i="93"/>
  <c r="HC411" i="93"/>
  <c r="HJ411" i="93"/>
  <c r="HB411" i="93"/>
  <c r="HH411" i="93"/>
  <c r="HI411" i="93"/>
  <c r="HG411" i="93"/>
  <c r="HA411" i="93"/>
  <c r="IL411" i="93"/>
  <c r="ID411" i="93"/>
  <c r="HV411" i="93"/>
  <c r="IK411" i="93"/>
  <c r="IC411" i="93"/>
  <c r="HU411" i="93"/>
  <c r="IJ411" i="93"/>
  <c r="IB411" i="93"/>
  <c r="HT411" i="93"/>
  <c r="IQ411" i="93"/>
  <c r="II411" i="93"/>
  <c r="IA411" i="93"/>
  <c r="HS411" i="93"/>
  <c r="IP411" i="93"/>
  <c r="IH411" i="93"/>
  <c r="HZ411" i="93"/>
  <c r="HR411" i="93"/>
  <c r="IO411" i="93"/>
  <c r="IG411" i="93"/>
  <c r="HY411" i="93"/>
  <c r="HQ411" i="93"/>
  <c r="IF411" i="93"/>
  <c r="IE411" i="93"/>
  <c r="HX411" i="93"/>
  <c r="HW411" i="93"/>
  <c r="HP411" i="93"/>
  <c r="HO411" i="93"/>
  <c r="IN411" i="93"/>
  <c r="IM411" i="93"/>
  <c r="HN403" i="93"/>
  <c r="HF403" i="93"/>
  <c r="HM403" i="93"/>
  <c r="HE403" i="93"/>
  <c r="HL403" i="93"/>
  <c r="HD403" i="93"/>
  <c r="HK403" i="93"/>
  <c r="HC403" i="93"/>
  <c r="HJ403" i="93"/>
  <c r="HB403" i="93"/>
  <c r="HH403" i="93"/>
  <c r="HA403" i="93"/>
  <c r="HI403" i="93"/>
  <c r="HG403" i="93"/>
  <c r="IL403" i="93"/>
  <c r="ID403" i="93"/>
  <c r="HV403" i="93"/>
  <c r="IK403" i="93"/>
  <c r="IC403" i="93"/>
  <c r="HU403" i="93"/>
  <c r="IJ403" i="93"/>
  <c r="IB403" i="93"/>
  <c r="HT403" i="93"/>
  <c r="IQ403" i="93"/>
  <c r="II403" i="93"/>
  <c r="IA403" i="93"/>
  <c r="HS403" i="93"/>
  <c r="IP403" i="93"/>
  <c r="IH403" i="93"/>
  <c r="HZ403" i="93"/>
  <c r="HR403" i="93"/>
  <c r="IO403" i="93"/>
  <c r="IG403" i="93"/>
  <c r="HY403" i="93"/>
  <c r="HQ403" i="93"/>
  <c r="IN403" i="93"/>
  <c r="IM403" i="93"/>
  <c r="IF403" i="93"/>
  <c r="IE403" i="93"/>
  <c r="HX403" i="93"/>
  <c r="HW403" i="93"/>
  <c r="HP403" i="93"/>
  <c r="HO403" i="93"/>
  <c r="IN395" i="93"/>
  <c r="IN342" i="93"/>
  <c r="IO334" i="93"/>
  <c r="DQ361" i="93"/>
  <c r="DQ368" i="93"/>
  <c r="HM439" i="93"/>
  <c r="HE439" i="93"/>
  <c r="HL439" i="93"/>
  <c r="HD439" i="93"/>
  <c r="HK439" i="93"/>
  <c r="HC439" i="93"/>
  <c r="HJ439" i="93"/>
  <c r="HB439" i="93"/>
  <c r="HI439" i="93"/>
  <c r="HA439" i="93"/>
  <c r="HH439" i="93"/>
  <c r="HG439" i="93"/>
  <c r="HF439" i="93"/>
  <c r="HN439" i="93"/>
  <c r="IP439" i="93"/>
  <c r="IH439" i="93"/>
  <c r="HZ439" i="93"/>
  <c r="HR439" i="93"/>
  <c r="IO439" i="93"/>
  <c r="IG439" i="93"/>
  <c r="HY439" i="93"/>
  <c r="HQ439" i="93"/>
  <c r="IN439" i="93"/>
  <c r="IF439" i="93"/>
  <c r="HX439" i="93"/>
  <c r="HP439" i="93"/>
  <c r="IM439" i="93"/>
  <c r="IE439" i="93"/>
  <c r="HW439" i="93"/>
  <c r="HO439" i="93"/>
  <c r="IL439" i="93"/>
  <c r="ID439" i="93"/>
  <c r="HV439" i="93"/>
  <c r="IK439" i="93"/>
  <c r="IC439" i="93"/>
  <c r="HU439" i="93"/>
  <c r="HT439" i="93"/>
  <c r="HS439" i="93"/>
  <c r="IQ439" i="93"/>
  <c r="IJ439" i="93"/>
  <c r="II439" i="93"/>
  <c r="IB439" i="93"/>
  <c r="IA439" i="93"/>
  <c r="HM447" i="93"/>
  <c r="HE447" i="93"/>
  <c r="HL447" i="93"/>
  <c r="HD447" i="93"/>
  <c r="HK447" i="93"/>
  <c r="HC447" i="93"/>
  <c r="HJ447" i="93"/>
  <c r="HB447" i="93"/>
  <c r="HI447" i="93"/>
  <c r="HA447" i="93"/>
  <c r="HH447" i="93"/>
  <c r="HN447" i="93"/>
  <c r="HG447" i="93"/>
  <c r="HF447" i="93"/>
  <c r="IP447" i="93"/>
  <c r="IH447" i="93"/>
  <c r="HZ447" i="93"/>
  <c r="HR447" i="93"/>
  <c r="IO447" i="93"/>
  <c r="IG447" i="93"/>
  <c r="HY447" i="93"/>
  <c r="HQ447" i="93"/>
  <c r="IN447" i="93"/>
  <c r="IF447" i="93"/>
  <c r="HX447" i="93"/>
  <c r="HP447" i="93"/>
  <c r="IM447" i="93"/>
  <c r="IE447" i="93"/>
  <c r="HW447" i="93"/>
  <c r="HO447" i="93"/>
  <c r="IL447" i="93"/>
  <c r="ID447" i="93"/>
  <c r="HV447" i="93"/>
  <c r="IK447" i="93"/>
  <c r="IC447" i="93"/>
  <c r="HU447" i="93"/>
  <c r="IQ447" i="93"/>
  <c r="IJ447" i="93"/>
  <c r="II447" i="93"/>
  <c r="IB447" i="93"/>
  <c r="IA447" i="93"/>
  <c r="HT447" i="93"/>
  <c r="HS447" i="93"/>
  <c r="HN455" i="93"/>
  <c r="HF455" i="93"/>
  <c r="HM455" i="93"/>
  <c r="HE455" i="93"/>
  <c r="HL455" i="93"/>
  <c r="HD455" i="93"/>
  <c r="HK455" i="93"/>
  <c r="HC455" i="93"/>
  <c r="HJ455" i="93"/>
  <c r="HB455" i="93"/>
  <c r="HH455" i="93"/>
  <c r="HG455" i="93"/>
  <c r="HA455" i="93"/>
  <c r="HI455" i="93"/>
  <c r="IP455" i="93"/>
  <c r="IH455" i="93"/>
  <c r="HZ455" i="93"/>
  <c r="HR455" i="93"/>
  <c r="IO455" i="93"/>
  <c r="IG455" i="93"/>
  <c r="HY455" i="93"/>
  <c r="HQ455" i="93"/>
  <c r="IN455" i="93"/>
  <c r="IF455" i="93"/>
  <c r="HX455" i="93"/>
  <c r="HP455" i="93"/>
  <c r="IM455" i="93"/>
  <c r="IE455" i="93"/>
  <c r="HW455" i="93"/>
  <c r="HO455" i="93"/>
  <c r="IL455" i="93"/>
  <c r="ID455" i="93"/>
  <c r="HV455" i="93"/>
  <c r="IK455" i="93"/>
  <c r="IC455" i="93"/>
  <c r="HU455" i="93"/>
  <c r="IJ455" i="93"/>
  <c r="II455" i="93"/>
  <c r="IB455" i="93"/>
  <c r="IA455" i="93"/>
  <c r="HT455" i="93"/>
  <c r="HS455" i="93"/>
  <c r="IQ455" i="93"/>
  <c r="HN463" i="93"/>
  <c r="HF463" i="93"/>
  <c r="HM463" i="93"/>
  <c r="HE463" i="93"/>
  <c r="HL463" i="93"/>
  <c r="HD463" i="93"/>
  <c r="HK463" i="93"/>
  <c r="HC463" i="93"/>
  <c r="HJ463" i="93"/>
  <c r="HB463" i="93"/>
  <c r="HA463" i="93"/>
  <c r="HI463" i="93"/>
  <c r="HH463" i="93"/>
  <c r="HG463" i="93"/>
  <c r="IP463" i="93"/>
  <c r="IH463" i="93"/>
  <c r="HZ463" i="93"/>
  <c r="HR463" i="93"/>
  <c r="IO463" i="93"/>
  <c r="IG463" i="93"/>
  <c r="HY463" i="93"/>
  <c r="HQ463" i="93"/>
  <c r="IN463" i="93"/>
  <c r="IF463" i="93"/>
  <c r="HX463" i="93"/>
  <c r="HP463" i="93"/>
  <c r="IM463" i="93"/>
  <c r="IE463" i="93"/>
  <c r="HW463" i="93"/>
  <c r="HO463" i="93"/>
  <c r="IL463" i="93"/>
  <c r="ID463" i="93"/>
  <c r="HV463" i="93"/>
  <c r="IK463" i="93"/>
  <c r="IC463" i="93"/>
  <c r="HU463" i="93"/>
  <c r="IB463" i="93"/>
  <c r="IA463" i="93"/>
  <c r="HT463" i="93"/>
  <c r="HS463" i="93"/>
  <c r="IQ463" i="93"/>
  <c r="IJ463" i="93"/>
  <c r="II463" i="93"/>
  <c r="HN471" i="93"/>
  <c r="HF471" i="93"/>
  <c r="HM471" i="93"/>
  <c r="HE471" i="93"/>
  <c r="HL471" i="93"/>
  <c r="HD471" i="93"/>
  <c r="HK471" i="93"/>
  <c r="HC471" i="93"/>
  <c r="HJ471" i="93"/>
  <c r="HB471" i="93"/>
  <c r="HI471" i="93"/>
  <c r="HH471" i="93"/>
  <c r="HG471" i="93"/>
  <c r="HA471" i="93"/>
  <c r="IO471" i="93"/>
  <c r="IG471" i="93"/>
  <c r="HY471" i="93"/>
  <c r="HQ471" i="93"/>
  <c r="IN471" i="93"/>
  <c r="IF471" i="93"/>
  <c r="HX471" i="93"/>
  <c r="HP471" i="93"/>
  <c r="IM471" i="93"/>
  <c r="IE471" i="93"/>
  <c r="HW471" i="93"/>
  <c r="HO471" i="93"/>
  <c r="IL471" i="93"/>
  <c r="ID471" i="93"/>
  <c r="HV471" i="93"/>
  <c r="IK471" i="93"/>
  <c r="IC471" i="93"/>
  <c r="HU471" i="93"/>
  <c r="IJ471" i="93"/>
  <c r="IB471" i="93"/>
  <c r="HT471" i="93"/>
  <c r="HS471" i="93"/>
  <c r="HR471" i="93"/>
  <c r="IQ471" i="93"/>
  <c r="IP471" i="93"/>
  <c r="II471" i="93"/>
  <c r="IH471" i="93"/>
  <c r="IA471" i="93"/>
  <c r="HZ471" i="93"/>
  <c r="HN479" i="93"/>
  <c r="HF479" i="93"/>
  <c r="HM479" i="93"/>
  <c r="HE479" i="93"/>
  <c r="HL479" i="93"/>
  <c r="HD479" i="93"/>
  <c r="HK479" i="93"/>
  <c r="HC479" i="93"/>
  <c r="HJ479" i="93"/>
  <c r="HB479" i="93"/>
  <c r="HI479" i="93"/>
  <c r="HH479" i="93"/>
  <c r="HG479" i="93"/>
  <c r="HA479" i="93"/>
  <c r="IO479" i="93"/>
  <c r="IG479" i="93"/>
  <c r="HY479" i="93"/>
  <c r="HQ479" i="93"/>
  <c r="IN479" i="93"/>
  <c r="IF479" i="93"/>
  <c r="HX479" i="93"/>
  <c r="HP479" i="93"/>
  <c r="IM479" i="93"/>
  <c r="IE479" i="93"/>
  <c r="HW479" i="93"/>
  <c r="HO479" i="93"/>
  <c r="IL479" i="93"/>
  <c r="ID479" i="93"/>
  <c r="HV479" i="93"/>
  <c r="IK479" i="93"/>
  <c r="IC479" i="93"/>
  <c r="HU479" i="93"/>
  <c r="IJ479" i="93"/>
  <c r="IB479" i="93"/>
  <c r="HT479" i="93"/>
  <c r="IQ479" i="93"/>
  <c r="IP479" i="93"/>
  <c r="II479" i="93"/>
  <c r="IH479" i="93"/>
  <c r="IA479" i="93"/>
  <c r="HZ479" i="93"/>
  <c r="HS479" i="93"/>
  <c r="HR479" i="93"/>
  <c r="HN487" i="93"/>
  <c r="HF487" i="93"/>
  <c r="HM487" i="93"/>
  <c r="HE487" i="93"/>
  <c r="HL487" i="93"/>
  <c r="HD487" i="93"/>
  <c r="HK487" i="93"/>
  <c r="HC487" i="93"/>
  <c r="HJ487" i="93"/>
  <c r="HB487" i="93"/>
  <c r="HH487" i="93"/>
  <c r="HG487" i="93"/>
  <c r="HA487" i="93"/>
  <c r="HI487" i="93"/>
  <c r="IO487" i="93"/>
  <c r="IG487" i="93"/>
  <c r="HY487" i="93"/>
  <c r="HQ487" i="93"/>
  <c r="IN487" i="93"/>
  <c r="IF487" i="93"/>
  <c r="HX487" i="93"/>
  <c r="HP487" i="93"/>
  <c r="IM487" i="93"/>
  <c r="IE487" i="93"/>
  <c r="HW487" i="93"/>
  <c r="HO487" i="93"/>
  <c r="IL487" i="93"/>
  <c r="ID487" i="93"/>
  <c r="HV487" i="93"/>
  <c r="IK487" i="93"/>
  <c r="IC487" i="93"/>
  <c r="HU487" i="93"/>
  <c r="IJ487" i="93"/>
  <c r="IB487" i="93"/>
  <c r="HT487" i="93"/>
  <c r="II487" i="93"/>
  <c r="IH487" i="93"/>
  <c r="IA487" i="93"/>
  <c r="HZ487" i="93"/>
  <c r="HS487" i="93"/>
  <c r="HR487" i="93"/>
  <c r="IQ487" i="93"/>
  <c r="IP487" i="93"/>
  <c r="HN495" i="93"/>
  <c r="HF495" i="93"/>
  <c r="HM495" i="93"/>
  <c r="HE495" i="93"/>
  <c r="HL495" i="93"/>
  <c r="HD495" i="93"/>
  <c r="HK495" i="93"/>
  <c r="HC495" i="93"/>
  <c r="HJ495" i="93"/>
  <c r="HB495" i="93"/>
  <c r="HA495" i="93"/>
  <c r="HI495" i="93"/>
  <c r="HH495" i="93"/>
  <c r="HG495" i="93"/>
  <c r="IO495" i="93"/>
  <c r="IG495" i="93"/>
  <c r="HY495" i="93"/>
  <c r="HQ495" i="93"/>
  <c r="IN495" i="93"/>
  <c r="IF495" i="93"/>
  <c r="HX495" i="93"/>
  <c r="HP495" i="93"/>
  <c r="IM495" i="93"/>
  <c r="IE495" i="93"/>
  <c r="HW495" i="93"/>
  <c r="HO495" i="93"/>
  <c r="IL495" i="93"/>
  <c r="ID495" i="93"/>
  <c r="HV495" i="93"/>
  <c r="IK495" i="93"/>
  <c r="IC495" i="93"/>
  <c r="HU495" i="93"/>
  <c r="IJ495" i="93"/>
  <c r="IB495" i="93"/>
  <c r="HT495" i="93"/>
  <c r="IA495" i="93"/>
  <c r="HZ495" i="93"/>
  <c r="HS495" i="93"/>
  <c r="HR495" i="93"/>
  <c r="IQ495" i="93"/>
  <c r="IP495" i="93"/>
  <c r="II495" i="93"/>
  <c r="IH495" i="93"/>
  <c r="FT400" i="93"/>
  <c r="FT404" i="93"/>
  <c r="FR405" i="93"/>
  <c r="FU406" i="93"/>
  <c r="FS412" i="93"/>
  <c r="FP418" i="93"/>
  <c r="FP420" i="93"/>
  <c r="FT442" i="93"/>
  <c r="FO469" i="93"/>
  <c r="FT483" i="93"/>
  <c r="FT447" i="93"/>
  <c r="FT488" i="93"/>
  <c r="FR458" i="93"/>
  <c r="FO461" i="93"/>
  <c r="FO446" i="93"/>
  <c r="FT456" i="93"/>
  <c r="FT464" i="93"/>
  <c r="FU470" i="93"/>
  <c r="DQ357" i="93"/>
  <c r="FT423" i="93"/>
  <c r="FR429" i="93"/>
  <c r="FR444" i="93"/>
  <c r="FP449" i="93"/>
  <c r="FO457" i="93"/>
  <c r="FO459" i="93"/>
  <c r="FO462" i="93"/>
  <c r="FO463" i="93"/>
  <c r="FS467" i="93"/>
  <c r="FP478" i="93"/>
  <c r="FR481" i="93"/>
  <c r="DQ349" i="93"/>
  <c r="FP413" i="93"/>
  <c r="FT430" i="93"/>
  <c r="FU439" i="93"/>
  <c r="FU447" i="93"/>
  <c r="FU450" i="93"/>
  <c r="FT461" i="93"/>
  <c r="FT490" i="93"/>
  <c r="FO495" i="93"/>
  <c r="FO497" i="93"/>
  <c r="FT498" i="93"/>
  <c r="FU400" i="93"/>
  <c r="FU410" i="93"/>
  <c r="FU411" i="93"/>
  <c r="FU478" i="93"/>
  <c r="FT482" i="93"/>
  <c r="FR484" i="93"/>
  <c r="DQ387" i="93"/>
  <c r="DQ392" i="93"/>
  <c r="FP399" i="93"/>
  <c r="FR402" i="93"/>
  <c r="FT407" i="93"/>
  <c r="FU417" i="93"/>
  <c r="FR419" i="93"/>
  <c r="FR431" i="93"/>
  <c r="FP441" i="93"/>
  <c r="FR447" i="93"/>
  <c r="FU453" i="93"/>
  <c r="FP454" i="93"/>
  <c r="FT457" i="93"/>
  <c r="FT427" i="93"/>
  <c r="FP429" i="93"/>
  <c r="FT429" i="93"/>
  <c r="FS448" i="93"/>
  <c r="FU452" i="93"/>
  <c r="FU454" i="93"/>
  <c r="FP455" i="93"/>
  <c r="FT455" i="93"/>
  <c r="FT458" i="93"/>
  <c r="FT465" i="93"/>
  <c r="FU468" i="93"/>
  <c r="FR474" i="93"/>
  <c r="FR479" i="93"/>
  <c r="FR480" i="93"/>
  <c r="FT481" i="93"/>
  <c r="FO483" i="93"/>
  <c r="FS483" i="93"/>
  <c r="FS404" i="93"/>
  <c r="FU409" i="93"/>
  <c r="FP412" i="93"/>
  <c r="FP416" i="93"/>
  <c r="FP421" i="93"/>
  <c r="FS436" i="93"/>
  <c r="FS449" i="93"/>
  <c r="FU456" i="93"/>
  <c r="FR498" i="93"/>
  <c r="FT406" i="93"/>
  <c r="FT431" i="93"/>
  <c r="FT440" i="93"/>
  <c r="FR441" i="93"/>
  <c r="FS442" i="93"/>
  <c r="FT448" i="93"/>
  <c r="FR452" i="93"/>
  <c r="FR463" i="93"/>
  <c r="FR467" i="93"/>
  <c r="FR468" i="93"/>
  <c r="FO471" i="93"/>
  <c r="FP472" i="93"/>
  <c r="FO475" i="93"/>
  <c r="FO478" i="93"/>
  <c r="FO485" i="93"/>
  <c r="FT494" i="93"/>
  <c r="FT496" i="93"/>
  <c r="FR497" i="93"/>
  <c r="FT402" i="93"/>
  <c r="FU403" i="93"/>
  <c r="FP404" i="93"/>
  <c r="FU405" i="93"/>
  <c r="FR407" i="93"/>
  <c r="FR412" i="93"/>
  <c r="FS413" i="93"/>
  <c r="FR415" i="93"/>
  <c r="FU416" i="93"/>
  <c r="FT418" i="93"/>
  <c r="FR422" i="93"/>
  <c r="FU423" i="93"/>
  <c r="FR425" i="93"/>
  <c r="FU427" i="93"/>
  <c r="FU429" i="93"/>
  <c r="FU432" i="93"/>
  <c r="FR437" i="93"/>
  <c r="FO439" i="93"/>
  <c r="FS439" i="93"/>
  <c r="FP440" i="93"/>
  <c r="FT445" i="93"/>
  <c r="FO398" i="93"/>
  <c r="FR400" i="93"/>
  <c r="FO415" i="93"/>
  <c r="FO442" i="93"/>
  <c r="FP401" i="93"/>
  <c r="FU402" i="93"/>
  <c r="FR403" i="93"/>
  <c r="FR406" i="93"/>
  <c r="FR408" i="93"/>
  <c r="FR411" i="93"/>
  <c r="FU418" i="93"/>
  <c r="FR423" i="93"/>
  <c r="FT424" i="93"/>
  <c r="FR426" i="93"/>
  <c r="FT428" i="93"/>
  <c r="FP435" i="93"/>
  <c r="FS437" i="93"/>
  <c r="FO438" i="93"/>
  <c r="FS438" i="93"/>
  <c r="FT439" i="93"/>
  <c r="FT399" i="93"/>
  <c r="FR404" i="93"/>
  <c r="FR420" i="93"/>
  <c r="FT425" i="93"/>
  <c r="FO432" i="93"/>
  <c r="FP419" i="93"/>
  <c r="FO420" i="93"/>
  <c r="FU425" i="93"/>
  <c r="FR430" i="93"/>
  <c r="FR433" i="93"/>
  <c r="FU436" i="93"/>
  <c r="FP437" i="93"/>
  <c r="FP438" i="93"/>
  <c r="FO440" i="93"/>
  <c r="FS440" i="93"/>
  <c r="FP443" i="93"/>
  <c r="FO444" i="93"/>
  <c r="FO402" i="93"/>
  <c r="FP409" i="93"/>
  <c r="FP414" i="93"/>
  <c r="FT416" i="93"/>
  <c r="FU419" i="93"/>
  <c r="FR424" i="93"/>
  <c r="FT426" i="93"/>
  <c r="FR428" i="93"/>
  <c r="FU437" i="93"/>
  <c r="FU438" i="93"/>
  <c r="FR439" i="93"/>
  <c r="FU443" i="93"/>
  <c r="FS454" i="93"/>
  <c r="FU457" i="93"/>
  <c r="FU458" i="93"/>
  <c r="FU461" i="93"/>
  <c r="FR466" i="93"/>
  <c r="FR469" i="93"/>
  <c r="FS471" i="93"/>
  <c r="FR473" i="93"/>
  <c r="FS475" i="93"/>
  <c r="FP489" i="93"/>
  <c r="FR491" i="93"/>
  <c r="FT493" i="93"/>
  <c r="FR459" i="93"/>
  <c r="FO476" i="93"/>
  <c r="FS476" i="93"/>
  <c r="FU479" i="93"/>
  <c r="FP485" i="93"/>
  <c r="FT495" i="93"/>
  <c r="FU498" i="93"/>
  <c r="FP453" i="93"/>
  <c r="FR457" i="93"/>
  <c r="FP462" i="93"/>
  <c r="FT462" i="93"/>
  <c r="FS469" i="93"/>
  <c r="FP470" i="93"/>
  <c r="FU472" i="93"/>
  <c r="FS473" i="93"/>
  <c r="FO474" i="93"/>
  <c r="FO477" i="93"/>
  <c r="FR482" i="93"/>
  <c r="FU485" i="93"/>
  <c r="FO486" i="93"/>
  <c r="FU487" i="93"/>
  <c r="FR492" i="93"/>
  <c r="FU493" i="93"/>
  <c r="FS492" i="93"/>
  <c r="FT469" i="93"/>
  <c r="FP471" i="93"/>
  <c r="FP475" i="93"/>
  <c r="FP476" i="93"/>
  <c r="FT478" i="93"/>
  <c r="FO448" i="93"/>
  <c r="FR450" i="93"/>
  <c r="FR456" i="93"/>
  <c r="FR462" i="93"/>
  <c r="FU465" i="93"/>
  <c r="FP466" i="93"/>
  <c r="FR470" i="93"/>
  <c r="FP473" i="93"/>
  <c r="FU481" i="93"/>
  <c r="FO489" i="93"/>
  <c r="FO496" i="93"/>
  <c r="FT449" i="93"/>
  <c r="FR455" i="93"/>
  <c r="FP458" i="93"/>
  <c r="FP459" i="93"/>
  <c r="FP463" i="93"/>
  <c r="FT463" i="93"/>
  <c r="FU466" i="93"/>
  <c r="FP467" i="93"/>
  <c r="FP468" i="93"/>
  <c r="FU469" i="93"/>
  <c r="FR471" i="93"/>
  <c r="FO472" i="93"/>
  <c r="FS472" i="93"/>
  <c r="FU474" i="93"/>
  <c r="FP482" i="93"/>
  <c r="FP484" i="93"/>
  <c r="FO487" i="93"/>
  <c r="FS487" i="93"/>
  <c r="FR494" i="93"/>
  <c r="FP398" i="93"/>
  <c r="FU398" i="93"/>
  <c r="FS414" i="93"/>
  <c r="FU399" i="93"/>
  <c r="FP400" i="93"/>
  <c r="FT401" i="93"/>
  <c r="FP402" i="93"/>
  <c r="FU404" i="93"/>
  <c r="FU407" i="93"/>
  <c r="FT408" i="93"/>
  <c r="FS410" i="93"/>
  <c r="FU412" i="93"/>
  <c r="FR413" i="93"/>
  <c r="FT414" i="93"/>
  <c r="FU415" i="93"/>
  <c r="FO416" i="93"/>
  <c r="FS416" i="93"/>
  <c r="FO413" i="93"/>
  <c r="FU422" i="93"/>
  <c r="FU401" i="93"/>
  <c r="FS405" i="93"/>
  <c r="FP406" i="93"/>
  <c r="FU408" i="93"/>
  <c r="FT410" i="93"/>
  <c r="FO411" i="93"/>
  <c r="FS411" i="93"/>
  <c r="FT419" i="93"/>
  <c r="FO399" i="93"/>
  <c r="FR401" i="93"/>
  <c r="FT405" i="93"/>
  <c r="FO407" i="93"/>
  <c r="FO412" i="93"/>
  <c r="FT413" i="93"/>
  <c r="FT398" i="93"/>
  <c r="FO400" i="93"/>
  <c r="FS402" i="93"/>
  <c r="FP405" i="93"/>
  <c r="FT409" i="93"/>
  <c r="FP411" i="93"/>
  <c r="FU413" i="93"/>
  <c r="FR414" i="93"/>
  <c r="FP425" i="93"/>
  <c r="FO417" i="93"/>
  <c r="FS417" i="93"/>
  <c r="FT420" i="93"/>
  <c r="FP428" i="93"/>
  <c r="FR432" i="93"/>
  <c r="FU421" i="93"/>
  <c r="FU424" i="93"/>
  <c r="FO426" i="93"/>
  <c r="FS426" i="93"/>
  <c r="FU428" i="93"/>
  <c r="FO430" i="93"/>
  <c r="FS430" i="93"/>
  <c r="FP431" i="93"/>
  <c r="FO433" i="93"/>
  <c r="FS433" i="93"/>
  <c r="FP434" i="93"/>
  <c r="FT417" i="93"/>
  <c r="FO418" i="93"/>
  <c r="FS418" i="93"/>
  <c r="FU420" i="93"/>
  <c r="FO422" i="93"/>
  <c r="FS422" i="93"/>
  <c r="FP427" i="93"/>
  <c r="FU431" i="93"/>
  <c r="FS432" i="93"/>
  <c r="FO419" i="93"/>
  <c r="FS419" i="93"/>
  <c r="FR421" i="93"/>
  <c r="FP426" i="93"/>
  <c r="FP430" i="93"/>
  <c r="FP433" i="93"/>
  <c r="FR434" i="93"/>
  <c r="FT415" i="93"/>
  <c r="FO421" i="93"/>
  <c r="FS421" i="93"/>
  <c r="FP422" i="93"/>
  <c r="FO424" i="93"/>
  <c r="FS424" i="93"/>
  <c r="FU426" i="93"/>
  <c r="FO428" i="93"/>
  <c r="FS428" i="93"/>
  <c r="FU430" i="93"/>
  <c r="FP432" i="93"/>
  <c r="FO434" i="93"/>
  <c r="FS434" i="93"/>
  <c r="FT435" i="93"/>
  <c r="FT438" i="93"/>
  <c r="FP436" i="93"/>
  <c r="FU441" i="93"/>
  <c r="FR442" i="93"/>
  <c r="FT443" i="93"/>
  <c r="FP444" i="93"/>
  <c r="FO445" i="93"/>
  <c r="FS445" i="93"/>
  <c r="FP446" i="93"/>
  <c r="FT446" i="93"/>
  <c r="FP447" i="93"/>
  <c r="FO449" i="93"/>
  <c r="FP457" i="93"/>
  <c r="FT454" i="93"/>
  <c r="FR435" i="93"/>
  <c r="FO441" i="93"/>
  <c r="FS441" i="93"/>
  <c r="FR443" i="93"/>
  <c r="FP448" i="93"/>
  <c r="FO436" i="93"/>
  <c r="FR438" i="93"/>
  <c r="FP442" i="93"/>
  <c r="FS444" i="93"/>
  <c r="FS446" i="93"/>
  <c r="FO447" i="93"/>
  <c r="FS447" i="93"/>
  <c r="FU448" i="93"/>
  <c r="FO450" i="93"/>
  <c r="FS450" i="93"/>
  <c r="FO452" i="93"/>
  <c r="FS452" i="93"/>
  <c r="FO435" i="93"/>
  <c r="FS435" i="93"/>
  <c r="FP439" i="93"/>
  <c r="FT441" i="93"/>
  <c r="FU442" i="93"/>
  <c r="FO443" i="93"/>
  <c r="FS443" i="93"/>
  <c r="FR445" i="93"/>
  <c r="FR449" i="93"/>
  <c r="FO451" i="93"/>
  <c r="FS451" i="93"/>
  <c r="FR461" i="93"/>
  <c r="FO454" i="93"/>
  <c r="FR451" i="93"/>
  <c r="FO453" i="93"/>
  <c r="FS453" i="93"/>
  <c r="FU455" i="93"/>
  <c r="FR460" i="93"/>
  <c r="FO464" i="93"/>
  <c r="FO466" i="93"/>
  <c r="FS466" i="93"/>
  <c r="FO470" i="93"/>
  <c r="FR477" i="93"/>
  <c r="FO488" i="93"/>
  <c r="FT453" i="93"/>
  <c r="FO460" i="93"/>
  <c r="FP450" i="93"/>
  <c r="FP452" i="93"/>
  <c r="FT452" i="93"/>
  <c r="FO455" i="93"/>
  <c r="FS455" i="93"/>
  <c r="FO456" i="93"/>
  <c r="FP451" i="93"/>
  <c r="FT451" i="93"/>
  <c r="FR454" i="93"/>
  <c r="FO458" i="93"/>
  <c r="FU459" i="93"/>
  <c r="FP460" i="93"/>
  <c r="FT460" i="93"/>
  <c r="FP465" i="93"/>
  <c r="FU475" i="93"/>
  <c r="FU451" i="93"/>
  <c r="FR453" i="93"/>
  <c r="FU460" i="93"/>
  <c r="FP461" i="93"/>
  <c r="FU471" i="93"/>
  <c r="FT466" i="93"/>
  <c r="FT472" i="93"/>
  <c r="FR475" i="93"/>
  <c r="FT476" i="93"/>
  <c r="FU464" i="93"/>
  <c r="FR465" i="93"/>
  <c r="FT467" i="93"/>
  <c r="FS468" i="93"/>
  <c r="FT474" i="93"/>
  <c r="FT477" i="93"/>
  <c r="FT471" i="93"/>
  <c r="FU473" i="93"/>
  <c r="FU462" i="93"/>
  <c r="FU463" i="93"/>
  <c r="FO465" i="93"/>
  <c r="FS465" i="93"/>
  <c r="FU467" i="93"/>
  <c r="FT468" i="93"/>
  <c r="FS470" i="93"/>
  <c r="FR472" i="93"/>
  <c r="FR476" i="93"/>
  <c r="FS493" i="93"/>
  <c r="FP496" i="93"/>
  <c r="FP488" i="93"/>
  <c r="FU496" i="93"/>
  <c r="FU497" i="93"/>
  <c r="FO481" i="93"/>
  <c r="FS481" i="93"/>
  <c r="FT485" i="93"/>
  <c r="FT486" i="93"/>
  <c r="FR487" i="93"/>
  <c r="FT489" i="93"/>
  <c r="FS494" i="93"/>
  <c r="FS498" i="93"/>
  <c r="FS477" i="93"/>
  <c r="FO484" i="93"/>
  <c r="FS484" i="93"/>
  <c r="FU486" i="93"/>
  <c r="FR488" i="93"/>
  <c r="FU489" i="93"/>
  <c r="FT492" i="93"/>
  <c r="FO494" i="93"/>
  <c r="FR496" i="93"/>
  <c r="FO498" i="93"/>
  <c r="FO480" i="93"/>
  <c r="FR478" i="93"/>
  <c r="FO479" i="93"/>
  <c r="FS479" i="93"/>
  <c r="FP481" i="93"/>
  <c r="FU482" i="93"/>
  <c r="FU483" i="93"/>
  <c r="FR485" i="93"/>
  <c r="FR486" i="93"/>
  <c r="FS488" i="93"/>
  <c r="FR489" i="93"/>
  <c r="FO491" i="93"/>
  <c r="FS491" i="93"/>
  <c r="FU492" i="93"/>
  <c r="FP494" i="93"/>
  <c r="FP498" i="93"/>
  <c r="FT499" i="93"/>
  <c r="FU477" i="93"/>
  <c r="FT479" i="93"/>
  <c r="FP480" i="93"/>
  <c r="FT480" i="93"/>
  <c r="FU484" i="93"/>
  <c r="FP487" i="93"/>
  <c r="FT487" i="93"/>
  <c r="FS489" i="93"/>
  <c r="FP490" i="93"/>
  <c r="FR493" i="93"/>
  <c r="FP495" i="93"/>
  <c r="FT497" i="93"/>
  <c r="FU499" i="93"/>
  <c r="FS400" i="93"/>
  <c r="FS458" i="93"/>
  <c r="FS462" i="93"/>
  <c r="FS463" i="93"/>
  <c r="FS460" i="93"/>
  <c r="FS490" i="93"/>
  <c r="FS459" i="93"/>
  <c r="FS398" i="93"/>
  <c r="FS399" i="93"/>
  <c r="FS461" i="93"/>
  <c r="FS478" i="93"/>
  <c r="FS499" i="93"/>
  <c r="FS457" i="93"/>
  <c r="FS496" i="93"/>
  <c r="FS497" i="93"/>
  <c r="FO406" i="93"/>
  <c r="FO410" i="93"/>
  <c r="FO405" i="93"/>
  <c r="FO409" i="93"/>
  <c r="FO404" i="93"/>
  <c r="FR417" i="93"/>
  <c r="FR416" i="93"/>
  <c r="FR418" i="93"/>
  <c r="FO423" i="93"/>
  <c r="FS423" i="93"/>
  <c r="FO425" i="93"/>
  <c r="FS425" i="93"/>
  <c r="FO427" i="93"/>
  <c r="FS427" i="93"/>
  <c r="FO429" i="93"/>
  <c r="FS429" i="93"/>
  <c r="FO431" i="93"/>
  <c r="FS431" i="93"/>
  <c r="FU433" i="93"/>
  <c r="FU434" i="93"/>
  <c r="FU435" i="93"/>
  <c r="FO437" i="93"/>
  <c r="FT444" i="93"/>
  <c r="FU444" i="93"/>
  <c r="FU446" i="93"/>
  <c r="FU445" i="93"/>
  <c r="FU449" i="93"/>
  <c r="FS456" i="93"/>
  <c r="FR464" i="93"/>
  <c r="FS474" i="93"/>
  <c r="FP479" i="93"/>
  <c r="FS485" i="93"/>
  <c r="FS486" i="93"/>
  <c r="FO492" i="93"/>
  <c r="FP493" i="93"/>
  <c r="FO490" i="93"/>
  <c r="FP492" i="93"/>
  <c r="FO493" i="93"/>
  <c r="FU495" i="93"/>
  <c r="FO499" i="93"/>
  <c r="FU494" i="93"/>
  <c r="DQ385" i="93"/>
  <c r="DQ388" i="93"/>
  <c r="DQ393" i="93"/>
  <c r="DQ390" i="93"/>
  <c r="DQ381" i="93"/>
  <c r="DQ360" i="93"/>
  <c r="DQ373" i="93"/>
  <c r="DQ389" i="93"/>
  <c r="DQ380" i="93"/>
  <c r="DQ383" i="93"/>
  <c r="DQ384" i="93"/>
  <c r="DQ376" i="93"/>
  <c r="DQ356" i="93"/>
  <c r="I19" i="6"/>
  <c r="AG19" i="6"/>
  <c r="BT287" i="93"/>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EK317" i="93"/>
  <c r="EJ317" i="93"/>
  <c r="EI317" i="93"/>
  <c r="EH317" i="93"/>
  <c r="EG317" i="93"/>
  <c r="EF317" i="93"/>
  <c r="EE317" i="93"/>
  <c r="ED317" i="93"/>
  <c r="EC317" i="93"/>
  <c r="EB317" i="93"/>
  <c r="EA317" i="93"/>
  <c r="DZ317" i="93"/>
  <c r="DY317" i="93"/>
  <c r="DX317" i="93"/>
  <c r="BU30" i="93"/>
  <c r="FN320" i="93"/>
  <c r="Q321"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IP397" i="93"/>
  <c r="IO397" i="93"/>
  <c r="IN397" i="93"/>
  <c r="IP396" i="93"/>
  <c r="IO396" i="93"/>
  <c r="IN396" i="93"/>
  <c r="IP395" i="93"/>
  <c r="IO395" i="93"/>
  <c r="IP394" i="93"/>
  <c r="IO394" i="93"/>
  <c r="IN394" i="93"/>
  <c r="IN382" i="93"/>
  <c r="IP378" i="93"/>
  <c r="IP375" i="93"/>
  <c r="IO375" i="93"/>
  <c r="IP371" i="93"/>
  <c r="IP366" i="93"/>
  <c r="IN366" i="93"/>
  <c r="IP363" i="93"/>
  <c r="IO357" i="93"/>
  <c r="IP352" i="93"/>
  <c r="IO352" i="93"/>
  <c r="IN352" i="93"/>
  <c r="IP351" i="93"/>
  <c r="IP348" i="93"/>
  <c r="IO348" i="93"/>
  <c r="IN348" i="93"/>
  <c r="IP347" i="93"/>
  <c r="IO347" i="93"/>
  <c r="IN347" i="93"/>
  <c r="IP346" i="93"/>
  <c r="IO346" i="93"/>
  <c r="IN346" i="93"/>
  <c r="IP345" i="93"/>
  <c r="IN345" i="93"/>
  <c r="IP344" i="93"/>
  <c r="IO344" i="93"/>
  <c r="IN344" i="93"/>
  <c r="IP343" i="93"/>
  <c r="IO343" i="93"/>
  <c r="IN343" i="93"/>
  <c r="IP342" i="93"/>
  <c r="IO342" i="93"/>
  <c r="IP341" i="93"/>
  <c r="IO341" i="93"/>
  <c r="IN341" i="93"/>
  <c r="IP340" i="93"/>
  <c r="IO340" i="93"/>
  <c r="IN340" i="93"/>
  <c r="IP339" i="93"/>
  <c r="IO339" i="93"/>
  <c r="IN339" i="93"/>
  <c r="IP338" i="93"/>
  <c r="IO338" i="93"/>
  <c r="IN338" i="93"/>
  <c r="IO337" i="93"/>
  <c r="IN337" i="93"/>
  <c r="IO336" i="93"/>
  <c r="IN336" i="93"/>
  <c r="IP335" i="93"/>
  <c r="IO335" i="93"/>
  <c r="IP334" i="93"/>
  <c r="IN334" i="93"/>
  <c r="IP319" i="93"/>
  <c r="IO319" i="93"/>
  <c r="IN319" i="93"/>
  <c r="IP333" i="93"/>
  <c r="IO333" i="93"/>
  <c r="IN333" i="93"/>
  <c r="IP332" i="93"/>
  <c r="IO332" i="93"/>
  <c r="IN332" i="93"/>
  <c r="IP331" i="93"/>
  <c r="IO331" i="93"/>
  <c r="IN331" i="93"/>
  <c r="IO330" i="93"/>
  <c r="IP329" i="93"/>
  <c r="IO329" i="93"/>
  <c r="IN329" i="93"/>
  <c r="IP328" i="93"/>
  <c r="IN328" i="93"/>
  <c r="IN327" i="93"/>
  <c r="IP326" i="93"/>
  <c r="IO326" i="93"/>
  <c r="IN326" i="93"/>
  <c r="IP325" i="93"/>
  <c r="IN325" i="93"/>
  <c r="IP324" i="93"/>
  <c r="IO324" i="93"/>
  <c r="IN324" i="93"/>
  <c r="IP323" i="93"/>
  <c r="IO323" i="93"/>
  <c r="IN323" i="93"/>
  <c r="IO322" i="93"/>
  <c r="IN322" i="93"/>
  <c r="IP321" i="93"/>
  <c r="IO321" i="93"/>
  <c r="IP320"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J28" i="93"/>
  <c r="DL27" i="93"/>
  <c r="DK27" i="93"/>
  <c r="DJ27" i="93"/>
  <c r="DL26" i="93"/>
  <c r="DK26" i="93"/>
  <c r="DJ26" i="93"/>
  <c r="DL25" i="93"/>
  <c r="DK25" i="93"/>
  <c r="DJ25" i="93"/>
  <c r="DL24" i="93"/>
  <c r="DK24" i="93"/>
  <c r="DJ24" i="93"/>
  <c r="DL23" i="93"/>
  <c r="DK23" i="93"/>
  <c r="DJ23" i="93"/>
  <c r="DL22" i="93"/>
  <c r="DK22" i="93"/>
  <c r="DJ22" i="93"/>
  <c r="DL21" i="93"/>
  <c r="DK21" i="93"/>
  <c r="DJ21" i="93"/>
  <c r="DL20" i="93"/>
  <c r="DK20" i="93"/>
  <c r="DJ20" i="93"/>
  <c r="DL19" i="93"/>
  <c r="DK19" i="93"/>
  <c r="DJ19" i="93"/>
  <c r="DL18" i="93"/>
  <c r="DK18" i="93"/>
  <c r="DJ18" i="93"/>
  <c r="DL17" i="93"/>
  <c r="DK17" i="93"/>
  <c r="DJ17" i="93"/>
  <c r="DL16" i="93"/>
  <c r="DK16" i="93"/>
  <c r="DJ16" i="93"/>
  <c r="DL15" i="93"/>
  <c r="DK15" i="93"/>
  <c r="DJ15" i="93"/>
  <c r="DL14" i="93"/>
  <c r="DK14" i="93"/>
  <c r="DJ14" i="93"/>
  <c r="DL8" i="93"/>
  <c r="DK8" i="93"/>
  <c r="DJ8" i="93"/>
  <c r="B13" i="100"/>
  <c r="B14" i="100" s="1"/>
  <c r="C12" i="100"/>
  <c r="D11" i="100"/>
  <c r="D12" i="100" s="1"/>
  <c r="E10" i="100"/>
  <c r="J4" i="100"/>
  <c r="J3" i="100"/>
  <c r="IO360" i="93" l="1"/>
  <c r="BS444" i="93"/>
  <c r="BS490" i="93"/>
  <c r="BS408" i="93"/>
  <c r="BS498" i="93"/>
  <c r="BS448" i="93"/>
  <c r="BS479" i="93"/>
  <c r="BS447" i="93"/>
  <c r="BS419" i="93"/>
  <c r="BS462" i="93"/>
  <c r="BS446" i="93"/>
  <c r="BS420" i="93"/>
  <c r="BS473" i="93"/>
  <c r="BS485" i="93"/>
  <c r="BS425" i="93"/>
  <c r="BS417" i="93"/>
  <c r="BS463" i="93"/>
  <c r="BS497" i="93"/>
  <c r="BS461" i="93"/>
  <c r="BS445" i="93"/>
  <c r="BS405" i="93"/>
  <c r="BS484" i="93"/>
  <c r="BS436" i="93"/>
  <c r="BS491" i="93"/>
  <c r="BS475" i="93"/>
  <c r="BS423" i="93"/>
  <c r="BS466" i="93"/>
  <c r="BS450" i="93"/>
  <c r="BR408" i="93"/>
  <c r="BS432" i="93"/>
  <c r="BS489" i="93"/>
  <c r="BR448" i="93"/>
  <c r="BS414" i="93"/>
  <c r="BS455" i="93"/>
  <c r="BS403" i="93"/>
  <c r="BS478" i="93"/>
  <c r="BS404" i="93"/>
  <c r="BS476" i="93"/>
  <c r="BS398" i="93"/>
  <c r="BS467" i="93"/>
  <c r="BS435" i="93"/>
  <c r="BS418" i="93"/>
  <c r="BS440" i="93"/>
  <c r="BS492" i="93"/>
  <c r="BR490" i="93"/>
  <c r="BS471" i="93"/>
  <c r="BS439" i="93"/>
  <c r="BS411" i="93"/>
  <c r="BS454" i="93"/>
  <c r="BS438" i="93"/>
  <c r="BS477" i="93"/>
  <c r="BS451" i="93"/>
  <c r="BS415" i="93"/>
  <c r="BS482" i="93"/>
  <c r="BS416" i="93"/>
  <c r="BS409" i="93"/>
  <c r="BS480" i="93"/>
  <c r="BS499" i="93"/>
  <c r="BS457" i="93"/>
  <c r="BS494" i="93"/>
  <c r="BS453" i="93"/>
  <c r="BS437" i="93"/>
  <c r="BS413" i="93"/>
  <c r="BS429" i="93"/>
  <c r="BS460" i="93"/>
  <c r="BS483" i="93"/>
  <c r="BS431" i="93"/>
  <c r="BS458" i="93"/>
  <c r="BS442" i="93"/>
  <c r="BS402" i="93"/>
  <c r="BS488" i="93"/>
  <c r="BS464" i="93"/>
  <c r="BS430" i="93"/>
  <c r="BS433" i="93"/>
  <c r="BS495" i="93"/>
  <c r="BS427" i="93"/>
  <c r="BS470" i="93"/>
  <c r="BS428" i="93"/>
  <c r="BS493" i="93"/>
  <c r="BS468" i="93"/>
  <c r="BS452" i="93"/>
  <c r="BS406" i="93"/>
  <c r="BS422" i="93"/>
  <c r="BS459" i="93"/>
  <c r="BS399" i="93"/>
  <c r="BS465" i="93"/>
  <c r="BS400" i="93"/>
  <c r="BS487" i="93"/>
  <c r="BS469" i="93"/>
  <c r="BS474" i="93"/>
  <c r="BS441" i="93"/>
  <c r="BS496" i="93"/>
  <c r="BS472" i="93"/>
  <c r="BS401" i="93"/>
  <c r="BS486" i="93"/>
  <c r="BS412" i="93"/>
  <c r="BS421" i="93"/>
  <c r="BS449" i="93"/>
  <c r="BS443" i="93"/>
  <c r="BS407" i="93"/>
  <c r="BS434" i="93"/>
  <c r="BS424" i="93"/>
  <c r="BS481" i="93"/>
  <c r="BS410" i="93"/>
  <c r="BS426" i="93"/>
  <c r="BS456" i="93"/>
  <c r="BR427" i="93"/>
  <c r="BR399" i="93"/>
  <c r="BR450" i="93"/>
  <c r="BR410" i="93"/>
  <c r="BR426" i="93"/>
  <c r="BR498" i="93"/>
  <c r="BR480" i="93"/>
  <c r="BR464" i="93"/>
  <c r="BR495" i="93"/>
  <c r="BR479" i="93"/>
  <c r="BR447" i="93"/>
  <c r="BR473" i="93"/>
  <c r="BR445" i="93"/>
  <c r="BR492" i="93"/>
  <c r="BR476" i="93"/>
  <c r="BR468" i="93"/>
  <c r="BR460" i="93"/>
  <c r="BR444" i="93"/>
  <c r="BR494" i="93"/>
  <c r="BR436" i="93"/>
  <c r="BR449" i="93"/>
  <c r="BR496" i="93"/>
  <c r="BR455" i="93"/>
  <c r="BR406" i="93"/>
  <c r="BR422" i="93"/>
  <c r="BR415" i="93"/>
  <c r="BR423" i="93"/>
  <c r="BR431" i="93"/>
  <c r="BR465" i="93"/>
  <c r="BR400" i="93"/>
  <c r="BR432" i="93"/>
  <c r="BR456" i="93"/>
  <c r="BR437" i="93"/>
  <c r="BR398" i="93"/>
  <c r="BR430" i="93"/>
  <c r="BR407" i="93"/>
  <c r="BR474" i="93"/>
  <c r="BR458" i="93"/>
  <c r="BR442" i="93"/>
  <c r="BR434" i="93"/>
  <c r="BR433" i="93"/>
  <c r="BR440" i="93"/>
  <c r="BR488" i="93"/>
  <c r="BR419" i="93"/>
  <c r="BR412" i="93"/>
  <c r="BR428" i="93"/>
  <c r="BR417" i="93"/>
  <c r="BR403" i="93"/>
  <c r="BR429" i="93"/>
  <c r="BR497" i="93"/>
  <c r="BR485" i="93"/>
  <c r="BR461" i="93"/>
  <c r="BR486" i="93"/>
  <c r="BR478" i="93"/>
  <c r="BR470" i="93"/>
  <c r="BR454" i="93"/>
  <c r="BR438" i="93"/>
  <c r="BR421" i="93"/>
  <c r="BR489" i="93"/>
  <c r="BR441" i="93"/>
  <c r="BR462" i="93"/>
  <c r="BR446" i="93"/>
  <c r="BR491" i="93"/>
  <c r="BR483" i="93"/>
  <c r="BR475" i="93"/>
  <c r="BR467" i="93"/>
  <c r="BR451" i="93"/>
  <c r="BR443" i="93"/>
  <c r="BR404" i="93"/>
  <c r="BR487" i="93"/>
  <c r="BR463" i="93"/>
  <c r="BR459" i="93"/>
  <c r="BR435" i="93"/>
  <c r="BR401" i="93"/>
  <c r="BR481" i="93"/>
  <c r="DJ257" i="93"/>
  <c r="IO361" i="93"/>
  <c r="IP356" i="93"/>
  <c r="IN384" i="93"/>
  <c r="IN389" i="93"/>
  <c r="IP379" i="93"/>
  <c r="DK62" i="93"/>
  <c r="DJ88" i="93"/>
  <c r="BR411" i="93"/>
  <c r="BR466" i="93"/>
  <c r="BR439" i="93"/>
  <c r="BR424" i="93"/>
  <c r="BR420" i="93"/>
  <c r="BR405" i="93"/>
  <c r="IN393" i="93"/>
  <c r="IO380" i="93"/>
  <c r="IP367" i="93"/>
  <c r="IP349" i="93"/>
  <c r="IP389" i="93"/>
  <c r="IP376" i="93"/>
  <c r="IO373" i="93"/>
  <c r="IN373" i="93"/>
  <c r="IO368" i="93"/>
  <c r="IN361" i="93"/>
  <c r="IN379" i="93"/>
  <c r="IN376" i="93"/>
  <c r="DL202" i="93"/>
  <c r="DJ63" i="93"/>
  <c r="BR409" i="93"/>
  <c r="BR416" i="93"/>
  <c r="BR413" i="93"/>
  <c r="BR471" i="93"/>
  <c r="BR453" i="93"/>
  <c r="BR469" i="93"/>
  <c r="IN380" i="93"/>
  <c r="IN383" i="93"/>
  <c r="IN357" i="93"/>
  <c r="IP368" i="93"/>
  <c r="IP390" i="93"/>
  <c r="IP387" i="93"/>
  <c r="IO384" i="93"/>
  <c r="IO356" i="93"/>
  <c r="IO376" i="93"/>
  <c r="DL267" i="93"/>
  <c r="DK77" i="93"/>
  <c r="DK205" i="93"/>
  <c r="DJ175" i="93"/>
  <c r="DL217" i="93"/>
  <c r="DK220" i="93"/>
  <c r="DL185" i="93"/>
  <c r="DK68" i="93"/>
  <c r="DJ38" i="93"/>
  <c r="DJ46" i="93"/>
  <c r="BR425" i="93"/>
  <c r="BR402" i="93"/>
  <c r="BR457" i="93"/>
  <c r="BR418" i="93"/>
  <c r="BR414" i="93"/>
  <c r="BR477" i="93"/>
  <c r="BR472" i="93"/>
  <c r="BR452" i="93"/>
  <c r="IO393" i="93"/>
  <c r="IO388" i="93"/>
  <c r="IN356" i="93"/>
  <c r="IP373" i="93"/>
  <c r="IP384" i="93"/>
  <c r="IN368" i="93"/>
  <c r="DJ234" i="93"/>
  <c r="DJ105" i="93"/>
  <c r="DL274" i="93"/>
  <c r="DJ200" i="93"/>
  <c r="DL135" i="93"/>
  <c r="DK178" i="93"/>
  <c r="DJ141" i="93"/>
  <c r="DL143" i="93"/>
  <c r="DK146" i="93"/>
  <c r="BR484" i="93"/>
  <c r="BR493" i="93"/>
  <c r="IN390" i="93"/>
  <c r="IP380" i="93"/>
  <c r="IN385" i="93"/>
  <c r="IP357" i="93"/>
  <c r="IO379" i="93"/>
  <c r="IN388" i="93"/>
  <c r="IO367" i="93"/>
  <c r="IN353" i="93"/>
  <c r="IN387" i="93"/>
  <c r="IP393" i="93"/>
  <c r="DL259" i="93"/>
  <c r="DL126" i="93"/>
  <c r="BR482" i="93"/>
  <c r="IO349" i="93"/>
  <c r="IP360" i="93"/>
  <c r="IN381" i="93"/>
  <c r="IP353" i="93"/>
  <c r="IO390" i="93"/>
  <c r="DK234" i="93"/>
  <c r="DJ124" i="93"/>
  <c r="DK96" i="93"/>
  <c r="DJ139" i="93"/>
  <c r="DL141" i="93"/>
  <c r="DK104" i="93"/>
  <c r="DJ147" i="93"/>
  <c r="IP388" i="93"/>
  <c r="IO385" i="93"/>
  <c r="IN360" i="93"/>
  <c r="IP383" i="93"/>
  <c r="IO383" i="93"/>
  <c r="IN349" i="93"/>
  <c r="IO381" i="93"/>
  <c r="IO353" i="93"/>
  <c r="IO392" i="93"/>
  <c r="IO387" i="93"/>
  <c r="DL234" i="93"/>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O317" i="93"/>
  <c r="IO325"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KP317" i="93" l="1"/>
  <c r="KN317" i="93"/>
  <c r="KN316" i="93"/>
  <c r="MP317" i="93"/>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IJ397" i="93" l="1"/>
  <c r="IJ396" i="93"/>
  <c r="IJ395" i="93"/>
  <c r="IJ394" i="93"/>
  <c r="IJ393" i="93"/>
  <c r="IJ392" i="93"/>
  <c r="IJ391" i="93"/>
  <c r="IJ390" i="93"/>
  <c r="IJ389" i="93"/>
  <c r="IJ388" i="93"/>
  <c r="IJ387" i="93"/>
  <c r="IJ386" i="93"/>
  <c r="IJ385" i="93"/>
  <c r="IJ384" i="93"/>
  <c r="IJ383" i="93"/>
  <c r="IJ382" i="93"/>
  <c r="IJ381" i="93"/>
  <c r="IJ380" i="93"/>
  <c r="IJ379" i="93"/>
  <c r="IJ378" i="93"/>
  <c r="IJ377" i="93"/>
  <c r="IJ376" i="93"/>
  <c r="IJ375" i="93"/>
  <c r="IJ374" i="93"/>
  <c r="IJ373" i="93"/>
  <c r="IJ372" i="93"/>
  <c r="IJ371" i="93"/>
  <c r="IJ370" i="93"/>
  <c r="IJ369" i="93"/>
  <c r="IJ368" i="93"/>
  <c r="IJ367" i="93"/>
  <c r="IJ366" i="93"/>
  <c r="IJ365" i="93"/>
  <c r="IJ364" i="93"/>
  <c r="IJ363" i="93"/>
  <c r="IJ362" i="93"/>
  <c r="IJ361" i="93"/>
  <c r="IJ360" i="93"/>
  <c r="IJ359" i="93"/>
  <c r="IJ358" i="93"/>
  <c r="IJ357" i="93"/>
  <c r="IJ356" i="93"/>
  <c r="IJ355" i="93"/>
  <c r="IJ354" i="93"/>
  <c r="IJ353" i="93"/>
  <c r="IJ352" i="93"/>
  <c r="IJ351" i="93"/>
  <c r="IJ350" i="93"/>
  <c r="IJ349" i="93"/>
  <c r="IJ348" i="93"/>
  <c r="IJ347" i="93"/>
  <c r="IJ346" i="93"/>
  <c r="IJ345" i="93"/>
  <c r="IJ344" i="93"/>
  <c r="IJ343" i="93"/>
  <c r="IJ342" i="93"/>
  <c r="IJ341" i="93"/>
  <c r="IJ340" i="93"/>
  <c r="IJ339" i="93"/>
  <c r="IJ338" i="93"/>
  <c r="IJ337" i="93"/>
  <c r="IJ336" i="93"/>
  <c r="IJ335" i="93"/>
  <c r="IJ334" i="93"/>
  <c r="IJ319" i="93"/>
  <c r="IJ333" i="93"/>
  <c r="IJ332" i="93"/>
  <c r="IJ331" i="93"/>
  <c r="IJ330" i="93"/>
  <c r="IJ329" i="93"/>
  <c r="IJ328" i="93"/>
  <c r="IJ327" i="93"/>
  <c r="IJ326" i="93"/>
  <c r="IJ325" i="93"/>
  <c r="IJ324" i="93"/>
  <c r="IJ323" i="93"/>
  <c r="IJ322" i="93"/>
  <c r="IJ321" i="93"/>
  <c r="HR13" i="93"/>
  <c r="KQ318"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DF13" i="93"/>
  <c r="DF28" i="93"/>
  <c r="DF27" i="93"/>
  <c r="DF26" i="93"/>
  <c r="DF25" i="93"/>
  <c r="DF24" i="93"/>
  <c r="DF23" i="93"/>
  <c r="DF22" i="93"/>
  <c r="DF21" i="93"/>
  <c r="DF20" i="93"/>
  <c r="DF19" i="93"/>
  <c r="DF18" i="93"/>
  <c r="DF17" i="93"/>
  <c r="DF16" i="93"/>
  <c r="DF15" i="93"/>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HL397" i="93"/>
  <c r="HL396" i="93"/>
  <c r="HL395" i="93"/>
  <c r="HL394" i="93"/>
  <c r="HL393" i="93"/>
  <c r="HL392" i="93"/>
  <c r="HL391" i="93"/>
  <c r="HL390" i="93"/>
  <c r="HL389" i="93"/>
  <c r="HL388" i="93"/>
  <c r="HL387" i="93"/>
  <c r="HL386" i="93"/>
  <c r="HL385" i="93"/>
  <c r="HL384" i="93"/>
  <c r="HL383" i="93"/>
  <c r="HL382" i="93"/>
  <c r="HL381" i="93"/>
  <c r="HL380" i="93"/>
  <c r="HL379" i="93"/>
  <c r="HL378" i="93"/>
  <c r="HL377" i="93"/>
  <c r="HL376" i="93"/>
  <c r="HL375" i="93"/>
  <c r="HL374" i="93"/>
  <c r="HL373" i="93"/>
  <c r="HL372" i="93"/>
  <c r="HL371" i="93"/>
  <c r="HL370" i="93"/>
  <c r="HL369" i="93"/>
  <c r="HL368" i="93"/>
  <c r="HL367" i="93"/>
  <c r="HL366" i="93"/>
  <c r="HL365" i="93"/>
  <c r="HL364" i="93"/>
  <c r="HL363" i="93"/>
  <c r="HL362" i="93"/>
  <c r="HL361" i="93"/>
  <c r="HL360" i="93"/>
  <c r="HL359" i="93"/>
  <c r="HL358" i="93"/>
  <c r="HL357" i="93"/>
  <c r="HL356" i="93"/>
  <c r="HL355" i="93"/>
  <c r="HL354" i="93"/>
  <c r="HL353" i="93"/>
  <c r="HL352" i="93"/>
  <c r="HL351" i="93"/>
  <c r="HL350" i="93"/>
  <c r="HL349" i="93"/>
  <c r="HL348" i="93"/>
  <c r="HL347" i="93"/>
  <c r="HL346" i="93"/>
  <c r="HL345" i="93"/>
  <c r="HL344" i="93"/>
  <c r="HL343" i="93"/>
  <c r="HL342" i="93"/>
  <c r="HL341" i="93"/>
  <c r="HL340" i="93"/>
  <c r="HL339" i="93"/>
  <c r="HL338" i="93"/>
  <c r="HL337" i="93"/>
  <c r="HL336" i="93"/>
  <c r="HL335" i="93"/>
  <c r="HL334" i="93"/>
  <c r="HL319" i="93"/>
  <c r="HL333" i="93"/>
  <c r="HL332" i="93"/>
  <c r="HL331" i="93"/>
  <c r="HL330" i="93"/>
  <c r="HL329" i="93"/>
  <c r="HL328" i="93"/>
  <c r="HL327" i="93"/>
  <c r="HL326" i="93"/>
  <c r="HL325" i="93"/>
  <c r="HL324" i="93"/>
  <c r="HL323" i="93"/>
  <c r="HL322" i="93"/>
  <c r="HL321" i="93"/>
  <c r="HL320" i="93"/>
  <c r="HH397" i="93"/>
  <c r="HH396" i="93"/>
  <c r="HH395" i="93"/>
  <c r="HH394" i="93"/>
  <c r="HH393" i="93"/>
  <c r="HH392" i="93"/>
  <c r="HH391" i="93"/>
  <c r="HH390" i="93"/>
  <c r="HH389" i="93"/>
  <c r="HH388" i="93"/>
  <c r="HH387" i="93"/>
  <c r="HH386" i="93"/>
  <c r="HH385" i="93"/>
  <c r="HH384" i="93"/>
  <c r="HH383" i="93"/>
  <c r="HH382" i="93"/>
  <c r="HH381" i="93"/>
  <c r="HH380" i="93"/>
  <c r="HH379" i="93"/>
  <c r="HH378" i="93"/>
  <c r="HH377" i="93"/>
  <c r="HH376" i="93"/>
  <c r="HH375" i="93"/>
  <c r="HH374" i="93"/>
  <c r="HH373" i="93"/>
  <c r="HH372" i="93"/>
  <c r="HH371" i="93"/>
  <c r="HH370" i="93"/>
  <c r="HH369" i="93"/>
  <c r="HH368" i="93"/>
  <c r="HH367" i="93"/>
  <c r="HH366" i="93"/>
  <c r="HH365" i="93"/>
  <c r="HH364" i="93"/>
  <c r="HH363" i="93"/>
  <c r="HH362" i="93"/>
  <c r="HH361" i="93"/>
  <c r="HH360" i="93"/>
  <c r="HH359" i="93"/>
  <c r="HH358" i="93"/>
  <c r="HH357" i="93"/>
  <c r="HH356" i="93"/>
  <c r="HH355" i="93"/>
  <c r="HH354" i="93"/>
  <c r="HH353" i="93"/>
  <c r="HH352" i="93"/>
  <c r="HH351" i="93"/>
  <c r="HH350" i="93"/>
  <c r="HH349" i="93"/>
  <c r="HH348" i="93"/>
  <c r="HH347" i="93"/>
  <c r="HH346" i="93"/>
  <c r="HH345" i="93"/>
  <c r="HH344" i="93"/>
  <c r="HH343" i="93"/>
  <c r="HH342" i="93"/>
  <c r="HH341" i="93"/>
  <c r="HH340" i="93"/>
  <c r="HH339" i="93"/>
  <c r="HH338" i="93"/>
  <c r="HH337" i="93"/>
  <c r="HH336" i="93"/>
  <c r="HH335" i="93"/>
  <c r="HH334" i="93"/>
  <c r="HH319" i="93"/>
  <c r="HH333" i="93"/>
  <c r="HH332" i="93"/>
  <c r="HH331" i="93"/>
  <c r="HH330" i="93"/>
  <c r="HH329" i="93"/>
  <c r="HH328" i="93"/>
  <c r="HH327" i="93"/>
  <c r="HH326" i="93"/>
  <c r="HH325" i="93"/>
  <c r="HH324" i="93"/>
  <c r="HH323" i="93"/>
  <c r="HH322" i="93"/>
  <c r="HH321"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6" i="93"/>
  <c r="CH25" i="93"/>
  <c r="CH24" i="93"/>
  <c r="CH23" i="93"/>
  <c r="CH22" i="93"/>
  <c r="CH21" i="93"/>
  <c r="CH20" i="93"/>
  <c r="CH19" i="93"/>
  <c r="CH18" i="93"/>
  <c r="CH17" i="93"/>
  <c r="CH16" i="93"/>
  <c r="CH15" i="93"/>
  <c r="CH14" i="93"/>
  <c r="CH8" i="93"/>
  <c r="CD28" i="93"/>
  <c r="CD27" i="93"/>
  <c r="CD26" i="93"/>
  <c r="CD25" i="93"/>
  <c r="CD24" i="93"/>
  <c r="CD23" i="93"/>
  <c r="CD22" i="93"/>
  <c r="CD21" i="93"/>
  <c r="CD20" i="93"/>
  <c r="CD19" i="93"/>
  <c r="CD18" i="93"/>
  <c r="CD17" i="93"/>
  <c r="CD16" i="93"/>
  <c r="CD15" i="93"/>
  <c r="CD14" i="93"/>
  <c r="CD8" i="93"/>
  <c r="AK4" i="94" a="1"/>
  <c r="AK5" i="94" s="1"/>
  <c r="N321" i="93"/>
  <c r="CD140" i="93" l="1"/>
  <c r="CD148" i="93"/>
  <c r="DF216" i="93"/>
  <c r="DF224" i="93"/>
  <c r="CD241" i="93"/>
  <c r="CH241" i="93"/>
  <c r="DF157" i="93"/>
  <c r="DF165" i="93"/>
  <c r="CH199" i="93"/>
  <c r="DF275" i="93"/>
  <c r="CD182" i="93"/>
  <c r="DF258" i="93"/>
  <c r="DF266" i="93"/>
  <c r="CD275" i="93"/>
  <c r="CD283" i="93"/>
  <c r="DF199" i="93"/>
  <c r="DF207" i="93"/>
  <c r="CH207" i="93"/>
  <c r="DF283" i="93"/>
  <c r="CD216" i="93"/>
  <c r="CD224" i="93"/>
  <c r="DF140" i="93"/>
  <c r="DF148" i="93"/>
  <c r="CD157" i="93"/>
  <c r="CD165" i="93"/>
  <c r="DF241" i="93"/>
  <c r="CD199" i="93"/>
  <c r="CD258" i="93"/>
  <c r="CD266" i="93"/>
  <c r="DF182" i="93"/>
  <c r="CD174" i="93"/>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16" i="93"/>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HH320" i="93"/>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48" i="93"/>
  <c r="J348" i="93" s="1"/>
  <c r="I347" i="93"/>
  <c r="J347" i="93" s="1"/>
  <c r="I346" i="93"/>
  <c r="J346" i="93" s="1"/>
  <c r="I345" i="93"/>
  <c r="J345" i="93" s="1"/>
  <c r="I344" i="93"/>
  <c r="J344" i="93" s="1"/>
  <c r="I343" i="93"/>
  <c r="J343" i="93" s="1"/>
  <c r="I342" i="93"/>
  <c r="J342" i="93" s="1"/>
  <c r="I341" i="93"/>
  <c r="J341" i="93" s="1"/>
  <c r="I340" i="93"/>
  <c r="J340" i="93" s="1"/>
  <c r="I339" i="93"/>
  <c r="J339" i="93" s="1"/>
  <c r="I338" i="93"/>
  <c r="J338" i="93" s="1"/>
  <c r="I337" i="93"/>
  <c r="J337" i="93" s="1"/>
  <c r="I330" i="93"/>
  <c r="J330" i="93" s="1"/>
  <c r="I331" i="93"/>
  <c r="J331" i="93" s="1"/>
  <c r="I332" i="93"/>
  <c r="J332" i="93" s="1"/>
  <c r="I333" i="93"/>
  <c r="J333" i="93" s="1"/>
  <c r="I334" i="93"/>
  <c r="J334" i="93" s="1"/>
  <c r="I335" i="93"/>
  <c r="J335" i="93" s="1"/>
  <c r="I336" i="93"/>
  <c r="J336" i="93" s="1"/>
  <c r="I323" i="93"/>
  <c r="I322" i="93"/>
  <c r="J322" i="93" s="1"/>
  <c r="I324" i="93"/>
  <c r="J324" i="93" s="1"/>
  <c r="I325" i="93"/>
  <c r="J325" i="93" s="1"/>
  <c r="I326" i="93"/>
  <c r="J326" i="93" s="1"/>
  <c r="I327" i="93"/>
  <c r="J327" i="93" s="1"/>
  <c r="I328" i="93"/>
  <c r="J328" i="93" s="1"/>
  <c r="I329"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W21" i="93"/>
  <c r="CV21" i="93"/>
  <c r="CU21" i="93"/>
  <c r="CT21" i="93"/>
  <c r="CS21" i="93"/>
  <c r="CR21" i="93"/>
  <c r="DM20" i="93"/>
  <c r="DI20" i="93"/>
  <c r="DH20" i="93"/>
  <c r="DG20" i="93"/>
  <c r="DE20" i="93"/>
  <c r="DD20" i="93"/>
  <c r="DC20" i="93"/>
  <c r="DB20" i="93"/>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HA320" i="93"/>
  <c r="HD334" i="93"/>
  <c r="HB320" i="93"/>
  <c r="IQ397" i="93"/>
  <c r="II397" i="93"/>
  <c r="IH397" i="93"/>
  <c r="HU397" i="93"/>
  <c r="HT397" i="93"/>
  <c r="HS397" i="93"/>
  <c r="HR397" i="93"/>
  <c r="HN397" i="93"/>
  <c r="HK397" i="93"/>
  <c r="HJ397" i="93"/>
  <c r="HI397" i="93"/>
  <c r="HG397" i="93"/>
  <c r="HF397" i="93"/>
  <c r="HE397" i="93"/>
  <c r="HD397" i="93"/>
  <c r="HC397" i="93"/>
  <c r="HB397" i="93"/>
  <c r="HA397" i="93"/>
  <c r="IQ396" i="93"/>
  <c r="II396" i="93"/>
  <c r="IH396" i="93"/>
  <c r="HU396" i="93"/>
  <c r="HT396" i="93"/>
  <c r="HS396" i="93"/>
  <c r="HR396" i="93"/>
  <c r="HN396" i="93"/>
  <c r="HK396" i="93"/>
  <c r="HJ396" i="93"/>
  <c r="HI396" i="93"/>
  <c r="HG396" i="93"/>
  <c r="HF396" i="93"/>
  <c r="HE396" i="93"/>
  <c r="HD396" i="93"/>
  <c r="HC396" i="93"/>
  <c r="HB396" i="93"/>
  <c r="HA396" i="93"/>
  <c r="IQ395" i="93"/>
  <c r="II395" i="93"/>
  <c r="IH395" i="93"/>
  <c r="HU395" i="93"/>
  <c r="HT395" i="93"/>
  <c r="HS395" i="93"/>
  <c r="HR395" i="93"/>
  <c r="HN395" i="93"/>
  <c r="HK395" i="93"/>
  <c r="HJ395" i="93"/>
  <c r="HI395" i="93"/>
  <c r="HG395" i="93"/>
  <c r="HF395" i="93"/>
  <c r="HE395" i="93"/>
  <c r="HD395" i="93"/>
  <c r="HC395" i="93"/>
  <c r="HB395" i="93"/>
  <c r="HA395" i="93"/>
  <c r="IQ394" i="93"/>
  <c r="II394" i="93"/>
  <c r="IH394" i="93"/>
  <c r="HU394" i="93"/>
  <c r="HT394" i="93"/>
  <c r="HS394" i="93"/>
  <c r="HR394" i="93"/>
  <c r="HN394" i="93"/>
  <c r="HK394" i="93"/>
  <c r="HJ394" i="93"/>
  <c r="HI394" i="93"/>
  <c r="HG394" i="93"/>
  <c r="HF394" i="93"/>
  <c r="HE394" i="93"/>
  <c r="HD394" i="93"/>
  <c r="HC394" i="93"/>
  <c r="HB394" i="93"/>
  <c r="HA394" i="93"/>
  <c r="IQ393" i="93"/>
  <c r="II393" i="93"/>
  <c r="IH393" i="93"/>
  <c r="HU393" i="93"/>
  <c r="HT393" i="93"/>
  <c r="HS393" i="93"/>
  <c r="HR393" i="93"/>
  <c r="HN393" i="93"/>
  <c r="HK393" i="93"/>
  <c r="HJ393" i="93"/>
  <c r="HI393" i="93"/>
  <c r="HG393" i="93"/>
  <c r="HF393" i="93"/>
  <c r="HE393" i="93"/>
  <c r="HD393" i="93"/>
  <c r="HC393" i="93"/>
  <c r="HB393" i="93"/>
  <c r="HA393" i="93"/>
  <c r="IQ392" i="93"/>
  <c r="II392" i="93"/>
  <c r="IH392" i="93"/>
  <c r="HU392" i="93"/>
  <c r="HT392" i="93"/>
  <c r="HS392" i="93"/>
  <c r="HR392" i="93"/>
  <c r="HN392" i="93"/>
  <c r="HK392" i="93"/>
  <c r="HJ392" i="93"/>
  <c r="HI392" i="93"/>
  <c r="HG392" i="93"/>
  <c r="HF392" i="93"/>
  <c r="HE392" i="93"/>
  <c r="HD392" i="93"/>
  <c r="HC392" i="93"/>
  <c r="HB392" i="93"/>
  <c r="HA392" i="93"/>
  <c r="IQ391" i="93"/>
  <c r="II391" i="93"/>
  <c r="IH391" i="93"/>
  <c r="HU391" i="93"/>
  <c r="HT391" i="93"/>
  <c r="HS391" i="93"/>
  <c r="HR391" i="93"/>
  <c r="HN391" i="93"/>
  <c r="HK391" i="93"/>
  <c r="HJ391" i="93"/>
  <c r="HI391" i="93"/>
  <c r="HG391" i="93"/>
  <c r="HF391" i="93"/>
  <c r="HE391" i="93"/>
  <c r="HD391" i="93"/>
  <c r="HC391" i="93"/>
  <c r="HB391" i="93"/>
  <c r="HA391" i="93"/>
  <c r="IQ390" i="93"/>
  <c r="II390" i="93"/>
  <c r="IH390" i="93"/>
  <c r="HU390" i="93"/>
  <c r="HT390" i="93"/>
  <c r="HS390" i="93"/>
  <c r="HR390" i="93"/>
  <c r="HN390" i="93"/>
  <c r="HK390" i="93"/>
  <c r="HJ390" i="93"/>
  <c r="HI390" i="93"/>
  <c r="HG390" i="93"/>
  <c r="HF390" i="93"/>
  <c r="HE390" i="93"/>
  <c r="HD390" i="93"/>
  <c r="HC390" i="93"/>
  <c r="HB390" i="93"/>
  <c r="HA390" i="93"/>
  <c r="IQ389" i="93"/>
  <c r="II389" i="93"/>
  <c r="IH389" i="93"/>
  <c r="HU389" i="93"/>
  <c r="HT389" i="93"/>
  <c r="HS389" i="93"/>
  <c r="HR389" i="93"/>
  <c r="HN389" i="93"/>
  <c r="HK389" i="93"/>
  <c r="HJ389" i="93"/>
  <c r="HI389" i="93"/>
  <c r="HG389" i="93"/>
  <c r="HF389" i="93"/>
  <c r="HE389" i="93"/>
  <c r="HD389" i="93"/>
  <c r="HC389" i="93"/>
  <c r="HB389" i="93"/>
  <c r="HA389" i="93"/>
  <c r="IQ388" i="93"/>
  <c r="II388" i="93"/>
  <c r="IH388" i="93"/>
  <c r="HU388" i="93"/>
  <c r="HT388" i="93"/>
  <c r="HS388" i="93"/>
  <c r="HR388" i="93"/>
  <c r="HN388" i="93"/>
  <c r="HK388" i="93"/>
  <c r="HJ388" i="93"/>
  <c r="HI388" i="93"/>
  <c r="HG388" i="93"/>
  <c r="HF388" i="93"/>
  <c r="HE388" i="93"/>
  <c r="HD388" i="93"/>
  <c r="HC388" i="93"/>
  <c r="HB388" i="93"/>
  <c r="HA388" i="93"/>
  <c r="IQ387" i="93"/>
  <c r="II387" i="93"/>
  <c r="IH387" i="93"/>
  <c r="HU387" i="93"/>
  <c r="HT387" i="93"/>
  <c r="HS387" i="93"/>
  <c r="HR387" i="93"/>
  <c r="HN387" i="93"/>
  <c r="HK387" i="93"/>
  <c r="HJ387" i="93"/>
  <c r="HI387" i="93"/>
  <c r="HG387" i="93"/>
  <c r="HF387" i="93"/>
  <c r="HE387" i="93"/>
  <c r="HD387" i="93"/>
  <c r="HC387" i="93"/>
  <c r="HB387" i="93"/>
  <c r="HA387" i="93"/>
  <c r="IQ386" i="93"/>
  <c r="II386" i="93"/>
  <c r="IH386" i="93"/>
  <c r="HU386" i="93"/>
  <c r="HT386" i="93"/>
  <c r="HS386" i="93"/>
  <c r="HR386" i="93"/>
  <c r="HN386" i="93"/>
  <c r="HK386" i="93"/>
  <c r="HJ386" i="93"/>
  <c r="HI386" i="93"/>
  <c r="HG386" i="93"/>
  <c r="HF386" i="93"/>
  <c r="HE386" i="93"/>
  <c r="HD386" i="93"/>
  <c r="HC386" i="93"/>
  <c r="HB386" i="93"/>
  <c r="HA386" i="93"/>
  <c r="IQ385" i="93"/>
  <c r="II385" i="93"/>
  <c r="IH385" i="93"/>
  <c r="HU385" i="93"/>
  <c r="HT385" i="93"/>
  <c r="HS385" i="93"/>
  <c r="HR385" i="93"/>
  <c r="HN385" i="93"/>
  <c r="HK385" i="93"/>
  <c r="HJ385" i="93"/>
  <c r="HI385" i="93"/>
  <c r="HG385" i="93"/>
  <c r="HF385" i="93"/>
  <c r="HE385" i="93"/>
  <c r="HD385" i="93"/>
  <c r="HC385" i="93"/>
  <c r="HB385" i="93"/>
  <c r="HA385" i="93"/>
  <c r="IQ384" i="93"/>
  <c r="II384" i="93"/>
  <c r="IH384" i="93"/>
  <c r="HU384" i="93"/>
  <c r="HT384" i="93"/>
  <c r="HS384" i="93"/>
  <c r="HR384" i="93"/>
  <c r="HN384" i="93"/>
  <c r="HK384" i="93"/>
  <c r="HJ384" i="93"/>
  <c r="HI384" i="93"/>
  <c r="HG384" i="93"/>
  <c r="HF384" i="93"/>
  <c r="HE384" i="93"/>
  <c r="HD384" i="93"/>
  <c r="HC384" i="93"/>
  <c r="HB384" i="93"/>
  <c r="HA384" i="93"/>
  <c r="IQ383" i="93"/>
  <c r="II383" i="93"/>
  <c r="IH383" i="93"/>
  <c r="HU383" i="93"/>
  <c r="HT383" i="93"/>
  <c r="HS383" i="93"/>
  <c r="HR383" i="93"/>
  <c r="HN383" i="93"/>
  <c r="HK383" i="93"/>
  <c r="HJ383" i="93"/>
  <c r="HI383" i="93"/>
  <c r="HG383" i="93"/>
  <c r="HF383" i="93"/>
  <c r="HE383" i="93"/>
  <c r="HD383" i="93"/>
  <c r="HC383" i="93"/>
  <c r="HB383" i="93"/>
  <c r="HA383" i="93"/>
  <c r="IQ382" i="93"/>
  <c r="II382" i="93"/>
  <c r="IH382" i="93"/>
  <c r="HU382" i="93"/>
  <c r="HT382" i="93"/>
  <c r="HS382" i="93"/>
  <c r="HR382" i="93"/>
  <c r="HN382" i="93"/>
  <c r="HK382" i="93"/>
  <c r="HJ382" i="93"/>
  <c r="HI382" i="93"/>
  <c r="HG382" i="93"/>
  <c r="HF382" i="93"/>
  <c r="HE382" i="93"/>
  <c r="HD382" i="93"/>
  <c r="HC382" i="93"/>
  <c r="HB382" i="93"/>
  <c r="HA382" i="93"/>
  <c r="IQ381" i="93"/>
  <c r="II381" i="93"/>
  <c r="IH381" i="93"/>
  <c r="HU381" i="93"/>
  <c r="HT381" i="93"/>
  <c r="HS381" i="93"/>
  <c r="HR381" i="93"/>
  <c r="HN381" i="93"/>
  <c r="HK381" i="93"/>
  <c r="HJ381" i="93"/>
  <c r="HI381" i="93"/>
  <c r="HG381" i="93"/>
  <c r="HF381" i="93"/>
  <c r="HE381" i="93"/>
  <c r="HD381" i="93"/>
  <c r="HC381" i="93"/>
  <c r="HB381" i="93"/>
  <c r="HA381" i="93"/>
  <c r="IQ380" i="93"/>
  <c r="II380" i="93"/>
  <c r="IH380" i="93"/>
  <c r="HU380" i="93"/>
  <c r="HT380" i="93"/>
  <c r="HS380" i="93"/>
  <c r="HR380" i="93"/>
  <c r="HN380" i="93"/>
  <c r="HK380" i="93"/>
  <c r="HJ380" i="93"/>
  <c r="HI380" i="93"/>
  <c r="HG380" i="93"/>
  <c r="HF380" i="93"/>
  <c r="HE380" i="93"/>
  <c r="HD380" i="93"/>
  <c r="HC380" i="93"/>
  <c r="HB380" i="93"/>
  <c r="HA380" i="93"/>
  <c r="IQ379" i="93"/>
  <c r="II379" i="93"/>
  <c r="IH379" i="93"/>
  <c r="HU379" i="93"/>
  <c r="HT379" i="93"/>
  <c r="HS379" i="93"/>
  <c r="HR379" i="93"/>
  <c r="HN379" i="93"/>
  <c r="HK379" i="93"/>
  <c r="HJ379" i="93"/>
  <c r="HI379" i="93"/>
  <c r="HG379" i="93"/>
  <c r="HF379" i="93"/>
  <c r="HE379" i="93"/>
  <c r="HD379" i="93"/>
  <c r="HC379" i="93"/>
  <c r="HB379" i="93"/>
  <c r="HA379" i="93"/>
  <c r="IQ378" i="93"/>
  <c r="II378" i="93"/>
  <c r="IH378" i="93"/>
  <c r="HU378" i="93"/>
  <c r="HT378" i="93"/>
  <c r="HS378" i="93"/>
  <c r="HR378" i="93"/>
  <c r="HN378" i="93"/>
  <c r="HK378" i="93"/>
  <c r="HJ378" i="93"/>
  <c r="HI378" i="93"/>
  <c r="HG378" i="93"/>
  <c r="HF378" i="93"/>
  <c r="HE378" i="93"/>
  <c r="HD378" i="93"/>
  <c r="HC378" i="93"/>
  <c r="HB378" i="93"/>
  <c r="HA378" i="93"/>
  <c r="IQ377" i="93"/>
  <c r="II377" i="93"/>
  <c r="IH377" i="93"/>
  <c r="HU377" i="93"/>
  <c r="HT377" i="93"/>
  <c r="HS377" i="93"/>
  <c r="HR377" i="93"/>
  <c r="HN377" i="93"/>
  <c r="HK377" i="93"/>
  <c r="HJ377" i="93"/>
  <c r="HI377" i="93"/>
  <c r="HG377" i="93"/>
  <c r="HF377" i="93"/>
  <c r="HE377" i="93"/>
  <c r="HD377" i="93"/>
  <c r="HC377" i="93"/>
  <c r="HB377" i="93"/>
  <c r="HA377" i="93"/>
  <c r="IQ376" i="93"/>
  <c r="II376" i="93"/>
  <c r="IH376" i="93"/>
  <c r="HU376" i="93"/>
  <c r="HT376" i="93"/>
  <c r="HS376" i="93"/>
  <c r="HR376" i="93"/>
  <c r="HN376" i="93"/>
  <c r="HK376" i="93"/>
  <c r="HJ376" i="93"/>
  <c r="HI376" i="93"/>
  <c r="HG376" i="93"/>
  <c r="HF376" i="93"/>
  <c r="HE376" i="93"/>
  <c r="HD376" i="93"/>
  <c r="HC376" i="93"/>
  <c r="HB376" i="93"/>
  <c r="HA376" i="93"/>
  <c r="IQ375" i="93"/>
  <c r="II375" i="93"/>
  <c r="IH375" i="93"/>
  <c r="HU375" i="93"/>
  <c r="HT375" i="93"/>
  <c r="HS375" i="93"/>
  <c r="HR375" i="93"/>
  <c r="HN375" i="93"/>
  <c r="HK375" i="93"/>
  <c r="HJ375" i="93"/>
  <c r="HI375" i="93"/>
  <c r="HG375" i="93"/>
  <c r="HF375" i="93"/>
  <c r="HE375" i="93"/>
  <c r="HD375" i="93"/>
  <c r="HC375" i="93"/>
  <c r="HB375" i="93"/>
  <c r="HA375" i="93"/>
  <c r="IQ374" i="93"/>
  <c r="II374" i="93"/>
  <c r="IH374" i="93"/>
  <c r="HU374" i="93"/>
  <c r="HT374" i="93"/>
  <c r="HS374" i="93"/>
  <c r="HR374" i="93"/>
  <c r="HN374" i="93"/>
  <c r="HK374" i="93"/>
  <c r="HJ374" i="93"/>
  <c r="HI374" i="93"/>
  <c r="HG374" i="93"/>
  <c r="HF374" i="93"/>
  <c r="HE374" i="93"/>
  <c r="HD374" i="93"/>
  <c r="HC374" i="93"/>
  <c r="HB374" i="93"/>
  <c r="HA374" i="93"/>
  <c r="IQ373" i="93"/>
  <c r="II373" i="93"/>
  <c r="IH373" i="93"/>
  <c r="HU373" i="93"/>
  <c r="HT373" i="93"/>
  <c r="HS373" i="93"/>
  <c r="HR373" i="93"/>
  <c r="HN373" i="93"/>
  <c r="HK373" i="93"/>
  <c r="HJ373" i="93"/>
  <c r="HI373" i="93"/>
  <c r="HG373" i="93"/>
  <c r="HF373" i="93"/>
  <c r="HE373" i="93"/>
  <c r="HD373" i="93"/>
  <c r="HC373" i="93"/>
  <c r="HB373" i="93"/>
  <c r="HA373" i="93"/>
  <c r="IQ372" i="93"/>
  <c r="II372" i="93"/>
  <c r="IH372" i="93"/>
  <c r="HU372" i="93"/>
  <c r="HT372" i="93"/>
  <c r="HS372" i="93"/>
  <c r="HR372" i="93"/>
  <c r="HN372" i="93"/>
  <c r="HK372" i="93"/>
  <c r="HJ372" i="93"/>
  <c r="HI372" i="93"/>
  <c r="HG372" i="93"/>
  <c r="HF372" i="93"/>
  <c r="HE372" i="93"/>
  <c r="HD372" i="93"/>
  <c r="HC372" i="93"/>
  <c r="HB372" i="93"/>
  <c r="HA372" i="93"/>
  <c r="IQ371" i="93"/>
  <c r="II371" i="93"/>
  <c r="IH371" i="93"/>
  <c r="HU371" i="93"/>
  <c r="HT371" i="93"/>
  <c r="HS371" i="93"/>
  <c r="HR371" i="93"/>
  <c r="HN371" i="93"/>
  <c r="HK371" i="93"/>
  <c r="HJ371" i="93"/>
  <c r="HI371" i="93"/>
  <c r="HG371" i="93"/>
  <c r="HF371" i="93"/>
  <c r="HE371" i="93"/>
  <c r="HD371" i="93"/>
  <c r="HC371" i="93"/>
  <c r="HB371" i="93"/>
  <c r="HA371" i="93"/>
  <c r="IQ370" i="93"/>
  <c r="II370" i="93"/>
  <c r="IH370" i="93"/>
  <c r="HU370" i="93"/>
  <c r="HT370" i="93"/>
  <c r="HS370" i="93"/>
  <c r="HR370" i="93"/>
  <c r="HN370" i="93"/>
  <c r="HK370" i="93"/>
  <c r="HJ370" i="93"/>
  <c r="HI370" i="93"/>
  <c r="HG370" i="93"/>
  <c r="HF370" i="93"/>
  <c r="HE370" i="93"/>
  <c r="HD370" i="93"/>
  <c r="HC370" i="93"/>
  <c r="HB370" i="93"/>
  <c r="HA370" i="93"/>
  <c r="IQ369" i="93"/>
  <c r="II369" i="93"/>
  <c r="IH369" i="93"/>
  <c r="HU369" i="93"/>
  <c r="HT369" i="93"/>
  <c r="HS369" i="93"/>
  <c r="HR369" i="93"/>
  <c r="HN369" i="93"/>
  <c r="HK369" i="93"/>
  <c r="HJ369" i="93"/>
  <c r="HI369" i="93"/>
  <c r="HG369" i="93"/>
  <c r="HF369" i="93"/>
  <c r="HE369" i="93"/>
  <c r="HD369" i="93"/>
  <c r="HC369" i="93"/>
  <c r="HB369" i="93"/>
  <c r="HA369" i="93"/>
  <c r="IQ368" i="93"/>
  <c r="II368" i="93"/>
  <c r="IH368" i="93"/>
  <c r="HU368" i="93"/>
  <c r="HT368" i="93"/>
  <c r="HS368" i="93"/>
  <c r="HR368" i="93"/>
  <c r="HN368" i="93"/>
  <c r="HK368" i="93"/>
  <c r="HJ368" i="93"/>
  <c r="HI368" i="93"/>
  <c r="HG368" i="93"/>
  <c r="HF368" i="93"/>
  <c r="HE368" i="93"/>
  <c r="HD368" i="93"/>
  <c r="HC368" i="93"/>
  <c r="HB368" i="93"/>
  <c r="HA368" i="93"/>
  <c r="IQ367" i="93"/>
  <c r="II367" i="93"/>
  <c r="IH367" i="93"/>
  <c r="HU367" i="93"/>
  <c r="HT367" i="93"/>
  <c r="HS367" i="93"/>
  <c r="HR367" i="93"/>
  <c r="HN367" i="93"/>
  <c r="HK367" i="93"/>
  <c r="HJ367" i="93"/>
  <c r="HI367" i="93"/>
  <c r="HG367" i="93"/>
  <c r="HF367" i="93"/>
  <c r="HE367" i="93"/>
  <c r="HD367" i="93"/>
  <c r="HC367" i="93"/>
  <c r="HB367" i="93"/>
  <c r="HA367" i="93"/>
  <c r="IQ366" i="93"/>
  <c r="II366" i="93"/>
  <c r="IH366" i="93"/>
  <c r="HU366" i="93"/>
  <c r="HT366" i="93"/>
  <c r="HS366" i="93"/>
  <c r="HR366" i="93"/>
  <c r="HN366" i="93"/>
  <c r="HK366" i="93"/>
  <c r="HJ366" i="93"/>
  <c r="HI366" i="93"/>
  <c r="HG366" i="93"/>
  <c r="HF366" i="93"/>
  <c r="HE366" i="93"/>
  <c r="HD366" i="93"/>
  <c r="HC366" i="93"/>
  <c r="HB366" i="93"/>
  <c r="HA366" i="93"/>
  <c r="IQ365" i="93"/>
  <c r="II365" i="93"/>
  <c r="IH365" i="93"/>
  <c r="HU365" i="93"/>
  <c r="HT365" i="93"/>
  <c r="HS365" i="93"/>
  <c r="HR365" i="93"/>
  <c r="HN365" i="93"/>
  <c r="HK365" i="93"/>
  <c r="HJ365" i="93"/>
  <c r="HI365" i="93"/>
  <c r="HG365" i="93"/>
  <c r="HF365" i="93"/>
  <c r="HE365" i="93"/>
  <c r="HD365" i="93"/>
  <c r="HC365" i="93"/>
  <c r="HB365" i="93"/>
  <c r="HA365" i="93"/>
  <c r="IQ364" i="93"/>
  <c r="II364" i="93"/>
  <c r="IH364" i="93"/>
  <c r="HU364" i="93"/>
  <c r="HT364" i="93"/>
  <c r="HS364" i="93"/>
  <c r="HR364" i="93"/>
  <c r="HN364" i="93"/>
  <c r="HK364" i="93"/>
  <c r="HJ364" i="93"/>
  <c r="HI364" i="93"/>
  <c r="HG364" i="93"/>
  <c r="HF364" i="93"/>
  <c r="HE364" i="93"/>
  <c r="HD364" i="93"/>
  <c r="HC364" i="93"/>
  <c r="HB364" i="93"/>
  <c r="HA364" i="93"/>
  <c r="IQ363" i="93"/>
  <c r="II363" i="93"/>
  <c r="IH363" i="93"/>
  <c r="HU363" i="93"/>
  <c r="HT363" i="93"/>
  <c r="HS363" i="93"/>
  <c r="HR363" i="93"/>
  <c r="HN363" i="93"/>
  <c r="HK363" i="93"/>
  <c r="HJ363" i="93"/>
  <c r="HI363" i="93"/>
  <c r="HG363" i="93"/>
  <c r="HF363" i="93"/>
  <c r="HE363" i="93"/>
  <c r="HD363" i="93"/>
  <c r="HC363" i="93"/>
  <c r="HB363" i="93"/>
  <c r="HA363" i="93"/>
  <c r="IQ362" i="93"/>
  <c r="II362" i="93"/>
  <c r="IH362" i="93"/>
  <c r="HU362" i="93"/>
  <c r="HT362" i="93"/>
  <c r="HS362" i="93"/>
  <c r="HR362" i="93"/>
  <c r="HN362" i="93"/>
  <c r="HK362" i="93"/>
  <c r="HJ362" i="93"/>
  <c r="HI362" i="93"/>
  <c r="HG362" i="93"/>
  <c r="HF362" i="93"/>
  <c r="HE362" i="93"/>
  <c r="HD362" i="93"/>
  <c r="HC362" i="93"/>
  <c r="HB362" i="93"/>
  <c r="HA362" i="93"/>
  <c r="IQ361" i="93"/>
  <c r="II361" i="93"/>
  <c r="IH361" i="93"/>
  <c r="HU361" i="93"/>
  <c r="HT361" i="93"/>
  <c r="HS361" i="93"/>
  <c r="HR361" i="93"/>
  <c r="HN361" i="93"/>
  <c r="HK361" i="93"/>
  <c r="HJ361" i="93"/>
  <c r="HI361" i="93"/>
  <c r="HG361" i="93"/>
  <c r="HF361" i="93"/>
  <c r="HE361" i="93"/>
  <c r="HD361" i="93"/>
  <c r="HC361" i="93"/>
  <c r="HB361" i="93"/>
  <c r="HA361" i="93"/>
  <c r="IQ360" i="93"/>
  <c r="II360" i="93"/>
  <c r="IH360" i="93"/>
  <c r="HU360" i="93"/>
  <c r="HT360" i="93"/>
  <c r="HS360" i="93"/>
  <c r="HR360" i="93"/>
  <c r="HN360" i="93"/>
  <c r="HK360" i="93"/>
  <c r="HJ360" i="93"/>
  <c r="HI360" i="93"/>
  <c r="HG360" i="93"/>
  <c r="HF360" i="93"/>
  <c r="HE360" i="93"/>
  <c r="HD360" i="93"/>
  <c r="HC360" i="93"/>
  <c r="HB360" i="93"/>
  <c r="HA360" i="93"/>
  <c r="IQ359" i="93"/>
  <c r="II359" i="93"/>
  <c r="IH359" i="93"/>
  <c r="HU359" i="93"/>
  <c r="HT359" i="93"/>
  <c r="HS359" i="93"/>
  <c r="HR359" i="93"/>
  <c r="HN359" i="93"/>
  <c r="HK359" i="93"/>
  <c r="HJ359" i="93"/>
  <c r="HI359" i="93"/>
  <c r="HG359" i="93"/>
  <c r="HF359" i="93"/>
  <c r="HE359" i="93"/>
  <c r="HD359" i="93"/>
  <c r="HC359" i="93"/>
  <c r="HB359" i="93"/>
  <c r="HA359" i="93"/>
  <c r="IQ358" i="93"/>
  <c r="II358" i="93"/>
  <c r="IH358" i="93"/>
  <c r="HU358" i="93"/>
  <c r="HT358" i="93"/>
  <c r="HS358" i="93"/>
  <c r="HR358" i="93"/>
  <c r="HN358" i="93"/>
  <c r="HK358" i="93"/>
  <c r="HJ358" i="93"/>
  <c r="HI358" i="93"/>
  <c r="HG358" i="93"/>
  <c r="HF358" i="93"/>
  <c r="HE358" i="93"/>
  <c r="HD358" i="93"/>
  <c r="HC358" i="93"/>
  <c r="HB358" i="93"/>
  <c r="HA358" i="93"/>
  <c r="IQ357" i="93"/>
  <c r="II357" i="93"/>
  <c r="IH357" i="93"/>
  <c r="HU357" i="93"/>
  <c r="HT357" i="93"/>
  <c r="HS357" i="93"/>
  <c r="HR357" i="93"/>
  <c r="HN357" i="93"/>
  <c r="HK357" i="93"/>
  <c r="HJ357" i="93"/>
  <c r="HI357" i="93"/>
  <c r="HG357" i="93"/>
  <c r="HF357" i="93"/>
  <c r="HE357" i="93"/>
  <c r="HD357" i="93"/>
  <c r="HC357" i="93"/>
  <c r="HB357" i="93"/>
  <c r="HA357" i="93"/>
  <c r="IQ356" i="93"/>
  <c r="II356" i="93"/>
  <c r="IH356" i="93"/>
  <c r="HU356" i="93"/>
  <c r="HT356" i="93"/>
  <c r="HS356" i="93"/>
  <c r="HR356" i="93"/>
  <c r="HN356" i="93"/>
  <c r="HK356" i="93"/>
  <c r="HJ356" i="93"/>
  <c r="HI356" i="93"/>
  <c r="HG356" i="93"/>
  <c r="HF356" i="93"/>
  <c r="HE356" i="93"/>
  <c r="HD356" i="93"/>
  <c r="HC356" i="93"/>
  <c r="HB356" i="93"/>
  <c r="HA356" i="93"/>
  <c r="IQ355" i="93"/>
  <c r="II355" i="93"/>
  <c r="IH355" i="93"/>
  <c r="HU355" i="93"/>
  <c r="HT355" i="93"/>
  <c r="HS355" i="93"/>
  <c r="HR355" i="93"/>
  <c r="HN355" i="93"/>
  <c r="HK355" i="93"/>
  <c r="HJ355" i="93"/>
  <c r="HI355" i="93"/>
  <c r="HG355" i="93"/>
  <c r="HF355" i="93"/>
  <c r="HE355" i="93"/>
  <c r="HD355" i="93"/>
  <c r="HC355" i="93"/>
  <c r="HB355" i="93"/>
  <c r="HA355" i="93"/>
  <c r="IQ354" i="93"/>
  <c r="II354" i="93"/>
  <c r="IH354" i="93"/>
  <c r="HU354" i="93"/>
  <c r="HT354" i="93"/>
  <c r="HS354" i="93"/>
  <c r="HR354" i="93"/>
  <c r="HN354" i="93"/>
  <c r="HK354" i="93"/>
  <c r="HJ354" i="93"/>
  <c r="HI354" i="93"/>
  <c r="HG354" i="93"/>
  <c r="HF354" i="93"/>
  <c r="HE354" i="93"/>
  <c r="HD354" i="93"/>
  <c r="HC354" i="93"/>
  <c r="HB354" i="93"/>
  <c r="HA354" i="93"/>
  <c r="IQ353" i="93"/>
  <c r="II353" i="93"/>
  <c r="IH353" i="93"/>
  <c r="HU353" i="93"/>
  <c r="HT353" i="93"/>
  <c r="HS353" i="93"/>
  <c r="HR353" i="93"/>
  <c r="HN353" i="93"/>
  <c r="HK353" i="93"/>
  <c r="HJ353" i="93"/>
  <c r="HI353" i="93"/>
  <c r="HG353" i="93"/>
  <c r="HF353" i="93"/>
  <c r="HE353" i="93"/>
  <c r="HD353" i="93"/>
  <c r="HC353" i="93"/>
  <c r="HB353" i="93"/>
  <c r="HA353" i="93"/>
  <c r="IQ352" i="93"/>
  <c r="II352" i="93"/>
  <c r="IH352" i="93"/>
  <c r="HU352" i="93"/>
  <c r="HT352" i="93"/>
  <c r="HS352" i="93"/>
  <c r="HR352" i="93"/>
  <c r="HN352" i="93"/>
  <c r="HK352" i="93"/>
  <c r="HJ352" i="93"/>
  <c r="HI352" i="93"/>
  <c r="HG352" i="93"/>
  <c r="HF352" i="93"/>
  <c r="HE352" i="93"/>
  <c r="HD352" i="93"/>
  <c r="HC352" i="93"/>
  <c r="HB352" i="93"/>
  <c r="HA352" i="93"/>
  <c r="IQ351" i="93"/>
  <c r="II351" i="93"/>
  <c r="IH351" i="93"/>
  <c r="HU351" i="93"/>
  <c r="HT351" i="93"/>
  <c r="HS351" i="93"/>
  <c r="HR351" i="93"/>
  <c r="HN351" i="93"/>
  <c r="HK351" i="93"/>
  <c r="HJ351" i="93"/>
  <c r="HI351" i="93"/>
  <c r="HG351" i="93"/>
  <c r="HF351" i="93"/>
  <c r="HE351" i="93"/>
  <c r="HD351" i="93"/>
  <c r="HC351" i="93"/>
  <c r="HB351" i="93"/>
  <c r="HA351" i="93"/>
  <c r="IQ350" i="93"/>
  <c r="II350" i="93"/>
  <c r="IH350" i="93"/>
  <c r="HU350" i="93"/>
  <c r="HT350" i="93"/>
  <c r="HS350" i="93"/>
  <c r="HR350" i="93"/>
  <c r="HN350" i="93"/>
  <c r="HK350" i="93"/>
  <c r="HJ350" i="93"/>
  <c r="HI350" i="93"/>
  <c r="HG350" i="93"/>
  <c r="HF350" i="93"/>
  <c r="HE350" i="93"/>
  <c r="HD350" i="93"/>
  <c r="HC350" i="93"/>
  <c r="HB350" i="93"/>
  <c r="HA350" i="93"/>
  <c r="IQ349" i="93"/>
  <c r="II349" i="93"/>
  <c r="IH349" i="93"/>
  <c r="HU349" i="93"/>
  <c r="HT349" i="93"/>
  <c r="HS349" i="93"/>
  <c r="HR349" i="93"/>
  <c r="HN349" i="93"/>
  <c r="HK349" i="93"/>
  <c r="HJ349" i="93"/>
  <c r="HI349" i="93"/>
  <c r="HG349" i="93"/>
  <c r="HF349" i="93"/>
  <c r="HE349" i="93"/>
  <c r="HD349" i="93"/>
  <c r="HC349" i="93"/>
  <c r="HB349" i="93"/>
  <c r="HA349" i="93"/>
  <c r="IQ348" i="93"/>
  <c r="II348" i="93"/>
  <c r="IH348" i="93"/>
  <c r="HU348" i="93"/>
  <c r="HT348" i="93"/>
  <c r="HS348" i="93"/>
  <c r="HR348" i="93"/>
  <c r="HN348" i="93"/>
  <c r="HK348" i="93"/>
  <c r="HJ348" i="93"/>
  <c r="HI348" i="93"/>
  <c r="HG348" i="93"/>
  <c r="HF348" i="93"/>
  <c r="HE348" i="93"/>
  <c r="HD348" i="93"/>
  <c r="HC348" i="93"/>
  <c r="HB348" i="93"/>
  <c r="HA348" i="93"/>
  <c r="IQ347" i="93"/>
  <c r="II347" i="93"/>
  <c r="IH347" i="93"/>
  <c r="HU347" i="93"/>
  <c r="HT347" i="93"/>
  <c r="HS347" i="93"/>
  <c r="HR347" i="93"/>
  <c r="HN347" i="93"/>
  <c r="HK347" i="93"/>
  <c r="HJ347" i="93"/>
  <c r="HI347" i="93"/>
  <c r="HG347" i="93"/>
  <c r="HF347" i="93"/>
  <c r="HE347" i="93"/>
  <c r="HD347" i="93"/>
  <c r="HC347" i="93"/>
  <c r="HB347" i="93"/>
  <c r="HA347" i="93"/>
  <c r="IQ346" i="93"/>
  <c r="II346" i="93"/>
  <c r="IH346" i="93"/>
  <c r="HU346" i="93"/>
  <c r="HT346" i="93"/>
  <c r="HS346" i="93"/>
  <c r="HR346" i="93"/>
  <c r="HN346" i="93"/>
  <c r="HK346" i="93"/>
  <c r="HJ346" i="93"/>
  <c r="HI346" i="93"/>
  <c r="HG346" i="93"/>
  <c r="HF346" i="93"/>
  <c r="HE346" i="93"/>
  <c r="HD346" i="93"/>
  <c r="HC346" i="93"/>
  <c r="HB346" i="93"/>
  <c r="HA346" i="93"/>
  <c r="IQ345" i="93"/>
  <c r="II345" i="93"/>
  <c r="IH345" i="93"/>
  <c r="HU345" i="93"/>
  <c r="HT345" i="93"/>
  <c r="HS345" i="93"/>
  <c r="HR345" i="93"/>
  <c r="HN345" i="93"/>
  <c r="HK345" i="93"/>
  <c r="HJ345" i="93"/>
  <c r="HI345" i="93"/>
  <c r="HG345" i="93"/>
  <c r="HF345" i="93"/>
  <c r="HE345" i="93"/>
  <c r="HD345" i="93"/>
  <c r="HC345" i="93"/>
  <c r="HB345" i="93"/>
  <c r="HA345" i="93"/>
  <c r="IQ344" i="93"/>
  <c r="II344" i="93"/>
  <c r="IH344" i="93"/>
  <c r="HU344" i="93"/>
  <c r="HT344" i="93"/>
  <c r="HS344" i="93"/>
  <c r="HR344" i="93"/>
  <c r="HN344" i="93"/>
  <c r="HK344" i="93"/>
  <c r="HJ344" i="93"/>
  <c r="HI344" i="93"/>
  <c r="HG344" i="93"/>
  <c r="HF344" i="93"/>
  <c r="HE344" i="93"/>
  <c r="HD344" i="93"/>
  <c r="HC344" i="93"/>
  <c r="HB344" i="93"/>
  <c r="HA344" i="93"/>
  <c r="IQ343" i="93"/>
  <c r="II343" i="93"/>
  <c r="IH343" i="93"/>
  <c r="HU343" i="93"/>
  <c r="HT343" i="93"/>
  <c r="HS343" i="93"/>
  <c r="HR343" i="93"/>
  <c r="HN343" i="93"/>
  <c r="HK343" i="93"/>
  <c r="HJ343" i="93"/>
  <c r="HI343" i="93"/>
  <c r="HG343" i="93"/>
  <c r="HF343" i="93"/>
  <c r="HE343" i="93"/>
  <c r="HD343" i="93"/>
  <c r="HC343" i="93"/>
  <c r="HB343" i="93"/>
  <c r="HA343" i="93"/>
  <c r="IQ342" i="93"/>
  <c r="II342" i="93"/>
  <c r="IH342" i="93"/>
  <c r="HU342" i="93"/>
  <c r="HT342" i="93"/>
  <c r="HS342" i="93"/>
  <c r="HR342" i="93"/>
  <c r="HN342" i="93"/>
  <c r="HK342" i="93"/>
  <c r="HJ342" i="93"/>
  <c r="HI342" i="93"/>
  <c r="HG342" i="93"/>
  <c r="HF342" i="93"/>
  <c r="HE342" i="93"/>
  <c r="HD342" i="93"/>
  <c r="HC342" i="93"/>
  <c r="HB342" i="93"/>
  <c r="HA342" i="93"/>
  <c r="IQ341" i="93"/>
  <c r="II341" i="93"/>
  <c r="IH341" i="93"/>
  <c r="HU341" i="93"/>
  <c r="HT341" i="93"/>
  <c r="HS341" i="93"/>
  <c r="HR341" i="93"/>
  <c r="HN341" i="93"/>
  <c r="HK341" i="93"/>
  <c r="HJ341" i="93"/>
  <c r="HI341" i="93"/>
  <c r="HG341" i="93"/>
  <c r="HF341" i="93"/>
  <c r="HE341" i="93"/>
  <c r="HD341" i="93"/>
  <c r="HC341" i="93"/>
  <c r="HB341" i="93"/>
  <c r="HA341" i="93"/>
  <c r="IQ340" i="93"/>
  <c r="II340" i="93"/>
  <c r="IH340" i="93"/>
  <c r="HU340" i="93"/>
  <c r="HT340" i="93"/>
  <c r="HS340" i="93"/>
  <c r="HR340" i="93"/>
  <c r="HN340" i="93"/>
  <c r="HK340" i="93"/>
  <c r="HJ340" i="93"/>
  <c r="HI340" i="93"/>
  <c r="HG340" i="93"/>
  <c r="HF340" i="93"/>
  <c r="HE340" i="93"/>
  <c r="HD340" i="93"/>
  <c r="HC340" i="93"/>
  <c r="HB340" i="93"/>
  <c r="HA340" i="93"/>
  <c r="IQ339" i="93"/>
  <c r="II339" i="93"/>
  <c r="IH339" i="93"/>
  <c r="HU339" i="93"/>
  <c r="HT339" i="93"/>
  <c r="HS339" i="93"/>
  <c r="HR339" i="93"/>
  <c r="HN339" i="93"/>
  <c r="HK339" i="93"/>
  <c r="HJ339" i="93"/>
  <c r="HI339" i="93"/>
  <c r="HG339" i="93"/>
  <c r="HF339" i="93"/>
  <c r="HE339" i="93"/>
  <c r="HD339" i="93"/>
  <c r="HC339" i="93"/>
  <c r="HB339" i="93"/>
  <c r="HA339" i="93"/>
  <c r="IQ338" i="93"/>
  <c r="II338" i="93"/>
  <c r="IH338" i="93"/>
  <c r="HU338" i="93"/>
  <c r="HT338" i="93"/>
  <c r="HS338" i="93"/>
  <c r="HR338" i="93"/>
  <c r="HN338" i="93"/>
  <c r="HK338" i="93"/>
  <c r="HJ338" i="93"/>
  <c r="HI338" i="93"/>
  <c r="HG338" i="93"/>
  <c r="HF338" i="93"/>
  <c r="HE338" i="93"/>
  <c r="HD338" i="93"/>
  <c r="HC338" i="93"/>
  <c r="HB338" i="93"/>
  <c r="HA338" i="93"/>
  <c r="IQ337" i="93"/>
  <c r="II337" i="93"/>
  <c r="IH337" i="93"/>
  <c r="HU337" i="93"/>
  <c r="HT337" i="93"/>
  <c r="HS337" i="93"/>
  <c r="HR337" i="93"/>
  <c r="HN337" i="93"/>
  <c r="HK337" i="93"/>
  <c r="HJ337" i="93"/>
  <c r="HI337" i="93"/>
  <c r="HG337" i="93"/>
  <c r="HF337" i="93"/>
  <c r="HE337" i="93"/>
  <c r="HD337" i="93"/>
  <c r="HC337" i="93"/>
  <c r="HB337" i="93"/>
  <c r="HA337" i="93"/>
  <c r="IQ336" i="93"/>
  <c r="II336" i="93"/>
  <c r="IH336" i="93"/>
  <c r="HU336" i="93"/>
  <c r="HT336" i="93"/>
  <c r="HS336" i="93"/>
  <c r="HR336" i="93"/>
  <c r="HN336" i="93"/>
  <c r="HK336" i="93"/>
  <c r="HJ336" i="93"/>
  <c r="HI336" i="93"/>
  <c r="HG336" i="93"/>
  <c r="HF336" i="93"/>
  <c r="HE336" i="93"/>
  <c r="HD336" i="93"/>
  <c r="HC336" i="93"/>
  <c r="HB336" i="93"/>
  <c r="HA336" i="93"/>
  <c r="IQ335" i="93"/>
  <c r="II335" i="93"/>
  <c r="IH335" i="93"/>
  <c r="HU335" i="93"/>
  <c r="HT335" i="93"/>
  <c r="HS335" i="93"/>
  <c r="HR335" i="93"/>
  <c r="HN335" i="93"/>
  <c r="HK335" i="93"/>
  <c r="HJ335" i="93"/>
  <c r="HI335" i="93"/>
  <c r="HG335" i="93"/>
  <c r="HF335" i="93"/>
  <c r="HE335" i="93"/>
  <c r="HD335" i="93"/>
  <c r="HC335" i="93"/>
  <c r="HB335" i="93"/>
  <c r="HA335" i="93"/>
  <c r="IQ334" i="93"/>
  <c r="II334" i="93"/>
  <c r="IH334" i="93"/>
  <c r="HU334" i="93"/>
  <c r="HT334" i="93"/>
  <c r="HS334" i="93"/>
  <c r="HR334" i="93"/>
  <c r="HN334" i="93"/>
  <c r="HK334" i="93"/>
  <c r="HJ334" i="93"/>
  <c r="HI334" i="93"/>
  <c r="HG334" i="93"/>
  <c r="HF334" i="93"/>
  <c r="HE334" i="93"/>
  <c r="HC334" i="93"/>
  <c r="HB334" i="93"/>
  <c r="HA334" i="93"/>
  <c r="IQ319" i="93"/>
  <c r="II319" i="93"/>
  <c r="IH319" i="93"/>
  <c r="HU319" i="93"/>
  <c r="HT319" i="93"/>
  <c r="HS319" i="93"/>
  <c r="HR319" i="93"/>
  <c r="HN319" i="93"/>
  <c r="HK319" i="93"/>
  <c r="HJ319" i="93"/>
  <c r="HI319" i="93"/>
  <c r="HG319" i="93"/>
  <c r="HF319" i="93"/>
  <c r="HE319" i="93"/>
  <c r="HD319" i="93"/>
  <c r="HC319" i="93"/>
  <c r="HB319" i="93"/>
  <c r="IQ333" i="93"/>
  <c r="II333" i="93"/>
  <c r="IH333" i="93"/>
  <c r="HU333" i="93"/>
  <c r="HT333" i="93"/>
  <c r="HS333" i="93"/>
  <c r="HR333" i="93"/>
  <c r="HN333" i="93"/>
  <c r="HK333" i="93"/>
  <c r="HJ333" i="93"/>
  <c r="HI333" i="93"/>
  <c r="HG333" i="93"/>
  <c r="HF333" i="93"/>
  <c r="HE333" i="93"/>
  <c r="HD333" i="93"/>
  <c r="HC333" i="93"/>
  <c r="HB333" i="93"/>
  <c r="HA333" i="93"/>
  <c r="IQ332" i="93"/>
  <c r="II332" i="93"/>
  <c r="IH332" i="93"/>
  <c r="HU332" i="93"/>
  <c r="HT332" i="93"/>
  <c r="HS332" i="93"/>
  <c r="HR332" i="93"/>
  <c r="HN332" i="93"/>
  <c r="HK332" i="93"/>
  <c r="HJ332" i="93"/>
  <c r="HI332" i="93"/>
  <c r="HG332" i="93"/>
  <c r="HF332" i="93"/>
  <c r="HE332" i="93"/>
  <c r="HD332" i="93"/>
  <c r="HC332" i="93"/>
  <c r="HB332" i="93"/>
  <c r="HA332" i="93"/>
  <c r="IQ331" i="93"/>
  <c r="II331" i="93"/>
  <c r="IH331" i="93"/>
  <c r="HU331" i="93"/>
  <c r="HT331" i="93"/>
  <c r="HS331" i="93"/>
  <c r="HR331" i="93"/>
  <c r="HN331" i="93"/>
  <c r="HK331" i="93"/>
  <c r="HJ331" i="93"/>
  <c r="HI331" i="93"/>
  <c r="HG331" i="93"/>
  <c r="HF331" i="93"/>
  <c r="HE331" i="93"/>
  <c r="HD331" i="93"/>
  <c r="HC331" i="93"/>
  <c r="HB331" i="93"/>
  <c r="HA331" i="93"/>
  <c r="IQ330" i="93"/>
  <c r="II330" i="93"/>
  <c r="IH330" i="93"/>
  <c r="HU330" i="93"/>
  <c r="HT330" i="93"/>
  <c r="HS330" i="93"/>
  <c r="HR330" i="93"/>
  <c r="HN330" i="93"/>
  <c r="HK330" i="93"/>
  <c r="HJ330" i="93"/>
  <c r="HI330" i="93"/>
  <c r="HG330" i="93"/>
  <c r="HF330" i="93"/>
  <c r="HE330" i="93"/>
  <c r="HD330" i="93"/>
  <c r="HC330" i="93"/>
  <c r="HB330" i="93"/>
  <c r="HA330" i="93"/>
  <c r="IQ329" i="93"/>
  <c r="II329" i="93"/>
  <c r="IH329" i="93"/>
  <c r="HU329" i="93"/>
  <c r="HT329" i="93"/>
  <c r="HS329" i="93"/>
  <c r="HR329" i="93"/>
  <c r="HN329" i="93"/>
  <c r="HK329" i="93"/>
  <c r="HJ329" i="93"/>
  <c r="HI329" i="93"/>
  <c r="HG329" i="93"/>
  <c r="HF329" i="93"/>
  <c r="HE329" i="93"/>
  <c r="HD329" i="93"/>
  <c r="HC329" i="93"/>
  <c r="HB329" i="93"/>
  <c r="HA329" i="93"/>
  <c r="IQ328" i="93"/>
  <c r="II328" i="93"/>
  <c r="IH328" i="93"/>
  <c r="HU328" i="93"/>
  <c r="HT328" i="93"/>
  <c r="HS328" i="93"/>
  <c r="HR328" i="93"/>
  <c r="HN328" i="93"/>
  <c r="HJ328" i="93"/>
  <c r="HI328" i="93"/>
  <c r="HG328" i="93"/>
  <c r="HF328" i="93"/>
  <c r="HE328" i="93"/>
  <c r="HD328" i="93"/>
  <c r="HC328" i="93"/>
  <c r="HB328" i="93"/>
  <c r="HA328" i="93"/>
  <c r="IQ327" i="93"/>
  <c r="II327" i="93"/>
  <c r="IH327" i="93"/>
  <c r="HU327" i="93"/>
  <c r="HT327" i="93"/>
  <c r="HS327" i="93"/>
  <c r="HR327" i="93"/>
  <c r="HN327" i="93"/>
  <c r="HK327" i="93"/>
  <c r="HJ327" i="93"/>
  <c r="HI327" i="93"/>
  <c r="HG327" i="93"/>
  <c r="HF327" i="93"/>
  <c r="HE327" i="93"/>
  <c r="HD327" i="93"/>
  <c r="HC327" i="93"/>
  <c r="HB327" i="93"/>
  <c r="HA327" i="93"/>
  <c r="IQ326" i="93"/>
  <c r="IM326" i="93"/>
  <c r="II326" i="93"/>
  <c r="IH326" i="93"/>
  <c r="HT326" i="93"/>
  <c r="HS326" i="93"/>
  <c r="HR326" i="93"/>
  <c r="HN326" i="93"/>
  <c r="HK326" i="93"/>
  <c r="HJ326" i="93"/>
  <c r="HI326" i="93"/>
  <c r="HG326" i="93"/>
  <c r="HF326" i="93"/>
  <c r="HE326" i="93"/>
  <c r="HD326" i="93"/>
  <c r="HC326" i="93"/>
  <c r="HB326" i="93"/>
  <c r="HA326" i="93"/>
  <c r="IQ325" i="93"/>
  <c r="II325" i="93"/>
  <c r="HU325" i="93"/>
  <c r="HT325" i="93"/>
  <c r="HS325" i="93"/>
  <c r="HN325" i="93"/>
  <c r="HK325" i="93"/>
  <c r="HJ325" i="93"/>
  <c r="HG325" i="93"/>
  <c r="HF325" i="93"/>
  <c r="HE325" i="93"/>
  <c r="HD325" i="93"/>
  <c r="HC325" i="93"/>
  <c r="HB325" i="93"/>
  <c r="HA325" i="93"/>
  <c r="II324" i="93"/>
  <c r="IH324" i="93"/>
  <c r="HU324" i="93"/>
  <c r="HT324" i="93"/>
  <c r="HS324" i="93"/>
  <c r="HR324" i="93"/>
  <c r="HN324" i="93"/>
  <c r="HK324" i="93"/>
  <c r="HJ324" i="93"/>
  <c r="HI324" i="93"/>
  <c r="HG324" i="93"/>
  <c r="HF324" i="93"/>
  <c r="HD324" i="93"/>
  <c r="HC324" i="93"/>
  <c r="HB324" i="93"/>
  <c r="HA324" i="93"/>
  <c r="IQ323" i="93"/>
  <c r="II323" i="93"/>
  <c r="IH323" i="93"/>
  <c r="HU323" i="93"/>
  <c r="HS323" i="93"/>
  <c r="HR323" i="93"/>
  <c r="HN323" i="93"/>
  <c r="HJ323" i="93"/>
  <c r="HI323" i="93"/>
  <c r="HG323" i="93"/>
  <c r="HF323" i="93"/>
  <c r="HE323" i="93"/>
  <c r="HD323" i="93"/>
  <c r="HA323" i="93"/>
  <c r="IQ322" i="93"/>
  <c r="II322" i="93"/>
  <c r="IH322" i="93"/>
  <c r="HU322" i="93"/>
  <c r="HT322" i="93"/>
  <c r="HS322" i="93"/>
  <c r="HR322" i="93"/>
  <c r="HN322" i="93"/>
  <c r="HK322" i="93"/>
  <c r="HJ322" i="93"/>
  <c r="HI322" i="93"/>
  <c r="HF322" i="93"/>
  <c r="HE322" i="93"/>
  <c r="HD322" i="93"/>
  <c r="HC322" i="93"/>
  <c r="HB322" i="93"/>
  <c r="HA322" i="93"/>
  <c r="II321" i="93"/>
  <c r="IH321" i="93"/>
  <c r="HU321" i="93"/>
  <c r="HT321" i="93"/>
  <c r="HS321" i="93"/>
  <c r="HR321" i="93"/>
  <c r="HK321" i="93"/>
  <c r="HJ321" i="93"/>
  <c r="HI321" i="93"/>
  <c r="HG321" i="93"/>
  <c r="HF321" i="93"/>
  <c r="HC321" i="93"/>
  <c r="HB321" i="93"/>
  <c r="HA321" i="93"/>
  <c r="HN320" i="93"/>
  <c r="HG320" i="93"/>
  <c r="HF320" i="93"/>
  <c r="HE320" i="93"/>
  <c r="HD320" i="93"/>
  <c r="GZ320"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33" i="93"/>
  <c r="EZ332" i="93"/>
  <c r="EZ331" i="93"/>
  <c r="EZ330" i="93"/>
  <c r="EZ329" i="93"/>
  <c r="EZ328" i="93"/>
  <c r="EZ327" i="93"/>
  <c r="EZ326" i="93"/>
  <c r="EZ325" i="93"/>
  <c r="EZ324" i="93"/>
  <c r="EZ323" i="93"/>
  <c r="EZ322" i="93"/>
  <c r="EZ321" i="93"/>
  <c r="FM320"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X41" i="93" l="1"/>
  <c r="DB40" i="93"/>
  <c r="DB48" i="93"/>
  <c r="CO274" i="93"/>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IM327" i="93"/>
  <c r="IL320" i="93"/>
  <c r="IL332" i="93"/>
  <c r="IM332" i="93"/>
  <c r="IL336" i="93"/>
  <c r="IM336" i="93"/>
  <c r="IL344" i="93"/>
  <c r="IM344" i="93"/>
  <c r="IL352" i="93"/>
  <c r="IM352" i="93"/>
  <c r="IL360" i="93"/>
  <c r="IM360" i="93"/>
  <c r="IL368" i="93"/>
  <c r="IM368" i="93"/>
  <c r="IL376" i="93"/>
  <c r="IM376" i="93"/>
  <c r="IL384" i="93"/>
  <c r="IM384" i="93"/>
  <c r="IL392" i="93"/>
  <c r="IM392" i="93"/>
  <c r="IL355" i="93"/>
  <c r="IM355" i="93"/>
  <c r="IL371" i="93"/>
  <c r="IM371" i="93"/>
  <c r="IL379" i="93"/>
  <c r="IM379" i="93"/>
  <c r="IL324" i="93"/>
  <c r="IM324" i="93"/>
  <c r="IL329" i="93"/>
  <c r="IM329" i="93"/>
  <c r="IL341" i="93"/>
  <c r="IM341" i="93"/>
  <c r="IL349" i="93"/>
  <c r="IM349" i="93"/>
  <c r="IL357" i="93"/>
  <c r="IM357" i="93"/>
  <c r="IL365" i="93"/>
  <c r="IM365" i="93"/>
  <c r="IL373" i="93"/>
  <c r="IM373" i="93"/>
  <c r="IL381" i="93"/>
  <c r="IM381" i="93"/>
  <c r="IL389" i="93"/>
  <c r="IM389" i="93"/>
  <c r="IL397" i="93"/>
  <c r="IM397" i="93"/>
  <c r="IL319" i="93"/>
  <c r="IM319" i="93"/>
  <c r="IL338" i="93"/>
  <c r="IM338" i="93"/>
  <c r="IL346" i="93"/>
  <c r="IM346" i="93"/>
  <c r="IL354" i="93"/>
  <c r="IM354" i="93"/>
  <c r="IL362" i="93"/>
  <c r="IM362" i="93"/>
  <c r="IL370" i="93"/>
  <c r="IM370" i="93"/>
  <c r="IL378" i="93"/>
  <c r="IM378" i="93"/>
  <c r="IL386" i="93"/>
  <c r="IM386" i="93"/>
  <c r="IL394" i="93"/>
  <c r="IM394" i="93"/>
  <c r="IL331" i="93"/>
  <c r="IM331" i="93"/>
  <c r="IL335" i="93"/>
  <c r="IM335" i="93"/>
  <c r="IL343" i="93"/>
  <c r="IM343" i="93"/>
  <c r="IL351" i="93"/>
  <c r="IM351" i="93"/>
  <c r="IL359" i="93"/>
  <c r="IM359" i="93"/>
  <c r="IL367" i="93"/>
  <c r="IM367" i="93"/>
  <c r="IL375" i="93"/>
  <c r="IM375" i="93"/>
  <c r="IK380" i="93"/>
  <c r="IL380" i="93"/>
  <c r="IL383" i="93"/>
  <c r="IM383" i="93"/>
  <c r="IL391" i="93"/>
  <c r="IM391" i="93"/>
  <c r="IL322" i="93"/>
  <c r="IM322" i="93"/>
  <c r="IL339" i="93"/>
  <c r="IM339" i="93"/>
  <c r="IL387" i="93"/>
  <c r="IM387" i="93"/>
  <c r="IL321" i="93"/>
  <c r="IL323" i="93"/>
  <c r="IM323" i="93"/>
  <c r="IL328" i="93"/>
  <c r="IM328" i="93"/>
  <c r="IL340" i="93"/>
  <c r="IM340" i="93"/>
  <c r="IL348" i="93"/>
  <c r="IM348" i="93"/>
  <c r="IL356" i="93"/>
  <c r="IM356" i="93"/>
  <c r="IL364" i="93"/>
  <c r="IM364" i="93"/>
  <c r="IL372" i="93"/>
  <c r="IM372" i="93"/>
  <c r="IM380" i="93"/>
  <c r="IL388" i="93"/>
  <c r="IM388" i="93"/>
  <c r="IL396" i="93"/>
  <c r="IM396" i="93"/>
  <c r="IL347" i="93"/>
  <c r="IM347" i="93"/>
  <c r="IL395" i="93"/>
  <c r="IM395" i="93"/>
  <c r="IL325" i="93"/>
  <c r="IM325" i="93"/>
  <c r="IL333" i="93"/>
  <c r="IM333" i="93"/>
  <c r="IL337" i="93"/>
  <c r="IM337" i="93"/>
  <c r="IL345" i="93"/>
  <c r="IM345" i="93"/>
  <c r="IL353" i="93"/>
  <c r="IM353" i="93"/>
  <c r="IL361" i="93"/>
  <c r="IM361" i="93"/>
  <c r="IL369" i="93"/>
  <c r="IM369" i="93"/>
  <c r="IL377" i="93"/>
  <c r="IM377" i="93"/>
  <c r="IL385" i="93"/>
  <c r="IM385" i="93"/>
  <c r="IL393" i="93"/>
  <c r="IM393" i="93"/>
  <c r="IL363" i="93"/>
  <c r="IM363" i="93"/>
  <c r="IL330" i="93"/>
  <c r="IM330" i="93"/>
  <c r="IL334" i="93"/>
  <c r="IM334" i="93"/>
  <c r="IL342" i="93"/>
  <c r="IM342" i="93"/>
  <c r="IL350" i="93"/>
  <c r="IM350" i="93"/>
  <c r="IL358" i="93"/>
  <c r="IM358" i="93"/>
  <c r="IL366" i="93"/>
  <c r="IM366" i="93"/>
  <c r="IL374" i="93"/>
  <c r="IM374" i="93"/>
  <c r="IL382" i="93"/>
  <c r="IM382" i="93"/>
  <c r="IL390" i="93"/>
  <c r="IM390" i="93"/>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HO320" i="93"/>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S324" i="93"/>
  <c r="FS332" i="93"/>
  <c r="FS355" i="93"/>
  <c r="FS363" i="93"/>
  <c r="FS371" i="93"/>
  <c r="FS379" i="93"/>
  <c r="FS387" i="93"/>
  <c r="JJ317" i="93"/>
  <c r="HJ320" i="93"/>
  <c r="HJ316" i="93" s="1"/>
  <c r="JS317" i="93"/>
  <c r="KA317" i="93"/>
  <c r="KA316" i="93"/>
  <c r="KI317" i="93"/>
  <c r="KI316" i="93"/>
  <c r="JD317" i="93"/>
  <c r="JN317" i="93"/>
  <c r="LV317" i="93"/>
  <c r="KD317" i="93"/>
  <c r="MD317" i="93"/>
  <c r="JG317" i="93"/>
  <c r="HG322" i="93"/>
  <c r="JQ317" i="93"/>
  <c r="JY317" i="93"/>
  <c r="LY317" i="93"/>
  <c r="LB317" i="93"/>
  <c r="HB323" i="93"/>
  <c r="HK323" i="93"/>
  <c r="JK317" i="93"/>
  <c r="JT317" i="93"/>
  <c r="KB317" i="93"/>
  <c r="MB317" i="93"/>
  <c r="KL317" i="93"/>
  <c r="JE317" i="93"/>
  <c r="HE324" i="93"/>
  <c r="JO317" i="93"/>
  <c r="JW317" i="93"/>
  <c r="KE317" i="93"/>
  <c r="IQ324" i="93"/>
  <c r="JI317" i="93"/>
  <c r="HI325" i="93"/>
  <c r="JR317" i="93"/>
  <c r="HR325" i="93"/>
  <c r="JZ317" i="93"/>
  <c r="LZ317" i="93"/>
  <c r="KH317" i="93"/>
  <c r="IH325" i="93"/>
  <c r="JM317" i="93"/>
  <c r="JU317" i="93"/>
  <c r="HU326" i="93"/>
  <c r="KC317" i="93"/>
  <c r="MC317" i="93"/>
  <c r="KM317" i="93"/>
  <c r="IL326" i="93"/>
  <c r="FS325" i="93"/>
  <c r="FS333" i="93"/>
  <c r="FS340" i="93"/>
  <c r="FS348" i="93"/>
  <c r="FS356" i="93"/>
  <c r="FS364" i="93"/>
  <c r="FS372" i="93"/>
  <c r="FS380" i="93"/>
  <c r="FS388" i="93"/>
  <c r="FS396" i="93"/>
  <c r="JV317" i="93"/>
  <c r="HE321" i="93"/>
  <c r="HC323" i="93"/>
  <c r="HK328" i="93"/>
  <c r="JY316"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JX316" i="93"/>
  <c r="KF316" i="93"/>
  <c r="JZ316" i="93"/>
  <c r="KH316" i="93"/>
  <c r="JA317" i="93"/>
  <c r="KB316" i="93"/>
  <c r="KL316" i="93"/>
  <c r="KC316" i="93"/>
  <c r="KM316" i="93"/>
  <c r="JV316" i="93"/>
  <c r="KD316" i="93"/>
  <c r="HC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JM28" i="93" s="1"/>
  <c r="LM28" i="93" s="1"/>
  <c r="CG28" i="93"/>
  <c r="CE28" i="93"/>
  <c r="CC28" i="93"/>
  <c r="JG28" i="93" s="1"/>
  <c r="CB28" i="93"/>
  <c r="BZ28" i="93"/>
  <c r="BY28" i="93"/>
  <c r="JC28" i="93" s="1"/>
  <c r="LC28" i="93" s="1"/>
  <c r="CI27" i="93"/>
  <c r="CG27" i="93"/>
  <c r="JK27" i="93" s="1"/>
  <c r="LK27" i="93" s="1"/>
  <c r="CE27" i="93"/>
  <c r="CC27" i="93"/>
  <c r="CB27" i="93"/>
  <c r="BZ27" i="93"/>
  <c r="JD27" i="93" s="1"/>
  <c r="LD27" i="93" s="1"/>
  <c r="BY27" i="93"/>
  <c r="CI26" i="93"/>
  <c r="CG26" i="93"/>
  <c r="CE26" i="93"/>
  <c r="JI26" i="93" s="1"/>
  <c r="LI26" i="93" s="1"/>
  <c r="CC26" i="93"/>
  <c r="CB26" i="93"/>
  <c r="BZ26" i="93"/>
  <c r="BY26" i="93"/>
  <c r="CI25" i="93"/>
  <c r="CG25" i="93"/>
  <c r="JK25" i="93" s="1"/>
  <c r="CE25" i="93"/>
  <c r="CC25" i="93"/>
  <c r="CB25" i="93"/>
  <c r="BZ25" i="93"/>
  <c r="BY25" i="93"/>
  <c r="CI24" i="93"/>
  <c r="CG24" i="93"/>
  <c r="CE24" i="93"/>
  <c r="CC24" i="93"/>
  <c r="JG24" i="93" s="1"/>
  <c r="CB24" i="93"/>
  <c r="BZ24" i="93"/>
  <c r="BY24" i="93"/>
  <c r="CI23" i="93"/>
  <c r="CG23" i="93"/>
  <c r="CE23" i="93"/>
  <c r="CC23" i="93"/>
  <c r="CB23" i="93"/>
  <c r="BZ23" i="93"/>
  <c r="JD23" i="93" s="1"/>
  <c r="BY23" i="93"/>
  <c r="CI22" i="93"/>
  <c r="CG22" i="93"/>
  <c r="CE22" i="93"/>
  <c r="JI22" i="93" s="1"/>
  <c r="CC22" i="93"/>
  <c r="CB22" i="93"/>
  <c r="BZ22" i="93"/>
  <c r="BY22" i="93"/>
  <c r="JC22" i="93" s="1"/>
  <c r="LC22" i="93" s="1"/>
  <c r="CI21" i="93"/>
  <c r="CG21" i="93"/>
  <c r="JK21" i="93" s="1"/>
  <c r="CE21" i="93"/>
  <c r="CC21" i="93"/>
  <c r="CB21" i="93"/>
  <c r="BZ21" i="93"/>
  <c r="JD21" i="93" s="1"/>
  <c r="BY21" i="93"/>
  <c r="CI20" i="93"/>
  <c r="JM20" i="93" s="1"/>
  <c r="LM20" i="93" s="1"/>
  <c r="CG20" i="93"/>
  <c r="JK20" i="93" s="1"/>
  <c r="CE20" i="93"/>
  <c r="JI20" i="93" s="1"/>
  <c r="LI20" i="93" s="1"/>
  <c r="CC20" i="93"/>
  <c r="JG20" i="93" s="1"/>
  <c r="CB20" i="93"/>
  <c r="JF20" i="93" s="1"/>
  <c r="BZ20" i="93"/>
  <c r="JD20" i="93" s="1"/>
  <c r="BY20" i="93"/>
  <c r="JC20" i="93" s="1"/>
  <c r="LC20" i="93" s="1"/>
  <c r="CI19" i="93"/>
  <c r="CG19" i="93"/>
  <c r="JK19" i="93" s="1"/>
  <c r="LK19" i="93" s="1"/>
  <c r="CE19" i="93"/>
  <c r="JI19" i="93" s="1"/>
  <c r="LI19" i="93" s="1"/>
  <c r="CC19" i="93"/>
  <c r="CB19" i="93"/>
  <c r="BZ19" i="93"/>
  <c r="JD19" i="93" s="1"/>
  <c r="LD19" i="93" s="1"/>
  <c r="BY19" i="93"/>
  <c r="JC19" i="93" s="1"/>
  <c r="LC19" i="93" s="1"/>
  <c r="CI18" i="93"/>
  <c r="CG18" i="93"/>
  <c r="CE18" i="93"/>
  <c r="JI18" i="93" s="1"/>
  <c r="LI18" i="93" s="1"/>
  <c r="CC18" i="93"/>
  <c r="CB18" i="93"/>
  <c r="BZ18" i="93"/>
  <c r="BY18" i="93"/>
  <c r="CI17" i="93"/>
  <c r="CE17" i="93"/>
  <c r="JI17" i="93" s="1"/>
  <c r="CC17" i="93"/>
  <c r="CB17" i="93"/>
  <c r="BZ17" i="93"/>
  <c r="BY17" i="93"/>
  <c r="CI16" i="93"/>
  <c r="CG16" i="93"/>
  <c r="CE16" i="93"/>
  <c r="CC16" i="93"/>
  <c r="CB16" i="93"/>
  <c r="JF16" i="93" s="1"/>
  <c r="BZ16" i="93"/>
  <c r="JD16" i="93" s="1"/>
  <c r="BY16" i="93"/>
  <c r="CI15" i="93"/>
  <c r="CG15" i="93"/>
  <c r="CE15" i="93"/>
  <c r="CC15" i="93"/>
  <c r="CB15" i="93"/>
  <c r="BZ15" i="93"/>
  <c r="BY15" i="93"/>
  <c r="JC15" i="93" s="1"/>
  <c r="LC15" i="93" s="1"/>
  <c r="CI14" i="93"/>
  <c r="JM14" i="93" s="1"/>
  <c r="CG14" i="93"/>
  <c r="CE14" i="93"/>
  <c r="CC14" i="93"/>
  <c r="JG14" i="93" s="1"/>
  <c r="CB14" i="93"/>
  <c r="JF14" i="93" s="1"/>
  <c r="BZ14" i="93"/>
  <c r="BY14" i="93"/>
  <c r="BX28" i="93"/>
  <c r="JB28" i="93" s="1"/>
  <c r="LB28" i="93" s="1"/>
  <c r="BX27" i="93"/>
  <c r="JB27" i="93" s="1"/>
  <c r="LB27" i="93" s="1"/>
  <c r="BX26" i="93"/>
  <c r="JB26" i="93" s="1"/>
  <c r="BX25" i="93"/>
  <c r="BX24" i="93"/>
  <c r="BX23" i="93"/>
  <c r="BX22" i="93"/>
  <c r="BX21" i="93"/>
  <c r="BX20" i="93"/>
  <c r="JB20" i="93" s="1"/>
  <c r="LB20" i="93" s="1"/>
  <c r="BX19" i="93"/>
  <c r="JB19" i="93" s="1"/>
  <c r="LB19" i="93" s="1"/>
  <c r="BX18" i="93"/>
  <c r="JB18" i="93" s="1"/>
  <c r="BX17" i="93"/>
  <c r="BX16" i="93"/>
  <c r="BX15" i="93"/>
  <c r="BX14" i="93"/>
  <c r="BW28" i="93"/>
  <c r="JA28" i="93" s="1"/>
  <c r="BW27" i="93"/>
  <c r="JA27" i="93" s="1"/>
  <c r="LA27" i="93" s="1"/>
  <c r="BW26" i="93"/>
  <c r="JA26" i="93" s="1"/>
  <c r="LA26" i="93" s="1"/>
  <c r="BW25" i="93"/>
  <c r="BW24" i="93"/>
  <c r="BW23" i="93"/>
  <c r="BW22" i="93"/>
  <c r="JA22" i="93" s="1"/>
  <c r="BW21" i="93"/>
  <c r="JA21" i="93" s="1"/>
  <c r="BW20" i="93"/>
  <c r="JA20" i="93" s="1"/>
  <c r="BW19" i="93"/>
  <c r="JA19" i="93" s="1"/>
  <c r="LA19" i="93" s="1"/>
  <c r="BW18" i="93"/>
  <c r="JA18" i="93" s="1"/>
  <c r="LA18" i="93" s="1"/>
  <c r="BW17" i="93"/>
  <c r="BW16" i="93"/>
  <c r="BW15" i="93"/>
  <c r="CL15" i="93"/>
  <c r="CL21" i="93"/>
  <c r="JP21" i="93" s="1"/>
  <c r="CL23" i="93"/>
  <c r="CL25" i="93"/>
  <c r="CL27" i="93"/>
  <c r="JP27" i="93" s="1"/>
  <c r="LP27" i="93" s="1"/>
  <c r="CL24" i="93"/>
  <c r="HP386" i="93"/>
  <c r="HP387" i="93"/>
  <c r="HP389" i="93"/>
  <c r="HP390" i="93"/>
  <c r="HP391" i="93"/>
  <c r="HP392" i="93"/>
  <c r="HP393" i="93"/>
  <c r="HP394" i="93"/>
  <c r="HP395" i="93"/>
  <c r="HP396" i="93"/>
  <c r="HP397" i="93"/>
  <c r="CM15" i="93"/>
  <c r="CM18" i="93"/>
  <c r="JQ18" i="93" s="1"/>
  <c r="CM21" i="93"/>
  <c r="JQ21" i="93" s="1"/>
  <c r="LQ21" i="93" s="1"/>
  <c r="CM22" i="93"/>
  <c r="JQ22" i="93" s="1"/>
  <c r="CM25" i="93"/>
  <c r="CM26" i="93"/>
  <c r="JQ26" i="93" s="1"/>
  <c r="HQ385" i="93"/>
  <c r="HQ387" i="93"/>
  <c r="HQ390" i="93"/>
  <c r="HQ393" i="93"/>
  <c r="HQ396" i="93"/>
  <c r="HQ397"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S417"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23" i="93"/>
  <c r="DS499" i="93"/>
  <c r="HO397" i="93"/>
  <c r="DS395" i="93"/>
  <c r="HO396" i="93"/>
  <c r="DS394" i="93"/>
  <c r="HO395" i="93"/>
  <c r="HO394" i="93"/>
  <c r="DS347" i="93"/>
  <c r="DS346" i="93"/>
  <c r="DS345" i="93"/>
  <c r="HO388" i="93"/>
  <c r="DS348" i="93"/>
  <c r="DS344" i="93"/>
  <c r="DS343" i="93"/>
  <c r="DS342" i="93"/>
  <c r="DS341" i="93"/>
  <c r="DS396" i="93"/>
  <c r="DS319" i="93"/>
  <c r="DS340" i="93"/>
  <c r="DS339" i="93"/>
  <c r="DS338" i="93"/>
  <c r="DS337" i="93"/>
  <c r="DS336" i="93"/>
  <c r="DS335" i="93"/>
  <c r="DS404" i="93"/>
  <c r="DS412" i="93"/>
  <c r="DS411" i="93"/>
  <c r="DS410"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S405"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K17" i="93"/>
  <c r="CK28" i="93"/>
  <c r="JO28" i="93" s="1"/>
  <c r="LO28" i="93" s="1"/>
  <c r="CK27" i="93"/>
  <c r="JO27" i="93" s="1"/>
  <c r="LO27" i="93" s="1"/>
  <c r="CK26" i="93"/>
  <c r="JO26" i="93" s="1"/>
  <c r="LO26" i="93" s="1"/>
  <c r="CK25" i="93"/>
  <c r="CK24" i="93"/>
  <c r="CK21" i="93"/>
  <c r="JO21" i="93" s="1"/>
  <c r="LO21" i="93" s="1"/>
  <c r="CK16" i="93"/>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A39" i="93"/>
  <c r="AW39" i="93"/>
  <c r="AS39" i="93"/>
  <c r="AO39" i="93"/>
  <c r="AK39" i="93"/>
  <c r="AG39" i="93"/>
  <c r="AC39" i="93"/>
  <c r="U39" i="93"/>
  <c r="Q39" i="93"/>
  <c r="M39" i="93"/>
  <c r="J39" i="93"/>
  <c r="E39" i="93"/>
  <c r="BT38" i="93"/>
  <c r="BA38" i="93"/>
  <c r="AW38" i="93"/>
  <c r="AS38" i="93"/>
  <c r="AO38" i="93"/>
  <c r="AK38" i="93"/>
  <c r="AG38" i="93"/>
  <c r="AC38" i="93"/>
  <c r="Y38" i="93"/>
  <c r="U38" i="93"/>
  <c r="Q38" i="93"/>
  <c r="M38" i="93"/>
  <c r="BT37" i="93"/>
  <c r="BA37" i="93"/>
  <c r="AW37" i="93"/>
  <c r="AS37" i="93"/>
  <c r="AO37" i="93"/>
  <c r="AK37" i="93"/>
  <c r="AG37" i="93"/>
  <c r="AC37" i="93"/>
  <c r="Y37" i="93"/>
  <c r="U37" i="93"/>
  <c r="Q37" i="93"/>
  <c r="BT36" i="93"/>
  <c r="BA36" i="93"/>
  <c r="AW36" i="93"/>
  <c r="AS36" i="93"/>
  <c r="AO36" i="93"/>
  <c r="AK36" i="93"/>
  <c r="AG36" i="93"/>
  <c r="AC36" i="93"/>
  <c r="Y36" i="93"/>
  <c r="U36" i="93"/>
  <c r="Q36" i="93"/>
  <c r="M36" i="93"/>
  <c r="BT35" i="93"/>
  <c r="BA35" i="93"/>
  <c r="AW35" i="93"/>
  <c r="AS35" i="93"/>
  <c r="AO35" i="93"/>
  <c r="AK35" i="93"/>
  <c r="AG35" i="93"/>
  <c r="AC35" i="93"/>
  <c r="Y35" i="93"/>
  <c r="U35" i="93"/>
  <c r="Q35" i="93"/>
  <c r="M35" i="93"/>
  <c r="BA34" i="93"/>
  <c r="AW34" i="93"/>
  <c r="AS34" i="93"/>
  <c r="AO34" i="93"/>
  <c r="AK34" i="93"/>
  <c r="AG34" i="93"/>
  <c r="AC34" i="93"/>
  <c r="Y34" i="93"/>
  <c r="U34" i="93"/>
  <c r="Q34" i="93"/>
  <c r="M34" i="93"/>
  <c r="BA33" i="93"/>
  <c r="AW33" i="93"/>
  <c r="AS33" i="93"/>
  <c r="AO33" i="93"/>
  <c r="AK33" i="93"/>
  <c r="AG33" i="93"/>
  <c r="AC33" i="93"/>
  <c r="Y33" i="93"/>
  <c r="U33" i="93"/>
  <c r="Q33" i="93"/>
  <c r="M33" i="93"/>
  <c r="BU32" i="93"/>
  <c r="BE32" i="93"/>
  <c r="I32" i="93"/>
  <c r="J32" i="93" s="1"/>
  <c r="D32" i="93"/>
  <c r="E32"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408" i="93"/>
  <c r="DS407" i="93"/>
  <c r="DS409" i="93"/>
  <c r="DS406" i="93"/>
  <c r="DS328" i="93"/>
  <c r="DS402" i="93"/>
  <c r="DS413" i="93"/>
  <c r="DS403" i="93"/>
  <c r="DS415" i="93"/>
  <c r="DS432" i="93"/>
  <c r="DS431" i="93"/>
  <c r="DS430" i="93"/>
  <c r="DS429" i="93"/>
  <c r="DS428" i="93"/>
  <c r="DS398" i="93"/>
  <c r="DS423" i="93"/>
  <c r="DS422" i="93"/>
  <c r="DS427" i="93"/>
  <c r="DS426" i="93"/>
  <c r="DS425" i="93"/>
  <c r="DS401" i="93"/>
  <c r="DS421" i="93"/>
  <c r="DS420" i="93"/>
  <c r="DS323" i="93"/>
  <c r="DS324" i="93"/>
  <c r="DS419" i="93"/>
  <c r="DS400" i="93"/>
  <c r="DS416" i="93"/>
  <c r="DS414" i="93"/>
  <c r="DS330" i="93"/>
  <c r="DS399" i="93"/>
  <c r="DS397" i="93"/>
  <c r="DS332" i="93"/>
  <c r="DS331" i="93"/>
  <c r="DS333" i="93"/>
  <c r="DS329" i="93"/>
  <c r="DS327" i="93"/>
  <c r="DS326" i="93"/>
  <c r="DS424" i="93"/>
  <c r="DS325" i="93"/>
  <c r="DS418" i="93"/>
  <c r="DS322" i="93"/>
  <c r="DQ16" i="93"/>
  <c r="DS321" i="93"/>
  <c r="DS320" i="93"/>
  <c r="JD28" i="93" l="1"/>
  <c r="JF28" i="93"/>
  <c r="JI28" i="93"/>
  <c r="LI28" i="93" s="1"/>
  <c r="LD23" i="93"/>
  <c r="JF24" i="93"/>
  <c r="JI27" i="93"/>
  <c r="LI27" i="93" s="1"/>
  <c r="JG16" i="93"/>
  <c r="LG16" i="93" s="1"/>
  <c r="JI24" i="93"/>
  <c r="LI24" i="93" s="1"/>
  <c r="JI16" i="93"/>
  <c r="LI16" i="93" s="1"/>
  <c r="HI16" i="93" s="1"/>
  <c r="JB16" i="93"/>
  <c r="LB16" i="93" s="1"/>
  <c r="HB16" i="93" s="1"/>
  <c r="JB24" i="93"/>
  <c r="LB24" i="93" s="1"/>
  <c r="HB24" i="93" s="1"/>
  <c r="JK16" i="93"/>
  <c r="LK16" i="93" s="1"/>
  <c r="HK16" i="93" s="1"/>
  <c r="JM24" i="93"/>
  <c r="JO16" i="93"/>
  <c r="LO16" i="93" s="1"/>
  <c r="HO16" i="93" s="1"/>
  <c r="JA16" i="93"/>
  <c r="LA16" i="93" s="1"/>
  <c r="HA16" i="93" s="1"/>
  <c r="JA24" i="93"/>
  <c r="LA24" i="93" s="1"/>
  <c r="JM16" i="93"/>
  <c r="LM16" i="93" s="1"/>
  <c r="JP24" i="93"/>
  <c r="LP24" i="93" s="1"/>
  <c r="HP24" i="93" s="1"/>
  <c r="JO24" i="93"/>
  <c r="LO24" i="93" s="1"/>
  <c r="JC16" i="93"/>
  <c r="LC16" i="93" s="1"/>
  <c r="HC16" i="93" s="1"/>
  <c r="LI17" i="93"/>
  <c r="JM18" i="93"/>
  <c r="JC18" i="93"/>
  <c r="LC18" i="93" s="1"/>
  <c r="JF18" i="93"/>
  <c r="LF18" i="93" s="1"/>
  <c r="JG18" i="93"/>
  <c r="LG18" i="93" s="1"/>
  <c r="JK18" i="93"/>
  <c r="JK26" i="93"/>
  <c r="LK26" i="93" s="1"/>
  <c r="LK25" i="93"/>
  <c r="JM26" i="93"/>
  <c r="JC26" i="93"/>
  <c r="LC26" i="93" s="1"/>
  <c r="JD18" i="93"/>
  <c r="LD18" i="93" s="1"/>
  <c r="JD26" i="93"/>
  <c r="LD26" i="93" s="1"/>
  <c r="JF26" i="93"/>
  <c r="LF26" i="93" s="1"/>
  <c r="JG26" i="93"/>
  <c r="LG26" i="93" s="1"/>
  <c r="JK24" i="93"/>
  <c r="LK24" i="93" s="1"/>
  <c r="JC24" i="93"/>
  <c r="LC24" i="93" s="1"/>
  <c r="JD24" i="93"/>
  <c r="LD24" i="93" s="1"/>
  <c r="LA20" i="93"/>
  <c r="LA28" i="93"/>
  <c r="JB21" i="93"/>
  <c r="LB21" i="93" s="1"/>
  <c r="HB21" i="93" s="1"/>
  <c r="JC21" i="93"/>
  <c r="LC21" i="93" s="1"/>
  <c r="LD20" i="93"/>
  <c r="JF21" i="93"/>
  <c r="LF21" i="93" s="1"/>
  <c r="HF21" i="93" s="1"/>
  <c r="LD28" i="93"/>
  <c r="LF20" i="93"/>
  <c r="JG21" i="93"/>
  <c r="LG21" i="93" s="1"/>
  <c r="LF28" i="93"/>
  <c r="LG20" i="93"/>
  <c r="JI21" i="93"/>
  <c r="LI21" i="93" s="1"/>
  <c r="LG28" i="93"/>
  <c r="LK20" i="93"/>
  <c r="JM21" i="93"/>
  <c r="LM21" i="93" s="1"/>
  <c r="JK28" i="93"/>
  <c r="LK28" i="93" s="1"/>
  <c r="JO25" i="93"/>
  <c r="LO25" i="93" s="1"/>
  <c r="JP25" i="93"/>
  <c r="LP25" i="93" s="1"/>
  <c r="LD16" i="93"/>
  <c r="JF17" i="93"/>
  <c r="LF17" i="93" s="1"/>
  <c r="LF24" i="93"/>
  <c r="JG25" i="93"/>
  <c r="LG25" i="93" s="1"/>
  <c r="LF16" i="93"/>
  <c r="JG17" i="93"/>
  <c r="LG17" i="93" s="1"/>
  <c r="LG24" i="93"/>
  <c r="JI25" i="93"/>
  <c r="LI25" i="93" s="1"/>
  <c r="JM17" i="93"/>
  <c r="LM17" i="93" s="1"/>
  <c r="JM25" i="93"/>
  <c r="LM25" i="93" s="1"/>
  <c r="JO17" i="93"/>
  <c r="LO17" i="93" s="1"/>
  <c r="LM24" i="93"/>
  <c r="JB17" i="93"/>
  <c r="LB17" i="93" s="1"/>
  <c r="JB25" i="93"/>
  <c r="LB25" i="93" s="1"/>
  <c r="HB25" i="93" s="1"/>
  <c r="JC25" i="93"/>
  <c r="LC25" i="93" s="1"/>
  <c r="JQ25" i="93"/>
  <c r="LQ25" i="93" s="1"/>
  <c r="JA17" i="93"/>
  <c r="LA17" i="93" s="1"/>
  <c r="JA25" i="93"/>
  <c r="LA25" i="93" s="1"/>
  <c r="JC17" i="93"/>
  <c r="LC17" i="93" s="1"/>
  <c r="JD25" i="93"/>
  <c r="LD25" i="93" s="1"/>
  <c r="JD17" i="93"/>
  <c r="LD17" i="93" s="1"/>
  <c r="JF25" i="93"/>
  <c r="LF25" i="93" s="1"/>
  <c r="LQ18" i="93"/>
  <c r="JC14" i="93"/>
  <c r="LC14" i="93" s="1"/>
  <c r="LK18" i="93"/>
  <c r="JM19" i="93"/>
  <c r="LM19" i="93" s="1"/>
  <c r="JD22" i="93"/>
  <c r="LD22" i="93" s="1"/>
  <c r="JM27" i="93"/>
  <c r="LM27" i="93" s="1"/>
  <c r="LP21" i="93"/>
  <c r="HP21" i="93" s="1"/>
  <c r="LA21" i="93"/>
  <c r="JB14" i="93"/>
  <c r="JB22" i="93"/>
  <c r="LB22" i="93" s="1"/>
  <c r="JD14" i="93"/>
  <c r="LD14" i="93" s="1"/>
  <c r="LM18" i="93"/>
  <c r="LD21" i="93"/>
  <c r="JF22" i="93"/>
  <c r="LM26" i="93"/>
  <c r="JG22" i="93"/>
  <c r="JC27" i="93"/>
  <c r="LC27" i="93" s="1"/>
  <c r="LQ26" i="93"/>
  <c r="JI14" i="93"/>
  <c r="JF19" i="93"/>
  <c r="LF19" i="93" s="1"/>
  <c r="JK22" i="93"/>
  <c r="JF27" i="93"/>
  <c r="LF27" i="93" s="1"/>
  <c r="LB18" i="93"/>
  <c r="LB26" i="93"/>
  <c r="JK14" i="93"/>
  <c r="LK14" i="93" s="1"/>
  <c r="JG19" i="93"/>
  <c r="LG19" i="93" s="1"/>
  <c r="HG19" i="93" s="1"/>
  <c r="LK21" i="93"/>
  <c r="JM22" i="93"/>
  <c r="JG27" i="93"/>
  <c r="LG27" i="93" s="1"/>
  <c r="HG27" i="93" s="1"/>
  <c r="BS396" i="93"/>
  <c r="JP23" i="93"/>
  <c r="LP23" i="93" s="1"/>
  <c r="JD15" i="93"/>
  <c r="LD15" i="93" s="1"/>
  <c r="HD15" i="93" s="1"/>
  <c r="JF23" i="93"/>
  <c r="LF23" i="93" s="1"/>
  <c r="KP16" i="93"/>
  <c r="MP16" i="93" s="1"/>
  <c r="KO16" i="93"/>
  <c r="MO16" i="93" s="1"/>
  <c r="KN16" i="93"/>
  <c r="MN16" i="93" s="1"/>
  <c r="IN16" i="93" s="1"/>
  <c r="KP96" i="93"/>
  <c r="MP96" i="93" s="1"/>
  <c r="IP96" i="93" s="1"/>
  <c r="KN216" i="93"/>
  <c r="MN216" i="93" s="1"/>
  <c r="KO56" i="93"/>
  <c r="MO56" i="93" s="1"/>
  <c r="KN96" i="93"/>
  <c r="MN96" i="93" s="1"/>
  <c r="IN96" i="93" s="1"/>
  <c r="KO116" i="93"/>
  <c r="MO116" i="93" s="1"/>
  <c r="KP56" i="93"/>
  <c r="MP56" i="93" s="1"/>
  <c r="KO196" i="93"/>
  <c r="MO196" i="93" s="1"/>
  <c r="KN256" i="93"/>
  <c r="MN256" i="93" s="1"/>
  <c r="KP116" i="93"/>
  <c r="MP116" i="93" s="1"/>
  <c r="KO216" i="93"/>
  <c r="MO216" i="93" s="1"/>
  <c r="KO136" i="93"/>
  <c r="MO136" i="93" s="1"/>
  <c r="KO156" i="93"/>
  <c r="MO156" i="93" s="1"/>
  <c r="IO156" i="93" s="1"/>
  <c r="KP196" i="93"/>
  <c r="MP196" i="93" s="1"/>
  <c r="KN56" i="93"/>
  <c r="MN56" i="93" s="1"/>
  <c r="KP236" i="93"/>
  <c r="MP236" i="93" s="1"/>
  <c r="KN276" i="93"/>
  <c r="MN276" i="93" s="1"/>
  <c r="KO36" i="93"/>
  <c r="MO36" i="93" s="1"/>
  <c r="KN116" i="93"/>
  <c r="MN116" i="93" s="1"/>
  <c r="KN196" i="93"/>
  <c r="MN196" i="93" s="1"/>
  <c r="KP276" i="93"/>
  <c r="MP276" i="93" s="1"/>
  <c r="IP276" i="93" s="1"/>
  <c r="KP136" i="93"/>
  <c r="MP136" i="93" s="1"/>
  <c r="KN236" i="93"/>
  <c r="MN236" i="93" s="1"/>
  <c r="KO256" i="93"/>
  <c r="MO256" i="93" s="1"/>
  <c r="KO76" i="93"/>
  <c r="MO76" i="93" s="1"/>
  <c r="IO76" i="93" s="1"/>
  <c r="KN156" i="93"/>
  <c r="MN156" i="93" s="1"/>
  <c r="IN156" i="93" s="1"/>
  <c r="KP256" i="93"/>
  <c r="MP256" i="93" s="1"/>
  <c r="KN76" i="93"/>
  <c r="MN76" i="93" s="1"/>
  <c r="KP76" i="93"/>
  <c r="MP76" i="93" s="1"/>
  <c r="IP76" i="93" s="1"/>
  <c r="KO96" i="93"/>
  <c r="MO96" i="93" s="1"/>
  <c r="IO96" i="93" s="1"/>
  <c r="KP156" i="93"/>
  <c r="MP156" i="93" s="1"/>
  <c r="KO176" i="93"/>
  <c r="MO176" i="93" s="1"/>
  <c r="KP36" i="93"/>
  <c r="MP36" i="93" s="1"/>
  <c r="IP36" i="93" s="1"/>
  <c r="KP216" i="93"/>
  <c r="MP216" i="93" s="1"/>
  <c r="KN136" i="93"/>
  <c r="MN136" i="93" s="1"/>
  <c r="KN176" i="93"/>
  <c r="MN176" i="93" s="1"/>
  <c r="KO276" i="93"/>
  <c r="MO276" i="93" s="1"/>
  <c r="IO276" i="93" s="1"/>
  <c r="KN36" i="93"/>
  <c r="MN36" i="93" s="1"/>
  <c r="KO236" i="93"/>
  <c r="MO236" i="93" s="1"/>
  <c r="KP176" i="93"/>
  <c r="MP176" i="93" s="1"/>
  <c r="JL16" i="93"/>
  <c r="LL16" i="93" s="1"/>
  <c r="HL16" i="93" s="1"/>
  <c r="KJ16" i="93"/>
  <c r="MJ16" i="93" s="1"/>
  <c r="IJ16" i="93" s="1"/>
  <c r="JH16" i="93"/>
  <c r="LH16" i="93" s="1"/>
  <c r="KJ56" i="93"/>
  <c r="MJ56" i="93" s="1"/>
  <c r="JL236" i="93"/>
  <c r="LL236" i="93" s="1"/>
  <c r="HL236" i="93" s="1"/>
  <c r="KJ36" i="93"/>
  <c r="MJ36" i="93" s="1"/>
  <c r="IJ36" i="93" s="1"/>
  <c r="JL136" i="93"/>
  <c r="LL136" i="93" s="1"/>
  <c r="KJ116" i="93"/>
  <c r="MJ116" i="93" s="1"/>
  <c r="KJ196" i="93"/>
  <c r="MJ196" i="93" s="1"/>
  <c r="IJ196" i="93" s="1"/>
  <c r="KB16" i="93"/>
  <c r="MB16" i="93" s="1"/>
  <c r="IB16" i="93" s="1"/>
  <c r="JH96" i="93"/>
  <c r="LH96" i="93" s="1"/>
  <c r="JS16" i="93"/>
  <c r="LS16" i="93" s="1"/>
  <c r="JH196" i="93"/>
  <c r="LH196" i="93" s="1"/>
  <c r="HH196" i="93" s="1"/>
  <c r="JL256" i="93"/>
  <c r="LL256" i="93" s="1"/>
  <c r="JY16" i="93"/>
  <c r="LY16" i="93" s="1"/>
  <c r="KJ216" i="93"/>
  <c r="MJ216" i="93" s="1"/>
  <c r="JH76" i="93"/>
  <c r="LH76" i="93" s="1"/>
  <c r="HH76" i="93" s="1"/>
  <c r="KK16" i="93"/>
  <c r="MK16" i="93" s="1"/>
  <c r="JH116" i="93"/>
  <c r="LH116" i="93" s="1"/>
  <c r="JR16" i="93"/>
  <c r="LR16" i="93" s="1"/>
  <c r="KJ136" i="93"/>
  <c r="MJ136" i="93" s="1"/>
  <c r="IJ136" i="93" s="1"/>
  <c r="JH176" i="93"/>
  <c r="LH176" i="93" s="1"/>
  <c r="JL96" i="93"/>
  <c r="LL96" i="93" s="1"/>
  <c r="JT16" i="93"/>
  <c r="LT16" i="93" s="1"/>
  <c r="KG16" i="93"/>
  <c r="MG16" i="93" s="1"/>
  <c r="JH236" i="93"/>
  <c r="LH236" i="93" s="1"/>
  <c r="KJ76" i="93"/>
  <c r="MJ76" i="93" s="1"/>
  <c r="JH56" i="93"/>
  <c r="LH56" i="93" s="1"/>
  <c r="JL76" i="93"/>
  <c r="LL76" i="93" s="1"/>
  <c r="HL76" i="93" s="1"/>
  <c r="KJ256" i="93"/>
  <c r="MJ256" i="93" s="1"/>
  <c r="IJ256" i="93" s="1"/>
  <c r="JN16" i="93"/>
  <c r="LN16" i="93" s="1"/>
  <c r="JJ16" i="93"/>
  <c r="LJ16" i="93" s="1"/>
  <c r="JZ16" i="93"/>
  <c r="LZ16" i="93" s="1"/>
  <c r="JE16" i="93"/>
  <c r="LE16" i="93" s="1"/>
  <c r="JL276" i="93"/>
  <c r="LL276" i="93" s="1"/>
  <c r="JH156" i="93"/>
  <c r="LH156" i="93" s="1"/>
  <c r="KJ236" i="93"/>
  <c r="MJ236" i="93" s="1"/>
  <c r="IJ236" i="93" s="1"/>
  <c r="JH36" i="93"/>
  <c r="LH36" i="93" s="1"/>
  <c r="HH36" i="93" s="1"/>
  <c r="JW16" i="93"/>
  <c r="LW16" i="93" s="1"/>
  <c r="JL156" i="93"/>
  <c r="LL156" i="93" s="1"/>
  <c r="KH16" i="93"/>
  <c r="MH16" i="93" s="1"/>
  <c r="JL56" i="93"/>
  <c r="LL56" i="93" s="1"/>
  <c r="HL56" i="93" s="1"/>
  <c r="JL196" i="93"/>
  <c r="LL196" i="93" s="1"/>
  <c r="KC16" i="93"/>
  <c r="MC16" i="93" s="1"/>
  <c r="JH136" i="93"/>
  <c r="LH136" i="93" s="1"/>
  <c r="HH136" i="93" s="1"/>
  <c r="JL116" i="93"/>
  <c r="LL116" i="93" s="1"/>
  <c r="HL116" i="93" s="1"/>
  <c r="JV16" i="93"/>
  <c r="LV16" i="93" s="1"/>
  <c r="JL176" i="93"/>
  <c r="LL176" i="93" s="1"/>
  <c r="KE16" i="93"/>
  <c r="ME16" i="93" s="1"/>
  <c r="KJ96" i="93"/>
  <c r="MJ96" i="93" s="1"/>
  <c r="IJ96" i="93" s="1"/>
  <c r="JX16" i="93"/>
  <c r="LX16" i="93" s="1"/>
  <c r="JL36" i="93"/>
  <c r="LL36" i="93" s="1"/>
  <c r="HL36" i="93" s="1"/>
  <c r="KA16" i="93"/>
  <c r="MA16" i="93" s="1"/>
  <c r="IA16" i="93" s="1"/>
  <c r="KL16" i="93"/>
  <c r="ML16" i="93" s="1"/>
  <c r="JL216" i="93"/>
  <c r="LL216" i="93" s="1"/>
  <c r="KJ276" i="93"/>
  <c r="MJ276" i="93" s="1"/>
  <c r="KD16" i="93"/>
  <c r="MD16" i="93" s="1"/>
  <c r="KQ16" i="93"/>
  <c r="MQ16" i="93" s="1"/>
  <c r="IQ16" i="93" s="1"/>
  <c r="JH256" i="93"/>
  <c r="LH256" i="93" s="1"/>
  <c r="KF16" i="93"/>
  <c r="MF16" i="93" s="1"/>
  <c r="JU16" i="93"/>
  <c r="LU16" i="93" s="1"/>
  <c r="JH216" i="93"/>
  <c r="LH216" i="93" s="1"/>
  <c r="HH216" i="93" s="1"/>
  <c r="KI16" i="93"/>
  <c r="MI16" i="93" s="1"/>
  <c r="JH276" i="93"/>
  <c r="LH276" i="93" s="1"/>
  <c r="KM16" i="93"/>
  <c r="MM16" i="93" s="1"/>
  <c r="KJ176" i="93"/>
  <c r="MJ176" i="93" s="1"/>
  <c r="IJ176" i="93" s="1"/>
  <c r="KJ156" i="93"/>
  <c r="MJ156" i="93" s="1"/>
  <c r="KD56" i="93"/>
  <c r="MD56" i="93" s="1"/>
  <c r="JU116" i="93"/>
  <c r="LU116" i="93" s="1"/>
  <c r="JT156" i="93"/>
  <c r="LT156" i="93" s="1"/>
  <c r="JJ216" i="93"/>
  <c r="LJ216" i="93" s="1"/>
  <c r="JV276" i="93"/>
  <c r="LV276" i="93" s="1"/>
  <c r="KL56" i="93"/>
  <c r="ML56" i="93" s="1"/>
  <c r="KK76" i="93"/>
  <c r="MK76" i="93" s="1"/>
  <c r="JE156" i="93"/>
  <c r="LE156" i="93" s="1"/>
  <c r="KA156" i="93"/>
  <c r="MA156" i="93" s="1"/>
  <c r="JV156" i="93"/>
  <c r="LV156" i="93" s="1"/>
  <c r="HV156" i="93" s="1"/>
  <c r="JE56" i="93"/>
  <c r="LE56" i="93" s="1"/>
  <c r="HE56" i="93" s="1"/>
  <c r="KI276" i="93"/>
  <c r="MI276" i="93" s="1"/>
  <c r="KL236" i="93"/>
  <c r="ML236" i="93" s="1"/>
  <c r="KK276" i="93"/>
  <c r="MK276" i="93" s="1"/>
  <c r="JN116" i="93"/>
  <c r="LN116" i="93" s="1"/>
  <c r="HN116" i="93" s="1"/>
  <c r="KL256" i="93"/>
  <c r="ML256" i="93" s="1"/>
  <c r="KB56" i="93"/>
  <c r="MB56" i="93" s="1"/>
  <c r="JN156" i="93"/>
  <c r="LN156" i="93" s="1"/>
  <c r="HN156" i="93" s="1"/>
  <c r="KL116" i="93"/>
  <c r="ML116" i="93" s="1"/>
  <c r="KK176" i="93"/>
  <c r="MK176" i="93" s="1"/>
  <c r="JE256" i="93"/>
  <c r="LE256" i="93" s="1"/>
  <c r="KA256" i="93"/>
  <c r="MA256" i="93" s="1"/>
  <c r="KD116" i="93"/>
  <c r="MD116" i="93" s="1"/>
  <c r="JU216" i="93"/>
  <c r="LU216" i="93" s="1"/>
  <c r="JT276" i="93"/>
  <c r="LT276" i="93" s="1"/>
  <c r="KI56" i="93"/>
  <c r="MI56" i="93" s="1"/>
  <c r="II56" i="93" s="1"/>
  <c r="KM96" i="93"/>
  <c r="MM96" i="93" s="1"/>
  <c r="JW96" i="93"/>
  <c r="LW96" i="93" s="1"/>
  <c r="JR256" i="93"/>
  <c r="LR256" i="93" s="1"/>
  <c r="KF196" i="93"/>
  <c r="MF196" i="93" s="1"/>
  <c r="IF196" i="93" s="1"/>
  <c r="KE196" i="93"/>
  <c r="ME196" i="93" s="1"/>
  <c r="IE196" i="93" s="1"/>
  <c r="JZ176" i="93"/>
  <c r="LZ176" i="93" s="1"/>
  <c r="JY56" i="93"/>
  <c r="LY56" i="93" s="1"/>
  <c r="JX276" i="93"/>
  <c r="LX276" i="93" s="1"/>
  <c r="KF236" i="93"/>
  <c r="MF236" i="93" s="1"/>
  <c r="JW176" i="93"/>
  <c r="LW176" i="93" s="1"/>
  <c r="KH36" i="93"/>
  <c r="MH36" i="93" s="1"/>
  <c r="JY116" i="93"/>
  <c r="LY116" i="93" s="1"/>
  <c r="HY116" i="93" s="1"/>
  <c r="JR196" i="93"/>
  <c r="LR196" i="93" s="1"/>
  <c r="KF116" i="93"/>
  <c r="MF116" i="93" s="1"/>
  <c r="KE136" i="93"/>
  <c r="ME136" i="93" s="1"/>
  <c r="JJ196" i="93"/>
  <c r="LJ196" i="93" s="1"/>
  <c r="HJ196" i="93" s="1"/>
  <c r="JT56" i="93"/>
  <c r="LT56" i="93" s="1"/>
  <c r="HT56" i="93" s="1"/>
  <c r="KD196" i="93"/>
  <c r="MD196" i="93" s="1"/>
  <c r="JU276" i="93"/>
  <c r="LU276" i="93" s="1"/>
  <c r="KI96" i="93"/>
  <c r="MI96" i="93" s="1"/>
  <c r="II96" i="93" s="1"/>
  <c r="KL196" i="93"/>
  <c r="ML196" i="93" s="1"/>
  <c r="KK236" i="93"/>
  <c r="MK236" i="93" s="1"/>
  <c r="JN76" i="93"/>
  <c r="LN76" i="93" s="1"/>
  <c r="KL36" i="93"/>
  <c r="ML36" i="93" s="1"/>
  <c r="KK96" i="93"/>
  <c r="MK96" i="93" s="1"/>
  <c r="JE176" i="93"/>
  <c r="LE176" i="93" s="1"/>
  <c r="KA176" i="93"/>
  <c r="MA176" i="93" s="1"/>
  <c r="KC136" i="93"/>
  <c r="MC136" i="93" s="1"/>
  <c r="IC136" i="93" s="1"/>
  <c r="KB176" i="93"/>
  <c r="MB176" i="93" s="1"/>
  <c r="IB176" i="93" s="1"/>
  <c r="JS136" i="93"/>
  <c r="LS136" i="93" s="1"/>
  <c r="KQ116" i="93"/>
  <c r="MQ116" i="93" s="1"/>
  <c r="KC156" i="93"/>
  <c r="MC156" i="93" s="1"/>
  <c r="IC156" i="93" s="1"/>
  <c r="KB196" i="93"/>
  <c r="MB196" i="93" s="1"/>
  <c r="JS156" i="93"/>
  <c r="LS156" i="93" s="1"/>
  <c r="KQ196" i="93"/>
  <c r="MQ196" i="93" s="1"/>
  <c r="KL276" i="93"/>
  <c r="ML276" i="93" s="1"/>
  <c r="KB36" i="93"/>
  <c r="MB36" i="93" s="1"/>
  <c r="IB36" i="93" s="1"/>
  <c r="JN176" i="93"/>
  <c r="LN176" i="93" s="1"/>
  <c r="JV36" i="93"/>
  <c r="LV36" i="93" s="1"/>
  <c r="HV36" i="93" s="1"/>
  <c r="KI196" i="93"/>
  <c r="MI196" i="93" s="1"/>
  <c r="II196" i="93" s="1"/>
  <c r="KM276" i="93"/>
  <c r="MM276" i="93" s="1"/>
  <c r="JU96" i="93"/>
  <c r="LU96" i="93" s="1"/>
  <c r="JT136" i="93"/>
  <c r="LT136" i="93" s="1"/>
  <c r="JJ176" i="93"/>
  <c r="LJ176" i="93" s="1"/>
  <c r="HJ176" i="93" s="1"/>
  <c r="JR96" i="93"/>
  <c r="LR96" i="93" s="1"/>
  <c r="HR96" i="93" s="1"/>
  <c r="JW256" i="93"/>
  <c r="LW256" i="93" s="1"/>
  <c r="KG76" i="93"/>
  <c r="MG76" i="93" s="1"/>
  <c r="JX76" i="93"/>
  <c r="LX76" i="93" s="1"/>
  <c r="JW196" i="93"/>
  <c r="LW196" i="93" s="1"/>
  <c r="KH176" i="93"/>
  <c r="MH176" i="93" s="1"/>
  <c r="JY176" i="93"/>
  <c r="LY176" i="93" s="1"/>
  <c r="KG156" i="93"/>
  <c r="MG156" i="93" s="1"/>
  <c r="IG156" i="93" s="1"/>
  <c r="JX116" i="93"/>
  <c r="LX116" i="93" s="1"/>
  <c r="HX116" i="93" s="1"/>
  <c r="JR176" i="93"/>
  <c r="LR176" i="93" s="1"/>
  <c r="KF96" i="93"/>
  <c r="MF96" i="93" s="1"/>
  <c r="KE76" i="93"/>
  <c r="ME76" i="93" s="1"/>
  <c r="IE76" i="93" s="1"/>
  <c r="KH196" i="93"/>
  <c r="MH196" i="93" s="1"/>
  <c r="IH196" i="93" s="1"/>
  <c r="JY256" i="93"/>
  <c r="LY256" i="93" s="1"/>
  <c r="KG36" i="93"/>
  <c r="MG36" i="93" s="1"/>
  <c r="JX36" i="93"/>
  <c r="LX36" i="93" s="1"/>
  <c r="HX36" i="93" s="1"/>
  <c r="KE276" i="93"/>
  <c r="ME276" i="93" s="1"/>
  <c r="KI136" i="93"/>
  <c r="MI136" i="93" s="1"/>
  <c r="JT236" i="93"/>
  <c r="LT236" i="93" s="1"/>
  <c r="JV76" i="93"/>
  <c r="LV76" i="93" s="1"/>
  <c r="HV76" i="93" s="1"/>
  <c r="KI236" i="93"/>
  <c r="MI236" i="93" s="1"/>
  <c r="II236" i="93" s="1"/>
  <c r="KC96" i="93"/>
  <c r="MC96" i="93" s="1"/>
  <c r="KB136" i="93"/>
  <c r="MB136" i="93" s="1"/>
  <c r="JN256" i="93"/>
  <c r="LN256" i="93" s="1"/>
  <c r="HN256" i="93" s="1"/>
  <c r="JS76" i="93"/>
  <c r="LS76" i="93" s="1"/>
  <c r="KQ96" i="93"/>
  <c r="MQ96" i="93" s="1"/>
  <c r="KL216" i="93"/>
  <c r="ML216" i="93" s="1"/>
  <c r="KK256" i="93"/>
  <c r="MK256" i="93" s="1"/>
  <c r="JN96" i="93"/>
  <c r="LN96" i="93" s="1"/>
  <c r="HN96" i="93" s="1"/>
  <c r="KM56" i="93"/>
  <c r="MM56" i="93" s="1"/>
  <c r="KM36" i="93"/>
  <c r="MM36" i="93" s="1"/>
  <c r="KC176" i="93"/>
  <c r="MC176" i="93" s="1"/>
  <c r="KB216" i="93"/>
  <c r="MB216" i="93" s="1"/>
  <c r="JS176" i="93"/>
  <c r="LS176" i="93" s="1"/>
  <c r="KQ156" i="93"/>
  <c r="MQ156" i="93" s="1"/>
  <c r="JV216" i="93"/>
  <c r="LV216" i="93" s="1"/>
  <c r="HV216" i="93" s="1"/>
  <c r="JE136" i="93"/>
  <c r="LE136" i="93" s="1"/>
  <c r="HE136" i="93" s="1"/>
  <c r="KA76" i="93"/>
  <c r="MA76" i="93" s="1"/>
  <c r="KD176" i="93"/>
  <c r="MD176" i="93" s="1"/>
  <c r="JU256" i="93"/>
  <c r="LU256" i="93" s="1"/>
  <c r="HU256" i="93" s="1"/>
  <c r="KI36" i="93"/>
  <c r="MI36" i="93" s="1"/>
  <c r="JR236" i="93"/>
  <c r="LR236" i="93" s="1"/>
  <c r="KF156" i="93"/>
  <c r="MF156" i="93" s="1"/>
  <c r="KE116" i="93"/>
  <c r="ME116" i="93" s="1"/>
  <c r="KG256" i="93"/>
  <c r="MG256" i="93" s="1"/>
  <c r="IG256" i="93" s="1"/>
  <c r="JX236" i="93"/>
  <c r="LX236" i="93" s="1"/>
  <c r="JR116" i="93"/>
  <c r="LR116" i="93" s="1"/>
  <c r="KF36" i="93"/>
  <c r="MF36" i="93" s="1"/>
  <c r="JZ36" i="93"/>
  <c r="LZ36" i="93" s="1"/>
  <c r="HZ36" i="93" s="1"/>
  <c r="JY36" i="93"/>
  <c r="LY36" i="93" s="1"/>
  <c r="KF256" i="93"/>
  <c r="MF256" i="93" s="1"/>
  <c r="KE236" i="93"/>
  <c r="ME236" i="93" s="1"/>
  <c r="IE236" i="93" s="1"/>
  <c r="JZ76" i="93"/>
  <c r="LZ76" i="93" s="1"/>
  <c r="HZ76" i="93" s="1"/>
  <c r="KG216" i="93"/>
  <c r="MG216" i="93" s="1"/>
  <c r="JX176" i="93"/>
  <c r="LX176" i="93" s="1"/>
  <c r="JU236" i="93"/>
  <c r="LU236" i="93" s="1"/>
  <c r="HU236" i="93" s="1"/>
  <c r="JV256" i="93"/>
  <c r="LV256" i="93" s="1"/>
  <c r="HV256" i="93" s="1"/>
  <c r="KK36" i="93"/>
  <c r="MK36" i="93" s="1"/>
  <c r="JE196" i="93"/>
  <c r="LE196" i="93" s="1"/>
  <c r="KA136" i="93"/>
  <c r="MA136" i="93" s="1"/>
  <c r="IA136" i="93" s="1"/>
  <c r="KC276" i="93"/>
  <c r="MC276" i="93" s="1"/>
  <c r="IC276" i="93" s="1"/>
  <c r="JS236" i="93"/>
  <c r="LS236" i="93" s="1"/>
  <c r="KQ256" i="93"/>
  <c r="MQ256" i="93" s="1"/>
  <c r="KC116" i="93"/>
  <c r="MC116" i="93" s="1"/>
  <c r="KB156" i="93"/>
  <c r="MB156" i="93" s="1"/>
  <c r="JN276" i="93"/>
  <c r="LN276" i="93" s="1"/>
  <c r="JS116" i="93"/>
  <c r="LS116" i="93" s="1"/>
  <c r="KQ136" i="93"/>
  <c r="MQ136" i="93" s="1"/>
  <c r="IQ136" i="93" s="1"/>
  <c r="KM196" i="93"/>
  <c r="MM196" i="93" s="1"/>
  <c r="JT36" i="93"/>
  <c r="LT36" i="93" s="1"/>
  <c r="JJ76" i="93"/>
  <c r="LJ76" i="93" s="1"/>
  <c r="KM216" i="93"/>
  <c r="MM216" i="93" s="1"/>
  <c r="JU56" i="93"/>
  <c r="LU56" i="93" s="1"/>
  <c r="HU56" i="93" s="1"/>
  <c r="JT76" i="93"/>
  <c r="LT76" i="93" s="1"/>
  <c r="JJ116" i="93"/>
  <c r="LJ116" i="93" s="1"/>
  <c r="KM76" i="93"/>
  <c r="MM76" i="93" s="1"/>
  <c r="KL136" i="93"/>
  <c r="ML136" i="93" s="1"/>
  <c r="KK156" i="93"/>
  <c r="MK156" i="93" s="1"/>
  <c r="JN136" i="93"/>
  <c r="LN136" i="93" s="1"/>
  <c r="JE276" i="93"/>
  <c r="LE276" i="93" s="1"/>
  <c r="HE276" i="93" s="1"/>
  <c r="KA236" i="93"/>
  <c r="MA236" i="93" s="1"/>
  <c r="JV136" i="93"/>
  <c r="LV136" i="93" s="1"/>
  <c r="KI216" i="93"/>
  <c r="MI216" i="93" s="1"/>
  <c r="KG96" i="93"/>
  <c r="MG96" i="93" s="1"/>
  <c r="IG96" i="93" s="1"/>
  <c r="JX56" i="93"/>
  <c r="LX56" i="93" s="1"/>
  <c r="HX56" i="93" s="1"/>
  <c r="KH76" i="93"/>
  <c r="MH76" i="93" s="1"/>
  <c r="JY136" i="93"/>
  <c r="LY136" i="93" s="1"/>
  <c r="JR276" i="93"/>
  <c r="LR276" i="93" s="1"/>
  <c r="HR276" i="93" s="1"/>
  <c r="KF176" i="93"/>
  <c r="MF176" i="93" s="1"/>
  <c r="IF176" i="93" s="1"/>
  <c r="KE156" i="93"/>
  <c r="ME156" i="93" s="1"/>
  <c r="JZ196" i="93"/>
  <c r="LZ196" i="93" s="1"/>
  <c r="KH136" i="93"/>
  <c r="MH136" i="93" s="1"/>
  <c r="IH136" i="93" s="1"/>
  <c r="JY216" i="93"/>
  <c r="LY216" i="93" s="1"/>
  <c r="HY216" i="93" s="1"/>
  <c r="KG196" i="93"/>
  <c r="MG196" i="93" s="1"/>
  <c r="JX156" i="93"/>
  <c r="LX156" i="93" s="1"/>
  <c r="JZ236" i="93"/>
  <c r="LZ236" i="93" s="1"/>
  <c r="HZ236" i="93" s="1"/>
  <c r="JW36" i="93"/>
  <c r="LW36" i="93" s="1"/>
  <c r="KH56" i="93"/>
  <c r="MH56" i="93" s="1"/>
  <c r="JY76" i="93"/>
  <c r="LY76" i="93" s="1"/>
  <c r="JJ96" i="93"/>
  <c r="LJ96" i="93" s="1"/>
  <c r="HJ96" i="93" s="1"/>
  <c r="KI156" i="93"/>
  <c r="MI156" i="93" s="1"/>
  <c r="II156" i="93" s="1"/>
  <c r="KD156" i="93"/>
  <c r="MD156" i="93" s="1"/>
  <c r="KL176" i="93"/>
  <c r="ML176" i="93" s="1"/>
  <c r="KK216" i="93"/>
  <c r="MK216" i="93" s="1"/>
  <c r="JN36" i="93"/>
  <c r="LN36" i="93" s="1"/>
  <c r="HN36" i="93" s="1"/>
  <c r="KM156" i="93"/>
  <c r="MM156" i="93" s="1"/>
  <c r="JJ36" i="93"/>
  <c r="LJ36" i="93" s="1"/>
  <c r="HJ36" i="93" s="1"/>
  <c r="KC256" i="93"/>
  <c r="MC256" i="93" s="1"/>
  <c r="IC256" i="93" s="1"/>
  <c r="JS276" i="93"/>
  <c r="LS276" i="93" s="1"/>
  <c r="KQ276" i="93"/>
  <c r="MQ276" i="93" s="1"/>
  <c r="KD136" i="93"/>
  <c r="MD136" i="93" s="1"/>
  <c r="JU176" i="93"/>
  <c r="LU176" i="93" s="1"/>
  <c r="HU176" i="93" s="1"/>
  <c r="JT216" i="93"/>
  <c r="LT216" i="93" s="1"/>
  <c r="HT216" i="93" s="1"/>
  <c r="JJ236" i="93"/>
  <c r="LJ236" i="93" s="1"/>
  <c r="KD96" i="93"/>
  <c r="MD96" i="93" s="1"/>
  <c r="JU196" i="93"/>
  <c r="LU196" i="93" s="1"/>
  <c r="HU196" i="93" s="1"/>
  <c r="JT256" i="93"/>
  <c r="LT256" i="93" s="1"/>
  <c r="HT256" i="93" s="1"/>
  <c r="JJ276" i="93"/>
  <c r="LJ276" i="93" s="1"/>
  <c r="KM236" i="93"/>
  <c r="MM236" i="93" s="1"/>
  <c r="JU36" i="93"/>
  <c r="LU36" i="93" s="1"/>
  <c r="HU36" i="93" s="1"/>
  <c r="JT96" i="93"/>
  <c r="LT96" i="93" s="1"/>
  <c r="HT96" i="93" s="1"/>
  <c r="JJ136" i="93"/>
  <c r="LJ136" i="93" s="1"/>
  <c r="KC56" i="93"/>
  <c r="MC56" i="93" s="1"/>
  <c r="KB76" i="93"/>
  <c r="MB76" i="93" s="1"/>
  <c r="JN196" i="93"/>
  <c r="LN196" i="93" s="1"/>
  <c r="HN196" i="93" s="1"/>
  <c r="JS56" i="93"/>
  <c r="LS56" i="93" s="1"/>
  <c r="KQ56" i="93"/>
  <c r="MQ56" i="93" s="1"/>
  <c r="JV236" i="93"/>
  <c r="LV236" i="93" s="1"/>
  <c r="HV236" i="93" s="1"/>
  <c r="KK56" i="93"/>
  <c r="MK56" i="93" s="1"/>
  <c r="JE116" i="93"/>
  <c r="LE116" i="93" s="1"/>
  <c r="KA116" i="93"/>
  <c r="MA116" i="93" s="1"/>
  <c r="KG236" i="93"/>
  <c r="MG236" i="93" s="1"/>
  <c r="JX216" i="93"/>
  <c r="LX216" i="93" s="1"/>
  <c r="KH256" i="93"/>
  <c r="MH256" i="93" s="1"/>
  <c r="KG116" i="93"/>
  <c r="MG116" i="93" s="1"/>
  <c r="JX96" i="93"/>
  <c r="LX96" i="93" s="1"/>
  <c r="JW116" i="93"/>
  <c r="LW116" i="93" s="1"/>
  <c r="KE56" i="93"/>
  <c r="ME56" i="93" s="1"/>
  <c r="JZ56" i="93"/>
  <c r="LZ56" i="93" s="1"/>
  <c r="JY96" i="93"/>
  <c r="LY96" i="93" s="1"/>
  <c r="JR36" i="93"/>
  <c r="LR36" i="93" s="1"/>
  <c r="HR36" i="93" s="1"/>
  <c r="JW216" i="93"/>
  <c r="LW216" i="93" s="1"/>
  <c r="KH216" i="93"/>
  <c r="MH216" i="93" s="1"/>
  <c r="JY276" i="93"/>
  <c r="LY276" i="93" s="1"/>
  <c r="HY276" i="93" s="1"/>
  <c r="KD36" i="93"/>
  <c r="MD36" i="93" s="1"/>
  <c r="ID36" i="93" s="1"/>
  <c r="KC76" i="93"/>
  <c r="MC76" i="93" s="1"/>
  <c r="KB116" i="93"/>
  <c r="MB116" i="93" s="1"/>
  <c r="JN236" i="93"/>
  <c r="LN236" i="93" s="1"/>
  <c r="HN236" i="93" s="1"/>
  <c r="JS96" i="93"/>
  <c r="LS96" i="93" s="1"/>
  <c r="HS96" i="93" s="1"/>
  <c r="KQ76" i="93"/>
  <c r="MQ76" i="93" s="1"/>
  <c r="KC236" i="93"/>
  <c r="MC236" i="93" s="1"/>
  <c r="KB276" i="93"/>
  <c r="MB276" i="93" s="1"/>
  <c r="JS256" i="93"/>
  <c r="LS256" i="93" s="1"/>
  <c r="HS256" i="93" s="1"/>
  <c r="KQ236" i="93"/>
  <c r="MQ236" i="93" s="1"/>
  <c r="KD216" i="93"/>
  <c r="MD216" i="93" s="1"/>
  <c r="KI76" i="93"/>
  <c r="MI76" i="93" s="1"/>
  <c r="II76" i="93" s="1"/>
  <c r="KD76" i="93"/>
  <c r="MD76" i="93" s="1"/>
  <c r="ID76" i="93" s="1"/>
  <c r="JU156" i="93"/>
  <c r="LU156" i="93" s="1"/>
  <c r="JT196" i="93"/>
  <c r="LT196" i="93" s="1"/>
  <c r="JJ256" i="93"/>
  <c r="LJ256" i="93" s="1"/>
  <c r="JV116" i="93"/>
  <c r="LV116" i="93" s="1"/>
  <c r="JE36" i="93"/>
  <c r="LE36" i="93" s="1"/>
  <c r="KA56" i="93"/>
  <c r="MA56" i="93" s="1"/>
  <c r="JV176" i="93"/>
  <c r="LV176" i="93" s="1"/>
  <c r="HV176" i="93" s="1"/>
  <c r="JE76" i="93"/>
  <c r="LE76" i="93" s="1"/>
  <c r="KA36" i="93"/>
  <c r="MA36" i="93" s="1"/>
  <c r="JV56" i="93"/>
  <c r="LV56" i="93" s="1"/>
  <c r="KI176" i="93"/>
  <c r="MI176" i="93" s="1"/>
  <c r="II176" i="93" s="1"/>
  <c r="KM136" i="93"/>
  <c r="MM136" i="93" s="1"/>
  <c r="KC36" i="93"/>
  <c r="MC36" i="93" s="1"/>
  <c r="KB96" i="93"/>
  <c r="MB96" i="93" s="1"/>
  <c r="JN216" i="93"/>
  <c r="LN216" i="93" s="1"/>
  <c r="HN216" i="93" s="1"/>
  <c r="JS36" i="93"/>
  <c r="LS36" i="93" s="1"/>
  <c r="HS36" i="93" s="1"/>
  <c r="KQ36" i="93"/>
  <c r="MQ36" i="93" s="1"/>
  <c r="KH236" i="93"/>
  <c r="MH236" i="93" s="1"/>
  <c r="JW136" i="93"/>
  <c r="LW136" i="93" s="1"/>
  <c r="KH116" i="93"/>
  <c r="MH116" i="93" s="1"/>
  <c r="JY196" i="93"/>
  <c r="LY196" i="93" s="1"/>
  <c r="KF216" i="93"/>
  <c r="MF216" i="93" s="1"/>
  <c r="JW156" i="93"/>
  <c r="LW156" i="93" s="1"/>
  <c r="KE36" i="93"/>
  <c r="ME36" i="93" s="1"/>
  <c r="IE36" i="93" s="1"/>
  <c r="JZ96" i="93"/>
  <c r="LZ96" i="93" s="1"/>
  <c r="KG56" i="93"/>
  <c r="MG56" i="93" s="1"/>
  <c r="KF276" i="93"/>
  <c r="MF276" i="93" s="1"/>
  <c r="IF276" i="93" s="1"/>
  <c r="KE256" i="93"/>
  <c r="ME256" i="93" s="1"/>
  <c r="IE256" i="93" s="1"/>
  <c r="JZ276" i="93"/>
  <c r="LZ276" i="93" s="1"/>
  <c r="JW76" i="93"/>
  <c r="LW76" i="93" s="1"/>
  <c r="JU136" i="93"/>
  <c r="LU136" i="93" s="1"/>
  <c r="HU136" i="93" s="1"/>
  <c r="JT176" i="93"/>
  <c r="LT176" i="93" s="1"/>
  <c r="HT176" i="93" s="1"/>
  <c r="KM176" i="93"/>
  <c r="MM176" i="93" s="1"/>
  <c r="KD276" i="93"/>
  <c r="MD276" i="93" s="1"/>
  <c r="KD256" i="93"/>
  <c r="MD256" i="93" s="1"/>
  <c r="KM116" i="93"/>
  <c r="MM116" i="93" s="1"/>
  <c r="JJ56" i="93"/>
  <c r="LJ56" i="93" s="1"/>
  <c r="JV96" i="93"/>
  <c r="LV96" i="93" s="1"/>
  <c r="KI256" i="93"/>
  <c r="MI256" i="93" s="1"/>
  <c r="II256" i="93" s="1"/>
  <c r="KD236" i="93"/>
  <c r="MD236" i="93" s="1"/>
  <c r="KI116" i="93"/>
  <c r="MI116" i="93" s="1"/>
  <c r="KL76" i="93"/>
  <c r="ML76" i="93" s="1"/>
  <c r="KK116" i="93"/>
  <c r="MK116" i="93" s="1"/>
  <c r="JE216" i="93"/>
  <c r="LE216" i="93" s="1"/>
  <c r="HE216" i="93" s="1"/>
  <c r="KA196" i="93"/>
  <c r="MA196" i="93" s="1"/>
  <c r="KL96" i="93"/>
  <c r="ML96" i="93" s="1"/>
  <c r="KK136" i="93"/>
  <c r="MK136" i="93" s="1"/>
  <c r="JE236" i="93"/>
  <c r="LE236" i="93" s="1"/>
  <c r="HE236" i="93" s="1"/>
  <c r="KA216" i="93"/>
  <c r="MA216" i="93" s="1"/>
  <c r="JV196" i="93"/>
  <c r="LV196" i="93" s="1"/>
  <c r="JE96" i="93"/>
  <c r="LE96" i="93" s="1"/>
  <c r="KA96" i="93"/>
  <c r="MA96" i="93" s="1"/>
  <c r="IA96" i="93" s="1"/>
  <c r="KM256" i="93"/>
  <c r="MM256" i="93" s="1"/>
  <c r="JU76" i="93"/>
  <c r="LU76" i="93" s="1"/>
  <c r="JT116" i="93"/>
  <c r="LT116" i="93" s="1"/>
  <c r="HT116" i="93" s="1"/>
  <c r="JJ156" i="93"/>
  <c r="LJ156" i="93" s="1"/>
  <c r="HJ156" i="93" s="1"/>
  <c r="KC216" i="93"/>
  <c r="MC216" i="93" s="1"/>
  <c r="KB236" i="93"/>
  <c r="MB236" i="93" s="1"/>
  <c r="JS196" i="93"/>
  <c r="LS196" i="93" s="1"/>
  <c r="HS196" i="93" s="1"/>
  <c r="KQ216" i="93"/>
  <c r="MQ216" i="93" s="1"/>
  <c r="IQ216" i="93" s="1"/>
  <c r="JZ136" i="93"/>
  <c r="LZ136" i="93" s="1"/>
  <c r="JR76" i="93"/>
  <c r="LR76" i="93" s="1"/>
  <c r="JW276" i="93"/>
  <c r="LW276" i="93" s="1"/>
  <c r="KH276" i="93"/>
  <c r="MH276" i="93" s="1"/>
  <c r="KG136" i="93"/>
  <c r="MG136" i="93" s="1"/>
  <c r="JX136" i="93"/>
  <c r="LX136" i="93" s="1"/>
  <c r="JR156" i="93"/>
  <c r="LR156" i="93" s="1"/>
  <c r="KF76" i="93"/>
  <c r="MF76" i="93" s="1"/>
  <c r="IF76" i="93" s="1"/>
  <c r="KE216" i="93"/>
  <c r="ME216" i="93" s="1"/>
  <c r="JZ256" i="93"/>
  <c r="LZ256" i="93" s="1"/>
  <c r="JW56" i="93"/>
  <c r="LW56" i="93" s="1"/>
  <c r="KG176" i="93"/>
  <c r="MG176" i="93" s="1"/>
  <c r="JX196" i="93"/>
  <c r="LX196" i="93" s="1"/>
  <c r="JR56" i="93"/>
  <c r="LR56" i="93" s="1"/>
  <c r="JW236" i="93"/>
  <c r="LW236" i="93" s="1"/>
  <c r="JY236" i="93"/>
  <c r="LY236" i="93" s="1"/>
  <c r="HY236" i="93" s="1"/>
  <c r="JN56" i="93"/>
  <c r="LN56" i="93" s="1"/>
  <c r="JY156" i="93"/>
  <c r="LY156" i="93" s="1"/>
  <c r="JZ156" i="93"/>
  <c r="LZ156" i="93" s="1"/>
  <c r="KG276" i="93"/>
  <c r="MG276" i="93" s="1"/>
  <c r="IG276" i="93" s="1"/>
  <c r="KF136" i="93"/>
  <c r="MF136" i="93" s="1"/>
  <c r="KB256" i="93"/>
  <c r="MB256" i="93" s="1"/>
  <c r="JS216" i="93"/>
  <c r="LS216" i="93" s="1"/>
  <c r="HS216" i="93" s="1"/>
  <c r="KF56" i="93"/>
  <c r="MF56" i="93" s="1"/>
  <c r="IF56" i="93" s="1"/>
  <c r="KA276" i="93"/>
  <c r="MA276" i="93" s="1"/>
  <c r="KC196" i="93"/>
  <c r="MC196" i="93" s="1"/>
  <c r="KQ176" i="93"/>
  <c r="MQ176" i="93" s="1"/>
  <c r="IQ176" i="93" s="1"/>
  <c r="KK196" i="93"/>
  <c r="MK196" i="93" s="1"/>
  <c r="JR216" i="93"/>
  <c r="LR216" i="93" s="1"/>
  <c r="JZ116" i="93"/>
  <c r="LZ116" i="93" s="1"/>
  <c r="KL156" i="93"/>
  <c r="ML156" i="93" s="1"/>
  <c r="JR136" i="93"/>
  <c r="LR136" i="93" s="1"/>
  <c r="HR136" i="93" s="1"/>
  <c r="JZ216" i="93"/>
  <c r="LZ216" i="93" s="1"/>
  <c r="KE96" i="93"/>
  <c r="ME96" i="93" s="1"/>
  <c r="KE176" i="93"/>
  <c r="ME176" i="93" s="1"/>
  <c r="KH96" i="93"/>
  <c r="MH96" i="93" s="1"/>
  <c r="IH96" i="93" s="1"/>
  <c r="JX256" i="93"/>
  <c r="LX256" i="93" s="1"/>
  <c r="KH156" i="93"/>
  <c r="MH156" i="93" s="1"/>
  <c r="KN24" i="93"/>
  <c r="MN24" i="93" s="1"/>
  <c r="KP24" i="93"/>
  <c r="MP24" i="93" s="1"/>
  <c r="KO24" i="93"/>
  <c r="MO24" i="93" s="1"/>
  <c r="KO44" i="93"/>
  <c r="MO44" i="93" s="1"/>
  <c r="KN144" i="93"/>
  <c r="MN144" i="93" s="1"/>
  <c r="KN104" i="93"/>
  <c r="MN104" i="93" s="1"/>
  <c r="KN224" i="93"/>
  <c r="MN224" i="93" s="1"/>
  <c r="KO224" i="93"/>
  <c r="MO224" i="93" s="1"/>
  <c r="KO64" i="93"/>
  <c r="MO64" i="93" s="1"/>
  <c r="KN164" i="93"/>
  <c r="MN164" i="93" s="1"/>
  <c r="KP264" i="93"/>
  <c r="MP264" i="93" s="1"/>
  <c r="KO84" i="93"/>
  <c r="MO84" i="93" s="1"/>
  <c r="KP64" i="93"/>
  <c r="MP64" i="93" s="1"/>
  <c r="KO184" i="93"/>
  <c r="MO184" i="93" s="1"/>
  <c r="KO124" i="93"/>
  <c r="MO124" i="93" s="1"/>
  <c r="KN44" i="93"/>
  <c r="MN44" i="93" s="1"/>
  <c r="KN204" i="93"/>
  <c r="MN204" i="93" s="1"/>
  <c r="KN64" i="93"/>
  <c r="MN64" i="93" s="1"/>
  <c r="KP224" i="93"/>
  <c r="MP224" i="93" s="1"/>
  <c r="KO164" i="93"/>
  <c r="MO164" i="93" s="1"/>
  <c r="KN284" i="93"/>
  <c r="MN284" i="93" s="1"/>
  <c r="KP124" i="93"/>
  <c r="MP124" i="93" s="1"/>
  <c r="KO284" i="93"/>
  <c r="MO284" i="93" s="1"/>
  <c r="KP184" i="93"/>
  <c r="MP184" i="93" s="1"/>
  <c r="KN264" i="93"/>
  <c r="MN264" i="93" s="1"/>
  <c r="KO264" i="93"/>
  <c r="MO264" i="93" s="1"/>
  <c r="KN244" i="93"/>
  <c r="MN244" i="93" s="1"/>
  <c r="KP164" i="93"/>
  <c r="MP164" i="93" s="1"/>
  <c r="KO104" i="93"/>
  <c r="MO104" i="93" s="1"/>
  <c r="KP104" i="93"/>
  <c r="MP104" i="93" s="1"/>
  <c r="KP84" i="93"/>
  <c r="MP84" i="93" s="1"/>
  <c r="KP244" i="93"/>
  <c r="MP244" i="93" s="1"/>
  <c r="KN84" i="93"/>
  <c r="MN84" i="93" s="1"/>
  <c r="KO204" i="93"/>
  <c r="MO204" i="93" s="1"/>
  <c r="KP144" i="93"/>
  <c r="MP144" i="93" s="1"/>
  <c r="KN184" i="93"/>
  <c r="MN184" i="93" s="1"/>
  <c r="KP284" i="93"/>
  <c r="MP284" i="93" s="1"/>
  <c r="KO144" i="93"/>
  <c r="MO144" i="93" s="1"/>
  <c r="KP44" i="93"/>
  <c r="MP44" i="93" s="1"/>
  <c r="KO244" i="93"/>
  <c r="MO244" i="93" s="1"/>
  <c r="KN124" i="93"/>
  <c r="MN124" i="93" s="1"/>
  <c r="KP204" i="93"/>
  <c r="MP204" i="93" s="1"/>
  <c r="JL24" i="93"/>
  <c r="LL24" i="93" s="1"/>
  <c r="KJ24" i="93"/>
  <c r="MJ24" i="93" s="1"/>
  <c r="JH24" i="93"/>
  <c r="LH24" i="93" s="1"/>
  <c r="KA24" i="93"/>
  <c r="MA24" i="93" s="1"/>
  <c r="JH244" i="93"/>
  <c r="LH244" i="93" s="1"/>
  <c r="KJ84" i="93"/>
  <c r="MJ84" i="93" s="1"/>
  <c r="JH164" i="93"/>
  <c r="LH164" i="93" s="1"/>
  <c r="KL24" i="93"/>
  <c r="ML24" i="93" s="1"/>
  <c r="JH104" i="93"/>
  <c r="LH104" i="93" s="1"/>
  <c r="KD24" i="93"/>
  <c r="MD24" i="93" s="1"/>
  <c r="KJ44" i="93"/>
  <c r="MJ44" i="93" s="1"/>
  <c r="KQ24" i="93"/>
  <c r="MQ24" i="93" s="1"/>
  <c r="JL264" i="93"/>
  <c r="LL264" i="93" s="1"/>
  <c r="KF24" i="93"/>
  <c r="MF24" i="93" s="1"/>
  <c r="JH224" i="93"/>
  <c r="LH224" i="93" s="1"/>
  <c r="KJ224" i="93"/>
  <c r="MJ224" i="93" s="1"/>
  <c r="JH84" i="93"/>
  <c r="LH84" i="93" s="1"/>
  <c r="KI24" i="93"/>
  <c r="MI24" i="93" s="1"/>
  <c r="JH144" i="93"/>
  <c r="LH144" i="93" s="1"/>
  <c r="KJ244" i="93"/>
  <c r="MJ244" i="93" s="1"/>
  <c r="KM24" i="93"/>
  <c r="MM24" i="93" s="1"/>
  <c r="JL244" i="93"/>
  <c r="LL244" i="93" s="1"/>
  <c r="KJ284" i="93"/>
  <c r="MJ284" i="93" s="1"/>
  <c r="KJ164" i="93"/>
  <c r="MJ164" i="93" s="1"/>
  <c r="JL284" i="93"/>
  <c r="LL284" i="93" s="1"/>
  <c r="JH64" i="93"/>
  <c r="LH64" i="93" s="1"/>
  <c r="JL84" i="93"/>
  <c r="LL84" i="93" s="1"/>
  <c r="KJ144" i="93"/>
  <c r="MJ144" i="93" s="1"/>
  <c r="JH204" i="93"/>
  <c r="LH204" i="93" s="1"/>
  <c r="JU24" i="93"/>
  <c r="LU24" i="93" s="1"/>
  <c r="JL64" i="93"/>
  <c r="LL64" i="93" s="1"/>
  <c r="KB24" i="93"/>
  <c r="MB24" i="93" s="1"/>
  <c r="JH44" i="93"/>
  <c r="LH44" i="93" s="1"/>
  <c r="JH184" i="93"/>
  <c r="LH184" i="93" s="1"/>
  <c r="JL104" i="93"/>
  <c r="LL104" i="93" s="1"/>
  <c r="JH124" i="93"/>
  <c r="LH124" i="93" s="1"/>
  <c r="KJ264" i="93"/>
  <c r="MJ264" i="93" s="1"/>
  <c r="JY24" i="93"/>
  <c r="LY24" i="93" s="1"/>
  <c r="JL44" i="93"/>
  <c r="LL44" i="93" s="1"/>
  <c r="JL204" i="93"/>
  <c r="LL204" i="93" s="1"/>
  <c r="KK24" i="93"/>
  <c r="MK24" i="93" s="1"/>
  <c r="JL184" i="93"/>
  <c r="LL184" i="93" s="1"/>
  <c r="JN24" i="93"/>
  <c r="LN24" i="93" s="1"/>
  <c r="KG24" i="93"/>
  <c r="MG24" i="93" s="1"/>
  <c r="JJ24" i="93"/>
  <c r="LJ24" i="93" s="1"/>
  <c r="JE24" i="93"/>
  <c r="LE24" i="93" s="1"/>
  <c r="JH284" i="93"/>
  <c r="LH284" i="93" s="1"/>
  <c r="KJ64" i="93"/>
  <c r="MJ64" i="93" s="1"/>
  <c r="KJ104" i="93"/>
  <c r="MJ104" i="93" s="1"/>
  <c r="JS24" i="93"/>
  <c r="LS24" i="93" s="1"/>
  <c r="JZ24" i="93"/>
  <c r="LZ24" i="93" s="1"/>
  <c r="KJ124" i="93"/>
  <c r="MJ124" i="93" s="1"/>
  <c r="JR24" i="93"/>
  <c r="LR24" i="93" s="1"/>
  <c r="JW24" i="93"/>
  <c r="LW24" i="93" s="1"/>
  <c r="JT24" i="93"/>
  <c r="LT24" i="93" s="1"/>
  <c r="JL224" i="93"/>
  <c r="LL224" i="93" s="1"/>
  <c r="JL124" i="93"/>
  <c r="LL124" i="93" s="1"/>
  <c r="KH24" i="93"/>
  <c r="MH24" i="93" s="1"/>
  <c r="KJ204" i="93"/>
  <c r="MJ204" i="93" s="1"/>
  <c r="KC24" i="93"/>
  <c r="MC24" i="93" s="1"/>
  <c r="JV24" i="93"/>
  <c r="LV24" i="93" s="1"/>
  <c r="JH264" i="93"/>
  <c r="LH264" i="93" s="1"/>
  <c r="KE24" i="93"/>
  <c r="ME24" i="93" s="1"/>
  <c r="JL144" i="93"/>
  <c r="LL144" i="93" s="1"/>
  <c r="KJ184" i="93"/>
  <c r="MJ184" i="93" s="1"/>
  <c r="JX24" i="93"/>
  <c r="LX24" i="93" s="1"/>
  <c r="JL164" i="93"/>
  <c r="LL164" i="93" s="1"/>
  <c r="KF124" i="93"/>
  <c r="MF124" i="93" s="1"/>
  <c r="KD64" i="93"/>
  <c r="MD64" i="93" s="1"/>
  <c r="KC284" i="93"/>
  <c r="MC284" i="93" s="1"/>
  <c r="JY184" i="93"/>
  <c r="LY184" i="93" s="1"/>
  <c r="KA144" i="93"/>
  <c r="MA144" i="93" s="1"/>
  <c r="JN204" i="93"/>
  <c r="LN204" i="93" s="1"/>
  <c r="JY44" i="93"/>
  <c r="LY44" i="93" s="1"/>
  <c r="JX244" i="93"/>
  <c r="LX244" i="93" s="1"/>
  <c r="JV164" i="93"/>
  <c r="LV164" i="93" s="1"/>
  <c r="KI264" i="93"/>
  <c r="MI264" i="93" s="1"/>
  <c r="JU244" i="93"/>
  <c r="LU244" i="93" s="1"/>
  <c r="JT284" i="93"/>
  <c r="LT284" i="93" s="1"/>
  <c r="JN84" i="93"/>
  <c r="LN84" i="93" s="1"/>
  <c r="KK124" i="93"/>
  <c r="MK124" i="93" s="1"/>
  <c r="KK144" i="93"/>
  <c r="MK144" i="93" s="1"/>
  <c r="JY264" i="93"/>
  <c r="LY264" i="93" s="1"/>
  <c r="KA164" i="93"/>
  <c r="MA164" i="93" s="1"/>
  <c r="JN284" i="93"/>
  <c r="LN284" i="93" s="1"/>
  <c r="KG64" i="93"/>
  <c r="MG64" i="93" s="1"/>
  <c r="KF264" i="93"/>
  <c r="MF264" i="93" s="1"/>
  <c r="KD184" i="93"/>
  <c r="MD184" i="93" s="1"/>
  <c r="JT84" i="93"/>
  <c r="LT84" i="93" s="1"/>
  <c r="JE44" i="93"/>
  <c r="LE44" i="93" s="1"/>
  <c r="KM164" i="93"/>
  <c r="MM164" i="93" s="1"/>
  <c r="KC104" i="93"/>
  <c r="MC104" i="93" s="1"/>
  <c r="KB264" i="93"/>
  <c r="MB264" i="93" s="1"/>
  <c r="JJ284" i="93"/>
  <c r="LJ284" i="93" s="1"/>
  <c r="JS104" i="93"/>
  <c r="LS104" i="93" s="1"/>
  <c r="KH144" i="93"/>
  <c r="MH144" i="93" s="1"/>
  <c r="JW164" i="93"/>
  <c r="LW164" i="93" s="1"/>
  <c r="JW64" i="93"/>
  <c r="LW64" i="93" s="1"/>
  <c r="JZ264" i="93"/>
  <c r="LZ264" i="93" s="1"/>
  <c r="JR84" i="93"/>
  <c r="LR84" i="93" s="1"/>
  <c r="KE124" i="93"/>
  <c r="ME124" i="93" s="1"/>
  <c r="KH204" i="93"/>
  <c r="MH204" i="93" s="1"/>
  <c r="JW264" i="93"/>
  <c r="LW264" i="93" s="1"/>
  <c r="JZ104" i="93"/>
  <c r="LZ104" i="93" s="1"/>
  <c r="KC164" i="93"/>
  <c r="MC164" i="93" s="1"/>
  <c r="KG84" i="93"/>
  <c r="MG84" i="93" s="1"/>
  <c r="JX44" i="93"/>
  <c r="LX44" i="93" s="1"/>
  <c r="KD244" i="93"/>
  <c r="MD244" i="93" s="1"/>
  <c r="KI44" i="93"/>
  <c r="MI44" i="93" s="1"/>
  <c r="JU44" i="93"/>
  <c r="LU44" i="93" s="1"/>
  <c r="JT104" i="93"/>
  <c r="LT104" i="93" s="1"/>
  <c r="JE144" i="93"/>
  <c r="LE144" i="93" s="1"/>
  <c r="KK64" i="93"/>
  <c r="MK64" i="93" s="1"/>
  <c r="KA284" i="93"/>
  <c r="MA284" i="93" s="1"/>
  <c r="JY224" i="93"/>
  <c r="LY224" i="93" s="1"/>
  <c r="KA104" i="93"/>
  <c r="MA104" i="93" s="1"/>
  <c r="JN224" i="93"/>
  <c r="LN224" i="93" s="1"/>
  <c r="KL164" i="93"/>
  <c r="ML164" i="93" s="1"/>
  <c r="KK244" i="93"/>
  <c r="MK244" i="93" s="1"/>
  <c r="JJ44" i="93"/>
  <c r="LJ44" i="93" s="1"/>
  <c r="KQ164" i="93"/>
  <c r="MQ164" i="93" s="1"/>
  <c r="KH184" i="93"/>
  <c r="MH184" i="93" s="1"/>
  <c r="KL124" i="93"/>
  <c r="ML124" i="93" s="1"/>
  <c r="KB84" i="93"/>
  <c r="MB84" i="93" s="1"/>
  <c r="JJ64" i="93"/>
  <c r="LJ64" i="93" s="1"/>
  <c r="KQ184" i="93"/>
  <c r="MQ184" i="93" s="1"/>
  <c r="KK184" i="93"/>
  <c r="MK184" i="93" s="1"/>
  <c r="KQ44" i="93"/>
  <c r="MQ44" i="93" s="1"/>
  <c r="KG204" i="93"/>
  <c r="MG204" i="93" s="1"/>
  <c r="JX164" i="93"/>
  <c r="LX164" i="93" s="1"/>
  <c r="JV64" i="93"/>
  <c r="LV64" i="93" s="1"/>
  <c r="KI184" i="93"/>
  <c r="MI184" i="93" s="1"/>
  <c r="JU164" i="93"/>
  <c r="LU164" i="93" s="1"/>
  <c r="JT204" i="93"/>
  <c r="LT204" i="93" s="1"/>
  <c r="JE224" i="93"/>
  <c r="LE224" i="93" s="1"/>
  <c r="KF104" i="93"/>
  <c r="MF104" i="93" s="1"/>
  <c r="KD84" i="93"/>
  <c r="MD84" i="93" s="1"/>
  <c r="KC264" i="93"/>
  <c r="MC264" i="93" s="1"/>
  <c r="KH284" i="93"/>
  <c r="MH284" i="93" s="1"/>
  <c r="JR224" i="93"/>
  <c r="LR224" i="93" s="1"/>
  <c r="KE84" i="93"/>
  <c r="ME84" i="93" s="1"/>
  <c r="JW204" i="93"/>
  <c r="LW204" i="93" s="1"/>
  <c r="JR264" i="93"/>
  <c r="LR264" i="93" s="1"/>
  <c r="JZ184" i="93"/>
  <c r="LZ184" i="93" s="1"/>
  <c r="JR104" i="93"/>
  <c r="LR104" i="93" s="1"/>
  <c r="KE64" i="93"/>
  <c r="ME64" i="93" s="1"/>
  <c r="KI124" i="93"/>
  <c r="MI124" i="93" s="1"/>
  <c r="KG264" i="93"/>
  <c r="MG264" i="93" s="1"/>
  <c r="JX224" i="93"/>
  <c r="LX224" i="93" s="1"/>
  <c r="JV124" i="93"/>
  <c r="LV124" i="93" s="1"/>
  <c r="KI204" i="93"/>
  <c r="MI204" i="93" s="1"/>
  <c r="JU204" i="93"/>
  <c r="LU204" i="93" s="1"/>
  <c r="JT264" i="93"/>
  <c r="LT264" i="93" s="1"/>
  <c r="JE264" i="93"/>
  <c r="LE264" i="93" s="1"/>
  <c r="KL64" i="93"/>
  <c r="ML64" i="93" s="1"/>
  <c r="KK284" i="93"/>
  <c r="MK284" i="93" s="1"/>
  <c r="KQ104" i="93"/>
  <c r="MQ104" i="93" s="1"/>
  <c r="KK104" i="93"/>
  <c r="MK104" i="93" s="1"/>
  <c r="KM84" i="93"/>
  <c r="MM84" i="93" s="1"/>
  <c r="KL264" i="93"/>
  <c r="ML264" i="93" s="1"/>
  <c r="KB164" i="93"/>
  <c r="MB164" i="93" s="1"/>
  <c r="JJ224" i="93"/>
  <c r="LJ224" i="93" s="1"/>
  <c r="JS64" i="93"/>
  <c r="LS64" i="93" s="1"/>
  <c r="JZ64" i="93"/>
  <c r="LZ64" i="93" s="1"/>
  <c r="KM64" i="93"/>
  <c r="MM64" i="93" s="1"/>
  <c r="KC44" i="93"/>
  <c r="MC44" i="93" s="1"/>
  <c r="KB204" i="93"/>
  <c r="MB204" i="93" s="1"/>
  <c r="JJ164" i="93"/>
  <c r="LJ164" i="93" s="1"/>
  <c r="JS84" i="93"/>
  <c r="LS84" i="93" s="1"/>
  <c r="KL144" i="93"/>
  <c r="ML144" i="93" s="1"/>
  <c r="KB44" i="93"/>
  <c r="MB44" i="93" s="1"/>
  <c r="JJ84" i="93"/>
  <c r="LJ84" i="93" s="1"/>
  <c r="KQ204" i="93"/>
  <c r="MQ204" i="93" s="1"/>
  <c r="JY144" i="93"/>
  <c r="LY144" i="93" s="1"/>
  <c r="JV284" i="93"/>
  <c r="LV284" i="93" s="1"/>
  <c r="KA64" i="93"/>
  <c r="MA64" i="93" s="1"/>
  <c r="JN124" i="93"/>
  <c r="LN124" i="93" s="1"/>
  <c r="KG124" i="93"/>
  <c r="MG124" i="93" s="1"/>
  <c r="KF284" i="93"/>
  <c r="MF284" i="93" s="1"/>
  <c r="KD224" i="93"/>
  <c r="MD224" i="93" s="1"/>
  <c r="JT44" i="93"/>
  <c r="LT44" i="93" s="1"/>
  <c r="JE84" i="93"/>
  <c r="LE84" i="93" s="1"/>
  <c r="JZ164" i="93"/>
  <c r="LZ164" i="93" s="1"/>
  <c r="KE244" i="93"/>
  <c r="ME244" i="93" s="1"/>
  <c r="JZ284" i="93"/>
  <c r="LZ284" i="93" s="1"/>
  <c r="JR124" i="93"/>
  <c r="LR124" i="93" s="1"/>
  <c r="KE204" i="93"/>
  <c r="ME204" i="93" s="1"/>
  <c r="JT144" i="93"/>
  <c r="LT144" i="93" s="1"/>
  <c r="JT184" i="93"/>
  <c r="LT184" i="93" s="1"/>
  <c r="KG44" i="93"/>
  <c r="MG44" i="93" s="1"/>
  <c r="KF244" i="93"/>
  <c r="MF244" i="93" s="1"/>
  <c r="JY164" i="93"/>
  <c r="LY164" i="93" s="1"/>
  <c r="KA124" i="93"/>
  <c r="MA124" i="93" s="1"/>
  <c r="JN184" i="93"/>
  <c r="LN184" i="93" s="1"/>
  <c r="KM144" i="93"/>
  <c r="MM144" i="93" s="1"/>
  <c r="KL244" i="93"/>
  <c r="ML244" i="93" s="1"/>
  <c r="KB144" i="93"/>
  <c r="MB144" i="93" s="1"/>
  <c r="JJ184" i="93"/>
  <c r="LJ184" i="93" s="1"/>
  <c r="KQ284" i="93"/>
  <c r="MQ284" i="93" s="1"/>
  <c r="KL104" i="93"/>
  <c r="ML104" i="93" s="1"/>
  <c r="KK264" i="93"/>
  <c r="MK264" i="93" s="1"/>
  <c r="KQ124" i="93"/>
  <c r="MQ124" i="93" s="1"/>
  <c r="KH104" i="93"/>
  <c r="MH104" i="93" s="1"/>
  <c r="KF44" i="93"/>
  <c r="MF44" i="93" s="1"/>
  <c r="KM284" i="93"/>
  <c r="MM284" i="93" s="1"/>
  <c r="KC204" i="93"/>
  <c r="MC204" i="93" s="1"/>
  <c r="JS204" i="93"/>
  <c r="LS204" i="93" s="1"/>
  <c r="JZ244" i="93"/>
  <c r="LZ244" i="93" s="1"/>
  <c r="KF64" i="93"/>
  <c r="MF64" i="93" s="1"/>
  <c r="KM244" i="93"/>
  <c r="MM244" i="93" s="1"/>
  <c r="KC184" i="93"/>
  <c r="MC184" i="93" s="1"/>
  <c r="JS264" i="93"/>
  <c r="LS264" i="93" s="1"/>
  <c r="KM104" i="93"/>
  <c r="MM104" i="93" s="1"/>
  <c r="KC84" i="93"/>
  <c r="MC84" i="93" s="1"/>
  <c r="KB224" i="93"/>
  <c r="MB224" i="93" s="1"/>
  <c r="JJ244" i="93"/>
  <c r="LJ244" i="93" s="1"/>
  <c r="JS124" i="93"/>
  <c r="LS124" i="93" s="1"/>
  <c r="JY284" i="93"/>
  <c r="LY284" i="93" s="1"/>
  <c r="KA224" i="93"/>
  <c r="MA224" i="93" s="1"/>
  <c r="KG244" i="93"/>
  <c r="MG244" i="93" s="1"/>
  <c r="JX184" i="93"/>
  <c r="LX184" i="93" s="1"/>
  <c r="JV104" i="93"/>
  <c r="LV104" i="93" s="1"/>
  <c r="KI224" i="93"/>
  <c r="MI224" i="93" s="1"/>
  <c r="JU184" i="93"/>
  <c r="LU184" i="93" s="1"/>
  <c r="JT224" i="93"/>
  <c r="LT224" i="93" s="1"/>
  <c r="JE244" i="93"/>
  <c r="LE244" i="93" s="1"/>
  <c r="JR184" i="93"/>
  <c r="LR184" i="93" s="1"/>
  <c r="KE44" i="93"/>
  <c r="ME44" i="93" s="1"/>
  <c r="JR44" i="93"/>
  <c r="LR44" i="93" s="1"/>
  <c r="JW44" i="93"/>
  <c r="LW44" i="93" s="1"/>
  <c r="JR244" i="93"/>
  <c r="LR244" i="93" s="1"/>
  <c r="KE164" i="93"/>
  <c r="ME164" i="93" s="1"/>
  <c r="KH84" i="93"/>
  <c r="MH84" i="93" s="1"/>
  <c r="JW104" i="93"/>
  <c r="LW104" i="93" s="1"/>
  <c r="KD144" i="93"/>
  <c r="MD144" i="93" s="1"/>
  <c r="KM224" i="93"/>
  <c r="MM224" i="93" s="1"/>
  <c r="JS164" i="93"/>
  <c r="LS164" i="93" s="1"/>
  <c r="KG184" i="93"/>
  <c r="MG184" i="93" s="1"/>
  <c r="JX104" i="93"/>
  <c r="LX104" i="93" s="1"/>
  <c r="JV84" i="93"/>
  <c r="LV84" i="93" s="1"/>
  <c r="JU124" i="93"/>
  <c r="LU124" i="93" s="1"/>
  <c r="JE184" i="93"/>
  <c r="LE184" i="93" s="1"/>
  <c r="KD204" i="93"/>
  <c r="MD204" i="93" s="1"/>
  <c r="KK84" i="93"/>
  <c r="MK84" i="93" s="1"/>
  <c r="KA264" i="93"/>
  <c r="MA264" i="93" s="1"/>
  <c r="KM204" i="93"/>
  <c r="MM204" i="93" s="1"/>
  <c r="KC144" i="93"/>
  <c r="MC144" i="93" s="1"/>
  <c r="JS224" i="93"/>
  <c r="LS224" i="93" s="1"/>
  <c r="KM44" i="93"/>
  <c r="MM44" i="93" s="1"/>
  <c r="KL284" i="93"/>
  <c r="ML284" i="93" s="1"/>
  <c r="KB184" i="93"/>
  <c r="MB184" i="93" s="1"/>
  <c r="JJ204" i="93"/>
  <c r="LJ204" i="93" s="1"/>
  <c r="JS44" i="93"/>
  <c r="LS44" i="93" s="1"/>
  <c r="JZ44" i="93"/>
  <c r="LZ44" i="93" s="1"/>
  <c r="KF224" i="93"/>
  <c r="MF224" i="93" s="1"/>
  <c r="KD124" i="93"/>
  <c r="MD124" i="93" s="1"/>
  <c r="KF204" i="93"/>
  <c r="MF204" i="93" s="1"/>
  <c r="KD164" i="93"/>
  <c r="MD164" i="93" s="1"/>
  <c r="KF84" i="93"/>
  <c r="MF84" i="93" s="1"/>
  <c r="KM264" i="93"/>
  <c r="MM264" i="93" s="1"/>
  <c r="KC224" i="93"/>
  <c r="MC224" i="93" s="1"/>
  <c r="JS244" i="93"/>
  <c r="LS244" i="93" s="1"/>
  <c r="KK164" i="93"/>
  <c r="MK164" i="93" s="1"/>
  <c r="KQ64" i="93"/>
  <c r="MQ64" i="93" s="1"/>
  <c r="JY104" i="93"/>
  <c r="LY104" i="93" s="1"/>
  <c r="JV264" i="93"/>
  <c r="LV264" i="93" s="1"/>
  <c r="KA84" i="93"/>
  <c r="MA84" i="93" s="1"/>
  <c r="JN164" i="93"/>
  <c r="LN164" i="93" s="1"/>
  <c r="KE224" i="93"/>
  <c r="ME224" i="93" s="1"/>
  <c r="JR164" i="93"/>
  <c r="LR164" i="93" s="1"/>
  <c r="KE144" i="93"/>
  <c r="ME144" i="93" s="1"/>
  <c r="KH224" i="93"/>
  <c r="MH224" i="93" s="1"/>
  <c r="JW224" i="93"/>
  <c r="LW224" i="93" s="1"/>
  <c r="KH244" i="93"/>
  <c r="MH244" i="93" s="1"/>
  <c r="JW284" i="93"/>
  <c r="LW284" i="93" s="1"/>
  <c r="KL84" i="93"/>
  <c r="ML84" i="93" s="1"/>
  <c r="KK224" i="93"/>
  <c r="MK224" i="93" s="1"/>
  <c r="KQ144" i="93"/>
  <c r="MQ144" i="93" s="1"/>
  <c r="KL224" i="93"/>
  <c r="ML224" i="93" s="1"/>
  <c r="KB124" i="93"/>
  <c r="MB124" i="93" s="1"/>
  <c r="JJ104" i="93"/>
  <c r="LJ104" i="93" s="1"/>
  <c r="KQ264" i="93"/>
  <c r="MQ264" i="93" s="1"/>
  <c r="KG144" i="93"/>
  <c r="MG144" i="93" s="1"/>
  <c r="JX64" i="93"/>
  <c r="LX64" i="93" s="1"/>
  <c r="KD264" i="93"/>
  <c r="MD264" i="93" s="1"/>
  <c r="KI64" i="93"/>
  <c r="MI64" i="93" s="1"/>
  <c r="JU84" i="93"/>
  <c r="LU84" i="93" s="1"/>
  <c r="JT64" i="93"/>
  <c r="LT64" i="93" s="1"/>
  <c r="JE104" i="93"/>
  <c r="LE104" i="93" s="1"/>
  <c r="KF184" i="93"/>
  <c r="MF184" i="93" s="1"/>
  <c r="KD104" i="93"/>
  <c r="MD104" i="93" s="1"/>
  <c r="JY124" i="93"/>
  <c r="LY124" i="93" s="1"/>
  <c r="JX264" i="93"/>
  <c r="LX264" i="93" s="1"/>
  <c r="JV184" i="93"/>
  <c r="LV184" i="93" s="1"/>
  <c r="KI244" i="93"/>
  <c r="MI244" i="93" s="1"/>
  <c r="JU284" i="93"/>
  <c r="LU284" i="93" s="1"/>
  <c r="JN144" i="93"/>
  <c r="LN144" i="93" s="1"/>
  <c r="JY64" i="93"/>
  <c r="LY64" i="93" s="1"/>
  <c r="JX284" i="93"/>
  <c r="LX284" i="93" s="1"/>
  <c r="JV224" i="93"/>
  <c r="LV224" i="93" s="1"/>
  <c r="KI284" i="93"/>
  <c r="MI284" i="93" s="1"/>
  <c r="JU264" i="93"/>
  <c r="LU264" i="93" s="1"/>
  <c r="JN64" i="93"/>
  <c r="LN64" i="93" s="1"/>
  <c r="KG224" i="93"/>
  <c r="MG224" i="93" s="1"/>
  <c r="JX124" i="93"/>
  <c r="LX124" i="93" s="1"/>
  <c r="JV144" i="93"/>
  <c r="LV144" i="93" s="1"/>
  <c r="KI104" i="93"/>
  <c r="MI104" i="93" s="1"/>
  <c r="JU144" i="93"/>
  <c r="LU144" i="93" s="1"/>
  <c r="JT164" i="93"/>
  <c r="LT164" i="93" s="1"/>
  <c r="JE204" i="93"/>
  <c r="LE204" i="93" s="1"/>
  <c r="KM124" i="93"/>
  <c r="MM124" i="93" s="1"/>
  <c r="KC64" i="93"/>
  <c r="MC64" i="93" s="1"/>
  <c r="KB244" i="93"/>
  <c r="MB244" i="93" s="1"/>
  <c r="JJ264" i="93"/>
  <c r="LJ264" i="93" s="1"/>
  <c r="JS144" i="93"/>
  <c r="LS144" i="93" s="1"/>
  <c r="KL44" i="93"/>
  <c r="ML44" i="93" s="1"/>
  <c r="KK204" i="93"/>
  <c r="MK204" i="93" s="1"/>
  <c r="KQ84" i="93"/>
  <c r="MQ84" i="93" s="1"/>
  <c r="JW184" i="93"/>
  <c r="LW184" i="93" s="1"/>
  <c r="JZ204" i="93"/>
  <c r="LZ204" i="93" s="1"/>
  <c r="JR64" i="93"/>
  <c r="LR64" i="93" s="1"/>
  <c r="KE104" i="93"/>
  <c r="ME104" i="93" s="1"/>
  <c r="KH164" i="93"/>
  <c r="MH164" i="93" s="1"/>
  <c r="JW244" i="93"/>
  <c r="LW244" i="93" s="1"/>
  <c r="JR144" i="93"/>
  <c r="LR144" i="93" s="1"/>
  <c r="KH124" i="93"/>
  <c r="MH124" i="93" s="1"/>
  <c r="JW124" i="93"/>
  <c r="LW124" i="93" s="1"/>
  <c r="KF164" i="93"/>
  <c r="MF164" i="93" s="1"/>
  <c r="JZ224" i="93"/>
  <c r="LZ224" i="93" s="1"/>
  <c r="KG164" i="93"/>
  <c r="MG164" i="93" s="1"/>
  <c r="JX144" i="93"/>
  <c r="LX144" i="93" s="1"/>
  <c r="JV44" i="93"/>
  <c r="LV44" i="93" s="1"/>
  <c r="JU104" i="93"/>
  <c r="LU104" i="93" s="1"/>
  <c r="JE164" i="93"/>
  <c r="LE164" i="93" s="1"/>
  <c r="KI144" i="93"/>
  <c r="MI144" i="93" s="1"/>
  <c r="KM184" i="93"/>
  <c r="MM184" i="93" s="1"/>
  <c r="KC124" i="93"/>
  <c r="MC124" i="93" s="1"/>
  <c r="KB284" i="93"/>
  <c r="MB284" i="93" s="1"/>
  <c r="JS184" i="93"/>
  <c r="LS184" i="93" s="1"/>
  <c r="KG284" i="93"/>
  <c r="MG284" i="93" s="1"/>
  <c r="JX204" i="93"/>
  <c r="LX204" i="93" s="1"/>
  <c r="JV204" i="93"/>
  <c r="LV204" i="93" s="1"/>
  <c r="KI164" i="93"/>
  <c r="MI164" i="93" s="1"/>
  <c r="JU224" i="93"/>
  <c r="LU224" i="93" s="1"/>
  <c r="JT244" i="93"/>
  <c r="LT244" i="93" s="1"/>
  <c r="JN44" i="93"/>
  <c r="LN44" i="93" s="1"/>
  <c r="JE284" i="93"/>
  <c r="LE284" i="93" s="1"/>
  <c r="KG104" i="93"/>
  <c r="MG104" i="93" s="1"/>
  <c r="JX84" i="93"/>
  <c r="LX84" i="93" s="1"/>
  <c r="KD284" i="93"/>
  <c r="MD284" i="93" s="1"/>
  <c r="KI84" i="93"/>
  <c r="MI84" i="93" s="1"/>
  <c r="JU64" i="93"/>
  <c r="LU64" i="93" s="1"/>
  <c r="JT124" i="93"/>
  <c r="LT124" i="93" s="1"/>
  <c r="JE124" i="93"/>
  <c r="LE124" i="93" s="1"/>
  <c r="JY204" i="93"/>
  <c r="LY204" i="93" s="1"/>
  <c r="KA184" i="93"/>
  <c r="MA184" i="93" s="1"/>
  <c r="JN244" i="93"/>
  <c r="LN244" i="93" s="1"/>
  <c r="JY244" i="93"/>
  <c r="LY244" i="93" s="1"/>
  <c r="KA204" i="93"/>
  <c r="MA204" i="93" s="1"/>
  <c r="JN264" i="93"/>
  <c r="LN264" i="93" s="1"/>
  <c r="JY84" i="93"/>
  <c r="LY84" i="93" s="1"/>
  <c r="JV244" i="93"/>
  <c r="LV244" i="93" s="1"/>
  <c r="KA44" i="93"/>
  <c r="MA44" i="93" s="1"/>
  <c r="JN104" i="93"/>
  <c r="LN104" i="93" s="1"/>
  <c r="KF144" i="93"/>
  <c r="MF144" i="93" s="1"/>
  <c r="KD44" i="93"/>
  <c r="MD44" i="93" s="1"/>
  <c r="KC244" i="93"/>
  <c r="MC244" i="93" s="1"/>
  <c r="JS284" i="93"/>
  <c r="LS284" i="93" s="1"/>
  <c r="KL204" i="93"/>
  <c r="ML204" i="93" s="1"/>
  <c r="KB64" i="93"/>
  <c r="MB64" i="93" s="1"/>
  <c r="JJ144" i="93"/>
  <c r="LJ144" i="93" s="1"/>
  <c r="KQ244" i="93"/>
  <c r="MQ244" i="93" s="1"/>
  <c r="JR204" i="93"/>
  <c r="LR204" i="93" s="1"/>
  <c r="KE284" i="93"/>
  <c r="ME284" i="93" s="1"/>
  <c r="JZ124" i="93"/>
  <c r="LZ124" i="93" s="1"/>
  <c r="KH64" i="93"/>
  <c r="MH64" i="93" s="1"/>
  <c r="JW144" i="93"/>
  <c r="LW144" i="93" s="1"/>
  <c r="JR284" i="93"/>
  <c r="LR284" i="93" s="1"/>
  <c r="KE184" i="93"/>
  <c r="ME184" i="93" s="1"/>
  <c r="KH264" i="93"/>
  <c r="MH264" i="93" s="1"/>
  <c r="JE64" i="93"/>
  <c r="LE64" i="93" s="1"/>
  <c r="KB104" i="93"/>
  <c r="MB104" i="93" s="1"/>
  <c r="JW84" i="93"/>
  <c r="LW84" i="93" s="1"/>
  <c r="KK44" i="93"/>
  <c r="MK44" i="93" s="1"/>
  <c r="KH44" i="93"/>
  <c r="MH44" i="93" s="1"/>
  <c r="KL184" i="93"/>
  <c r="ML184" i="93" s="1"/>
  <c r="KQ224" i="93"/>
  <c r="MQ224" i="93" s="1"/>
  <c r="KE264" i="93"/>
  <c r="ME264" i="93" s="1"/>
  <c r="JJ124" i="93"/>
  <c r="LJ124" i="93" s="1"/>
  <c r="JZ144" i="93"/>
  <c r="LZ144" i="93" s="1"/>
  <c r="JZ84" i="93"/>
  <c r="LZ84" i="93" s="1"/>
  <c r="KA244" i="93"/>
  <c r="MA244" i="93" s="1"/>
  <c r="KN23" i="93"/>
  <c r="MN23" i="93" s="1"/>
  <c r="KO23" i="93"/>
  <c r="MO23" i="93" s="1"/>
  <c r="KP23" i="93"/>
  <c r="MP23" i="93" s="1"/>
  <c r="KP243" i="93"/>
  <c r="MP243" i="93" s="1"/>
  <c r="KO223" i="93"/>
  <c r="MO223" i="93" s="1"/>
  <c r="KO123" i="93"/>
  <c r="MO123" i="93" s="1"/>
  <c r="KN263" i="93"/>
  <c r="MN263" i="93" s="1"/>
  <c r="KN203" i="93"/>
  <c r="MN203" i="93" s="1"/>
  <c r="KN243" i="93"/>
  <c r="MN243" i="93" s="1"/>
  <c r="KO143" i="93"/>
  <c r="MO143" i="93" s="1"/>
  <c r="KN83" i="93"/>
  <c r="MN83" i="93" s="1"/>
  <c r="KN183" i="93"/>
  <c r="MN183" i="93" s="1"/>
  <c r="KP203" i="93"/>
  <c r="MP203" i="93" s="1"/>
  <c r="KO263" i="93"/>
  <c r="MO263" i="93" s="1"/>
  <c r="KP183" i="93"/>
  <c r="MP183" i="93" s="1"/>
  <c r="KO283" i="93"/>
  <c r="MO283" i="93" s="1"/>
  <c r="KP103" i="93"/>
  <c r="MP103" i="93" s="1"/>
  <c r="KP123" i="93"/>
  <c r="MP123" i="93" s="1"/>
  <c r="KN283" i="93"/>
  <c r="MN283" i="93" s="1"/>
  <c r="KN63" i="93"/>
  <c r="MN63" i="93" s="1"/>
  <c r="KP163" i="93"/>
  <c r="MP163" i="93" s="1"/>
  <c r="KP263" i="93"/>
  <c r="MP263" i="93" s="1"/>
  <c r="KP283" i="93"/>
  <c r="MP283" i="93" s="1"/>
  <c r="KO43" i="93"/>
  <c r="MO43" i="93" s="1"/>
  <c r="KN103" i="93"/>
  <c r="MN103" i="93" s="1"/>
  <c r="KN43" i="93"/>
  <c r="MN43" i="93" s="1"/>
  <c r="KO203" i="93"/>
  <c r="MO203" i="93" s="1"/>
  <c r="KO163" i="93"/>
  <c r="MO163" i="93" s="1"/>
  <c r="KN223" i="93"/>
  <c r="MN223" i="93" s="1"/>
  <c r="KO83" i="93"/>
  <c r="MO83" i="93" s="1"/>
  <c r="KP43" i="93"/>
  <c r="MP43" i="93" s="1"/>
  <c r="KN143" i="93"/>
  <c r="MN143" i="93" s="1"/>
  <c r="KP63" i="93"/>
  <c r="MP63" i="93" s="1"/>
  <c r="KO243" i="93"/>
  <c r="MO243" i="93" s="1"/>
  <c r="KO183" i="93"/>
  <c r="MO183" i="93" s="1"/>
  <c r="KP223" i="93"/>
  <c r="MP223" i="93" s="1"/>
  <c r="KN123" i="93"/>
  <c r="MN123" i="93" s="1"/>
  <c r="KO63" i="93"/>
  <c r="MO63" i="93" s="1"/>
  <c r="KN163" i="93"/>
  <c r="MN163" i="93" s="1"/>
  <c r="KP83" i="93"/>
  <c r="MP83" i="93" s="1"/>
  <c r="KO103" i="93"/>
  <c r="MO103" i="93" s="1"/>
  <c r="KP143" i="93"/>
  <c r="MP143" i="93" s="1"/>
  <c r="JH23" i="93"/>
  <c r="LH23" i="93" s="1"/>
  <c r="JL23" i="93"/>
  <c r="LL23" i="93" s="1"/>
  <c r="KJ23" i="93"/>
  <c r="MJ23" i="93" s="1"/>
  <c r="JL63" i="93"/>
  <c r="LL63" i="93" s="1"/>
  <c r="KJ283" i="93"/>
  <c r="MJ283" i="93" s="1"/>
  <c r="JV23" i="93"/>
  <c r="LV23" i="93" s="1"/>
  <c r="JL123" i="93"/>
  <c r="LL123" i="93" s="1"/>
  <c r="JH143" i="93"/>
  <c r="LH143" i="93" s="1"/>
  <c r="JH283" i="93"/>
  <c r="LH283" i="93" s="1"/>
  <c r="JN23" i="93"/>
  <c r="LN23" i="93" s="1"/>
  <c r="JH163" i="93"/>
  <c r="LH163" i="93" s="1"/>
  <c r="JT23" i="93"/>
  <c r="LT23" i="93" s="1"/>
  <c r="KD23" i="93"/>
  <c r="MD23" i="93" s="1"/>
  <c r="JL103" i="93"/>
  <c r="LL103" i="93" s="1"/>
  <c r="JL43" i="93"/>
  <c r="LL43" i="93" s="1"/>
  <c r="KJ203" i="93"/>
  <c r="MJ203" i="93" s="1"/>
  <c r="KA23" i="93"/>
  <c r="MA23" i="93" s="1"/>
  <c r="KM23" i="93"/>
  <c r="MM23" i="93" s="1"/>
  <c r="JH183" i="93"/>
  <c r="LH183" i="93" s="1"/>
  <c r="JH123" i="93"/>
  <c r="LH123" i="93" s="1"/>
  <c r="JL143" i="93"/>
  <c r="LL143" i="93" s="1"/>
  <c r="JJ23" i="93"/>
  <c r="LJ23" i="93" s="1"/>
  <c r="KI23" i="93"/>
  <c r="MI23" i="93" s="1"/>
  <c r="KJ163" i="93"/>
  <c r="MJ163" i="93" s="1"/>
  <c r="JE23" i="93"/>
  <c r="LE23" i="93" s="1"/>
  <c r="KJ63" i="93"/>
  <c r="MJ63" i="93" s="1"/>
  <c r="KJ183" i="93"/>
  <c r="MJ183" i="93" s="1"/>
  <c r="KJ223" i="93"/>
  <c r="MJ223" i="93" s="1"/>
  <c r="JL263" i="93"/>
  <c r="LL263" i="93" s="1"/>
  <c r="JH223" i="93"/>
  <c r="LH223" i="93" s="1"/>
  <c r="KJ43" i="93"/>
  <c r="MJ43" i="93" s="1"/>
  <c r="JH103" i="93"/>
  <c r="LH103" i="93" s="1"/>
  <c r="JL283" i="93"/>
  <c r="LL283" i="93" s="1"/>
  <c r="JR23" i="93"/>
  <c r="LR23" i="93" s="1"/>
  <c r="KB23" i="93"/>
  <c r="MB23" i="93" s="1"/>
  <c r="JW23" i="93"/>
  <c r="LW23" i="93" s="1"/>
  <c r="JY23" i="93"/>
  <c r="LY23" i="93" s="1"/>
  <c r="JH203" i="93"/>
  <c r="LH203" i="93" s="1"/>
  <c r="JH83" i="93"/>
  <c r="LH83" i="93" s="1"/>
  <c r="JL243" i="93"/>
  <c r="LL243" i="93" s="1"/>
  <c r="KK23" i="93"/>
  <c r="MK23" i="93" s="1"/>
  <c r="KJ103" i="93"/>
  <c r="MJ103" i="93" s="1"/>
  <c r="JU23" i="93"/>
  <c r="LU23" i="93" s="1"/>
  <c r="KE23" i="93"/>
  <c r="ME23" i="93" s="1"/>
  <c r="JX23" i="93"/>
  <c r="LX23" i="93" s="1"/>
  <c r="KJ143" i="93"/>
  <c r="MJ143" i="93" s="1"/>
  <c r="KG23" i="93"/>
  <c r="MG23" i="93" s="1"/>
  <c r="JL83" i="93"/>
  <c r="LL83" i="93" s="1"/>
  <c r="JZ23" i="93"/>
  <c r="LZ23" i="93" s="1"/>
  <c r="JS23" i="93"/>
  <c r="LS23" i="93" s="1"/>
  <c r="KC23" i="93"/>
  <c r="MC23" i="93" s="1"/>
  <c r="JL183" i="93"/>
  <c r="LL183" i="93" s="1"/>
  <c r="KQ23" i="93"/>
  <c r="MQ23" i="93" s="1"/>
  <c r="KJ263" i="93"/>
  <c r="MJ263" i="93" s="1"/>
  <c r="KF23" i="93"/>
  <c r="MF23" i="93" s="1"/>
  <c r="JH63" i="93"/>
  <c r="LH63" i="93" s="1"/>
  <c r="KH23" i="93"/>
  <c r="MH23" i="93" s="1"/>
  <c r="JH263" i="93"/>
  <c r="LH263" i="93" s="1"/>
  <c r="KJ83" i="93"/>
  <c r="MJ83" i="93" s="1"/>
  <c r="JL203" i="93"/>
  <c r="LL203" i="93" s="1"/>
  <c r="KJ243" i="93"/>
  <c r="MJ243" i="93" s="1"/>
  <c r="KL23" i="93"/>
  <c r="ML23" i="93" s="1"/>
  <c r="JL223" i="93"/>
  <c r="LL223" i="93" s="1"/>
  <c r="JH43" i="93"/>
  <c r="LH43" i="93" s="1"/>
  <c r="KJ123" i="93"/>
  <c r="MJ123" i="93" s="1"/>
  <c r="JH243" i="93"/>
  <c r="LH243" i="93" s="1"/>
  <c r="JL163" i="93"/>
  <c r="LL163" i="93" s="1"/>
  <c r="KM183" i="93"/>
  <c r="MM183" i="93" s="1"/>
  <c r="JN123" i="93"/>
  <c r="LN123" i="93" s="1"/>
  <c r="KH123" i="93"/>
  <c r="MH123" i="93" s="1"/>
  <c r="KF63" i="93"/>
  <c r="MF63" i="93" s="1"/>
  <c r="KE283" i="93"/>
  <c r="ME283" i="93" s="1"/>
  <c r="JV203" i="93"/>
  <c r="LV203" i="93" s="1"/>
  <c r="JJ83" i="93"/>
  <c r="LJ83" i="93" s="1"/>
  <c r="KE183" i="93"/>
  <c r="ME183" i="93" s="1"/>
  <c r="KD283" i="93"/>
  <c r="MD283" i="93" s="1"/>
  <c r="KB163" i="93"/>
  <c r="MB163" i="93" s="1"/>
  <c r="KI103" i="93"/>
  <c r="MI103" i="93" s="1"/>
  <c r="JZ83" i="93"/>
  <c r="LZ83" i="93" s="1"/>
  <c r="KF263" i="93"/>
  <c r="MF263" i="93" s="1"/>
  <c r="JW223" i="93"/>
  <c r="LW223" i="93" s="1"/>
  <c r="KL63" i="93"/>
  <c r="ML63" i="93" s="1"/>
  <c r="JR83" i="93"/>
  <c r="LR83" i="93" s="1"/>
  <c r="JJ263" i="93"/>
  <c r="LJ263" i="93" s="1"/>
  <c r="KI123" i="93"/>
  <c r="MI123" i="93" s="1"/>
  <c r="JZ63" i="93"/>
  <c r="LZ63" i="93" s="1"/>
  <c r="KF283" i="93"/>
  <c r="MF283" i="93" s="1"/>
  <c r="JW163" i="93"/>
  <c r="LW163" i="93" s="1"/>
  <c r="KL83" i="93"/>
  <c r="ML83" i="93" s="1"/>
  <c r="JR103" i="93"/>
  <c r="LR103" i="93" s="1"/>
  <c r="KH203" i="93"/>
  <c r="MH203" i="93" s="1"/>
  <c r="KF103" i="93"/>
  <c r="MF103" i="93" s="1"/>
  <c r="JW83" i="93"/>
  <c r="LW83" i="93" s="1"/>
  <c r="JV223" i="93"/>
  <c r="LV223" i="93" s="1"/>
  <c r="JJ163" i="93"/>
  <c r="LJ163" i="93" s="1"/>
  <c r="KQ103" i="93"/>
  <c r="MQ103" i="93" s="1"/>
  <c r="KD43" i="93"/>
  <c r="MD43" i="93" s="1"/>
  <c r="JN223" i="93"/>
  <c r="LN223" i="93" s="1"/>
  <c r="KA243" i="93"/>
  <c r="MA243" i="93" s="1"/>
  <c r="KC183" i="93"/>
  <c r="MC183" i="93" s="1"/>
  <c r="JE183" i="93"/>
  <c r="LE183" i="93" s="1"/>
  <c r="KG143" i="93"/>
  <c r="MG143" i="93" s="1"/>
  <c r="JU183" i="93"/>
  <c r="LU183" i="93" s="1"/>
  <c r="JY163" i="93"/>
  <c r="LY163" i="93" s="1"/>
  <c r="JU83" i="93"/>
  <c r="LU83" i="93" s="1"/>
  <c r="KB43" i="93"/>
  <c r="MB43" i="93" s="1"/>
  <c r="JY243" i="93"/>
  <c r="LY243" i="93" s="1"/>
  <c r="JS43" i="93"/>
  <c r="LS43" i="93" s="1"/>
  <c r="KB143" i="93"/>
  <c r="MB143" i="93" s="1"/>
  <c r="JY183" i="93"/>
  <c r="LY183" i="93" s="1"/>
  <c r="JN83" i="93"/>
  <c r="LN83" i="93" s="1"/>
  <c r="KC263" i="93"/>
  <c r="MC263" i="93" s="1"/>
  <c r="KA143" i="93"/>
  <c r="MA143" i="93" s="1"/>
  <c r="KQ183" i="93"/>
  <c r="MQ183" i="93" s="1"/>
  <c r="KD83" i="93"/>
  <c r="MD83" i="93" s="1"/>
  <c r="JN263" i="93"/>
  <c r="LN263" i="93" s="1"/>
  <c r="KI143" i="93"/>
  <c r="MI143" i="93" s="1"/>
  <c r="KH283" i="93"/>
  <c r="MH283" i="93" s="1"/>
  <c r="KF223" i="93"/>
  <c r="MF223" i="93" s="1"/>
  <c r="JW183" i="93"/>
  <c r="LW183" i="93" s="1"/>
  <c r="JJ283" i="93"/>
  <c r="LJ283" i="93" s="1"/>
  <c r="KH143" i="93"/>
  <c r="MH143" i="93" s="1"/>
  <c r="KF83" i="93"/>
  <c r="MF83" i="93" s="1"/>
  <c r="KE263" i="93"/>
  <c r="ME263" i="93" s="1"/>
  <c r="JV243" i="93"/>
  <c r="LV243" i="93" s="1"/>
  <c r="JJ103" i="93"/>
  <c r="LJ103" i="93" s="1"/>
  <c r="KI283" i="93"/>
  <c r="MI283" i="93" s="1"/>
  <c r="JZ223" i="93"/>
  <c r="LZ223" i="93" s="1"/>
  <c r="JX183" i="93"/>
  <c r="LX183" i="93" s="1"/>
  <c r="KL203" i="93"/>
  <c r="ML203" i="93" s="1"/>
  <c r="JR223" i="93"/>
  <c r="LR223" i="93" s="1"/>
  <c r="KA43" i="93"/>
  <c r="MA43" i="93" s="1"/>
  <c r="JZ243" i="93"/>
  <c r="LZ243" i="93" s="1"/>
  <c r="JX203" i="93"/>
  <c r="LX203" i="93" s="1"/>
  <c r="KL243" i="93"/>
  <c r="ML243" i="93" s="1"/>
  <c r="JR243" i="93"/>
  <c r="LR243" i="93" s="1"/>
  <c r="KI163" i="93"/>
  <c r="MI163" i="93" s="1"/>
  <c r="JZ103" i="93"/>
  <c r="LZ103" i="93" s="1"/>
  <c r="JX43" i="93"/>
  <c r="LX43" i="93" s="1"/>
  <c r="JW243" i="93"/>
  <c r="LW243" i="93" s="1"/>
  <c r="KL143" i="93"/>
  <c r="ML143" i="93" s="1"/>
  <c r="JR63" i="93"/>
  <c r="LR63" i="93" s="1"/>
  <c r="KE43" i="93"/>
  <c r="ME43" i="93" s="1"/>
  <c r="KD183" i="93"/>
  <c r="MD183" i="93" s="1"/>
  <c r="KM163" i="93"/>
  <c r="MM163" i="93" s="1"/>
  <c r="JN63" i="93"/>
  <c r="LN63" i="93" s="1"/>
  <c r="JS123" i="93"/>
  <c r="LS123" i="93" s="1"/>
  <c r="JU243" i="93"/>
  <c r="LU243" i="93" s="1"/>
  <c r="KB183" i="93"/>
  <c r="MB183" i="93" s="1"/>
  <c r="KK163" i="93"/>
  <c r="MK163" i="93" s="1"/>
  <c r="JS203" i="93"/>
  <c r="LS203" i="93" s="1"/>
  <c r="JY123" i="93"/>
  <c r="LY123" i="93" s="1"/>
  <c r="KB263" i="93"/>
  <c r="MB263" i="93" s="1"/>
  <c r="JT83" i="93"/>
  <c r="LT83" i="93" s="1"/>
  <c r="KK43" i="93"/>
  <c r="MK43" i="93" s="1"/>
  <c r="JS103" i="93"/>
  <c r="LS103" i="93" s="1"/>
  <c r="KD203" i="93"/>
  <c r="MD203" i="93" s="1"/>
  <c r="KQ143" i="93"/>
  <c r="MQ143" i="93" s="1"/>
  <c r="JN183" i="93"/>
  <c r="LN183" i="93" s="1"/>
  <c r="KE83" i="93"/>
  <c r="ME83" i="93" s="1"/>
  <c r="KD243" i="93"/>
  <c r="MD243" i="93" s="1"/>
  <c r="KI243" i="93"/>
  <c r="MI243" i="93" s="1"/>
  <c r="JZ183" i="93"/>
  <c r="LZ183" i="93" s="1"/>
  <c r="JX143" i="93"/>
  <c r="LX143" i="93" s="1"/>
  <c r="KL183" i="93"/>
  <c r="ML183" i="93" s="1"/>
  <c r="JR183" i="93"/>
  <c r="LR183" i="93" s="1"/>
  <c r="KI63" i="93"/>
  <c r="MI63" i="93" s="1"/>
  <c r="JZ43" i="93"/>
  <c r="LZ43" i="93" s="1"/>
  <c r="KF243" i="93"/>
  <c r="MF243" i="93" s="1"/>
  <c r="JW203" i="93"/>
  <c r="LW203" i="93" s="1"/>
  <c r="KL43" i="93"/>
  <c r="ML43" i="93" s="1"/>
  <c r="JR43" i="93"/>
  <c r="LR43" i="93" s="1"/>
  <c r="JJ243" i="93"/>
  <c r="LJ243" i="93" s="1"/>
  <c r="KA183" i="93"/>
  <c r="MA183" i="93" s="1"/>
  <c r="KC103" i="93"/>
  <c r="MC103" i="93" s="1"/>
  <c r="JE63" i="93"/>
  <c r="LE63" i="93" s="1"/>
  <c r="KG43" i="93"/>
  <c r="MG43" i="93" s="1"/>
  <c r="KA203" i="93"/>
  <c r="MA203" i="93" s="1"/>
  <c r="KC123" i="93"/>
  <c r="MC123" i="93" s="1"/>
  <c r="JE83" i="93"/>
  <c r="LE83" i="93" s="1"/>
  <c r="KG83" i="93"/>
  <c r="MG83" i="93" s="1"/>
  <c r="KA83" i="93"/>
  <c r="MA83" i="93" s="1"/>
  <c r="JZ283" i="93"/>
  <c r="LZ283" i="93" s="1"/>
  <c r="JX223" i="93"/>
  <c r="LX223" i="93" s="1"/>
  <c r="KL263" i="93"/>
  <c r="ML263" i="93" s="1"/>
  <c r="JR263" i="93"/>
  <c r="LR263" i="93" s="1"/>
  <c r="KH83" i="93"/>
  <c r="MH83" i="93" s="1"/>
  <c r="KE163" i="93"/>
  <c r="ME163" i="93" s="1"/>
  <c r="JV83" i="93"/>
  <c r="LV83" i="93" s="1"/>
  <c r="KQ223" i="93"/>
  <c r="MQ223" i="93" s="1"/>
  <c r="KD63" i="93"/>
  <c r="MD63" i="93" s="1"/>
  <c r="JN243" i="93"/>
  <c r="LN243" i="93" s="1"/>
  <c r="JY203" i="93"/>
  <c r="LY203" i="93" s="1"/>
  <c r="JY83" i="93"/>
  <c r="LY83" i="93" s="1"/>
  <c r="JT163" i="93"/>
  <c r="LT163" i="93" s="1"/>
  <c r="KB63" i="93"/>
  <c r="MB63" i="93" s="1"/>
  <c r="JY283" i="93"/>
  <c r="LY283" i="93" s="1"/>
  <c r="JS143" i="93"/>
  <c r="LS143" i="93" s="1"/>
  <c r="JT243" i="93"/>
  <c r="LT243" i="93" s="1"/>
  <c r="KK223" i="93"/>
  <c r="MK223" i="93" s="1"/>
  <c r="JS263" i="93"/>
  <c r="LS263" i="93" s="1"/>
  <c r="KG163" i="93"/>
  <c r="MG163" i="93" s="1"/>
  <c r="KM283" i="93"/>
  <c r="MM283" i="93" s="1"/>
  <c r="KH103" i="93"/>
  <c r="MH103" i="93" s="1"/>
  <c r="KF43" i="93"/>
  <c r="MF43" i="93" s="1"/>
  <c r="KE243" i="93"/>
  <c r="ME243" i="93" s="1"/>
  <c r="JV143" i="93"/>
  <c r="LV143" i="93" s="1"/>
  <c r="JJ43" i="93"/>
  <c r="LJ43" i="93" s="1"/>
  <c r="KA123" i="93"/>
  <c r="MA123" i="93" s="1"/>
  <c r="JX283" i="93"/>
  <c r="LX283" i="93" s="1"/>
  <c r="KC83" i="93"/>
  <c r="MC83" i="93" s="1"/>
  <c r="JE43" i="93"/>
  <c r="LE43" i="93" s="1"/>
  <c r="KI263" i="93"/>
  <c r="MI263" i="93" s="1"/>
  <c r="JZ203" i="93"/>
  <c r="LZ203" i="93" s="1"/>
  <c r="JX103" i="93"/>
  <c r="LX103" i="93" s="1"/>
  <c r="KL223" i="93"/>
  <c r="ML223" i="93" s="1"/>
  <c r="JR203" i="93"/>
  <c r="LR203" i="93" s="1"/>
  <c r="KM83" i="93"/>
  <c r="MM83" i="93" s="1"/>
  <c r="KC283" i="93"/>
  <c r="MC283" i="93" s="1"/>
  <c r="JE243" i="93"/>
  <c r="LE243" i="93" s="1"/>
  <c r="KG223" i="93"/>
  <c r="MG223" i="93" s="1"/>
  <c r="KM123" i="93"/>
  <c r="MM123" i="93" s="1"/>
  <c r="JE263" i="93"/>
  <c r="LE263" i="93" s="1"/>
  <c r="KG243" i="93"/>
  <c r="MG243" i="93" s="1"/>
  <c r="KA223" i="93"/>
  <c r="MA223" i="93" s="1"/>
  <c r="KC203" i="93"/>
  <c r="MC203" i="93" s="1"/>
  <c r="JE123" i="93"/>
  <c r="LE123" i="93" s="1"/>
  <c r="KG63" i="93"/>
  <c r="MG63" i="93" s="1"/>
  <c r="KH223" i="93"/>
  <c r="MH223" i="93" s="1"/>
  <c r="KF183" i="93"/>
  <c r="MF183" i="93" s="1"/>
  <c r="JW123" i="93"/>
  <c r="LW123" i="93" s="1"/>
  <c r="JV263" i="93"/>
  <c r="LV263" i="93" s="1"/>
  <c r="JJ183" i="93"/>
  <c r="LJ183" i="93" s="1"/>
  <c r="KE63" i="93"/>
  <c r="ME63" i="93" s="1"/>
  <c r="KD223" i="93"/>
  <c r="MD223" i="93" s="1"/>
  <c r="KK83" i="93"/>
  <c r="MK83" i="93" s="1"/>
  <c r="JS63" i="93"/>
  <c r="LS63" i="93" s="1"/>
  <c r="JY223" i="93"/>
  <c r="LY223" i="93" s="1"/>
  <c r="JU143" i="93"/>
  <c r="LU143" i="93" s="1"/>
  <c r="KB223" i="93"/>
  <c r="MB223" i="93" s="1"/>
  <c r="JT43" i="93"/>
  <c r="LT43" i="93" s="1"/>
  <c r="KK183" i="93"/>
  <c r="MK183" i="93" s="1"/>
  <c r="JS223" i="93"/>
  <c r="LS223" i="93" s="1"/>
  <c r="JU203" i="93"/>
  <c r="LU203" i="93" s="1"/>
  <c r="KB103" i="93"/>
  <c r="MB103" i="93" s="1"/>
  <c r="KM63" i="93"/>
  <c r="MM63" i="93" s="1"/>
  <c r="KD103" i="93"/>
  <c r="MD103" i="93" s="1"/>
  <c r="KQ243" i="93"/>
  <c r="MQ243" i="93" s="1"/>
  <c r="KI83" i="93"/>
  <c r="MI83" i="93" s="1"/>
  <c r="KH263" i="93"/>
  <c r="MH263" i="93" s="1"/>
  <c r="KF163" i="93"/>
  <c r="MF163" i="93" s="1"/>
  <c r="JW103" i="93"/>
  <c r="LW103" i="93" s="1"/>
  <c r="JJ223" i="93"/>
  <c r="LJ223" i="93" s="1"/>
  <c r="KM43" i="93"/>
  <c r="MM43" i="93" s="1"/>
  <c r="KC243" i="93"/>
  <c r="MC243" i="93" s="1"/>
  <c r="JE203" i="93"/>
  <c r="LE203" i="93" s="1"/>
  <c r="KG203" i="93"/>
  <c r="MG203" i="93" s="1"/>
  <c r="KA163" i="93"/>
  <c r="MA163" i="93" s="1"/>
  <c r="KC143" i="93"/>
  <c r="MC143" i="93" s="1"/>
  <c r="JE103" i="93"/>
  <c r="LE103" i="93" s="1"/>
  <c r="KG103" i="93"/>
  <c r="MG103" i="93" s="1"/>
  <c r="KQ83" i="93"/>
  <c r="MQ83" i="93" s="1"/>
  <c r="KM243" i="93"/>
  <c r="MM243" i="93" s="1"/>
  <c r="JN203" i="93"/>
  <c r="LN203" i="93" s="1"/>
  <c r="KK103" i="93"/>
  <c r="MK103" i="93" s="1"/>
  <c r="KQ123" i="93"/>
  <c r="MQ123" i="93" s="1"/>
  <c r="KM263" i="93"/>
  <c r="MM263" i="93" s="1"/>
  <c r="JN163" i="93"/>
  <c r="LN163" i="93" s="1"/>
  <c r="KM143" i="93"/>
  <c r="MM143" i="93" s="1"/>
  <c r="JN103" i="93"/>
  <c r="LN103" i="93" s="1"/>
  <c r="JE283" i="93"/>
  <c r="LE283" i="93" s="1"/>
  <c r="KG263" i="93"/>
  <c r="MG263" i="93" s="1"/>
  <c r="KI183" i="93"/>
  <c r="MI183" i="93" s="1"/>
  <c r="JZ123" i="93"/>
  <c r="LZ123" i="93" s="1"/>
  <c r="JX63" i="93"/>
  <c r="LX63" i="93" s="1"/>
  <c r="JW263" i="93"/>
  <c r="LW263" i="93" s="1"/>
  <c r="KL103" i="93"/>
  <c r="ML103" i="93" s="1"/>
  <c r="JR123" i="93"/>
  <c r="LR123" i="93" s="1"/>
  <c r="KH63" i="93"/>
  <c r="MH63" i="93" s="1"/>
  <c r="KE223" i="93"/>
  <c r="ME223" i="93" s="1"/>
  <c r="JV103" i="93"/>
  <c r="LV103" i="93" s="1"/>
  <c r="JJ143" i="93"/>
  <c r="LJ143" i="93" s="1"/>
  <c r="KK243" i="93"/>
  <c r="MK243" i="93" s="1"/>
  <c r="JS283" i="93"/>
  <c r="LS283" i="93" s="1"/>
  <c r="JT103" i="93"/>
  <c r="LT103" i="93" s="1"/>
  <c r="JS163" i="93"/>
  <c r="LS163" i="93" s="1"/>
  <c r="JU263" i="93"/>
  <c r="LU263" i="93" s="1"/>
  <c r="JT183" i="93"/>
  <c r="LT183" i="93" s="1"/>
  <c r="KB83" i="93"/>
  <c r="MB83" i="93" s="1"/>
  <c r="KB283" i="93"/>
  <c r="MB283" i="93" s="1"/>
  <c r="JT143" i="93"/>
  <c r="LT143" i="93" s="1"/>
  <c r="KI223" i="93"/>
  <c r="MI223" i="93" s="1"/>
  <c r="JZ163" i="93"/>
  <c r="LZ163" i="93" s="1"/>
  <c r="JX123" i="93"/>
  <c r="LX123" i="93" s="1"/>
  <c r="KL163" i="93"/>
  <c r="ML163" i="93" s="1"/>
  <c r="JR163" i="93"/>
  <c r="LR163" i="93" s="1"/>
  <c r="KA103" i="93"/>
  <c r="MA103" i="93" s="1"/>
  <c r="JX243" i="93"/>
  <c r="LX243" i="93" s="1"/>
  <c r="KC63" i="93"/>
  <c r="MC63" i="93" s="1"/>
  <c r="KQ163" i="93"/>
  <c r="MQ163" i="93" s="1"/>
  <c r="KD123" i="93"/>
  <c r="MD123" i="93" s="1"/>
  <c r="JN283" i="93"/>
  <c r="LN283" i="93" s="1"/>
  <c r="KQ63" i="93"/>
  <c r="MQ63" i="93" s="1"/>
  <c r="KM203" i="93"/>
  <c r="MM203" i="93" s="1"/>
  <c r="JN143" i="93"/>
  <c r="LN143" i="93" s="1"/>
  <c r="KK143" i="93"/>
  <c r="MK143" i="93" s="1"/>
  <c r="KE143" i="93"/>
  <c r="ME143" i="93" s="1"/>
  <c r="JV43" i="93"/>
  <c r="LV43" i="93" s="1"/>
  <c r="KB203" i="93"/>
  <c r="MB203" i="93" s="1"/>
  <c r="KE103" i="93"/>
  <c r="ME103" i="93" s="1"/>
  <c r="JV63" i="93"/>
  <c r="LV63" i="93" s="1"/>
  <c r="KQ283" i="93"/>
  <c r="MQ283" i="93" s="1"/>
  <c r="KD163" i="93"/>
  <c r="MD163" i="93" s="1"/>
  <c r="KA283" i="93"/>
  <c r="MA283" i="93" s="1"/>
  <c r="KC163" i="93"/>
  <c r="MC163" i="93" s="1"/>
  <c r="JE143" i="93"/>
  <c r="LE143" i="93" s="1"/>
  <c r="KG123" i="93"/>
  <c r="MG123" i="93" s="1"/>
  <c r="KI203" i="93"/>
  <c r="MI203" i="93" s="1"/>
  <c r="JZ143" i="93"/>
  <c r="LZ143" i="93" s="1"/>
  <c r="JX83" i="93"/>
  <c r="LX83" i="93" s="1"/>
  <c r="JW283" i="93"/>
  <c r="LW283" i="93" s="1"/>
  <c r="KL123" i="93"/>
  <c r="ML123" i="93" s="1"/>
  <c r="JR143" i="93"/>
  <c r="LR143" i="93" s="1"/>
  <c r="JT203" i="93"/>
  <c r="LT203" i="93" s="1"/>
  <c r="JU223" i="93"/>
  <c r="LU223" i="93" s="1"/>
  <c r="JY263" i="93"/>
  <c r="LY263" i="93" s="1"/>
  <c r="JU283" i="93"/>
  <c r="LU283" i="93" s="1"/>
  <c r="JT223" i="93"/>
  <c r="LT223" i="93" s="1"/>
  <c r="KK63" i="93"/>
  <c r="MK63" i="93" s="1"/>
  <c r="JS83" i="93"/>
  <c r="LS83" i="93" s="1"/>
  <c r="JU163" i="93"/>
  <c r="LU163" i="93" s="1"/>
  <c r="KQ43" i="93"/>
  <c r="MQ43" i="93" s="1"/>
  <c r="KA263" i="93"/>
  <c r="MA263" i="93" s="1"/>
  <c r="KC223" i="93"/>
  <c r="MC223" i="93" s="1"/>
  <c r="JE223" i="93"/>
  <c r="LE223" i="93" s="1"/>
  <c r="KG183" i="93"/>
  <c r="MG183" i="93" s="1"/>
  <c r="KE123" i="93"/>
  <c r="ME123" i="93" s="1"/>
  <c r="KD263" i="93"/>
  <c r="MD263" i="93" s="1"/>
  <c r="KQ203" i="93"/>
  <c r="MQ203" i="93" s="1"/>
  <c r="KD143" i="93"/>
  <c r="MD143" i="93" s="1"/>
  <c r="KK263" i="93"/>
  <c r="MK263" i="93" s="1"/>
  <c r="KH163" i="93"/>
  <c r="MH163" i="93" s="1"/>
  <c r="KF123" i="93"/>
  <c r="MF123" i="93" s="1"/>
  <c r="JW43" i="93"/>
  <c r="LW43" i="93" s="1"/>
  <c r="JV163" i="93"/>
  <c r="LV163" i="93" s="1"/>
  <c r="JJ63" i="93"/>
  <c r="LJ63" i="93" s="1"/>
  <c r="KH183" i="93"/>
  <c r="MH183" i="93" s="1"/>
  <c r="KF143" i="93"/>
  <c r="MF143" i="93" s="1"/>
  <c r="JW63" i="93"/>
  <c r="LW63" i="93" s="1"/>
  <c r="JV183" i="93"/>
  <c r="LV183" i="93" s="1"/>
  <c r="JJ123" i="93"/>
  <c r="LJ123" i="93" s="1"/>
  <c r="KH43" i="93"/>
  <c r="MH43" i="93" s="1"/>
  <c r="KE203" i="93"/>
  <c r="ME203" i="93" s="1"/>
  <c r="JV123" i="93"/>
  <c r="LV123" i="93" s="1"/>
  <c r="KM103" i="93"/>
  <c r="MM103" i="93" s="1"/>
  <c r="JN43" i="93"/>
  <c r="LN43" i="93" s="1"/>
  <c r="KG283" i="93"/>
  <c r="MG283" i="93" s="1"/>
  <c r="KA63" i="93"/>
  <c r="MA63" i="93" s="1"/>
  <c r="JX263" i="93"/>
  <c r="LX263" i="93" s="1"/>
  <c r="KC43" i="93"/>
  <c r="MC43" i="93" s="1"/>
  <c r="JU43" i="93"/>
  <c r="LU43" i="93" s="1"/>
  <c r="JT283" i="93"/>
  <c r="LT283" i="93" s="1"/>
  <c r="JY43" i="93"/>
  <c r="LY43" i="93" s="1"/>
  <c r="JT123" i="93"/>
  <c r="LT123" i="93" s="1"/>
  <c r="KK123" i="93"/>
  <c r="MK123" i="93" s="1"/>
  <c r="JS183" i="93"/>
  <c r="LS183" i="93" s="1"/>
  <c r="JY103" i="93"/>
  <c r="LY103" i="93" s="1"/>
  <c r="JU123" i="93"/>
  <c r="LU123" i="93" s="1"/>
  <c r="KK203" i="93"/>
  <c r="MK203" i="93" s="1"/>
  <c r="JS243" i="93"/>
  <c r="LS243" i="93" s="1"/>
  <c r="KM223" i="93"/>
  <c r="MM223" i="93" s="1"/>
  <c r="JE163" i="93"/>
  <c r="LE163" i="93" s="1"/>
  <c r="KQ263" i="93"/>
  <c r="MQ263" i="93" s="1"/>
  <c r="KK283" i="93"/>
  <c r="MK283" i="93" s="1"/>
  <c r="KH243" i="93"/>
  <c r="MH243" i="93" s="1"/>
  <c r="JY63" i="93"/>
  <c r="LY63" i="93" s="1"/>
  <c r="JX163" i="93"/>
  <c r="LX163" i="93" s="1"/>
  <c r="JR283" i="93"/>
  <c r="LR283" i="93" s="1"/>
  <c r="JV283" i="93"/>
  <c r="LV283" i="93" s="1"/>
  <c r="JU63" i="93"/>
  <c r="LU63" i="93" s="1"/>
  <c r="KL283" i="93"/>
  <c r="ML283" i="93" s="1"/>
  <c r="KI43" i="93"/>
  <c r="MI43" i="93" s="1"/>
  <c r="KF203" i="93"/>
  <c r="MF203" i="93" s="1"/>
  <c r="JZ263" i="93"/>
  <c r="LZ263" i="93" s="1"/>
  <c r="KB123" i="93"/>
  <c r="MB123" i="93" s="1"/>
  <c r="KB243" i="93"/>
  <c r="MB243" i="93" s="1"/>
  <c r="JT263" i="93"/>
  <c r="LT263" i="93" s="1"/>
  <c r="JU103" i="93"/>
  <c r="LU103" i="93" s="1"/>
  <c r="JY143" i="93"/>
  <c r="LY143" i="93" s="1"/>
  <c r="JJ203" i="93"/>
  <c r="LJ203" i="93" s="1"/>
  <c r="JW143" i="93"/>
  <c r="LW143" i="93" s="1"/>
  <c r="JT63" i="93"/>
  <c r="LT63" i="93" s="1"/>
  <c r="JQ15" i="93"/>
  <c r="LQ15" i="93" s="1"/>
  <c r="LB14" i="93"/>
  <c r="JF15" i="93"/>
  <c r="LF15" i="93" s="1"/>
  <c r="LF22" i="93"/>
  <c r="JG23" i="93"/>
  <c r="LG23" i="93" s="1"/>
  <c r="KP17" i="93"/>
  <c r="MP17" i="93" s="1"/>
  <c r="KO17" i="93"/>
  <c r="MO17" i="93" s="1"/>
  <c r="KN17" i="93"/>
  <c r="MN17" i="93" s="1"/>
  <c r="KN277" i="93"/>
  <c r="MN277" i="93" s="1"/>
  <c r="KN217" i="93"/>
  <c r="MN217" i="93" s="1"/>
  <c r="KP257" i="93"/>
  <c r="MP257" i="93" s="1"/>
  <c r="KP197" i="93"/>
  <c r="MP197" i="93" s="1"/>
  <c r="KN57" i="93"/>
  <c r="MN57" i="93" s="1"/>
  <c r="KN157" i="93"/>
  <c r="MN157" i="93" s="1"/>
  <c r="KP97" i="93"/>
  <c r="MP97" i="93" s="1"/>
  <c r="KP37" i="93"/>
  <c r="MP37" i="93" s="1"/>
  <c r="KO277" i="93"/>
  <c r="MO277" i="93" s="1"/>
  <c r="KP157" i="93"/>
  <c r="MP157" i="93" s="1"/>
  <c r="KO77" i="93"/>
  <c r="MO77" i="93" s="1"/>
  <c r="KP277" i="93"/>
  <c r="MP277" i="93" s="1"/>
  <c r="KO117" i="93"/>
  <c r="MO117" i="93" s="1"/>
  <c r="KO57" i="93"/>
  <c r="MO57" i="93" s="1"/>
  <c r="KP117" i="93"/>
  <c r="MP117" i="93" s="1"/>
  <c r="KO197" i="93"/>
  <c r="MO197" i="93" s="1"/>
  <c r="KO257" i="93"/>
  <c r="MO257" i="93" s="1"/>
  <c r="KN37" i="93"/>
  <c r="MN37" i="93" s="1"/>
  <c r="KP137" i="93"/>
  <c r="MP137" i="93" s="1"/>
  <c r="KN137" i="93"/>
  <c r="MN137" i="93" s="1"/>
  <c r="KN77" i="93"/>
  <c r="MN77" i="93" s="1"/>
  <c r="KN97" i="93"/>
  <c r="MN97" i="93" s="1"/>
  <c r="KO177" i="93"/>
  <c r="MO177" i="93" s="1"/>
  <c r="KP57" i="93"/>
  <c r="MP57" i="93" s="1"/>
  <c r="KO217" i="93"/>
  <c r="MO217" i="93" s="1"/>
  <c r="KN117" i="93"/>
  <c r="MN117" i="93" s="1"/>
  <c r="KO237" i="93"/>
  <c r="MO237" i="93" s="1"/>
  <c r="KN237" i="93"/>
  <c r="MN237" i="93" s="1"/>
  <c r="KN197" i="93"/>
  <c r="MN197" i="93" s="1"/>
  <c r="KO137" i="93"/>
  <c r="MO137" i="93" s="1"/>
  <c r="KP77" i="93"/>
  <c r="MP77" i="93" s="1"/>
  <c r="KN177" i="93"/>
  <c r="MN177" i="93" s="1"/>
  <c r="KN257" i="93"/>
  <c r="MN257" i="93" s="1"/>
  <c r="KP177" i="93"/>
  <c r="MP177" i="93" s="1"/>
  <c r="KP237" i="93"/>
  <c r="MP237" i="93" s="1"/>
  <c r="KO157" i="93"/>
  <c r="MO157" i="93" s="1"/>
  <c r="KO37" i="93"/>
  <c r="MO37" i="93" s="1"/>
  <c r="KP217" i="93"/>
  <c r="MP217" i="93" s="1"/>
  <c r="KO97" i="93"/>
  <c r="MO97" i="93" s="1"/>
  <c r="KJ17" i="93"/>
  <c r="MJ17" i="93" s="1"/>
  <c r="JH17" i="93"/>
  <c r="LH17" i="93" s="1"/>
  <c r="JL17" i="93"/>
  <c r="LL17" i="93" s="1"/>
  <c r="JH177" i="93"/>
  <c r="LH177" i="93" s="1"/>
  <c r="JY17" i="93"/>
  <c r="LY17" i="93" s="1"/>
  <c r="JH237" i="93"/>
  <c r="LH237" i="93" s="1"/>
  <c r="KJ77" i="93"/>
  <c r="MJ77" i="93" s="1"/>
  <c r="KI17" i="93"/>
  <c r="MI17" i="93" s="1"/>
  <c r="KB17" i="93"/>
  <c r="MB17" i="93" s="1"/>
  <c r="KJ117" i="93"/>
  <c r="MJ117" i="93" s="1"/>
  <c r="KL17" i="93"/>
  <c r="ML17" i="93" s="1"/>
  <c r="KD17" i="93"/>
  <c r="MD17" i="93" s="1"/>
  <c r="JL217" i="93"/>
  <c r="LL217" i="93" s="1"/>
  <c r="KJ257" i="93"/>
  <c r="MJ257" i="93" s="1"/>
  <c r="JR17" i="93"/>
  <c r="LR17" i="93" s="1"/>
  <c r="JK17" i="93"/>
  <c r="LK17" i="93" s="1"/>
  <c r="KG17" i="93"/>
  <c r="MG17" i="93" s="1"/>
  <c r="JL77" i="93"/>
  <c r="LL77" i="93" s="1"/>
  <c r="JL117" i="93"/>
  <c r="LL117" i="93" s="1"/>
  <c r="JL177" i="93"/>
  <c r="LL177" i="93" s="1"/>
  <c r="KJ237" i="93"/>
  <c r="MJ237" i="93" s="1"/>
  <c r="KK17" i="93"/>
  <c r="MK17" i="93" s="1"/>
  <c r="KJ157" i="93"/>
  <c r="MJ157" i="93" s="1"/>
  <c r="KM17" i="93"/>
  <c r="MM17" i="93" s="1"/>
  <c r="JU17" i="93"/>
  <c r="LU17" i="93" s="1"/>
  <c r="JH137" i="93"/>
  <c r="LH137" i="93" s="1"/>
  <c r="JH277" i="93"/>
  <c r="LH277" i="93" s="1"/>
  <c r="JL197" i="93"/>
  <c r="LL197" i="93" s="1"/>
  <c r="JH217" i="93"/>
  <c r="LH217" i="93" s="1"/>
  <c r="KJ217" i="93"/>
  <c r="MJ217" i="93" s="1"/>
  <c r="KJ97" i="93"/>
  <c r="MJ97" i="93" s="1"/>
  <c r="KJ57" i="93"/>
  <c r="MJ57" i="93" s="1"/>
  <c r="JL137" i="93"/>
  <c r="LL137" i="93" s="1"/>
  <c r="JL57" i="93"/>
  <c r="LL57" i="93" s="1"/>
  <c r="JS17" i="93"/>
  <c r="LS17" i="93" s="1"/>
  <c r="JZ17" i="93"/>
  <c r="LZ17" i="93" s="1"/>
  <c r="JH117" i="93"/>
  <c r="LH117" i="93" s="1"/>
  <c r="JL277" i="93"/>
  <c r="LL277" i="93" s="1"/>
  <c r="JW17" i="93"/>
  <c r="LW17" i="93" s="1"/>
  <c r="KJ37" i="93"/>
  <c r="MJ37" i="93" s="1"/>
  <c r="KH17" i="93"/>
  <c r="MH17" i="93" s="1"/>
  <c r="KJ197" i="93"/>
  <c r="MJ197" i="93" s="1"/>
  <c r="KE17" i="93"/>
  <c r="ME17" i="93" s="1"/>
  <c r="JL37" i="93"/>
  <c r="LL37" i="93" s="1"/>
  <c r="JH57" i="93"/>
  <c r="LH57" i="93" s="1"/>
  <c r="KQ17" i="93"/>
  <c r="MQ17" i="93" s="1"/>
  <c r="KJ137" i="93"/>
  <c r="MJ137" i="93" s="1"/>
  <c r="JN17" i="93"/>
  <c r="LN17" i="93" s="1"/>
  <c r="JX17" i="93"/>
  <c r="LX17" i="93" s="1"/>
  <c r="JH37" i="93"/>
  <c r="LH37" i="93" s="1"/>
  <c r="JJ17" i="93"/>
  <c r="LJ17" i="93" s="1"/>
  <c r="JH97" i="93"/>
  <c r="LH97" i="93" s="1"/>
  <c r="JT17" i="93"/>
  <c r="LT17" i="93" s="1"/>
  <c r="JL237" i="93"/>
  <c r="LL237" i="93" s="1"/>
  <c r="KJ277" i="93"/>
  <c r="MJ277" i="93" s="1"/>
  <c r="JL257" i="93"/>
  <c r="LL257" i="93" s="1"/>
  <c r="KF17" i="93"/>
  <c r="MF17" i="93" s="1"/>
  <c r="JH77" i="93"/>
  <c r="LH77" i="93" s="1"/>
  <c r="KJ177" i="93"/>
  <c r="MJ177" i="93" s="1"/>
  <c r="JE17" i="93"/>
  <c r="LE17" i="93" s="1"/>
  <c r="JH257" i="93"/>
  <c r="LH257" i="93" s="1"/>
  <c r="KA17" i="93"/>
  <c r="MA17" i="93" s="1"/>
  <c r="JH197" i="93"/>
  <c r="LH197" i="93" s="1"/>
  <c r="JL157" i="93"/>
  <c r="LL157" i="93" s="1"/>
  <c r="JH157" i="93"/>
  <c r="LH157" i="93" s="1"/>
  <c r="KC17" i="93"/>
  <c r="MC17" i="93" s="1"/>
  <c r="JL97" i="93"/>
  <c r="LL97" i="93" s="1"/>
  <c r="JV17" i="93"/>
  <c r="LV17" i="93" s="1"/>
  <c r="KI57" i="93"/>
  <c r="MI57" i="93" s="1"/>
  <c r="JJ157" i="93"/>
  <c r="LJ157" i="93" s="1"/>
  <c r="KH97" i="93"/>
  <c r="MH97" i="93" s="1"/>
  <c r="JY177" i="93"/>
  <c r="LY177" i="93" s="1"/>
  <c r="KK37" i="93"/>
  <c r="MK37" i="93" s="1"/>
  <c r="JE137" i="93"/>
  <c r="LE137" i="93" s="1"/>
  <c r="JR217" i="93"/>
  <c r="LR217" i="93" s="1"/>
  <c r="KA157" i="93"/>
  <c r="MA157" i="93" s="1"/>
  <c r="JZ177" i="93"/>
  <c r="LZ177" i="93" s="1"/>
  <c r="JS177" i="93"/>
  <c r="LS177" i="93" s="1"/>
  <c r="KK237" i="93"/>
  <c r="MK237" i="93" s="1"/>
  <c r="JN77" i="93"/>
  <c r="LN77" i="93" s="1"/>
  <c r="KK257" i="93"/>
  <c r="MK257" i="93" s="1"/>
  <c r="JN117" i="93"/>
  <c r="LN117" i="93" s="1"/>
  <c r="KK77" i="93"/>
  <c r="MK77" i="93" s="1"/>
  <c r="JE217" i="93"/>
  <c r="LE217" i="93" s="1"/>
  <c r="KI197" i="93"/>
  <c r="MI197" i="93" s="1"/>
  <c r="JJ277" i="93"/>
  <c r="LJ277" i="93" s="1"/>
  <c r="KH217" i="93"/>
  <c r="MH217" i="93" s="1"/>
  <c r="KG257" i="93"/>
  <c r="MG257" i="93" s="1"/>
  <c r="KE117" i="93"/>
  <c r="ME117" i="93" s="1"/>
  <c r="JV77" i="93"/>
  <c r="LV77" i="93" s="1"/>
  <c r="KF137" i="93"/>
  <c r="MF137" i="93" s="1"/>
  <c r="JW197" i="93"/>
  <c r="LW197" i="93" s="1"/>
  <c r="KL257" i="93"/>
  <c r="ML257" i="93" s="1"/>
  <c r="KQ237" i="93"/>
  <c r="MQ237" i="93" s="1"/>
  <c r="KC237" i="93"/>
  <c r="MC237" i="93" s="1"/>
  <c r="KD257" i="93"/>
  <c r="MD257" i="93" s="1"/>
  <c r="JX237" i="93"/>
  <c r="LX237" i="93" s="1"/>
  <c r="JU117" i="93"/>
  <c r="LU117" i="93" s="1"/>
  <c r="KM37" i="93"/>
  <c r="MM37" i="93" s="1"/>
  <c r="KF177" i="93"/>
  <c r="MF177" i="93" s="1"/>
  <c r="JW237" i="93"/>
  <c r="LW237" i="93" s="1"/>
  <c r="JT57" i="93"/>
  <c r="LT57" i="93" s="1"/>
  <c r="KE217" i="93"/>
  <c r="ME217" i="93" s="1"/>
  <c r="JV197" i="93"/>
  <c r="LV197" i="93" s="1"/>
  <c r="JU177" i="93"/>
  <c r="LU177" i="93" s="1"/>
  <c r="KM77" i="93"/>
  <c r="MM77" i="93" s="1"/>
  <c r="KF97" i="93"/>
  <c r="MF97" i="93" s="1"/>
  <c r="JW157" i="93"/>
  <c r="LW157" i="93" s="1"/>
  <c r="KI217" i="93"/>
  <c r="MI217" i="93" s="1"/>
  <c r="KH257" i="93"/>
  <c r="MH257" i="93" s="1"/>
  <c r="KK177" i="93"/>
  <c r="MK177" i="93" s="1"/>
  <c r="JN57" i="93"/>
  <c r="LN57" i="93" s="1"/>
  <c r="KK57" i="93"/>
  <c r="MK57" i="93" s="1"/>
  <c r="JE157" i="93"/>
  <c r="LE157" i="93" s="1"/>
  <c r="KB137" i="93"/>
  <c r="MB137" i="93" s="1"/>
  <c r="JN237" i="93"/>
  <c r="LN237" i="93" s="1"/>
  <c r="KB157" i="93"/>
  <c r="MB157" i="93" s="1"/>
  <c r="JN277" i="93"/>
  <c r="LN277" i="93" s="1"/>
  <c r="KG37" i="93"/>
  <c r="MG37" i="93" s="1"/>
  <c r="KK277" i="93"/>
  <c r="MK277" i="93" s="1"/>
  <c r="JN137" i="93"/>
  <c r="LN137" i="93" s="1"/>
  <c r="JR197" i="93"/>
  <c r="LR197" i="93" s="1"/>
  <c r="KA77" i="93"/>
  <c r="MA77" i="93" s="1"/>
  <c r="JZ137" i="93"/>
  <c r="LZ137" i="93" s="1"/>
  <c r="JS137" i="93"/>
  <c r="LS137" i="93" s="1"/>
  <c r="KI37" i="93"/>
  <c r="MI37" i="93" s="1"/>
  <c r="JJ117" i="93"/>
  <c r="LJ117" i="93" s="1"/>
  <c r="KH77" i="93"/>
  <c r="MH77" i="93" s="1"/>
  <c r="JY117" i="93"/>
  <c r="LY117" i="93" s="1"/>
  <c r="KE277" i="93"/>
  <c r="ME277" i="93" s="1"/>
  <c r="JV257" i="93"/>
  <c r="LV257" i="93" s="1"/>
  <c r="JX37" i="93"/>
  <c r="LX37" i="93" s="1"/>
  <c r="JT137" i="93"/>
  <c r="LT137" i="93" s="1"/>
  <c r="KE177" i="93"/>
  <c r="ME177" i="93" s="1"/>
  <c r="JV137" i="93"/>
  <c r="LV137" i="93" s="1"/>
  <c r="JU277" i="93"/>
  <c r="LU277" i="93" s="1"/>
  <c r="KM217" i="93"/>
  <c r="MM217" i="93" s="1"/>
  <c r="JX97" i="93"/>
  <c r="LX97" i="93" s="1"/>
  <c r="JT217" i="93"/>
  <c r="LT217" i="93" s="1"/>
  <c r="KF57" i="93"/>
  <c r="MF57" i="93" s="1"/>
  <c r="JW117" i="93"/>
  <c r="LW117" i="93" s="1"/>
  <c r="KC37" i="93"/>
  <c r="MC37" i="93" s="1"/>
  <c r="KM237" i="93"/>
  <c r="MM237" i="93" s="1"/>
  <c r="KF257" i="93"/>
  <c r="MF257" i="93" s="1"/>
  <c r="JT77" i="93"/>
  <c r="LT77" i="93" s="1"/>
  <c r="KI77" i="93"/>
  <c r="MI77" i="93" s="1"/>
  <c r="KH137" i="93"/>
  <c r="MH137" i="93" s="1"/>
  <c r="JJ37" i="93"/>
  <c r="LJ37" i="93" s="1"/>
  <c r="JS57" i="93"/>
  <c r="LS57" i="93" s="1"/>
  <c r="JR157" i="93"/>
  <c r="LR157" i="93" s="1"/>
  <c r="KA137" i="93"/>
  <c r="MA137" i="93" s="1"/>
  <c r="JZ197" i="93"/>
  <c r="LZ197" i="93" s="1"/>
  <c r="JS157" i="93"/>
  <c r="LS157" i="93" s="1"/>
  <c r="KB117" i="93"/>
  <c r="MB117" i="93" s="1"/>
  <c r="JN197" i="93"/>
  <c r="LN197" i="93" s="1"/>
  <c r="KK217" i="93"/>
  <c r="MK217" i="93" s="1"/>
  <c r="JN97" i="93"/>
  <c r="LN97" i="93" s="1"/>
  <c r="KG177" i="93"/>
  <c r="MG177" i="93" s="1"/>
  <c r="KG197" i="93"/>
  <c r="MG197" i="93" s="1"/>
  <c r="KB197" i="93"/>
  <c r="MB197" i="93" s="1"/>
  <c r="KG57" i="93"/>
  <c r="MG57" i="93" s="1"/>
  <c r="KA237" i="93"/>
  <c r="MA237" i="93" s="1"/>
  <c r="JE57" i="93"/>
  <c r="LE57" i="93" s="1"/>
  <c r="JZ277" i="93"/>
  <c r="LZ277" i="93" s="1"/>
  <c r="JS277" i="93"/>
  <c r="LS277" i="93" s="1"/>
  <c r="KI177" i="93"/>
  <c r="MI177" i="93" s="1"/>
  <c r="KH237" i="93"/>
  <c r="MH237" i="93" s="1"/>
  <c r="KF117" i="93"/>
  <c r="MF117" i="93" s="1"/>
  <c r="JW177" i="93"/>
  <c r="LW177" i="93" s="1"/>
  <c r="JX197" i="93"/>
  <c r="LX197" i="93" s="1"/>
  <c r="JU97" i="93"/>
  <c r="LU97" i="93" s="1"/>
  <c r="JW37" i="93"/>
  <c r="LW37" i="93" s="1"/>
  <c r="KL77" i="93"/>
  <c r="ML77" i="93" s="1"/>
  <c r="KQ117" i="93"/>
  <c r="MQ117" i="93" s="1"/>
  <c r="KC177" i="93"/>
  <c r="MC177" i="93" s="1"/>
  <c r="KD77" i="93"/>
  <c r="MD77" i="93" s="1"/>
  <c r="JX217" i="93"/>
  <c r="LX217" i="93" s="1"/>
  <c r="JU137" i="93"/>
  <c r="LU137" i="93" s="1"/>
  <c r="KM57" i="93"/>
  <c r="MM57" i="93" s="1"/>
  <c r="KF197" i="93"/>
  <c r="MF197" i="93" s="1"/>
  <c r="JW277" i="93"/>
  <c r="LW277" i="93" s="1"/>
  <c r="JT117" i="93"/>
  <c r="LT117" i="93" s="1"/>
  <c r="KL157" i="93"/>
  <c r="ML157" i="93" s="1"/>
  <c r="KQ177" i="93"/>
  <c r="MQ177" i="93" s="1"/>
  <c r="KC197" i="93"/>
  <c r="MC197" i="93" s="1"/>
  <c r="KD157" i="93"/>
  <c r="MD157" i="93" s="1"/>
  <c r="JX157" i="93"/>
  <c r="LX157" i="93" s="1"/>
  <c r="JU37" i="93"/>
  <c r="LU37" i="93" s="1"/>
  <c r="JT277" i="93"/>
  <c r="LT277" i="93" s="1"/>
  <c r="KA37" i="93"/>
  <c r="MA37" i="93" s="1"/>
  <c r="JS77" i="93"/>
  <c r="LS77" i="93" s="1"/>
  <c r="KA277" i="93"/>
  <c r="MA277" i="93" s="1"/>
  <c r="JE117" i="93"/>
  <c r="LE117" i="93" s="1"/>
  <c r="KB257" i="93"/>
  <c r="MB257" i="93" s="1"/>
  <c r="KG117" i="93"/>
  <c r="MG117" i="93" s="1"/>
  <c r="KB77" i="93"/>
  <c r="MB77" i="93" s="1"/>
  <c r="JN257" i="93"/>
  <c r="LN257" i="93" s="1"/>
  <c r="JJ57" i="93"/>
  <c r="LJ57" i="93" s="1"/>
  <c r="JY77" i="93"/>
  <c r="LY77" i="93" s="1"/>
  <c r="JJ77" i="93"/>
  <c r="LJ77" i="93" s="1"/>
  <c r="JY97" i="93"/>
  <c r="LY97" i="93" s="1"/>
  <c r="KG217" i="93"/>
  <c r="MG217" i="93" s="1"/>
  <c r="KK137" i="93"/>
  <c r="MK137" i="93" s="1"/>
  <c r="JE257" i="93"/>
  <c r="LE257" i="93" s="1"/>
  <c r="JR117" i="93"/>
  <c r="LR117" i="93" s="1"/>
  <c r="KA97" i="93"/>
  <c r="MA97" i="93" s="1"/>
  <c r="JZ117" i="93"/>
  <c r="LZ117" i="93" s="1"/>
  <c r="JS117" i="93"/>
  <c r="LS117" i="93" s="1"/>
  <c r="KF277" i="93"/>
  <c r="MF277" i="93" s="1"/>
  <c r="JT157" i="93"/>
  <c r="LT157" i="93" s="1"/>
  <c r="JU237" i="93"/>
  <c r="LU237" i="93" s="1"/>
  <c r="KM157" i="93"/>
  <c r="MM157" i="93" s="1"/>
  <c r="KF157" i="93"/>
  <c r="MF157" i="93" s="1"/>
  <c r="JW257" i="93"/>
  <c r="LW257" i="93" s="1"/>
  <c r="KL237" i="93"/>
  <c r="ML237" i="93" s="1"/>
  <c r="KQ277" i="93"/>
  <c r="MQ277" i="93" s="1"/>
  <c r="KD237" i="93"/>
  <c r="MD237" i="93" s="1"/>
  <c r="KM197" i="93"/>
  <c r="MM197" i="93" s="1"/>
  <c r="JX117" i="93"/>
  <c r="LX117" i="93" s="1"/>
  <c r="JT237" i="93"/>
  <c r="LT237" i="93" s="1"/>
  <c r="KE77" i="93"/>
  <c r="ME77" i="93" s="1"/>
  <c r="JV57" i="93"/>
  <c r="LV57" i="93" s="1"/>
  <c r="JU197" i="93"/>
  <c r="LU197" i="93" s="1"/>
  <c r="KM117" i="93"/>
  <c r="MM117" i="93" s="1"/>
  <c r="JR77" i="93"/>
  <c r="LR77" i="93" s="1"/>
  <c r="JZ77" i="93"/>
  <c r="LZ77" i="93" s="1"/>
  <c r="KH177" i="93"/>
  <c r="MH177" i="93" s="1"/>
  <c r="KK197" i="93"/>
  <c r="MK197" i="93" s="1"/>
  <c r="JN37" i="93"/>
  <c r="LN37" i="93" s="1"/>
  <c r="JE277" i="93"/>
  <c r="LE277" i="93" s="1"/>
  <c r="JY37" i="93"/>
  <c r="LY37" i="93" s="1"/>
  <c r="KB277" i="93"/>
  <c r="MB277" i="93" s="1"/>
  <c r="KG157" i="93"/>
  <c r="MG157" i="93" s="1"/>
  <c r="KI137" i="93"/>
  <c r="MI137" i="93" s="1"/>
  <c r="JJ217" i="93"/>
  <c r="LJ217" i="93" s="1"/>
  <c r="KH197" i="93"/>
  <c r="MH197" i="93" s="1"/>
  <c r="JY237" i="93"/>
  <c r="LY237" i="93" s="1"/>
  <c r="KI117" i="93"/>
  <c r="MI117" i="93" s="1"/>
  <c r="JJ237" i="93"/>
  <c r="LJ237" i="93" s="1"/>
  <c r="KH157" i="93"/>
  <c r="MH157" i="93" s="1"/>
  <c r="JY277" i="93"/>
  <c r="LY277" i="93" s="1"/>
  <c r="JJ97" i="93"/>
  <c r="LJ97" i="93" s="1"/>
  <c r="KH37" i="93"/>
  <c r="MH37" i="93" s="1"/>
  <c r="JY137" i="93"/>
  <c r="LY137" i="93" s="1"/>
  <c r="KB37" i="93"/>
  <c r="MB37" i="93" s="1"/>
  <c r="JN157" i="93"/>
  <c r="LN157" i="93" s="1"/>
  <c r="KA257" i="93"/>
  <c r="MA257" i="93" s="1"/>
  <c r="JE97" i="93"/>
  <c r="LE97" i="93" s="1"/>
  <c r="JX177" i="93"/>
  <c r="LX177" i="93" s="1"/>
  <c r="JU57" i="93"/>
  <c r="LU57" i="93" s="1"/>
  <c r="KL57" i="93"/>
  <c r="ML57" i="93" s="1"/>
  <c r="KQ77" i="93"/>
  <c r="MQ77" i="93" s="1"/>
  <c r="KC77" i="93"/>
  <c r="MC77" i="93" s="1"/>
  <c r="KD57" i="93"/>
  <c r="MD57" i="93" s="1"/>
  <c r="JX57" i="93"/>
  <c r="LX57" i="93" s="1"/>
  <c r="JT197" i="93"/>
  <c r="LT197" i="93" s="1"/>
  <c r="KE157" i="93"/>
  <c r="ME157" i="93" s="1"/>
  <c r="JV157" i="93"/>
  <c r="LV157" i="93" s="1"/>
  <c r="KL117" i="93"/>
  <c r="ML117" i="93" s="1"/>
  <c r="KQ137" i="93"/>
  <c r="MQ137" i="93" s="1"/>
  <c r="KC137" i="93"/>
  <c r="MC137" i="93" s="1"/>
  <c r="KD117" i="93"/>
  <c r="MD117" i="93" s="1"/>
  <c r="JX257" i="93"/>
  <c r="LX257" i="93" s="1"/>
  <c r="JU157" i="93"/>
  <c r="LU157" i="93" s="1"/>
  <c r="KM97" i="93"/>
  <c r="MM97" i="93" s="1"/>
  <c r="KE257" i="93"/>
  <c r="ME257" i="93" s="1"/>
  <c r="JV217" i="93"/>
  <c r="LV217" i="93" s="1"/>
  <c r="KQ37" i="93"/>
  <c r="MQ37" i="93" s="1"/>
  <c r="KC57" i="93"/>
  <c r="MC57" i="93" s="1"/>
  <c r="KM277" i="93"/>
  <c r="MM277" i="93" s="1"/>
  <c r="JJ197" i="93"/>
  <c r="LJ197" i="93" s="1"/>
  <c r="JJ257" i="93"/>
  <c r="LJ257" i="93" s="1"/>
  <c r="KB97" i="93"/>
  <c r="MB97" i="93" s="1"/>
  <c r="JN217" i="93"/>
  <c r="LN217" i="93" s="1"/>
  <c r="KB237" i="93"/>
  <c r="MB237" i="93" s="1"/>
  <c r="KG137" i="93"/>
  <c r="MG137" i="93" s="1"/>
  <c r="JR37" i="93"/>
  <c r="LR37" i="93" s="1"/>
  <c r="KI237" i="93"/>
  <c r="MI237" i="93" s="1"/>
  <c r="KH277" i="93"/>
  <c r="MH277" i="93" s="1"/>
  <c r="KI97" i="93"/>
  <c r="MI97" i="93" s="1"/>
  <c r="JJ177" i="93"/>
  <c r="LJ177" i="93" s="1"/>
  <c r="KH117" i="93"/>
  <c r="MH117" i="93" s="1"/>
  <c r="JY217" i="93"/>
  <c r="LY217" i="93" s="1"/>
  <c r="JR237" i="93"/>
  <c r="LR237" i="93" s="1"/>
  <c r="KA197" i="93"/>
  <c r="MA197" i="93" s="1"/>
  <c r="JZ217" i="93"/>
  <c r="LZ217" i="93" s="1"/>
  <c r="JS217" i="93"/>
  <c r="LS217" i="93" s="1"/>
  <c r="JR257" i="93"/>
  <c r="LR257" i="93" s="1"/>
  <c r="KA177" i="93"/>
  <c r="MA177" i="93" s="1"/>
  <c r="JE77" i="93"/>
  <c r="LE77" i="93" s="1"/>
  <c r="JZ237" i="93"/>
  <c r="LZ237" i="93" s="1"/>
  <c r="JS237" i="93"/>
  <c r="LS237" i="93" s="1"/>
  <c r="JR137" i="93"/>
  <c r="LR137" i="93" s="1"/>
  <c r="KA57" i="93"/>
  <c r="MA57" i="93" s="1"/>
  <c r="JZ97" i="93"/>
  <c r="LZ97" i="93" s="1"/>
  <c r="JS97" i="93"/>
  <c r="LS97" i="93" s="1"/>
  <c r="KG237" i="93"/>
  <c r="MG237" i="93" s="1"/>
  <c r="KB57" i="93"/>
  <c r="MB57" i="93" s="1"/>
  <c r="JN177" i="93"/>
  <c r="LN177" i="93" s="1"/>
  <c r="KL37" i="93"/>
  <c r="ML37" i="93" s="1"/>
  <c r="KQ57" i="93"/>
  <c r="MQ57" i="93" s="1"/>
  <c r="KC97" i="93"/>
  <c r="MC97" i="93" s="1"/>
  <c r="KD37" i="93"/>
  <c r="MD37" i="93" s="1"/>
  <c r="KE137" i="93"/>
  <c r="ME137" i="93" s="1"/>
  <c r="JV117" i="93"/>
  <c r="LV117" i="93" s="1"/>
  <c r="JU257" i="93"/>
  <c r="LU257" i="93" s="1"/>
  <c r="KM177" i="93"/>
  <c r="MM177" i="93" s="1"/>
  <c r="KF237" i="93"/>
  <c r="MF237" i="93" s="1"/>
  <c r="JW217" i="93"/>
  <c r="LW217" i="93" s="1"/>
  <c r="JT37" i="93"/>
  <c r="LT37" i="93" s="1"/>
  <c r="KE197" i="93"/>
  <c r="ME197" i="93" s="1"/>
  <c r="JV177" i="93"/>
  <c r="LV177" i="93" s="1"/>
  <c r="KL137" i="93"/>
  <c r="ML137" i="93" s="1"/>
  <c r="KQ157" i="93"/>
  <c r="MQ157" i="93" s="1"/>
  <c r="KC157" i="93"/>
  <c r="MC157" i="93" s="1"/>
  <c r="KD137" i="93"/>
  <c r="MD137" i="93" s="1"/>
  <c r="KF217" i="93"/>
  <c r="MF217" i="93" s="1"/>
  <c r="JT97" i="93"/>
  <c r="LT97" i="93" s="1"/>
  <c r="KE97" i="93"/>
  <c r="ME97" i="93" s="1"/>
  <c r="JV97" i="93"/>
  <c r="LV97" i="93" s="1"/>
  <c r="JR97" i="93"/>
  <c r="LR97" i="93" s="1"/>
  <c r="KG277" i="93"/>
  <c r="MG277" i="93" s="1"/>
  <c r="JR177" i="93"/>
  <c r="LR177" i="93" s="1"/>
  <c r="KA117" i="93"/>
  <c r="MA117" i="93" s="1"/>
  <c r="JZ157" i="93"/>
  <c r="LZ157" i="93" s="1"/>
  <c r="JS197" i="93"/>
  <c r="LS197" i="93" s="1"/>
  <c r="JR57" i="93"/>
  <c r="LR57" i="93" s="1"/>
  <c r="KI257" i="93"/>
  <c r="MI257" i="93" s="1"/>
  <c r="JZ37" i="93"/>
  <c r="LZ37" i="93" s="1"/>
  <c r="JS37" i="93"/>
  <c r="LS37" i="93" s="1"/>
  <c r="KK97" i="93"/>
  <c r="MK97" i="93" s="1"/>
  <c r="JE177" i="93"/>
  <c r="LE177" i="93" s="1"/>
  <c r="KK117" i="93"/>
  <c r="MK117" i="93" s="1"/>
  <c r="JE197" i="93"/>
  <c r="LE197" i="93" s="1"/>
  <c r="JR277" i="93"/>
  <c r="LR277" i="93" s="1"/>
  <c r="KA217" i="93"/>
  <c r="MA217" i="93" s="1"/>
  <c r="JE37" i="93"/>
  <c r="LE37" i="93" s="1"/>
  <c r="JZ257" i="93"/>
  <c r="LZ257" i="93" s="1"/>
  <c r="JS257" i="93"/>
  <c r="LS257" i="93" s="1"/>
  <c r="JJ137" i="93"/>
  <c r="LJ137" i="93" s="1"/>
  <c r="KH57" i="93"/>
  <c r="MH57" i="93" s="1"/>
  <c r="JY157" i="93"/>
  <c r="LY157" i="93" s="1"/>
  <c r="KB217" i="93"/>
  <c r="MB217" i="93" s="1"/>
  <c r="KG97" i="93"/>
  <c r="MG97" i="93" s="1"/>
  <c r="KL217" i="93"/>
  <c r="ML217" i="93" s="1"/>
  <c r="KQ217" i="93"/>
  <c r="MQ217" i="93" s="1"/>
  <c r="KC257" i="93"/>
  <c r="MC257" i="93" s="1"/>
  <c r="KD197" i="93"/>
  <c r="MD197" i="93" s="1"/>
  <c r="JW77" i="93"/>
  <c r="LW77" i="93" s="1"/>
  <c r="JV277" i="93"/>
  <c r="LV277" i="93" s="1"/>
  <c r="KL97" i="93"/>
  <c r="ML97" i="93" s="1"/>
  <c r="KQ97" i="93"/>
  <c r="MQ97" i="93" s="1"/>
  <c r="KC117" i="93"/>
  <c r="MC117" i="93" s="1"/>
  <c r="KD97" i="93"/>
  <c r="MD97" i="93" s="1"/>
  <c r="JX77" i="93"/>
  <c r="LX77" i="93" s="1"/>
  <c r="JT177" i="93"/>
  <c r="LT177" i="93" s="1"/>
  <c r="KF37" i="93"/>
  <c r="MF37" i="93" s="1"/>
  <c r="JW97" i="93"/>
  <c r="LW97" i="93" s="1"/>
  <c r="KE57" i="93"/>
  <c r="ME57" i="93" s="1"/>
  <c r="JV37" i="93"/>
  <c r="LV37" i="93" s="1"/>
  <c r="JX137" i="93"/>
  <c r="LX137" i="93" s="1"/>
  <c r="JT257" i="93"/>
  <c r="LT257" i="93" s="1"/>
  <c r="KE237" i="93"/>
  <c r="ME237" i="93" s="1"/>
  <c r="JV237" i="93"/>
  <c r="LV237" i="93" s="1"/>
  <c r="JY197" i="93"/>
  <c r="LY197" i="93" s="1"/>
  <c r="JY57" i="93"/>
  <c r="LY57" i="93" s="1"/>
  <c r="KI277" i="93"/>
  <c r="MI277" i="93" s="1"/>
  <c r="JZ57" i="93"/>
  <c r="LZ57" i="93" s="1"/>
  <c r="KI157" i="93"/>
  <c r="MI157" i="93" s="1"/>
  <c r="JY257" i="93"/>
  <c r="LY257" i="93" s="1"/>
  <c r="KG77" i="93"/>
  <c r="MG77" i="93" s="1"/>
  <c r="KK157" i="93"/>
  <c r="MK157" i="93" s="1"/>
  <c r="JX277" i="93"/>
  <c r="LX277" i="93" s="1"/>
  <c r="KC217" i="93"/>
  <c r="MC217" i="93" s="1"/>
  <c r="JU77" i="93"/>
  <c r="LU77" i="93" s="1"/>
  <c r="JW57" i="93"/>
  <c r="LW57" i="93" s="1"/>
  <c r="KL277" i="93"/>
  <c r="ML277" i="93" s="1"/>
  <c r="JU217" i="93"/>
  <c r="LU217" i="93" s="1"/>
  <c r="KF77" i="93"/>
  <c r="MF77" i="93" s="1"/>
  <c r="JW137" i="93"/>
  <c r="LW137" i="93" s="1"/>
  <c r="KL177" i="93"/>
  <c r="ML177" i="93" s="1"/>
  <c r="KD177" i="93"/>
  <c r="MD177" i="93" s="1"/>
  <c r="JE237" i="93"/>
  <c r="LE237" i="93" s="1"/>
  <c r="KD277" i="93"/>
  <c r="MD277" i="93" s="1"/>
  <c r="KQ197" i="93"/>
  <c r="MQ197" i="93" s="1"/>
  <c r="KC277" i="93"/>
  <c r="MC277" i="93" s="1"/>
  <c r="KE37" i="93"/>
  <c r="ME37" i="93" s="1"/>
  <c r="KB177" i="93"/>
  <c r="MB177" i="93" s="1"/>
  <c r="KM137" i="93"/>
  <c r="MM137" i="93" s="1"/>
  <c r="KL197" i="93"/>
  <c r="ML197" i="93" s="1"/>
  <c r="KM257" i="93"/>
  <c r="MM257" i="93" s="1"/>
  <c r="KD217" i="93"/>
  <c r="MD217" i="93" s="1"/>
  <c r="KQ257" i="93"/>
  <c r="MQ257" i="93" s="1"/>
  <c r="KP25" i="93"/>
  <c r="MP25" i="93" s="1"/>
  <c r="KO25" i="93"/>
  <c r="MO25" i="93" s="1"/>
  <c r="KN25" i="93"/>
  <c r="MN25" i="93" s="1"/>
  <c r="KN265" i="93"/>
  <c r="MN265" i="93" s="1"/>
  <c r="KN225" i="93"/>
  <c r="MN225" i="93" s="1"/>
  <c r="KP225" i="93"/>
  <c r="MP225" i="93" s="1"/>
  <c r="KO85" i="93"/>
  <c r="MO85" i="93" s="1"/>
  <c r="KP285" i="93"/>
  <c r="MP285" i="93" s="1"/>
  <c r="KP125" i="93"/>
  <c r="MP125" i="93" s="1"/>
  <c r="KP165" i="93"/>
  <c r="MP165" i="93" s="1"/>
  <c r="KN45" i="93"/>
  <c r="MN45" i="93" s="1"/>
  <c r="KO65" i="93"/>
  <c r="MO65" i="93" s="1"/>
  <c r="KP185" i="93"/>
  <c r="MP185" i="93" s="1"/>
  <c r="KO285" i="93"/>
  <c r="MO285" i="93" s="1"/>
  <c r="KO125" i="93"/>
  <c r="MO125" i="93" s="1"/>
  <c r="KP145" i="93"/>
  <c r="MP145" i="93" s="1"/>
  <c r="KO145" i="93"/>
  <c r="MO145" i="93" s="1"/>
  <c r="KP85" i="93"/>
  <c r="MP85" i="93" s="1"/>
  <c r="KN125" i="93"/>
  <c r="MN125" i="93" s="1"/>
  <c r="KO185" i="93"/>
  <c r="MO185" i="93" s="1"/>
  <c r="KO225" i="93"/>
  <c r="MO225" i="93" s="1"/>
  <c r="KN245" i="93"/>
  <c r="MN245" i="93" s="1"/>
  <c r="KN165" i="93"/>
  <c r="MN165" i="93" s="1"/>
  <c r="KO105" i="93"/>
  <c r="MO105" i="93" s="1"/>
  <c r="KN65" i="93"/>
  <c r="MN65" i="93" s="1"/>
  <c r="KP245" i="93"/>
  <c r="MP245" i="93" s="1"/>
  <c r="KN145" i="93"/>
  <c r="MN145" i="93" s="1"/>
  <c r="KN85" i="93"/>
  <c r="MN85" i="93" s="1"/>
  <c r="KN205" i="93"/>
  <c r="MN205" i="93" s="1"/>
  <c r="KO265" i="93"/>
  <c r="MO265" i="93" s="1"/>
  <c r="KO45" i="93"/>
  <c r="MO45" i="93" s="1"/>
  <c r="KP105" i="93"/>
  <c r="MP105" i="93" s="1"/>
  <c r="KP45" i="93"/>
  <c r="MP45" i="93" s="1"/>
  <c r="KO165" i="93"/>
  <c r="MO165" i="93" s="1"/>
  <c r="KO245" i="93"/>
  <c r="MO245" i="93" s="1"/>
  <c r="KP265" i="93"/>
  <c r="MP265" i="93" s="1"/>
  <c r="KP205" i="93"/>
  <c r="MP205" i="93" s="1"/>
  <c r="KN105" i="93"/>
  <c r="MN105" i="93" s="1"/>
  <c r="KO205" i="93"/>
  <c r="MO205" i="93" s="1"/>
  <c r="KN185" i="93"/>
  <c r="MN185" i="93" s="1"/>
  <c r="KN285" i="93"/>
  <c r="MN285" i="93" s="1"/>
  <c r="KP65" i="93"/>
  <c r="MP65" i="93" s="1"/>
  <c r="JH25" i="93"/>
  <c r="LH25" i="93" s="1"/>
  <c r="KJ25" i="93"/>
  <c r="MJ25" i="93" s="1"/>
  <c r="JL25" i="93"/>
  <c r="LL25" i="93" s="1"/>
  <c r="JX25" i="93"/>
  <c r="LX25" i="93" s="1"/>
  <c r="JE25" i="93"/>
  <c r="LE25" i="93" s="1"/>
  <c r="JL45" i="93"/>
  <c r="LL45" i="93" s="1"/>
  <c r="KJ125" i="93"/>
  <c r="MJ125" i="93" s="1"/>
  <c r="JL105" i="93"/>
  <c r="LL105" i="93" s="1"/>
  <c r="KJ265" i="93"/>
  <c r="MJ265" i="93" s="1"/>
  <c r="JH45" i="93"/>
  <c r="LH45" i="93" s="1"/>
  <c r="KF25" i="93"/>
  <c r="MF25" i="93" s="1"/>
  <c r="KA25" i="93"/>
  <c r="MA25" i="93" s="1"/>
  <c r="JH285" i="93"/>
  <c r="LH285" i="93" s="1"/>
  <c r="JL205" i="93"/>
  <c r="LL205" i="93" s="1"/>
  <c r="KJ165" i="93"/>
  <c r="MJ165" i="93" s="1"/>
  <c r="JH225" i="93"/>
  <c r="LH225" i="93" s="1"/>
  <c r="KC25" i="93"/>
  <c r="MC25" i="93" s="1"/>
  <c r="JV25" i="93"/>
  <c r="LV25" i="93" s="1"/>
  <c r="JH65" i="93"/>
  <c r="LH65" i="93" s="1"/>
  <c r="KJ225" i="93"/>
  <c r="MJ225" i="93" s="1"/>
  <c r="JY25" i="93"/>
  <c r="LY25" i="93" s="1"/>
  <c r="JT25" i="93"/>
  <c r="LT25" i="93" s="1"/>
  <c r="JL85" i="93"/>
  <c r="LL85" i="93" s="1"/>
  <c r="KI25" i="93"/>
  <c r="MI25" i="93" s="1"/>
  <c r="KB25" i="93"/>
  <c r="MB25" i="93" s="1"/>
  <c r="KJ105" i="93"/>
  <c r="MJ105" i="93" s="1"/>
  <c r="KL25" i="93"/>
  <c r="ML25" i="93" s="1"/>
  <c r="KD25" i="93"/>
  <c r="MD25" i="93" s="1"/>
  <c r="KG25" i="93"/>
  <c r="MG25" i="93" s="1"/>
  <c r="JH205" i="93"/>
  <c r="LH205" i="93" s="1"/>
  <c r="JL165" i="93"/>
  <c r="LL165" i="93" s="1"/>
  <c r="KK25" i="93"/>
  <c r="MK25" i="93" s="1"/>
  <c r="KM25" i="93"/>
  <c r="MM25" i="93" s="1"/>
  <c r="KJ65" i="93"/>
  <c r="MJ65" i="93" s="1"/>
  <c r="JH265" i="93"/>
  <c r="LH265" i="93" s="1"/>
  <c r="KJ205" i="93"/>
  <c r="MJ205" i="93" s="1"/>
  <c r="JR25" i="93"/>
  <c r="LR25" i="93" s="1"/>
  <c r="JH105" i="93"/>
  <c r="LH105" i="93" s="1"/>
  <c r="KJ185" i="93"/>
  <c r="MJ185" i="93" s="1"/>
  <c r="JH245" i="93"/>
  <c r="LH245" i="93" s="1"/>
  <c r="KJ85" i="93"/>
  <c r="MJ85" i="93" s="1"/>
  <c r="JZ25" i="93"/>
  <c r="LZ25" i="93" s="1"/>
  <c r="JL185" i="93"/>
  <c r="LL185" i="93" s="1"/>
  <c r="JH165" i="93"/>
  <c r="LH165" i="93" s="1"/>
  <c r="JL265" i="93"/>
  <c r="LL265" i="93" s="1"/>
  <c r="JL145" i="93"/>
  <c r="LL145" i="93" s="1"/>
  <c r="KJ45" i="93"/>
  <c r="MJ45" i="93" s="1"/>
  <c r="JW25" i="93"/>
  <c r="LW25" i="93" s="1"/>
  <c r="JH185" i="93"/>
  <c r="LH185" i="93" s="1"/>
  <c r="JH85" i="93"/>
  <c r="LH85" i="93" s="1"/>
  <c r="JL125" i="93"/>
  <c r="LL125" i="93" s="1"/>
  <c r="KH25" i="93"/>
  <c r="MH25" i="93" s="1"/>
  <c r="JH145" i="93"/>
  <c r="LH145" i="93" s="1"/>
  <c r="KJ245" i="93"/>
  <c r="MJ245" i="93" s="1"/>
  <c r="JU25" i="93"/>
  <c r="LU25" i="93" s="1"/>
  <c r="JL225" i="93"/>
  <c r="LL225" i="93" s="1"/>
  <c r="KJ285" i="93"/>
  <c r="MJ285" i="93" s="1"/>
  <c r="KE25" i="93"/>
  <c r="ME25" i="93" s="1"/>
  <c r="JN25" i="93"/>
  <c r="LN25" i="93" s="1"/>
  <c r="JJ25" i="93"/>
  <c r="LJ25" i="93" s="1"/>
  <c r="JS25" i="93"/>
  <c r="LS25" i="93" s="1"/>
  <c r="JH125" i="93"/>
  <c r="LH125" i="93" s="1"/>
  <c r="JL285" i="93"/>
  <c r="LL285" i="93" s="1"/>
  <c r="JL245" i="93"/>
  <c r="LL245" i="93" s="1"/>
  <c r="JL65" i="93"/>
  <c r="LL65" i="93" s="1"/>
  <c r="KJ145" i="93"/>
  <c r="MJ145" i="93" s="1"/>
  <c r="KQ25" i="93"/>
  <c r="MQ25" i="93" s="1"/>
  <c r="JW205" i="93"/>
  <c r="LW205" i="93" s="1"/>
  <c r="JY125" i="93"/>
  <c r="LY125" i="93" s="1"/>
  <c r="JS145" i="93"/>
  <c r="LS145" i="93" s="1"/>
  <c r="KM145" i="93"/>
  <c r="MM145" i="93" s="1"/>
  <c r="KK85" i="93"/>
  <c r="MK85" i="93" s="1"/>
  <c r="KI285" i="93"/>
  <c r="MI285" i="93" s="1"/>
  <c r="JZ185" i="93"/>
  <c r="LZ185" i="93" s="1"/>
  <c r="JR105" i="93"/>
  <c r="LR105" i="93" s="1"/>
  <c r="JN185" i="93"/>
  <c r="LN185" i="93" s="1"/>
  <c r="KI125" i="93"/>
  <c r="MI125" i="93" s="1"/>
  <c r="JZ65" i="93"/>
  <c r="LZ65" i="93" s="1"/>
  <c r="JE265" i="93"/>
  <c r="LE265" i="93" s="1"/>
  <c r="KF185" i="93"/>
  <c r="MF185" i="93" s="1"/>
  <c r="KQ145" i="93"/>
  <c r="MQ145" i="93" s="1"/>
  <c r="KD85" i="93"/>
  <c r="MD85" i="93" s="1"/>
  <c r="KK285" i="93"/>
  <c r="MK285" i="93" s="1"/>
  <c r="KA225" i="93"/>
  <c r="MA225" i="93" s="1"/>
  <c r="JX265" i="93"/>
  <c r="LX265" i="93" s="1"/>
  <c r="KQ185" i="93"/>
  <c r="MQ185" i="93" s="1"/>
  <c r="KD125" i="93"/>
  <c r="MD125" i="93" s="1"/>
  <c r="KB45" i="93"/>
  <c r="MB45" i="93" s="1"/>
  <c r="KA245" i="93"/>
  <c r="MA245" i="93" s="1"/>
  <c r="KM225" i="93"/>
  <c r="MM225" i="93" s="1"/>
  <c r="KK165" i="93"/>
  <c r="MK165" i="93" s="1"/>
  <c r="KA145" i="93"/>
  <c r="MA145" i="93" s="1"/>
  <c r="JZ265" i="93"/>
  <c r="LZ265" i="93" s="1"/>
  <c r="JR205" i="93"/>
  <c r="LR205" i="93" s="1"/>
  <c r="JN265" i="93"/>
  <c r="LN265" i="93" s="1"/>
  <c r="KH45" i="93"/>
  <c r="MH45" i="93" s="1"/>
  <c r="JY265" i="93"/>
  <c r="LY265" i="93" s="1"/>
  <c r="JS245" i="93"/>
  <c r="LS245" i="93" s="1"/>
  <c r="KE285" i="93"/>
  <c r="ME285" i="93" s="1"/>
  <c r="JV225" i="93"/>
  <c r="LV225" i="93" s="1"/>
  <c r="KG225" i="93"/>
  <c r="MG225" i="93" s="1"/>
  <c r="JJ245" i="93"/>
  <c r="LJ245" i="93" s="1"/>
  <c r="KC145" i="93"/>
  <c r="MC145" i="93" s="1"/>
  <c r="KL165" i="93"/>
  <c r="ML165" i="93" s="1"/>
  <c r="KF85" i="93"/>
  <c r="MF85" i="93" s="1"/>
  <c r="JT145" i="93"/>
  <c r="LT145" i="93" s="1"/>
  <c r="KC265" i="93"/>
  <c r="MC265" i="93" s="1"/>
  <c r="KF165" i="93"/>
  <c r="MF165" i="93" s="1"/>
  <c r="JT185" i="93"/>
  <c r="LT185" i="93" s="1"/>
  <c r="KL185" i="93"/>
  <c r="ML185" i="93" s="1"/>
  <c r="JW225" i="93"/>
  <c r="LW225" i="93" s="1"/>
  <c r="JS205" i="93"/>
  <c r="LS205" i="93" s="1"/>
  <c r="KH105" i="93"/>
  <c r="MH105" i="93" s="1"/>
  <c r="JE85" i="93"/>
  <c r="LE85" i="93" s="1"/>
  <c r="JS265" i="93"/>
  <c r="LS265" i="93" s="1"/>
  <c r="KQ65" i="93"/>
  <c r="MQ65" i="93" s="1"/>
  <c r="KD45" i="93"/>
  <c r="MD45" i="93" s="1"/>
  <c r="KK225" i="93"/>
  <c r="MK225" i="93" s="1"/>
  <c r="KA185" i="93"/>
  <c r="MA185" i="93" s="1"/>
  <c r="JR285" i="93"/>
  <c r="LR285" i="93" s="1"/>
  <c r="KM185" i="93"/>
  <c r="MM185" i="93" s="1"/>
  <c r="KK125" i="93"/>
  <c r="MK125" i="93" s="1"/>
  <c r="KA45" i="93"/>
  <c r="MA45" i="93" s="1"/>
  <c r="JZ205" i="93"/>
  <c r="LZ205" i="93" s="1"/>
  <c r="JR125" i="93"/>
  <c r="LR125" i="93" s="1"/>
  <c r="JN165" i="93"/>
  <c r="LN165" i="93" s="1"/>
  <c r="JX65" i="93"/>
  <c r="LX65" i="93" s="1"/>
  <c r="KE85" i="93"/>
  <c r="ME85" i="93" s="1"/>
  <c r="KD265" i="93"/>
  <c r="MD265" i="93" s="1"/>
  <c r="KB185" i="93"/>
  <c r="MB185" i="93" s="1"/>
  <c r="KE45" i="93"/>
  <c r="ME45" i="93" s="1"/>
  <c r="KD245" i="93"/>
  <c r="MD245" i="93" s="1"/>
  <c r="KB205" i="93"/>
  <c r="MB205" i="93" s="1"/>
  <c r="KQ165" i="93"/>
  <c r="MQ165" i="93" s="1"/>
  <c r="KD145" i="93"/>
  <c r="MD145" i="93" s="1"/>
  <c r="KB65" i="93"/>
  <c r="MB65" i="93" s="1"/>
  <c r="KA265" i="93"/>
  <c r="MA265" i="93" s="1"/>
  <c r="KI65" i="93"/>
  <c r="MI65" i="93" s="1"/>
  <c r="KH225" i="93"/>
  <c r="MH225" i="93" s="1"/>
  <c r="JE165" i="93"/>
  <c r="LE165" i="93" s="1"/>
  <c r="JW165" i="93"/>
  <c r="LW165" i="93" s="1"/>
  <c r="JY105" i="93"/>
  <c r="LY105" i="93" s="1"/>
  <c r="JS85" i="93"/>
  <c r="LS85" i="93" s="1"/>
  <c r="KC285" i="93"/>
  <c r="MC285" i="93" s="1"/>
  <c r="KC185" i="93"/>
  <c r="MC185" i="93" s="1"/>
  <c r="KF225" i="93"/>
  <c r="MF225" i="93" s="1"/>
  <c r="JU45" i="93"/>
  <c r="LU45" i="93" s="1"/>
  <c r="JT285" i="93"/>
  <c r="LT285" i="93" s="1"/>
  <c r="KL125" i="93"/>
  <c r="ML125" i="93" s="1"/>
  <c r="KF265" i="93"/>
  <c r="MF265" i="93" s="1"/>
  <c r="JU125" i="93"/>
  <c r="LU125" i="93" s="1"/>
  <c r="KG265" i="93"/>
  <c r="MG265" i="93" s="1"/>
  <c r="KI145" i="93"/>
  <c r="MI145" i="93" s="1"/>
  <c r="KH265" i="93"/>
  <c r="MH265" i="93" s="1"/>
  <c r="JE225" i="93"/>
  <c r="LE225" i="93" s="1"/>
  <c r="KF125" i="93"/>
  <c r="MF125" i="93" s="1"/>
  <c r="KQ265" i="93"/>
  <c r="MQ265" i="93" s="1"/>
  <c r="KD205" i="93"/>
  <c r="MD205" i="93" s="1"/>
  <c r="KB105" i="93"/>
  <c r="MB105" i="93" s="1"/>
  <c r="KQ125" i="93"/>
  <c r="MQ125" i="93" s="1"/>
  <c r="KD65" i="93"/>
  <c r="MD65" i="93" s="1"/>
  <c r="KK265" i="93"/>
  <c r="MK265" i="93" s="1"/>
  <c r="KA205" i="93"/>
  <c r="MA205" i="93" s="1"/>
  <c r="JX245" i="93"/>
  <c r="LX245" i="93" s="1"/>
  <c r="KE205" i="93"/>
  <c r="ME205" i="93" s="1"/>
  <c r="JV105" i="93"/>
  <c r="LV105" i="93" s="1"/>
  <c r="KG125" i="93"/>
  <c r="MG125" i="93" s="1"/>
  <c r="JJ165" i="93"/>
  <c r="LJ165" i="93" s="1"/>
  <c r="KE225" i="93"/>
  <c r="ME225" i="93" s="1"/>
  <c r="JV185" i="93"/>
  <c r="LV185" i="93" s="1"/>
  <c r="KG165" i="93"/>
  <c r="MG165" i="93" s="1"/>
  <c r="JJ185" i="93"/>
  <c r="LJ185" i="93" s="1"/>
  <c r="KE105" i="93"/>
  <c r="ME105" i="93" s="1"/>
  <c r="KD285" i="93"/>
  <c r="MD285" i="93" s="1"/>
  <c r="KB225" i="93"/>
  <c r="MB225" i="93" s="1"/>
  <c r="JJ45" i="93"/>
  <c r="LJ45" i="93" s="1"/>
  <c r="KM85" i="93"/>
  <c r="MM85" i="93" s="1"/>
  <c r="KI245" i="93"/>
  <c r="MI245" i="93" s="1"/>
  <c r="JZ105" i="93"/>
  <c r="LZ105" i="93" s="1"/>
  <c r="JR45" i="93"/>
  <c r="LR45" i="93" s="1"/>
  <c r="JN125" i="93"/>
  <c r="LN125" i="93" s="1"/>
  <c r="KH85" i="93"/>
  <c r="MH85" i="93" s="1"/>
  <c r="JY285" i="93"/>
  <c r="LY285" i="93" s="1"/>
  <c r="JE45" i="93"/>
  <c r="LE45" i="93" s="1"/>
  <c r="JS225" i="93"/>
  <c r="LS225" i="93" s="1"/>
  <c r="KL145" i="93"/>
  <c r="ML145" i="93" s="1"/>
  <c r="JT85" i="93"/>
  <c r="LT85" i="93" s="1"/>
  <c r="KL45" i="93"/>
  <c r="ML45" i="93" s="1"/>
  <c r="JX125" i="93"/>
  <c r="LX125" i="93" s="1"/>
  <c r="JU205" i="93"/>
  <c r="LU205" i="93" s="1"/>
  <c r="KF65" i="93"/>
  <c r="MF65" i="93" s="1"/>
  <c r="JT105" i="93"/>
  <c r="LT105" i="93" s="1"/>
  <c r="KL225" i="93"/>
  <c r="ML225" i="93" s="1"/>
  <c r="JX185" i="93"/>
  <c r="LX185" i="93" s="1"/>
  <c r="JU265" i="93"/>
  <c r="LU265" i="93" s="1"/>
  <c r="JT45" i="93"/>
  <c r="LT45" i="93" s="1"/>
  <c r="KH145" i="93"/>
  <c r="MH145" i="93" s="1"/>
  <c r="KM105" i="93"/>
  <c r="MM105" i="93" s="1"/>
  <c r="KK65" i="93"/>
  <c r="MK65" i="93" s="1"/>
  <c r="KI265" i="93"/>
  <c r="MI265" i="93" s="1"/>
  <c r="JZ165" i="93"/>
  <c r="LZ165" i="93" s="1"/>
  <c r="JR145" i="93"/>
  <c r="LR145" i="93" s="1"/>
  <c r="JN105" i="93"/>
  <c r="LN105" i="93" s="1"/>
  <c r="KE185" i="93"/>
  <c r="ME185" i="93" s="1"/>
  <c r="JV125" i="93"/>
  <c r="LV125" i="93" s="1"/>
  <c r="KG65" i="93"/>
  <c r="MG65" i="93" s="1"/>
  <c r="JJ105" i="93"/>
  <c r="LJ105" i="93" s="1"/>
  <c r="KQ285" i="93"/>
  <c r="MQ285" i="93" s="1"/>
  <c r="KD225" i="93"/>
  <c r="MD225" i="93" s="1"/>
  <c r="KB165" i="93"/>
  <c r="MB165" i="93" s="1"/>
  <c r="JW65" i="93"/>
  <c r="LW65" i="93" s="1"/>
  <c r="JY45" i="93"/>
  <c r="LY45" i="93" s="1"/>
  <c r="JW125" i="93"/>
  <c r="LW125" i="93" s="1"/>
  <c r="JY85" i="93"/>
  <c r="LY85" i="93" s="1"/>
  <c r="KE265" i="93"/>
  <c r="ME265" i="93" s="1"/>
  <c r="JV165" i="93"/>
  <c r="LV165" i="93" s="1"/>
  <c r="KG185" i="93"/>
  <c r="MG185" i="93" s="1"/>
  <c r="JJ205" i="93"/>
  <c r="LJ205" i="93" s="1"/>
  <c r="KQ85" i="93"/>
  <c r="MQ85" i="93" s="1"/>
  <c r="KM245" i="93"/>
  <c r="MM245" i="93" s="1"/>
  <c r="KK185" i="93"/>
  <c r="MK185" i="93" s="1"/>
  <c r="KA105" i="93"/>
  <c r="MA105" i="93" s="1"/>
  <c r="JZ285" i="93"/>
  <c r="LZ285" i="93" s="1"/>
  <c r="JR225" i="93"/>
  <c r="LR225" i="93" s="1"/>
  <c r="JN245" i="93"/>
  <c r="LN245" i="93" s="1"/>
  <c r="KI85" i="93"/>
  <c r="MI85" i="93" s="1"/>
  <c r="KH245" i="93"/>
  <c r="MH245" i="93" s="1"/>
  <c r="JE205" i="93"/>
  <c r="LE205" i="93" s="1"/>
  <c r="JT225" i="93"/>
  <c r="LT225" i="93" s="1"/>
  <c r="KL205" i="93"/>
  <c r="ML205" i="93" s="1"/>
  <c r="JX285" i="93"/>
  <c r="LX285" i="93" s="1"/>
  <c r="KF245" i="93"/>
  <c r="MF245" i="93" s="1"/>
  <c r="JU65" i="93"/>
  <c r="LU65" i="93" s="1"/>
  <c r="KC85" i="93"/>
  <c r="MC85" i="93" s="1"/>
  <c r="JT205" i="93"/>
  <c r="LT205" i="93" s="1"/>
  <c r="JY165" i="93"/>
  <c r="LY165" i="93" s="1"/>
  <c r="JE125" i="93"/>
  <c r="LE125" i="93" s="1"/>
  <c r="KF45" i="93"/>
  <c r="MF45" i="93" s="1"/>
  <c r="JE145" i="93"/>
  <c r="LE145" i="93" s="1"/>
  <c r="KH65" i="93"/>
  <c r="MH65" i="93" s="1"/>
  <c r="JY245" i="93"/>
  <c r="LY245" i="93" s="1"/>
  <c r="KQ105" i="93"/>
  <c r="MQ105" i="93" s="1"/>
  <c r="KM285" i="93"/>
  <c r="MM285" i="93" s="1"/>
  <c r="KK245" i="93"/>
  <c r="MK245" i="93" s="1"/>
  <c r="KA165" i="93"/>
  <c r="MA165" i="93" s="1"/>
  <c r="JR265" i="93"/>
  <c r="LR265" i="93" s="1"/>
  <c r="JW105" i="93"/>
  <c r="LW105" i="93" s="1"/>
  <c r="JV265" i="93"/>
  <c r="LV265" i="93" s="1"/>
  <c r="KG285" i="93"/>
  <c r="MG285" i="93" s="1"/>
  <c r="JJ285" i="93"/>
  <c r="LJ285" i="93" s="1"/>
  <c r="KE165" i="93"/>
  <c r="ME165" i="93" s="1"/>
  <c r="JV145" i="93"/>
  <c r="LV145" i="93" s="1"/>
  <c r="KG105" i="93"/>
  <c r="MG105" i="93" s="1"/>
  <c r="JJ125" i="93"/>
  <c r="LJ125" i="93" s="1"/>
  <c r="JW265" i="93"/>
  <c r="LW265" i="93" s="1"/>
  <c r="JY205" i="93"/>
  <c r="LY205" i="93" s="1"/>
  <c r="JS165" i="93"/>
  <c r="LS165" i="93" s="1"/>
  <c r="JW285" i="93"/>
  <c r="LW285" i="93" s="1"/>
  <c r="JY225" i="93"/>
  <c r="LY225" i="93" s="1"/>
  <c r="JS185" i="93"/>
  <c r="LS185" i="93" s="1"/>
  <c r="JW145" i="93"/>
  <c r="LW145" i="93" s="1"/>
  <c r="JY145" i="93"/>
  <c r="LY145" i="93" s="1"/>
  <c r="JS45" i="93"/>
  <c r="LS45" i="93" s="1"/>
  <c r="KQ205" i="93"/>
  <c r="MQ205" i="93" s="1"/>
  <c r="KD105" i="93"/>
  <c r="MD105" i="93" s="1"/>
  <c r="KB85" i="93"/>
  <c r="MB85" i="93" s="1"/>
  <c r="KA285" i="93"/>
  <c r="MA285" i="93" s="1"/>
  <c r="KM125" i="93"/>
  <c r="MM125" i="93" s="1"/>
  <c r="KK45" i="93"/>
  <c r="MK45" i="93" s="1"/>
  <c r="KI225" i="93"/>
  <c r="MI225" i="93" s="1"/>
  <c r="JZ125" i="93"/>
  <c r="LZ125" i="93" s="1"/>
  <c r="JR85" i="93"/>
  <c r="LR85" i="93" s="1"/>
  <c r="JN145" i="93"/>
  <c r="LN145" i="93" s="1"/>
  <c r="JT65" i="93"/>
  <c r="LT65" i="93" s="1"/>
  <c r="JU105" i="93"/>
  <c r="LU105" i="93" s="1"/>
  <c r="KC165" i="93"/>
  <c r="MC165" i="93" s="1"/>
  <c r="KL65" i="93"/>
  <c r="ML65" i="93" s="1"/>
  <c r="JX145" i="93"/>
  <c r="LX145" i="93" s="1"/>
  <c r="JU245" i="93"/>
  <c r="LU245" i="93" s="1"/>
  <c r="KF105" i="93"/>
  <c r="MF105" i="93" s="1"/>
  <c r="JT165" i="93"/>
  <c r="LT165" i="93" s="1"/>
  <c r="KC225" i="93"/>
  <c r="MC225" i="93" s="1"/>
  <c r="JX45" i="93"/>
  <c r="LX45" i="93" s="1"/>
  <c r="JU185" i="93"/>
  <c r="LU185" i="93" s="1"/>
  <c r="KQ245" i="93"/>
  <c r="MQ245" i="93" s="1"/>
  <c r="KD165" i="93"/>
  <c r="MD165" i="93" s="1"/>
  <c r="KB145" i="93"/>
  <c r="MB145" i="93" s="1"/>
  <c r="KE145" i="93"/>
  <c r="ME145" i="93" s="1"/>
  <c r="JV85" i="93"/>
  <c r="LV85" i="93" s="1"/>
  <c r="KB285" i="93"/>
  <c r="MB285" i="93" s="1"/>
  <c r="KG145" i="93"/>
  <c r="MG145" i="93" s="1"/>
  <c r="JJ145" i="93"/>
  <c r="LJ145" i="93" s="1"/>
  <c r="KH125" i="93"/>
  <c r="MH125" i="93" s="1"/>
  <c r="JE65" i="93"/>
  <c r="LE65" i="93" s="1"/>
  <c r="JS285" i="93"/>
  <c r="LS285" i="93" s="1"/>
  <c r="JW245" i="93"/>
  <c r="LW245" i="93" s="1"/>
  <c r="JY185" i="93"/>
  <c r="LY185" i="93" s="1"/>
  <c r="JS125" i="93"/>
  <c r="LS125" i="93" s="1"/>
  <c r="KI165" i="93"/>
  <c r="MI165" i="93" s="1"/>
  <c r="JZ45" i="93"/>
  <c r="LZ45" i="93" s="1"/>
  <c r="JN45" i="93"/>
  <c r="LN45" i="93" s="1"/>
  <c r="JE285" i="93"/>
  <c r="LE285" i="93" s="1"/>
  <c r="KF205" i="93"/>
  <c r="MF205" i="93" s="1"/>
  <c r="KM45" i="93"/>
  <c r="MM45" i="93" s="1"/>
  <c r="KI185" i="93"/>
  <c r="MI185" i="93" s="1"/>
  <c r="JZ85" i="93"/>
  <c r="LZ85" i="93" s="1"/>
  <c r="JN65" i="93"/>
  <c r="LN65" i="93" s="1"/>
  <c r="KI45" i="93"/>
  <c r="MI45" i="93" s="1"/>
  <c r="KH205" i="93"/>
  <c r="MH205" i="93" s="1"/>
  <c r="JE185" i="93"/>
  <c r="LE185" i="93" s="1"/>
  <c r="KE245" i="93"/>
  <c r="ME245" i="93" s="1"/>
  <c r="JV205" i="93"/>
  <c r="LV205" i="93" s="1"/>
  <c r="KG205" i="93"/>
  <c r="MG205" i="93" s="1"/>
  <c r="JJ225" i="93"/>
  <c r="LJ225" i="93" s="1"/>
  <c r="KQ225" i="93"/>
  <c r="MQ225" i="93" s="1"/>
  <c r="KD185" i="93"/>
  <c r="MD185" i="93" s="1"/>
  <c r="KB125" i="93"/>
  <c r="MB125" i="93" s="1"/>
  <c r="JX85" i="93"/>
  <c r="LX85" i="93" s="1"/>
  <c r="JU145" i="93"/>
  <c r="LU145" i="93" s="1"/>
  <c r="KC105" i="93"/>
  <c r="MC105" i="93" s="1"/>
  <c r="JT265" i="93"/>
  <c r="LT265" i="93" s="1"/>
  <c r="KC205" i="93"/>
  <c r="MC205" i="93" s="1"/>
  <c r="KL85" i="93"/>
  <c r="ML85" i="93" s="1"/>
  <c r="JX165" i="93"/>
  <c r="LX165" i="93" s="1"/>
  <c r="JU225" i="93"/>
  <c r="LU225" i="93" s="1"/>
  <c r="KL265" i="93"/>
  <c r="ML265" i="93" s="1"/>
  <c r="KC125" i="93"/>
  <c r="MC125" i="93" s="1"/>
  <c r="JS105" i="93"/>
  <c r="LS105" i="93" s="1"/>
  <c r="KH185" i="93"/>
  <c r="MH185" i="93" s="1"/>
  <c r="JW45" i="93"/>
  <c r="LW45" i="93" s="1"/>
  <c r="JV245" i="93"/>
  <c r="LV245" i="93" s="1"/>
  <c r="KG245" i="93"/>
  <c r="MG245" i="93" s="1"/>
  <c r="JJ265" i="93"/>
  <c r="LJ265" i="93" s="1"/>
  <c r="KI105" i="93"/>
  <c r="MI105" i="93" s="1"/>
  <c r="KH285" i="93"/>
  <c r="MH285" i="93" s="1"/>
  <c r="JE245" i="93"/>
  <c r="LE245" i="93" s="1"/>
  <c r="KH165" i="93"/>
  <c r="MH165" i="93" s="1"/>
  <c r="JE105" i="93"/>
  <c r="LE105" i="93" s="1"/>
  <c r="KM165" i="93"/>
  <c r="MM165" i="93" s="1"/>
  <c r="KK145" i="93"/>
  <c r="MK145" i="93" s="1"/>
  <c r="KA65" i="93"/>
  <c r="MA65" i="93" s="1"/>
  <c r="JZ225" i="93"/>
  <c r="LZ225" i="93" s="1"/>
  <c r="JR165" i="93"/>
  <c r="LR165" i="93" s="1"/>
  <c r="JN205" i="93"/>
  <c r="LN205" i="93" s="1"/>
  <c r="JX105" i="93"/>
  <c r="LX105" i="93" s="1"/>
  <c r="KM205" i="93"/>
  <c r="MM205" i="93" s="1"/>
  <c r="KK105" i="93"/>
  <c r="MK105" i="93" s="1"/>
  <c r="KA85" i="93"/>
  <c r="MA85" i="93" s="1"/>
  <c r="JZ245" i="93"/>
  <c r="LZ245" i="93" s="1"/>
  <c r="JR185" i="93"/>
  <c r="LR185" i="93" s="1"/>
  <c r="JN225" i="93"/>
  <c r="LN225" i="93" s="1"/>
  <c r="KM65" i="93"/>
  <c r="MM65" i="93" s="1"/>
  <c r="KI205" i="93"/>
  <c r="MI205" i="93" s="1"/>
  <c r="JZ145" i="93"/>
  <c r="LZ145" i="93" s="1"/>
  <c r="JR65" i="93"/>
  <c r="LR65" i="93" s="1"/>
  <c r="JN85" i="93"/>
  <c r="LN85" i="93" s="1"/>
  <c r="JW185" i="93"/>
  <c r="LW185" i="93" s="1"/>
  <c r="JY65" i="93"/>
  <c r="LY65" i="93" s="1"/>
  <c r="JS65" i="93"/>
  <c r="LS65" i="93" s="1"/>
  <c r="KE125" i="93"/>
  <c r="ME125" i="93" s="1"/>
  <c r="JV65" i="93"/>
  <c r="LV65" i="93" s="1"/>
  <c r="KB265" i="93"/>
  <c r="MB265" i="93" s="1"/>
  <c r="KG85" i="93"/>
  <c r="MG85" i="93" s="1"/>
  <c r="JJ85" i="93"/>
  <c r="LJ85" i="93" s="1"/>
  <c r="JX225" i="93"/>
  <c r="LX225" i="93" s="1"/>
  <c r="JU165" i="93"/>
  <c r="LU165" i="93" s="1"/>
  <c r="KL285" i="93"/>
  <c r="ML285" i="93" s="1"/>
  <c r="KC65" i="93"/>
  <c r="MC65" i="93" s="1"/>
  <c r="KC245" i="93"/>
  <c r="MC245" i="93" s="1"/>
  <c r="JW85" i="93"/>
  <c r="LW85" i="93" s="1"/>
  <c r="JV285" i="93"/>
  <c r="LV285" i="93" s="1"/>
  <c r="KB245" i="93"/>
  <c r="MB245" i="93" s="1"/>
  <c r="JJ65" i="93"/>
  <c r="LJ65" i="93" s="1"/>
  <c r="KE65" i="93"/>
  <c r="ME65" i="93" s="1"/>
  <c r="JT125" i="93"/>
  <c r="LT125" i="93" s="1"/>
  <c r="JU85" i="93"/>
  <c r="LU85" i="93" s="1"/>
  <c r="JX205" i="93"/>
  <c r="LX205" i="93" s="1"/>
  <c r="KG45" i="93"/>
  <c r="MG45" i="93" s="1"/>
  <c r="KQ45" i="93"/>
  <c r="MQ45" i="93" s="1"/>
  <c r="KK205" i="93"/>
  <c r="MK205" i="93" s="1"/>
  <c r="JN285" i="93"/>
  <c r="LN285" i="93" s="1"/>
  <c r="KC45" i="93"/>
  <c r="MC45" i="93" s="1"/>
  <c r="JR245" i="93"/>
  <c r="LR245" i="93" s="1"/>
  <c r="JV45" i="93"/>
  <c r="LV45" i="93" s="1"/>
  <c r="KF145" i="93"/>
  <c r="MF145" i="93" s="1"/>
  <c r="KF285" i="93"/>
  <c r="MF285" i="93" s="1"/>
  <c r="KL105" i="93"/>
  <c r="ML105" i="93" s="1"/>
  <c r="KM265" i="93"/>
  <c r="MM265" i="93" s="1"/>
  <c r="KA125" i="93"/>
  <c r="MA125" i="93" s="1"/>
  <c r="KL245" i="93"/>
  <c r="ML245" i="93" s="1"/>
  <c r="JU285" i="93"/>
  <c r="LU285" i="93" s="1"/>
  <c r="JT245" i="93"/>
  <c r="LT245" i="93" s="1"/>
  <c r="BS397" i="93"/>
  <c r="JP15" i="93"/>
  <c r="LP15" i="93" s="1"/>
  <c r="LA22" i="93"/>
  <c r="JB15" i="93"/>
  <c r="LB15" i="93" s="1"/>
  <c r="JB23" i="93"/>
  <c r="LB23" i="93" s="1"/>
  <c r="LF14" i="93"/>
  <c r="JG15" i="93"/>
  <c r="LG15" i="93" s="1"/>
  <c r="LG22" i="93"/>
  <c r="JI23" i="93"/>
  <c r="LI23" i="93" s="1"/>
  <c r="KP18" i="93"/>
  <c r="MP18" i="93" s="1"/>
  <c r="KN18" i="93"/>
  <c r="MN18" i="93" s="1"/>
  <c r="KO18" i="93"/>
  <c r="MO18" i="93" s="1"/>
  <c r="KN278" i="93"/>
  <c r="MN278" i="93" s="1"/>
  <c r="KN118" i="93"/>
  <c r="MN118" i="93" s="1"/>
  <c r="KO118" i="93"/>
  <c r="MO118" i="93" s="1"/>
  <c r="KP278" i="93"/>
  <c r="MP278" i="93" s="1"/>
  <c r="KP78" i="93"/>
  <c r="MP78" i="93" s="1"/>
  <c r="KN238" i="93"/>
  <c r="MN238" i="93" s="1"/>
  <c r="KN178" i="93"/>
  <c r="MN178" i="93" s="1"/>
  <c r="KN158" i="93"/>
  <c r="MN158" i="93" s="1"/>
  <c r="KN38" i="93"/>
  <c r="MN38" i="93" s="1"/>
  <c r="KO198" i="93"/>
  <c r="MO198" i="93" s="1"/>
  <c r="KN198" i="93"/>
  <c r="MN198" i="93" s="1"/>
  <c r="KP98" i="93"/>
  <c r="MP98" i="93" s="1"/>
  <c r="KO38" i="93"/>
  <c r="MO38" i="93" s="1"/>
  <c r="KP238" i="93"/>
  <c r="MP238" i="93" s="1"/>
  <c r="KN218" i="93"/>
  <c r="MN218" i="93" s="1"/>
  <c r="KN58" i="93"/>
  <c r="MN58" i="93" s="1"/>
  <c r="KP38" i="93"/>
  <c r="MP38" i="93" s="1"/>
  <c r="KO238" i="93"/>
  <c r="MO238" i="93" s="1"/>
  <c r="KO178" i="93"/>
  <c r="MO178" i="93" s="1"/>
  <c r="KO218" i="93"/>
  <c r="MO218" i="93" s="1"/>
  <c r="KO158" i="93"/>
  <c r="MO158" i="93" s="1"/>
  <c r="KP178" i="93"/>
  <c r="MP178" i="93" s="1"/>
  <c r="KO58" i="93"/>
  <c r="MO58" i="93" s="1"/>
  <c r="KP118" i="93"/>
  <c r="MP118" i="93" s="1"/>
  <c r="KP158" i="93"/>
  <c r="MP158" i="93" s="1"/>
  <c r="KP258" i="93"/>
  <c r="MP258" i="93" s="1"/>
  <c r="KO278" i="93"/>
  <c r="MO278" i="93" s="1"/>
  <c r="KO258" i="93"/>
  <c r="MO258" i="93" s="1"/>
  <c r="KP198" i="93"/>
  <c r="MP198" i="93" s="1"/>
  <c r="KP58" i="93"/>
  <c r="MP58" i="93" s="1"/>
  <c r="KN78" i="93"/>
  <c r="MN78" i="93" s="1"/>
  <c r="KP218" i="93"/>
  <c r="MP218" i="93" s="1"/>
  <c r="KN98" i="93"/>
  <c r="MN98" i="93" s="1"/>
  <c r="KN138" i="93"/>
  <c r="MN138" i="93" s="1"/>
  <c r="KP138" i="93"/>
  <c r="MP138" i="93" s="1"/>
  <c r="KN258" i="93"/>
  <c r="MN258" i="93" s="1"/>
  <c r="KO138" i="93"/>
  <c r="MO138" i="93" s="1"/>
  <c r="KO78" i="93"/>
  <c r="MO78" i="93" s="1"/>
  <c r="KO98" i="93"/>
  <c r="MO98" i="93" s="1"/>
  <c r="JH18" i="93"/>
  <c r="LH18" i="93" s="1"/>
  <c r="JL18" i="93"/>
  <c r="LL18" i="93" s="1"/>
  <c r="KJ18" i="93"/>
  <c r="MJ18" i="93" s="1"/>
  <c r="JV18" i="93"/>
  <c r="LV18" i="93" s="1"/>
  <c r="KJ98" i="93"/>
  <c r="MJ98" i="93" s="1"/>
  <c r="JN18" i="93"/>
  <c r="LN18" i="93" s="1"/>
  <c r="JL38" i="93"/>
  <c r="LL38" i="93" s="1"/>
  <c r="KD18" i="93"/>
  <c r="MD18" i="93" s="1"/>
  <c r="JH138" i="93"/>
  <c r="LH138" i="93" s="1"/>
  <c r="JJ18" i="93"/>
  <c r="LJ18" i="93" s="1"/>
  <c r="JY18" i="93"/>
  <c r="LY18" i="93" s="1"/>
  <c r="KJ198" i="93"/>
  <c r="MJ198" i="93" s="1"/>
  <c r="KA18" i="93"/>
  <c r="MA18" i="93" s="1"/>
  <c r="KJ78" i="93"/>
  <c r="MJ78" i="93" s="1"/>
  <c r="JH118" i="93"/>
  <c r="LH118" i="93" s="1"/>
  <c r="JL158" i="93"/>
  <c r="LL158" i="93" s="1"/>
  <c r="KM18" i="93"/>
  <c r="MM18" i="93" s="1"/>
  <c r="JH158" i="93"/>
  <c r="LH158" i="93" s="1"/>
  <c r="JW18" i="93"/>
  <c r="LW18" i="93" s="1"/>
  <c r="KJ138" i="93"/>
  <c r="MJ138" i="93" s="1"/>
  <c r="KG18" i="93"/>
  <c r="MG18" i="93" s="1"/>
  <c r="JZ18" i="93"/>
  <c r="LZ18" i="93" s="1"/>
  <c r="JS18" i="93"/>
  <c r="LS18" i="93" s="1"/>
  <c r="KI18" i="93"/>
  <c r="MI18" i="93" s="1"/>
  <c r="KB18" i="93"/>
  <c r="MB18" i="93" s="1"/>
  <c r="KE18" i="93"/>
  <c r="ME18" i="93" s="1"/>
  <c r="JH98" i="93"/>
  <c r="LH98" i="93" s="1"/>
  <c r="JL118" i="93"/>
  <c r="LL118" i="93" s="1"/>
  <c r="JE18" i="93"/>
  <c r="LE18" i="93" s="1"/>
  <c r="KJ38" i="93"/>
  <c r="MJ38" i="93" s="1"/>
  <c r="JR18" i="93"/>
  <c r="LR18" i="93" s="1"/>
  <c r="KH18" i="93"/>
  <c r="MH18" i="93" s="1"/>
  <c r="JT18" i="93"/>
  <c r="LT18" i="93" s="1"/>
  <c r="KK18" i="93"/>
  <c r="MK18" i="93" s="1"/>
  <c r="JH38" i="93"/>
  <c r="LH38" i="93" s="1"/>
  <c r="KJ118" i="93"/>
  <c r="MJ118" i="93" s="1"/>
  <c r="JH198" i="93"/>
  <c r="LH198" i="93" s="1"/>
  <c r="JH58" i="93"/>
  <c r="LH58" i="93" s="1"/>
  <c r="KJ278" i="93"/>
  <c r="MJ278" i="93" s="1"/>
  <c r="KQ18" i="93"/>
  <c r="MQ18" i="93" s="1"/>
  <c r="JH78" i="93"/>
  <c r="LH78" i="93" s="1"/>
  <c r="KJ178" i="93"/>
  <c r="MJ178" i="93" s="1"/>
  <c r="JL278" i="93"/>
  <c r="LL278" i="93" s="1"/>
  <c r="JL98" i="93"/>
  <c r="LL98" i="93" s="1"/>
  <c r="JL238" i="93"/>
  <c r="LL238" i="93" s="1"/>
  <c r="JH278" i="93"/>
  <c r="LH278" i="93" s="1"/>
  <c r="JH178" i="93"/>
  <c r="LH178" i="93" s="1"/>
  <c r="JL218" i="93"/>
  <c r="LL218" i="93" s="1"/>
  <c r="KJ158" i="93"/>
  <c r="MJ158" i="93" s="1"/>
  <c r="JX18" i="93"/>
  <c r="LX18" i="93" s="1"/>
  <c r="JH238" i="93"/>
  <c r="LH238" i="93" s="1"/>
  <c r="JL78" i="93"/>
  <c r="LL78" i="93" s="1"/>
  <c r="JH258" i="93"/>
  <c r="LH258" i="93" s="1"/>
  <c r="JL58" i="93"/>
  <c r="LL58" i="93" s="1"/>
  <c r="KF18" i="93"/>
  <c r="MF18" i="93" s="1"/>
  <c r="JH218" i="93"/>
  <c r="LH218" i="93" s="1"/>
  <c r="JL138" i="93"/>
  <c r="LL138" i="93" s="1"/>
  <c r="KJ58" i="93"/>
  <c r="MJ58" i="93" s="1"/>
  <c r="JL258" i="93"/>
  <c r="LL258" i="93" s="1"/>
  <c r="KJ238" i="93"/>
  <c r="MJ238" i="93" s="1"/>
  <c r="KC18" i="93"/>
  <c r="MC18" i="93" s="1"/>
  <c r="JL178" i="93"/>
  <c r="LL178" i="93" s="1"/>
  <c r="KJ218" i="93"/>
  <c r="MJ218" i="93" s="1"/>
  <c r="JL198" i="93"/>
  <c r="LL198" i="93" s="1"/>
  <c r="JU18" i="93"/>
  <c r="LU18" i="93" s="1"/>
  <c r="KL18" i="93"/>
  <c r="ML18" i="93" s="1"/>
  <c r="KJ258" i="93"/>
  <c r="MJ258" i="93" s="1"/>
  <c r="KH38" i="93"/>
  <c r="MH38" i="93" s="1"/>
  <c r="KE198" i="93"/>
  <c r="ME198" i="93" s="1"/>
  <c r="JS38" i="93"/>
  <c r="LS38" i="93" s="1"/>
  <c r="KI38" i="93"/>
  <c r="MI38" i="93" s="1"/>
  <c r="JZ178" i="93"/>
  <c r="LZ178" i="93" s="1"/>
  <c r="JJ198" i="93"/>
  <c r="LJ198" i="93" s="1"/>
  <c r="KE58" i="93"/>
  <c r="ME58" i="93" s="1"/>
  <c r="KF38" i="93"/>
  <c r="MF38" i="93" s="1"/>
  <c r="JW118" i="93"/>
  <c r="LW118" i="93" s="1"/>
  <c r="JS238" i="93"/>
  <c r="LS238" i="93" s="1"/>
  <c r="KI238" i="93"/>
  <c r="MI238" i="93" s="1"/>
  <c r="JE58" i="93"/>
  <c r="LE58" i="93" s="1"/>
  <c r="KF58" i="93"/>
  <c r="MF58" i="93" s="1"/>
  <c r="JW138" i="93"/>
  <c r="LW138" i="93" s="1"/>
  <c r="JS278" i="93"/>
  <c r="LS278" i="93" s="1"/>
  <c r="KI278" i="93"/>
  <c r="MI278" i="93" s="1"/>
  <c r="KE258" i="93"/>
  <c r="ME258" i="93" s="1"/>
  <c r="JS118" i="93"/>
  <c r="LS118" i="93" s="1"/>
  <c r="KI118" i="93"/>
  <c r="MI118" i="93" s="1"/>
  <c r="KH178" i="93"/>
  <c r="MH178" i="93" s="1"/>
  <c r="KQ98" i="93"/>
  <c r="MQ98" i="93" s="1"/>
  <c r="JN198" i="93"/>
  <c r="LN198" i="93" s="1"/>
  <c r="JY138" i="93"/>
  <c r="LY138" i="93" s="1"/>
  <c r="JU178" i="93"/>
  <c r="LU178" i="93" s="1"/>
  <c r="JX158" i="93"/>
  <c r="LX158" i="93" s="1"/>
  <c r="JT238" i="93"/>
  <c r="LT238" i="93" s="1"/>
  <c r="JV58" i="93"/>
  <c r="LV58" i="93" s="1"/>
  <c r="JR178" i="93"/>
  <c r="LR178" i="93" s="1"/>
  <c r="KA78" i="93"/>
  <c r="MA78" i="93" s="1"/>
  <c r="KK198" i="93"/>
  <c r="MK198" i="93" s="1"/>
  <c r="KD178" i="93"/>
  <c r="MD178" i="93" s="1"/>
  <c r="JR58" i="93"/>
  <c r="LR58" i="93" s="1"/>
  <c r="KC58" i="93"/>
  <c r="MC58" i="93" s="1"/>
  <c r="KK278" i="93"/>
  <c r="MK278" i="93" s="1"/>
  <c r="JV158" i="93"/>
  <c r="LV158" i="93" s="1"/>
  <c r="JR278" i="93"/>
  <c r="LR278" i="93" s="1"/>
  <c r="KA178" i="93"/>
  <c r="MA178" i="93" s="1"/>
  <c r="KM58" i="93"/>
  <c r="MM58" i="93" s="1"/>
  <c r="KC138" i="93"/>
  <c r="MC138" i="93" s="1"/>
  <c r="KK158" i="93"/>
  <c r="MK158" i="93" s="1"/>
  <c r="KH278" i="93"/>
  <c r="MH278" i="93" s="1"/>
  <c r="KH158" i="93"/>
  <c r="MH158" i="93" s="1"/>
  <c r="KH218" i="93"/>
  <c r="MH218" i="93" s="1"/>
  <c r="KQ78" i="93"/>
  <c r="MQ78" i="93" s="1"/>
  <c r="JW38" i="93"/>
  <c r="LW38" i="93" s="1"/>
  <c r="JS198" i="93"/>
  <c r="LS198" i="93" s="1"/>
  <c r="KI198" i="93"/>
  <c r="MI198" i="93" s="1"/>
  <c r="KE178" i="93"/>
  <c r="ME178" i="93" s="1"/>
  <c r="JS58" i="93"/>
  <c r="LS58" i="93" s="1"/>
  <c r="KI58" i="93"/>
  <c r="MI58" i="93" s="1"/>
  <c r="JE198" i="93"/>
  <c r="LE198" i="93" s="1"/>
  <c r="KG158" i="93"/>
  <c r="MG158" i="93" s="1"/>
  <c r="KF218" i="93"/>
  <c r="MF218" i="93" s="1"/>
  <c r="JW278" i="93"/>
  <c r="LW278" i="93" s="1"/>
  <c r="JE178" i="93"/>
  <c r="LE178" i="93" s="1"/>
  <c r="KG178" i="93"/>
  <c r="MG178" i="93" s="1"/>
  <c r="KF198" i="93"/>
  <c r="MF198" i="93" s="1"/>
  <c r="JE98" i="93"/>
  <c r="LE98" i="93" s="1"/>
  <c r="KG58" i="93"/>
  <c r="MG58" i="93" s="1"/>
  <c r="KF98" i="93"/>
  <c r="MF98" i="93" s="1"/>
  <c r="JW158" i="93"/>
  <c r="LW158" i="93" s="1"/>
  <c r="JS258" i="93"/>
  <c r="LS258" i="93" s="1"/>
  <c r="KI258" i="93"/>
  <c r="MI258" i="93" s="1"/>
  <c r="JZ78" i="93"/>
  <c r="LZ78" i="93" s="1"/>
  <c r="JJ118" i="93"/>
  <c r="LJ118" i="93" s="1"/>
  <c r="KQ218" i="93"/>
  <c r="MQ218" i="93" s="1"/>
  <c r="KH78" i="93"/>
  <c r="MH78" i="93" s="1"/>
  <c r="JV218" i="93"/>
  <c r="LV218" i="93" s="1"/>
  <c r="KA238" i="93"/>
  <c r="MA238" i="93" s="1"/>
  <c r="KL138" i="93"/>
  <c r="ML138" i="93" s="1"/>
  <c r="KB138" i="93"/>
  <c r="MB138" i="93" s="1"/>
  <c r="JV98" i="93"/>
  <c r="LV98" i="93" s="1"/>
  <c r="JR218" i="93"/>
  <c r="LR218" i="93" s="1"/>
  <c r="KA118" i="93"/>
  <c r="MA118" i="93" s="1"/>
  <c r="KM158" i="93"/>
  <c r="MM158" i="93" s="1"/>
  <c r="KC218" i="93"/>
  <c r="MC218" i="93" s="1"/>
  <c r="KL198" i="93"/>
  <c r="ML198" i="93" s="1"/>
  <c r="KB158" i="93"/>
  <c r="MB158" i="93" s="1"/>
  <c r="KK98" i="93"/>
  <c r="MK98" i="93" s="1"/>
  <c r="KM218" i="93"/>
  <c r="MM218" i="93" s="1"/>
  <c r="KC278" i="93"/>
  <c r="MC278" i="93" s="1"/>
  <c r="KL78" i="93"/>
  <c r="ML78" i="93" s="1"/>
  <c r="KB58" i="93"/>
  <c r="MB58" i="93" s="1"/>
  <c r="KH58" i="93"/>
  <c r="MH58" i="93" s="1"/>
  <c r="JJ58" i="93"/>
  <c r="LJ58" i="93" s="1"/>
  <c r="JZ118" i="93"/>
  <c r="LZ118" i="93" s="1"/>
  <c r="JJ158" i="93"/>
  <c r="LJ158" i="93" s="1"/>
  <c r="KQ258" i="93"/>
  <c r="MQ258" i="93" s="1"/>
  <c r="JE158" i="93"/>
  <c r="LE158" i="93" s="1"/>
  <c r="KG118" i="93"/>
  <c r="MG118" i="93" s="1"/>
  <c r="KF158" i="93"/>
  <c r="MF158" i="93" s="1"/>
  <c r="JW238" i="93"/>
  <c r="LW238" i="93" s="1"/>
  <c r="JW78" i="93"/>
  <c r="LW78" i="93" s="1"/>
  <c r="JS218" i="93"/>
  <c r="LS218" i="93" s="1"/>
  <c r="KI218" i="93"/>
  <c r="MI218" i="93" s="1"/>
  <c r="JN98" i="93"/>
  <c r="LN98" i="93" s="1"/>
  <c r="JY38" i="93"/>
  <c r="LY38" i="93" s="1"/>
  <c r="JU138" i="93"/>
  <c r="LU138" i="93" s="1"/>
  <c r="JX78" i="93"/>
  <c r="LX78" i="93" s="1"/>
  <c r="JT118" i="93"/>
  <c r="LT118" i="93" s="1"/>
  <c r="JN138" i="93"/>
  <c r="LN138" i="93" s="1"/>
  <c r="JY98" i="93"/>
  <c r="LY98" i="93" s="1"/>
  <c r="JU118" i="93"/>
  <c r="LU118" i="93" s="1"/>
  <c r="JX118" i="93"/>
  <c r="LX118" i="93" s="1"/>
  <c r="JT178" i="93"/>
  <c r="LT178" i="93" s="1"/>
  <c r="JE218" i="93"/>
  <c r="LE218" i="93" s="1"/>
  <c r="KG218" i="93"/>
  <c r="MG218" i="93" s="1"/>
  <c r="KF238" i="93"/>
  <c r="MF238" i="93" s="1"/>
  <c r="JT38" i="93"/>
  <c r="LT38" i="93" s="1"/>
  <c r="JZ238" i="93"/>
  <c r="LZ238" i="93" s="1"/>
  <c r="JJ278" i="93"/>
  <c r="LJ278" i="93" s="1"/>
  <c r="KE118" i="93"/>
  <c r="ME118" i="93" s="1"/>
  <c r="KH198" i="93"/>
  <c r="MH198" i="93" s="1"/>
  <c r="KQ38" i="93"/>
  <c r="MQ38" i="93" s="1"/>
  <c r="KK178" i="93"/>
  <c r="MK178" i="93" s="1"/>
  <c r="KL278" i="93"/>
  <c r="ML278" i="93" s="1"/>
  <c r="KB258" i="93"/>
  <c r="MB258" i="93" s="1"/>
  <c r="JV258" i="93"/>
  <c r="LV258" i="93" s="1"/>
  <c r="KK58" i="93"/>
  <c r="MK58" i="93" s="1"/>
  <c r="KA278" i="93"/>
  <c r="MA278" i="93" s="1"/>
  <c r="KD58" i="93"/>
  <c r="MD58" i="93" s="1"/>
  <c r="KC78" i="93"/>
  <c r="MC78" i="93" s="1"/>
  <c r="KL38" i="93"/>
  <c r="ML38" i="93" s="1"/>
  <c r="KK258" i="93"/>
  <c r="MK258" i="93" s="1"/>
  <c r="KD138" i="93"/>
  <c r="MD138" i="93" s="1"/>
  <c r="KL238" i="93"/>
  <c r="ML238" i="93" s="1"/>
  <c r="KB218" i="93"/>
  <c r="MB218" i="93" s="1"/>
  <c r="JZ278" i="93"/>
  <c r="LZ278" i="93" s="1"/>
  <c r="KE158" i="93"/>
  <c r="ME158" i="93" s="1"/>
  <c r="JN58" i="93"/>
  <c r="LN58" i="93" s="1"/>
  <c r="KG278" i="93"/>
  <c r="MG278" i="93" s="1"/>
  <c r="JU78" i="93"/>
  <c r="LU78" i="93" s="1"/>
  <c r="JX58" i="93"/>
  <c r="LX58" i="93" s="1"/>
  <c r="JT98" i="93"/>
  <c r="LT98" i="93" s="1"/>
  <c r="JE138" i="93"/>
  <c r="LE138" i="93" s="1"/>
  <c r="KG138" i="93"/>
  <c r="MG138" i="93" s="1"/>
  <c r="KF178" i="93"/>
  <c r="MF178" i="93" s="1"/>
  <c r="JW258" i="93"/>
  <c r="LW258" i="93" s="1"/>
  <c r="JN258" i="93"/>
  <c r="LN258" i="93" s="1"/>
  <c r="JY218" i="93"/>
  <c r="LY218" i="93" s="1"/>
  <c r="JU278" i="93"/>
  <c r="LU278" i="93" s="1"/>
  <c r="JX278" i="93"/>
  <c r="LX278" i="93" s="1"/>
  <c r="JN278" i="93"/>
  <c r="LN278" i="93" s="1"/>
  <c r="JY238" i="93"/>
  <c r="LY238" i="93" s="1"/>
  <c r="JX258" i="93"/>
  <c r="LX258" i="93" s="1"/>
  <c r="JN118" i="93"/>
  <c r="LN118" i="93" s="1"/>
  <c r="JY78" i="93"/>
  <c r="LY78" i="93" s="1"/>
  <c r="JU198" i="93"/>
  <c r="LU198" i="93" s="1"/>
  <c r="JX178" i="93"/>
  <c r="LX178" i="93" s="1"/>
  <c r="JT198" i="93"/>
  <c r="LT198" i="93" s="1"/>
  <c r="KE278" i="93"/>
  <c r="ME278" i="93" s="1"/>
  <c r="JS138" i="93"/>
  <c r="LS138" i="93" s="1"/>
  <c r="KI138" i="93"/>
  <c r="MI138" i="93" s="1"/>
  <c r="JZ98" i="93"/>
  <c r="LZ98" i="93" s="1"/>
  <c r="JJ138" i="93"/>
  <c r="LJ138" i="93" s="1"/>
  <c r="KQ238" i="93"/>
  <c r="MQ238" i="93" s="1"/>
  <c r="KL98" i="93"/>
  <c r="ML98" i="93" s="1"/>
  <c r="KB78" i="93"/>
  <c r="MB78" i="93" s="1"/>
  <c r="KM138" i="93"/>
  <c r="MM138" i="93" s="1"/>
  <c r="KC158" i="93"/>
  <c r="MC158" i="93" s="1"/>
  <c r="KK218" i="93"/>
  <c r="MK218" i="93" s="1"/>
  <c r="KD218" i="93"/>
  <c r="MD218" i="93" s="1"/>
  <c r="JR78" i="93"/>
  <c r="LR78" i="93" s="1"/>
  <c r="KA138" i="93"/>
  <c r="MA138" i="93" s="1"/>
  <c r="KM198" i="93"/>
  <c r="MM198" i="93" s="1"/>
  <c r="KC238" i="93"/>
  <c r="MC238" i="93" s="1"/>
  <c r="KL178" i="93"/>
  <c r="ML178" i="93" s="1"/>
  <c r="KB178" i="93"/>
  <c r="MB178" i="93" s="1"/>
  <c r="KD278" i="93"/>
  <c r="MD278" i="93" s="1"/>
  <c r="JR138" i="93"/>
  <c r="LR138" i="93" s="1"/>
  <c r="KA38" i="93"/>
  <c r="MA38" i="93" s="1"/>
  <c r="KM78" i="93"/>
  <c r="MM78" i="93" s="1"/>
  <c r="KC118" i="93"/>
  <c r="MC118" i="93" s="1"/>
  <c r="JX238" i="93"/>
  <c r="LX238" i="93" s="1"/>
  <c r="JW98" i="93"/>
  <c r="LW98" i="93" s="1"/>
  <c r="JS178" i="93"/>
  <c r="LS178" i="93" s="1"/>
  <c r="KI178" i="93"/>
  <c r="MI178" i="93" s="1"/>
  <c r="JN218" i="93"/>
  <c r="LN218" i="93" s="1"/>
  <c r="JY178" i="93"/>
  <c r="LY178" i="93" s="1"/>
  <c r="JU238" i="93"/>
  <c r="LU238" i="93" s="1"/>
  <c r="JX218" i="93"/>
  <c r="LX218" i="93" s="1"/>
  <c r="JT258" i="93"/>
  <c r="LT258" i="93" s="1"/>
  <c r="JN78" i="93"/>
  <c r="LN78" i="93" s="1"/>
  <c r="JY58" i="93"/>
  <c r="LY58" i="93" s="1"/>
  <c r="JU98" i="93"/>
  <c r="LU98" i="93" s="1"/>
  <c r="JX98" i="93"/>
  <c r="LX98" i="93" s="1"/>
  <c r="JT158" i="93"/>
  <c r="LT158" i="93" s="1"/>
  <c r="KH118" i="93"/>
  <c r="MH118" i="93" s="1"/>
  <c r="KH138" i="93"/>
  <c r="MH138" i="93" s="1"/>
  <c r="JY258" i="93"/>
  <c r="LY258" i="93" s="1"/>
  <c r="JE38" i="93"/>
  <c r="LE38" i="93" s="1"/>
  <c r="KG38" i="93"/>
  <c r="MG38" i="93" s="1"/>
  <c r="KF78" i="93"/>
  <c r="MF78" i="93" s="1"/>
  <c r="JW198" i="93"/>
  <c r="LW198" i="93" s="1"/>
  <c r="JZ258" i="93"/>
  <c r="LZ258" i="93" s="1"/>
  <c r="KE138" i="93"/>
  <c r="ME138" i="93" s="1"/>
  <c r="KL258" i="93"/>
  <c r="ML258" i="93" s="1"/>
  <c r="KB238" i="93"/>
  <c r="MB238" i="93" s="1"/>
  <c r="KM278" i="93"/>
  <c r="MM278" i="93" s="1"/>
  <c r="KL118" i="93"/>
  <c r="ML118" i="93" s="1"/>
  <c r="KB98" i="93"/>
  <c r="MB98" i="93" s="1"/>
  <c r="JV138" i="93"/>
  <c r="LV138" i="93" s="1"/>
  <c r="JR258" i="93"/>
  <c r="LR258" i="93" s="1"/>
  <c r="KD78" i="93"/>
  <c r="MD78" i="93" s="1"/>
  <c r="KM38" i="93"/>
  <c r="MM38" i="93" s="1"/>
  <c r="KC98" i="93"/>
  <c r="MC98" i="93" s="1"/>
  <c r="JV198" i="93"/>
  <c r="LV198" i="93" s="1"/>
  <c r="KA198" i="93"/>
  <c r="MA198" i="93" s="1"/>
  <c r="KM238" i="93"/>
  <c r="MM238" i="93" s="1"/>
  <c r="JE78" i="93"/>
  <c r="LE78" i="93" s="1"/>
  <c r="KG78" i="93"/>
  <c r="MG78" i="93" s="1"/>
  <c r="KF138" i="93"/>
  <c r="MF138" i="93" s="1"/>
  <c r="JW218" i="93"/>
  <c r="LW218" i="93" s="1"/>
  <c r="JN38" i="93"/>
  <c r="LN38" i="93" s="1"/>
  <c r="JE278" i="93"/>
  <c r="LE278" i="93" s="1"/>
  <c r="KG258" i="93"/>
  <c r="MG258" i="93" s="1"/>
  <c r="JU58" i="93"/>
  <c r="LU58" i="93" s="1"/>
  <c r="JX38" i="93"/>
  <c r="LX38" i="93" s="1"/>
  <c r="JT138" i="93"/>
  <c r="LT138" i="93" s="1"/>
  <c r="KH238" i="93"/>
  <c r="MH238" i="93" s="1"/>
  <c r="KQ118" i="93"/>
  <c r="MQ118" i="93" s="1"/>
  <c r="KH98" i="93"/>
  <c r="MH98" i="93" s="1"/>
  <c r="JZ158" i="93"/>
  <c r="LZ158" i="93" s="1"/>
  <c r="JJ238" i="93"/>
  <c r="LJ238" i="93" s="1"/>
  <c r="KE98" i="93"/>
  <c r="ME98" i="93" s="1"/>
  <c r="JZ198" i="93"/>
  <c r="LZ198" i="93" s="1"/>
  <c r="JJ218" i="93"/>
  <c r="LJ218" i="93" s="1"/>
  <c r="KE38" i="93"/>
  <c r="ME38" i="93" s="1"/>
  <c r="JZ58" i="93"/>
  <c r="LZ58" i="93" s="1"/>
  <c r="JJ98" i="93"/>
  <c r="LJ98" i="93" s="1"/>
  <c r="KQ178" i="93"/>
  <c r="MQ178" i="93" s="1"/>
  <c r="JN158" i="93"/>
  <c r="LN158" i="93" s="1"/>
  <c r="JY118" i="93"/>
  <c r="LY118" i="93" s="1"/>
  <c r="JU158" i="93"/>
  <c r="LU158" i="93" s="1"/>
  <c r="JX138" i="93"/>
  <c r="LX138" i="93" s="1"/>
  <c r="JT218" i="93"/>
  <c r="LT218" i="93" s="1"/>
  <c r="JE118" i="93"/>
  <c r="LE118" i="93" s="1"/>
  <c r="KG98" i="93"/>
  <c r="MG98" i="93" s="1"/>
  <c r="KF118" i="93"/>
  <c r="MF118" i="93" s="1"/>
  <c r="JW178" i="93"/>
  <c r="LW178" i="93" s="1"/>
  <c r="KM258" i="93"/>
  <c r="MM258" i="93" s="1"/>
  <c r="JV78" i="93"/>
  <c r="LV78" i="93" s="1"/>
  <c r="JR198" i="93"/>
  <c r="LR198" i="93" s="1"/>
  <c r="KA98" i="93"/>
  <c r="MA98" i="93" s="1"/>
  <c r="KM118" i="93"/>
  <c r="MM118" i="93" s="1"/>
  <c r="KC178" i="93"/>
  <c r="MC178" i="93" s="1"/>
  <c r="KK238" i="93"/>
  <c r="MK238" i="93" s="1"/>
  <c r="JV118" i="93"/>
  <c r="LV118" i="93" s="1"/>
  <c r="JR238" i="93"/>
  <c r="LR238" i="93" s="1"/>
  <c r="KD98" i="93"/>
  <c r="MD98" i="93" s="1"/>
  <c r="KL58" i="93"/>
  <c r="ML58" i="93" s="1"/>
  <c r="KB38" i="93"/>
  <c r="MB38" i="93" s="1"/>
  <c r="JV38" i="93"/>
  <c r="LV38" i="93" s="1"/>
  <c r="JR158" i="93"/>
  <c r="LR158" i="93" s="1"/>
  <c r="KA58" i="93"/>
  <c r="MA58" i="93" s="1"/>
  <c r="JY198" i="93"/>
  <c r="LY198" i="93" s="1"/>
  <c r="JN178" i="93"/>
  <c r="LN178" i="93" s="1"/>
  <c r="JY158" i="93"/>
  <c r="LY158" i="93" s="1"/>
  <c r="JU218" i="93"/>
  <c r="LU218" i="93" s="1"/>
  <c r="JX198" i="93"/>
  <c r="LX198" i="93" s="1"/>
  <c r="JT278" i="93"/>
  <c r="LT278" i="93" s="1"/>
  <c r="JZ138" i="93"/>
  <c r="LZ138" i="93" s="1"/>
  <c r="JJ178" i="93"/>
  <c r="LJ178" i="93" s="1"/>
  <c r="KQ278" i="93"/>
  <c r="MQ278" i="93" s="1"/>
  <c r="KQ58" i="93"/>
  <c r="MQ58" i="93" s="1"/>
  <c r="KH258" i="93"/>
  <c r="MH258" i="93" s="1"/>
  <c r="JJ38" i="93"/>
  <c r="LJ38" i="93" s="1"/>
  <c r="KQ158" i="93"/>
  <c r="MQ158" i="93" s="1"/>
  <c r="KE218" i="93"/>
  <c r="ME218" i="93" s="1"/>
  <c r="JS78" i="93"/>
  <c r="LS78" i="93" s="1"/>
  <c r="KI78" i="93"/>
  <c r="MI78" i="93" s="1"/>
  <c r="KE238" i="93"/>
  <c r="ME238" i="93" s="1"/>
  <c r="JS98" i="93"/>
  <c r="LS98" i="93" s="1"/>
  <c r="KI98" i="93"/>
  <c r="MI98" i="93" s="1"/>
  <c r="JZ218" i="93"/>
  <c r="LZ218" i="93" s="1"/>
  <c r="JJ258" i="93"/>
  <c r="LJ258" i="93" s="1"/>
  <c r="KE78" i="93"/>
  <c r="ME78" i="93" s="1"/>
  <c r="JY278" i="93"/>
  <c r="LY278" i="93" s="1"/>
  <c r="JE258" i="93"/>
  <c r="LE258" i="93" s="1"/>
  <c r="KG238" i="93"/>
  <c r="MG238" i="93" s="1"/>
  <c r="JU38" i="93"/>
  <c r="LU38" i="93" s="1"/>
  <c r="KF278" i="93"/>
  <c r="MF278" i="93" s="1"/>
  <c r="JT78" i="93"/>
  <c r="LT78" i="93" s="1"/>
  <c r="KD158" i="93"/>
  <c r="MD158" i="93" s="1"/>
  <c r="JV238" i="93"/>
  <c r="LV238" i="93" s="1"/>
  <c r="KK38" i="93"/>
  <c r="MK38" i="93" s="1"/>
  <c r="KA258" i="93"/>
  <c r="MA258" i="93" s="1"/>
  <c r="KD38" i="93"/>
  <c r="MD38" i="93" s="1"/>
  <c r="KL158" i="93"/>
  <c r="ML158" i="93" s="1"/>
  <c r="KB118" i="93"/>
  <c r="MB118" i="93" s="1"/>
  <c r="KK138" i="93"/>
  <c r="MK138" i="93" s="1"/>
  <c r="KD258" i="93"/>
  <c r="MD258" i="93" s="1"/>
  <c r="JR118" i="93"/>
  <c r="LR118" i="93" s="1"/>
  <c r="KL218" i="93"/>
  <c r="ML218" i="93" s="1"/>
  <c r="KB198" i="93"/>
  <c r="MB198" i="93" s="1"/>
  <c r="JV178" i="93"/>
  <c r="LV178" i="93" s="1"/>
  <c r="KA218" i="93"/>
  <c r="MA218" i="93" s="1"/>
  <c r="JN238" i="93"/>
  <c r="LN238" i="93" s="1"/>
  <c r="JU258" i="93"/>
  <c r="LU258" i="93" s="1"/>
  <c r="KQ138" i="93"/>
  <c r="MQ138" i="93" s="1"/>
  <c r="JZ38" i="93"/>
  <c r="LZ38" i="93" s="1"/>
  <c r="JJ78" i="93"/>
  <c r="LJ78" i="93" s="1"/>
  <c r="KQ198" i="93"/>
  <c r="MQ198" i="93" s="1"/>
  <c r="KM98" i="93"/>
  <c r="MM98" i="93" s="1"/>
  <c r="KM178" i="93"/>
  <c r="MM178" i="93" s="1"/>
  <c r="KC38" i="93"/>
  <c r="MC38" i="93" s="1"/>
  <c r="KF258" i="93"/>
  <c r="MF258" i="93" s="1"/>
  <c r="KK78" i="93"/>
  <c r="MK78" i="93" s="1"/>
  <c r="KA158" i="93"/>
  <c r="MA158" i="93" s="1"/>
  <c r="JE238" i="93"/>
  <c r="LE238" i="93" s="1"/>
  <c r="JW58" i="93"/>
  <c r="LW58" i="93" s="1"/>
  <c r="JR38" i="93"/>
  <c r="LR38" i="93" s="1"/>
  <c r="JV278" i="93"/>
  <c r="LV278" i="93" s="1"/>
  <c r="KG198" i="93"/>
  <c r="MG198" i="93" s="1"/>
  <c r="JT58" i="93"/>
  <c r="LT58" i="93" s="1"/>
  <c r="KD118" i="93"/>
  <c r="MD118" i="93" s="1"/>
  <c r="JS158" i="93"/>
  <c r="LS158" i="93" s="1"/>
  <c r="KD238" i="93"/>
  <c r="MD238" i="93" s="1"/>
  <c r="KC198" i="93"/>
  <c r="MC198" i="93" s="1"/>
  <c r="KB278" i="93"/>
  <c r="MB278" i="93" s="1"/>
  <c r="KC258" i="93"/>
  <c r="MC258" i="93" s="1"/>
  <c r="KI158" i="93"/>
  <c r="MI158" i="93" s="1"/>
  <c r="KD198" i="93"/>
  <c r="MD198" i="93" s="1"/>
  <c r="JR98" i="93"/>
  <c r="LR98" i="93" s="1"/>
  <c r="KK118" i="93"/>
  <c r="MK118" i="93" s="1"/>
  <c r="KO26" i="93"/>
  <c r="MO26" i="93" s="1"/>
  <c r="KN26" i="93"/>
  <c r="MN26" i="93" s="1"/>
  <c r="KP26" i="93"/>
  <c r="MP26" i="93" s="1"/>
  <c r="KP126" i="93"/>
  <c r="MP126" i="93" s="1"/>
  <c r="KN46" i="93"/>
  <c r="MN46" i="93" s="1"/>
  <c r="KP106" i="93"/>
  <c r="MP106" i="93" s="1"/>
  <c r="KP286" i="93"/>
  <c r="MP286" i="93" s="1"/>
  <c r="KN206" i="93"/>
  <c r="MN206" i="93" s="1"/>
  <c r="KN226" i="93"/>
  <c r="MN226" i="93" s="1"/>
  <c r="KP146" i="93"/>
  <c r="MP146" i="93" s="1"/>
  <c r="KN146" i="93"/>
  <c r="MN146" i="93" s="1"/>
  <c r="KN66" i="93"/>
  <c r="MN66" i="93" s="1"/>
  <c r="KN266" i="93"/>
  <c r="MN266" i="93" s="1"/>
  <c r="KP226" i="93"/>
  <c r="MP226" i="93" s="1"/>
  <c r="KP86" i="93"/>
  <c r="MP86" i="93" s="1"/>
  <c r="KO226" i="93"/>
  <c r="MO226" i="93" s="1"/>
  <c r="KO166" i="93"/>
  <c r="MO166" i="93" s="1"/>
  <c r="KP246" i="93"/>
  <c r="MP246" i="93" s="1"/>
  <c r="KO66" i="93"/>
  <c r="MO66" i="93" s="1"/>
  <c r="KN246" i="93"/>
  <c r="MN246" i="93" s="1"/>
  <c r="KN186" i="93"/>
  <c r="MN186" i="93" s="1"/>
  <c r="KP206" i="93"/>
  <c r="MP206" i="93" s="1"/>
  <c r="KN86" i="93"/>
  <c r="MN86" i="93" s="1"/>
  <c r="KO246" i="93"/>
  <c r="MO246" i="93" s="1"/>
  <c r="KO86" i="93"/>
  <c r="MO86" i="93" s="1"/>
  <c r="KN166" i="93"/>
  <c r="MN166" i="93" s="1"/>
  <c r="KO186" i="93"/>
  <c r="MO186" i="93" s="1"/>
  <c r="KO266" i="93"/>
  <c r="MO266" i="93" s="1"/>
  <c r="KO286" i="93"/>
  <c r="MO286" i="93" s="1"/>
  <c r="KO106" i="93"/>
  <c r="MO106" i="93" s="1"/>
  <c r="KP46" i="93"/>
  <c r="MP46" i="93" s="1"/>
  <c r="KO126" i="93"/>
  <c r="MO126" i="93" s="1"/>
  <c r="KN286" i="93"/>
  <c r="MN286" i="93" s="1"/>
  <c r="KO46" i="93"/>
  <c r="MO46" i="93" s="1"/>
  <c r="KP186" i="93"/>
  <c r="MP186" i="93" s="1"/>
  <c r="KN106" i="93"/>
  <c r="MN106" i="93" s="1"/>
  <c r="KP166" i="93"/>
  <c r="MP166" i="93" s="1"/>
  <c r="KP266" i="93"/>
  <c r="MP266" i="93" s="1"/>
  <c r="KO206" i="93"/>
  <c r="MO206" i="93" s="1"/>
  <c r="KP66" i="93"/>
  <c r="MP66" i="93" s="1"/>
  <c r="KN126" i="93"/>
  <c r="MN126" i="93" s="1"/>
  <c r="KO146" i="93"/>
  <c r="MO146" i="93" s="1"/>
  <c r="JH26" i="93"/>
  <c r="LH26" i="93" s="1"/>
  <c r="JL26" i="93"/>
  <c r="LL26" i="93" s="1"/>
  <c r="KJ26" i="93"/>
  <c r="MJ26" i="93" s="1"/>
  <c r="JH146" i="93"/>
  <c r="LH146" i="93" s="1"/>
  <c r="KF26" i="93"/>
  <c r="MF26" i="93" s="1"/>
  <c r="KJ46" i="93"/>
  <c r="MJ46" i="93" s="1"/>
  <c r="JH126" i="93"/>
  <c r="LH126" i="93" s="1"/>
  <c r="KC26" i="93"/>
  <c r="MC26" i="93" s="1"/>
  <c r="JN26" i="93"/>
  <c r="LN26" i="93" s="1"/>
  <c r="JL286" i="93"/>
  <c r="LL286" i="93" s="1"/>
  <c r="KJ206" i="93"/>
  <c r="MJ206" i="93" s="1"/>
  <c r="JH166" i="93"/>
  <c r="LH166" i="93" s="1"/>
  <c r="KJ266" i="93"/>
  <c r="MJ266" i="93" s="1"/>
  <c r="KL26" i="93"/>
  <c r="ML26" i="93" s="1"/>
  <c r="JH206" i="93"/>
  <c r="LH206" i="93" s="1"/>
  <c r="JH66" i="93"/>
  <c r="LH66" i="93" s="1"/>
  <c r="KJ286" i="93"/>
  <c r="MJ286" i="93" s="1"/>
  <c r="JV26" i="93"/>
  <c r="LV26" i="93" s="1"/>
  <c r="JH106" i="93"/>
  <c r="LH106" i="93" s="1"/>
  <c r="JL126" i="93"/>
  <c r="LL126" i="93" s="1"/>
  <c r="KJ186" i="93"/>
  <c r="MJ186" i="93" s="1"/>
  <c r="JH246" i="93"/>
  <c r="LH246" i="93" s="1"/>
  <c r="JJ26" i="93"/>
  <c r="LJ26" i="93" s="1"/>
  <c r="KJ166" i="93"/>
  <c r="MJ166" i="93" s="1"/>
  <c r="JH186" i="93"/>
  <c r="LH186" i="93" s="1"/>
  <c r="KD26" i="93"/>
  <c r="MD26" i="93" s="1"/>
  <c r="JH86" i="93"/>
  <c r="LH86" i="93" s="1"/>
  <c r="JH226" i="93"/>
  <c r="LH226" i="93" s="1"/>
  <c r="JL146" i="93"/>
  <c r="LL146" i="93" s="1"/>
  <c r="KJ66" i="93"/>
  <c r="MJ66" i="93" s="1"/>
  <c r="JL186" i="93"/>
  <c r="LL186" i="93" s="1"/>
  <c r="JY26" i="93"/>
  <c r="LY26" i="93" s="1"/>
  <c r="KA26" i="93"/>
  <c r="MA26" i="93" s="1"/>
  <c r="JL246" i="93"/>
  <c r="LL246" i="93" s="1"/>
  <c r="JU26" i="93"/>
  <c r="LU26" i="93" s="1"/>
  <c r="JL66" i="93"/>
  <c r="LL66" i="93" s="1"/>
  <c r="KM26" i="93"/>
  <c r="MM26" i="93" s="1"/>
  <c r="JL226" i="93"/>
  <c r="LL226" i="93" s="1"/>
  <c r="JW26" i="93"/>
  <c r="LW26" i="93" s="1"/>
  <c r="JL46" i="93"/>
  <c r="LL46" i="93" s="1"/>
  <c r="KJ226" i="93"/>
  <c r="MJ226" i="93" s="1"/>
  <c r="JE26" i="93"/>
  <c r="LE26" i="93" s="1"/>
  <c r="KG26" i="93"/>
  <c r="MG26" i="93" s="1"/>
  <c r="JZ26" i="93"/>
  <c r="LZ26" i="93" s="1"/>
  <c r="KI26" i="93"/>
  <c r="MI26" i="93" s="1"/>
  <c r="KB26" i="93"/>
  <c r="MB26" i="93" s="1"/>
  <c r="KJ86" i="93"/>
  <c r="MJ86" i="93" s="1"/>
  <c r="KE26" i="93"/>
  <c r="ME26" i="93" s="1"/>
  <c r="KH26" i="93"/>
  <c r="MH26" i="93" s="1"/>
  <c r="JL106" i="93"/>
  <c r="LL106" i="93" s="1"/>
  <c r="KK26" i="93"/>
  <c r="MK26" i="93" s="1"/>
  <c r="KJ126" i="93"/>
  <c r="MJ126" i="93" s="1"/>
  <c r="JL166" i="93"/>
  <c r="LL166" i="93" s="1"/>
  <c r="KJ106" i="93"/>
  <c r="MJ106" i="93" s="1"/>
  <c r="KQ26" i="93"/>
  <c r="MQ26" i="93" s="1"/>
  <c r="JL206" i="93"/>
  <c r="LL206" i="93" s="1"/>
  <c r="JL86" i="93"/>
  <c r="LL86" i="93" s="1"/>
  <c r="JS26" i="93"/>
  <c r="LS26" i="93" s="1"/>
  <c r="KJ246" i="93"/>
  <c r="MJ246" i="93" s="1"/>
  <c r="JH46" i="93"/>
  <c r="LH46" i="93" s="1"/>
  <c r="JL266" i="93"/>
  <c r="LL266" i="93" s="1"/>
  <c r="KJ146" i="93"/>
  <c r="MJ146" i="93" s="1"/>
  <c r="JX26" i="93"/>
  <c r="LX26" i="93" s="1"/>
  <c r="JR26" i="93"/>
  <c r="LR26" i="93" s="1"/>
  <c r="JT26" i="93"/>
  <c r="LT26" i="93" s="1"/>
  <c r="JH286" i="93"/>
  <c r="LH286" i="93" s="1"/>
  <c r="JH266" i="93"/>
  <c r="LH266" i="93" s="1"/>
  <c r="KK166" i="93"/>
  <c r="MK166" i="93" s="1"/>
  <c r="KH106" i="93"/>
  <c r="MH106" i="93" s="1"/>
  <c r="JY46" i="93"/>
  <c r="LY46" i="93" s="1"/>
  <c r="JX206" i="93"/>
  <c r="LX206" i="93" s="1"/>
  <c r="JJ106" i="93"/>
  <c r="LJ106" i="93" s="1"/>
  <c r="JU146" i="93"/>
  <c r="LU146" i="93" s="1"/>
  <c r="JT186" i="93"/>
  <c r="LT186" i="93" s="1"/>
  <c r="JV86" i="93"/>
  <c r="LV86" i="93" s="1"/>
  <c r="KC206" i="93"/>
  <c r="MC206" i="93" s="1"/>
  <c r="KE106" i="93"/>
  <c r="ME106" i="93" s="1"/>
  <c r="JE66" i="93"/>
  <c r="LE66" i="93" s="1"/>
  <c r="KA86" i="93"/>
  <c r="MA86" i="93" s="1"/>
  <c r="KC66" i="93"/>
  <c r="MC66" i="93" s="1"/>
  <c r="KB246" i="93"/>
  <c r="MB246" i="93" s="1"/>
  <c r="JZ206" i="93"/>
  <c r="LZ206" i="93" s="1"/>
  <c r="KQ266" i="93"/>
  <c r="MQ266" i="93" s="1"/>
  <c r="JW126" i="93"/>
  <c r="LW126" i="93" s="1"/>
  <c r="JN46" i="93"/>
  <c r="LN46" i="93" s="1"/>
  <c r="JE286" i="93"/>
  <c r="LE286" i="93" s="1"/>
  <c r="KA286" i="93"/>
  <c r="MA286" i="93" s="1"/>
  <c r="JW86" i="93"/>
  <c r="LW86" i="93" s="1"/>
  <c r="JN66" i="93"/>
  <c r="LN66" i="93" s="1"/>
  <c r="KA266" i="93"/>
  <c r="MA266" i="93" s="1"/>
  <c r="KM46" i="93"/>
  <c r="MM46" i="93" s="1"/>
  <c r="KC286" i="93"/>
  <c r="MC286" i="93" s="1"/>
  <c r="KE246" i="93"/>
  <c r="ME246" i="93" s="1"/>
  <c r="JE166" i="93"/>
  <c r="LE166" i="93" s="1"/>
  <c r="KA126" i="93"/>
  <c r="MA126" i="93" s="1"/>
  <c r="KL86" i="93"/>
  <c r="ML86" i="93" s="1"/>
  <c r="KK286" i="93"/>
  <c r="MK286" i="93" s="1"/>
  <c r="KH226" i="93"/>
  <c r="MH226" i="93" s="1"/>
  <c r="JY186" i="93"/>
  <c r="LY186" i="93" s="1"/>
  <c r="JJ226" i="93"/>
  <c r="LJ226" i="93" s="1"/>
  <c r="JU266" i="93"/>
  <c r="LU266" i="93" s="1"/>
  <c r="JV206" i="93"/>
  <c r="LV206" i="93" s="1"/>
  <c r="KG106" i="93"/>
  <c r="MG106" i="93" s="1"/>
  <c r="KF286" i="93"/>
  <c r="MF286" i="93" s="1"/>
  <c r="KD166" i="93"/>
  <c r="MD166" i="93" s="1"/>
  <c r="JR286" i="93"/>
  <c r="LR286" i="93" s="1"/>
  <c r="JR46" i="93"/>
  <c r="LR46" i="93" s="1"/>
  <c r="JR246" i="93"/>
  <c r="LR246" i="93" s="1"/>
  <c r="JY66" i="93"/>
  <c r="LY66" i="93" s="1"/>
  <c r="KL126" i="93"/>
  <c r="ML126" i="93" s="1"/>
  <c r="KB86" i="93"/>
  <c r="MB86" i="93" s="1"/>
  <c r="KH266" i="93"/>
  <c r="MH266" i="93" s="1"/>
  <c r="JY166" i="93"/>
  <c r="LY166" i="93" s="1"/>
  <c r="KQ66" i="93"/>
  <c r="MQ66" i="93" s="1"/>
  <c r="JJ286" i="93"/>
  <c r="LJ286" i="93" s="1"/>
  <c r="JV226" i="93"/>
  <c r="LV226" i="93" s="1"/>
  <c r="JW46" i="93"/>
  <c r="LW46" i="93" s="1"/>
  <c r="JE226" i="93"/>
  <c r="LE226" i="93" s="1"/>
  <c r="KA226" i="93"/>
  <c r="MA226" i="93" s="1"/>
  <c r="KC226" i="93"/>
  <c r="MC226" i="93" s="1"/>
  <c r="KE166" i="93"/>
  <c r="ME166" i="93" s="1"/>
  <c r="JE86" i="93"/>
  <c r="LE86" i="93" s="1"/>
  <c r="KA66" i="93"/>
  <c r="MA66" i="93" s="1"/>
  <c r="KF46" i="93"/>
  <c r="MF46" i="93" s="1"/>
  <c r="JW226" i="93"/>
  <c r="LW226" i="93" s="1"/>
  <c r="JN206" i="93"/>
  <c r="LN206" i="93" s="1"/>
  <c r="JS166" i="93"/>
  <c r="LS166" i="93" s="1"/>
  <c r="KM186" i="93"/>
  <c r="MM186" i="93" s="1"/>
  <c r="KF66" i="93"/>
  <c r="MF66" i="93" s="1"/>
  <c r="JW266" i="93"/>
  <c r="LW266" i="93" s="1"/>
  <c r="JN226" i="93"/>
  <c r="LN226" i="93" s="1"/>
  <c r="JS186" i="93"/>
  <c r="LS186" i="93" s="1"/>
  <c r="KM206" i="93"/>
  <c r="MM206" i="93" s="1"/>
  <c r="JW106" i="93"/>
  <c r="LW106" i="93" s="1"/>
  <c r="JN86" i="93"/>
  <c r="LN86" i="93" s="1"/>
  <c r="JS46" i="93"/>
  <c r="LS46" i="93" s="1"/>
  <c r="KM66" i="93"/>
  <c r="MM66" i="93" s="1"/>
  <c r="KL246" i="93"/>
  <c r="ML246" i="93" s="1"/>
  <c r="KB186" i="93"/>
  <c r="MB186" i="93" s="1"/>
  <c r="JZ126" i="93"/>
  <c r="LZ126" i="93" s="1"/>
  <c r="KQ186" i="93"/>
  <c r="MQ186" i="93" s="1"/>
  <c r="KK126" i="93"/>
  <c r="MK126" i="93" s="1"/>
  <c r="KH66" i="93"/>
  <c r="MH66" i="93" s="1"/>
  <c r="KG286" i="93"/>
  <c r="MG286" i="93" s="1"/>
  <c r="JX166" i="93"/>
  <c r="LX166" i="93" s="1"/>
  <c r="JJ66" i="93"/>
  <c r="LJ66" i="93" s="1"/>
  <c r="JU126" i="93"/>
  <c r="LU126" i="93" s="1"/>
  <c r="JT166" i="93"/>
  <c r="LT166" i="93" s="1"/>
  <c r="JV66" i="93"/>
  <c r="LV66" i="93" s="1"/>
  <c r="JR66" i="93"/>
  <c r="LR66" i="93" s="1"/>
  <c r="JR206" i="93"/>
  <c r="LR206" i="93" s="1"/>
  <c r="KI86" i="93"/>
  <c r="MI86" i="93" s="1"/>
  <c r="KH146" i="93"/>
  <c r="MH146" i="93" s="1"/>
  <c r="JV106" i="93"/>
  <c r="LV106" i="93" s="1"/>
  <c r="JT86" i="93"/>
  <c r="LT86" i="93" s="1"/>
  <c r="KL206" i="93"/>
  <c r="ML206" i="93" s="1"/>
  <c r="KB126" i="93"/>
  <c r="MB126" i="93" s="1"/>
  <c r="JZ66" i="93"/>
  <c r="LZ66" i="93" s="1"/>
  <c r="JY286" i="93"/>
  <c r="LY286" i="93" s="1"/>
  <c r="JU246" i="93"/>
  <c r="LU246" i="93" s="1"/>
  <c r="JV186" i="93"/>
  <c r="LV186" i="93" s="1"/>
  <c r="KL286" i="93"/>
  <c r="ML286" i="93" s="1"/>
  <c r="KB226" i="93"/>
  <c r="MB226" i="93" s="1"/>
  <c r="JZ186" i="93"/>
  <c r="LZ186" i="93" s="1"/>
  <c r="KQ206" i="93"/>
  <c r="MQ206" i="93" s="1"/>
  <c r="JW206" i="93"/>
  <c r="LW206" i="93" s="1"/>
  <c r="JN166" i="93"/>
  <c r="LN166" i="93" s="1"/>
  <c r="JS126" i="93"/>
  <c r="LS126" i="93" s="1"/>
  <c r="KM146" i="93"/>
  <c r="MM146" i="93" s="1"/>
  <c r="JW66" i="93"/>
  <c r="LW66" i="93" s="1"/>
  <c r="JE266" i="93"/>
  <c r="LE266" i="93" s="1"/>
  <c r="KA246" i="93"/>
  <c r="MA246" i="93" s="1"/>
  <c r="KG46" i="93"/>
  <c r="MG46" i="93" s="1"/>
  <c r="KF206" i="93"/>
  <c r="MF206" i="93" s="1"/>
  <c r="KD86" i="93"/>
  <c r="MD86" i="93" s="1"/>
  <c r="KG66" i="93"/>
  <c r="MG66" i="93" s="1"/>
  <c r="KF246" i="93"/>
  <c r="MF246" i="93" s="1"/>
  <c r="KD106" i="93"/>
  <c r="MD106" i="93" s="1"/>
  <c r="KF86" i="93"/>
  <c r="MF86" i="93" s="1"/>
  <c r="JW286" i="93"/>
  <c r="LW286" i="93" s="1"/>
  <c r="JN246" i="93"/>
  <c r="LN246" i="93" s="1"/>
  <c r="JS206" i="93"/>
  <c r="LS206" i="93" s="1"/>
  <c r="KM226" i="93"/>
  <c r="MM226" i="93" s="1"/>
  <c r="KC166" i="93"/>
  <c r="MC166" i="93" s="1"/>
  <c r="JZ286" i="93"/>
  <c r="LZ286" i="93" s="1"/>
  <c r="KE126" i="93"/>
  <c r="ME126" i="93" s="1"/>
  <c r="KL106" i="93"/>
  <c r="ML106" i="93" s="1"/>
  <c r="KB46" i="93"/>
  <c r="MB46" i="93" s="1"/>
  <c r="KH246" i="93"/>
  <c r="MH246" i="93" s="1"/>
  <c r="JY226" i="93"/>
  <c r="LY226" i="93" s="1"/>
  <c r="KQ46" i="93"/>
  <c r="MQ46" i="93" s="1"/>
  <c r="JJ246" i="93"/>
  <c r="LJ246" i="93" s="1"/>
  <c r="JU286" i="93"/>
  <c r="LU286" i="93" s="1"/>
  <c r="JR266" i="93"/>
  <c r="LR266" i="93" s="1"/>
  <c r="JR146" i="93"/>
  <c r="LR146" i="93" s="1"/>
  <c r="KI166" i="93"/>
  <c r="MI166" i="93" s="1"/>
  <c r="KI226" i="93"/>
  <c r="MI226" i="93" s="1"/>
  <c r="KK206" i="93"/>
  <c r="MK206" i="93" s="1"/>
  <c r="JX86" i="93"/>
  <c r="LX86" i="93" s="1"/>
  <c r="KH206" i="93"/>
  <c r="MH206" i="93" s="1"/>
  <c r="JT286" i="93"/>
  <c r="LT286" i="93" s="1"/>
  <c r="KC186" i="93"/>
  <c r="MC186" i="93" s="1"/>
  <c r="KE146" i="93"/>
  <c r="ME146" i="93" s="1"/>
  <c r="JE46" i="93"/>
  <c r="LE46" i="93" s="1"/>
  <c r="KA46" i="93"/>
  <c r="MA46" i="93" s="1"/>
  <c r="KF146" i="93"/>
  <c r="MF146" i="93" s="1"/>
  <c r="JS286" i="93"/>
  <c r="LS286" i="93" s="1"/>
  <c r="KD46" i="93"/>
  <c r="MD46" i="93" s="1"/>
  <c r="JW246" i="93"/>
  <c r="LW246" i="93" s="1"/>
  <c r="JN186" i="93"/>
  <c r="LN186" i="93" s="1"/>
  <c r="JS146" i="93"/>
  <c r="LS146" i="93" s="1"/>
  <c r="KM166" i="93"/>
  <c r="MM166" i="93" s="1"/>
  <c r="KK86" i="93"/>
  <c r="MK86" i="93" s="1"/>
  <c r="KG166" i="93"/>
  <c r="MG166" i="93" s="1"/>
  <c r="JX126" i="93"/>
  <c r="LX126" i="93" s="1"/>
  <c r="JU46" i="93"/>
  <c r="LU46" i="93" s="1"/>
  <c r="JT66" i="93"/>
  <c r="LT66" i="93" s="1"/>
  <c r="KD226" i="93"/>
  <c r="MD226" i="93" s="1"/>
  <c r="KK66" i="93"/>
  <c r="MK66" i="93" s="1"/>
  <c r="KG206" i="93"/>
  <c r="MG206" i="93" s="1"/>
  <c r="JX106" i="93"/>
  <c r="LX106" i="93" s="1"/>
  <c r="JU66" i="93"/>
  <c r="LU66" i="93" s="1"/>
  <c r="JT106" i="93"/>
  <c r="LT106" i="93" s="1"/>
  <c r="KD266" i="93"/>
  <c r="MD266" i="93" s="1"/>
  <c r="KG86" i="93"/>
  <c r="MG86" i="93" s="1"/>
  <c r="KF226" i="93"/>
  <c r="MF226" i="93" s="1"/>
  <c r="KD126" i="93"/>
  <c r="MD126" i="93" s="1"/>
  <c r="KE226" i="93"/>
  <c r="ME226" i="93" s="1"/>
  <c r="JE186" i="93"/>
  <c r="LE186" i="93" s="1"/>
  <c r="KA146" i="93"/>
  <c r="MA146" i="93" s="1"/>
  <c r="KL266" i="93"/>
  <c r="ML266" i="93" s="1"/>
  <c r="KB206" i="93"/>
  <c r="MB206" i="93" s="1"/>
  <c r="JZ146" i="93"/>
  <c r="LZ146" i="93" s="1"/>
  <c r="KQ246" i="93"/>
  <c r="MQ246" i="93" s="1"/>
  <c r="JT206" i="93"/>
  <c r="LT206" i="93" s="1"/>
  <c r="KD246" i="93"/>
  <c r="MD246" i="93" s="1"/>
  <c r="KL186" i="93"/>
  <c r="ML186" i="93" s="1"/>
  <c r="KB106" i="93"/>
  <c r="MB106" i="93" s="1"/>
  <c r="JZ86" i="93"/>
  <c r="LZ86" i="93" s="1"/>
  <c r="JY246" i="93"/>
  <c r="LY246" i="93" s="1"/>
  <c r="KL46" i="93"/>
  <c r="ML46" i="93" s="1"/>
  <c r="JY146" i="93"/>
  <c r="LY146" i="93" s="1"/>
  <c r="JJ186" i="93"/>
  <c r="LJ186" i="93" s="1"/>
  <c r="KE286" i="93"/>
  <c r="ME286" i="93" s="1"/>
  <c r="JE246" i="93"/>
  <c r="LE246" i="93" s="1"/>
  <c r="KA206" i="93"/>
  <c r="MA206" i="93" s="1"/>
  <c r="KG186" i="93"/>
  <c r="MG186" i="93" s="1"/>
  <c r="JX66" i="93"/>
  <c r="LX66" i="93" s="1"/>
  <c r="JT46" i="93"/>
  <c r="LT46" i="93" s="1"/>
  <c r="KD206" i="93"/>
  <c r="MD206" i="93" s="1"/>
  <c r="KF166" i="93"/>
  <c r="MF166" i="93" s="1"/>
  <c r="KD66" i="93"/>
  <c r="MD66" i="93" s="1"/>
  <c r="KK226" i="93"/>
  <c r="MK226" i="93" s="1"/>
  <c r="KH186" i="93"/>
  <c r="MH186" i="93" s="1"/>
  <c r="JY126" i="93"/>
  <c r="LY126" i="93" s="1"/>
  <c r="JX226" i="93"/>
  <c r="LX226" i="93" s="1"/>
  <c r="JJ206" i="93"/>
  <c r="LJ206" i="93" s="1"/>
  <c r="JU206" i="93"/>
  <c r="LU206" i="93" s="1"/>
  <c r="JT246" i="93"/>
  <c r="LT246" i="93" s="1"/>
  <c r="JV146" i="93"/>
  <c r="LV146" i="93" s="1"/>
  <c r="KL66" i="93"/>
  <c r="ML66" i="93" s="1"/>
  <c r="KK246" i="93"/>
  <c r="MK246" i="93" s="1"/>
  <c r="KH166" i="93"/>
  <c r="MH166" i="93" s="1"/>
  <c r="JY106" i="93"/>
  <c r="LY106" i="93" s="1"/>
  <c r="JX286" i="93"/>
  <c r="LX286" i="93" s="1"/>
  <c r="JJ166" i="93"/>
  <c r="LJ166" i="93" s="1"/>
  <c r="JU226" i="93"/>
  <c r="LU226" i="93" s="1"/>
  <c r="JT266" i="93"/>
  <c r="LT266" i="93" s="1"/>
  <c r="JV166" i="93"/>
  <c r="LV166" i="93" s="1"/>
  <c r="KK106" i="93"/>
  <c r="MK106" i="93" s="1"/>
  <c r="KH46" i="93"/>
  <c r="MH46" i="93" s="1"/>
  <c r="KG246" i="93"/>
  <c r="MG246" i="93" s="1"/>
  <c r="JX186" i="93"/>
  <c r="LX186" i="93" s="1"/>
  <c r="JJ46" i="93"/>
  <c r="LJ46" i="93" s="1"/>
  <c r="JU86" i="93"/>
  <c r="LU86" i="93" s="1"/>
  <c r="JT126" i="93"/>
  <c r="LT126" i="93" s="1"/>
  <c r="KD286" i="93"/>
  <c r="MD286" i="93" s="1"/>
  <c r="JW146" i="93"/>
  <c r="LW146" i="93" s="1"/>
  <c r="JN106" i="93"/>
  <c r="LN106" i="93" s="1"/>
  <c r="JS86" i="93"/>
  <c r="LS86" i="93" s="1"/>
  <c r="KM86" i="93"/>
  <c r="MM86" i="93" s="1"/>
  <c r="KC146" i="93"/>
  <c r="MC146" i="93" s="1"/>
  <c r="KE86" i="93"/>
  <c r="ME86" i="93" s="1"/>
  <c r="JE126" i="93"/>
  <c r="LE126" i="93" s="1"/>
  <c r="JV266" i="93"/>
  <c r="LV266" i="93" s="1"/>
  <c r="KI126" i="93"/>
  <c r="MI126" i="93" s="1"/>
  <c r="KI206" i="93"/>
  <c r="MI206" i="93" s="1"/>
  <c r="JR86" i="93"/>
  <c r="LR86" i="93" s="1"/>
  <c r="KI66" i="93"/>
  <c r="MI66" i="93" s="1"/>
  <c r="JX246" i="93"/>
  <c r="LX246" i="93" s="1"/>
  <c r="JW186" i="93"/>
  <c r="LW186" i="93" s="1"/>
  <c r="JN146" i="93"/>
  <c r="LN146" i="93" s="1"/>
  <c r="JS106" i="93"/>
  <c r="LS106" i="93" s="1"/>
  <c r="KM126" i="93"/>
  <c r="MM126" i="93" s="1"/>
  <c r="KF186" i="93"/>
  <c r="MF186" i="93" s="1"/>
  <c r="JS266" i="93"/>
  <c r="LS266" i="93" s="1"/>
  <c r="KM286" i="93"/>
  <c r="MM286" i="93" s="1"/>
  <c r="KL146" i="93"/>
  <c r="ML146" i="93" s="1"/>
  <c r="KB146" i="93"/>
  <c r="MB146" i="93" s="1"/>
  <c r="KH286" i="93"/>
  <c r="MH286" i="93" s="1"/>
  <c r="JY206" i="93"/>
  <c r="LY206" i="93" s="1"/>
  <c r="KQ126" i="93"/>
  <c r="MQ126" i="93" s="1"/>
  <c r="JJ266" i="93"/>
  <c r="LJ266" i="93" s="1"/>
  <c r="KK186" i="93"/>
  <c r="MK186" i="93" s="1"/>
  <c r="KH126" i="93"/>
  <c r="MH126" i="93" s="1"/>
  <c r="JY86" i="93"/>
  <c r="LY86" i="93" s="1"/>
  <c r="JX266" i="93"/>
  <c r="LX266" i="93" s="1"/>
  <c r="JJ126" i="93"/>
  <c r="LJ126" i="93" s="1"/>
  <c r="JU186" i="93"/>
  <c r="LU186" i="93" s="1"/>
  <c r="JT226" i="93"/>
  <c r="LT226" i="93" s="1"/>
  <c r="JV126" i="93"/>
  <c r="LV126" i="93" s="1"/>
  <c r="KC86" i="93"/>
  <c r="MC86" i="93" s="1"/>
  <c r="KB266" i="93"/>
  <c r="MB266" i="93" s="1"/>
  <c r="JZ226" i="93"/>
  <c r="LZ226" i="93" s="1"/>
  <c r="KQ286" i="93"/>
  <c r="MQ286" i="93" s="1"/>
  <c r="KC106" i="93"/>
  <c r="MC106" i="93" s="1"/>
  <c r="JZ266" i="93"/>
  <c r="LZ266" i="93" s="1"/>
  <c r="KE46" i="93"/>
  <c r="ME46" i="93" s="1"/>
  <c r="KL226" i="93"/>
  <c r="ML226" i="93" s="1"/>
  <c r="KB166" i="93"/>
  <c r="MB166" i="93" s="1"/>
  <c r="JZ106" i="93"/>
  <c r="LZ106" i="93" s="1"/>
  <c r="KQ166" i="93"/>
  <c r="MQ166" i="93" s="1"/>
  <c r="KG126" i="93"/>
  <c r="MG126" i="93" s="1"/>
  <c r="KF266" i="93"/>
  <c r="MF266" i="93" s="1"/>
  <c r="KD146" i="93"/>
  <c r="MD146" i="93" s="1"/>
  <c r="JW166" i="93"/>
  <c r="LW166" i="93" s="1"/>
  <c r="JN126" i="93"/>
  <c r="LN126" i="93" s="1"/>
  <c r="JS66" i="93"/>
  <c r="LS66" i="93" s="1"/>
  <c r="KM106" i="93"/>
  <c r="MM106" i="93" s="1"/>
  <c r="KI106" i="93"/>
  <c r="MI106" i="93" s="1"/>
  <c r="KI186" i="93"/>
  <c r="MI186" i="93" s="1"/>
  <c r="KK46" i="93"/>
  <c r="MK46" i="93" s="1"/>
  <c r="KG226" i="93"/>
  <c r="MG226" i="93" s="1"/>
  <c r="KG146" i="93"/>
  <c r="MG146" i="93" s="1"/>
  <c r="JX46" i="93"/>
  <c r="LX46" i="93" s="1"/>
  <c r="KD186" i="93"/>
  <c r="MD186" i="93" s="1"/>
  <c r="KC46" i="93"/>
  <c r="MC46" i="93" s="1"/>
  <c r="KB286" i="93"/>
  <c r="MB286" i="93" s="1"/>
  <c r="JZ166" i="93"/>
  <c r="LZ166" i="93" s="1"/>
  <c r="KQ226" i="93"/>
  <c r="MQ226" i="93" s="1"/>
  <c r="KL166" i="93"/>
  <c r="ML166" i="93" s="1"/>
  <c r="KB66" i="93"/>
  <c r="MB66" i="93" s="1"/>
  <c r="JZ46" i="93"/>
  <c r="LZ46" i="93" s="1"/>
  <c r="JY266" i="93"/>
  <c r="LY266" i="93" s="1"/>
  <c r="KQ86" i="93"/>
  <c r="MQ86" i="93" s="1"/>
  <c r="JV286" i="93"/>
  <c r="LV286" i="93" s="1"/>
  <c r="KC246" i="93"/>
  <c r="MC246" i="93" s="1"/>
  <c r="KE186" i="93"/>
  <c r="ME186" i="93" s="1"/>
  <c r="JE106" i="93"/>
  <c r="LE106" i="93" s="1"/>
  <c r="KA106" i="93"/>
  <c r="MA106" i="93" s="1"/>
  <c r="KC266" i="93"/>
  <c r="MC266" i="93" s="1"/>
  <c r="KE206" i="93"/>
  <c r="ME206" i="93" s="1"/>
  <c r="JE146" i="93"/>
  <c r="LE146" i="93" s="1"/>
  <c r="KA166" i="93"/>
  <c r="MA166" i="93" s="1"/>
  <c r="KC126" i="93"/>
  <c r="MC126" i="93" s="1"/>
  <c r="JZ246" i="93"/>
  <c r="LZ246" i="93" s="1"/>
  <c r="KE66" i="93"/>
  <c r="ME66" i="93" s="1"/>
  <c r="KK146" i="93"/>
  <c r="MK146" i="93" s="1"/>
  <c r="KH86" i="93"/>
  <c r="MH86" i="93" s="1"/>
  <c r="KG266" i="93"/>
  <c r="MG266" i="93" s="1"/>
  <c r="JX146" i="93"/>
  <c r="LX146" i="93" s="1"/>
  <c r="JJ86" i="93"/>
  <c r="LJ86" i="93" s="1"/>
  <c r="JU106" i="93"/>
  <c r="LU106" i="93" s="1"/>
  <c r="JT146" i="93"/>
  <c r="LT146" i="93" s="1"/>
  <c r="JV46" i="93"/>
  <c r="LV46" i="93" s="1"/>
  <c r="KF106" i="93"/>
  <c r="MF106" i="93" s="1"/>
  <c r="JN286" i="93"/>
  <c r="LN286" i="93" s="1"/>
  <c r="JS246" i="93"/>
  <c r="LS246" i="93" s="1"/>
  <c r="KM266" i="93"/>
  <c r="MM266" i="93" s="1"/>
  <c r="KI266" i="93"/>
  <c r="MI266" i="93" s="1"/>
  <c r="JR126" i="93"/>
  <c r="LR126" i="93" s="1"/>
  <c r="KI146" i="93"/>
  <c r="MI146" i="93" s="1"/>
  <c r="JR166" i="93"/>
  <c r="LR166" i="93" s="1"/>
  <c r="JV246" i="93"/>
  <c r="LV246" i="93" s="1"/>
  <c r="JR106" i="93"/>
  <c r="LR106" i="93" s="1"/>
  <c r="JJ146" i="93"/>
  <c r="LJ146" i="93" s="1"/>
  <c r="JU166" i="93"/>
  <c r="LU166" i="93" s="1"/>
  <c r="KQ146" i="93"/>
  <c r="MQ146" i="93" s="1"/>
  <c r="KQ106" i="93"/>
  <c r="MQ106" i="93" s="1"/>
  <c r="KK266" i="93"/>
  <c r="MK266" i="93" s="1"/>
  <c r="KM246" i="93"/>
  <c r="MM246" i="93" s="1"/>
  <c r="KA186" i="93"/>
  <c r="MA186" i="93" s="1"/>
  <c r="KI246" i="93"/>
  <c r="MI246" i="93" s="1"/>
  <c r="JN266" i="93"/>
  <c r="LN266" i="93" s="1"/>
  <c r="JS226" i="93"/>
  <c r="LS226" i="93" s="1"/>
  <c r="KI46" i="93"/>
  <c r="MI46" i="93" s="1"/>
  <c r="KI286" i="93"/>
  <c r="MI286" i="93" s="1"/>
  <c r="JR226" i="93"/>
  <c r="LR226" i="93" s="1"/>
  <c r="KE266" i="93"/>
  <c r="ME266" i="93" s="1"/>
  <c r="JE206" i="93"/>
  <c r="LE206" i="93" s="1"/>
  <c r="JR186" i="93"/>
  <c r="LR186" i="93" s="1"/>
  <c r="KF126" i="93"/>
  <c r="MF126" i="93" s="1"/>
  <c r="JQ16" i="93"/>
  <c r="LQ16" i="93" s="1"/>
  <c r="KP15" i="93"/>
  <c r="MP15" i="93" s="1"/>
  <c r="KO15" i="93"/>
  <c r="MO15" i="93" s="1"/>
  <c r="KN15" i="93"/>
  <c r="MN15" i="93" s="1"/>
  <c r="KO75" i="93"/>
  <c r="MO75" i="93" s="1"/>
  <c r="KO35" i="93"/>
  <c r="MO35" i="93" s="1"/>
  <c r="KP215" i="93"/>
  <c r="MP215" i="93" s="1"/>
  <c r="KP155" i="93"/>
  <c r="MP155" i="93" s="1"/>
  <c r="KN235" i="93"/>
  <c r="MN235" i="93" s="1"/>
  <c r="KO235" i="93"/>
  <c r="MO235" i="93" s="1"/>
  <c r="KO175" i="93"/>
  <c r="MO175" i="93" s="1"/>
  <c r="KN155" i="93"/>
  <c r="MN155" i="93" s="1"/>
  <c r="KP195" i="93"/>
  <c r="MP195" i="93" s="1"/>
  <c r="KO135" i="93"/>
  <c r="MO135" i="93" s="1"/>
  <c r="KP75" i="93"/>
  <c r="MP75" i="93" s="1"/>
  <c r="KO155" i="93"/>
  <c r="MO155" i="93" s="1"/>
  <c r="KN255" i="93"/>
  <c r="MN255" i="93" s="1"/>
  <c r="KP115" i="93"/>
  <c r="MP115" i="93" s="1"/>
  <c r="KP235" i="93"/>
  <c r="MP235" i="93" s="1"/>
  <c r="KP175" i="93"/>
  <c r="MP175" i="93" s="1"/>
  <c r="KN215" i="93"/>
  <c r="MN215" i="93" s="1"/>
  <c r="KP255" i="93"/>
  <c r="MP255" i="93" s="1"/>
  <c r="KO95" i="93"/>
  <c r="MO95" i="93" s="1"/>
  <c r="KN175" i="93"/>
  <c r="MN175" i="93" s="1"/>
  <c r="KN275" i="93"/>
  <c r="MN275" i="93" s="1"/>
  <c r="KN55" i="93"/>
  <c r="MN55" i="93" s="1"/>
  <c r="KN75" i="93"/>
  <c r="MN75" i="93" s="1"/>
  <c r="KP275" i="93"/>
  <c r="MP275" i="93" s="1"/>
  <c r="KN195" i="93"/>
  <c r="MN195" i="93" s="1"/>
  <c r="KN115" i="93"/>
  <c r="MN115" i="93" s="1"/>
  <c r="KO55" i="93"/>
  <c r="MO55" i="93" s="1"/>
  <c r="KP95" i="93"/>
  <c r="MP95" i="93" s="1"/>
  <c r="KO275" i="93"/>
  <c r="MO275" i="93" s="1"/>
  <c r="KP35" i="93"/>
  <c r="MP35" i="93" s="1"/>
  <c r="KO215" i="93"/>
  <c r="MO215" i="93" s="1"/>
  <c r="KO255" i="93"/>
  <c r="MO255" i="93" s="1"/>
  <c r="KO195" i="93"/>
  <c r="MO195" i="93" s="1"/>
  <c r="KN95" i="93"/>
  <c r="MN95" i="93" s="1"/>
  <c r="KN35" i="93"/>
  <c r="MN35" i="93" s="1"/>
  <c r="KP135" i="93"/>
  <c r="MP135" i="93" s="1"/>
  <c r="KO115" i="93"/>
  <c r="MO115" i="93" s="1"/>
  <c r="KP55" i="93"/>
  <c r="MP55" i="93" s="1"/>
  <c r="KN135" i="93"/>
  <c r="MN135" i="93" s="1"/>
  <c r="JH15" i="93"/>
  <c r="LH15" i="93" s="1"/>
  <c r="JL15" i="93"/>
  <c r="LL15" i="93" s="1"/>
  <c r="KJ15" i="93"/>
  <c r="MJ15" i="93" s="1"/>
  <c r="JR15" i="93"/>
  <c r="LR15" i="93" s="1"/>
  <c r="JL195" i="93"/>
  <c r="LL195" i="93" s="1"/>
  <c r="KM15" i="93"/>
  <c r="MM15" i="93" s="1"/>
  <c r="KJ95" i="93"/>
  <c r="MJ95" i="93" s="1"/>
  <c r="KI15" i="93"/>
  <c r="MI15" i="93" s="1"/>
  <c r="JH95" i="93"/>
  <c r="LH95" i="93" s="1"/>
  <c r="JH255" i="93"/>
  <c r="LH255" i="93" s="1"/>
  <c r="KJ75" i="93"/>
  <c r="MJ75" i="93" s="1"/>
  <c r="JL55" i="93"/>
  <c r="LL55" i="93" s="1"/>
  <c r="KJ235" i="93"/>
  <c r="MJ235" i="93" s="1"/>
  <c r="JU15" i="93"/>
  <c r="LU15" i="93" s="1"/>
  <c r="JH135" i="93"/>
  <c r="LH135" i="93" s="1"/>
  <c r="JH275" i="93"/>
  <c r="LH275" i="93" s="1"/>
  <c r="JJ15" i="93"/>
  <c r="LJ15" i="93" s="1"/>
  <c r="JL235" i="93"/>
  <c r="LL235" i="93" s="1"/>
  <c r="JE15" i="93"/>
  <c r="LE15" i="93" s="1"/>
  <c r="KB15" i="93"/>
  <c r="MB15" i="93" s="1"/>
  <c r="JH235" i="93"/>
  <c r="LH235" i="93" s="1"/>
  <c r="JL155" i="93"/>
  <c r="LL155" i="93" s="1"/>
  <c r="JS15" i="93"/>
  <c r="LS15" i="93" s="1"/>
  <c r="JL215" i="93"/>
  <c r="LL215" i="93" s="1"/>
  <c r="JW15" i="93"/>
  <c r="LW15" i="93" s="1"/>
  <c r="JY15" i="93"/>
  <c r="LY15" i="93" s="1"/>
  <c r="JL175" i="93"/>
  <c r="LL175" i="93" s="1"/>
  <c r="KK15" i="93"/>
  <c r="MK15" i="93" s="1"/>
  <c r="JH175" i="93"/>
  <c r="LH175" i="93" s="1"/>
  <c r="KJ275" i="93"/>
  <c r="MJ275" i="93" s="1"/>
  <c r="JH75" i="93"/>
  <c r="LH75" i="93" s="1"/>
  <c r="KE15" i="93"/>
  <c r="ME15" i="93" s="1"/>
  <c r="JX15" i="93"/>
  <c r="LX15" i="93" s="1"/>
  <c r="KG15" i="93"/>
  <c r="MG15" i="93" s="1"/>
  <c r="JZ15" i="93"/>
  <c r="LZ15" i="93" s="1"/>
  <c r="JL35" i="93"/>
  <c r="LL35" i="93" s="1"/>
  <c r="KJ35" i="93"/>
  <c r="MJ35" i="93" s="1"/>
  <c r="KC15" i="93"/>
  <c r="MC15" i="93" s="1"/>
  <c r="KQ15" i="93"/>
  <c r="MQ15" i="93" s="1"/>
  <c r="JL115" i="93"/>
  <c r="LL115" i="93" s="1"/>
  <c r="KF15" i="93"/>
  <c r="MF15" i="93" s="1"/>
  <c r="JL255" i="93"/>
  <c r="LL255" i="93" s="1"/>
  <c r="KJ175" i="93"/>
  <c r="MJ175" i="93" s="1"/>
  <c r="KH15" i="93"/>
  <c r="MH15" i="93" s="1"/>
  <c r="JH215" i="93"/>
  <c r="LH215" i="93" s="1"/>
  <c r="KJ155" i="93"/>
  <c r="MJ155" i="93" s="1"/>
  <c r="KL15" i="93"/>
  <c r="ML15" i="93" s="1"/>
  <c r="KJ55" i="93"/>
  <c r="MJ55" i="93" s="1"/>
  <c r="JT15" i="93"/>
  <c r="LT15" i="93" s="1"/>
  <c r="JL95" i="93"/>
  <c r="LL95" i="93" s="1"/>
  <c r="JH55" i="93"/>
  <c r="LH55" i="93" s="1"/>
  <c r="KJ135" i="93"/>
  <c r="MJ135" i="93" s="1"/>
  <c r="JH195" i="93"/>
  <c r="LH195" i="93" s="1"/>
  <c r="JH155" i="93"/>
  <c r="LH155" i="93" s="1"/>
  <c r="JL275" i="93"/>
  <c r="LL275" i="93" s="1"/>
  <c r="JV15" i="93"/>
  <c r="LV15" i="93" s="1"/>
  <c r="KJ215" i="93"/>
  <c r="MJ215" i="93" s="1"/>
  <c r="KJ255" i="93"/>
  <c r="MJ255" i="93" s="1"/>
  <c r="JH35" i="93"/>
  <c r="LH35" i="93" s="1"/>
  <c r="JL75" i="93"/>
  <c r="LL75" i="93" s="1"/>
  <c r="KD15" i="93"/>
  <c r="MD15" i="93" s="1"/>
  <c r="JN15" i="93"/>
  <c r="LN15" i="93" s="1"/>
  <c r="KJ115" i="93"/>
  <c r="MJ115" i="93" s="1"/>
  <c r="KA15" i="93"/>
  <c r="MA15" i="93" s="1"/>
  <c r="JH115" i="93"/>
  <c r="LH115" i="93" s="1"/>
  <c r="JL135" i="93"/>
  <c r="LL135" i="93" s="1"/>
  <c r="KJ195" i="93"/>
  <c r="MJ195" i="93" s="1"/>
  <c r="KE55" i="93"/>
  <c r="ME55" i="93" s="1"/>
  <c r="KD95" i="93"/>
  <c r="MD95" i="93" s="1"/>
  <c r="JE95" i="93"/>
  <c r="LE95" i="93" s="1"/>
  <c r="JR95" i="93"/>
  <c r="LR95" i="93" s="1"/>
  <c r="JW275" i="93"/>
  <c r="LW275" i="93" s="1"/>
  <c r="JW135" i="93"/>
  <c r="LW135" i="93" s="1"/>
  <c r="JV195" i="93"/>
  <c r="LV195" i="93" s="1"/>
  <c r="JN175" i="93"/>
  <c r="LN175" i="93" s="1"/>
  <c r="KF215" i="93"/>
  <c r="MF215" i="93" s="1"/>
  <c r="KL95" i="93"/>
  <c r="ML95" i="93" s="1"/>
  <c r="KF235" i="93"/>
  <c r="MF235" i="93" s="1"/>
  <c r="KL135" i="93"/>
  <c r="ML135" i="93" s="1"/>
  <c r="JJ55" i="93"/>
  <c r="LJ55" i="93" s="1"/>
  <c r="KF75" i="93"/>
  <c r="MF75" i="93" s="1"/>
  <c r="JR175" i="93"/>
  <c r="LR175" i="93" s="1"/>
  <c r="KE155" i="93"/>
  <c r="ME155" i="93" s="1"/>
  <c r="KD175" i="93"/>
  <c r="MD175" i="93" s="1"/>
  <c r="JE195" i="93"/>
  <c r="LE195" i="93" s="1"/>
  <c r="KQ75" i="93"/>
  <c r="MQ75" i="93" s="1"/>
  <c r="KM155" i="93"/>
  <c r="MM155" i="93" s="1"/>
  <c r="KC235" i="93"/>
  <c r="MC235" i="93" s="1"/>
  <c r="KK35" i="93"/>
  <c r="MK35" i="93" s="1"/>
  <c r="KA95" i="93"/>
  <c r="MA95" i="93" s="1"/>
  <c r="KG135" i="93"/>
  <c r="MG135" i="93" s="1"/>
  <c r="JS35" i="93"/>
  <c r="LS35" i="93" s="1"/>
  <c r="KB135" i="93"/>
  <c r="MB135" i="93" s="1"/>
  <c r="KI235" i="93"/>
  <c r="MI235" i="93" s="1"/>
  <c r="JZ235" i="93"/>
  <c r="LZ235" i="93" s="1"/>
  <c r="JT95" i="93"/>
  <c r="LT95" i="93" s="1"/>
  <c r="KB155" i="93"/>
  <c r="MB155" i="93" s="1"/>
  <c r="JY115" i="93"/>
  <c r="LY115" i="93" s="1"/>
  <c r="KK115" i="93"/>
  <c r="MK115" i="93" s="1"/>
  <c r="KA195" i="93"/>
  <c r="MA195" i="93" s="1"/>
  <c r="KG255" i="93"/>
  <c r="MG255" i="93" s="1"/>
  <c r="JS155" i="93"/>
  <c r="LS155" i="93" s="1"/>
  <c r="KH75" i="93"/>
  <c r="MH75" i="93" s="1"/>
  <c r="JT155" i="93"/>
  <c r="LT155" i="93" s="1"/>
  <c r="KB75" i="93"/>
  <c r="MB75" i="93" s="1"/>
  <c r="KQ155" i="93"/>
  <c r="MQ155" i="93" s="1"/>
  <c r="KD195" i="93"/>
  <c r="MD195" i="93" s="1"/>
  <c r="KE195" i="93"/>
  <c r="ME195" i="93" s="1"/>
  <c r="KD235" i="93"/>
  <c r="MD235" i="93" s="1"/>
  <c r="JE275" i="93"/>
  <c r="LE275" i="93" s="1"/>
  <c r="KF175" i="93"/>
  <c r="MF175" i="93" s="1"/>
  <c r="JR255" i="93"/>
  <c r="LR255" i="93" s="1"/>
  <c r="KL55" i="93"/>
  <c r="ML55" i="93" s="1"/>
  <c r="KF55" i="93"/>
  <c r="MF55" i="93" s="1"/>
  <c r="JR115" i="93"/>
  <c r="LR115" i="93" s="1"/>
  <c r="JX115" i="93"/>
  <c r="LX115" i="93" s="1"/>
  <c r="KL255" i="93"/>
  <c r="ML255" i="93" s="1"/>
  <c r="JJ175" i="93"/>
  <c r="LJ175" i="93" s="1"/>
  <c r="JX135" i="93"/>
  <c r="LX135" i="93" s="1"/>
  <c r="KL275" i="93"/>
  <c r="ML275" i="93" s="1"/>
  <c r="JJ195" i="93"/>
  <c r="LJ195" i="93" s="1"/>
  <c r="KF255" i="93"/>
  <c r="MF255" i="93" s="1"/>
  <c r="KL115" i="93"/>
  <c r="ML115" i="93" s="1"/>
  <c r="JJ35" i="93"/>
  <c r="LJ35" i="93" s="1"/>
  <c r="JW35" i="93"/>
  <c r="LW35" i="93" s="1"/>
  <c r="JV155" i="93"/>
  <c r="LV155" i="93" s="1"/>
  <c r="JN115" i="93"/>
  <c r="LN115" i="93" s="1"/>
  <c r="KQ235" i="93"/>
  <c r="MQ235" i="93" s="1"/>
  <c r="KD35" i="93"/>
  <c r="MD35" i="93" s="1"/>
  <c r="JE35" i="93"/>
  <c r="LE35" i="93" s="1"/>
  <c r="KK175" i="93"/>
  <c r="MK175" i="93" s="1"/>
  <c r="KA255" i="93"/>
  <c r="MA255" i="93" s="1"/>
  <c r="JS215" i="93"/>
  <c r="LS215" i="93" s="1"/>
  <c r="KB275" i="93"/>
  <c r="MB275" i="93" s="1"/>
  <c r="JY55" i="93"/>
  <c r="LY55" i="93" s="1"/>
  <c r="KK75" i="93"/>
  <c r="MK75" i="93" s="1"/>
  <c r="KA155" i="93"/>
  <c r="MA155" i="93" s="1"/>
  <c r="KG175" i="93"/>
  <c r="MG175" i="93" s="1"/>
  <c r="JS135" i="93"/>
  <c r="LS135" i="93" s="1"/>
  <c r="KH175" i="93"/>
  <c r="MH175" i="93" s="1"/>
  <c r="JT255" i="93"/>
  <c r="LT255" i="93" s="1"/>
  <c r="JY275" i="93"/>
  <c r="LY275" i="93" s="1"/>
  <c r="KB35" i="93"/>
  <c r="MB35" i="93" s="1"/>
  <c r="JU75" i="93"/>
  <c r="LU75" i="93" s="1"/>
  <c r="KH215" i="93"/>
  <c r="MH215" i="93" s="1"/>
  <c r="KB235" i="93"/>
  <c r="MB235" i="93" s="1"/>
  <c r="JW75" i="93"/>
  <c r="LW75" i="93" s="1"/>
  <c r="JV115" i="93"/>
  <c r="LV115" i="93" s="1"/>
  <c r="JN155" i="93"/>
  <c r="LN155" i="93" s="1"/>
  <c r="JX95" i="93"/>
  <c r="LX95" i="93" s="1"/>
  <c r="KL215" i="93"/>
  <c r="ML215" i="93" s="1"/>
  <c r="JJ115" i="93"/>
  <c r="LJ115" i="93" s="1"/>
  <c r="KF195" i="93"/>
  <c r="MF195" i="93" s="1"/>
  <c r="JR275" i="93"/>
  <c r="LR275" i="93" s="1"/>
  <c r="KL75" i="93"/>
  <c r="ML75" i="93" s="1"/>
  <c r="JX275" i="93"/>
  <c r="LX275" i="93" s="1"/>
  <c r="KQ55" i="93"/>
  <c r="MQ55" i="93" s="1"/>
  <c r="KM35" i="93"/>
  <c r="MM35" i="93" s="1"/>
  <c r="KC155" i="93"/>
  <c r="MC155" i="93" s="1"/>
  <c r="KQ35" i="93"/>
  <c r="MQ35" i="93" s="1"/>
  <c r="KM115" i="93"/>
  <c r="MM115" i="93" s="1"/>
  <c r="KC195" i="93"/>
  <c r="MC195" i="93" s="1"/>
  <c r="JX155" i="93"/>
  <c r="LX155" i="93" s="1"/>
  <c r="KC35" i="93"/>
  <c r="MC35" i="93" s="1"/>
  <c r="JJ215" i="93"/>
  <c r="LJ215" i="93" s="1"/>
  <c r="JR55" i="93"/>
  <c r="LR55" i="93" s="1"/>
  <c r="JW195" i="93"/>
  <c r="LW195" i="93" s="1"/>
  <c r="JV255" i="93"/>
  <c r="LV255" i="93" s="1"/>
  <c r="JN275" i="93"/>
  <c r="LN275" i="93" s="1"/>
  <c r="KE175" i="93"/>
  <c r="ME175" i="93" s="1"/>
  <c r="KD215" i="93"/>
  <c r="MD215" i="93" s="1"/>
  <c r="JE215" i="93"/>
  <c r="LE215" i="93" s="1"/>
  <c r="KB95" i="93"/>
  <c r="MB95" i="93" s="1"/>
  <c r="JT55" i="93"/>
  <c r="LT55" i="93" s="1"/>
  <c r="JY215" i="93"/>
  <c r="LY215" i="93" s="1"/>
  <c r="KK235" i="93"/>
  <c r="MK235" i="93" s="1"/>
  <c r="JS255" i="93"/>
  <c r="LS255" i="93" s="1"/>
  <c r="KI95" i="93"/>
  <c r="MI95" i="93" s="1"/>
  <c r="JU195" i="93"/>
  <c r="LU195" i="93" s="1"/>
  <c r="JZ75" i="93"/>
  <c r="LZ75" i="93" s="1"/>
  <c r="KH55" i="93"/>
  <c r="MH55" i="93" s="1"/>
  <c r="JT135" i="93"/>
  <c r="LT135" i="93" s="1"/>
  <c r="KB175" i="93"/>
  <c r="MB175" i="93" s="1"/>
  <c r="KI115" i="93"/>
  <c r="MI115" i="93" s="1"/>
  <c r="JU235" i="93"/>
  <c r="LU235" i="93" s="1"/>
  <c r="JZ135" i="93"/>
  <c r="LZ135" i="93" s="1"/>
  <c r="JY175" i="93"/>
  <c r="LY175" i="93" s="1"/>
  <c r="JR75" i="93"/>
  <c r="LR75" i="93" s="1"/>
  <c r="JW235" i="93"/>
  <c r="LW235" i="93" s="1"/>
  <c r="JX255" i="93"/>
  <c r="LX255" i="93" s="1"/>
  <c r="KM95" i="93"/>
  <c r="MM95" i="93" s="1"/>
  <c r="KC135" i="93"/>
  <c r="MC135" i="93" s="1"/>
  <c r="JX75" i="93"/>
  <c r="LX75" i="93" s="1"/>
  <c r="KL235" i="93"/>
  <c r="ML235" i="93" s="1"/>
  <c r="JJ155" i="93"/>
  <c r="LJ155" i="93" s="1"/>
  <c r="KQ195" i="93"/>
  <c r="MQ195" i="93" s="1"/>
  <c r="KM235" i="93"/>
  <c r="MM235" i="93" s="1"/>
  <c r="KQ215" i="93"/>
  <c r="MQ215" i="93" s="1"/>
  <c r="KM255" i="93"/>
  <c r="MM255" i="93" s="1"/>
  <c r="KQ95" i="93"/>
  <c r="MQ95" i="93" s="1"/>
  <c r="KM75" i="93"/>
  <c r="MM75" i="93" s="1"/>
  <c r="KC175" i="93"/>
  <c r="MC175" i="93" s="1"/>
  <c r="KF115" i="93"/>
  <c r="MF115" i="93" s="1"/>
  <c r="JR195" i="93"/>
  <c r="LR195" i="93" s="1"/>
  <c r="JW95" i="93"/>
  <c r="LW95" i="93" s="1"/>
  <c r="JV75" i="93"/>
  <c r="LV75" i="93" s="1"/>
  <c r="JN135" i="93"/>
  <c r="LN135" i="93" s="1"/>
  <c r="KB255" i="93"/>
  <c r="MB255" i="93" s="1"/>
  <c r="JY75" i="93"/>
  <c r="LY75" i="93" s="1"/>
  <c r="KH135" i="93"/>
  <c r="MH135" i="93" s="1"/>
  <c r="JT215" i="93"/>
  <c r="LT215" i="93" s="1"/>
  <c r="KB195" i="93"/>
  <c r="MB195" i="93" s="1"/>
  <c r="KI275" i="93"/>
  <c r="MI275" i="93" s="1"/>
  <c r="KG75" i="93"/>
  <c r="MG75" i="93" s="1"/>
  <c r="JZ215" i="93"/>
  <c r="LZ215" i="93" s="1"/>
  <c r="JS95" i="93"/>
  <c r="LS95" i="93" s="1"/>
  <c r="JU35" i="93"/>
  <c r="LU35" i="93" s="1"/>
  <c r="KH195" i="93"/>
  <c r="MH195" i="93" s="1"/>
  <c r="JT275" i="93"/>
  <c r="LT275" i="93" s="1"/>
  <c r="JY135" i="93"/>
  <c r="LY135" i="93" s="1"/>
  <c r="KA35" i="93"/>
  <c r="MA35" i="93" s="1"/>
  <c r="KG95" i="93"/>
  <c r="MG95" i="93" s="1"/>
  <c r="KH95" i="93"/>
  <c r="MH95" i="93" s="1"/>
  <c r="JT195" i="93"/>
  <c r="LT195" i="93" s="1"/>
  <c r="KE35" i="93"/>
  <c r="ME35" i="93" s="1"/>
  <c r="KE255" i="93"/>
  <c r="ME255" i="93" s="1"/>
  <c r="JV35" i="93"/>
  <c r="LV35" i="93" s="1"/>
  <c r="JN95" i="93"/>
  <c r="LN95" i="93" s="1"/>
  <c r="KE135" i="93"/>
  <c r="ME135" i="93" s="1"/>
  <c r="KF155" i="93"/>
  <c r="MF155" i="93" s="1"/>
  <c r="JR235" i="93"/>
  <c r="LR235" i="93" s="1"/>
  <c r="KL35" i="93"/>
  <c r="ML35" i="93" s="1"/>
  <c r="KQ135" i="93"/>
  <c r="MQ135" i="93" s="1"/>
  <c r="KM175" i="93"/>
  <c r="MM175" i="93" s="1"/>
  <c r="KC275" i="93"/>
  <c r="MC275" i="93" s="1"/>
  <c r="JX235" i="93"/>
  <c r="LX235" i="93" s="1"/>
  <c r="KM55" i="93"/>
  <c r="MM55" i="93" s="1"/>
  <c r="KC115" i="93"/>
  <c r="MC115" i="93" s="1"/>
  <c r="KE75" i="93"/>
  <c r="ME75" i="93" s="1"/>
  <c r="KD155" i="93"/>
  <c r="MD155" i="93" s="1"/>
  <c r="JE135" i="93"/>
  <c r="LE135" i="93" s="1"/>
  <c r="KE115" i="93"/>
  <c r="ME115" i="93" s="1"/>
  <c r="KD135" i="93"/>
  <c r="MD135" i="93" s="1"/>
  <c r="JE175" i="93"/>
  <c r="LE175" i="93" s="1"/>
  <c r="KQ255" i="93"/>
  <c r="MQ255" i="93" s="1"/>
  <c r="KM275" i="93"/>
  <c r="MM275" i="93" s="1"/>
  <c r="KF275" i="93"/>
  <c r="MF275" i="93" s="1"/>
  <c r="KL155" i="93"/>
  <c r="ML155" i="93" s="1"/>
  <c r="JJ75" i="93"/>
  <c r="LJ75" i="93" s="1"/>
  <c r="JR35" i="93"/>
  <c r="LR35" i="93" s="1"/>
  <c r="JW255" i="93"/>
  <c r="LW255" i="93" s="1"/>
  <c r="JV275" i="93"/>
  <c r="LV275" i="93" s="1"/>
  <c r="JT35" i="93"/>
  <c r="LT35" i="93" s="1"/>
  <c r="JY195" i="93"/>
  <c r="LY195" i="93" s="1"/>
  <c r="KI35" i="93"/>
  <c r="MI35" i="93" s="1"/>
  <c r="JU115" i="93"/>
  <c r="LU115" i="93" s="1"/>
  <c r="JZ55" i="93"/>
  <c r="LZ55" i="93" s="1"/>
  <c r="JY35" i="93"/>
  <c r="LY35" i="93" s="1"/>
  <c r="KK95" i="93"/>
  <c r="MK95" i="93" s="1"/>
  <c r="KA115" i="93"/>
  <c r="MA115" i="93" s="1"/>
  <c r="KG195" i="93"/>
  <c r="MG195" i="93" s="1"/>
  <c r="JS275" i="93"/>
  <c r="LS275" i="93" s="1"/>
  <c r="KI135" i="93"/>
  <c r="MI135" i="93" s="1"/>
  <c r="JU175" i="93"/>
  <c r="LU175" i="93" s="1"/>
  <c r="JZ95" i="93"/>
  <c r="LZ95" i="93" s="1"/>
  <c r="KH35" i="93"/>
  <c r="MH35" i="93" s="1"/>
  <c r="JT115" i="93"/>
  <c r="LT115" i="93" s="1"/>
  <c r="KK195" i="93"/>
  <c r="MK195" i="93" s="1"/>
  <c r="KA215" i="93"/>
  <c r="MA215" i="93" s="1"/>
  <c r="KG235" i="93"/>
  <c r="MG235" i="93" s="1"/>
  <c r="JS175" i="93"/>
  <c r="LS175" i="93" s="1"/>
  <c r="JU95" i="93"/>
  <c r="LU95" i="93" s="1"/>
  <c r="KH275" i="93"/>
  <c r="MH275" i="93" s="1"/>
  <c r="JX35" i="93"/>
  <c r="LX35" i="93" s="1"/>
  <c r="KL175" i="93"/>
  <c r="ML175" i="93" s="1"/>
  <c r="JJ95" i="93"/>
  <c r="LJ95" i="93" s="1"/>
  <c r="JX195" i="93"/>
  <c r="LX195" i="93" s="1"/>
  <c r="KC95" i="93"/>
  <c r="MC95" i="93" s="1"/>
  <c r="JJ275" i="93"/>
  <c r="LJ275" i="93" s="1"/>
  <c r="KE215" i="93"/>
  <c r="ME215" i="93" s="1"/>
  <c r="KD255" i="93"/>
  <c r="MD255" i="93" s="1"/>
  <c r="JE235" i="93"/>
  <c r="LE235" i="93" s="1"/>
  <c r="KE95" i="93"/>
  <c r="ME95" i="93" s="1"/>
  <c r="KD75" i="93"/>
  <c r="MD75" i="93" s="1"/>
  <c r="JE115" i="93"/>
  <c r="LE115" i="93" s="1"/>
  <c r="JW155" i="93"/>
  <c r="LW155" i="93" s="1"/>
  <c r="JV175" i="93"/>
  <c r="LV175" i="93" s="1"/>
  <c r="JN215" i="93"/>
  <c r="LN215" i="93" s="1"/>
  <c r="JW175" i="93"/>
  <c r="LW175" i="93" s="1"/>
  <c r="JV215" i="93"/>
  <c r="LV215" i="93" s="1"/>
  <c r="JN235" i="93"/>
  <c r="LN235" i="93" s="1"/>
  <c r="JW55" i="93"/>
  <c r="LW55" i="93" s="1"/>
  <c r="JV95" i="93"/>
  <c r="LV95" i="93" s="1"/>
  <c r="JN75" i="93"/>
  <c r="LN75" i="93" s="1"/>
  <c r="KQ175" i="93"/>
  <c r="MQ175" i="93" s="1"/>
  <c r="KM135" i="93"/>
  <c r="MM135" i="93" s="1"/>
  <c r="KC215" i="93"/>
  <c r="MC215" i="93" s="1"/>
  <c r="JX55" i="93"/>
  <c r="LX55" i="93" s="1"/>
  <c r="KL195" i="93"/>
  <c r="ML195" i="93" s="1"/>
  <c r="JJ135" i="93"/>
  <c r="LJ135" i="93" s="1"/>
  <c r="KI55" i="93"/>
  <c r="MI55" i="93" s="1"/>
  <c r="JU135" i="93"/>
  <c r="LU135" i="93" s="1"/>
  <c r="KH255" i="93"/>
  <c r="MH255" i="93" s="1"/>
  <c r="KK55" i="93"/>
  <c r="MK55" i="93" s="1"/>
  <c r="KA135" i="93"/>
  <c r="MA135" i="93" s="1"/>
  <c r="KG155" i="93"/>
  <c r="MG155" i="93" s="1"/>
  <c r="JS75" i="93"/>
  <c r="LS75" i="93" s="1"/>
  <c r="KH155" i="93"/>
  <c r="MH155" i="93" s="1"/>
  <c r="JT235" i="93"/>
  <c r="LT235" i="93" s="1"/>
  <c r="KB115" i="93"/>
  <c r="MB115" i="93" s="1"/>
  <c r="JY95" i="93"/>
  <c r="LY95" i="93" s="1"/>
  <c r="KK135" i="93"/>
  <c r="MK135" i="93" s="1"/>
  <c r="KA175" i="93"/>
  <c r="MA175" i="93" s="1"/>
  <c r="KG215" i="93"/>
  <c r="MG215" i="93" s="1"/>
  <c r="KI155" i="93"/>
  <c r="MI155" i="93" s="1"/>
  <c r="JU215" i="93"/>
  <c r="LU215" i="93" s="1"/>
  <c r="JZ115" i="93"/>
  <c r="LZ115" i="93" s="1"/>
  <c r="KB215" i="93"/>
  <c r="MB215" i="93" s="1"/>
  <c r="KA75" i="93"/>
  <c r="MA75" i="93" s="1"/>
  <c r="KG115" i="93"/>
  <c r="MG115" i="93" s="1"/>
  <c r="JS55" i="93"/>
  <c r="LS55" i="93" s="1"/>
  <c r="JV55" i="93"/>
  <c r="LV55" i="93" s="1"/>
  <c r="JN35" i="93"/>
  <c r="LN35" i="93" s="1"/>
  <c r="KE275" i="93"/>
  <c r="ME275" i="93" s="1"/>
  <c r="KQ115" i="93"/>
  <c r="MQ115" i="93" s="1"/>
  <c r="KM195" i="93"/>
  <c r="MM195" i="93" s="1"/>
  <c r="KC255" i="93"/>
  <c r="MC255" i="93" s="1"/>
  <c r="JW115" i="93"/>
  <c r="LW115" i="93" s="1"/>
  <c r="JV135" i="93"/>
  <c r="LV135" i="93" s="1"/>
  <c r="JN195" i="93"/>
  <c r="LN195" i="93" s="1"/>
  <c r="KE235" i="93"/>
  <c r="ME235" i="93" s="1"/>
  <c r="KD275" i="93"/>
  <c r="MD275" i="93" s="1"/>
  <c r="JN55" i="93"/>
  <c r="LN55" i="93" s="1"/>
  <c r="JE255" i="93"/>
  <c r="LE255" i="93" s="1"/>
  <c r="KF35" i="93"/>
  <c r="MF35" i="93" s="1"/>
  <c r="JR135" i="93"/>
  <c r="LR135" i="93" s="1"/>
  <c r="KF95" i="93"/>
  <c r="MF95" i="93" s="1"/>
  <c r="JR155" i="93"/>
  <c r="LR155" i="93" s="1"/>
  <c r="JW215" i="93"/>
  <c r="LW215" i="93" s="1"/>
  <c r="JV235" i="93"/>
  <c r="LV235" i="93" s="1"/>
  <c r="JN255" i="93"/>
  <c r="LN255" i="93" s="1"/>
  <c r="KQ275" i="93"/>
  <c r="MQ275" i="93" s="1"/>
  <c r="KD55" i="93"/>
  <c r="MD55" i="93" s="1"/>
  <c r="JE55" i="93"/>
  <c r="LE55" i="93" s="1"/>
  <c r="JX215" i="93"/>
  <c r="LX215" i="93" s="1"/>
  <c r="KC75" i="93"/>
  <c r="MC75" i="93" s="1"/>
  <c r="JJ255" i="93"/>
  <c r="LJ255" i="93" s="1"/>
  <c r="KI195" i="93"/>
  <c r="MI195" i="93" s="1"/>
  <c r="JU275" i="93"/>
  <c r="LU275" i="93" s="1"/>
  <c r="JZ175" i="93"/>
  <c r="LZ175" i="93" s="1"/>
  <c r="KK215" i="93"/>
  <c r="MK215" i="93" s="1"/>
  <c r="KA275" i="93"/>
  <c r="MA275" i="93" s="1"/>
  <c r="JS235" i="93"/>
  <c r="LS235" i="93" s="1"/>
  <c r="KI75" i="93"/>
  <c r="MI75" i="93" s="1"/>
  <c r="JU155" i="93"/>
  <c r="LU155" i="93" s="1"/>
  <c r="JZ35" i="93"/>
  <c r="LZ35" i="93" s="1"/>
  <c r="JY235" i="93"/>
  <c r="LY235" i="93" s="1"/>
  <c r="KK275" i="93"/>
  <c r="MK275" i="93" s="1"/>
  <c r="KA55" i="93"/>
  <c r="MA55" i="93" s="1"/>
  <c r="KG35" i="93"/>
  <c r="MG35" i="93" s="1"/>
  <c r="JZ275" i="93"/>
  <c r="LZ275" i="93" s="1"/>
  <c r="JY155" i="93"/>
  <c r="LY155" i="93" s="1"/>
  <c r="KK155" i="93"/>
  <c r="MK155" i="93" s="1"/>
  <c r="KA235" i="93"/>
  <c r="MA235" i="93" s="1"/>
  <c r="KG275" i="93"/>
  <c r="MG275" i="93" s="1"/>
  <c r="JS195" i="93"/>
  <c r="LS195" i="93" s="1"/>
  <c r="KD115" i="93"/>
  <c r="MD115" i="93" s="1"/>
  <c r="JE75" i="93"/>
  <c r="LE75" i="93" s="1"/>
  <c r="KM215" i="93"/>
  <c r="MM215" i="93" s="1"/>
  <c r="JE155" i="93"/>
  <c r="LE155" i="93" s="1"/>
  <c r="JX175" i="93"/>
  <c r="LX175" i="93" s="1"/>
  <c r="KH115" i="93"/>
  <c r="MH115" i="93" s="1"/>
  <c r="JZ195" i="93"/>
  <c r="LZ195" i="93" s="1"/>
  <c r="KC55" i="93"/>
  <c r="MC55" i="93" s="1"/>
  <c r="JT175" i="93"/>
  <c r="LT175" i="93" s="1"/>
  <c r="KI215" i="93"/>
  <c r="MI215" i="93" s="1"/>
  <c r="KF135" i="93"/>
  <c r="MF135" i="93" s="1"/>
  <c r="JT75" i="93"/>
  <c r="LT75" i="93" s="1"/>
  <c r="KG55" i="93"/>
  <c r="MG55" i="93" s="1"/>
  <c r="JS115" i="93"/>
  <c r="LS115" i="93" s="1"/>
  <c r="JU55" i="93"/>
  <c r="LU55" i="93" s="1"/>
  <c r="KB55" i="93"/>
  <c r="MB55" i="93" s="1"/>
  <c r="JJ235" i="93"/>
  <c r="LJ235" i="93" s="1"/>
  <c r="JR215" i="93"/>
  <c r="LR215" i="93" s="1"/>
  <c r="KK255" i="93"/>
  <c r="MK255" i="93" s="1"/>
  <c r="JZ155" i="93"/>
  <c r="LZ155" i="93" s="1"/>
  <c r="JY255" i="93"/>
  <c r="LY255" i="93" s="1"/>
  <c r="JZ255" i="93"/>
  <c r="LZ255" i="93" s="1"/>
  <c r="KI175" i="93"/>
  <c r="MI175" i="93" s="1"/>
  <c r="KI255" i="93"/>
  <c r="MI255" i="93" s="1"/>
  <c r="KH235" i="93"/>
  <c r="MH235" i="93" s="1"/>
  <c r="JU255" i="93"/>
  <c r="LU255" i="93" s="1"/>
  <c r="JO15" i="93"/>
  <c r="LO15" i="93" s="1"/>
  <c r="JA15" i="93"/>
  <c r="LA15" i="93" s="1"/>
  <c r="JA23" i="93"/>
  <c r="LA23" i="93" s="1"/>
  <c r="LG14" i="93"/>
  <c r="JI15" i="93"/>
  <c r="LI15" i="93" s="1"/>
  <c r="LI22" i="93"/>
  <c r="JK23" i="93"/>
  <c r="LK23" i="93" s="1"/>
  <c r="KP19" i="93"/>
  <c r="MP19" i="93" s="1"/>
  <c r="KO19" i="93"/>
  <c r="MO19" i="93" s="1"/>
  <c r="KN19" i="93"/>
  <c r="MN19" i="93" s="1"/>
  <c r="KP139" i="93"/>
  <c r="MP139" i="93" s="1"/>
  <c r="KP79" i="93"/>
  <c r="MP79" i="93" s="1"/>
  <c r="KO39" i="93"/>
  <c r="MO39" i="93" s="1"/>
  <c r="KO199" i="93"/>
  <c r="MO199" i="93" s="1"/>
  <c r="KO59" i="93"/>
  <c r="MO59" i="93" s="1"/>
  <c r="KP119" i="93"/>
  <c r="MP119" i="93" s="1"/>
  <c r="KO119" i="93"/>
  <c r="MO119" i="93" s="1"/>
  <c r="KO279" i="93"/>
  <c r="MO279" i="93" s="1"/>
  <c r="KP199" i="93"/>
  <c r="MP199" i="93" s="1"/>
  <c r="KO259" i="93"/>
  <c r="MO259" i="93" s="1"/>
  <c r="KP59" i="93"/>
  <c r="MP59" i="93" s="1"/>
  <c r="KO99" i="93"/>
  <c r="MO99" i="93" s="1"/>
  <c r="KP259" i="93"/>
  <c r="MP259" i="93" s="1"/>
  <c r="KO239" i="93"/>
  <c r="MO239" i="93" s="1"/>
  <c r="KN179" i="93"/>
  <c r="MN179" i="93" s="1"/>
  <c r="KN119" i="93"/>
  <c r="MN119" i="93" s="1"/>
  <c r="KO219" i="93"/>
  <c r="MO219" i="93" s="1"/>
  <c r="KP279" i="93"/>
  <c r="MP279" i="93" s="1"/>
  <c r="KN99" i="93"/>
  <c r="MN99" i="93" s="1"/>
  <c r="KP159" i="93"/>
  <c r="MP159" i="93" s="1"/>
  <c r="KO79" i="93"/>
  <c r="MO79" i="93" s="1"/>
  <c r="KO139" i="93"/>
  <c r="MO139" i="93" s="1"/>
  <c r="KP219" i="93"/>
  <c r="MP219" i="93" s="1"/>
  <c r="KN199" i="93"/>
  <c r="MN199" i="93" s="1"/>
  <c r="KN239" i="93"/>
  <c r="MN239" i="93" s="1"/>
  <c r="KN39" i="93"/>
  <c r="MN39" i="93" s="1"/>
  <c r="KP179" i="93"/>
  <c r="MP179" i="93" s="1"/>
  <c r="KN219" i="93"/>
  <c r="MN219" i="93" s="1"/>
  <c r="KP239" i="93"/>
  <c r="MP239" i="93" s="1"/>
  <c r="KN59" i="93"/>
  <c r="MN59" i="93" s="1"/>
  <c r="KO179" i="93"/>
  <c r="MO179" i="93" s="1"/>
  <c r="KP99" i="93"/>
  <c r="MP99" i="93" s="1"/>
  <c r="KN259" i="93"/>
  <c r="MN259" i="93" s="1"/>
  <c r="KN159" i="93"/>
  <c r="MN159" i="93" s="1"/>
  <c r="KP39" i="93"/>
  <c r="MP39" i="93" s="1"/>
  <c r="KO159" i="93"/>
  <c r="MO159" i="93" s="1"/>
  <c r="KN79" i="93"/>
  <c r="MN79" i="93" s="1"/>
  <c r="KN279" i="93"/>
  <c r="MN279" i="93" s="1"/>
  <c r="KN139" i="93"/>
  <c r="MN139" i="93" s="1"/>
  <c r="JH19" i="93"/>
  <c r="LH19" i="93" s="1"/>
  <c r="JL19" i="93"/>
  <c r="LL19" i="93" s="1"/>
  <c r="KJ19" i="93"/>
  <c r="MJ19" i="93" s="1"/>
  <c r="JL119" i="93"/>
  <c r="LL119" i="93" s="1"/>
  <c r="JL99" i="93"/>
  <c r="LL99" i="93" s="1"/>
  <c r="KJ159" i="93"/>
  <c r="MJ159" i="93" s="1"/>
  <c r="JL139" i="93"/>
  <c r="LL139" i="93" s="1"/>
  <c r="JH99" i="93"/>
  <c r="LH99" i="93" s="1"/>
  <c r="KD19" i="93"/>
  <c r="MD19" i="93" s="1"/>
  <c r="KJ199" i="93"/>
  <c r="MJ199" i="93" s="1"/>
  <c r="JH219" i="93"/>
  <c r="LH219" i="93" s="1"/>
  <c r="KA19" i="93"/>
  <c r="MA19" i="93" s="1"/>
  <c r="JH159" i="93"/>
  <c r="LH159" i="93" s="1"/>
  <c r="JL79" i="93"/>
  <c r="LL79" i="93" s="1"/>
  <c r="JL239" i="93"/>
  <c r="LL239" i="93" s="1"/>
  <c r="KJ279" i="93"/>
  <c r="MJ279" i="93" s="1"/>
  <c r="KM19" i="93"/>
  <c r="MM19" i="93" s="1"/>
  <c r="JL39" i="93"/>
  <c r="LL39" i="93" s="1"/>
  <c r="KJ99" i="93"/>
  <c r="MJ99" i="93" s="1"/>
  <c r="KI19" i="93"/>
  <c r="MI19" i="93" s="1"/>
  <c r="JH279" i="93"/>
  <c r="LH279" i="93" s="1"/>
  <c r="JR19" i="93"/>
  <c r="LR19" i="93" s="1"/>
  <c r="JL279" i="93"/>
  <c r="LL279" i="93" s="1"/>
  <c r="KJ119" i="93"/>
  <c r="MJ119" i="93" s="1"/>
  <c r="KB19" i="93"/>
  <c r="MB19" i="93" s="1"/>
  <c r="JN19" i="93"/>
  <c r="LN19" i="93" s="1"/>
  <c r="JU19" i="93"/>
  <c r="LU19" i="93" s="1"/>
  <c r="JW19" i="93"/>
  <c r="LW19" i="93" s="1"/>
  <c r="KJ39" i="93"/>
  <c r="MJ39" i="93" s="1"/>
  <c r="JL259" i="93"/>
  <c r="LL259" i="93" s="1"/>
  <c r="JY19" i="93"/>
  <c r="LY19" i="93" s="1"/>
  <c r="JH259" i="93"/>
  <c r="LH259" i="93" s="1"/>
  <c r="JH39" i="93"/>
  <c r="LH39" i="93" s="1"/>
  <c r="JL59" i="93"/>
  <c r="LL59" i="93" s="1"/>
  <c r="KK19" i="93"/>
  <c r="MK19" i="93" s="1"/>
  <c r="KJ239" i="93"/>
  <c r="MJ239" i="93" s="1"/>
  <c r="JS19" i="93"/>
  <c r="LS19" i="93" s="1"/>
  <c r="KJ139" i="93"/>
  <c r="MJ139" i="93" s="1"/>
  <c r="KE19" i="93"/>
  <c r="ME19" i="93" s="1"/>
  <c r="JL179" i="93"/>
  <c r="LL179" i="93" s="1"/>
  <c r="JE19" i="93"/>
  <c r="LE19" i="93" s="1"/>
  <c r="JX19" i="93"/>
  <c r="LX19" i="93" s="1"/>
  <c r="KJ259" i="93"/>
  <c r="MJ259" i="93" s="1"/>
  <c r="KG19" i="93"/>
  <c r="MG19" i="93" s="1"/>
  <c r="JH139" i="93"/>
  <c r="LH139" i="93" s="1"/>
  <c r="KJ219" i="93"/>
  <c r="MJ219" i="93" s="1"/>
  <c r="JZ19" i="93"/>
  <c r="LZ19" i="93" s="1"/>
  <c r="JH239" i="93"/>
  <c r="LH239" i="93" s="1"/>
  <c r="JH79" i="93"/>
  <c r="LH79" i="93" s="1"/>
  <c r="KC19" i="93"/>
  <c r="MC19" i="93" s="1"/>
  <c r="JJ19" i="93"/>
  <c r="LJ19" i="93" s="1"/>
  <c r="KQ19" i="93"/>
  <c r="MQ19" i="93" s="1"/>
  <c r="KF19" i="93"/>
  <c r="MF19" i="93" s="1"/>
  <c r="JH119" i="93"/>
  <c r="LH119" i="93" s="1"/>
  <c r="KH19" i="93"/>
  <c r="MH19" i="93" s="1"/>
  <c r="JL159" i="93"/>
  <c r="LL159" i="93" s="1"/>
  <c r="KL19" i="93"/>
  <c r="ML19" i="93" s="1"/>
  <c r="JL219" i="93"/>
  <c r="LL219" i="93" s="1"/>
  <c r="JH199" i="93"/>
  <c r="LH199" i="93" s="1"/>
  <c r="KJ79" i="93"/>
  <c r="MJ79" i="93" s="1"/>
  <c r="JT19" i="93"/>
  <c r="LT19" i="93" s="1"/>
  <c r="JV19" i="93"/>
  <c r="LV19" i="93" s="1"/>
  <c r="KJ59" i="93"/>
  <c r="MJ59" i="93" s="1"/>
  <c r="JL199" i="93"/>
  <c r="LL199" i="93" s="1"/>
  <c r="JH59" i="93"/>
  <c r="LH59" i="93" s="1"/>
  <c r="KJ179" i="93"/>
  <c r="MJ179" i="93" s="1"/>
  <c r="JH179" i="93"/>
  <c r="LH179" i="93" s="1"/>
  <c r="JR79" i="93"/>
  <c r="LR79" i="93" s="1"/>
  <c r="KQ139" i="93"/>
  <c r="MQ139" i="93" s="1"/>
  <c r="KM119" i="93"/>
  <c r="MM119" i="93" s="1"/>
  <c r="KC179" i="93"/>
  <c r="MC179" i="93" s="1"/>
  <c r="JW59" i="93"/>
  <c r="LW59" i="93" s="1"/>
  <c r="JV99" i="93"/>
  <c r="LV99" i="93" s="1"/>
  <c r="KE179" i="93"/>
  <c r="ME179" i="93" s="1"/>
  <c r="KD199" i="93"/>
  <c r="MD199" i="93" s="1"/>
  <c r="JW259" i="93"/>
  <c r="LW259" i="93" s="1"/>
  <c r="JW279" i="93"/>
  <c r="LW279" i="93" s="1"/>
  <c r="JW119" i="93"/>
  <c r="LW119" i="93" s="1"/>
  <c r="JV179" i="93"/>
  <c r="LV179" i="93" s="1"/>
  <c r="JR239" i="93"/>
  <c r="LR239" i="93" s="1"/>
  <c r="KQ199" i="93"/>
  <c r="MQ199" i="93" s="1"/>
  <c r="KM219" i="93"/>
  <c r="MM219" i="93" s="1"/>
  <c r="JX119" i="93"/>
  <c r="LX119" i="93" s="1"/>
  <c r="KL259" i="93"/>
  <c r="ML259" i="93" s="1"/>
  <c r="KI139" i="93"/>
  <c r="MI139" i="93" s="1"/>
  <c r="JZ79" i="93"/>
  <c r="LZ79" i="93" s="1"/>
  <c r="KK159" i="93"/>
  <c r="MK159" i="93" s="1"/>
  <c r="KA199" i="93"/>
  <c r="MA199" i="93" s="1"/>
  <c r="JS219" i="93"/>
  <c r="LS219" i="93" s="1"/>
  <c r="JT259" i="93"/>
  <c r="LT259" i="93" s="1"/>
  <c r="KH259" i="93"/>
  <c r="MH259" i="93" s="1"/>
  <c r="KB239" i="93"/>
  <c r="MB239" i="93" s="1"/>
  <c r="KG39" i="93"/>
  <c r="MG39" i="93" s="1"/>
  <c r="JN79" i="93"/>
  <c r="LN79" i="93" s="1"/>
  <c r="JY79" i="93"/>
  <c r="LY79" i="93" s="1"/>
  <c r="KK199" i="93"/>
  <c r="MK199" i="93" s="1"/>
  <c r="KA279" i="93"/>
  <c r="MA279" i="93" s="1"/>
  <c r="JU79" i="93"/>
  <c r="LU79" i="93" s="1"/>
  <c r="JS259" i="93"/>
  <c r="LS259" i="93" s="1"/>
  <c r="JE99" i="93"/>
  <c r="LE99" i="93" s="1"/>
  <c r="KI239" i="93"/>
  <c r="MI239" i="93" s="1"/>
  <c r="JZ219" i="93"/>
  <c r="LZ219" i="93" s="1"/>
  <c r="KG99" i="93"/>
  <c r="MG99" i="93" s="1"/>
  <c r="JN139" i="93"/>
  <c r="LN139" i="93" s="1"/>
  <c r="JY119" i="93"/>
  <c r="LY119" i="93" s="1"/>
  <c r="KK119" i="93"/>
  <c r="MK119" i="93" s="1"/>
  <c r="KA179" i="93"/>
  <c r="MA179" i="93" s="1"/>
  <c r="JS159" i="93"/>
  <c r="LS159" i="93" s="1"/>
  <c r="JT219" i="93"/>
  <c r="LT219" i="93" s="1"/>
  <c r="KQ79" i="93"/>
  <c r="MQ79" i="93" s="1"/>
  <c r="KM139" i="93"/>
  <c r="MM139" i="93" s="1"/>
  <c r="JR279" i="93"/>
  <c r="LR279" i="93" s="1"/>
  <c r="KQ239" i="93"/>
  <c r="MQ239" i="93" s="1"/>
  <c r="KM279" i="93"/>
  <c r="MM279" i="93" s="1"/>
  <c r="JW219" i="93"/>
  <c r="LW219" i="93" s="1"/>
  <c r="JV259" i="93"/>
  <c r="LV259" i="93" s="1"/>
  <c r="JW79" i="93"/>
  <c r="LW79" i="93" s="1"/>
  <c r="JV119" i="93"/>
  <c r="LV119" i="93" s="1"/>
  <c r="KF159" i="93"/>
  <c r="MF159" i="93" s="1"/>
  <c r="KF199" i="93"/>
  <c r="MF199" i="93" s="1"/>
  <c r="KL39" i="93"/>
  <c r="ML39" i="93" s="1"/>
  <c r="KF39" i="93"/>
  <c r="MF39" i="93" s="1"/>
  <c r="KE79" i="93"/>
  <c r="ME79" i="93" s="1"/>
  <c r="KD139" i="93"/>
  <c r="MD139" i="93" s="1"/>
  <c r="JR119" i="93"/>
  <c r="LR119" i="93" s="1"/>
  <c r="KQ59" i="93"/>
  <c r="MQ59" i="93" s="1"/>
  <c r="KM99" i="93"/>
  <c r="MM99" i="93" s="1"/>
  <c r="KC159" i="93"/>
  <c r="MC159" i="93" s="1"/>
  <c r="KA59" i="93"/>
  <c r="MA59" i="93" s="1"/>
  <c r="JS59" i="93"/>
  <c r="LS59" i="93" s="1"/>
  <c r="JZ279" i="93"/>
  <c r="LZ279" i="93" s="1"/>
  <c r="JT99" i="93"/>
  <c r="LT99" i="93" s="1"/>
  <c r="KB59" i="93"/>
  <c r="MB59" i="93" s="1"/>
  <c r="JU159" i="93"/>
  <c r="LU159" i="93" s="1"/>
  <c r="JJ119" i="93"/>
  <c r="LJ119" i="93" s="1"/>
  <c r="JE39" i="93"/>
  <c r="LE39" i="93" s="1"/>
  <c r="KI179" i="93"/>
  <c r="MI179" i="93" s="1"/>
  <c r="JZ159" i="93"/>
  <c r="LZ159" i="93" s="1"/>
  <c r="KG179" i="93"/>
  <c r="MG179" i="93" s="1"/>
  <c r="JN219" i="93"/>
  <c r="LN219" i="93" s="1"/>
  <c r="JY239" i="93"/>
  <c r="LY239" i="93" s="1"/>
  <c r="KB119" i="93"/>
  <c r="MB119" i="93" s="1"/>
  <c r="JU239" i="93"/>
  <c r="LU239" i="93" s="1"/>
  <c r="JJ179" i="93"/>
  <c r="LJ179" i="93" s="1"/>
  <c r="JE259" i="93"/>
  <c r="LE259" i="93" s="1"/>
  <c r="KK99" i="93"/>
  <c r="MK99" i="93" s="1"/>
  <c r="KA139" i="93"/>
  <c r="MA139" i="93" s="1"/>
  <c r="JS139" i="93"/>
  <c r="LS139" i="93" s="1"/>
  <c r="JT179" i="93"/>
  <c r="LT179" i="93" s="1"/>
  <c r="KG259" i="93"/>
  <c r="MG259" i="93" s="1"/>
  <c r="KK279" i="93"/>
  <c r="MK279" i="93" s="1"/>
  <c r="JU139" i="93"/>
  <c r="LU139" i="93" s="1"/>
  <c r="JJ99" i="93"/>
  <c r="LJ99" i="93" s="1"/>
  <c r="KC199" i="93"/>
  <c r="MC199" i="93" s="1"/>
  <c r="KD79" i="93"/>
  <c r="MD79" i="93" s="1"/>
  <c r="KE119" i="93"/>
  <c r="ME119" i="93" s="1"/>
  <c r="KD179" i="93"/>
  <c r="MD179" i="93" s="1"/>
  <c r="KF139" i="93"/>
  <c r="MF139" i="93" s="1"/>
  <c r="JW239" i="93"/>
  <c r="LW239" i="93" s="1"/>
  <c r="JV279" i="93"/>
  <c r="LV279" i="93" s="1"/>
  <c r="JX59" i="93"/>
  <c r="LX59" i="93" s="1"/>
  <c r="KL179" i="93"/>
  <c r="ML179" i="93" s="1"/>
  <c r="JX79" i="93"/>
  <c r="LX79" i="93" s="1"/>
  <c r="KL199" i="93"/>
  <c r="ML199" i="93" s="1"/>
  <c r="KF179" i="93"/>
  <c r="MF179" i="93" s="1"/>
  <c r="KL59" i="93"/>
  <c r="ML59" i="93" s="1"/>
  <c r="KE279" i="93"/>
  <c r="ME279" i="93" s="1"/>
  <c r="JV39" i="93"/>
  <c r="LV39" i="93" s="1"/>
  <c r="JR259" i="93"/>
  <c r="LR259" i="93" s="1"/>
  <c r="KQ219" i="93"/>
  <c r="MQ219" i="93" s="1"/>
  <c r="KM259" i="93"/>
  <c r="MM259" i="93" s="1"/>
  <c r="KK139" i="93"/>
  <c r="MK139" i="93" s="1"/>
  <c r="KA219" i="93"/>
  <c r="MA219" i="93" s="1"/>
  <c r="JS199" i="93"/>
  <c r="LS199" i="93" s="1"/>
  <c r="JT239" i="93"/>
  <c r="LT239" i="93" s="1"/>
  <c r="KB199" i="93"/>
  <c r="MB199" i="93" s="1"/>
  <c r="JN39" i="93"/>
  <c r="LN39" i="93" s="1"/>
  <c r="JY39" i="93"/>
  <c r="LY39" i="93" s="1"/>
  <c r="JJ279" i="93"/>
  <c r="LJ279" i="93" s="1"/>
  <c r="JE199" i="93"/>
  <c r="LE199" i="93" s="1"/>
  <c r="KA99" i="93"/>
  <c r="MA99" i="93" s="1"/>
  <c r="JS99" i="93"/>
  <c r="LS99" i="93" s="1"/>
  <c r="JT119" i="93"/>
  <c r="LT119" i="93" s="1"/>
  <c r="KH119" i="93"/>
  <c r="MH119" i="93" s="1"/>
  <c r="KB279" i="93"/>
  <c r="MB279" i="93" s="1"/>
  <c r="KG59" i="93"/>
  <c r="MG59" i="93" s="1"/>
  <c r="JN99" i="93"/>
  <c r="LN99" i="93" s="1"/>
  <c r="JY99" i="93"/>
  <c r="LY99" i="93" s="1"/>
  <c r="KK239" i="93"/>
  <c r="MK239" i="93" s="1"/>
  <c r="JU99" i="93"/>
  <c r="LU99" i="93" s="1"/>
  <c r="JJ59" i="93"/>
  <c r="LJ59" i="93" s="1"/>
  <c r="KH199" i="93"/>
  <c r="MH199" i="93" s="1"/>
  <c r="KB179" i="93"/>
  <c r="MB179" i="93" s="1"/>
  <c r="JJ259" i="93"/>
  <c r="LJ259" i="93" s="1"/>
  <c r="JE119" i="93"/>
  <c r="LE119" i="93" s="1"/>
  <c r="KQ179" i="93"/>
  <c r="MQ179" i="93" s="1"/>
  <c r="JW39" i="93"/>
  <c r="LW39" i="93" s="1"/>
  <c r="JV79" i="93"/>
  <c r="LV79" i="93" s="1"/>
  <c r="KF279" i="93"/>
  <c r="MF279" i="93" s="1"/>
  <c r="KL139" i="93"/>
  <c r="ML139" i="93" s="1"/>
  <c r="KF119" i="93"/>
  <c r="MF119" i="93" s="1"/>
  <c r="JX219" i="93"/>
  <c r="LX219" i="93" s="1"/>
  <c r="KC79" i="93"/>
  <c r="MC79" i="93" s="1"/>
  <c r="JX239" i="93"/>
  <c r="LX239" i="93" s="1"/>
  <c r="JR59" i="93"/>
  <c r="LR59" i="93" s="1"/>
  <c r="KM39" i="93"/>
  <c r="MM39" i="93" s="1"/>
  <c r="KC99" i="93"/>
  <c r="MC99" i="93" s="1"/>
  <c r="JX99" i="93"/>
  <c r="LX99" i="93" s="1"/>
  <c r="KL219" i="93"/>
  <c r="ML219" i="93" s="1"/>
  <c r="JW159" i="93"/>
  <c r="LW159" i="93" s="1"/>
  <c r="JV239" i="93"/>
  <c r="LV239" i="93" s="1"/>
  <c r="KE99" i="93"/>
  <c r="ME99" i="93" s="1"/>
  <c r="KD159" i="93"/>
  <c r="MD159" i="93" s="1"/>
  <c r="KB39" i="93"/>
  <c r="MB39" i="93" s="1"/>
  <c r="JU179" i="93"/>
  <c r="LU179" i="93" s="1"/>
  <c r="JJ79" i="93"/>
  <c r="LJ79" i="93" s="1"/>
  <c r="KG159" i="93"/>
  <c r="MG159" i="93" s="1"/>
  <c r="JN199" i="93"/>
  <c r="LN199" i="93" s="1"/>
  <c r="JY179" i="93"/>
  <c r="LY179" i="93" s="1"/>
  <c r="KK179" i="93"/>
  <c r="MK179" i="93" s="1"/>
  <c r="KA259" i="93"/>
  <c r="MA259" i="93" s="1"/>
  <c r="JU39" i="93"/>
  <c r="LU39" i="93" s="1"/>
  <c r="JS279" i="93"/>
  <c r="LS279" i="93" s="1"/>
  <c r="JT279" i="93"/>
  <c r="LT279" i="93" s="1"/>
  <c r="KI59" i="93"/>
  <c r="MI59" i="93" s="1"/>
  <c r="KH279" i="93"/>
  <c r="MH279" i="93" s="1"/>
  <c r="KG219" i="93"/>
  <c r="MG219" i="93" s="1"/>
  <c r="JN279" i="93"/>
  <c r="LN279" i="93" s="1"/>
  <c r="JY259" i="93"/>
  <c r="LY259" i="93" s="1"/>
  <c r="KB139" i="93"/>
  <c r="MB139" i="93" s="1"/>
  <c r="JU259" i="93"/>
  <c r="LU259" i="93" s="1"/>
  <c r="JJ199" i="93"/>
  <c r="LJ199" i="93" s="1"/>
  <c r="JE139" i="93"/>
  <c r="LE139" i="93" s="1"/>
  <c r="KI79" i="93"/>
  <c r="MI79" i="93" s="1"/>
  <c r="JZ39" i="93"/>
  <c r="LZ39" i="93" s="1"/>
  <c r="KG139" i="93"/>
  <c r="MG139" i="93" s="1"/>
  <c r="JN159" i="93"/>
  <c r="LN159" i="93" s="1"/>
  <c r="JY159" i="93"/>
  <c r="LY159" i="93" s="1"/>
  <c r="JR139" i="93"/>
  <c r="LR139" i="93" s="1"/>
  <c r="KE39" i="93"/>
  <c r="ME39" i="93" s="1"/>
  <c r="KC279" i="93"/>
  <c r="MC279" i="93" s="1"/>
  <c r="JW199" i="93"/>
  <c r="LW199" i="93" s="1"/>
  <c r="JV219" i="93"/>
  <c r="LV219" i="93" s="1"/>
  <c r="JX159" i="93"/>
  <c r="LX159" i="93" s="1"/>
  <c r="KC39" i="93"/>
  <c r="MC39" i="93" s="1"/>
  <c r="JX39" i="93"/>
  <c r="LX39" i="93" s="1"/>
  <c r="KL159" i="93"/>
  <c r="ML159" i="93" s="1"/>
  <c r="JR199" i="93"/>
  <c r="LR199" i="93" s="1"/>
  <c r="KQ159" i="93"/>
  <c r="MQ159" i="93" s="1"/>
  <c r="KM179" i="93"/>
  <c r="MM179" i="93" s="1"/>
  <c r="KC259" i="93"/>
  <c r="MC259" i="93" s="1"/>
  <c r="JR179" i="93"/>
  <c r="LR179" i="93" s="1"/>
  <c r="KQ119" i="93"/>
  <c r="MQ119" i="93" s="1"/>
  <c r="KM199" i="93"/>
  <c r="MM199" i="93" s="1"/>
  <c r="KC239" i="93"/>
  <c r="MC239" i="93" s="1"/>
  <c r="JX259" i="93"/>
  <c r="LX259" i="93" s="1"/>
  <c r="JR99" i="93"/>
  <c r="LR99" i="93" s="1"/>
  <c r="KM59" i="93"/>
  <c r="MM59" i="93" s="1"/>
  <c r="KC119" i="93"/>
  <c r="MC119" i="93" s="1"/>
  <c r="KF59" i="93"/>
  <c r="MF59" i="93" s="1"/>
  <c r="KE259" i="93"/>
  <c r="ME259" i="93" s="1"/>
  <c r="JV59" i="93"/>
  <c r="LV59" i="93" s="1"/>
  <c r="KB219" i="93"/>
  <c r="MB219" i="93" s="1"/>
  <c r="JJ239" i="93"/>
  <c r="LJ239" i="93" s="1"/>
  <c r="JE179" i="93"/>
  <c r="LE179" i="93" s="1"/>
  <c r="KH39" i="93"/>
  <c r="MH39" i="93" s="1"/>
  <c r="KB99" i="93"/>
  <c r="MB99" i="93" s="1"/>
  <c r="JU199" i="93"/>
  <c r="LU199" i="93" s="1"/>
  <c r="JJ139" i="93"/>
  <c r="LJ139" i="93" s="1"/>
  <c r="JE59" i="93"/>
  <c r="LE59" i="93" s="1"/>
  <c r="KI219" i="93"/>
  <c r="MI219" i="93" s="1"/>
  <c r="JZ199" i="93"/>
  <c r="LZ199" i="93" s="1"/>
  <c r="KH79" i="93"/>
  <c r="MH79" i="93" s="1"/>
  <c r="KG79" i="93"/>
  <c r="MG79" i="93" s="1"/>
  <c r="JN119" i="93"/>
  <c r="LN119" i="93" s="1"/>
  <c r="JY139" i="93"/>
  <c r="LY139" i="93" s="1"/>
  <c r="JE279" i="93"/>
  <c r="LE279" i="93" s="1"/>
  <c r="KI259" i="93"/>
  <c r="MI259" i="93" s="1"/>
  <c r="JZ239" i="93"/>
  <c r="LZ239" i="93" s="1"/>
  <c r="JT39" i="93"/>
  <c r="LT39" i="93" s="1"/>
  <c r="KG279" i="93"/>
  <c r="MG279" i="93" s="1"/>
  <c r="KH59" i="93"/>
  <c r="MH59" i="93" s="1"/>
  <c r="KF99" i="93"/>
  <c r="MF99" i="93" s="1"/>
  <c r="KF259" i="93"/>
  <c r="MF259" i="93" s="1"/>
  <c r="KL119" i="93"/>
  <c r="ML119" i="93" s="1"/>
  <c r="KQ259" i="93"/>
  <c r="MQ259" i="93" s="1"/>
  <c r="KD39" i="93"/>
  <c r="MD39" i="93" s="1"/>
  <c r="JR159" i="93"/>
  <c r="LR159" i="93" s="1"/>
  <c r="KQ99" i="93"/>
  <c r="MQ99" i="93" s="1"/>
  <c r="KM159" i="93"/>
  <c r="MM159" i="93" s="1"/>
  <c r="KC219" i="93"/>
  <c r="MC219" i="93" s="1"/>
  <c r="KE199" i="93"/>
  <c r="ME199" i="93" s="1"/>
  <c r="KD219" i="93"/>
  <c r="MD219" i="93" s="1"/>
  <c r="KE219" i="93"/>
  <c r="ME219" i="93" s="1"/>
  <c r="KD279" i="93"/>
  <c r="MD279" i="93" s="1"/>
  <c r="KE59" i="93"/>
  <c r="ME59" i="93" s="1"/>
  <c r="KD119" i="93"/>
  <c r="MD119" i="93" s="1"/>
  <c r="JX139" i="93"/>
  <c r="LX139" i="93" s="1"/>
  <c r="KL239" i="93"/>
  <c r="ML239" i="93" s="1"/>
  <c r="KF79" i="93"/>
  <c r="MF79" i="93" s="1"/>
  <c r="KH99" i="93"/>
  <c r="MH99" i="93" s="1"/>
  <c r="KI159" i="93"/>
  <c r="MI159" i="93" s="1"/>
  <c r="JZ139" i="93"/>
  <c r="LZ139" i="93" s="1"/>
  <c r="KG199" i="93"/>
  <c r="MG199" i="93" s="1"/>
  <c r="JN239" i="93"/>
  <c r="LN239" i="93" s="1"/>
  <c r="JY219" i="93"/>
  <c r="LY219" i="93" s="1"/>
  <c r="KK219" i="93"/>
  <c r="MK219" i="93" s="1"/>
  <c r="KA239" i="93"/>
  <c r="MA239" i="93" s="1"/>
  <c r="JU59" i="93"/>
  <c r="LU59" i="93" s="1"/>
  <c r="JS239" i="93"/>
  <c r="LS239" i="93" s="1"/>
  <c r="JE79" i="93"/>
  <c r="LE79" i="93" s="1"/>
  <c r="KI199" i="93"/>
  <c r="MI199" i="93" s="1"/>
  <c r="JZ179" i="93"/>
  <c r="LZ179" i="93" s="1"/>
  <c r="KH139" i="93"/>
  <c r="MH139" i="93" s="1"/>
  <c r="KK259" i="93"/>
  <c r="MK259" i="93" s="1"/>
  <c r="JU119" i="93"/>
  <c r="LU119" i="93" s="1"/>
  <c r="JJ39" i="93"/>
  <c r="LJ39" i="93" s="1"/>
  <c r="KI119" i="93"/>
  <c r="MI119" i="93" s="1"/>
  <c r="JZ119" i="93"/>
  <c r="LZ119" i="93" s="1"/>
  <c r="KC59" i="93"/>
  <c r="MC59" i="93" s="1"/>
  <c r="KE139" i="93"/>
  <c r="ME139" i="93" s="1"/>
  <c r="JX199" i="93"/>
  <c r="LX199" i="93" s="1"/>
  <c r="KL279" i="93"/>
  <c r="ML279" i="93" s="1"/>
  <c r="KE159" i="93"/>
  <c r="ME159" i="93" s="1"/>
  <c r="KD239" i="93"/>
  <c r="MD239" i="93" s="1"/>
  <c r="KQ279" i="93"/>
  <c r="MQ279" i="93" s="1"/>
  <c r="KD59" i="93"/>
  <c r="MD59" i="93" s="1"/>
  <c r="JW99" i="93"/>
  <c r="LW99" i="93" s="1"/>
  <c r="JV139" i="93"/>
  <c r="LV139" i="93" s="1"/>
  <c r="JW139" i="93"/>
  <c r="LW139" i="93" s="1"/>
  <c r="JV159" i="93"/>
  <c r="LV159" i="93" s="1"/>
  <c r="KE239" i="93"/>
  <c r="ME239" i="93" s="1"/>
  <c r="KD259" i="93"/>
  <c r="MD259" i="93" s="1"/>
  <c r="JX279" i="93"/>
  <c r="LX279" i="93" s="1"/>
  <c r="JR39" i="93"/>
  <c r="LR39" i="93" s="1"/>
  <c r="KQ39" i="93"/>
  <c r="MQ39" i="93" s="1"/>
  <c r="KM79" i="93"/>
  <c r="MM79" i="93" s="1"/>
  <c r="KC139" i="93"/>
  <c r="MC139" i="93" s="1"/>
  <c r="KF239" i="93"/>
  <c r="MF239" i="93" s="1"/>
  <c r="KL99" i="93"/>
  <c r="ML99" i="93" s="1"/>
  <c r="KH219" i="93"/>
  <c r="MH219" i="93" s="1"/>
  <c r="KA39" i="93"/>
  <c r="MA39" i="93" s="1"/>
  <c r="JS39" i="93"/>
  <c r="LS39" i="93" s="1"/>
  <c r="JT79" i="93"/>
  <c r="LT79" i="93" s="1"/>
  <c r="KH159" i="93"/>
  <c r="MH159" i="93" s="1"/>
  <c r="KB79" i="93"/>
  <c r="MB79" i="93" s="1"/>
  <c r="JU219" i="93"/>
  <c r="LU219" i="93" s="1"/>
  <c r="JJ159" i="93"/>
  <c r="LJ159" i="93" s="1"/>
  <c r="JE239" i="93"/>
  <c r="LE239" i="93" s="1"/>
  <c r="KK59" i="93"/>
  <c r="MK59" i="93" s="1"/>
  <c r="KA119" i="93"/>
  <c r="MA119" i="93" s="1"/>
  <c r="JS119" i="93"/>
  <c r="LS119" i="93" s="1"/>
  <c r="JT159" i="93"/>
  <c r="LT159" i="93" s="1"/>
  <c r="KI99" i="93"/>
  <c r="MI99" i="93" s="1"/>
  <c r="JZ99" i="93"/>
  <c r="LZ99" i="93" s="1"/>
  <c r="KB159" i="93"/>
  <c r="MB159" i="93" s="1"/>
  <c r="JU279" i="93"/>
  <c r="LU279" i="93" s="1"/>
  <c r="JJ219" i="93"/>
  <c r="LJ219" i="93" s="1"/>
  <c r="JE159" i="93"/>
  <c r="LE159" i="93" s="1"/>
  <c r="KI279" i="93"/>
  <c r="MI279" i="93" s="1"/>
  <c r="JZ259" i="93"/>
  <c r="LZ259" i="93" s="1"/>
  <c r="JT59" i="93"/>
  <c r="LT59" i="93" s="1"/>
  <c r="JX179" i="93"/>
  <c r="LX179" i="93" s="1"/>
  <c r="KD99" i="93"/>
  <c r="MD99" i="93" s="1"/>
  <c r="JR219" i="93"/>
  <c r="LR219" i="93" s="1"/>
  <c r="KM239" i="93"/>
  <c r="MM239" i="93" s="1"/>
  <c r="JN59" i="93"/>
  <c r="LN59" i="93" s="1"/>
  <c r="KK79" i="93"/>
  <c r="MK79" i="93" s="1"/>
  <c r="KA159" i="93"/>
  <c r="MA159" i="93" s="1"/>
  <c r="KK39" i="93"/>
  <c r="MK39" i="93" s="1"/>
  <c r="KA79" i="93"/>
  <c r="MA79" i="93" s="1"/>
  <c r="KH179" i="93"/>
  <c r="MH179" i="93" s="1"/>
  <c r="JZ59" i="93"/>
  <c r="LZ59" i="93" s="1"/>
  <c r="JT199" i="93"/>
  <c r="LT199" i="93" s="1"/>
  <c r="JV199" i="93"/>
  <c r="LV199" i="93" s="1"/>
  <c r="JY199" i="93"/>
  <c r="LY199" i="93" s="1"/>
  <c r="JT139" i="93"/>
  <c r="LT139" i="93" s="1"/>
  <c r="KI39" i="93"/>
  <c r="MI39" i="93" s="1"/>
  <c r="JY279" i="93"/>
  <c r="LY279" i="93" s="1"/>
  <c r="KF219" i="93"/>
  <c r="MF219" i="93" s="1"/>
  <c r="KG119" i="93"/>
  <c r="MG119" i="93" s="1"/>
  <c r="JY59" i="93"/>
  <c r="LY59" i="93" s="1"/>
  <c r="KG239" i="93"/>
  <c r="MG239" i="93" s="1"/>
  <c r="KL79" i="93"/>
  <c r="ML79" i="93" s="1"/>
  <c r="JW179" i="93"/>
  <c r="LW179" i="93" s="1"/>
  <c r="JN179" i="93"/>
  <c r="LN179" i="93" s="1"/>
  <c r="KH239" i="93"/>
  <c r="MH239" i="93" s="1"/>
  <c r="JE219" i="93"/>
  <c r="LE219" i="93" s="1"/>
  <c r="JN259" i="93"/>
  <c r="LN259" i="93" s="1"/>
  <c r="JS179" i="93"/>
  <c r="LS179" i="93" s="1"/>
  <c r="KB259" i="93"/>
  <c r="MB259" i="93" s="1"/>
  <c r="JS79" i="93"/>
  <c r="LS79" i="93" s="1"/>
  <c r="KP27" i="93"/>
  <c r="MP27" i="93" s="1"/>
  <c r="KN27" i="93"/>
  <c r="MN27" i="93" s="1"/>
  <c r="KO27" i="93"/>
  <c r="MO27" i="93" s="1"/>
  <c r="KP207" i="93"/>
  <c r="MP207" i="93" s="1"/>
  <c r="KO287" i="93"/>
  <c r="MO287" i="93" s="1"/>
  <c r="KP167" i="93"/>
  <c r="MP167" i="93" s="1"/>
  <c r="KP107" i="93"/>
  <c r="MP107" i="93" s="1"/>
  <c r="KP67" i="93"/>
  <c r="MP67" i="93" s="1"/>
  <c r="KP247" i="93"/>
  <c r="MP247" i="93" s="1"/>
  <c r="KP187" i="93"/>
  <c r="MP187" i="93" s="1"/>
  <c r="KO267" i="93"/>
  <c r="MO267" i="93" s="1"/>
  <c r="KP47" i="93"/>
  <c r="MP47" i="93" s="1"/>
  <c r="KO147" i="93"/>
  <c r="MO147" i="93" s="1"/>
  <c r="KO167" i="93"/>
  <c r="MO167" i="93" s="1"/>
  <c r="KO67" i="93"/>
  <c r="MO67" i="93" s="1"/>
  <c r="KN147" i="93"/>
  <c r="MN147" i="93" s="1"/>
  <c r="KO187" i="93"/>
  <c r="MO187" i="93" s="1"/>
  <c r="KO227" i="93"/>
  <c r="MO227" i="93" s="1"/>
  <c r="KP127" i="93"/>
  <c r="MP127" i="93" s="1"/>
  <c r="KP267" i="93"/>
  <c r="MP267" i="93" s="1"/>
  <c r="KN207" i="93"/>
  <c r="MN207" i="93" s="1"/>
  <c r="KN187" i="93"/>
  <c r="MN187" i="93" s="1"/>
  <c r="KN47" i="93"/>
  <c r="MN47" i="93" s="1"/>
  <c r="KO207" i="93"/>
  <c r="MO207" i="93" s="1"/>
  <c r="KP227" i="93"/>
  <c r="MP227" i="93" s="1"/>
  <c r="KN267" i="93"/>
  <c r="MN267" i="93" s="1"/>
  <c r="KN247" i="93"/>
  <c r="MN247" i="93" s="1"/>
  <c r="KN227" i="93"/>
  <c r="MN227" i="93" s="1"/>
  <c r="KN67" i="93"/>
  <c r="MN67" i="93" s="1"/>
  <c r="KN287" i="93"/>
  <c r="MN287" i="93" s="1"/>
  <c r="KN87" i="93"/>
  <c r="MN87" i="93" s="1"/>
  <c r="KO87" i="93"/>
  <c r="MO87" i="93" s="1"/>
  <c r="KN107" i="93"/>
  <c r="MN107" i="93" s="1"/>
  <c r="KO127" i="93"/>
  <c r="MO127" i="93" s="1"/>
  <c r="KP87" i="93"/>
  <c r="MP87" i="93" s="1"/>
  <c r="KO247" i="93"/>
  <c r="MO247" i="93" s="1"/>
  <c r="KN127" i="93"/>
  <c r="MN127" i="93" s="1"/>
  <c r="KN167" i="93"/>
  <c r="MN167" i="93" s="1"/>
  <c r="KO47" i="93"/>
  <c r="MO47" i="93" s="1"/>
  <c r="KO107" i="93"/>
  <c r="MO107" i="93" s="1"/>
  <c r="KP287" i="93"/>
  <c r="MP287" i="93" s="1"/>
  <c r="KP147" i="93"/>
  <c r="MP147" i="93" s="1"/>
  <c r="JH27" i="93"/>
  <c r="LH27" i="93" s="1"/>
  <c r="JL27" i="93"/>
  <c r="LL27" i="93" s="1"/>
  <c r="KJ27" i="93"/>
  <c r="MJ27" i="93" s="1"/>
  <c r="JS27" i="93"/>
  <c r="LS27" i="93" s="1"/>
  <c r="KL27" i="93"/>
  <c r="ML27" i="93" s="1"/>
  <c r="JL187" i="93"/>
  <c r="LL187" i="93" s="1"/>
  <c r="JH267" i="93"/>
  <c r="LH267" i="93" s="1"/>
  <c r="JV27" i="93"/>
  <c r="LV27" i="93" s="1"/>
  <c r="JL227" i="93"/>
  <c r="LL227" i="93" s="1"/>
  <c r="KJ247" i="93"/>
  <c r="MJ247" i="93" s="1"/>
  <c r="KJ147" i="93"/>
  <c r="MJ147" i="93" s="1"/>
  <c r="JL207" i="93"/>
  <c r="LL207" i="93" s="1"/>
  <c r="KD27" i="93"/>
  <c r="MD27" i="93" s="1"/>
  <c r="JH47" i="93"/>
  <c r="LH47" i="93" s="1"/>
  <c r="JL67" i="93"/>
  <c r="LL67" i="93" s="1"/>
  <c r="KJ127" i="93"/>
  <c r="MJ127" i="93" s="1"/>
  <c r="JH187" i="93"/>
  <c r="LH187" i="93" s="1"/>
  <c r="KA27" i="93"/>
  <c r="MA27" i="93" s="1"/>
  <c r="JT27" i="93"/>
  <c r="LT27" i="93" s="1"/>
  <c r="KM27" i="93"/>
  <c r="MM27" i="93" s="1"/>
  <c r="KJ267" i="93"/>
  <c r="MJ267" i="93" s="1"/>
  <c r="JH167" i="93"/>
  <c r="LH167" i="93" s="1"/>
  <c r="JL87" i="93"/>
  <c r="LL87" i="93" s="1"/>
  <c r="KJ107" i="93"/>
  <c r="MJ107" i="93" s="1"/>
  <c r="KI27" i="93"/>
  <c r="MI27" i="93" s="1"/>
  <c r="KJ67" i="93"/>
  <c r="MJ67" i="93" s="1"/>
  <c r="JH87" i="93"/>
  <c r="LH87" i="93" s="1"/>
  <c r="JN27" i="93"/>
  <c r="LN27" i="93" s="1"/>
  <c r="KJ187" i="93"/>
  <c r="MJ187" i="93" s="1"/>
  <c r="KJ227" i="93"/>
  <c r="MJ227" i="93" s="1"/>
  <c r="JL167" i="93"/>
  <c r="LL167" i="93" s="1"/>
  <c r="JH287" i="93"/>
  <c r="LH287" i="93" s="1"/>
  <c r="KJ87" i="93"/>
  <c r="MJ87" i="93" s="1"/>
  <c r="KB27" i="93"/>
  <c r="MB27" i="93" s="1"/>
  <c r="JL107" i="93"/>
  <c r="LL107" i="93" s="1"/>
  <c r="JH67" i="93"/>
  <c r="LH67" i="93" s="1"/>
  <c r="JW27" i="93"/>
  <c r="LW27" i="93" s="1"/>
  <c r="JE27" i="93"/>
  <c r="LE27" i="93" s="1"/>
  <c r="JH147" i="93"/>
  <c r="LH147" i="93" s="1"/>
  <c r="JY27" i="93"/>
  <c r="LY27" i="93" s="1"/>
  <c r="JH207" i="93"/>
  <c r="LH207" i="93" s="1"/>
  <c r="JL127" i="93"/>
  <c r="LL127" i="93" s="1"/>
  <c r="KJ167" i="93"/>
  <c r="MJ167" i="93" s="1"/>
  <c r="JR27" i="93"/>
  <c r="LR27" i="93" s="1"/>
  <c r="KK27" i="93"/>
  <c r="MK27" i="93" s="1"/>
  <c r="JL47" i="93"/>
  <c r="LL47" i="93" s="1"/>
  <c r="JL267" i="93"/>
  <c r="LL267" i="93" s="1"/>
  <c r="KJ207" i="93"/>
  <c r="MJ207" i="93" s="1"/>
  <c r="JJ27" i="93"/>
  <c r="LJ27" i="93" s="1"/>
  <c r="KE27" i="93"/>
  <c r="ME27" i="93" s="1"/>
  <c r="JX27" i="93"/>
  <c r="LX27" i="93" s="1"/>
  <c r="JH127" i="93"/>
  <c r="LH127" i="93" s="1"/>
  <c r="KG27" i="93"/>
  <c r="MG27" i="93" s="1"/>
  <c r="JZ27" i="93"/>
  <c r="LZ27" i="93" s="1"/>
  <c r="JL247" i="93"/>
  <c r="LL247" i="93" s="1"/>
  <c r="KJ287" i="93"/>
  <c r="MJ287" i="93" s="1"/>
  <c r="JL147" i="93"/>
  <c r="LL147" i="93" s="1"/>
  <c r="KC27" i="93"/>
  <c r="MC27" i="93" s="1"/>
  <c r="JL287" i="93"/>
  <c r="LL287" i="93" s="1"/>
  <c r="JU27" i="93"/>
  <c r="LU27" i="93" s="1"/>
  <c r="KQ27" i="93"/>
  <c r="MQ27" i="93" s="1"/>
  <c r="JH227" i="93"/>
  <c r="LH227" i="93" s="1"/>
  <c r="KF27" i="93"/>
  <c r="MF27" i="93" s="1"/>
  <c r="JH107" i="93"/>
  <c r="LH107" i="93" s="1"/>
  <c r="KH27" i="93"/>
  <c r="MH27" i="93" s="1"/>
  <c r="JH247" i="93"/>
  <c r="LH247" i="93" s="1"/>
  <c r="KJ47" i="93"/>
  <c r="MJ47" i="93" s="1"/>
  <c r="KA247" i="93"/>
  <c r="MA247" i="93" s="1"/>
  <c r="KC187" i="93"/>
  <c r="MC187" i="93" s="1"/>
  <c r="KE47" i="93"/>
  <c r="ME47" i="93" s="1"/>
  <c r="KD187" i="93"/>
  <c r="MD187" i="93" s="1"/>
  <c r="JN67" i="93"/>
  <c r="LN67" i="93" s="1"/>
  <c r="KB87" i="93"/>
  <c r="MB87" i="93" s="1"/>
  <c r="KQ167" i="93"/>
  <c r="MQ167" i="93" s="1"/>
  <c r="KD87" i="93"/>
  <c r="MD87" i="93" s="1"/>
  <c r="JR247" i="93"/>
  <c r="LR247" i="93" s="1"/>
  <c r="KK207" i="93"/>
  <c r="MK207" i="93" s="1"/>
  <c r="KH87" i="93"/>
  <c r="MH87" i="93" s="1"/>
  <c r="KF47" i="93"/>
  <c r="MF47" i="93" s="1"/>
  <c r="KE247" i="93"/>
  <c r="ME247" i="93" s="1"/>
  <c r="JV167" i="93"/>
  <c r="LV167" i="93" s="1"/>
  <c r="JN287" i="93"/>
  <c r="LN287" i="93" s="1"/>
  <c r="KB287" i="93"/>
  <c r="MB287" i="93" s="1"/>
  <c r="KH107" i="93"/>
  <c r="MH107" i="93" s="1"/>
  <c r="KF67" i="93"/>
  <c r="MF67" i="93" s="1"/>
  <c r="KE287" i="93"/>
  <c r="ME287" i="93" s="1"/>
  <c r="JV147" i="93"/>
  <c r="LV147" i="93" s="1"/>
  <c r="JE47" i="93"/>
  <c r="LE47" i="93" s="1"/>
  <c r="KE127" i="93"/>
  <c r="ME127" i="93" s="1"/>
  <c r="KD267" i="93"/>
  <c r="MD267" i="93" s="1"/>
  <c r="JN167" i="93"/>
  <c r="LN167" i="93" s="1"/>
  <c r="KB187" i="93"/>
  <c r="MB187" i="93" s="1"/>
  <c r="KM67" i="93"/>
  <c r="MM67" i="93" s="1"/>
  <c r="KC287" i="93"/>
  <c r="MC287" i="93" s="1"/>
  <c r="KA47" i="93"/>
  <c r="MA47" i="93" s="1"/>
  <c r="JZ227" i="93"/>
  <c r="LZ227" i="93" s="1"/>
  <c r="JX187" i="93"/>
  <c r="LX187" i="93" s="1"/>
  <c r="KL247" i="93"/>
  <c r="ML247" i="93" s="1"/>
  <c r="KG107" i="93"/>
  <c r="MG107" i="93" s="1"/>
  <c r="JJ107" i="93"/>
  <c r="LJ107" i="93" s="1"/>
  <c r="JY267" i="93"/>
  <c r="LY267" i="93" s="1"/>
  <c r="JU147" i="93"/>
  <c r="LU147" i="93" s="1"/>
  <c r="JS147" i="93"/>
  <c r="LS147" i="93" s="1"/>
  <c r="JT87" i="93"/>
  <c r="LT87" i="93" s="1"/>
  <c r="KG207" i="93"/>
  <c r="MG207" i="93" s="1"/>
  <c r="JU207" i="93"/>
  <c r="LU207" i="93" s="1"/>
  <c r="JS67" i="93"/>
  <c r="LS67" i="93" s="1"/>
  <c r="JJ127" i="93"/>
  <c r="LJ127" i="93" s="1"/>
  <c r="KM127" i="93"/>
  <c r="MM127" i="93" s="1"/>
  <c r="JR47" i="93"/>
  <c r="LR47" i="93" s="1"/>
  <c r="KH127" i="93"/>
  <c r="MH127" i="93" s="1"/>
  <c r="KE187" i="93"/>
  <c r="ME187" i="93" s="1"/>
  <c r="JV107" i="93"/>
  <c r="LV107" i="93" s="1"/>
  <c r="KK47" i="93"/>
  <c r="MK47" i="93" s="1"/>
  <c r="JN247" i="93"/>
  <c r="LN247" i="93" s="1"/>
  <c r="KB247" i="93"/>
  <c r="MB247" i="93" s="1"/>
  <c r="KE87" i="93"/>
  <c r="ME87" i="93" s="1"/>
  <c r="KD227" i="93"/>
  <c r="MD227" i="93" s="1"/>
  <c r="JN107" i="93"/>
  <c r="LN107" i="93" s="1"/>
  <c r="KB127" i="93"/>
  <c r="MB127" i="93" s="1"/>
  <c r="KI67" i="93"/>
  <c r="MI67" i="93" s="1"/>
  <c r="KH267" i="93"/>
  <c r="MH267" i="93" s="1"/>
  <c r="KF207" i="93"/>
  <c r="MF207" i="93" s="1"/>
  <c r="JW127" i="93"/>
  <c r="LW127" i="93" s="1"/>
  <c r="JE207" i="93"/>
  <c r="LE207" i="93" s="1"/>
  <c r="KI87" i="93"/>
  <c r="MI87" i="93" s="1"/>
  <c r="KH287" i="93"/>
  <c r="MH287" i="93" s="1"/>
  <c r="KF227" i="93"/>
  <c r="MF227" i="93" s="1"/>
  <c r="JW167" i="93"/>
  <c r="LW167" i="93" s="1"/>
  <c r="JE187" i="93"/>
  <c r="LE187" i="93" s="1"/>
  <c r="KH147" i="93"/>
  <c r="MH147" i="93" s="1"/>
  <c r="KF87" i="93"/>
  <c r="MF87" i="93" s="1"/>
  <c r="KE267" i="93"/>
  <c r="ME267" i="93" s="1"/>
  <c r="JV187" i="93"/>
  <c r="LV187" i="93" s="1"/>
  <c r="JE87" i="93"/>
  <c r="LE87" i="93" s="1"/>
  <c r="KQ67" i="93"/>
  <c r="MQ67" i="93" s="1"/>
  <c r="KM247" i="93"/>
  <c r="MM247" i="93" s="1"/>
  <c r="JR167" i="93"/>
  <c r="LR167" i="93" s="1"/>
  <c r="KK107" i="93"/>
  <c r="MK107" i="93" s="1"/>
  <c r="KA207" i="93"/>
  <c r="MA207" i="93" s="1"/>
  <c r="KC147" i="93"/>
  <c r="MC147" i="93" s="1"/>
  <c r="KG267" i="93"/>
  <c r="MG267" i="93" s="1"/>
  <c r="JT167" i="93"/>
  <c r="LT167" i="93" s="1"/>
  <c r="KG147" i="93"/>
  <c r="MG147" i="93" s="1"/>
  <c r="JT267" i="93"/>
  <c r="LT267" i="93" s="1"/>
  <c r="JJ67" i="93"/>
  <c r="LJ67" i="93" s="1"/>
  <c r="JS267" i="93"/>
  <c r="LS267" i="93" s="1"/>
  <c r="JT147" i="93"/>
  <c r="LT147" i="93" s="1"/>
  <c r="JJ287" i="93"/>
  <c r="LJ287" i="93" s="1"/>
  <c r="KC167" i="93"/>
  <c r="MC167" i="93" s="1"/>
  <c r="KM207" i="93"/>
  <c r="MM207" i="93" s="1"/>
  <c r="KQ127" i="93"/>
  <c r="MQ127" i="93" s="1"/>
  <c r="KM267" i="93"/>
  <c r="MM267" i="93" s="1"/>
  <c r="JR207" i="93"/>
  <c r="LR207" i="93" s="1"/>
  <c r="KK187" i="93"/>
  <c r="MK187" i="93" s="1"/>
  <c r="KH247" i="93"/>
  <c r="MH247" i="93" s="1"/>
  <c r="KF167" i="93"/>
  <c r="MF167" i="93" s="1"/>
  <c r="JW107" i="93"/>
  <c r="LW107" i="93" s="1"/>
  <c r="JV287" i="93"/>
  <c r="LV287" i="93" s="1"/>
  <c r="JE147" i="93"/>
  <c r="LE147" i="93" s="1"/>
  <c r="KH67" i="93"/>
  <c r="MH67" i="93" s="1"/>
  <c r="KE227" i="93"/>
  <c r="ME227" i="93" s="1"/>
  <c r="JV127" i="93"/>
  <c r="LV127" i="93" s="1"/>
  <c r="JN267" i="93"/>
  <c r="LN267" i="93" s="1"/>
  <c r="KB267" i="93"/>
  <c r="MB267" i="93" s="1"/>
  <c r="KI247" i="93"/>
  <c r="MI247" i="93" s="1"/>
  <c r="JZ167" i="93"/>
  <c r="LZ167" i="93" s="1"/>
  <c r="JX107" i="93"/>
  <c r="LX107" i="93" s="1"/>
  <c r="KL187" i="93"/>
  <c r="ML187" i="93" s="1"/>
  <c r="KI227" i="93"/>
  <c r="MI227" i="93" s="1"/>
  <c r="JZ187" i="93"/>
  <c r="LZ187" i="93" s="1"/>
  <c r="JX127" i="93"/>
  <c r="LX127" i="93" s="1"/>
  <c r="KL167" i="93"/>
  <c r="ML167" i="93" s="1"/>
  <c r="KI127" i="93"/>
  <c r="MI127" i="93" s="1"/>
  <c r="JZ47" i="93"/>
  <c r="LZ47" i="93" s="1"/>
  <c r="KF247" i="93"/>
  <c r="MF247" i="93" s="1"/>
  <c r="JW187" i="93"/>
  <c r="LW187" i="93" s="1"/>
  <c r="KL87" i="93"/>
  <c r="ML87" i="93" s="1"/>
  <c r="JE227" i="93"/>
  <c r="LE227" i="93" s="1"/>
  <c r="KQ247" i="93"/>
  <c r="MQ247" i="93" s="1"/>
  <c r="KD147" i="93"/>
  <c r="MD147" i="93" s="1"/>
  <c r="KK287" i="93"/>
  <c r="MK287" i="93" s="1"/>
  <c r="KM107" i="93"/>
  <c r="MM107" i="93" s="1"/>
  <c r="JJ187" i="93"/>
  <c r="LJ187" i="93" s="1"/>
  <c r="JU67" i="93"/>
  <c r="LU67" i="93" s="1"/>
  <c r="JY127" i="93"/>
  <c r="LY127" i="93" s="1"/>
  <c r="JU187" i="93"/>
  <c r="LU187" i="93" s="1"/>
  <c r="JS167" i="93"/>
  <c r="LS167" i="93" s="1"/>
  <c r="JT127" i="93"/>
  <c r="LT127" i="93" s="1"/>
  <c r="JJ247" i="93"/>
  <c r="LJ247" i="93" s="1"/>
  <c r="JY187" i="93"/>
  <c r="LY187" i="93" s="1"/>
  <c r="JU47" i="93"/>
  <c r="LU47" i="93" s="1"/>
  <c r="KM187" i="93"/>
  <c r="MM187" i="93" s="1"/>
  <c r="KQ267" i="93"/>
  <c r="MQ267" i="93" s="1"/>
  <c r="KD207" i="93"/>
  <c r="MD207" i="93" s="1"/>
  <c r="JN87" i="93"/>
  <c r="LN87" i="93" s="1"/>
  <c r="KB67" i="93"/>
  <c r="MB67" i="93" s="1"/>
  <c r="KI167" i="93"/>
  <c r="MI167" i="93" s="1"/>
  <c r="JZ107" i="93"/>
  <c r="LZ107" i="93" s="1"/>
  <c r="JX47" i="93"/>
  <c r="LX47" i="93" s="1"/>
  <c r="JW247" i="93"/>
  <c r="LW247" i="93" s="1"/>
  <c r="KL67" i="93"/>
  <c r="ML67" i="93" s="1"/>
  <c r="KI47" i="93"/>
  <c r="MI47" i="93" s="1"/>
  <c r="KH227" i="93"/>
  <c r="MH227" i="93" s="1"/>
  <c r="KF187" i="93"/>
  <c r="MF187" i="93" s="1"/>
  <c r="JW147" i="93"/>
  <c r="LW147" i="93" s="1"/>
  <c r="JV267" i="93"/>
  <c r="LV267" i="93" s="1"/>
  <c r="JE167" i="93"/>
  <c r="LE167" i="93" s="1"/>
  <c r="KA107" i="93"/>
  <c r="MA107" i="93" s="1"/>
  <c r="JX267" i="93"/>
  <c r="LX267" i="93" s="1"/>
  <c r="KC87" i="93"/>
  <c r="MC87" i="93" s="1"/>
  <c r="KA187" i="93"/>
  <c r="MA187" i="93" s="1"/>
  <c r="JX287" i="93"/>
  <c r="LX287" i="93" s="1"/>
  <c r="KC107" i="93"/>
  <c r="MC107" i="93" s="1"/>
  <c r="KI267" i="93"/>
  <c r="MI267" i="93" s="1"/>
  <c r="JZ207" i="93"/>
  <c r="LZ207" i="93" s="1"/>
  <c r="JX167" i="93"/>
  <c r="LX167" i="93" s="1"/>
  <c r="KL207" i="93"/>
  <c r="ML207" i="93" s="1"/>
  <c r="KE147" i="93"/>
  <c r="ME147" i="93" s="1"/>
  <c r="JV47" i="93"/>
  <c r="LV47" i="93" s="1"/>
  <c r="JN187" i="93"/>
  <c r="LN187" i="93" s="1"/>
  <c r="KB167" i="93"/>
  <c r="MB167" i="93" s="1"/>
  <c r="KQ107" i="93"/>
  <c r="MQ107" i="93" s="1"/>
  <c r="KM287" i="93"/>
  <c r="MM287" i="93" s="1"/>
  <c r="JR187" i="93"/>
  <c r="LR187" i="93" s="1"/>
  <c r="KK147" i="93"/>
  <c r="MK147" i="93" s="1"/>
  <c r="JT187" i="93"/>
  <c r="LT187" i="93" s="1"/>
  <c r="JJ267" i="93"/>
  <c r="LJ267" i="93" s="1"/>
  <c r="JU267" i="93"/>
  <c r="LU267" i="93" s="1"/>
  <c r="JS107" i="93"/>
  <c r="LS107" i="93" s="1"/>
  <c r="JT47" i="93"/>
  <c r="LT47" i="93" s="1"/>
  <c r="JJ147" i="93"/>
  <c r="LJ147" i="93" s="1"/>
  <c r="JY287" i="93"/>
  <c r="LY287" i="93" s="1"/>
  <c r="KG167" i="93"/>
  <c r="MG167" i="93" s="1"/>
  <c r="JT247" i="93"/>
  <c r="LT247" i="93" s="1"/>
  <c r="KG67" i="93"/>
  <c r="MG67" i="93" s="1"/>
  <c r="JU287" i="93"/>
  <c r="LU287" i="93" s="1"/>
  <c r="JS87" i="93"/>
  <c r="LS87" i="93" s="1"/>
  <c r="KA227" i="93"/>
  <c r="MA227" i="93" s="1"/>
  <c r="JR147" i="93"/>
  <c r="LR147" i="93" s="1"/>
  <c r="KK87" i="93"/>
  <c r="MK87" i="93" s="1"/>
  <c r="KH47" i="93"/>
  <c r="MH47" i="93" s="1"/>
  <c r="KE207" i="93"/>
  <c r="ME207" i="93" s="1"/>
  <c r="JV67" i="93"/>
  <c r="LV67" i="93" s="1"/>
  <c r="JN227" i="93"/>
  <c r="LN227" i="93" s="1"/>
  <c r="KB227" i="93"/>
  <c r="MB227" i="93" s="1"/>
  <c r="KA87" i="93"/>
  <c r="MA87" i="93" s="1"/>
  <c r="JZ287" i="93"/>
  <c r="LZ287" i="93" s="1"/>
  <c r="JX227" i="93"/>
  <c r="LX227" i="93" s="1"/>
  <c r="KL267" i="93"/>
  <c r="ML267" i="93" s="1"/>
  <c r="KI207" i="93"/>
  <c r="MI207" i="93" s="1"/>
  <c r="JZ147" i="93"/>
  <c r="LZ147" i="93" s="1"/>
  <c r="JX87" i="93"/>
  <c r="LX87" i="93" s="1"/>
  <c r="JW267" i="93"/>
  <c r="LW267" i="93" s="1"/>
  <c r="KL127" i="93"/>
  <c r="ML127" i="93" s="1"/>
  <c r="KA287" i="93"/>
  <c r="MA287" i="93" s="1"/>
  <c r="KC227" i="93"/>
  <c r="MC227" i="93" s="1"/>
  <c r="KM47" i="93"/>
  <c r="MM47" i="93" s="1"/>
  <c r="KC247" i="93"/>
  <c r="MC247" i="93" s="1"/>
  <c r="KA147" i="93"/>
  <c r="MA147" i="93" s="1"/>
  <c r="KC67" i="93"/>
  <c r="MC67" i="93" s="1"/>
  <c r="KH167" i="93"/>
  <c r="MH167" i="93" s="1"/>
  <c r="KF107" i="93"/>
  <c r="MF107" i="93" s="1"/>
  <c r="JW47" i="93"/>
  <c r="LW47" i="93" s="1"/>
  <c r="JV207" i="93"/>
  <c r="LV207" i="93" s="1"/>
  <c r="JE67" i="93"/>
  <c r="LE67" i="93" s="1"/>
  <c r="KQ287" i="93"/>
  <c r="MQ287" i="93" s="1"/>
  <c r="KD167" i="93"/>
  <c r="MD167" i="93" s="1"/>
  <c r="JN47" i="93"/>
  <c r="LN47" i="93" s="1"/>
  <c r="KB47" i="93"/>
  <c r="MB47" i="93" s="1"/>
  <c r="JU107" i="93"/>
  <c r="LU107" i="93" s="1"/>
  <c r="JY87" i="93"/>
  <c r="LY87" i="93" s="1"/>
  <c r="JS287" i="93"/>
  <c r="LS287" i="93" s="1"/>
  <c r="JT207" i="93"/>
  <c r="LT207" i="93" s="1"/>
  <c r="JY147" i="93"/>
  <c r="LY147" i="93" s="1"/>
  <c r="JU167" i="93"/>
  <c r="LU167" i="93" s="1"/>
  <c r="JS47" i="93"/>
  <c r="LS47" i="93" s="1"/>
  <c r="KG247" i="93"/>
  <c r="MG247" i="93" s="1"/>
  <c r="JY47" i="93"/>
  <c r="LY47" i="93" s="1"/>
  <c r="JS227" i="93"/>
  <c r="LS227" i="93" s="1"/>
  <c r="KC267" i="93"/>
  <c r="MC267" i="93" s="1"/>
  <c r="KI107" i="93"/>
  <c r="MI107" i="93" s="1"/>
  <c r="KH207" i="93"/>
  <c r="MH207" i="93" s="1"/>
  <c r="KF147" i="93"/>
  <c r="MF147" i="93" s="1"/>
  <c r="JW67" i="93"/>
  <c r="LW67" i="93" s="1"/>
  <c r="JV247" i="93"/>
  <c r="LV247" i="93" s="1"/>
  <c r="JE127" i="93"/>
  <c r="LE127" i="93" s="1"/>
  <c r="KI187" i="93"/>
  <c r="MI187" i="93" s="1"/>
  <c r="JZ127" i="93"/>
  <c r="LZ127" i="93" s="1"/>
  <c r="JX67" i="93"/>
  <c r="LX67" i="93" s="1"/>
  <c r="JW287" i="93"/>
  <c r="LW287" i="93" s="1"/>
  <c r="KL107" i="93"/>
  <c r="ML107" i="93" s="1"/>
  <c r="JE267" i="93"/>
  <c r="LE267" i="93" s="1"/>
  <c r="KM147" i="93"/>
  <c r="MM147" i="93" s="1"/>
  <c r="JR67" i="93"/>
  <c r="LR67" i="93" s="1"/>
  <c r="KA267" i="93"/>
  <c r="MA267" i="93" s="1"/>
  <c r="KC207" i="93"/>
  <c r="MC207" i="93" s="1"/>
  <c r="KQ207" i="93"/>
  <c r="MQ207" i="93" s="1"/>
  <c r="KD67" i="93"/>
  <c r="MD67" i="93" s="1"/>
  <c r="JR267" i="93"/>
  <c r="LR267" i="93" s="1"/>
  <c r="KK227" i="93"/>
  <c r="MK227" i="93" s="1"/>
  <c r="KQ187" i="93"/>
  <c r="MQ187" i="93" s="1"/>
  <c r="KD107" i="93"/>
  <c r="MD107" i="93" s="1"/>
  <c r="JR287" i="93"/>
  <c r="LR287" i="93" s="1"/>
  <c r="KK247" i="93"/>
  <c r="MK247" i="93" s="1"/>
  <c r="KQ87" i="93"/>
  <c r="MQ87" i="93" s="1"/>
  <c r="KM227" i="93"/>
  <c r="MM227" i="93" s="1"/>
  <c r="JR107" i="93"/>
  <c r="LR107" i="93" s="1"/>
  <c r="KK127" i="93"/>
  <c r="MK127" i="93" s="1"/>
  <c r="KI287" i="93"/>
  <c r="MI287" i="93" s="1"/>
  <c r="JZ247" i="93"/>
  <c r="LZ247" i="93" s="1"/>
  <c r="JX147" i="93"/>
  <c r="LX147" i="93" s="1"/>
  <c r="KL227" i="93"/>
  <c r="ML227" i="93" s="1"/>
  <c r="KH187" i="93"/>
  <c r="MH187" i="93" s="1"/>
  <c r="KF127" i="93"/>
  <c r="MF127" i="93" s="1"/>
  <c r="JW87" i="93"/>
  <c r="LW87" i="93" s="1"/>
  <c r="JV227" i="93"/>
  <c r="LV227" i="93" s="1"/>
  <c r="JE107" i="93"/>
  <c r="LE107" i="93" s="1"/>
  <c r="JY67" i="93"/>
  <c r="LY67" i="93" s="1"/>
  <c r="JS247" i="93"/>
  <c r="LS247" i="93" s="1"/>
  <c r="KG127" i="93"/>
  <c r="MG127" i="93" s="1"/>
  <c r="JU247" i="93"/>
  <c r="LU247" i="93" s="1"/>
  <c r="JS187" i="93"/>
  <c r="LS187" i="93" s="1"/>
  <c r="JT67" i="93"/>
  <c r="LT67" i="93" s="1"/>
  <c r="JJ47" i="93"/>
  <c r="LJ47" i="93" s="1"/>
  <c r="JY167" i="93"/>
  <c r="LY167" i="93" s="1"/>
  <c r="JT107" i="93"/>
  <c r="LT107" i="93" s="1"/>
  <c r="JJ227" i="93"/>
  <c r="LJ227" i="93" s="1"/>
  <c r="KG87" i="93"/>
  <c r="MG87" i="93" s="1"/>
  <c r="KA127" i="93"/>
  <c r="MA127" i="93" s="1"/>
  <c r="JX247" i="93"/>
  <c r="LX247" i="93" s="1"/>
  <c r="KC47" i="93"/>
  <c r="MC47" i="93" s="1"/>
  <c r="KK67" i="93"/>
  <c r="MK67" i="93" s="1"/>
  <c r="KQ47" i="93"/>
  <c r="MQ47" i="93" s="1"/>
  <c r="KA67" i="93"/>
  <c r="MA67" i="93" s="1"/>
  <c r="JZ267" i="93"/>
  <c r="LZ267" i="93" s="1"/>
  <c r="JX207" i="93"/>
  <c r="LX207" i="93" s="1"/>
  <c r="KL287" i="93"/>
  <c r="ML287" i="93" s="1"/>
  <c r="KQ147" i="93"/>
  <c r="MQ147" i="93" s="1"/>
  <c r="KD47" i="93"/>
  <c r="MD47" i="93" s="1"/>
  <c r="JR227" i="93"/>
  <c r="LR227" i="93" s="1"/>
  <c r="KK167" i="93"/>
  <c r="MK167" i="93" s="1"/>
  <c r="KM167" i="93"/>
  <c r="MM167" i="93" s="1"/>
  <c r="JR87" i="93"/>
  <c r="LR87" i="93" s="1"/>
  <c r="KE67" i="93"/>
  <c r="ME67" i="93" s="1"/>
  <c r="KD247" i="93"/>
  <c r="MD247" i="93" s="1"/>
  <c r="JN127" i="93"/>
  <c r="LN127" i="93" s="1"/>
  <c r="KB107" i="93"/>
  <c r="MB107" i="93" s="1"/>
  <c r="KE107" i="93"/>
  <c r="ME107" i="93" s="1"/>
  <c r="KD287" i="93"/>
  <c r="MD287" i="93" s="1"/>
  <c r="JN147" i="93"/>
  <c r="LN147" i="93" s="1"/>
  <c r="KB147" i="93"/>
  <c r="MB147" i="93" s="1"/>
  <c r="KQ227" i="93"/>
  <c r="MQ227" i="93" s="1"/>
  <c r="KD127" i="93"/>
  <c r="MD127" i="93" s="1"/>
  <c r="KK267" i="93"/>
  <c r="MK267" i="93" s="1"/>
  <c r="KA167" i="93"/>
  <c r="MA167" i="93" s="1"/>
  <c r="KC127" i="93"/>
  <c r="MC127" i="93" s="1"/>
  <c r="KI147" i="93"/>
  <c r="MI147" i="93" s="1"/>
  <c r="JZ87" i="93"/>
  <c r="LZ87" i="93" s="1"/>
  <c r="KF267" i="93"/>
  <c r="MF267" i="93" s="1"/>
  <c r="JW227" i="93"/>
  <c r="LW227" i="93" s="1"/>
  <c r="KL147" i="93"/>
  <c r="ML147" i="93" s="1"/>
  <c r="JE247" i="93"/>
  <c r="LE247" i="93" s="1"/>
  <c r="JY207" i="93"/>
  <c r="LY207" i="93" s="1"/>
  <c r="KG287" i="93"/>
  <c r="MG287" i="93" s="1"/>
  <c r="JY107" i="93"/>
  <c r="LY107" i="93" s="1"/>
  <c r="JT227" i="93"/>
  <c r="LT227" i="93" s="1"/>
  <c r="JJ207" i="93"/>
  <c r="LJ207" i="93" s="1"/>
  <c r="KG47" i="93"/>
  <c r="MG47" i="93" s="1"/>
  <c r="JU87" i="93"/>
  <c r="LU87" i="93" s="1"/>
  <c r="JT287" i="93"/>
  <c r="LT287" i="93" s="1"/>
  <c r="KG227" i="93"/>
  <c r="MG227" i="93" s="1"/>
  <c r="JR127" i="93"/>
  <c r="LR127" i="93" s="1"/>
  <c r="KM87" i="93"/>
  <c r="MM87" i="93" s="1"/>
  <c r="JJ167" i="93"/>
  <c r="LJ167" i="93" s="1"/>
  <c r="KL47" i="93"/>
  <c r="ML47" i="93" s="1"/>
  <c r="JV87" i="93"/>
  <c r="LV87" i="93" s="1"/>
  <c r="JN207" i="93"/>
  <c r="LN207" i="93" s="1"/>
  <c r="JU227" i="93"/>
  <c r="LU227" i="93" s="1"/>
  <c r="JY247" i="93"/>
  <c r="LY247" i="93" s="1"/>
  <c r="JZ67" i="93"/>
  <c r="LZ67" i="93" s="1"/>
  <c r="JW207" i="93"/>
  <c r="LW207" i="93" s="1"/>
  <c r="KB207" i="93"/>
  <c r="MB207" i="93" s="1"/>
  <c r="JU127" i="93"/>
  <c r="LU127" i="93" s="1"/>
  <c r="JS127" i="93"/>
  <c r="LS127" i="93" s="1"/>
  <c r="JS207" i="93"/>
  <c r="LS207" i="93" s="1"/>
  <c r="KE167" i="93"/>
  <c r="ME167" i="93" s="1"/>
  <c r="JY227" i="93"/>
  <c r="LY227" i="93" s="1"/>
  <c r="JJ87" i="93"/>
  <c r="LJ87" i="93" s="1"/>
  <c r="KG187" i="93"/>
  <c r="MG187" i="93" s="1"/>
  <c r="KF287" i="93"/>
  <c r="MF287" i="93" s="1"/>
  <c r="JE287" i="93"/>
  <c r="LE287" i="93" s="1"/>
  <c r="LI14" i="93"/>
  <c r="JK15" i="93"/>
  <c r="LK15" i="93" s="1"/>
  <c r="LK22" i="93"/>
  <c r="JM23" i="93"/>
  <c r="LM23" i="93" s="1"/>
  <c r="KO20" i="93"/>
  <c r="MO20" i="93" s="1"/>
  <c r="KN20" i="93"/>
  <c r="MN20" i="93" s="1"/>
  <c r="KP20" i="93"/>
  <c r="MP20" i="93" s="1"/>
  <c r="KO260" i="93"/>
  <c r="MO260" i="93" s="1"/>
  <c r="KO200" i="93"/>
  <c r="MO200" i="93" s="1"/>
  <c r="KP140" i="93"/>
  <c r="MP140" i="93" s="1"/>
  <c r="KP260" i="93"/>
  <c r="MP260" i="93" s="1"/>
  <c r="KP100" i="93"/>
  <c r="MP100" i="93" s="1"/>
  <c r="KP280" i="93"/>
  <c r="MP280" i="93" s="1"/>
  <c r="KN220" i="93"/>
  <c r="MN220" i="93" s="1"/>
  <c r="KP120" i="93"/>
  <c r="MP120" i="93" s="1"/>
  <c r="KO120" i="93"/>
  <c r="MO120" i="93" s="1"/>
  <c r="KP60" i="93"/>
  <c r="MP60" i="93" s="1"/>
  <c r="KN200" i="93"/>
  <c r="MN200" i="93" s="1"/>
  <c r="KO140" i="93"/>
  <c r="MO140" i="93" s="1"/>
  <c r="KO100" i="93"/>
  <c r="MO100" i="93" s="1"/>
  <c r="KN80" i="93"/>
  <c r="MN80" i="93" s="1"/>
  <c r="KN100" i="93"/>
  <c r="MN100" i="93" s="1"/>
  <c r="KO60" i="93"/>
  <c r="MO60" i="93" s="1"/>
  <c r="KN280" i="93"/>
  <c r="MN280" i="93" s="1"/>
  <c r="KO220" i="93"/>
  <c r="MO220" i="93" s="1"/>
  <c r="KN140" i="93"/>
  <c r="MN140" i="93" s="1"/>
  <c r="KO80" i="93"/>
  <c r="MO80" i="93" s="1"/>
  <c r="KN240" i="93"/>
  <c r="MN240" i="93" s="1"/>
  <c r="KO280" i="93"/>
  <c r="MO280" i="93" s="1"/>
  <c r="KP220" i="93"/>
  <c r="MP220" i="93" s="1"/>
  <c r="KN120" i="93"/>
  <c r="MN120" i="93" s="1"/>
  <c r="KN60" i="93"/>
  <c r="MN60" i="93" s="1"/>
  <c r="KP80" i="93"/>
  <c r="MP80" i="93" s="1"/>
  <c r="KN180" i="93"/>
  <c r="MN180" i="93" s="1"/>
  <c r="KN40" i="93"/>
  <c r="MN40" i="93" s="1"/>
  <c r="KN260" i="93"/>
  <c r="MN260" i="93" s="1"/>
  <c r="KP40" i="93"/>
  <c r="MP40" i="93" s="1"/>
  <c r="KO240" i="93"/>
  <c r="MO240" i="93" s="1"/>
  <c r="KP160" i="93"/>
  <c r="MP160" i="93" s="1"/>
  <c r="KP240" i="93"/>
  <c r="MP240" i="93" s="1"/>
  <c r="KP180" i="93"/>
  <c r="MP180" i="93" s="1"/>
  <c r="KO160" i="93"/>
  <c r="MO160" i="93" s="1"/>
  <c r="KP200" i="93"/>
  <c r="MP200" i="93" s="1"/>
  <c r="KO40" i="93"/>
  <c r="MO40" i="93" s="1"/>
  <c r="KN160" i="93"/>
  <c r="MN160" i="93" s="1"/>
  <c r="KO180" i="93"/>
  <c r="MO180" i="93" s="1"/>
  <c r="JL20" i="93"/>
  <c r="LL20" i="93" s="1"/>
  <c r="KJ20" i="93"/>
  <c r="MJ20" i="93" s="1"/>
  <c r="JH20" i="93"/>
  <c r="LH20" i="93" s="1"/>
  <c r="KI20" i="93"/>
  <c r="MI20" i="93" s="1"/>
  <c r="JH140" i="93"/>
  <c r="LH140" i="93" s="1"/>
  <c r="KM20" i="93"/>
  <c r="MM20" i="93" s="1"/>
  <c r="KJ140" i="93"/>
  <c r="MJ140" i="93" s="1"/>
  <c r="KJ100" i="93"/>
  <c r="MJ100" i="93" s="1"/>
  <c r="JU20" i="93"/>
  <c r="LU20" i="93" s="1"/>
  <c r="KJ80" i="93"/>
  <c r="MJ80" i="93" s="1"/>
  <c r="KJ40" i="93"/>
  <c r="MJ40" i="93" s="1"/>
  <c r="KJ240" i="93"/>
  <c r="MJ240" i="93" s="1"/>
  <c r="JL160" i="93"/>
  <c r="LL160" i="93" s="1"/>
  <c r="KJ220" i="93"/>
  <c r="MJ220" i="93" s="1"/>
  <c r="JH280" i="93"/>
  <c r="LH280" i="93" s="1"/>
  <c r="KJ120" i="93"/>
  <c r="MJ120" i="93" s="1"/>
  <c r="KB20" i="93"/>
  <c r="MB20" i="93" s="1"/>
  <c r="JH120" i="93"/>
  <c r="LH120" i="93" s="1"/>
  <c r="JH260" i="93"/>
  <c r="LH260" i="93" s="1"/>
  <c r="JL180" i="93"/>
  <c r="LL180" i="93" s="1"/>
  <c r="JY20" i="93"/>
  <c r="LY20" i="93" s="1"/>
  <c r="JL40" i="93"/>
  <c r="LL40" i="93" s="1"/>
  <c r="KK20" i="93"/>
  <c r="MK20" i="93" s="1"/>
  <c r="KJ280" i="93"/>
  <c r="MJ280" i="93" s="1"/>
  <c r="KJ60" i="93"/>
  <c r="MJ60" i="93" s="1"/>
  <c r="JE20" i="93"/>
  <c r="LE20" i="93" s="1"/>
  <c r="JS20" i="93"/>
  <c r="LS20" i="93" s="1"/>
  <c r="JH100" i="93"/>
  <c r="LH100" i="93" s="1"/>
  <c r="JL260" i="93"/>
  <c r="LL260" i="93" s="1"/>
  <c r="KG20" i="93"/>
  <c r="MG20" i="93" s="1"/>
  <c r="JH160" i="93"/>
  <c r="LH160" i="93" s="1"/>
  <c r="JL140" i="93"/>
  <c r="LL140" i="93" s="1"/>
  <c r="JL200" i="93"/>
  <c r="LL200" i="93" s="1"/>
  <c r="JR20" i="93"/>
  <c r="LR20" i="93" s="1"/>
  <c r="JH240" i="93"/>
  <c r="LH240" i="93" s="1"/>
  <c r="JT20" i="93"/>
  <c r="LT20" i="93" s="1"/>
  <c r="KJ180" i="93"/>
  <c r="MJ180" i="93" s="1"/>
  <c r="JL220" i="93"/>
  <c r="LL220" i="93" s="1"/>
  <c r="KJ260" i="93"/>
  <c r="MJ260" i="93" s="1"/>
  <c r="JZ20" i="93"/>
  <c r="LZ20" i="93" s="1"/>
  <c r="JL60" i="93"/>
  <c r="LL60" i="93" s="1"/>
  <c r="JH80" i="93"/>
  <c r="LH80" i="93" s="1"/>
  <c r="KJ160" i="93"/>
  <c r="MJ160" i="93" s="1"/>
  <c r="JH220" i="93"/>
  <c r="LH220" i="93" s="1"/>
  <c r="JW20" i="93"/>
  <c r="LW20" i="93" s="1"/>
  <c r="KJ200" i="93"/>
  <c r="MJ200" i="93" s="1"/>
  <c r="JL80" i="93"/>
  <c r="LL80" i="93" s="1"/>
  <c r="KH20" i="93"/>
  <c r="MH20" i="93" s="1"/>
  <c r="JL240" i="93"/>
  <c r="LL240" i="93" s="1"/>
  <c r="JL120" i="93"/>
  <c r="LL120" i="93" s="1"/>
  <c r="KC20" i="93"/>
  <c r="MC20" i="93" s="1"/>
  <c r="JH60" i="93"/>
  <c r="LH60" i="93" s="1"/>
  <c r="JJ20" i="93"/>
  <c r="LJ20" i="93" s="1"/>
  <c r="JV20" i="93"/>
  <c r="LV20" i="93" s="1"/>
  <c r="JL100" i="93"/>
  <c r="LL100" i="93" s="1"/>
  <c r="KE20" i="93"/>
  <c r="ME20" i="93" s="1"/>
  <c r="JX20" i="93"/>
  <c r="LX20" i="93" s="1"/>
  <c r="JH200" i="93"/>
  <c r="LH200" i="93" s="1"/>
  <c r="KA20" i="93"/>
  <c r="MA20" i="93" s="1"/>
  <c r="JL280" i="93"/>
  <c r="LL280" i="93" s="1"/>
  <c r="JN20" i="93"/>
  <c r="LN20" i="93" s="1"/>
  <c r="KL20" i="93"/>
  <c r="ML20" i="93" s="1"/>
  <c r="KD20" i="93"/>
  <c r="MD20" i="93" s="1"/>
  <c r="KQ20" i="93"/>
  <c r="MQ20" i="93" s="1"/>
  <c r="JH180" i="93"/>
  <c r="LH180" i="93" s="1"/>
  <c r="JH40" i="93"/>
  <c r="LH40" i="93" s="1"/>
  <c r="KF20" i="93"/>
  <c r="MF20" i="93" s="1"/>
  <c r="KG160" i="93"/>
  <c r="MG160" i="93" s="1"/>
  <c r="KI100" i="93"/>
  <c r="MI100" i="93" s="1"/>
  <c r="JV40" i="93"/>
  <c r="LV40" i="93" s="1"/>
  <c r="KD220" i="93"/>
  <c r="MD220" i="93" s="1"/>
  <c r="JS200" i="93"/>
  <c r="LS200" i="93" s="1"/>
  <c r="JW160" i="93"/>
  <c r="LW160" i="93" s="1"/>
  <c r="KL200" i="93"/>
  <c r="ML200" i="93" s="1"/>
  <c r="JV240" i="93"/>
  <c r="LV240" i="93" s="1"/>
  <c r="JU40" i="93"/>
  <c r="LU40" i="93" s="1"/>
  <c r="KK60" i="93"/>
  <c r="MK60" i="93" s="1"/>
  <c r="JT100" i="93"/>
  <c r="LT100" i="93" s="1"/>
  <c r="KA140" i="93"/>
  <c r="MA140" i="93" s="1"/>
  <c r="KL180" i="93"/>
  <c r="ML180" i="93" s="1"/>
  <c r="JV280" i="93"/>
  <c r="LV280" i="93" s="1"/>
  <c r="JU100" i="93"/>
  <c r="LU100" i="93" s="1"/>
  <c r="KK80" i="93"/>
  <c r="MK80" i="93" s="1"/>
  <c r="JT140" i="93"/>
  <c r="LT140" i="93" s="1"/>
  <c r="KA120" i="93"/>
  <c r="MA120" i="93" s="1"/>
  <c r="KL120" i="93"/>
  <c r="ML120" i="93" s="1"/>
  <c r="JV140" i="93"/>
  <c r="LV140" i="93" s="1"/>
  <c r="KG280" i="93"/>
  <c r="MG280" i="93" s="1"/>
  <c r="KI220" i="93"/>
  <c r="MI220" i="93" s="1"/>
  <c r="KF200" i="93"/>
  <c r="MF200" i="93" s="1"/>
  <c r="KC140" i="93"/>
  <c r="MC140" i="93" s="1"/>
  <c r="KB180" i="93"/>
  <c r="MB180" i="93" s="1"/>
  <c r="JZ80" i="93"/>
  <c r="LZ80" i="93" s="1"/>
  <c r="JN180" i="93"/>
  <c r="LN180" i="93" s="1"/>
  <c r="KH220" i="93"/>
  <c r="MH220" i="93" s="1"/>
  <c r="JY260" i="93"/>
  <c r="LY260" i="93" s="1"/>
  <c r="JN60" i="93"/>
  <c r="LN60" i="93" s="1"/>
  <c r="JE280" i="93"/>
  <c r="LE280" i="93" s="1"/>
  <c r="KQ220" i="93"/>
  <c r="MQ220" i="93" s="1"/>
  <c r="JX80" i="93"/>
  <c r="LX80" i="93" s="1"/>
  <c r="KE60" i="93"/>
  <c r="ME60" i="93" s="1"/>
  <c r="JJ40" i="93"/>
  <c r="LJ40" i="93" s="1"/>
  <c r="JZ180" i="93"/>
  <c r="LZ180" i="93" s="1"/>
  <c r="JN240" i="93"/>
  <c r="LN240" i="93" s="1"/>
  <c r="JX120" i="93"/>
  <c r="LX120" i="93" s="1"/>
  <c r="KG40" i="93"/>
  <c r="MG40" i="93" s="1"/>
  <c r="KF260" i="93"/>
  <c r="MF260" i="93" s="1"/>
  <c r="KI260" i="93"/>
  <c r="MI260" i="93" s="1"/>
  <c r="KL160" i="93"/>
  <c r="ML160" i="93" s="1"/>
  <c r="JV200" i="93"/>
  <c r="LV200" i="93" s="1"/>
  <c r="JT60" i="93"/>
  <c r="LT60" i="93" s="1"/>
  <c r="KA80" i="93"/>
  <c r="MA80" i="93" s="1"/>
  <c r="JV100" i="93"/>
  <c r="LV100" i="93" s="1"/>
  <c r="KM160" i="93"/>
  <c r="MM160" i="93" s="1"/>
  <c r="JU220" i="93"/>
  <c r="LU220" i="93" s="1"/>
  <c r="KK220" i="93"/>
  <c r="MK220" i="93" s="1"/>
  <c r="JT260" i="93"/>
  <c r="LT260" i="93" s="1"/>
  <c r="KA280" i="93"/>
  <c r="MA280" i="93" s="1"/>
  <c r="KM180" i="93"/>
  <c r="MM180" i="93" s="1"/>
  <c r="JU240" i="93"/>
  <c r="LU240" i="93" s="1"/>
  <c r="KK240" i="93"/>
  <c r="MK240" i="93" s="1"/>
  <c r="JT280" i="93"/>
  <c r="LT280" i="93" s="1"/>
  <c r="KM60" i="93"/>
  <c r="MM60" i="93" s="1"/>
  <c r="KL220" i="93"/>
  <c r="ML220" i="93" s="1"/>
  <c r="JU80" i="93"/>
  <c r="LU80" i="93" s="1"/>
  <c r="KK100" i="93"/>
  <c r="MK100" i="93" s="1"/>
  <c r="JT120" i="93"/>
  <c r="LT120" i="93" s="1"/>
  <c r="KA160" i="93"/>
  <c r="MA160" i="93" s="1"/>
  <c r="KD80" i="93"/>
  <c r="MD80" i="93" s="1"/>
  <c r="JS80" i="93"/>
  <c r="LS80" i="93" s="1"/>
  <c r="JW100" i="93"/>
  <c r="LW100" i="93" s="1"/>
  <c r="KG140" i="93"/>
  <c r="MG140" i="93" s="1"/>
  <c r="KI80" i="93"/>
  <c r="MI80" i="93" s="1"/>
  <c r="JZ240" i="93"/>
  <c r="LZ240" i="93" s="1"/>
  <c r="KE140" i="93"/>
  <c r="ME140" i="93" s="1"/>
  <c r="JJ120" i="93"/>
  <c r="LJ120" i="93" s="1"/>
  <c r="JZ100" i="93"/>
  <c r="LZ100" i="93" s="1"/>
  <c r="JN200" i="93"/>
  <c r="LN200" i="93" s="1"/>
  <c r="JX220" i="93"/>
  <c r="LX220" i="93" s="1"/>
  <c r="KQ100" i="93"/>
  <c r="MQ100" i="93" s="1"/>
  <c r="KE220" i="93"/>
  <c r="ME220" i="93" s="1"/>
  <c r="JJ180" i="93"/>
  <c r="LJ180" i="93" s="1"/>
  <c r="JR80" i="93"/>
  <c r="LR80" i="93" s="1"/>
  <c r="JY40" i="93"/>
  <c r="LY40" i="93" s="1"/>
  <c r="JX280" i="93"/>
  <c r="LX280" i="93" s="1"/>
  <c r="JE60" i="93"/>
  <c r="LE60" i="93" s="1"/>
  <c r="KE80" i="93"/>
  <c r="ME80" i="93" s="1"/>
  <c r="JJ100" i="93"/>
  <c r="LJ100" i="93" s="1"/>
  <c r="KC220" i="93"/>
  <c r="MC220" i="93" s="1"/>
  <c r="KD140" i="93"/>
  <c r="MD140" i="93" s="1"/>
  <c r="JS140" i="93"/>
  <c r="LS140" i="93" s="1"/>
  <c r="JW120" i="93"/>
  <c r="LW120" i="93" s="1"/>
  <c r="KM120" i="93"/>
  <c r="MM120" i="93" s="1"/>
  <c r="JU200" i="93"/>
  <c r="LU200" i="93" s="1"/>
  <c r="KK200" i="93"/>
  <c r="MK200" i="93" s="1"/>
  <c r="JT220" i="93"/>
  <c r="LT220" i="93" s="1"/>
  <c r="KA240" i="93"/>
  <c r="MA240" i="93" s="1"/>
  <c r="KL140" i="93"/>
  <c r="ML140" i="93" s="1"/>
  <c r="JV260" i="93"/>
  <c r="LV260" i="93" s="1"/>
  <c r="JU60" i="93"/>
  <c r="LU60" i="93" s="1"/>
  <c r="KK40" i="93"/>
  <c r="MK40" i="93" s="1"/>
  <c r="JT80" i="93"/>
  <c r="LT80" i="93" s="1"/>
  <c r="KA100" i="93"/>
  <c r="MA100" i="93" s="1"/>
  <c r="KF120" i="93"/>
  <c r="MF120" i="93" s="1"/>
  <c r="KC100" i="93"/>
  <c r="MC100" i="93" s="1"/>
  <c r="KB140" i="93"/>
  <c r="MB140" i="93" s="1"/>
  <c r="KF140" i="93"/>
  <c r="MF140" i="93" s="1"/>
  <c r="KC160" i="93"/>
  <c r="MC160" i="93" s="1"/>
  <c r="KB120" i="93"/>
  <c r="MB120" i="93" s="1"/>
  <c r="KM200" i="93"/>
  <c r="MM200" i="93" s="1"/>
  <c r="JU260" i="93"/>
  <c r="LU260" i="93" s="1"/>
  <c r="KK260" i="93"/>
  <c r="MK260" i="93" s="1"/>
  <c r="KD260" i="93"/>
  <c r="MD260" i="93" s="1"/>
  <c r="JS240" i="93"/>
  <c r="LS240" i="93" s="1"/>
  <c r="JW260" i="93"/>
  <c r="LW260" i="93" s="1"/>
  <c r="KI240" i="93"/>
  <c r="MI240" i="93" s="1"/>
  <c r="JZ260" i="93"/>
  <c r="LZ260" i="93" s="1"/>
  <c r="KH80" i="93"/>
  <c r="MH80" i="93" s="1"/>
  <c r="JR180" i="93"/>
  <c r="LR180" i="93" s="1"/>
  <c r="JY140" i="93"/>
  <c r="LY140" i="93" s="1"/>
  <c r="JE140" i="93"/>
  <c r="LE140" i="93" s="1"/>
  <c r="KQ260" i="93"/>
  <c r="MQ260" i="93" s="1"/>
  <c r="JX60" i="93"/>
  <c r="LX60" i="93" s="1"/>
  <c r="KE40" i="93"/>
  <c r="ME40" i="93" s="1"/>
  <c r="JJ60" i="93"/>
  <c r="LJ60" i="93" s="1"/>
  <c r="KH160" i="93"/>
  <c r="MH160" i="93" s="1"/>
  <c r="JR240" i="93"/>
  <c r="LR240" i="93" s="1"/>
  <c r="JY200" i="93"/>
  <c r="LY200" i="93" s="1"/>
  <c r="JE200" i="93"/>
  <c r="LE200" i="93" s="1"/>
  <c r="KQ140" i="93"/>
  <c r="MQ140" i="93" s="1"/>
  <c r="KE260" i="93"/>
  <c r="ME260" i="93" s="1"/>
  <c r="JJ260" i="93"/>
  <c r="LJ260" i="93" s="1"/>
  <c r="JV60" i="93"/>
  <c r="LV60" i="93" s="1"/>
  <c r="JS280" i="93"/>
  <c r="LS280" i="93" s="1"/>
  <c r="JW280" i="93"/>
  <c r="LW280" i="93" s="1"/>
  <c r="KF60" i="93"/>
  <c r="MF60" i="93" s="1"/>
  <c r="KM280" i="93"/>
  <c r="MM280" i="93" s="1"/>
  <c r="KC60" i="93"/>
  <c r="MC60" i="93" s="1"/>
  <c r="KB80" i="93"/>
  <c r="MB80" i="93" s="1"/>
  <c r="KM140" i="93"/>
  <c r="MM140" i="93" s="1"/>
  <c r="JU180" i="93"/>
  <c r="LU180" i="93" s="1"/>
  <c r="KK180" i="93"/>
  <c r="MK180" i="93" s="1"/>
  <c r="JT240" i="93"/>
  <c r="LT240" i="93" s="1"/>
  <c r="KA260" i="93"/>
  <c r="MA260" i="93" s="1"/>
  <c r="KG60" i="93"/>
  <c r="MG60" i="93" s="1"/>
  <c r="KF280" i="93"/>
  <c r="MF280" i="93" s="1"/>
  <c r="KC240" i="93"/>
  <c r="MC240" i="93" s="1"/>
  <c r="KB280" i="93"/>
  <c r="MB280" i="93" s="1"/>
  <c r="KG80" i="93"/>
  <c r="MG80" i="93" s="1"/>
  <c r="KC260" i="93"/>
  <c r="MC260" i="93" s="1"/>
  <c r="KF160" i="93"/>
  <c r="MF160" i="93" s="1"/>
  <c r="KC80" i="93"/>
  <c r="MC80" i="93" s="1"/>
  <c r="KB160" i="93"/>
  <c r="MB160" i="93" s="1"/>
  <c r="KL40" i="93"/>
  <c r="ML40" i="93" s="1"/>
  <c r="JV220" i="93"/>
  <c r="LV220" i="93" s="1"/>
  <c r="KD120" i="93"/>
  <c r="MD120" i="93" s="1"/>
  <c r="JS100" i="93"/>
  <c r="LS100" i="93" s="1"/>
  <c r="JW80" i="93"/>
  <c r="LW80" i="93" s="1"/>
  <c r="KE120" i="93"/>
  <c r="ME120" i="93" s="1"/>
  <c r="JJ140" i="93"/>
  <c r="LJ140" i="93" s="1"/>
  <c r="JX180" i="93"/>
  <c r="LX180" i="93" s="1"/>
  <c r="KH240" i="93"/>
  <c r="MH240" i="93" s="1"/>
  <c r="JN40" i="93"/>
  <c r="LN40" i="93" s="1"/>
  <c r="JR40" i="93"/>
  <c r="LR40" i="93" s="1"/>
  <c r="JX260" i="93"/>
  <c r="LX260" i="93" s="1"/>
  <c r="KQ80" i="93"/>
  <c r="MQ80" i="93" s="1"/>
  <c r="KE200" i="93"/>
  <c r="ME200" i="93" s="1"/>
  <c r="JJ220" i="93"/>
  <c r="LJ220" i="93" s="1"/>
  <c r="JZ40" i="93"/>
  <c r="LZ40" i="93" s="1"/>
  <c r="JN120" i="93"/>
  <c r="LN120" i="93" s="1"/>
  <c r="JX140" i="93"/>
  <c r="LX140" i="93" s="1"/>
  <c r="KD40" i="93"/>
  <c r="MD40" i="93" s="1"/>
  <c r="KG260" i="93"/>
  <c r="MG260" i="93" s="1"/>
  <c r="KL80" i="93"/>
  <c r="ML80" i="93" s="1"/>
  <c r="JV180" i="93"/>
  <c r="LV180" i="93" s="1"/>
  <c r="JT40" i="93"/>
  <c r="LT40" i="93" s="1"/>
  <c r="KA60" i="93"/>
  <c r="MA60" i="93" s="1"/>
  <c r="KF240" i="93"/>
  <c r="MF240" i="93" s="1"/>
  <c r="KC180" i="93"/>
  <c r="MC180" i="93" s="1"/>
  <c r="KB240" i="93"/>
  <c r="MB240" i="93" s="1"/>
  <c r="KF100" i="93"/>
  <c r="MF100" i="93" s="1"/>
  <c r="KC40" i="93"/>
  <c r="MC40" i="93" s="1"/>
  <c r="KB100" i="93"/>
  <c r="MB100" i="93" s="1"/>
  <c r="KG240" i="93"/>
  <c r="MG240" i="93" s="1"/>
  <c r="KI200" i="93"/>
  <c r="MI200" i="93" s="1"/>
  <c r="KG220" i="93"/>
  <c r="MG220" i="93" s="1"/>
  <c r="KI160" i="93"/>
  <c r="MI160" i="93" s="1"/>
  <c r="KG100" i="93"/>
  <c r="MG100" i="93" s="1"/>
  <c r="KI40" i="93"/>
  <c r="MI40" i="93" s="1"/>
  <c r="KC280" i="93"/>
  <c r="MC280" i="93" s="1"/>
  <c r="KM40" i="93"/>
  <c r="MM40" i="93" s="1"/>
  <c r="KL240" i="93"/>
  <c r="ML240" i="93" s="1"/>
  <c r="JU120" i="93"/>
  <c r="LU120" i="93" s="1"/>
  <c r="KK140" i="93"/>
  <c r="MK140" i="93" s="1"/>
  <c r="JT160" i="93"/>
  <c r="LT160" i="93" s="1"/>
  <c r="KA200" i="93"/>
  <c r="MA200" i="93" s="1"/>
  <c r="KD280" i="93"/>
  <c r="MD280" i="93" s="1"/>
  <c r="JS260" i="93"/>
  <c r="LS260" i="93" s="1"/>
  <c r="JW240" i="93"/>
  <c r="LW240" i="93" s="1"/>
  <c r="KE280" i="93"/>
  <c r="ME280" i="93" s="1"/>
  <c r="JJ280" i="93"/>
  <c r="LJ280" i="93" s="1"/>
  <c r="KH40" i="93"/>
  <c r="MH40" i="93" s="1"/>
  <c r="JR120" i="93"/>
  <c r="LR120" i="93" s="1"/>
  <c r="JY100" i="93"/>
  <c r="LY100" i="93" s="1"/>
  <c r="JE80" i="93"/>
  <c r="LE80" i="93" s="1"/>
  <c r="KQ60" i="93"/>
  <c r="MQ60" i="93" s="1"/>
  <c r="KE160" i="93"/>
  <c r="ME160" i="93" s="1"/>
  <c r="JJ200" i="93"/>
  <c r="LJ200" i="93" s="1"/>
  <c r="JZ120" i="93"/>
  <c r="LZ120" i="93" s="1"/>
  <c r="JN220" i="93"/>
  <c r="LN220" i="93" s="1"/>
  <c r="KH100" i="93"/>
  <c r="MH100" i="93" s="1"/>
  <c r="JR200" i="93"/>
  <c r="LR200" i="93" s="1"/>
  <c r="JY160" i="93"/>
  <c r="LY160" i="93" s="1"/>
  <c r="JE160" i="93"/>
  <c r="LE160" i="93" s="1"/>
  <c r="KQ240" i="93"/>
  <c r="MQ240" i="93" s="1"/>
  <c r="JX100" i="93"/>
  <c r="LX100" i="93" s="1"/>
  <c r="JZ200" i="93"/>
  <c r="LZ200" i="93" s="1"/>
  <c r="JN260" i="93"/>
  <c r="LN260" i="93" s="1"/>
  <c r="JR140" i="93"/>
  <c r="LR140" i="93" s="1"/>
  <c r="JY60" i="93"/>
  <c r="LY60" i="93" s="1"/>
  <c r="JE40" i="93"/>
  <c r="LE40" i="93" s="1"/>
  <c r="KD60" i="93"/>
  <c r="MD60" i="93" s="1"/>
  <c r="KM80" i="93"/>
  <c r="MM80" i="93" s="1"/>
  <c r="KL280" i="93"/>
  <c r="ML280" i="93" s="1"/>
  <c r="JU160" i="93"/>
  <c r="LU160" i="93" s="1"/>
  <c r="KK160" i="93"/>
  <c r="MK160" i="93" s="1"/>
  <c r="JT180" i="93"/>
  <c r="LT180" i="93" s="1"/>
  <c r="KA220" i="93"/>
  <c r="MA220" i="93" s="1"/>
  <c r="KF80" i="93"/>
  <c r="MF80" i="93" s="1"/>
  <c r="KM240" i="93"/>
  <c r="MM240" i="93" s="1"/>
  <c r="KB60" i="93"/>
  <c r="MB60" i="93" s="1"/>
  <c r="KI280" i="93"/>
  <c r="MI280" i="93" s="1"/>
  <c r="KG200" i="93"/>
  <c r="MG200" i="93" s="1"/>
  <c r="KI120" i="93"/>
  <c r="MI120" i="93" s="1"/>
  <c r="KD180" i="93"/>
  <c r="MD180" i="93" s="1"/>
  <c r="JS160" i="93"/>
  <c r="LS160" i="93" s="1"/>
  <c r="JW180" i="93"/>
  <c r="LW180" i="93" s="1"/>
  <c r="KD200" i="93"/>
  <c r="MD200" i="93" s="1"/>
  <c r="JS180" i="93"/>
  <c r="LS180" i="93" s="1"/>
  <c r="JW220" i="93"/>
  <c r="LW220" i="93" s="1"/>
  <c r="KD100" i="93"/>
  <c r="MD100" i="93" s="1"/>
  <c r="JS60" i="93"/>
  <c r="LS60" i="93" s="1"/>
  <c r="JW40" i="93"/>
  <c r="LW40" i="93" s="1"/>
  <c r="KF180" i="93"/>
  <c r="MF180" i="93" s="1"/>
  <c r="KC120" i="93"/>
  <c r="MC120" i="93" s="1"/>
  <c r="KB200" i="93"/>
  <c r="MB200" i="93" s="1"/>
  <c r="KM100" i="93"/>
  <c r="MM100" i="93" s="1"/>
  <c r="KL260" i="93"/>
  <c r="ML260" i="93" s="1"/>
  <c r="JU140" i="93"/>
  <c r="LU140" i="93" s="1"/>
  <c r="KK120" i="93"/>
  <c r="MK120" i="93" s="1"/>
  <c r="JT200" i="93"/>
  <c r="LT200" i="93" s="1"/>
  <c r="KA180" i="93"/>
  <c r="MA180" i="93" s="1"/>
  <c r="JR100" i="93"/>
  <c r="LR100" i="93" s="1"/>
  <c r="JY80" i="93"/>
  <c r="LY80" i="93" s="1"/>
  <c r="JE100" i="93"/>
  <c r="LE100" i="93" s="1"/>
  <c r="JZ140" i="93"/>
  <c r="LZ140" i="93" s="1"/>
  <c r="JN160" i="93"/>
  <c r="LN160" i="93" s="1"/>
  <c r="JX200" i="93"/>
  <c r="LX200" i="93" s="1"/>
  <c r="JZ160" i="93"/>
  <c r="LZ160" i="93" s="1"/>
  <c r="JN280" i="93"/>
  <c r="LN280" i="93" s="1"/>
  <c r="KH140" i="93"/>
  <c r="MH140" i="93" s="1"/>
  <c r="JR220" i="93"/>
  <c r="LR220" i="93" s="1"/>
  <c r="JY180" i="93"/>
  <c r="LY180" i="93" s="1"/>
  <c r="JE180" i="93"/>
  <c r="LE180" i="93" s="1"/>
  <c r="KQ120" i="93"/>
  <c r="MQ120" i="93" s="1"/>
  <c r="KF40" i="93"/>
  <c r="MF40" i="93" s="1"/>
  <c r="KE100" i="93"/>
  <c r="ME100" i="93" s="1"/>
  <c r="JJ80" i="93"/>
  <c r="LJ80" i="93" s="1"/>
  <c r="JZ60" i="93"/>
  <c r="LZ60" i="93" s="1"/>
  <c r="JN140" i="93"/>
  <c r="LN140" i="93" s="1"/>
  <c r="KB260" i="93"/>
  <c r="MB260" i="93" s="1"/>
  <c r="KF220" i="93"/>
  <c r="MF220" i="93" s="1"/>
  <c r="KC200" i="93"/>
  <c r="MC200" i="93" s="1"/>
  <c r="KB220" i="93"/>
  <c r="MB220" i="93" s="1"/>
  <c r="KD160" i="93"/>
  <c r="MD160" i="93" s="1"/>
  <c r="JS120" i="93"/>
  <c r="LS120" i="93" s="1"/>
  <c r="JW140" i="93"/>
  <c r="LW140" i="93" s="1"/>
  <c r="JV80" i="93"/>
  <c r="LV80" i="93" s="1"/>
  <c r="KL60" i="93"/>
  <c r="ML60" i="93" s="1"/>
  <c r="JV120" i="93"/>
  <c r="LV120" i="93" s="1"/>
  <c r="KD240" i="93"/>
  <c r="MD240" i="93" s="1"/>
  <c r="JS220" i="93"/>
  <c r="LS220" i="93" s="1"/>
  <c r="JW200" i="93"/>
  <c r="LW200" i="93" s="1"/>
  <c r="KG120" i="93"/>
  <c r="MG120" i="93" s="1"/>
  <c r="KI60" i="93"/>
  <c r="MI60" i="93" s="1"/>
  <c r="KM260" i="93"/>
  <c r="MM260" i="93" s="1"/>
  <c r="KB40" i="93"/>
  <c r="MB40" i="93" s="1"/>
  <c r="KH180" i="93"/>
  <c r="MH180" i="93" s="1"/>
  <c r="JR280" i="93"/>
  <c r="LR280" i="93" s="1"/>
  <c r="JY240" i="93"/>
  <c r="LY240" i="93" s="1"/>
  <c r="JE240" i="93"/>
  <c r="LE240" i="93" s="1"/>
  <c r="KQ180" i="93"/>
  <c r="MQ180" i="93" s="1"/>
  <c r="JZ280" i="93"/>
  <c r="LZ280" i="93" s="1"/>
  <c r="KH60" i="93"/>
  <c r="MH60" i="93" s="1"/>
  <c r="JR160" i="93"/>
  <c r="LR160" i="93" s="1"/>
  <c r="JY120" i="93"/>
  <c r="LY120" i="93" s="1"/>
  <c r="JE120" i="93"/>
  <c r="LE120" i="93" s="1"/>
  <c r="KQ40" i="93"/>
  <c r="MQ40" i="93" s="1"/>
  <c r="KE180" i="93"/>
  <c r="ME180" i="93" s="1"/>
  <c r="JJ160" i="93"/>
  <c r="LJ160" i="93" s="1"/>
  <c r="KH280" i="93"/>
  <c r="MH280" i="93" s="1"/>
  <c r="JN80" i="93"/>
  <c r="LN80" i="93" s="1"/>
  <c r="KQ280" i="93"/>
  <c r="MQ280" i="93" s="1"/>
  <c r="KE240" i="93"/>
  <c r="ME240" i="93" s="1"/>
  <c r="JJ240" i="93"/>
  <c r="LJ240" i="93" s="1"/>
  <c r="JZ220" i="93"/>
  <c r="LZ220" i="93" s="1"/>
  <c r="KG180" i="93"/>
  <c r="MG180" i="93" s="1"/>
  <c r="KI140" i="93"/>
  <c r="MI140" i="93" s="1"/>
  <c r="JS40" i="93"/>
  <c r="LS40" i="93" s="1"/>
  <c r="JW60" i="93"/>
  <c r="LW60" i="93" s="1"/>
  <c r="KI180" i="93"/>
  <c r="MI180" i="93" s="1"/>
  <c r="JR260" i="93"/>
  <c r="LR260" i="93" s="1"/>
  <c r="KK280" i="93"/>
  <c r="MK280" i="93" s="1"/>
  <c r="KL100" i="93"/>
  <c r="ML100" i="93" s="1"/>
  <c r="JV160" i="93"/>
  <c r="LV160" i="93" s="1"/>
  <c r="KM220" i="93"/>
  <c r="MM220" i="93" s="1"/>
  <c r="KA40" i="93"/>
  <c r="MA40" i="93" s="1"/>
  <c r="JE260" i="93"/>
  <c r="LE260" i="93" s="1"/>
  <c r="JY220" i="93"/>
  <c r="LY220" i="93" s="1"/>
  <c r="JR60" i="93"/>
  <c r="LR60" i="93" s="1"/>
  <c r="KH120" i="93"/>
  <c r="MH120" i="93" s="1"/>
  <c r="KQ200" i="93"/>
  <c r="MQ200" i="93" s="1"/>
  <c r="KH260" i="93"/>
  <c r="MH260" i="93" s="1"/>
  <c r="JX160" i="93"/>
  <c r="LX160" i="93" s="1"/>
  <c r="JX240" i="93"/>
  <c r="LX240" i="93" s="1"/>
  <c r="KH200" i="93"/>
  <c r="MH200" i="93" s="1"/>
  <c r="JY280" i="93"/>
  <c r="LY280" i="93" s="1"/>
  <c r="JE220" i="93"/>
  <c r="LE220" i="93" s="1"/>
  <c r="JU280" i="93"/>
  <c r="LU280" i="93" s="1"/>
  <c r="JX40" i="93"/>
  <c r="LX40" i="93" s="1"/>
  <c r="JN100" i="93"/>
  <c r="LN100" i="93" s="1"/>
  <c r="KQ160" i="93"/>
  <c r="MQ160" i="93" s="1"/>
  <c r="KN28" i="93"/>
  <c r="MN28" i="93" s="1"/>
  <c r="KO28" i="93"/>
  <c r="MO28" i="93" s="1"/>
  <c r="KP28" i="93"/>
  <c r="MP28" i="93" s="1"/>
  <c r="KO188" i="93"/>
  <c r="MO188" i="93" s="1"/>
  <c r="KN88" i="93"/>
  <c r="MN88" i="93" s="1"/>
  <c r="KN108" i="93"/>
  <c r="MN108" i="93" s="1"/>
  <c r="KP148" i="93"/>
  <c r="MP148" i="93" s="1"/>
  <c r="KO288" i="93"/>
  <c r="MO288" i="93" s="1"/>
  <c r="KP228" i="93"/>
  <c r="MP228" i="93" s="1"/>
  <c r="KP288" i="93"/>
  <c r="MP288" i="93" s="1"/>
  <c r="KO148" i="93"/>
  <c r="MO148" i="93" s="1"/>
  <c r="KO128" i="93"/>
  <c r="MO128" i="93" s="1"/>
  <c r="KN208" i="93"/>
  <c r="MN208" i="93" s="1"/>
  <c r="KN228" i="93"/>
  <c r="MN228" i="93" s="1"/>
  <c r="KN288" i="93"/>
  <c r="MN288" i="93" s="1"/>
  <c r="KO228" i="93"/>
  <c r="MO228" i="93" s="1"/>
  <c r="KP68" i="93"/>
  <c r="MP68" i="93" s="1"/>
  <c r="KN48" i="93"/>
  <c r="MN48" i="93" s="1"/>
  <c r="KP88" i="93"/>
  <c r="MP88" i="93" s="1"/>
  <c r="KN128" i="93"/>
  <c r="MN128" i="93" s="1"/>
  <c r="KN68" i="93"/>
  <c r="MN68" i="93" s="1"/>
  <c r="KO108" i="93"/>
  <c r="MO108" i="93" s="1"/>
  <c r="KO48" i="93"/>
  <c r="MO48" i="93" s="1"/>
  <c r="KP248" i="93"/>
  <c r="MP248" i="93" s="1"/>
  <c r="KP188" i="93"/>
  <c r="MP188" i="93" s="1"/>
  <c r="KO168" i="93"/>
  <c r="MO168" i="93" s="1"/>
  <c r="KN148" i="93"/>
  <c r="MN148" i="93" s="1"/>
  <c r="KO88" i="93"/>
  <c r="MO88" i="93" s="1"/>
  <c r="KN268" i="93"/>
  <c r="MN268" i="93" s="1"/>
  <c r="KP208" i="93"/>
  <c r="MP208" i="93" s="1"/>
  <c r="KP168" i="93"/>
  <c r="MP168" i="93" s="1"/>
  <c r="KP48" i="93"/>
  <c r="MP48" i="93" s="1"/>
  <c r="KO248" i="93"/>
  <c r="MO248" i="93" s="1"/>
  <c r="KP108" i="93"/>
  <c r="MP108" i="93" s="1"/>
  <c r="KN248" i="93"/>
  <c r="MN248" i="93" s="1"/>
  <c r="KN188" i="93"/>
  <c r="MN188" i="93" s="1"/>
  <c r="KN168" i="93"/>
  <c r="MN168" i="93" s="1"/>
  <c r="KO268" i="93"/>
  <c r="MO268" i="93" s="1"/>
  <c r="KO208" i="93"/>
  <c r="MO208" i="93" s="1"/>
  <c r="KP268" i="93"/>
  <c r="MP268" i="93" s="1"/>
  <c r="KP128" i="93"/>
  <c r="MP128" i="93" s="1"/>
  <c r="KO68" i="93"/>
  <c r="MO68" i="93" s="1"/>
  <c r="JH28" i="93"/>
  <c r="LH28" i="93" s="1"/>
  <c r="JL28" i="93"/>
  <c r="LL28" i="93" s="1"/>
  <c r="KJ28" i="93"/>
  <c r="MJ28" i="93" s="1"/>
  <c r="KH28" i="93"/>
  <c r="MH28" i="93" s="1"/>
  <c r="KJ128" i="93"/>
  <c r="MJ128" i="93" s="1"/>
  <c r="KJ288" i="93"/>
  <c r="MJ288" i="93" s="1"/>
  <c r="JN28" i="93"/>
  <c r="LN28" i="93" s="1"/>
  <c r="KC28" i="93"/>
  <c r="MC28" i="93" s="1"/>
  <c r="JR28" i="93"/>
  <c r="LR28" i="93" s="1"/>
  <c r="JV28" i="93"/>
  <c r="LV28" i="93" s="1"/>
  <c r="JH188" i="93"/>
  <c r="LH188" i="93" s="1"/>
  <c r="KE28" i="93"/>
  <c r="ME28" i="93" s="1"/>
  <c r="JH288" i="93"/>
  <c r="LH288" i="93" s="1"/>
  <c r="KJ108" i="93"/>
  <c r="MJ108" i="93" s="1"/>
  <c r="JT28" i="93"/>
  <c r="LT28" i="93" s="1"/>
  <c r="JX28" i="93"/>
  <c r="LX28" i="93" s="1"/>
  <c r="JL88" i="93"/>
  <c r="LL88" i="93" s="1"/>
  <c r="KA28" i="93"/>
  <c r="MA28" i="93" s="1"/>
  <c r="JH168" i="93"/>
  <c r="LH168" i="93" s="1"/>
  <c r="JL148" i="93"/>
  <c r="LL148" i="93" s="1"/>
  <c r="JH88" i="93"/>
  <c r="LH88" i="93" s="1"/>
  <c r="KL28" i="93"/>
  <c r="ML28" i="93" s="1"/>
  <c r="KD28" i="93"/>
  <c r="MD28" i="93" s="1"/>
  <c r="KJ228" i="93"/>
  <c r="MJ228" i="93" s="1"/>
  <c r="KQ28" i="93"/>
  <c r="MQ28" i="93" s="1"/>
  <c r="JH268" i="93"/>
  <c r="LH268" i="93" s="1"/>
  <c r="JL188" i="93"/>
  <c r="LL188" i="93" s="1"/>
  <c r="KF28" i="93"/>
  <c r="MF28" i="93" s="1"/>
  <c r="KI28" i="93"/>
  <c r="MI28" i="93" s="1"/>
  <c r="JH68" i="93"/>
  <c r="LH68" i="93" s="1"/>
  <c r="KJ168" i="93"/>
  <c r="MJ168" i="93" s="1"/>
  <c r="KM28" i="93"/>
  <c r="MM28" i="93" s="1"/>
  <c r="JL168" i="93"/>
  <c r="LL168" i="93" s="1"/>
  <c r="KJ88" i="93"/>
  <c r="MJ88" i="93" s="1"/>
  <c r="JH248" i="93"/>
  <c r="LH248" i="93" s="1"/>
  <c r="JL208" i="93"/>
  <c r="LL208" i="93" s="1"/>
  <c r="KJ68" i="93"/>
  <c r="MJ68" i="93" s="1"/>
  <c r="JH128" i="93"/>
  <c r="LH128" i="93" s="1"/>
  <c r="KJ208" i="93"/>
  <c r="MJ208" i="93" s="1"/>
  <c r="JL248" i="93"/>
  <c r="LL248" i="93" s="1"/>
  <c r="JH48" i="93"/>
  <c r="LH48" i="93" s="1"/>
  <c r="JL288" i="93"/>
  <c r="LL288" i="93" s="1"/>
  <c r="JH148" i="93"/>
  <c r="LH148" i="93" s="1"/>
  <c r="KB28" i="93"/>
  <c r="MB28" i="93" s="1"/>
  <c r="JH228" i="93"/>
  <c r="LH228" i="93" s="1"/>
  <c r="KJ48" i="93"/>
  <c r="MJ48" i="93" s="1"/>
  <c r="JH108" i="93"/>
  <c r="LH108" i="93" s="1"/>
  <c r="JL268" i="93"/>
  <c r="LL268" i="93" s="1"/>
  <c r="JE28" i="93"/>
  <c r="LE28" i="93" s="1"/>
  <c r="JL68" i="93"/>
  <c r="LL68" i="93" s="1"/>
  <c r="KJ188" i="93"/>
  <c r="MJ188" i="93" s="1"/>
  <c r="JU28" i="93"/>
  <c r="LU28" i="93" s="1"/>
  <c r="JY28" i="93"/>
  <c r="LY28" i="93" s="1"/>
  <c r="JL48" i="93"/>
  <c r="LL48" i="93" s="1"/>
  <c r="JL128" i="93"/>
  <c r="LL128" i="93" s="1"/>
  <c r="KK28" i="93"/>
  <c r="MK28" i="93" s="1"/>
  <c r="JL108" i="93"/>
  <c r="LL108" i="93" s="1"/>
  <c r="KG28" i="93"/>
  <c r="MG28" i="93" s="1"/>
  <c r="KJ268" i="93"/>
  <c r="MJ268" i="93" s="1"/>
  <c r="KJ248" i="93"/>
  <c r="MJ248" i="93" s="1"/>
  <c r="JZ28" i="93"/>
  <c r="LZ28" i="93" s="1"/>
  <c r="JH208" i="93"/>
  <c r="LH208" i="93" s="1"/>
  <c r="JJ28" i="93"/>
  <c r="LJ28" i="93" s="1"/>
  <c r="KJ148" i="93"/>
  <c r="MJ148" i="93" s="1"/>
  <c r="JS28" i="93"/>
  <c r="LS28" i="93" s="1"/>
  <c r="JW28" i="93"/>
  <c r="LW28" i="93" s="1"/>
  <c r="JL228" i="93"/>
  <c r="LL228" i="93" s="1"/>
  <c r="KM108" i="93"/>
  <c r="MM108" i="93" s="1"/>
  <c r="KC68" i="93"/>
  <c r="MC68" i="93" s="1"/>
  <c r="KB228" i="93"/>
  <c r="MB228" i="93" s="1"/>
  <c r="JZ68" i="93"/>
  <c r="LZ68" i="93" s="1"/>
  <c r="KG228" i="93"/>
  <c r="MG228" i="93" s="1"/>
  <c r="JX188" i="93"/>
  <c r="LX188" i="93" s="1"/>
  <c r="JV128" i="93"/>
  <c r="LV128" i="93" s="1"/>
  <c r="KI168" i="93"/>
  <c r="MI168" i="93" s="1"/>
  <c r="JS68" i="93"/>
  <c r="LS68" i="93" s="1"/>
  <c r="KG68" i="93"/>
  <c r="MG68" i="93" s="1"/>
  <c r="KF268" i="93"/>
  <c r="MF268" i="93" s="1"/>
  <c r="KD248" i="93"/>
  <c r="MD248" i="93" s="1"/>
  <c r="JW168" i="93"/>
  <c r="LW168" i="93" s="1"/>
  <c r="JY148" i="93"/>
  <c r="LY148" i="93" s="1"/>
  <c r="KA108" i="93"/>
  <c r="MA108" i="93" s="1"/>
  <c r="JS288" i="93"/>
  <c r="LS288" i="93" s="1"/>
  <c r="JY168" i="93"/>
  <c r="LY168" i="93" s="1"/>
  <c r="KA128" i="93"/>
  <c r="MA128" i="93" s="1"/>
  <c r="JS268" i="93"/>
  <c r="LS268" i="93" s="1"/>
  <c r="JY48" i="93"/>
  <c r="LY48" i="93" s="1"/>
  <c r="JX248" i="93"/>
  <c r="LX248" i="93" s="1"/>
  <c r="JV168" i="93"/>
  <c r="LV168" i="93" s="1"/>
  <c r="KI248" i="93"/>
  <c r="MI248" i="93" s="1"/>
  <c r="JS168" i="93"/>
  <c r="LS168" i="93" s="1"/>
  <c r="KM228" i="93"/>
  <c r="MM228" i="93" s="1"/>
  <c r="KC168" i="93"/>
  <c r="MC168" i="93" s="1"/>
  <c r="JZ188" i="93"/>
  <c r="LZ188" i="93" s="1"/>
  <c r="KL108" i="93"/>
  <c r="ML108" i="93" s="1"/>
  <c r="KB48" i="93"/>
  <c r="MB48" i="93" s="1"/>
  <c r="JU248" i="93"/>
  <c r="LU248" i="93" s="1"/>
  <c r="JT268" i="93"/>
  <c r="LT268" i="93" s="1"/>
  <c r="KH168" i="93"/>
  <c r="MH168" i="93" s="1"/>
  <c r="JR208" i="93"/>
  <c r="LR208" i="93" s="1"/>
  <c r="JJ248" i="93"/>
  <c r="LJ248" i="93" s="1"/>
  <c r="JR68" i="93"/>
  <c r="LR68" i="93" s="1"/>
  <c r="KQ68" i="93"/>
  <c r="MQ68" i="93" s="1"/>
  <c r="KE128" i="93"/>
  <c r="ME128" i="93" s="1"/>
  <c r="JE88" i="93"/>
  <c r="LE88" i="93" s="1"/>
  <c r="KQ108" i="93"/>
  <c r="MQ108" i="93" s="1"/>
  <c r="KE188" i="93"/>
  <c r="ME188" i="93" s="1"/>
  <c r="JE148" i="93"/>
  <c r="LE148" i="93" s="1"/>
  <c r="JJ208" i="93"/>
  <c r="LJ208" i="93" s="1"/>
  <c r="JZ108" i="93"/>
  <c r="LZ108" i="93" s="1"/>
  <c r="KH228" i="93"/>
  <c r="MH228" i="93" s="1"/>
  <c r="KF128" i="93"/>
  <c r="MF128" i="93" s="1"/>
  <c r="KC288" i="93"/>
  <c r="MC288" i="93" s="1"/>
  <c r="KF148" i="93"/>
  <c r="MF148" i="93" s="1"/>
  <c r="KM268" i="93"/>
  <c r="MM268" i="93" s="1"/>
  <c r="KC208" i="93"/>
  <c r="MC208" i="93" s="1"/>
  <c r="JZ248" i="93"/>
  <c r="LZ248" i="93" s="1"/>
  <c r="JY128" i="93"/>
  <c r="LY128" i="93" s="1"/>
  <c r="JV228" i="93"/>
  <c r="LV228" i="93" s="1"/>
  <c r="KA48" i="93"/>
  <c r="MA48" i="93" s="1"/>
  <c r="JS228" i="93"/>
  <c r="LS228" i="93" s="1"/>
  <c r="KG248" i="93"/>
  <c r="MG248" i="93" s="1"/>
  <c r="JX168" i="93"/>
  <c r="LX168" i="93" s="1"/>
  <c r="JV108" i="93"/>
  <c r="LV108" i="93" s="1"/>
  <c r="KI188" i="93"/>
  <c r="MI188" i="93" s="1"/>
  <c r="JS88" i="93"/>
  <c r="LS88" i="93" s="1"/>
  <c r="KK68" i="93"/>
  <c r="MK68" i="93" s="1"/>
  <c r="KA288" i="93"/>
  <c r="MA288" i="93" s="1"/>
  <c r="KK88" i="93"/>
  <c r="MK88" i="93" s="1"/>
  <c r="KA268" i="93"/>
  <c r="MA268" i="93" s="1"/>
  <c r="JT48" i="93"/>
  <c r="LT48" i="93" s="1"/>
  <c r="JY188" i="93"/>
  <c r="LY188" i="93" s="1"/>
  <c r="KA148" i="93"/>
  <c r="MA148" i="93" s="1"/>
  <c r="KF208" i="93"/>
  <c r="MF208" i="93" s="1"/>
  <c r="KD148" i="93"/>
  <c r="MD148" i="93" s="1"/>
  <c r="JW128" i="93"/>
  <c r="LW128" i="93" s="1"/>
  <c r="KM128" i="93"/>
  <c r="MM128" i="93" s="1"/>
  <c r="KC48" i="93"/>
  <c r="MC48" i="93" s="1"/>
  <c r="KB208" i="93"/>
  <c r="MB208" i="93" s="1"/>
  <c r="JZ88" i="93"/>
  <c r="LZ88" i="93" s="1"/>
  <c r="JJ68" i="93"/>
  <c r="LJ68" i="93" s="1"/>
  <c r="JR228" i="93"/>
  <c r="LR228" i="93" s="1"/>
  <c r="KQ228" i="93"/>
  <c r="MQ228" i="93" s="1"/>
  <c r="KE268" i="93"/>
  <c r="ME268" i="93" s="1"/>
  <c r="JE268" i="93"/>
  <c r="LE268" i="93" s="1"/>
  <c r="JJ168" i="93"/>
  <c r="LJ168" i="93" s="1"/>
  <c r="KQ288" i="93"/>
  <c r="MQ288" i="93" s="1"/>
  <c r="JN68" i="93"/>
  <c r="LN68" i="93" s="1"/>
  <c r="KL208" i="93"/>
  <c r="ML208" i="93" s="1"/>
  <c r="KB108" i="93"/>
  <c r="MB108" i="93" s="1"/>
  <c r="KG48" i="93"/>
  <c r="MG48" i="93" s="1"/>
  <c r="KF288" i="93"/>
  <c r="MF288" i="93" s="1"/>
  <c r="KD168" i="93"/>
  <c r="MD168" i="93" s="1"/>
  <c r="JW148" i="93"/>
  <c r="LW148" i="93" s="1"/>
  <c r="JY268" i="93"/>
  <c r="LY268" i="93" s="1"/>
  <c r="KA228" i="93"/>
  <c r="MA228" i="93" s="1"/>
  <c r="JY208" i="93"/>
  <c r="LY208" i="93" s="1"/>
  <c r="JV268" i="93"/>
  <c r="LV268" i="93" s="1"/>
  <c r="KA88" i="93"/>
  <c r="MA88" i="93" s="1"/>
  <c r="JS248" i="93"/>
  <c r="LS248" i="93" s="1"/>
  <c r="KL68" i="93"/>
  <c r="ML68" i="93" s="1"/>
  <c r="KK248" i="93"/>
  <c r="MK248" i="93" s="1"/>
  <c r="JU148" i="93"/>
  <c r="LU148" i="93" s="1"/>
  <c r="JT188" i="93"/>
  <c r="LT188" i="93" s="1"/>
  <c r="KH68" i="93"/>
  <c r="MH68" i="93" s="1"/>
  <c r="KL88" i="93"/>
  <c r="ML88" i="93" s="1"/>
  <c r="KK228" i="93"/>
  <c r="MK228" i="93" s="1"/>
  <c r="JU168" i="93"/>
  <c r="LU168" i="93" s="1"/>
  <c r="JT208" i="93"/>
  <c r="LT208" i="93" s="1"/>
  <c r="KH108" i="93"/>
  <c r="MH108" i="93" s="1"/>
  <c r="KK108" i="93"/>
  <c r="MK108" i="93" s="1"/>
  <c r="JT68" i="93"/>
  <c r="LT68" i="93" s="1"/>
  <c r="KG208" i="93"/>
  <c r="MG208" i="93" s="1"/>
  <c r="JX108" i="93"/>
  <c r="LX108" i="93" s="1"/>
  <c r="JV48" i="93"/>
  <c r="LV48" i="93" s="1"/>
  <c r="KI108" i="93"/>
  <c r="MI108" i="93" s="1"/>
  <c r="JW268" i="93"/>
  <c r="LW268" i="93" s="1"/>
  <c r="KF88" i="93"/>
  <c r="MF88" i="93" s="1"/>
  <c r="KM288" i="93"/>
  <c r="MM288" i="93" s="1"/>
  <c r="KC188" i="93"/>
  <c r="MC188" i="93" s="1"/>
  <c r="JZ228" i="93"/>
  <c r="LZ228" i="93" s="1"/>
  <c r="JJ228" i="93"/>
  <c r="LJ228" i="93" s="1"/>
  <c r="KE68" i="93"/>
  <c r="ME68" i="93" s="1"/>
  <c r="JE48" i="93"/>
  <c r="LE48" i="93" s="1"/>
  <c r="JJ108" i="93"/>
  <c r="LJ108" i="93" s="1"/>
  <c r="JN148" i="93"/>
  <c r="LN148" i="93" s="1"/>
  <c r="KQ88" i="93"/>
  <c r="MQ88" i="93" s="1"/>
  <c r="KE108" i="93"/>
  <c r="ME108" i="93" s="1"/>
  <c r="JE128" i="93"/>
  <c r="LE128" i="93" s="1"/>
  <c r="JN248" i="93"/>
  <c r="LN248" i="93" s="1"/>
  <c r="JZ208" i="93"/>
  <c r="LZ208" i="93" s="1"/>
  <c r="KG188" i="93"/>
  <c r="MG188" i="93" s="1"/>
  <c r="JX148" i="93"/>
  <c r="LX148" i="93" s="1"/>
  <c r="JV88" i="93"/>
  <c r="LV88" i="93" s="1"/>
  <c r="KI148" i="93"/>
  <c r="MI148" i="93" s="1"/>
  <c r="JS48" i="93"/>
  <c r="LS48" i="93" s="1"/>
  <c r="KK188" i="93"/>
  <c r="MK188" i="93" s="1"/>
  <c r="JU88" i="93"/>
  <c r="LU88" i="93" s="1"/>
  <c r="JT148" i="93"/>
  <c r="LT148" i="93" s="1"/>
  <c r="KH48" i="93"/>
  <c r="MH48" i="93" s="1"/>
  <c r="KK48" i="93"/>
  <c r="MK48" i="93" s="1"/>
  <c r="KA248" i="93"/>
  <c r="MA248" i="93" s="1"/>
  <c r="KL248" i="93"/>
  <c r="ML248" i="93" s="1"/>
  <c r="KB128" i="93"/>
  <c r="MB128" i="93" s="1"/>
  <c r="KH288" i="93"/>
  <c r="MH288" i="93" s="1"/>
  <c r="KM48" i="93"/>
  <c r="MM48" i="93" s="1"/>
  <c r="KL228" i="93"/>
  <c r="ML228" i="93" s="1"/>
  <c r="KB148" i="93"/>
  <c r="MB148" i="93" s="1"/>
  <c r="KH248" i="93"/>
  <c r="MH248" i="93" s="1"/>
  <c r="KL128" i="93"/>
  <c r="ML128" i="93" s="1"/>
  <c r="KK268" i="93"/>
  <c r="MK268" i="93" s="1"/>
  <c r="JU188" i="93"/>
  <c r="LU188" i="93" s="1"/>
  <c r="JT248" i="93"/>
  <c r="LT248" i="93" s="1"/>
  <c r="KH128" i="93"/>
  <c r="MH128" i="93" s="1"/>
  <c r="JY88" i="93"/>
  <c r="LY88" i="93" s="1"/>
  <c r="JX268" i="93"/>
  <c r="LX268" i="93" s="1"/>
  <c r="JV208" i="93"/>
  <c r="LV208" i="93" s="1"/>
  <c r="KI288" i="93"/>
  <c r="MI288" i="93" s="1"/>
  <c r="JS148" i="93"/>
  <c r="LS148" i="93" s="1"/>
  <c r="KF228" i="93"/>
  <c r="MF228" i="93" s="1"/>
  <c r="KD188" i="93"/>
  <c r="MD188" i="93" s="1"/>
  <c r="JW108" i="93"/>
  <c r="LW108" i="93" s="1"/>
  <c r="KQ168" i="93"/>
  <c r="MQ168" i="93" s="1"/>
  <c r="KE228" i="93"/>
  <c r="ME228" i="93" s="1"/>
  <c r="JE208" i="93"/>
  <c r="LE208" i="93" s="1"/>
  <c r="JJ288" i="93"/>
  <c r="LJ288" i="93" s="1"/>
  <c r="JR108" i="93"/>
  <c r="LR108" i="93" s="1"/>
  <c r="KQ268" i="93"/>
  <c r="MQ268" i="93" s="1"/>
  <c r="KE288" i="93"/>
  <c r="ME288" i="93" s="1"/>
  <c r="JE248" i="93"/>
  <c r="LE248" i="93" s="1"/>
  <c r="KF48" i="93"/>
  <c r="MF48" i="93" s="1"/>
  <c r="JR168" i="93"/>
  <c r="LR168" i="93" s="1"/>
  <c r="KQ148" i="93"/>
  <c r="MQ148" i="93" s="1"/>
  <c r="KE168" i="93"/>
  <c r="ME168" i="93" s="1"/>
  <c r="JE188" i="93"/>
  <c r="LE188" i="93" s="1"/>
  <c r="KB248" i="93"/>
  <c r="MB248" i="93" s="1"/>
  <c r="JU288" i="93"/>
  <c r="LU288" i="93" s="1"/>
  <c r="JW68" i="93"/>
  <c r="LW68" i="93" s="1"/>
  <c r="JY108" i="93"/>
  <c r="LY108" i="93" s="1"/>
  <c r="JV248" i="93"/>
  <c r="LV248" i="93" s="1"/>
  <c r="KA68" i="93"/>
  <c r="MA68" i="93" s="1"/>
  <c r="JS208" i="93"/>
  <c r="LS208" i="93" s="1"/>
  <c r="KL188" i="93"/>
  <c r="ML188" i="93" s="1"/>
  <c r="KB88" i="93"/>
  <c r="MB88" i="93" s="1"/>
  <c r="JU268" i="93"/>
  <c r="LU268" i="93" s="1"/>
  <c r="KH188" i="93"/>
  <c r="MH188" i="93" s="1"/>
  <c r="KL48" i="93"/>
  <c r="ML48" i="93" s="1"/>
  <c r="KK208" i="93"/>
  <c r="MK208" i="93" s="1"/>
  <c r="JU108" i="93"/>
  <c r="LU108" i="93" s="1"/>
  <c r="JT168" i="93"/>
  <c r="LT168" i="93" s="1"/>
  <c r="KH88" i="93"/>
  <c r="MH88" i="93" s="1"/>
  <c r="KM168" i="93"/>
  <c r="MM168" i="93" s="1"/>
  <c r="KC108" i="93"/>
  <c r="MC108" i="93" s="1"/>
  <c r="KB288" i="93"/>
  <c r="MB288" i="93" s="1"/>
  <c r="JZ148" i="93"/>
  <c r="LZ148" i="93" s="1"/>
  <c r="KM208" i="93"/>
  <c r="MM208" i="93" s="1"/>
  <c r="KC148" i="93"/>
  <c r="MC148" i="93" s="1"/>
  <c r="JZ168" i="93"/>
  <c r="LZ168" i="93" s="1"/>
  <c r="KM68" i="93"/>
  <c r="MM68" i="93" s="1"/>
  <c r="KL268" i="93"/>
  <c r="ML268" i="93" s="1"/>
  <c r="KB168" i="93"/>
  <c r="MB168" i="93" s="1"/>
  <c r="KH268" i="93"/>
  <c r="MH268" i="93" s="1"/>
  <c r="JY228" i="93"/>
  <c r="LY228" i="93" s="1"/>
  <c r="KA168" i="93"/>
  <c r="MA168" i="93" s="1"/>
  <c r="KG168" i="93"/>
  <c r="MG168" i="93" s="1"/>
  <c r="JX128" i="93"/>
  <c r="LX128" i="93" s="1"/>
  <c r="JV68" i="93"/>
  <c r="LV68" i="93" s="1"/>
  <c r="KI128" i="93"/>
  <c r="MI128" i="93" s="1"/>
  <c r="JW288" i="93"/>
  <c r="LW288" i="93" s="1"/>
  <c r="KE48" i="93"/>
  <c r="ME48" i="93" s="1"/>
  <c r="JN108" i="93"/>
  <c r="LN108" i="93" s="1"/>
  <c r="JR248" i="93"/>
  <c r="LR248" i="93" s="1"/>
  <c r="JN168" i="93"/>
  <c r="LN168" i="93" s="1"/>
  <c r="KQ128" i="93"/>
  <c r="MQ128" i="93" s="1"/>
  <c r="KE148" i="93"/>
  <c r="ME148" i="93" s="1"/>
  <c r="JE108" i="93"/>
  <c r="LE108" i="93" s="1"/>
  <c r="JN88" i="93"/>
  <c r="LN88" i="93" s="1"/>
  <c r="JY288" i="93"/>
  <c r="LY288" i="93" s="1"/>
  <c r="KA208" i="93"/>
  <c r="MA208" i="93" s="1"/>
  <c r="KK168" i="93"/>
  <c r="MK168" i="93" s="1"/>
  <c r="JU128" i="93"/>
  <c r="LU128" i="93" s="1"/>
  <c r="JT128" i="93"/>
  <c r="LT128" i="93" s="1"/>
  <c r="KF68" i="93"/>
  <c r="MF68" i="93" s="1"/>
  <c r="KD48" i="93"/>
  <c r="MD48" i="93" s="1"/>
  <c r="KC228" i="93"/>
  <c r="MC228" i="93" s="1"/>
  <c r="JZ288" i="93"/>
  <c r="LZ288" i="93" s="1"/>
  <c r="KM148" i="93"/>
  <c r="MM148" i="93" s="1"/>
  <c r="KC88" i="93"/>
  <c r="MC88" i="93" s="1"/>
  <c r="KB268" i="93"/>
  <c r="MB268" i="93" s="1"/>
  <c r="JZ128" i="93"/>
  <c r="LZ128" i="93" s="1"/>
  <c r="KG108" i="93"/>
  <c r="MG108" i="93" s="1"/>
  <c r="JX48" i="93"/>
  <c r="LX48" i="93" s="1"/>
  <c r="KD228" i="93"/>
  <c r="MD228" i="93" s="1"/>
  <c r="KI68" i="93"/>
  <c r="MI68" i="93" s="1"/>
  <c r="JW228" i="93"/>
  <c r="LW228" i="93" s="1"/>
  <c r="KG128" i="93"/>
  <c r="MG128" i="93" s="1"/>
  <c r="JX88" i="93"/>
  <c r="LX88" i="93" s="1"/>
  <c r="KD268" i="93"/>
  <c r="MD268" i="93" s="1"/>
  <c r="KI48" i="93"/>
  <c r="MI48" i="93" s="1"/>
  <c r="JW208" i="93"/>
  <c r="LW208" i="93" s="1"/>
  <c r="KF168" i="93"/>
  <c r="MF168" i="93" s="1"/>
  <c r="KD108" i="93"/>
  <c r="MD108" i="93" s="1"/>
  <c r="JW88" i="93"/>
  <c r="LW88" i="93" s="1"/>
  <c r="KL148" i="93"/>
  <c r="ML148" i="93" s="1"/>
  <c r="KK288" i="93"/>
  <c r="MK288" i="93" s="1"/>
  <c r="JU208" i="93"/>
  <c r="LU208" i="93" s="1"/>
  <c r="JT228" i="93"/>
  <c r="LT228" i="93" s="1"/>
  <c r="KH148" i="93"/>
  <c r="MH148" i="93" s="1"/>
  <c r="JY248" i="93"/>
  <c r="LY248" i="93" s="1"/>
  <c r="KA188" i="93"/>
  <c r="MA188" i="93" s="1"/>
  <c r="JN128" i="93"/>
  <c r="LN128" i="93" s="1"/>
  <c r="JR288" i="93"/>
  <c r="LR288" i="93" s="1"/>
  <c r="KQ208" i="93"/>
  <c r="MQ208" i="93" s="1"/>
  <c r="KE248" i="93"/>
  <c r="ME248" i="93" s="1"/>
  <c r="JE228" i="93"/>
  <c r="LE228" i="93" s="1"/>
  <c r="JJ268" i="93"/>
  <c r="LJ268" i="93" s="1"/>
  <c r="JR268" i="93"/>
  <c r="LR268" i="93" s="1"/>
  <c r="JN208" i="93"/>
  <c r="LN208" i="93" s="1"/>
  <c r="JR188" i="93"/>
  <c r="LR188" i="93" s="1"/>
  <c r="KF188" i="93"/>
  <c r="MF188" i="93" s="1"/>
  <c r="KD128" i="93"/>
  <c r="MD128" i="93" s="1"/>
  <c r="KL168" i="93"/>
  <c r="ML168" i="93" s="1"/>
  <c r="KB68" i="93"/>
  <c r="MB68" i="93" s="1"/>
  <c r="JU228" i="93"/>
  <c r="LU228" i="93" s="1"/>
  <c r="JT288" i="93"/>
  <c r="LT288" i="93" s="1"/>
  <c r="KH208" i="93"/>
  <c r="MH208" i="93" s="1"/>
  <c r="KG88" i="93"/>
  <c r="MG88" i="93" s="1"/>
  <c r="KF248" i="93"/>
  <c r="MF248" i="93" s="1"/>
  <c r="KD208" i="93"/>
  <c r="MD208" i="93" s="1"/>
  <c r="JW188" i="93"/>
  <c r="LW188" i="93" s="1"/>
  <c r="KF108" i="93"/>
  <c r="MF108" i="93" s="1"/>
  <c r="KD68" i="93"/>
  <c r="MD68" i="93" s="1"/>
  <c r="KC268" i="93"/>
  <c r="MC268" i="93" s="1"/>
  <c r="JZ268" i="93"/>
  <c r="LZ268" i="93" s="1"/>
  <c r="KG288" i="93"/>
  <c r="MG288" i="93" s="1"/>
  <c r="JX208" i="93"/>
  <c r="LX208" i="93" s="1"/>
  <c r="JV188" i="93"/>
  <c r="LV188" i="93" s="1"/>
  <c r="KI208" i="93"/>
  <c r="MI208" i="93" s="1"/>
  <c r="JS108" i="93"/>
  <c r="LS108" i="93" s="1"/>
  <c r="KG268" i="93"/>
  <c r="MG268" i="93" s="1"/>
  <c r="JX228" i="93"/>
  <c r="LX228" i="93" s="1"/>
  <c r="JV148" i="93"/>
  <c r="LV148" i="93" s="1"/>
  <c r="KI228" i="93"/>
  <c r="MI228" i="93" s="1"/>
  <c r="JS128" i="93"/>
  <c r="LS128" i="93" s="1"/>
  <c r="KG148" i="93"/>
  <c r="MG148" i="93" s="1"/>
  <c r="JX68" i="93"/>
  <c r="LX68" i="93" s="1"/>
  <c r="KD288" i="93"/>
  <c r="MD288" i="93" s="1"/>
  <c r="KI88" i="93"/>
  <c r="MI88" i="93" s="1"/>
  <c r="JW248" i="93"/>
  <c r="LW248" i="93" s="1"/>
  <c r="KM88" i="93"/>
  <c r="MM88" i="93" s="1"/>
  <c r="KL288" i="93"/>
  <c r="ML288" i="93" s="1"/>
  <c r="KB188" i="93"/>
  <c r="MB188" i="93" s="1"/>
  <c r="JZ48" i="93"/>
  <c r="LZ48" i="93" s="1"/>
  <c r="KK148" i="93"/>
  <c r="MK148" i="93" s="1"/>
  <c r="JU68" i="93"/>
  <c r="LU68" i="93" s="1"/>
  <c r="JT108" i="93"/>
  <c r="LT108" i="93" s="1"/>
  <c r="JR48" i="93"/>
  <c r="LR48" i="93" s="1"/>
  <c r="JN268" i="93"/>
  <c r="LN268" i="93" s="1"/>
  <c r="JJ88" i="93"/>
  <c r="LJ88" i="93" s="1"/>
  <c r="JN188" i="93"/>
  <c r="LN188" i="93" s="1"/>
  <c r="JJ148" i="93"/>
  <c r="LJ148" i="93" s="1"/>
  <c r="JR148" i="93"/>
  <c r="LR148" i="93" s="1"/>
  <c r="JJ48" i="93"/>
  <c r="LJ48" i="93" s="1"/>
  <c r="KM188" i="93"/>
  <c r="MM188" i="93" s="1"/>
  <c r="KC128" i="93"/>
  <c r="MC128" i="93" s="1"/>
  <c r="KD88" i="93"/>
  <c r="MD88" i="93" s="1"/>
  <c r="JW48" i="93"/>
  <c r="LW48" i="93" s="1"/>
  <c r="KM248" i="93"/>
  <c r="MM248" i="93" s="1"/>
  <c r="KC248" i="93"/>
  <c r="MC248" i="93" s="1"/>
  <c r="JY68" i="93"/>
  <c r="LY68" i="93" s="1"/>
  <c r="JV288" i="93"/>
  <c r="LV288" i="93" s="1"/>
  <c r="JN48" i="93"/>
  <c r="LN48" i="93" s="1"/>
  <c r="KE208" i="93"/>
  <c r="ME208" i="93" s="1"/>
  <c r="JE168" i="93"/>
  <c r="LE168" i="93" s="1"/>
  <c r="JR88" i="93"/>
  <c r="LR88" i="93" s="1"/>
  <c r="JN288" i="93"/>
  <c r="LN288" i="93" s="1"/>
  <c r="JE288" i="93"/>
  <c r="LE288" i="93" s="1"/>
  <c r="JT88" i="93"/>
  <c r="LT88" i="93" s="1"/>
  <c r="JE68" i="93"/>
  <c r="LE68" i="93" s="1"/>
  <c r="KI268" i="93"/>
  <c r="MI268" i="93" s="1"/>
  <c r="JS188" i="93"/>
  <c r="LS188" i="93" s="1"/>
  <c r="KQ188" i="93"/>
  <c r="MQ188" i="93" s="1"/>
  <c r="KE88" i="93"/>
  <c r="ME88" i="93" s="1"/>
  <c r="KQ248" i="93"/>
  <c r="MQ248" i="93" s="1"/>
  <c r="JJ188" i="93"/>
  <c r="LJ188" i="93" s="1"/>
  <c r="KK128" i="93"/>
  <c r="MK128" i="93" s="1"/>
  <c r="JU48" i="93"/>
  <c r="LU48" i="93" s="1"/>
  <c r="JX288" i="93"/>
  <c r="LX288" i="93" s="1"/>
  <c r="KQ48" i="93"/>
  <c r="MQ48" i="93" s="1"/>
  <c r="JJ128" i="93"/>
  <c r="LJ128" i="93" s="1"/>
  <c r="JR128" i="93"/>
  <c r="LR128" i="93" s="1"/>
  <c r="JN228" i="93"/>
  <c r="LN228" i="93" s="1"/>
  <c r="JM15" i="93"/>
  <c r="LM15" i="93" s="1"/>
  <c r="LM22" i="93"/>
  <c r="KO21" i="93"/>
  <c r="MO21" i="93" s="1"/>
  <c r="KP21" i="93"/>
  <c r="MP21" i="93" s="1"/>
  <c r="KN21" i="93"/>
  <c r="MN21" i="93" s="1"/>
  <c r="KP221" i="93"/>
  <c r="MP221" i="93" s="1"/>
  <c r="KO41" i="93"/>
  <c r="MO41" i="93" s="1"/>
  <c r="KP161" i="93"/>
  <c r="MP161" i="93" s="1"/>
  <c r="KN261" i="93"/>
  <c r="MN261" i="93" s="1"/>
  <c r="KO121" i="93"/>
  <c r="MO121" i="93" s="1"/>
  <c r="KN121" i="93"/>
  <c r="MN121" i="93" s="1"/>
  <c r="KP81" i="93"/>
  <c r="MP81" i="93" s="1"/>
  <c r="KO221" i="93"/>
  <c r="MO221" i="93" s="1"/>
  <c r="KN141" i="93"/>
  <c r="MN141" i="93" s="1"/>
  <c r="KN201" i="93"/>
  <c r="MN201" i="93" s="1"/>
  <c r="KO61" i="93"/>
  <c r="MO61" i="93" s="1"/>
  <c r="KN181" i="93"/>
  <c r="MN181" i="93" s="1"/>
  <c r="KP181" i="93"/>
  <c r="MP181" i="93" s="1"/>
  <c r="KP121" i="93"/>
  <c r="MP121" i="93" s="1"/>
  <c r="KP201" i="93"/>
  <c r="MP201" i="93" s="1"/>
  <c r="KN281" i="93"/>
  <c r="MN281" i="93" s="1"/>
  <c r="KN41" i="93"/>
  <c r="MN41" i="93" s="1"/>
  <c r="KO261" i="93"/>
  <c r="MO261" i="93" s="1"/>
  <c r="KP101" i="93"/>
  <c r="MP101" i="93" s="1"/>
  <c r="KO281" i="93"/>
  <c r="MO281" i="93" s="1"/>
  <c r="KO141" i="93"/>
  <c r="MO141" i="93" s="1"/>
  <c r="KN61" i="93"/>
  <c r="MN61" i="93" s="1"/>
  <c r="KO81" i="93"/>
  <c r="MO81" i="93" s="1"/>
  <c r="KO241" i="93"/>
  <c r="MO241" i="93" s="1"/>
  <c r="KO101" i="93"/>
  <c r="MO101" i="93" s="1"/>
  <c r="KO201" i="93"/>
  <c r="MO201" i="93" s="1"/>
  <c r="KP41" i="93"/>
  <c r="MP41" i="93" s="1"/>
  <c r="KO161" i="93"/>
  <c r="MO161" i="93" s="1"/>
  <c r="KP61" i="93"/>
  <c r="MP61" i="93" s="1"/>
  <c r="KN241" i="93"/>
  <c r="MN241" i="93" s="1"/>
  <c r="KN221" i="93"/>
  <c r="MN221" i="93" s="1"/>
  <c r="KN161" i="93"/>
  <c r="MN161" i="93" s="1"/>
  <c r="KP241" i="93"/>
  <c r="MP241" i="93" s="1"/>
  <c r="KP281" i="93"/>
  <c r="MP281" i="93" s="1"/>
  <c r="KP141" i="93"/>
  <c r="MP141" i="93" s="1"/>
  <c r="KN81" i="93"/>
  <c r="MN81" i="93" s="1"/>
  <c r="KO181" i="93"/>
  <c r="MO181" i="93" s="1"/>
  <c r="KP261" i="93"/>
  <c r="MP261" i="93" s="1"/>
  <c r="KN101" i="93"/>
  <c r="MN101" i="93" s="1"/>
  <c r="KJ21" i="93"/>
  <c r="MJ21" i="93" s="1"/>
  <c r="JH21" i="93"/>
  <c r="LH21" i="93" s="1"/>
  <c r="JL21" i="93"/>
  <c r="LL21" i="93" s="1"/>
  <c r="KF21" i="93"/>
  <c r="MF21" i="93" s="1"/>
  <c r="JT21" i="93"/>
  <c r="LT21" i="93" s="1"/>
  <c r="JL201" i="93"/>
  <c r="LL201" i="93" s="1"/>
  <c r="JH141" i="93"/>
  <c r="LH141" i="93" s="1"/>
  <c r="KA21" i="93"/>
  <c r="MA21" i="93" s="1"/>
  <c r="JL261" i="93"/>
  <c r="LL261" i="93" s="1"/>
  <c r="JN21" i="93"/>
  <c r="LN21" i="93" s="1"/>
  <c r="JL161" i="93"/>
  <c r="LL161" i="93" s="1"/>
  <c r="JH41" i="93"/>
  <c r="LH41" i="93" s="1"/>
  <c r="KC21" i="93"/>
  <c r="MC21" i="93" s="1"/>
  <c r="JV21" i="93"/>
  <c r="LV21" i="93" s="1"/>
  <c r="JY21" i="93"/>
  <c r="LY21" i="93" s="1"/>
  <c r="KJ241" i="93"/>
  <c r="MJ241" i="93" s="1"/>
  <c r="KI21" i="93"/>
  <c r="MI21" i="93" s="1"/>
  <c r="JH221" i="93"/>
  <c r="LH221" i="93" s="1"/>
  <c r="KJ41" i="93"/>
  <c r="MJ41" i="93" s="1"/>
  <c r="KB21" i="93"/>
  <c r="MB21" i="93" s="1"/>
  <c r="JL281" i="93"/>
  <c r="LL281" i="93" s="1"/>
  <c r="KL21" i="93"/>
  <c r="ML21" i="93" s="1"/>
  <c r="KJ181" i="93"/>
  <c r="MJ181" i="93" s="1"/>
  <c r="KD21" i="93"/>
  <c r="MD21" i="93" s="1"/>
  <c r="KJ61" i="93"/>
  <c r="MJ61" i="93" s="1"/>
  <c r="JL221" i="93"/>
  <c r="LL221" i="93" s="1"/>
  <c r="KG21" i="93"/>
  <c r="MG21" i="93" s="1"/>
  <c r="KJ81" i="93"/>
  <c r="MJ81" i="93" s="1"/>
  <c r="KJ141" i="93"/>
  <c r="MJ141" i="93" s="1"/>
  <c r="JH201" i="93"/>
  <c r="LH201" i="93" s="1"/>
  <c r="JL121" i="93"/>
  <c r="LL121" i="93" s="1"/>
  <c r="KK21" i="93"/>
  <c r="MK21" i="93" s="1"/>
  <c r="JL241" i="93"/>
  <c r="LL241" i="93" s="1"/>
  <c r="KM21" i="93"/>
  <c r="MM21" i="93" s="1"/>
  <c r="JH241" i="93"/>
  <c r="LH241" i="93" s="1"/>
  <c r="JR21" i="93"/>
  <c r="LR21" i="93" s="1"/>
  <c r="KJ281" i="93"/>
  <c r="MJ281" i="93" s="1"/>
  <c r="JZ21" i="93"/>
  <c r="LZ21" i="93" s="1"/>
  <c r="JH121" i="93"/>
  <c r="LH121" i="93" s="1"/>
  <c r="JU21" i="93"/>
  <c r="LU21" i="93" s="1"/>
  <c r="JL141" i="93"/>
  <c r="LL141" i="93" s="1"/>
  <c r="JE21" i="93"/>
  <c r="LE21" i="93" s="1"/>
  <c r="JW21" i="93"/>
  <c r="LW21" i="93" s="1"/>
  <c r="KJ221" i="93"/>
  <c r="MJ221" i="93" s="1"/>
  <c r="JS21" i="93"/>
  <c r="LS21" i="93" s="1"/>
  <c r="JH181" i="93"/>
  <c r="LH181" i="93" s="1"/>
  <c r="KH21" i="93"/>
  <c r="MH21" i="93" s="1"/>
  <c r="KJ121" i="93"/>
  <c r="MJ121" i="93" s="1"/>
  <c r="JJ21" i="93"/>
  <c r="LJ21" i="93" s="1"/>
  <c r="JL81" i="93"/>
  <c r="LL81" i="93" s="1"/>
  <c r="KE21" i="93"/>
  <c r="ME21" i="93" s="1"/>
  <c r="KJ101" i="93"/>
  <c r="MJ101" i="93" s="1"/>
  <c r="JH161" i="93"/>
  <c r="LH161" i="93" s="1"/>
  <c r="KJ261" i="93"/>
  <c r="MJ261" i="93" s="1"/>
  <c r="JH81" i="93"/>
  <c r="LH81" i="93" s="1"/>
  <c r="JL101" i="93"/>
  <c r="LL101" i="93" s="1"/>
  <c r="JH281" i="93"/>
  <c r="LH281" i="93" s="1"/>
  <c r="JL181" i="93"/>
  <c r="LL181" i="93" s="1"/>
  <c r="JL61" i="93"/>
  <c r="LL61" i="93" s="1"/>
  <c r="KQ21" i="93"/>
  <c r="MQ21" i="93" s="1"/>
  <c r="JH101" i="93"/>
  <c r="LH101" i="93" s="1"/>
  <c r="JX21" i="93"/>
  <c r="LX21" i="93" s="1"/>
  <c r="JH261" i="93"/>
  <c r="LH261" i="93" s="1"/>
  <c r="JL41" i="93"/>
  <c r="LL41" i="93" s="1"/>
  <c r="JH61" i="93"/>
  <c r="LH61" i="93" s="1"/>
  <c r="KJ161" i="93"/>
  <c r="MJ161" i="93" s="1"/>
  <c r="KJ201" i="93"/>
  <c r="MJ201" i="93" s="1"/>
  <c r="KH181" i="93"/>
  <c r="MH181" i="93" s="1"/>
  <c r="KL81" i="93"/>
  <c r="ML81" i="93" s="1"/>
  <c r="KQ201" i="93"/>
  <c r="MQ201" i="93" s="1"/>
  <c r="KD101" i="93"/>
  <c r="MD101" i="93" s="1"/>
  <c r="KB81" i="93"/>
  <c r="MB81" i="93" s="1"/>
  <c r="KA241" i="93"/>
  <c r="MA241" i="93" s="1"/>
  <c r="KM221" i="93"/>
  <c r="MM221" i="93" s="1"/>
  <c r="KK161" i="93"/>
  <c r="MK161" i="93" s="1"/>
  <c r="KA61" i="93"/>
  <c r="MA61" i="93" s="1"/>
  <c r="JZ281" i="93"/>
  <c r="LZ281" i="93" s="1"/>
  <c r="KE101" i="93"/>
  <c r="ME101" i="93" s="1"/>
  <c r="JV41" i="93"/>
  <c r="LV41" i="93" s="1"/>
  <c r="KB261" i="93"/>
  <c r="MB261" i="93" s="1"/>
  <c r="KG41" i="93"/>
  <c r="MG41" i="93" s="1"/>
  <c r="KE141" i="93"/>
  <c r="ME141" i="93" s="1"/>
  <c r="JV61" i="93"/>
  <c r="LV61" i="93" s="1"/>
  <c r="KB281" i="93"/>
  <c r="MB281" i="93" s="1"/>
  <c r="KG101" i="93"/>
  <c r="MG101" i="93" s="1"/>
  <c r="KQ241" i="93"/>
  <c r="MQ241" i="93" s="1"/>
  <c r="KD161" i="93"/>
  <c r="MD161" i="93" s="1"/>
  <c r="KB141" i="93"/>
  <c r="MB141" i="93" s="1"/>
  <c r="KI121" i="93"/>
  <c r="MI121" i="93" s="1"/>
  <c r="JZ41" i="93"/>
  <c r="LZ41" i="93" s="1"/>
  <c r="KL181" i="93"/>
  <c r="ML181" i="93" s="1"/>
  <c r="JW241" i="93"/>
  <c r="LW241" i="93" s="1"/>
  <c r="JY221" i="93"/>
  <c r="LY221" i="93" s="1"/>
  <c r="JR221" i="93"/>
  <c r="LR221" i="93" s="1"/>
  <c r="JN161" i="93"/>
  <c r="LN161" i="93" s="1"/>
  <c r="JT181" i="93"/>
  <c r="LT181" i="93" s="1"/>
  <c r="JU261" i="93"/>
  <c r="LU261" i="93" s="1"/>
  <c r="JJ261" i="93"/>
  <c r="LJ261" i="93" s="1"/>
  <c r="JN61" i="93"/>
  <c r="LN61" i="93" s="1"/>
  <c r="JT81" i="93"/>
  <c r="LT81" i="93" s="1"/>
  <c r="JS201" i="93"/>
  <c r="LS201" i="93" s="1"/>
  <c r="KF281" i="93"/>
  <c r="MF281" i="93" s="1"/>
  <c r="JE61" i="93"/>
  <c r="LE61" i="93" s="1"/>
  <c r="JU41" i="93"/>
  <c r="LU41" i="93" s="1"/>
  <c r="JN281" i="93"/>
  <c r="LN281" i="93" s="1"/>
  <c r="JT261" i="93"/>
  <c r="LT261" i="93" s="1"/>
  <c r="JX61" i="93"/>
  <c r="LX61" i="93" s="1"/>
  <c r="JU241" i="93"/>
  <c r="LU241" i="93" s="1"/>
  <c r="JJ221" i="93"/>
  <c r="LJ221" i="93" s="1"/>
  <c r="KI161" i="93"/>
  <c r="MI161" i="93" s="1"/>
  <c r="JZ61" i="93"/>
  <c r="LZ61" i="93" s="1"/>
  <c r="KL281" i="93"/>
  <c r="ML281" i="93" s="1"/>
  <c r="KE61" i="93"/>
  <c r="ME61" i="93" s="1"/>
  <c r="KD261" i="93"/>
  <c r="MD261" i="93" s="1"/>
  <c r="KB241" i="93"/>
  <c r="MB241" i="93" s="1"/>
  <c r="KQ161" i="93"/>
  <c r="MQ161" i="93" s="1"/>
  <c r="KD201" i="93"/>
  <c r="MD201" i="93" s="1"/>
  <c r="KB101" i="93"/>
  <c r="MB101" i="93" s="1"/>
  <c r="KA261" i="93"/>
  <c r="MA261" i="93" s="1"/>
  <c r="KE261" i="93"/>
  <c r="ME261" i="93" s="1"/>
  <c r="JV181" i="93"/>
  <c r="LV181" i="93" s="1"/>
  <c r="KG201" i="93"/>
  <c r="MG201" i="93" s="1"/>
  <c r="KE281" i="93"/>
  <c r="ME281" i="93" s="1"/>
  <c r="JV221" i="93"/>
  <c r="LV221" i="93" s="1"/>
  <c r="KG221" i="93"/>
  <c r="MG221" i="93" s="1"/>
  <c r="KE121" i="93"/>
  <c r="ME121" i="93" s="1"/>
  <c r="JV81" i="93"/>
  <c r="LV81" i="93" s="1"/>
  <c r="KG61" i="93"/>
  <c r="MG61" i="93" s="1"/>
  <c r="KM161" i="93"/>
  <c r="MM161" i="93" s="1"/>
  <c r="KK101" i="93"/>
  <c r="MK101" i="93" s="1"/>
  <c r="KI281" i="93"/>
  <c r="MI281" i="93" s="1"/>
  <c r="JZ221" i="93"/>
  <c r="LZ221" i="93" s="1"/>
  <c r="KH161" i="93"/>
  <c r="MH161" i="93" s="1"/>
  <c r="KL41" i="93"/>
  <c r="ML41" i="93" s="1"/>
  <c r="JU101" i="93"/>
  <c r="LU101" i="93" s="1"/>
  <c r="JJ41" i="93"/>
  <c r="LJ41" i="93" s="1"/>
  <c r="KF61" i="93"/>
  <c r="MF61" i="93" s="1"/>
  <c r="KC101" i="93"/>
  <c r="MC101" i="93" s="1"/>
  <c r="JE161" i="93"/>
  <c r="LE161" i="93" s="1"/>
  <c r="JN221" i="93"/>
  <c r="LN221" i="93" s="1"/>
  <c r="JT241" i="93"/>
  <c r="LT241" i="93" s="1"/>
  <c r="JX201" i="93"/>
  <c r="LX201" i="93" s="1"/>
  <c r="JS41" i="93"/>
  <c r="LS41" i="93" s="1"/>
  <c r="KF161" i="93"/>
  <c r="MF161" i="93" s="1"/>
  <c r="KC121" i="93"/>
  <c r="MC121" i="93" s="1"/>
  <c r="JE221" i="93"/>
  <c r="LE221" i="93" s="1"/>
  <c r="JU201" i="93"/>
  <c r="LU201" i="93" s="1"/>
  <c r="JJ161" i="93"/>
  <c r="LJ161" i="93" s="1"/>
  <c r="JX241" i="93"/>
  <c r="LX241" i="93" s="1"/>
  <c r="KF101" i="93"/>
  <c r="MF101" i="93" s="1"/>
  <c r="KC141" i="93"/>
  <c r="MC141" i="93" s="1"/>
  <c r="JE141" i="93"/>
  <c r="LE141" i="93" s="1"/>
  <c r="KL141" i="93"/>
  <c r="ML141" i="93" s="1"/>
  <c r="KM81" i="93"/>
  <c r="MM81" i="93" s="1"/>
  <c r="KM201" i="93"/>
  <c r="MM201" i="93" s="1"/>
  <c r="KK121" i="93"/>
  <c r="MK121" i="93" s="1"/>
  <c r="KA41" i="93"/>
  <c r="MA41" i="93" s="1"/>
  <c r="JZ241" i="93"/>
  <c r="LZ241" i="93" s="1"/>
  <c r="KE221" i="93"/>
  <c r="ME221" i="93" s="1"/>
  <c r="JV161" i="93"/>
  <c r="LV161" i="93" s="1"/>
  <c r="KG161" i="93"/>
  <c r="MG161" i="93" s="1"/>
  <c r="KE81" i="93"/>
  <c r="ME81" i="93" s="1"/>
  <c r="KD281" i="93"/>
  <c r="MD281" i="93" s="1"/>
  <c r="KB221" i="93"/>
  <c r="MB221" i="93" s="1"/>
  <c r="JW161" i="93"/>
  <c r="LW161" i="93" s="1"/>
  <c r="JY81" i="93"/>
  <c r="LY81" i="93" s="1"/>
  <c r="JR121" i="93"/>
  <c r="LR121" i="93" s="1"/>
  <c r="JW201" i="93"/>
  <c r="LW201" i="93" s="1"/>
  <c r="JY121" i="93"/>
  <c r="LY121" i="93" s="1"/>
  <c r="JR141" i="93"/>
  <c r="LR141" i="93" s="1"/>
  <c r="JW41" i="93"/>
  <c r="LW41" i="93" s="1"/>
  <c r="JV241" i="93"/>
  <c r="LV241" i="93" s="1"/>
  <c r="KG261" i="93"/>
  <c r="MG261" i="93" s="1"/>
  <c r="KQ101" i="93"/>
  <c r="MQ101" i="93" s="1"/>
  <c r="KD41" i="93"/>
  <c r="MD41" i="93" s="1"/>
  <c r="KK241" i="93"/>
  <c r="MK241" i="93" s="1"/>
  <c r="KA181" i="93"/>
  <c r="MA181" i="93" s="1"/>
  <c r="KI141" i="93"/>
  <c r="MI141" i="93" s="1"/>
  <c r="JZ101" i="93"/>
  <c r="LZ101" i="93" s="1"/>
  <c r="KL201" i="93"/>
  <c r="ML201" i="93" s="1"/>
  <c r="JU281" i="93"/>
  <c r="LU281" i="93" s="1"/>
  <c r="JJ241" i="93"/>
  <c r="LJ241" i="93" s="1"/>
  <c r="KF241" i="93"/>
  <c r="MF241" i="93" s="1"/>
  <c r="KC261" i="93"/>
  <c r="MC261" i="93" s="1"/>
  <c r="JU121" i="93"/>
  <c r="LU121" i="93" s="1"/>
  <c r="JJ121" i="93"/>
  <c r="LJ121" i="93" s="1"/>
  <c r="JS221" i="93"/>
  <c r="LS221" i="93" s="1"/>
  <c r="JX101" i="93"/>
  <c r="LX101" i="93" s="1"/>
  <c r="JE81" i="93"/>
  <c r="LE81" i="93" s="1"/>
  <c r="JS121" i="93"/>
  <c r="LS121" i="93" s="1"/>
  <c r="KF181" i="93"/>
  <c r="MF181" i="93" s="1"/>
  <c r="KC221" i="93"/>
  <c r="MC221" i="93" s="1"/>
  <c r="JE281" i="93"/>
  <c r="LE281" i="93" s="1"/>
  <c r="KI61" i="93"/>
  <c r="MI61" i="93" s="1"/>
  <c r="KQ121" i="93"/>
  <c r="MQ121" i="93" s="1"/>
  <c r="KD81" i="93"/>
  <c r="MD81" i="93" s="1"/>
  <c r="KK261" i="93"/>
  <c r="MK261" i="93" s="1"/>
  <c r="KA221" i="93"/>
  <c r="MA221" i="93" s="1"/>
  <c r="JW141" i="93"/>
  <c r="LW141" i="93" s="1"/>
  <c r="JY101" i="93"/>
  <c r="LY101" i="93" s="1"/>
  <c r="JR61" i="93"/>
  <c r="LR61" i="93" s="1"/>
  <c r="KE241" i="93"/>
  <c r="ME241" i="93" s="1"/>
  <c r="JV201" i="93"/>
  <c r="LV201" i="93" s="1"/>
  <c r="KG181" i="93"/>
  <c r="MG181" i="93" s="1"/>
  <c r="KH61" i="93"/>
  <c r="MH61" i="93" s="1"/>
  <c r="JY261" i="93"/>
  <c r="LY261" i="93" s="1"/>
  <c r="JR281" i="93"/>
  <c r="LR281" i="93" s="1"/>
  <c r="KH81" i="93"/>
  <c r="MH81" i="93" s="1"/>
  <c r="JY281" i="93"/>
  <c r="LY281" i="93" s="1"/>
  <c r="JW181" i="93"/>
  <c r="LW181" i="93" s="1"/>
  <c r="JY141" i="93"/>
  <c r="LY141" i="93" s="1"/>
  <c r="JR161" i="93"/>
  <c r="LR161" i="93" s="1"/>
  <c r="KQ261" i="93"/>
  <c r="MQ261" i="93" s="1"/>
  <c r="KD181" i="93"/>
  <c r="MD181" i="93" s="1"/>
  <c r="KB161" i="93"/>
  <c r="MB161" i="93" s="1"/>
  <c r="KM121" i="93"/>
  <c r="MM121" i="93" s="1"/>
  <c r="KK61" i="93"/>
  <c r="MK61" i="93" s="1"/>
  <c r="KA81" i="93"/>
  <c r="MA81" i="93" s="1"/>
  <c r="JZ201" i="93"/>
  <c r="LZ201" i="93" s="1"/>
  <c r="KF41" i="93"/>
  <c r="MF41" i="93" s="1"/>
  <c r="KC81" i="93"/>
  <c r="MC81" i="93" s="1"/>
  <c r="JE121" i="93"/>
  <c r="LE121" i="93" s="1"/>
  <c r="JX81" i="93"/>
  <c r="LX81" i="93" s="1"/>
  <c r="JJ281" i="93"/>
  <c r="LJ281" i="93" s="1"/>
  <c r="JN81" i="93"/>
  <c r="LN81" i="93" s="1"/>
  <c r="JT101" i="93"/>
  <c r="LT101" i="93" s="1"/>
  <c r="JX181" i="93"/>
  <c r="LX181" i="93" s="1"/>
  <c r="JS101" i="93"/>
  <c r="LS101" i="93" s="1"/>
  <c r="KF141" i="93"/>
  <c r="MF141" i="93" s="1"/>
  <c r="KC181" i="93"/>
  <c r="MC181" i="93" s="1"/>
  <c r="JE241" i="93"/>
  <c r="LE241" i="93" s="1"/>
  <c r="JN121" i="93"/>
  <c r="LN121" i="93" s="1"/>
  <c r="JT141" i="93"/>
  <c r="LT141" i="93" s="1"/>
  <c r="JS281" i="93"/>
  <c r="LS281" i="93" s="1"/>
  <c r="KB41" i="93"/>
  <c r="MB41" i="93" s="1"/>
  <c r="JX161" i="93"/>
  <c r="LX161" i="93" s="1"/>
  <c r="JY241" i="93"/>
  <c r="LY241" i="93" s="1"/>
  <c r="JR241" i="93"/>
  <c r="LR241" i="93" s="1"/>
  <c r="KL261" i="93"/>
  <c r="ML261" i="93" s="1"/>
  <c r="JZ161" i="93"/>
  <c r="LZ161" i="93" s="1"/>
  <c r="KL161" i="93"/>
  <c r="ML161" i="93" s="1"/>
  <c r="KE41" i="93"/>
  <c r="ME41" i="93" s="1"/>
  <c r="KD241" i="93"/>
  <c r="MD241" i="93" s="1"/>
  <c r="KB201" i="93"/>
  <c r="MB201" i="93" s="1"/>
  <c r="JW281" i="93"/>
  <c r="LW281" i="93" s="1"/>
  <c r="KH41" i="93"/>
  <c r="MH41" i="93" s="1"/>
  <c r="JY201" i="93"/>
  <c r="LY201" i="93" s="1"/>
  <c r="JR261" i="93"/>
  <c r="LR261" i="93" s="1"/>
  <c r="JW121" i="93"/>
  <c r="LW121" i="93" s="1"/>
  <c r="JY61" i="93"/>
  <c r="LY61" i="93" s="1"/>
  <c r="JR81" i="93"/>
  <c r="LR81" i="93" s="1"/>
  <c r="KI41" i="93"/>
  <c r="MI41" i="93" s="1"/>
  <c r="KH261" i="93"/>
  <c r="MH261" i="93" s="1"/>
  <c r="KL61" i="93"/>
  <c r="ML61" i="93" s="1"/>
  <c r="KF121" i="93"/>
  <c r="MF121" i="93" s="1"/>
  <c r="KI101" i="93"/>
  <c r="MI101" i="93" s="1"/>
  <c r="KH241" i="93"/>
  <c r="MH241" i="93" s="1"/>
  <c r="KL121" i="93"/>
  <c r="ML121" i="93" s="1"/>
  <c r="KH121" i="93"/>
  <c r="MH121" i="93" s="1"/>
  <c r="KE161" i="93"/>
  <c r="ME161" i="93" s="1"/>
  <c r="JV101" i="93"/>
  <c r="LV101" i="93" s="1"/>
  <c r="KG81" i="93"/>
  <c r="MG81" i="93" s="1"/>
  <c r="KQ141" i="93"/>
  <c r="MQ141" i="93" s="1"/>
  <c r="KD61" i="93"/>
  <c r="MD61" i="93" s="1"/>
  <c r="KK281" i="93"/>
  <c r="MK281" i="93" s="1"/>
  <c r="KA201" i="93"/>
  <c r="MA201" i="93" s="1"/>
  <c r="KF221" i="93"/>
  <c r="MF221" i="93" s="1"/>
  <c r="KC241" i="93"/>
  <c r="MC241" i="93" s="1"/>
  <c r="KC61" i="93"/>
  <c r="MC61" i="93" s="1"/>
  <c r="JE201" i="93"/>
  <c r="LE201" i="93" s="1"/>
  <c r="JN241" i="93"/>
  <c r="LN241" i="93" s="1"/>
  <c r="JT221" i="93"/>
  <c r="LT221" i="93" s="1"/>
  <c r="JS261" i="93"/>
  <c r="LS261" i="93" s="1"/>
  <c r="JX41" i="93"/>
  <c r="LX41" i="93" s="1"/>
  <c r="JU141" i="93"/>
  <c r="LU141" i="93" s="1"/>
  <c r="JJ61" i="93"/>
  <c r="LJ61" i="93" s="1"/>
  <c r="JX261" i="93"/>
  <c r="LX261" i="93" s="1"/>
  <c r="KE181" i="93"/>
  <c r="ME181" i="93" s="1"/>
  <c r="JV121" i="93"/>
  <c r="LV121" i="93" s="1"/>
  <c r="KG141" i="93"/>
  <c r="MG141" i="93" s="1"/>
  <c r="JW101" i="93"/>
  <c r="LW101" i="93" s="1"/>
  <c r="JY41" i="93"/>
  <c r="LY41" i="93" s="1"/>
  <c r="JR101" i="93"/>
  <c r="LR101" i="93" s="1"/>
  <c r="KM41" i="93"/>
  <c r="MM41" i="93" s="1"/>
  <c r="KI181" i="93"/>
  <c r="MI181" i="93" s="1"/>
  <c r="JZ81" i="93"/>
  <c r="LZ81" i="93" s="1"/>
  <c r="KL221" i="93"/>
  <c r="ML221" i="93" s="1"/>
  <c r="KI81" i="93"/>
  <c r="MI81" i="93" s="1"/>
  <c r="KH221" i="93"/>
  <c r="MH221" i="93" s="1"/>
  <c r="KL101" i="93"/>
  <c r="ML101" i="93" s="1"/>
  <c r="KQ41" i="93"/>
  <c r="MQ41" i="93" s="1"/>
  <c r="KM241" i="93"/>
  <c r="MM241" i="93" s="1"/>
  <c r="KK181" i="93"/>
  <c r="MK181" i="93" s="1"/>
  <c r="KA121" i="93"/>
  <c r="MA121" i="93" s="1"/>
  <c r="KQ61" i="93"/>
  <c r="MQ61" i="93" s="1"/>
  <c r="KM261" i="93"/>
  <c r="MM261" i="93" s="1"/>
  <c r="KK201" i="93"/>
  <c r="MK201" i="93" s="1"/>
  <c r="KA141" i="93"/>
  <c r="MA141" i="93" s="1"/>
  <c r="KM141" i="93"/>
  <c r="MM141" i="93" s="1"/>
  <c r="KK81" i="93"/>
  <c r="MK81" i="93" s="1"/>
  <c r="KI241" i="93"/>
  <c r="MI241" i="93" s="1"/>
  <c r="JZ181" i="93"/>
  <c r="LZ181" i="93" s="1"/>
  <c r="JW221" i="93"/>
  <c r="LW221" i="93" s="1"/>
  <c r="JY161" i="93"/>
  <c r="LY161" i="93" s="1"/>
  <c r="JR181" i="93"/>
  <c r="LR181" i="93" s="1"/>
  <c r="KE201" i="93"/>
  <c r="ME201" i="93" s="1"/>
  <c r="JV141" i="93"/>
  <c r="LV141" i="93" s="1"/>
  <c r="KG121" i="93"/>
  <c r="MG121" i="93" s="1"/>
  <c r="JX281" i="93"/>
  <c r="LX281" i="93" s="1"/>
  <c r="JN181" i="93"/>
  <c r="LN181" i="93" s="1"/>
  <c r="JT201" i="93"/>
  <c r="LT201" i="93" s="1"/>
  <c r="JX141" i="93"/>
  <c r="LX141" i="93" s="1"/>
  <c r="JE41" i="93"/>
  <c r="LE41" i="93" s="1"/>
  <c r="JN261" i="93"/>
  <c r="LN261" i="93" s="1"/>
  <c r="JT281" i="93"/>
  <c r="LT281" i="93" s="1"/>
  <c r="JS61" i="93"/>
  <c r="LS61" i="93" s="1"/>
  <c r="KC41" i="93"/>
  <c r="MC41" i="93" s="1"/>
  <c r="JE101" i="93"/>
  <c r="LE101" i="93" s="1"/>
  <c r="JN201" i="93"/>
  <c r="LN201" i="93" s="1"/>
  <c r="JT161" i="93"/>
  <c r="LT161" i="93" s="1"/>
  <c r="KH201" i="93"/>
  <c r="MH201" i="93" s="1"/>
  <c r="KI221" i="93"/>
  <c r="MI221" i="93" s="1"/>
  <c r="JZ141" i="93"/>
  <c r="LZ141" i="93" s="1"/>
  <c r="JW261" i="93"/>
  <c r="LW261" i="93" s="1"/>
  <c r="JY181" i="93"/>
  <c r="LY181" i="93" s="1"/>
  <c r="JR201" i="93"/>
  <c r="LR201" i="93" s="1"/>
  <c r="KM181" i="93"/>
  <c r="MM181" i="93" s="1"/>
  <c r="KK141" i="93"/>
  <c r="MK141" i="93" s="1"/>
  <c r="KA101" i="93"/>
  <c r="MA101" i="93" s="1"/>
  <c r="JZ261" i="93"/>
  <c r="LZ261" i="93" s="1"/>
  <c r="KM61" i="93"/>
  <c r="MM61" i="93" s="1"/>
  <c r="KI201" i="93"/>
  <c r="MI201" i="93" s="1"/>
  <c r="JZ121" i="93"/>
  <c r="LZ121" i="93" s="1"/>
  <c r="KL241" i="93"/>
  <c r="ML241" i="93" s="1"/>
  <c r="KQ181" i="93"/>
  <c r="MQ181" i="93" s="1"/>
  <c r="KD141" i="93"/>
  <c r="MD141" i="93" s="1"/>
  <c r="KB61" i="93"/>
  <c r="MB61" i="93" s="1"/>
  <c r="KA281" i="93"/>
  <c r="MA281" i="93" s="1"/>
  <c r="KQ221" i="93"/>
  <c r="MQ221" i="93" s="1"/>
  <c r="KD121" i="93"/>
  <c r="MD121" i="93" s="1"/>
  <c r="KB121" i="93"/>
  <c r="MB121" i="93" s="1"/>
  <c r="KQ81" i="93"/>
  <c r="MQ81" i="93" s="1"/>
  <c r="KM281" i="93"/>
  <c r="MM281" i="93" s="1"/>
  <c r="KK221" i="93"/>
  <c r="MK221" i="93" s="1"/>
  <c r="KA161" i="93"/>
  <c r="MA161" i="93" s="1"/>
  <c r="KH141" i="93"/>
  <c r="MH141" i="93" s="1"/>
  <c r="JW81" i="93"/>
  <c r="LW81" i="93" s="1"/>
  <c r="JV281" i="93"/>
  <c r="LV281" i="93" s="1"/>
  <c r="KG281" i="93"/>
  <c r="MG281" i="93" s="1"/>
  <c r="JR41" i="93"/>
  <c r="LR41" i="93" s="1"/>
  <c r="JS161" i="93"/>
  <c r="LS161" i="93" s="1"/>
  <c r="JU61" i="93"/>
  <c r="LU61" i="93" s="1"/>
  <c r="JJ101" i="93"/>
  <c r="LJ101" i="93" s="1"/>
  <c r="JS81" i="93"/>
  <c r="LS81" i="93" s="1"/>
  <c r="KF81" i="93"/>
  <c r="MF81" i="93" s="1"/>
  <c r="KC161" i="93"/>
  <c r="MC161" i="93" s="1"/>
  <c r="JE181" i="93"/>
  <c r="LE181" i="93" s="1"/>
  <c r="JU181" i="93"/>
  <c r="LU181" i="93" s="1"/>
  <c r="JJ181" i="93"/>
  <c r="LJ181" i="93" s="1"/>
  <c r="JN141" i="93"/>
  <c r="LN141" i="93" s="1"/>
  <c r="JT121" i="93"/>
  <c r="LT121" i="93" s="1"/>
  <c r="JS241" i="93"/>
  <c r="LS241" i="93" s="1"/>
  <c r="KF201" i="93"/>
  <c r="MF201" i="93" s="1"/>
  <c r="KC201" i="93"/>
  <c r="MC201" i="93" s="1"/>
  <c r="JE261" i="93"/>
  <c r="LE261" i="93" s="1"/>
  <c r="JU81" i="93"/>
  <c r="LU81" i="93" s="1"/>
  <c r="JJ81" i="93"/>
  <c r="LJ81" i="93" s="1"/>
  <c r="KH101" i="93"/>
  <c r="MH101" i="93" s="1"/>
  <c r="KM101" i="93"/>
  <c r="MM101" i="93" s="1"/>
  <c r="KK41" i="93"/>
  <c r="MK41" i="93" s="1"/>
  <c r="KI261" i="93"/>
  <c r="MI261" i="93" s="1"/>
  <c r="KH281" i="93"/>
  <c r="MH281" i="93" s="1"/>
  <c r="JN101" i="93"/>
  <c r="LN101" i="93" s="1"/>
  <c r="JW61" i="93"/>
  <c r="LW61" i="93" s="1"/>
  <c r="JT41" i="93"/>
  <c r="LT41" i="93" s="1"/>
  <c r="JS141" i="93"/>
  <c r="LS141" i="93" s="1"/>
  <c r="JN41" i="93"/>
  <c r="LN41" i="93" s="1"/>
  <c r="KG241" i="93"/>
  <c r="MG241" i="93" s="1"/>
  <c r="KQ281" i="93"/>
  <c r="MQ281" i="93" s="1"/>
  <c r="KB181" i="93"/>
  <c r="MB181" i="93" s="1"/>
  <c r="JU221" i="93"/>
  <c r="LU221" i="93" s="1"/>
  <c r="JV261" i="93"/>
  <c r="LV261" i="93" s="1"/>
  <c r="JS181" i="93"/>
  <c r="LS181" i="93" s="1"/>
  <c r="JU161" i="93"/>
  <c r="LU161" i="93" s="1"/>
  <c r="JJ201" i="93"/>
  <c r="LJ201" i="93" s="1"/>
  <c r="KF261" i="93"/>
  <c r="MF261" i="93" s="1"/>
  <c r="JX121" i="93"/>
  <c r="LX121" i="93" s="1"/>
  <c r="KC281" i="93"/>
  <c r="MC281" i="93" s="1"/>
  <c r="JJ141" i="93"/>
  <c r="LJ141" i="93" s="1"/>
  <c r="JT61" i="93"/>
  <c r="LT61" i="93" s="1"/>
  <c r="JX221" i="93"/>
  <c r="LX221" i="93" s="1"/>
  <c r="KD221" i="93"/>
  <c r="MD221" i="93" s="1"/>
  <c r="LQ22" i="93"/>
  <c r="LM14" i="93"/>
  <c r="JC23" i="93"/>
  <c r="LC23" i="93" s="1"/>
  <c r="KN14" i="93"/>
  <c r="MN14" i="93" s="1"/>
  <c r="KP14" i="93"/>
  <c r="MP14" i="93" s="1"/>
  <c r="KO14" i="93"/>
  <c r="MO14" i="93" s="1"/>
  <c r="KO154" i="93"/>
  <c r="MO154" i="93" s="1"/>
  <c r="KP94" i="93"/>
  <c r="MP94" i="93" s="1"/>
  <c r="KN54" i="93"/>
  <c r="MN54" i="93" s="1"/>
  <c r="KP234" i="93"/>
  <c r="MP234" i="93" s="1"/>
  <c r="KN234" i="93"/>
  <c r="MN234" i="93" s="1"/>
  <c r="KN154" i="93"/>
  <c r="MN154" i="93" s="1"/>
  <c r="KO174" i="93"/>
  <c r="MO174" i="93" s="1"/>
  <c r="KO234" i="93"/>
  <c r="MO234" i="93" s="1"/>
  <c r="KP214" i="93"/>
  <c r="MP214" i="93" s="1"/>
  <c r="KO114" i="93"/>
  <c r="MO114" i="93" s="1"/>
  <c r="KN194" i="93"/>
  <c r="MN194" i="93" s="1"/>
  <c r="KO274" i="93"/>
  <c r="MO274" i="93" s="1"/>
  <c r="KP114" i="93"/>
  <c r="MP114" i="93" s="1"/>
  <c r="KP54" i="93"/>
  <c r="MP54" i="93" s="1"/>
  <c r="KP34" i="93"/>
  <c r="MP34" i="93" s="1"/>
  <c r="KO54" i="93"/>
  <c r="MO54" i="93" s="1"/>
  <c r="KO34" i="93"/>
  <c r="MO34" i="93" s="1"/>
  <c r="KP74" i="93"/>
  <c r="MP74" i="93" s="1"/>
  <c r="KN94" i="93"/>
  <c r="MN94" i="93" s="1"/>
  <c r="KN134" i="93"/>
  <c r="MN134" i="93" s="1"/>
  <c r="KN274" i="93"/>
  <c r="MN274" i="93" s="1"/>
  <c r="KN214" i="93"/>
  <c r="MN214" i="93" s="1"/>
  <c r="KO134" i="93"/>
  <c r="MO134" i="93" s="1"/>
  <c r="KO74" i="93"/>
  <c r="MO74" i="93" s="1"/>
  <c r="KN34" i="93"/>
  <c r="MN34" i="93" s="1"/>
  <c r="KO194" i="93"/>
  <c r="MO194" i="93" s="1"/>
  <c r="KP134" i="93"/>
  <c r="MP134" i="93" s="1"/>
  <c r="KO254" i="93"/>
  <c r="MO254" i="93" s="1"/>
  <c r="KN74" i="93"/>
  <c r="MN74" i="93" s="1"/>
  <c r="KN114" i="93"/>
  <c r="MN114" i="93" s="1"/>
  <c r="KP274" i="93"/>
  <c r="MP274" i="93" s="1"/>
  <c r="KO94" i="93"/>
  <c r="MO94" i="93" s="1"/>
  <c r="KP254" i="93"/>
  <c r="MP254" i="93" s="1"/>
  <c r="KO214" i="93"/>
  <c r="MO214" i="93" s="1"/>
  <c r="KN254" i="93"/>
  <c r="MN254" i="93" s="1"/>
  <c r="KP154" i="93"/>
  <c r="MP154" i="93" s="1"/>
  <c r="KP194" i="93"/>
  <c r="MP194" i="93" s="1"/>
  <c r="KN174" i="93"/>
  <c r="MN174" i="93" s="1"/>
  <c r="KP174" i="93"/>
  <c r="MP174" i="93" s="1"/>
  <c r="JH14" i="93"/>
  <c r="LH14" i="93" s="1"/>
  <c r="JL14" i="93"/>
  <c r="LL14" i="93" s="1"/>
  <c r="KJ14" i="93"/>
  <c r="MJ14" i="93" s="1"/>
  <c r="KD14" i="93"/>
  <c r="MD14" i="93" s="1"/>
  <c r="JH214" i="93"/>
  <c r="LH214" i="93" s="1"/>
  <c r="JH254" i="93"/>
  <c r="LH254" i="93" s="1"/>
  <c r="KJ54" i="93"/>
  <c r="MJ54" i="93" s="1"/>
  <c r="JY14" i="93"/>
  <c r="LY14" i="93" s="1"/>
  <c r="JS14" i="93"/>
  <c r="LS14" i="93" s="1"/>
  <c r="KA14" i="93"/>
  <c r="MA14" i="93" s="1"/>
  <c r="JH194" i="93"/>
  <c r="LH194" i="93" s="1"/>
  <c r="KM14" i="93"/>
  <c r="MM14" i="93" s="1"/>
  <c r="JL94" i="93"/>
  <c r="LL94" i="93" s="1"/>
  <c r="JW14" i="93"/>
  <c r="LW14" i="93" s="1"/>
  <c r="KJ214" i="93"/>
  <c r="MJ214" i="93" s="1"/>
  <c r="KG14" i="93"/>
  <c r="MG14" i="93" s="1"/>
  <c r="JR14" i="93"/>
  <c r="LR14" i="93" s="1"/>
  <c r="JZ14" i="93"/>
  <c r="LZ14" i="93" s="1"/>
  <c r="KI14" i="93"/>
  <c r="MI14" i="93" s="1"/>
  <c r="JT14" i="93"/>
  <c r="LT14" i="93" s="1"/>
  <c r="KB14" i="93"/>
  <c r="MB14" i="93" s="1"/>
  <c r="KE14" i="93"/>
  <c r="ME14" i="93" s="1"/>
  <c r="JL194" i="93"/>
  <c r="LL194" i="93" s="1"/>
  <c r="JL74" i="93"/>
  <c r="LL74" i="93" s="1"/>
  <c r="KJ114" i="93"/>
  <c r="MJ114" i="93" s="1"/>
  <c r="KH14" i="93"/>
  <c r="MH14" i="93" s="1"/>
  <c r="KK14" i="93"/>
  <c r="MK14" i="93" s="1"/>
  <c r="JH54" i="93"/>
  <c r="LH54" i="93" s="1"/>
  <c r="JH114" i="93"/>
  <c r="LH114" i="93" s="1"/>
  <c r="KJ194" i="93"/>
  <c r="MJ194" i="93" s="1"/>
  <c r="KJ34" i="93"/>
  <c r="MJ34" i="93" s="1"/>
  <c r="JL54" i="93"/>
  <c r="LL54" i="93" s="1"/>
  <c r="JL34" i="93"/>
  <c r="LL34" i="93" s="1"/>
  <c r="KJ94" i="93"/>
  <c r="MJ94" i="93" s="1"/>
  <c r="KQ14" i="93"/>
  <c r="MQ14" i="93" s="1"/>
  <c r="JH154" i="93"/>
  <c r="LH154" i="93" s="1"/>
  <c r="KJ274" i="93"/>
  <c r="MJ274" i="93" s="1"/>
  <c r="JH94" i="93"/>
  <c r="LH94" i="93" s="1"/>
  <c r="JH134" i="93"/>
  <c r="LH134" i="93" s="1"/>
  <c r="KJ74" i="93"/>
  <c r="MJ74" i="93" s="1"/>
  <c r="JX14" i="93"/>
  <c r="LX14" i="93" s="1"/>
  <c r="JH274" i="93"/>
  <c r="LH274" i="93" s="1"/>
  <c r="JL154" i="93"/>
  <c r="LL154" i="93" s="1"/>
  <c r="JL174" i="93"/>
  <c r="LL174" i="93" s="1"/>
  <c r="JL234" i="93"/>
  <c r="LL234" i="93" s="1"/>
  <c r="JL134" i="93"/>
  <c r="LL134" i="93" s="1"/>
  <c r="KF14" i="93"/>
  <c r="MF14" i="93" s="1"/>
  <c r="JL214" i="93"/>
  <c r="LL214" i="93" s="1"/>
  <c r="KJ134" i="93"/>
  <c r="MJ134" i="93" s="1"/>
  <c r="KJ234" i="93"/>
  <c r="MJ234" i="93" s="1"/>
  <c r="KJ254" i="93"/>
  <c r="MJ254" i="93" s="1"/>
  <c r="JJ14" i="93"/>
  <c r="LJ14" i="93" s="1"/>
  <c r="JU14" i="93"/>
  <c r="LU14" i="93" s="1"/>
  <c r="KC14" i="93"/>
  <c r="MC14" i="93" s="1"/>
  <c r="JL254" i="93"/>
  <c r="LL254" i="93" s="1"/>
  <c r="JH234" i="93"/>
  <c r="LH234" i="93" s="1"/>
  <c r="JH174" i="93"/>
  <c r="LH174" i="93" s="1"/>
  <c r="JN14" i="93"/>
  <c r="LN14" i="93" s="1"/>
  <c r="KJ174" i="93"/>
  <c r="MJ174" i="93" s="1"/>
  <c r="JL274" i="93"/>
  <c r="LL274" i="93" s="1"/>
  <c r="KL14" i="93"/>
  <c r="ML14" i="93" s="1"/>
  <c r="JA14" i="93"/>
  <c r="LA14" i="93" s="1"/>
  <c r="JV14" i="93"/>
  <c r="LV14" i="93" s="1"/>
  <c r="JH74" i="93"/>
  <c r="LH74" i="93" s="1"/>
  <c r="JL114" i="93"/>
  <c r="LL114" i="93" s="1"/>
  <c r="KJ154" i="93"/>
  <c r="MJ154" i="93" s="1"/>
  <c r="JE14" i="93"/>
  <c r="LE14" i="93" s="1"/>
  <c r="JH34" i="93"/>
  <c r="LH34" i="93" s="1"/>
  <c r="JZ74" i="93"/>
  <c r="LZ74" i="93" s="1"/>
  <c r="KQ154" i="93"/>
  <c r="MQ154" i="93" s="1"/>
  <c r="KF54" i="93"/>
  <c r="MF54" i="93" s="1"/>
  <c r="JU194" i="93"/>
  <c r="LU194" i="93" s="1"/>
  <c r="JW114" i="93"/>
  <c r="LW114" i="93" s="1"/>
  <c r="KG214" i="93"/>
  <c r="MG214" i="93" s="1"/>
  <c r="JX54" i="93"/>
  <c r="LX54" i="93" s="1"/>
  <c r="JY34" i="93"/>
  <c r="LY34" i="93" s="1"/>
  <c r="JX134" i="93"/>
  <c r="LX134" i="93" s="1"/>
  <c r="KG94" i="93"/>
  <c r="MG94" i="93" s="1"/>
  <c r="KF154" i="93"/>
  <c r="MF154" i="93" s="1"/>
  <c r="JZ174" i="93"/>
  <c r="LZ174" i="93" s="1"/>
  <c r="KE74" i="93"/>
  <c r="ME74" i="93" s="1"/>
  <c r="KH94" i="93"/>
  <c r="MH94" i="93" s="1"/>
  <c r="JS74" i="93"/>
  <c r="LS74" i="93" s="1"/>
  <c r="KI74" i="93"/>
  <c r="MI74" i="93" s="1"/>
  <c r="KK94" i="93"/>
  <c r="MK94" i="93" s="1"/>
  <c r="KC254" i="93"/>
  <c r="MC254" i="93" s="1"/>
  <c r="KA194" i="93"/>
  <c r="MA194" i="93" s="1"/>
  <c r="KL174" i="93"/>
  <c r="ML174" i="93" s="1"/>
  <c r="KB194" i="93"/>
  <c r="MB194" i="93" s="1"/>
  <c r="JW274" i="93"/>
  <c r="LW274" i="93" s="1"/>
  <c r="JE254" i="93"/>
  <c r="LE254" i="93" s="1"/>
  <c r="KM214" i="93"/>
  <c r="MM214" i="93" s="1"/>
  <c r="KD254" i="93"/>
  <c r="MD254" i="93" s="1"/>
  <c r="JT274" i="93"/>
  <c r="LT274" i="93" s="1"/>
  <c r="JR54" i="93"/>
  <c r="LR54" i="93" s="1"/>
  <c r="KC54" i="93"/>
  <c r="MC54" i="93" s="1"/>
  <c r="KG254" i="93"/>
  <c r="MG254" i="93" s="1"/>
  <c r="JJ74" i="93"/>
  <c r="LJ74" i="93" s="1"/>
  <c r="KK174" i="93"/>
  <c r="MK174" i="93" s="1"/>
  <c r="KB234" i="93"/>
  <c r="MB234" i="93" s="1"/>
  <c r="KD34" i="93"/>
  <c r="MD34" i="93" s="1"/>
  <c r="JA54" i="93"/>
  <c r="LA54" i="93" s="1"/>
  <c r="KG234" i="93"/>
  <c r="MG234" i="93" s="1"/>
  <c r="KA74" i="93"/>
  <c r="MA74" i="93" s="1"/>
  <c r="KL134" i="93"/>
  <c r="ML134" i="93" s="1"/>
  <c r="KB214" i="93"/>
  <c r="MB214" i="93" s="1"/>
  <c r="KA274" i="93"/>
  <c r="MA274" i="93" s="1"/>
  <c r="JU94" i="93"/>
  <c r="LU94" i="93" s="1"/>
  <c r="JA114" i="93"/>
  <c r="LA114" i="93" s="1"/>
  <c r="JT34" i="93"/>
  <c r="LT34" i="93" s="1"/>
  <c r="KE114" i="93"/>
  <c r="ME114" i="93" s="1"/>
  <c r="KG154" i="93"/>
  <c r="MG154" i="93" s="1"/>
  <c r="KF214" i="93"/>
  <c r="MF214" i="93" s="1"/>
  <c r="KG34" i="93"/>
  <c r="MG34" i="93" s="1"/>
  <c r="KF134" i="93"/>
  <c r="MF134" i="93" s="1"/>
  <c r="JY194" i="93"/>
  <c r="LY194" i="93" s="1"/>
  <c r="JX214" i="93"/>
  <c r="LX214" i="93" s="1"/>
  <c r="JY174" i="93"/>
  <c r="LY174" i="93" s="1"/>
  <c r="JY54" i="93"/>
  <c r="LY54" i="93" s="1"/>
  <c r="JX74" i="93"/>
  <c r="LX74" i="93" s="1"/>
  <c r="JA174" i="93"/>
  <c r="LA174" i="93" s="1"/>
  <c r="JU134" i="93"/>
  <c r="LU134" i="93" s="1"/>
  <c r="JT174" i="93"/>
  <c r="LT174" i="93" s="1"/>
  <c r="JW54" i="93"/>
  <c r="LW54" i="93" s="1"/>
  <c r="JZ54" i="93"/>
  <c r="LZ54" i="93" s="1"/>
  <c r="KQ134" i="93"/>
  <c r="MQ134" i="93" s="1"/>
  <c r="JJ194" i="93"/>
  <c r="LJ194" i="93" s="1"/>
  <c r="KB54" i="93"/>
  <c r="MB54" i="93" s="1"/>
  <c r="KE274" i="93"/>
  <c r="ME274" i="93" s="1"/>
  <c r="JR154" i="93"/>
  <c r="LR154" i="93" s="1"/>
  <c r="JE34" i="93"/>
  <c r="LE34" i="93" s="1"/>
  <c r="KC134" i="93"/>
  <c r="MC134" i="93" s="1"/>
  <c r="JA254" i="93"/>
  <c r="LA254" i="93" s="1"/>
  <c r="JJ54" i="93"/>
  <c r="LJ54" i="93" s="1"/>
  <c r="KK114" i="93"/>
  <c r="MK114" i="93" s="1"/>
  <c r="KK234" i="93"/>
  <c r="MK234" i="93" s="1"/>
  <c r="KD174" i="93"/>
  <c r="MD174" i="93" s="1"/>
  <c r="JN74" i="93"/>
  <c r="LN74" i="93" s="1"/>
  <c r="JN274" i="93"/>
  <c r="LN274" i="93" s="1"/>
  <c r="JS274" i="93"/>
  <c r="LS274" i="93" s="1"/>
  <c r="KM74" i="93"/>
  <c r="MM74" i="93" s="1"/>
  <c r="JR214" i="93"/>
  <c r="LR214" i="93" s="1"/>
  <c r="JE114" i="93"/>
  <c r="LE114" i="93" s="1"/>
  <c r="KC214" i="93"/>
  <c r="MC214" i="93" s="1"/>
  <c r="JU254" i="93"/>
  <c r="LU254" i="93" s="1"/>
  <c r="KA154" i="93"/>
  <c r="MA154" i="93" s="1"/>
  <c r="KL74" i="93"/>
  <c r="ML74" i="93" s="1"/>
  <c r="KB134" i="93"/>
  <c r="MB134" i="93" s="1"/>
  <c r="KA234" i="93"/>
  <c r="MA234" i="93" s="1"/>
  <c r="JV54" i="93"/>
  <c r="LV54" i="93" s="1"/>
  <c r="JN114" i="93"/>
  <c r="LN114" i="93" s="1"/>
  <c r="KM254" i="93"/>
  <c r="MM254" i="93" s="1"/>
  <c r="KF274" i="93"/>
  <c r="MF274" i="93" s="1"/>
  <c r="JR134" i="93"/>
  <c r="LR134" i="93" s="1"/>
  <c r="KC74" i="93"/>
  <c r="MC74" i="93" s="1"/>
  <c r="JZ254" i="93"/>
  <c r="LZ254" i="93" s="1"/>
  <c r="KH154" i="93"/>
  <c r="MH154" i="93" s="1"/>
  <c r="KQ54" i="93"/>
  <c r="MQ54" i="93" s="1"/>
  <c r="KI194" i="93"/>
  <c r="MI194" i="93" s="1"/>
  <c r="JA154" i="93"/>
  <c r="LA154" i="93" s="1"/>
  <c r="JU174" i="93"/>
  <c r="LU174" i="93" s="1"/>
  <c r="JT194" i="93"/>
  <c r="LT194" i="93" s="1"/>
  <c r="JW74" i="93"/>
  <c r="LW74" i="93" s="1"/>
  <c r="JY114" i="93"/>
  <c r="LY114" i="93" s="1"/>
  <c r="JX174" i="93"/>
  <c r="LX174" i="93" s="1"/>
  <c r="KG174" i="93"/>
  <c r="MG174" i="93" s="1"/>
  <c r="JX34" i="93"/>
  <c r="LX34" i="93" s="1"/>
  <c r="JS54" i="93"/>
  <c r="LS54" i="93" s="1"/>
  <c r="KI54" i="93"/>
  <c r="MI54" i="93" s="1"/>
  <c r="KH34" i="93"/>
  <c r="MH34" i="93" s="1"/>
  <c r="JS94" i="93"/>
  <c r="LS94" i="93" s="1"/>
  <c r="KI34" i="93"/>
  <c r="MI34" i="93" s="1"/>
  <c r="JY214" i="93"/>
  <c r="LY214" i="93" s="1"/>
  <c r="JW194" i="93"/>
  <c r="LW194" i="93" s="1"/>
  <c r="JA94" i="93"/>
  <c r="LA94" i="93" s="1"/>
  <c r="JZ214" i="93"/>
  <c r="LZ214" i="93" s="1"/>
  <c r="JT54" i="93"/>
  <c r="LT54" i="93" s="1"/>
  <c r="KE94" i="93"/>
  <c r="ME94" i="93" s="1"/>
  <c r="KA134" i="93"/>
  <c r="MA134" i="93" s="1"/>
  <c r="KL154" i="93"/>
  <c r="ML154" i="93" s="1"/>
  <c r="KB174" i="93"/>
  <c r="MB174" i="93" s="1"/>
  <c r="JW254" i="93"/>
  <c r="LW254" i="93" s="1"/>
  <c r="KM174" i="93"/>
  <c r="MM174" i="93" s="1"/>
  <c r="JE214" i="93"/>
  <c r="LE214" i="93" s="1"/>
  <c r="JY234" i="93"/>
  <c r="LY234" i="93" s="1"/>
  <c r="JJ214" i="93"/>
  <c r="LJ214" i="93" s="1"/>
  <c r="KA54" i="93"/>
  <c r="MA54" i="93" s="1"/>
  <c r="KL54" i="93"/>
  <c r="ML54" i="93" s="1"/>
  <c r="KB94" i="93"/>
  <c r="MB94" i="93" s="1"/>
  <c r="KI234" i="93"/>
  <c r="MI234" i="93" s="1"/>
  <c r="JV134" i="93"/>
  <c r="LV134" i="93" s="1"/>
  <c r="JN214" i="93"/>
  <c r="LN214" i="93" s="1"/>
  <c r="KL274" i="93"/>
  <c r="ML274" i="93" s="1"/>
  <c r="KD54" i="93"/>
  <c r="MD54" i="93" s="1"/>
  <c r="JV234" i="93"/>
  <c r="LV234" i="93" s="1"/>
  <c r="JT234" i="93"/>
  <c r="LT234" i="93" s="1"/>
  <c r="JR74" i="93"/>
  <c r="LR74" i="93" s="1"/>
  <c r="KC34" i="93"/>
  <c r="MC34" i="93" s="1"/>
  <c r="KH274" i="93"/>
  <c r="MH274" i="93" s="1"/>
  <c r="JV194" i="93"/>
  <c r="LV194" i="93" s="1"/>
  <c r="JV254" i="93"/>
  <c r="LV254" i="93" s="1"/>
  <c r="KQ234" i="93"/>
  <c r="MQ234" i="93" s="1"/>
  <c r="KM134" i="93"/>
  <c r="MM134" i="93" s="1"/>
  <c r="JE174" i="93"/>
  <c r="LE174" i="93" s="1"/>
  <c r="JY254" i="93"/>
  <c r="LY254" i="93" s="1"/>
  <c r="KE194" i="93"/>
  <c r="ME194" i="93" s="1"/>
  <c r="JZ194" i="93"/>
  <c r="LZ194" i="93" s="1"/>
  <c r="KE34" i="93"/>
  <c r="ME34" i="93" s="1"/>
  <c r="KF34" i="93"/>
  <c r="MF34" i="93" s="1"/>
  <c r="JY154" i="93"/>
  <c r="LY154" i="93" s="1"/>
  <c r="JX194" i="93"/>
  <c r="LX194" i="93" s="1"/>
  <c r="KH194" i="93"/>
  <c r="MH194" i="93" s="1"/>
  <c r="KQ34" i="93"/>
  <c r="MQ34" i="93" s="1"/>
  <c r="JS174" i="93"/>
  <c r="LS174" i="93" s="1"/>
  <c r="KI174" i="93"/>
  <c r="MI174" i="93" s="1"/>
  <c r="KH174" i="93"/>
  <c r="MH174" i="93" s="1"/>
  <c r="KQ74" i="93"/>
  <c r="MQ74" i="93" s="1"/>
  <c r="JS214" i="93"/>
  <c r="LS214" i="93" s="1"/>
  <c r="KI214" i="93"/>
  <c r="MI214" i="93" s="1"/>
  <c r="KH54" i="93"/>
  <c r="MH54" i="93" s="1"/>
  <c r="JS34" i="93"/>
  <c r="LS34" i="93" s="1"/>
  <c r="KI94" i="93"/>
  <c r="MI94" i="93" s="1"/>
  <c r="KG194" i="93"/>
  <c r="MG194" i="93" s="1"/>
  <c r="KF114" i="93"/>
  <c r="MF114" i="93" s="1"/>
  <c r="JA214" i="93"/>
  <c r="LA214" i="93" s="1"/>
  <c r="JU154" i="93"/>
  <c r="LU154" i="93" s="1"/>
  <c r="JT214" i="93"/>
  <c r="LT214" i="93" s="1"/>
  <c r="JW34" i="93"/>
  <c r="LW34" i="93" s="1"/>
  <c r="JR114" i="93"/>
  <c r="LR114" i="93" s="1"/>
  <c r="JE54" i="93"/>
  <c r="LE54" i="93" s="1"/>
  <c r="KC114" i="93"/>
  <c r="MC114" i="93" s="1"/>
  <c r="JZ274" i="93"/>
  <c r="LZ274" i="93" s="1"/>
  <c r="KD134" i="93"/>
  <c r="MD134" i="93" s="1"/>
  <c r="KD274" i="93"/>
  <c r="MD274" i="93" s="1"/>
  <c r="JX274" i="93"/>
  <c r="LX274" i="93" s="1"/>
  <c r="KA174" i="93"/>
  <c r="MA174" i="93" s="1"/>
  <c r="KL194" i="93"/>
  <c r="ML194" i="93" s="1"/>
  <c r="JW234" i="93"/>
  <c r="LW234" i="93" s="1"/>
  <c r="KK254" i="93"/>
  <c r="MK254" i="93" s="1"/>
  <c r="KD194" i="93"/>
  <c r="MD194" i="93" s="1"/>
  <c r="JN34" i="93"/>
  <c r="LN34" i="93" s="1"/>
  <c r="JN254" i="93"/>
  <c r="LN254" i="93" s="1"/>
  <c r="KM94" i="93"/>
  <c r="MM94" i="93" s="1"/>
  <c r="JE134" i="93"/>
  <c r="LE134" i="93" s="1"/>
  <c r="KC194" i="93"/>
  <c r="MC194" i="93" s="1"/>
  <c r="KG274" i="93"/>
  <c r="MG274" i="93" s="1"/>
  <c r="KK54" i="93"/>
  <c r="MK54" i="93" s="1"/>
  <c r="JJ254" i="93"/>
  <c r="LJ254" i="93" s="1"/>
  <c r="KD94" i="93"/>
  <c r="MD94" i="93" s="1"/>
  <c r="KM274" i="93"/>
  <c r="MM274" i="93" s="1"/>
  <c r="KF234" i="93"/>
  <c r="MF234" i="93" s="1"/>
  <c r="KQ174" i="93"/>
  <c r="MQ174" i="93" s="1"/>
  <c r="JT114" i="93"/>
  <c r="LT114" i="93" s="1"/>
  <c r="KE174" i="93"/>
  <c r="ME174" i="93" s="1"/>
  <c r="KG114" i="93"/>
  <c r="MG114" i="93" s="1"/>
  <c r="KF194" i="93"/>
  <c r="MF194" i="93" s="1"/>
  <c r="KH114" i="93"/>
  <c r="MH114" i="93" s="1"/>
  <c r="JS154" i="93"/>
  <c r="LS154" i="93" s="1"/>
  <c r="KI134" i="93"/>
  <c r="MI134" i="93" s="1"/>
  <c r="JZ114" i="93"/>
  <c r="LZ114" i="93" s="1"/>
  <c r="KQ214" i="93"/>
  <c r="MQ214" i="93" s="1"/>
  <c r="JZ154" i="93"/>
  <c r="LZ154" i="93" s="1"/>
  <c r="KE54" i="93"/>
  <c r="ME54" i="93" s="1"/>
  <c r="KH214" i="93"/>
  <c r="MH214" i="93" s="1"/>
  <c r="KQ94" i="93"/>
  <c r="MQ94" i="93" s="1"/>
  <c r="JY74" i="93"/>
  <c r="LY74" i="93" s="1"/>
  <c r="JX94" i="93"/>
  <c r="LX94" i="93" s="1"/>
  <c r="JW214" i="93"/>
  <c r="LW214" i="93" s="1"/>
  <c r="KM154" i="93"/>
  <c r="MM154" i="93" s="1"/>
  <c r="JE194" i="93"/>
  <c r="LE194" i="93" s="1"/>
  <c r="JY274" i="93"/>
  <c r="LY274" i="93" s="1"/>
  <c r="JV94" i="93"/>
  <c r="LV94" i="93" s="1"/>
  <c r="JN154" i="93"/>
  <c r="LN154" i="93" s="1"/>
  <c r="JR274" i="93"/>
  <c r="LR274" i="93" s="1"/>
  <c r="JS234" i="93"/>
  <c r="LS234" i="93" s="1"/>
  <c r="KM54" i="93"/>
  <c r="MM54" i="93" s="1"/>
  <c r="JR194" i="93"/>
  <c r="LR194" i="93" s="1"/>
  <c r="JE74" i="93"/>
  <c r="LE74" i="93" s="1"/>
  <c r="KC154" i="93"/>
  <c r="MC154" i="93" s="1"/>
  <c r="JA274" i="93"/>
  <c r="LA274" i="93" s="1"/>
  <c r="JJ34" i="93"/>
  <c r="LJ34" i="93" s="1"/>
  <c r="KK134" i="93"/>
  <c r="MK134" i="93" s="1"/>
  <c r="KI254" i="93"/>
  <c r="MI254" i="93" s="1"/>
  <c r="JV154" i="93"/>
  <c r="LV154" i="93" s="1"/>
  <c r="KL234" i="93"/>
  <c r="ML234" i="93" s="1"/>
  <c r="KD74" i="93"/>
  <c r="MD74" i="93" s="1"/>
  <c r="KF254" i="93"/>
  <c r="MF254" i="93" s="1"/>
  <c r="JJ134" i="93"/>
  <c r="LJ134" i="93" s="1"/>
  <c r="KK194" i="93"/>
  <c r="MK194" i="93" s="1"/>
  <c r="KC274" i="93"/>
  <c r="MC274" i="93" s="1"/>
  <c r="JV74" i="93"/>
  <c r="LV74" i="93" s="1"/>
  <c r="JN134" i="93"/>
  <c r="LN134" i="93" s="1"/>
  <c r="JR234" i="93"/>
  <c r="LR234" i="93" s="1"/>
  <c r="KQ254" i="93"/>
  <c r="MQ254" i="93" s="1"/>
  <c r="JY134" i="93"/>
  <c r="LY134" i="93" s="1"/>
  <c r="JX154" i="93"/>
  <c r="LX154" i="93" s="1"/>
  <c r="JA34" i="93"/>
  <c r="LA34" i="93" s="1"/>
  <c r="JU54" i="93"/>
  <c r="LU54" i="93" s="1"/>
  <c r="JT94" i="93"/>
  <c r="LT94" i="93" s="1"/>
  <c r="KE134" i="93"/>
  <c r="ME134" i="93" s="1"/>
  <c r="JZ134" i="93"/>
  <c r="LZ134" i="93" s="1"/>
  <c r="KQ194" i="93"/>
  <c r="MQ194" i="93" s="1"/>
  <c r="JW134" i="93"/>
  <c r="LW134" i="93" s="1"/>
  <c r="JW154" i="93"/>
  <c r="LW154" i="93" s="1"/>
  <c r="JA194" i="93"/>
  <c r="LA194" i="93" s="1"/>
  <c r="JU114" i="93"/>
  <c r="LU114" i="93" s="1"/>
  <c r="JT154" i="93"/>
  <c r="LT154" i="93" s="1"/>
  <c r="KE214" i="93"/>
  <c r="ME214" i="93" s="1"/>
  <c r="KH74" i="93"/>
  <c r="MH74" i="93" s="1"/>
  <c r="JS114" i="93"/>
  <c r="LS114" i="93" s="1"/>
  <c r="KI114" i="93"/>
  <c r="MI114" i="93" s="1"/>
  <c r="JY94" i="93"/>
  <c r="LY94" i="93" s="1"/>
  <c r="JX114" i="93"/>
  <c r="LX114" i="93" s="1"/>
  <c r="JV34" i="93"/>
  <c r="LV34" i="93" s="1"/>
  <c r="JN174" i="93"/>
  <c r="LN174" i="93" s="1"/>
  <c r="JR254" i="93"/>
  <c r="LR254" i="93" s="1"/>
  <c r="KQ274" i="93"/>
  <c r="MQ274" i="93" s="1"/>
  <c r="JJ94" i="93"/>
  <c r="LJ94" i="93" s="1"/>
  <c r="KK74" i="93"/>
  <c r="MK74" i="93" s="1"/>
  <c r="KK274" i="93"/>
  <c r="MK274" i="93" s="1"/>
  <c r="KD154" i="93"/>
  <c r="MD154" i="93" s="1"/>
  <c r="JN54" i="93"/>
  <c r="LN54" i="93" s="1"/>
  <c r="KD234" i="93"/>
  <c r="MD234" i="93" s="1"/>
  <c r="JX234" i="93"/>
  <c r="LX234" i="93" s="1"/>
  <c r="JR34" i="93"/>
  <c r="LR34" i="93" s="1"/>
  <c r="KA214" i="93"/>
  <c r="MA214" i="93" s="1"/>
  <c r="KL214" i="93"/>
  <c r="ML214" i="93" s="1"/>
  <c r="JA234" i="93"/>
  <c r="LA234" i="93" s="1"/>
  <c r="JJ114" i="93"/>
  <c r="LJ114" i="93" s="1"/>
  <c r="KK154" i="93"/>
  <c r="MK154" i="93" s="1"/>
  <c r="KI274" i="93"/>
  <c r="MI274" i="93" s="1"/>
  <c r="JV174" i="93"/>
  <c r="LV174" i="93" s="1"/>
  <c r="JJ234" i="93"/>
  <c r="LJ234" i="93" s="1"/>
  <c r="JR94" i="93"/>
  <c r="LR94" i="93" s="1"/>
  <c r="KC94" i="93"/>
  <c r="MC94" i="93" s="1"/>
  <c r="KA254" i="93"/>
  <c r="MA254" i="93" s="1"/>
  <c r="KK34" i="93"/>
  <c r="MK34" i="93" s="1"/>
  <c r="KC234" i="93"/>
  <c r="MC234" i="93" s="1"/>
  <c r="JZ94" i="93"/>
  <c r="LZ94" i="93" s="1"/>
  <c r="JS194" i="93"/>
  <c r="LS194" i="93" s="1"/>
  <c r="JA134" i="93"/>
  <c r="LA134" i="93" s="1"/>
  <c r="KH134" i="93"/>
  <c r="MH134" i="93" s="1"/>
  <c r="JS134" i="93"/>
  <c r="LS134" i="93" s="1"/>
  <c r="KI154" i="93"/>
  <c r="MI154" i="93" s="1"/>
  <c r="JU214" i="93"/>
  <c r="LU214" i="93" s="1"/>
  <c r="JW94" i="93"/>
  <c r="LW94" i="93" s="1"/>
  <c r="JA74" i="93"/>
  <c r="LA74" i="93" s="1"/>
  <c r="JU34" i="93"/>
  <c r="LU34" i="93" s="1"/>
  <c r="JT74" i="93"/>
  <c r="LT74" i="93" s="1"/>
  <c r="KE154" i="93"/>
  <c r="ME154" i="93" s="1"/>
  <c r="KG54" i="93"/>
  <c r="MG54" i="93" s="1"/>
  <c r="KF74" i="93"/>
  <c r="MF74" i="93" s="1"/>
  <c r="KG74" i="93"/>
  <c r="MG74" i="93" s="1"/>
  <c r="KF94" i="93"/>
  <c r="MF94" i="93" s="1"/>
  <c r="JW174" i="93"/>
  <c r="LW174" i="93" s="1"/>
  <c r="JZ34" i="93"/>
  <c r="LZ34" i="93" s="1"/>
  <c r="KQ114" i="93"/>
  <c r="MQ114" i="93" s="1"/>
  <c r="JE274" i="93"/>
  <c r="LE274" i="93" s="1"/>
  <c r="JJ174" i="93"/>
  <c r="LJ174" i="93" s="1"/>
  <c r="KB34" i="93"/>
  <c r="MB34" i="93" s="1"/>
  <c r="KE234" i="93"/>
  <c r="ME234" i="93" s="1"/>
  <c r="JV114" i="93"/>
  <c r="LV114" i="93" s="1"/>
  <c r="JN194" i="93"/>
  <c r="LN194" i="93" s="1"/>
  <c r="JN234" i="93"/>
  <c r="LN234" i="93" s="1"/>
  <c r="JS254" i="93"/>
  <c r="LS254" i="93" s="1"/>
  <c r="KM34" i="93"/>
  <c r="MM34" i="93" s="1"/>
  <c r="JR174" i="93"/>
  <c r="LR174" i="93" s="1"/>
  <c r="JE94" i="93"/>
  <c r="LE94" i="93" s="1"/>
  <c r="KC174" i="93"/>
  <c r="MC174" i="93" s="1"/>
  <c r="JU234" i="93"/>
  <c r="LU234" i="93" s="1"/>
  <c r="KA34" i="93"/>
  <c r="MA34" i="93" s="1"/>
  <c r="KL94" i="93"/>
  <c r="ML94" i="93" s="1"/>
  <c r="KB114" i="93"/>
  <c r="MB114" i="93" s="1"/>
  <c r="KH254" i="93"/>
  <c r="MH254" i="93" s="1"/>
  <c r="KL254" i="93"/>
  <c r="ML254" i="93" s="1"/>
  <c r="KM114" i="93"/>
  <c r="MM114" i="93" s="1"/>
  <c r="JE154" i="93"/>
  <c r="LE154" i="93" s="1"/>
  <c r="JZ234" i="93"/>
  <c r="LZ234" i="93" s="1"/>
  <c r="JJ154" i="93"/>
  <c r="LJ154" i="93" s="1"/>
  <c r="KK214" i="93"/>
  <c r="MK214" i="93" s="1"/>
  <c r="KE254" i="93"/>
  <c r="ME254" i="93" s="1"/>
  <c r="JU74" i="93"/>
  <c r="LU74" i="93" s="1"/>
  <c r="JT134" i="93"/>
  <c r="LT134" i="93" s="1"/>
  <c r="KG134" i="93"/>
  <c r="MG134" i="93" s="1"/>
  <c r="KA114" i="93"/>
  <c r="MA114" i="93" s="1"/>
  <c r="KD114" i="93"/>
  <c r="MD114" i="93" s="1"/>
  <c r="KA94" i="93"/>
  <c r="MA94" i="93" s="1"/>
  <c r="KH234" i="93"/>
  <c r="MH234" i="93" s="1"/>
  <c r="KD214" i="93"/>
  <c r="MD214" i="93" s="1"/>
  <c r="KB274" i="93"/>
  <c r="MB274" i="93" s="1"/>
  <c r="KL114" i="93"/>
  <c r="ML114" i="93" s="1"/>
  <c r="KM194" i="93"/>
  <c r="MM194" i="93" s="1"/>
  <c r="KB154" i="93"/>
  <c r="MB154" i="93" s="1"/>
  <c r="JJ274" i="93"/>
  <c r="LJ274" i="93" s="1"/>
  <c r="KB74" i="93"/>
  <c r="MB74" i="93" s="1"/>
  <c r="JN94" i="93"/>
  <c r="LN94" i="93" s="1"/>
  <c r="KL34" i="93"/>
  <c r="ML34" i="93" s="1"/>
  <c r="KM234" i="93"/>
  <c r="MM234" i="93" s="1"/>
  <c r="JV274" i="93"/>
  <c r="LV274" i="93" s="1"/>
  <c r="KB254" i="93"/>
  <c r="MB254" i="93" s="1"/>
  <c r="KF174" i="93"/>
  <c r="MF174" i="93" s="1"/>
  <c r="JX254" i="93"/>
  <c r="LX254" i="93" s="1"/>
  <c r="JE234" i="93"/>
  <c r="LE234" i="93" s="1"/>
  <c r="JT254" i="93"/>
  <c r="LT254" i="93" s="1"/>
  <c r="JV214" i="93"/>
  <c r="LV214" i="93" s="1"/>
  <c r="JU274" i="93"/>
  <c r="LU274" i="93" s="1"/>
  <c r="KO22" i="93"/>
  <c r="MO22" i="93" s="1"/>
  <c r="KP22" i="93"/>
  <c r="MP22" i="93" s="1"/>
  <c r="KN22" i="93"/>
  <c r="MN22" i="93" s="1"/>
  <c r="KP122" i="93"/>
  <c r="MP122" i="93" s="1"/>
  <c r="KP62" i="93"/>
  <c r="MP62" i="93" s="1"/>
  <c r="KN262" i="93"/>
  <c r="MN262" i="93" s="1"/>
  <c r="KO242" i="93"/>
  <c r="MO242" i="93" s="1"/>
  <c r="KO282" i="93"/>
  <c r="MO282" i="93" s="1"/>
  <c r="KP202" i="93"/>
  <c r="MP202" i="93" s="1"/>
  <c r="KN222" i="93"/>
  <c r="MN222" i="93" s="1"/>
  <c r="KO142" i="93"/>
  <c r="MO142" i="93" s="1"/>
  <c r="KO82" i="93"/>
  <c r="MO82" i="93" s="1"/>
  <c r="KO202" i="93"/>
  <c r="MO202" i="93" s="1"/>
  <c r="KP142" i="93"/>
  <c r="MP142" i="93" s="1"/>
  <c r="KN282" i="93"/>
  <c r="MN282" i="93" s="1"/>
  <c r="KP182" i="93"/>
  <c r="MP182" i="93" s="1"/>
  <c r="KN162" i="93"/>
  <c r="MN162" i="93" s="1"/>
  <c r="KP162" i="93"/>
  <c r="MP162" i="93" s="1"/>
  <c r="KN122" i="93"/>
  <c r="MN122" i="93" s="1"/>
  <c r="KP242" i="93"/>
  <c r="MP242" i="93" s="1"/>
  <c r="KP82" i="93"/>
  <c r="MP82" i="93" s="1"/>
  <c r="KO222" i="93"/>
  <c r="MO222" i="93" s="1"/>
  <c r="KN62" i="93"/>
  <c r="MN62" i="93" s="1"/>
  <c r="KO162" i="93"/>
  <c r="MO162" i="93" s="1"/>
  <c r="KP102" i="93"/>
  <c r="MP102" i="93" s="1"/>
  <c r="KN102" i="93"/>
  <c r="MN102" i="93" s="1"/>
  <c r="KO122" i="93"/>
  <c r="MO122" i="93" s="1"/>
  <c r="KN182" i="93"/>
  <c r="MN182" i="93" s="1"/>
  <c r="KO262" i="93"/>
  <c r="MO262" i="93" s="1"/>
  <c r="KP282" i="93"/>
  <c r="MP282" i="93" s="1"/>
  <c r="KO182" i="93"/>
  <c r="MO182" i="93" s="1"/>
  <c r="KN42" i="93"/>
  <c r="MN42" i="93" s="1"/>
  <c r="KN202" i="93"/>
  <c r="MN202" i="93" s="1"/>
  <c r="KP262" i="93"/>
  <c r="MP262" i="93" s="1"/>
  <c r="KN142" i="93"/>
  <c r="MN142" i="93" s="1"/>
  <c r="KO62" i="93"/>
  <c r="MO62" i="93" s="1"/>
  <c r="KP42" i="93"/>
  <c r="MP42" i="93" s="1"/>
  <c r="KO42" i="93"/>
  <c r="MO42" i="93" s="1"/>
  <c r="KN82" i="93"/>
  <c r="MN82" i="93" s="1"/>
  <c r="KN242" i="93"/>
  <c r="MN242" i="93" s="1"/>
  <c r="KO102" i="93"/>
  <c r="MO102" i="93" s="1"/>
  <c r="KP222" i="93"/>
  <c r="MP222" i="93" s="1"/>
  <c r="JH22" i="93"/>
  <c r="LH22" i="93" s="1"/>
  <c r="JL22" i="93"/>
  <c r="LL22" i="93" s="1"/>
  <c r="KJ22" i="93"/>
  <c r="MJ22" i="93" s="1"/>
  <c r="JL182" i="93"/>
  <c r="LL182" i="93" s="1"/>
  <c r="KJ282" i="93"/>
  <c r="MJ282" i="93" s="1"/>
  <c r="JL242" i="93"/>
  <c r="LL242" i="93" s="1"/>
  <c r="JE22" i="93"/>
  <c r="LE22" i="93" s="1"/>
  <c r="KL22" i="93"/>
  <c r="ML22" i="93" s="1"/>
  <c r="JL42" i="93"/>
  <c r="LL42" i="93" s="1"/>
  <c r="KJ102" i="93"/>
  <c r="MJ102" i="93" s="1"/>
  <c r="JV22" i="93"/>
  <c r="LV22" i="93" s="1"/>
  <c r="JL202" i="93"/>
  <c r="LL202" i="93" s="1"/>
  <c r="JH182" i="93"/>
  <c r="LH182" i="93" s="1"/>
  <c r="JH242" i="93"/>
  <c r="LH242" i="93" s="1"/>
  <c r="JU22" i="93"/>
  <c r="LU22" i="93" s="1"/>
  <c r="KJ82" i="93"/>
  <c r="MJ82" i="93" s="1"/>
  <c r="KD22" i="93"/>
  <c r="MD22" i="93" s="1"/>
  <c r="JH162" i="93"/>
  <c r="LH162" i="93" s="1"/>
  <c r="JL222" i="93"/>
  <c r="LL222" i="93" s="1"/>
  <c r="KJ142" i="93"/>
  <c r="MJ142" i="93" s="1"/>
  <c r="JY22" i="93"/>
  <c r="LY22" i="93" s="1"/>
  <c r="KJ42" i="93"/>
  <c r="MJ42" i="93" s="1"/>
  <c r="KA22" i="93"/>
  <c r="MA22" i="93" s="1"/>
  <c r="JL142" i="93"/>
  <c r="LL142" i="93" s="1"/>
  <c r="KM22" i="93"/>
  <c r="MM22" i="93" s="1"/>
  <c r="JH282" i="93"/>
  <c r="LH282" i="93" s="1"/>
  <c r="JH142" i="93"/>
  <c r="LH142" i="93" s="1"/>
  <c r="JW22" i="93"/>
  <c r="LW22" i="93" s="1"/>
  <c r="KJ262" i="93"/>
  <c r="MJ262" i="93" s="1"/>
  <c r="JL122" i="93"/>
  <c r="LL122" i="93" s="1"/>
  <c r="KG22" i="93"/>
  <c r="MG22" i="93" s="1"/>
  <c r="JZ22" i="93"/>
  <c r="LZ22" i="93" s="1"/>
  <c r="KI22" i="93"/>
  <c r="MI22" i="93" s="1"/>
  <c r="KB22" i="93"/>
  <c r="MB22" i="93" s="1"/>
  <c r="JH262" i="93"/>
  <c r="LH262" i="93" s="1"/>
  <c r="KE22" i="93"/>
  <c r="ME22" i="93" s="1"/>
  <c r="JL62" i="93"/>
  <c r="LL62" i="93" s="1"/>
  <c r="KH22" i="93"/>
  <c r="MH22" i="93" s="1"/>
  <c r="JS22" i="93"/>
  <c r="LS22" i="93" s="1"/>
  <c r="KK22" i="93"/>
  <c r="MK22" i="93" s="1"/>
  <c r="JH82" i="93"/>
  <c r="LH82" i="93" s="1"/>
  <c r="KJ202" i="93"/>
  <c r="MJ202" i="93" s="1"/>
  <c r="KQ22" i="93"/>
  <c r="MQ22" i="93" s="1"/>
  <c r="JR22" i="93"/>
  <c r="LR22" i="93" s="1"/>
  <c r="JL162" i="93"/>
  <c r="LL162" i="93" s="1"/>
  <c r="JH62" i="93"/>
  <c r="LH62" i="93" s="1"/>
  <c r="KJ242" i="93"/>
  <c r="MJ242" i="93" s="1"/>
  <c r="JT22" i="93"/>
  <c r="LT22" i="93" s="1"/>
  <c r="JH122" i="93"/>
  <c r="LH122" i="93" s="1"/>
  <c r="KJ222" i="93"/>
  <c r="MJ222" i="93" s="1"/>
  <c r="KJ62" i="93"/>
  <c r="MJ62" i="93" s="1"/>
  <c r="JX22" i="93"/>
  <c r="LX22" i="93" s="1"/>
  <c r="JL262" i="93"/>
  <c r="LL262" i="93" s="1"/>
  <c r="JL282" i="93"/>
  <c r="LL282" i="93" s="1"/>
  <c r="JH42" i="93"/>
  <c r="LH42" i="93" s="1"/>
  <c r="JL82" i="93"/>
  <c r="LL82" i="93" s="1"/>
  <c r="JJ22" i="93"/>
  <c r="LJ22" i="93" s="1"/>
  <c r="JH102" i="93"/>
  <c r="LH102" i="93" s="1"/>
  <c r="JH222" i="93"/>
  <c r="LH222" i="93" s="1"/>
  <c r="KF22" i="93"/>
  <c r="MF22" i="93" s="1"/>
  <c r="KJ122" i="93"/>
  <c r="MJ122" i="93" s="1"/>
  <c r="JL102" i="93"/>
  <c r="LL102" i="93" s="1"/>
  <c r="KJ162" i="93"/>
  <c r="MJ162" i="93" s="1"/>
  <c r="JN22" i="93"/>
  <c r="LN22" i="93" s="1"/>
  <c r="JH202" i="93"/>
  <c r="LH202" i="93" s="1"/>
  <c r="KJ182" i="93"/>
  <c r="MJ182" i="93" s="1"/>
  <c r="KC22" i="93"/>
  <c r="MC22" i="93" s="1"/>
  <c r="KL202" i="93"/>
  <c r="ML202" i="93" s="1"/>
  <c r="KB122" i="93"/>
  <c r="MB122" i="93" s="1"/>
  <c r="JZ62" i="93"/>
  <c r="LZ62" i="93" s="1"/>
  <c r="JY262" i="93"/>
  <c r="LY262" i="93" s="1"/>
  <c r="KQ122" i="93"/>
  <c r="MQ122" i="93" s="1"/>
  <c r="JS102" i="93"/>
  <c r="LS102" i="93" s="1"/>
  <c r="JW62" i="93"/>
  <c r="LW62" i="93" s="1"/>
  <c r="JU122" i="93"/>
  <c r="LU122" i="93" s="1"/>
  <c r="JT182" i="93"/>
  <c r="LT182" i="93" s="1"/>
  <c r="KC282" i="93"/>
  <c r="MC282" i="93" s="1"/>
  <c r="KE222" i="93"/>
  <c r="ME222" i="93" s="1"/>
  <c r="KF142" i="93"/>
  <c r="MF142" i="93" s="1"/>
  <c r="KM242" i="93"/>
  <c r="MM242" i="93" s="1"/>
  <c r="KF62" i="93"/>
  <c r="MF62" i="93" s="1"/>
  <c r="JW182" i="93"/>
  <c r="LW182" i="93" s="1"/>
  <c r="JU202" i="93"/>
  <c r="LU202" i="93" s="1"/>
  <c r="JT242" i="93"/>
  <c r="LT242" i="93" s="1"/>
  <c r="KC42" i="93"/>
  <c r="MC42" i="93" s="1"/>
  <c r="KB262" i="93"/>
  <c r="MB262" i="93" s="1"/>
  <c r="JZ162" i="93"/>
  <c r="LZ162" i="93" s="1"/>
  <c r="KQ242" i="93"/>
  <c r="MQ242" i="93" s="1"/>
  <c r="JS162" i="93"/>
  <c r="LS162" i="93" s="1"/>
  <c r="KK162" i="93"/>
  <c r="MK162" i="93" s="1"/>
  <c r="KH122" i="93"/>
  <c r="MH122" i="93" s="1"/>
  <c r="JY82" i="93"/>
  <c r="LY82" i="93" s="1"/>
  <c r="JX262" i="93"/>
  <c r="LX262" i="93" s="1"/>
  <c r="KD62" i="93"/>
  <c r="MD62" i="93" s="1"/>
  <c r="JJ282" i="93"/>
  <c r="LJ282" i="93" s="1"/>
  <c r="JV202" i="93"/>
  <c r="LV202" i="93" s="1"/>
  <c r="JE162" i="93"/>
  <c r="LE162" i="93" s="1"/>
  <c r="KA242" i="93"/>
  <c r="MA242" i="93" s="1"/>
  <c r="JJ202" i="93"/>
  <c r="LJ202" i="93" s="1"/>
  <c r="JR142" i="93"/>
  <c r="LR142" i="93" s="1"/>
  <c r="JN182" i="93"/>
  <c r="LN182" i="93" s="1"/>
  <c r="KI162" i="93"/>
  <c r="MI162" i="93" s="1"/>
  <c r="JV242" i="93"/>
  <c r="LV242" i="93" s="1"/>
  <c r="JE222" i="93"/>
  <c r="LE222" i="93" s="1"/>
  <c r="KD162" i="93"/>
  <c r="MD162" i="93" s="1"/>
  <c r="JR162" i="93"/>
  <c r="LR162" i="93" s="1"/>
  <c r="JN222" i="93"/>
  <c r="LN222" i="93" s="1"/>
  <c r="KI122" i="93"/>
  <c r="MI122" i="93" s="1"/>
  <c r="JV142" i="93"/>
  <c r="LV142" i="93" s="1"/>
  <c r="JE122" i="93"/>
  <c r="LE122" i="93" s="1"/>
  <c r="KA182" i="93"/>
  <c r="MA182" i="93" s="1"/>
  <c r="KQ142" i="93"/>
  <c r="MQ142" i="93" s="1"/>
  <c r="JS282" i="93"/>
  <c r="LS282" i="93" s="1"/>
  <c r="KL282" i="93"/>
  <c r="ML282" i="93" s="1"/>
  <c r="KC62" i="93"/>
  <c r="MC62" i="93" s="1"/>
  <c r="KB282" i="93"/>
  <c r="MB282" i="93" s="1"/>
  <c r="JZ222" i="93"/>
  <c r="LZ222" i="93" s="1"/>
  <c r="KQ282" i="93"/>
  <c r="MQ282" i="93" s="1"/>
  <c r="JS222" i="93"/>
  <c r="LS222" i="93" s="1"/>
  <c r="KF82" i="93"/>
  <c r="MF82" i="93" s="1"/>
  <c r="JW262" i="93"/>
  <c r="LW262" i="93" s="1"/>
  <c r="JU282" i="93"/>
  <c r="LU282" i="93" s="1"/>
  <c r="JW122" i="93"/>
  <c r="LW122" i="93" s="1"/>
  <c r="JU142" i="93"/>
  <c r="LU142" i="93" s="1"/>
  <c r="JT222" i="93"/>
  <c r="LT222" i="93" s="1"/>
  <c r="KM42" i="93"/>
  <c r="MM42" i="93" s="1"/>
  <c r="KG102" i="93"/>
  <c r="MG102" i="93" s="1"/>
  <c r="KF242" i="93"/>
  <c r="MF242" i="93" s="1"/>
  <c r="KD142" i="93"/>
  <c r="MD142" i="93" s="1"/>
  <c r="KG142" i="93"/>
  <c r="MG142" i="93" s="1"/>
  <c r="KF262" i="93"/>
  <c r="MF262" i="93" s="1"/>
  <c r="KF122" i="93"/>
  <c r="MF122" i="93" s="1"/>
  <c r="KC222" i="93"/>
  <c r="MC222" i="93" s="1"/>
  <c r="KE142" i="93"/>
  <c r="ME142" i="93" s="1"/>
  <c r="KL182" i="93"/>
  <c r="ML182" i="93" s="1"/>
  <c r="KB82" i="93"/>
  <c r="MB82" i="93" s="1"/>
  <c r="JZ42" i="93"/>
  <c r="LZ42" i="93" s="1"/>
  <c r="JY242" i="93"/>
  <c r="LY242" i="93" s="1"/>
  <c r="KQ62" i="93"/>
  <c r="MQ62" i="93" s="1"/>
  <c r="JS42" i="93"/>
  <c r="LS42" i="93" s="1"/>
  <c r="KD242" i="93"/>
  <c r="MD242" i="93" s="1"/>
  <c r="KA122" i="93"/>
  <c r="MA122" i="93" s="1"/>
  <c r="JR282" i="93"/>
  <c r="LR282" i="93" s="1"/>
  <c r="KI102" i="93"/>
  <c r="MI102" i="93" s="1"/>
  <c r="JV62" i="93"/>
  <c r="LV62" i="93" s="1"/>
  <c r="JE102" i="93"/>
  <c r="LE102" i="93" s="1"/>
  <c r="KA202" i="93"/>
  <c r="MA202" i="93" s="1"/>
  <c r="KI242" i="93"/>
  <c r="MI242" i="93" s="1"/>
  <c r="JE282" i="93"/>
  <c r="LE282" i="93" s="1"/>
  <c r="KL162" i="93"/>
  <c r="ML162" i="93" s="1"/>
  <c r="JY282" i="93"/>
  <c r="LY282" i="93" s="1"/>
  <c r="KL102" i="93"/>
  <c r="ML102" i="93" s="1"/>
  <c r="KK282" i="93"/>
  <c r="MK282" i="93" s="1"/>
  <c r="KC142" i="93"/>
  <c r="MC142" i="93" s="1"/>
  <c r="JZ282" i="93"/>
  <c r="LZ282" i="93" s="1"/>
  <c r="KC262" i="93"/>
  <c r="MC262" i="93" s="1"/>
  <c r="KE182" i="93"/>
  <c r="ME182" i="93" s="1"/>
  <c r="KG62" i="93"/>
  <c r="MG62" i="93" s="1"/>
  <c r="JX42" i="93"/>
  <c r="LX42" i="93" s="1"/>
  <c r="KF222" i="93"/>
  <c r="MF222" i="93" s="1"/>
  <c r="KF102" i="93"/>
  <c r="MF102" i="93" s="1"/>
  <c r="JW282" i="93"/>
  <c r="LW282" i="93" s="1"/>
  <c r="KM222" i="93"/>
  <c r="MM222" i="93" s="1"/>
  <c r="KK82" i="93"/>
  <c r="MK82" i="93" s="1"/>
  <c r="KH62" i="93"/>
  <c r="MH62" i="93" s="1"/>
  <c r="KG262" i="93"/>
  <c r="MG262" i="93" s="1"/>
  <c r="JX182" i="93"/>
  <c r="LX182" i="93" s="1"/>
  <c r="JV82" i="93"/>
  <c r="LV82" i="93" s="1"/>
  <c r="KK122" i="93"/>
  <c r="MK122" i="93" s="1"/>
  <c r="KH82" i="93"/>
  <c r="MH82" i="93" s="1"/>
  <c r="KG282" i="93"/>
  <c r="MG282" i="93" s="1"/>
  <c r="JX202" i="93"/>
  <c r="LX202" i="93" s="1"/>
  <c r="KG162" i="93"/>
  <c r="MG162" i="93" s="1"/>
  <c r="JX82" i="93"/>
  <c r="LX82" i="93" s="1"/>
  <c r="JW42" i="93"/>
  <c r="LW42" i="93" s="1"/>
  <c r="JU102" i="93"/>
  <c r="LU102" i="93" s="1"/>
  <c r="JT82" i="93"/>
  <c r="LT82" i="93" s="1"/>
  <c r="KC102" i="93"/>
  <c r="MC102" i="93" s="1"/>
  <c r="KB242" i="93"/>
  <c r="MB242" i="93" s="1"/>
  <c r="JZ182" i="93"/>
  <c r="LZ182" i="93" s="1"/>
  <c r="KQ262" i="93"/>
  <c r="MQ262" i="93" s="1"/>
  <c r="JS182" i="93"/>
  <c r="LS182" i="93" s="1"/>
  <c r="JV182" i="93"/>
  <c r="LV182" i="93" s="1"/>
  <c r="JE142" i="93"/>
  <c r="LE142" i="93" s="1"/>
  <c r="KA222" i="93"/>
  <c r="MA222" i="93" s="1"/>
  <c r="JR82" i="93"/>
  <c r="LR82" i="93" s="1"/>
  <c r="JN122" i="93"/>
  <c r="LN122" i="93" s="1"/>
  <c r="KA62" i="93"/>
  <c r="MA62" i="93" s="1"/>
  <c r="KM62" i="93"/>
  <c r="MM62" i="93" s="1"/>
  <c r="JR122" i="93"/>
  <c r="LR122" i="93" s="1"/>
  <c r="JN202" i="93"/>
  <c r="LN202" i="93" s="1"/>
  <c r="KI182" i="93"/>
  <c r="MI182" i="93" s="1"/>
  <c r="JV262" i="93"/>
  <c r="LV262" i="93" s="1"/>
  <c r="JE242" i="93"/>
  <c r="LE242" i="93" s="1"/>
  <c r="KM182" i="93"/>
  <c r="MM182" i="93" s="1"/>
  <c r="JJ62" i="93"/>
  <c r="LJ62" i="93" s="1"/>
  <c r="JR42" i="93"/>
  <c r="LR42" i="93" s="1"/>
  <c r="JN102" i="93"/>
  <c r="LN102" i="93" s="1"/>
  <c r="JZ202" i="93"/>
  <c r="LZ202" i="93" s="1"/>
  <c r="KQ222" i="93"/>
  <c r="MQ222" i="93" s="1"/>
  <c r="JW102" i="93"/>
  <c r="LW102" i="93" s="1"/>
  <c r="JU82" i="93"/>
  <c r="LU82" i="93" s="1"/>
  <c r="JT142" i="93"/>
  <c r="LT142" i="93" s="1"/>
  <c r="KK62" i="93"/>
  <c r="MK62" i="93" s="1"/>
  <c r="KG222" i="93"/>
  <c r="MG222" i="93" s="1"/>
  <c r="JX122" i="93"/>
  <c r="LX122" i="93" s="1"/>
  <c r="KG82" i="93"/>
  <c r="MG82" i="93" s="1"/>
  <c r="KF282" i="93"/>
  <c r="MF282" i="93" s="1"/>
  <c r="KD122" i="93"/>
  <c r="MD122" i="93" s="1"/>
  <c r="KL62" i="93"/>
  <c r="ML62" i="93" s="1"/>
  <c r="KK262" i="93"/>
  <c r="MK262" i="93" s="1"/>
  <c r="KH222" i="93"/>
  <c r="MH222" i="93" s="1"/>
  <c r="JY122" i="93"/>
  <c r="LY122" i="93" s="1"/>
  <c r="JV162" i="93"/>
  <c r="LV162" i="93" s="1"/>
  <c r="KL82" i="93"/>
  <c r="ML82" i="93" s="1"/>
  <c r="KB42" i="93"/>
  <c r="MB42" i="93" s="1"/>
  <c r="KH242" i="93"/>
  <c r="MH242" i="93" s="1"/>
  <c r="JY162" i="93"/>
  <c r="LY162" i="93" s="1"/>
  <c r="KQ42" i="93"/>
  <c r="MQ42" i="93" s="1"/>
  <c r="KK142" i="93"/>
  <c r="MK142" i="93" s="1"/>
  <c r="KH102" i="93"/>
  <c r="MH102" i="93" s="1"/>
  <c r="JY42" i="93"/>
  <c r="LY42" i="93" s="1"/>
  <c r="JX222" i="93"/>
  <c r="LX222" i="93" s="1"/>
  <c r="JW202" i="93"/>
  <c r="LW202" i="93" s="1"/>
  <c r="JU162" i="93"/>
  <c r="LU162" i="93" s="1"/>
  <c r="JT262" i="93"/>
  <c r="LT262" i="93" s="1"/>
  <c r="KC162" i="93"/>
  <c r="MC162" i="93" s="1"/>
  <c r="KE162" i="93"/>
  <c r="ME162" i="93" s="1"/>
  <c r="JR242" i="93"/>
  <c r="LR242" i="93" s="1"/>
  <c r="JN282" i="93"/>
  <c r="LN282" i="93" s="1"/>
  <c r="KI142" i="93"/>
  <c r="MI142" i="93" s="1"/>
  <c r="JE182" i="93"/>
  <c r="LE182" i="93" s="1"/>
  <c r="KA262" i="93"/>
  <c r="MA262" i="93" s="1"/>
  <c r="KM262" i="93"/>
  <c r="MM262" i="93" s="1"/>
  <c r="JJ162" i="93"/>
  <c r="LJ162" i="93" s="1"/>
  <c r="JN82" i="93"/>
  <c r="LN82" i="93" s="1"/>
  <c r="KD42" i="93"/>
  <c r="MD42" i="93" s="1"/>
  <c r="JJ242" i="93"/>
  <c r="LJ242" i="93" s="1"/>
  <c r="JR182" i="93"/>
  <c r="LR182" i="93" s="1"/>
  <c r="JN242" i="93"/>
  <c r="LN242" i="93" s="1"/>
  <c r="KI62" i="93"/>
  <c r="MI62" i="93" s="1"/>
  <c r="KE102" i="93"/>
  <c r="ME102" i="93" s="1"/>
  <c r="KB162" i="93"/>
  <c r="MB162" i="93" s="1"/>
  <c r="KF42" i="93"/>
  <c r="MF42" i="93" s="1"/>
  <c r="JW222" i="93"/>
  <c r="LW222" i="93" s="1"/>
  <c r="JU262" i="93"/>
  <c r="LU262" i="93" s="1"/>
  <c r="KL42" i="93"/>
  <c r="ML42" i="93" s="1"/>
  <c r="KK242" i="93"/>
  <c r="MK242" i="93" s="1"/>
  <c r="KH162" i="93"/>
  <c r="MH162" i="93" s="1"/>
  <c r="JY142" i="93"/>
  <c r="LY142" i="93" s="1"/>
  <c r="KK182" i="93"/>
  <c r="MK182" i="93" s="1"/>
  <c r="KH42" i="93"/>
  <c r="MH42" i="93" s="1"/>
  <c r="KG242" i="93"/>
  <c r="MG242" i="93" s="1"/>
  <c r="JX162" i="93"/>
  <c r="LX162" i="93" s="1"/>
  <c r="KL242" i="93"/>
  <c r="ML242" i="93" s="1"/>
  <c r="KB202" i="93"/>
  <c r="MB202" i="93" s="1"/>
  <c r="JZ142" i="93"/>
  <c r="LZ142" i="93" s="1"/>
  <c r="KQ182" i="93"/>
  <c r="MQ182" i="93" s="1"/>
  <c r="JS122" i="93"/>
  <c r="LS122" i="93" s="1"/>
  <c r="KL262" i="93"/>
  <c r="ML262" i="93" s="1"/>
  <c r="KB222" i="93"/>
  <c r="MB222" i="93" s="1"/>
  <c r="JZ122" i="93"/>
  <c r="LZ122" i="93" s="1"/>
  <c r="KQ202" i="93"/>
  <c r="MQ202" i="93" s="1"/>
  <c r="JS142" i="93"/>
  <c r="LS142" i="93" s="1"/>
  <c r="KL122" i="93"/>
  <c r="ML122" i="93" s="1"/>
  <c r="KB102" i="93"/>
  <c r="MB102" i="93" s="1"/>
  <c r="KH262" i="93"/>
  <c r="MH262" i="93" s="1"/>
  <c r="JY182" i="93"/>
  <c r="LY182" i="93" s="1"/>
  <c r="KQ82" i="93"/>
  <c r="MQ82" i="93" s="1"/>
  <c r="KF162" i="93"/>
  <c r="MF162" i="93" s="1"/>
  <c r="JW82" i="93"/>
  <c r="LW82" i="93" s="1"/>
  <c r="JU62" i="93"/>
  <c r="LU62" i="93" s="1"/>
  <c r="JT122" i="93"/>
  <c r="LT122" i="93" s="1"/>
  <c r="JR62" i="93"/>
  <c r="LR62" i="93" s="1"/>
  <c r="JN62" i="93"/>
  <c r="LN62" i="93" s="1"/>
  <c r="KD182" i="93"/>
  <c r="MD182" i="93" s="1"/>
  <c r="KM122" i="93"/>
  <c r="MM122" i="93" s="1"/>
  <c r="JJ42" i="93"/>
  <c r="LJ42" i="93" s="1"/>
  <c r="JR202" i="93"/>
  <c r="LR202" i="93" s="1"/>
  <c r="JN162" i="93"/>
  <c r="LN162" i="93" s="1"/>
  <c r="KI42" i="93"/>
  <c r="MI42" i="93" s="1"/>
  <c r="KD222" i="93"/>
  <c r="MD222" i="93" s="1"/>
  <c r="KI262" i="93"/>
  <c r="MI262" i="93" s="1"/>
  <c r="KE62" i="93"/>
  <c r="ME62" i="93" s="1"/>
  <c r="JS202" i="93"/>
  <c r="LS202" i="93" s="1"/>
  <c r="KG42" i="93"/>
  <c r="MG42" i="93" s="1"/>
  <c r="KF202" i="93"/>
  <c r="MF202" i="93" s="1"/>
  <c r="KK102" i="93"/>
  <c r="MK102" i="93" s="1"/>
  <c r="KG182" i="93"/>
  <c r="MG182" i="93" s="1"/>
  <c r="JX62" i="93"/>
  <c r="LX62" i="93" s="1"/>
  <c r="KC82" i="93"/>
  <c r="MC82" i="93" s="1"/>
  <c r="JZ242" i="93"/>
  <c r="LZ242" i="93" s="1"/>
  <c r="KE42" i="93"/>
  <c r="ME42" i="93" s="1"/>
  <c r="JS242" i="93"/>
  <c r="LS242" i="93" s="1"/>
  <c r="KL222" i="93"/>
  <c r="ML222" i="93" s="1"/>
  <c r="KB182" i="93"/>
  <c r="MB182" i="93" s="1"/>
  <c r="JZ102" i="93"/>
  <c r="LZ102" i="93" s="1"/>
  <c r="KQ162" i="93"/>
  <c r="MQ162" i="93" s="1"/>
  <c r="JS82" i="93"/>
  <c r="LS82" i="93" s="1"/>
  <c r="KE282" i="93"/>
  <c r="ME282" i="93" s="1"/>
  <c r="JT42" i="93"/>
  <c r="LT42" i="93" s="1"/>
  <c r="KE242" i="93"/>
  <c r="ME242" i="93" s="1"/>
  <c r="JT102" i="93"/>
  <c r="LT102" i="93" s="1"/>
  <c r="KC202" i="93"/>
  <c r="MC202" i="93" s="1"/>
  <c r="KE122" i="93"/>
  <c r="ME122" i="93" s="1"/>
  <c r="KK202" i="93"/>
  <c r="MK202" i="93" s="1"/>
  <c r="KH142" i="93"/>
  <c r="MH142" i="93" s="1"/>
  <c r="JY62" i="93"/>
  <c r="LY62" i="93" s="1"/>
  <c r="JX242" i="93"/>
  <c r="LX242" i="93" s="1"/>
  <c r="KF182" i="93"/>
  <c r="MF182" i="93" s="1"/>
  <c r="KM82" i="93"/>
  <c r="MM82" i="93" s="1"/>
  <c r="KI282" i="93"/>
  <c r="MI282" i="93" s="1"/>
  <c r="JR262" i="93"/>
  <c r="LR262" i="93" s="1"/>
  <c r="KI202" i="93"/>
  <c r="MI202" i="93" s="1"/>
  <c r="JV222" i="93"/>
  <c r="LV222" i="93" s="1"/>
  <c r="JE202" i="93"/>
  <c r="LE202" i="93" s="1"/>
  <c r="KA282" i="93"/>
  <c r="MA282" i="93" s="1"/>
  <c r="KD202" i="93"/>
  <c r="MD202" i="93" s="1"/>
  <c r="KM142" i="93"/>
  <c r="MM142" i="93" s="1"/>
  <c r="JJ102" i="93"/>
  <c r="LJ102" i="93" s="1"/>
  <c r="JV282" i="93"/>
  <c r="LV282" i="93" s="1"/>
  <c r="JE262" i="93"/>
  <c r="LE262" i="93" s="1"/>
  <c r="KD102" i="93"/>
  <c r="MD102" i="93" s="1"/>
  <c r="JJ262" i="93"/>
  <c r="LJ262" i="93" s="1"/>
  <c r="KB142" i="93"/>
  <c r="MB142" i="93" s="1"/>
  <c r="JZ82" i="93"/>
  <c r="LZ82" i="93" s="1"/>
  <c r="JS62" i="93"/>
  <c r="LS62" i="93" s="1"/>
  <c r="KK222" i="93"/>
  <c r="MK222" i="93" s="1"/>
  <c r="KH202" i="93"/>
  <c r="MH202" i="93" s="1"/>
  <c r="JY102" i="93"/>
  <c r="LY102" i="93" s="1"/>
  <c r="JX282" i="93"/>
  <c r="LX282" i="93" s="1"/>
  <c r="KC242" i="93"/>
  <c r="MC242" i="93" s="1"/>
  <c r="KE202" i="93"/>
  <c r="ME202" i="93" s="1"/>
  <c r="KC122" i="93"/>
  <c r="MC122" i="93" s="1"/>
  <c r="JZ262" i="93"/>
  <c r="LZ262" i="93" s="1"/>
  <c r="KE82" i="93"/>
  <c r="ME82" i="93" s="1"/>
  <c r="JS262" i="93"/>
  <c r="LS262" i="93" s="1"/>
  <c r="JW142" i="93"/>
  <c r="LW142" i="93" s="1"/>
  <c r="JU182" i="93"/>
  <c r="LU182" i="93" s="1"/>
  <c r="JT202" i="93"/>
  <c r="LT202" i="93" s="1"/>
  <c r="KM102" i="93"/>
  <c r="MM102" i="93" s="1"/>
  <c r="JW162" i="93"/>
  <c r="LW162" i="93" s="1"/>
  <c r="JU222" i="93"/>
  <c r="LU222" i="93" s="1"/>
  <c r="JT162" i="93"/>
  <c r="LT162" i="93" s="1"/>
  <c r="KE262" i="93"/>
  <c r="ME262" i="93" s="1"/>
  <c r="JU42" i="93"/>
  <c r="LU42" i="93" s="1"/>
  <c r="JT62" i="93"/>
  <c r="LT62" i="93" s="1"/>
  <c r="KL142" i="93"/>
  <c r="ML142" i="93" s="1"/>
  <c r="KB62" i="93"/>
  <c r="MB62" i="93" s="1"/>
  <c r="KH282" i="93"/>
  <c r="MH282" i="93" s="1"/>
  <c r="JY222" i="93"/>
  <c r="LY222" i="93" s="1"/>
  <c r="KQ102" i="93"/>
  <c r="MQ102" i="93" s="1"/>
  <c r="KK42" i="93"/>
  <c r="MK42" i="93" s="1"/>
  <c r="KG202" i="93"/>
  <c r="MG202" i="93" s="1"/>
  <c r="JX142" i="93"/>
  <c r="LX142" i="93" s="1"/>
  <c r="KM162" i="93"/>
  <c r="MM162" i="93" s="1"/>
  <c r="JJ122" i="93"/>
  <c r="LJ122" i="93" s="1"/>
  <c r="KD282" i="93"/>
  <c r="MD282" i="93" s="1"/>
  <c r="KA102" i="93"/>
  <c r="MA102" i="93" s="1"/>
  <c r="JV102" i="93"/>
  <c r="LV102" i="93" s="1"/>
  <c r="JE82" i="93"/>
  <c r="LE82" i="93" s="1"/>
  <c r="KA142" i="93"/>
  <c r="MA142" i="93" s="1"/>
  <c r="KD82" i="93"/>
  <c r="MD82" i="93" s="1"/>
  <c r="JJ222" i="93"/>
  <c r="LJ222" i="93" s="1"/>
  <c r="JN42" i="93"/>
  <c r="LN42" i="93" s="1"/>
  <c r="KD262" i="93"/>
  <c r="MD262" i="93" s="1"/>
  <c r="KA42" i="93"/>
  <c r="MA42" i="93" s="1"/>
  <c r="KH182" i="93"/>
  <c r="MH182" i="93" s="1"/>
  <c r="JY202" i="93"/>
  <c r="LY202" i="93" s="1"/>
  <c r="KC182" i="93"/>
  <c r="MC182" i="93" s="1"/>
  <c r="JW242" i="93"/>
  <c r="LW242" i="93" s="1"/>
  <c r="JT282" i="93"/>
  <c r="LT282" i="93" s="1"/>
  <c r="JJ82" i="93"/>
  <c r="LJ82" i="93" s="1"/>
  <c r="JX102" i="93"/>
  <c r="LX102" i="93" s="1"/>
  <c r="JU242" i="93"/>
  <c r="LU242" i="93" s="1"/>
  <c r="JV42" i="93"/>
  <c r="LV42" i="93" s="1"/>
  <c r="JJ182" i="93"/>
  <c r="LJ182" i="93" s="1"/>
  <c r="JN262" i="93"/>
  <c r="LN262" i="93" s="1"/>
  <c r="KI82" i="93"/>
  <c r="MI82" i="93" s="1"/>
  <c r="KI222" i="93"/>
  <c r="MI222" i="93" s="1"/>
  <c r="JR222" i="93"/>
  <c r="LR222" i="93" s="1"/>
  <c r="KM202" i="93"/>
  <c r="MM202" i="93" s="1"/>
  <c r="JR102" i="93"/>
  <c r="LR102" i="93" s="1"/>
  <c r="KM282" i="93"/>
  <c r="MM282" i="93" s="1"/>
  <c r="KG122" i="93"/>
  <c r="MG122" i="93" s="1"/>
  <c r="JJ142" i="93"/>
  <c r="LJ142" i="93" s="1"/>
  <c r="JN142" i="93"/>
  <c r="LN142" i="93" s="1"/>
  <c r="JE42" i="93"/>
  <c r="LE42" i="93" s="1"/>
  <c r="JV122" i="93"/>
  <c r="LV122" i="93" s="1"/>
  <c r="JE62" i="93"/>
  <c r="LE62" i="93" s="1"/>
  <c r="KA162" i="93"/>
  <c r="MA162" i="93" s="1"/>
  <c r="KA82" i="93"/>
  <c r="MA82" i="93" s="1"/>
  <c r="IN176" i="93"/>
  <c r="IO236" i="93"/>
  <c r="IO36" i="93"/>
  <c r="CO315" i="93"/>
  <c r="CO316" i="93" s="1"/>
  <c r="DQ15" i="93"/>
  <c r="DQ14" i="93"/>
  <c r="DQ19" i="93"/>
  <c r="DQ25" i="93"/>
  <c r="DS25" i="93"/>
  <c r="DS28" i="93"/>
  <c r="D307" i="93"/>
  <c r="D7" i="93"/>
  <c r="E312" i="93" s="1"/>
  <c r="I7" i="93"/>
  <c r="J312" i="93" s="1"/>
  <c r="D306" i="93"/>
  <c r="D305" i="93"/>
  <c r="DQ21" i="93"/>
  <c r="CE234" i="93"/>
  <c r="JI234" i="93" s="1"/>
  <c r="LI234" i="93" s="1"/>
  <c r="CE274" i="93"/>
  <c r="JI274" i="93" s="1"/>
  <c r="LI274" i="93" s="1"/>
  <c r="CE254" i="93"/>
  <c r="JI254" i="93" s="1"/>
  <c r="LI254" i="93" s="1"/>
  <c r="CG274" i="93"/>
  <c r="JK274" i="93" s="1"/>
  <c r="LK274" i="93" s="1"/>
  <c r="CG254" i="93"/>
  <c r="JK254" i="93" s="1"/>
  <c r="LK254" i="93" s="1"/>
  <c r="CG234" i="93"/>
  <c r="JK234" i="93" s="1"/>
  <c r="LK234" i="93" s="1"/>
  <c r="CI254" i="93"/>
  <c r="JM254" i="93" s="1"/>
  <c r="LM254" i="93" s="1"/>
  <c r="CI234" i="93"/>
  <c r="JM234" i="93" s="1"/>
  <c r="LM234" i="93" s="1"/>
  <c r="CI274" i="93"/>
  <c r="JM274" i="93" s="1"/>
  <c r="LM274" i="93" s="1"/>
  <c r="L6" i="93"/>
  <c r="BU274" i="93"/>
  <c r="BU254" i="93"/>
  <c r="BU234" i="93"/>
  <c r="BX274" i="93"/>
  <c r="JB274" i="93" s="1"/>
  <c r="LB274" i="93" s="1"/>
  <c r="BX254" i="93"/>
  <c r="JB254" i="93" s="1"/>
  <c r="LB254" i="93" s="1"/>
  <c r="BX234" i="93"/>
  <c r="JB234" i="93" s="1"/>
  <c r="LB234" i="93" s="1"/>
  <c r="BY274" i="93"/>
  <c r="JC274" i="93" s="1"/>
  <c r="LC274" i="93" s="1"/>
  <c r="BY254" i="93"/>
  <c r="JC254" i="93" s="1"/>
  <c r="LC254" i="93" s="1"/>
  <c r="BY234" i="93"/>
  <c r="JC234" i="93" s="1"/>
  <c r="LC234" i="93" s="1"/>
  <c r="CC234" i="93"/>
  <c r="JG234" i="93" s="1"/>
  <c r="LG234" i="93" s="1"/>
  <c r="CC274" i="93"/>
  <c r="JG274" i="93" s="1"/>
  <c r="LG274" i="93" s="1"/>
  <c r="CC254" i="93"/>
  <c r="JG254" i="93" s="1"/>
  <c r="LG254" i="93" s="1"/>
  <c r="BZ254" i="93"/>
  <c r="JD254" i="93" s="1"/>
  <c r="LD254" i="93" s="1"/>
  <c r="BZ234" i="93"/>
  <c r="JD234" i="93" s="1"/>
  <c r="LD234" i="93" s="1"/>
  <c r="BZ274" i="93"/>
  <c r="JD274" i="93" s="1"/>
  <c r="LD274" i="93" s="1"/>
  <c r="CB254" i="93"/>
  <c r="JF254" i="93" s="1"/>
  <c r="LF254" i="93" s="1"/>
  <c r="CB274" i="93"/>
  <c r="JF274" i="93" s="1"/>
  <c r="LF274" i="93" s="1"/>
  <c r="CB234" i="93"/>
  <c r="JF234" i="93" s="1"/>
  <c r="LF234" i="93" s="1"/>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IP16" i="93"/>
  <c r="IO136" i="93"/>
  <c r="IP156" i="93"/>
  <c r="IN216" i="93"/>
  <c r="IN76" i="93"/>
  <c r="IP176" i="93"/>
  <c r="IO216" i="93"/>
  <c r="IP236" i="93"/>
  <c r="IN56" i="93"/>
  <c r="IN256" i="93"/>
  <c r="IP256" i="93"/>
  <c r="IO176" i="93"/>
  <c r="IN236" i="93"/>
  <c r="IO56" i="93"/>
  <c r="IP196" i="93"/>
  <c r="IN136" i="93"/>
  <c r="IO256" i="93"/>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HS315" i="93"/>
  <c r="HT315" i="93"/>
  <c r="CH316" i="93"/>
  <c r="HU315" i="93"/>
  <c r="IJ156" i="93"/>
  <c r="IJ76" i="93"/>
  <c r="IJ116" i="93"/>
  <c r="IJ276" i="93"/>
  <c r="II136" i="93"/>
  <c r="IQ96" i="93"/>
  <c r="IQ156" i="93"/>
  <c r="IQ196" i="93"/>
  <c r="II216" i="93"/>
  <c r="IQ56" i="93"/>
  <c r="II116" i="93"/>
  <c r="II276" i="93"/>
  <c r="IQ116" i="93"/>
  <c r="IQ76" i="93"/>
  <c r="IQ256" i="93"/>
  <c r="IQ36" i="93"/>
  <c r="IQ236" i="93"/>
  <c r="IQ276" i="93"/>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HL136" i="93"/>
  <c r="HL196" i="93"/>
  <c r="HH56" i="93"/>
  <c r="HH176" i="93"/>
  <c r="HL96" i="93"/>
  <c r="HH236" i="93"/>
  <c r="HH116" i="93"/>
  <c r="HH256" i="93"/>
  <c r="HL176" i="93"/>
  <c r="HH276" i="93"/>
  <c r="HL216" i="93"/>
  <c r="HL276" i="93"/>
  <c r="HH156" i="93"/>
  <c r="HH96" i="93"/>
  <c r="HL256" i="93"/>
  <c r="HL156" i="93"/>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HE116" i="93"/>
  <c r="IA116" i="93"/>
  <c r="HJ56" i="93"/>
  <c r="HV56" i="93"/>
  <c r="HJ236" i="93"/>
  <c r="ID176" i="93"/>
  <c r="HJ276" i="93"/>
  <c r="HN56" i="93"/>
  <c r="IA276" i="93"/>
  <c r="ID136" i="93"/>
  <c r="HU116" i="93"/>
  <c r="HJ216" i="93"/>
  <c r="ID96" i="93"/>
  <c r="HV196" i="93"/>
  <c r="HV136" i="93"/>
  <c r="IG116" i="93"/>
  <c r="IC36" i="93"/>
  <c r="IB236" i="93"/>
  <c r="IA196" i="93"/>
  <c r="IH116" i="93"/>
  <c r="HU96" i="93"/>
  <c r="HT136" i="93"/>
  <c r="HN76" i="93"/>
  <c r="HS276" i="93"/>
  <c r="HS136" i="93"/>
  <c r="HS156" i="93"/>
  <c r="HZ176" i="93"/>
  <c r="II36" i="93"/>
  <c r="IC76" i="93"/>
  <c r="IB116" i="93"/>
  <c r="IC96" i="93"/>
  <c r="IB136" i="93"/>
  <c r="HS76" i="93"/>
  <c r="IC236" i="93"/>
  <c r="HS236" i="93"/>
  <c r="ID156" i="93"/>
  <c r="HU156" i="93"/>
  <c r="HT196" i="93"/>
  <c r="HJ256" i="93"/>
  <c r="HT36" i="93"/>
  <c r="HJ76" i="93"/>
  <c r="HT76" i="93"/>
  <c r="HJ116" i="93"/>
  <c r="HR116" i="93"/>
  <c r="HU276" i="93"/>
  <c r="ID196" i="93"/>
  <c r="HV96" i="93"/>
  <c r="HR56" i="93"/>
  <c r="IH76" i="93"/>
  <c r="IE216" i="93"/>
  <c r="IF216" i="93"/>
  <c r="IH156" i="93"/>
  <c r="HR216" i="93"/>
  <c r="IA156" i="93"/>
  <c r="IC116" i="93"/>
  <c r="IH276" i="93"/>
  <c r="HY196" i="93"/>
  <c r="HV276" i="93"/>
  <c r="HR196" i="93"/>
  <c r="IE56" i="93"/>
  <c r="IH256" i="93"/>
  <c r="HX136" i="93"/>
  <c r="IF96" i="93"/>
  <c r="HZ96" i="93"/>
  <c r="IG56" i="93"/>
  <c r="HE96" i="93"/>
  <c r="HN136" i="93"/>
  <c r="IG36" i="93"/>
  <c r="HY156" i="93"/>
  <c r="HZ156" i="93"/>
  <c r="HY36" i="93"/>
  <c r="IF256" i="93"/>
  <c r="HZ256" i="93"/>
  <c r="IG176" i="93"/>
  <c r="IF116" i="93"/>
  <c r="HS116" i="93"/>
  <c r="HE256" i="93"/>
  <c r="IC56" i="93"/>
  <c r="HS56" i="93"/>
  <c r="IG216" i="93"/>
  <c r="IF156" i="93"/>
  <c r="IH236" i="93"/>
  <c r="HX236" i="93"/>
  <c r="HX156" i="93"/>
  <c r="IH36" i="93"/>
  <c r="IA176" i="93"/>
  <c r="IA36" i="93"/>
  <c r="HN176" i="93"/>
  <c r="IC196" i="93"/>
  <c r="IH56" i="93"/>
  <c r="IE156" i="93"/>
  <c r="HZ136" i="93"/>
  <c r="HR76" i="93"/>
  <c r="HZ56" i="93"/>
  <c r="HR176" i="93"/>
  <c r="HE156" i="93"/>
  <c r="IA56" i="93"/>
  <c r="IC176" i="93"/>
  <c r="HS176" i="93"/>
  <c r="IH216" i="93"/>
  <c r="HR256" i="93"/>
  <c r="IG136" i="93"/>
  <c r="HZ216" i="93"/>
  <c r="ID256" i="93"/>
  <c r="HE176" i="93"/>
  <c r="HE76" i="93"/>
  <c r="HU76" i="93"/>
  <c r="HZ116" i="93"/>
  <c r="IG76" i="93"/>
  <c r="IF36" i="93"/>
  <c r="HY56" i="93"/>
  <c r="IF236" i="93"/>
  <c r="HW156" i="93"/>
  <c r="IG196" i="93"/>
  <c r="IF136" i="93"/>
  <c r="HW36" i="93"/>
  <c r="HE196" i="93"/>
  <c r="HE36" i="93"/>
  <c r="HJ136" i="93"/>
  <c r="HZ276" i="93"/>
  <c r="ID56" i="93"/>
  <c r="HT276" i="93"/>
  <c r="ID216" i="93"/>
  <c r="HU216" i="93"/>
  <c r="HR236" i="93"/>
  <c r="IH176" i="93"/>
  <c r="HY176" i="93"/>
  <c r="HR156" i="93"/>
  <c r="HY96" i="93"/>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BW277" i="93"/>
  <c r="JA277" i="93" s="1"/>
  <c r="LA277" i="93" s="1"/>
  <c r="BW257" i="93"/>
  <c r="JA257" i="93" s="1"/>
  <c r="LA257" i="93" s="1"/>
  <c r="BW237" i="93"/>
  <c r="JA237" i="93" s="1"/>
  <c r="LA237" i="93" s="1"/>
  <c r="BW217" i="93"/>
  <c r="JA217" i="93" s="1"/>
  <c r="LA217" i="93" s="1"/>
  <c r="BW177" i="93"/>
  <c r="JA177" i="93" s="1"/>
  <c r="LA177" i="93" s="1"/>
  <c r="BW197" i="93"/>
  <c r="JA197" i="93" s="1"/>
  <c r="LA197" i="93" s="1"/>
  <c r="BW157" i="93"/>
  <c r="JA157" i="93" s="1"/>
  <c r="LA157" i="93" s="1"/>
  <c r="BW117" i="93"/>
  <c r="JA117" i="93" s="1"/>
  <c r="LA117" i="93" s="1"/>
  <c r="BW137" i="93"/>
  <c r="JA137" i="93" s="1"/>
  <c r="LA137" i="93" s="1"/>
  <c r="BW97" i="93"/>
  <c r="JA97" i="93" s="1"/>
  <c r="LA97" i="93" s="1"/>
  <c r="BW77" i="93"/>
  <c r="JA77" i="93" s="1"/>
  <c r="LA77" i="93" s="1"/>
  <c r="BW57" i="93"/>
  <c r="JA57" i="93" s="1"/>
  <c r="LA57" i="93" s="1"/>
  <c r="BW37" i="93"/>
  <c r="JA37" i="93" s="1"/>
  <c r="LA37" i="93" s="1"/>
  <c r="HA25" i="93"/>
  <c r="BW285" i="93"/>
  <c r="JA285" i="93" s="1"/>
  <c r="LA285" i="93" s="1"/>
  <c r="BW265" i="93"/>
  <c r="JA265" i="93" s="1"/>
  <c r="LA265" i="93" s="1"/>
  <c r="BW245" i="93"/>
  <c r="JA245" i="93" s="1"/>
  <c r="LA245" i="93" s="1"/>
  <c r="BW205" i="93"/>
  <c r="JA205" i="93" s="1"/>
  <c r="LA205" i="93" s="1"/>
  <c r="BW225" i="93"/>
  <c r="JA225" i="93" s="1"/>
  <c r="LA225" i="93" s="1"/>
  <c r="BW185" i="93"/>
  <c r="JA185" i="93" s="1"/>
  <c r="LA185" i="93" s="1"/>
  <c r="BW165" i="93"/>
  <c r="JA165" i="93" s="1"/>
  <c r="LA165" i="93" s="1"/>
  <c r="BW125" i="93"/>
  <c r="JA125" i="93" s="1"/>
  <c r="LA125" i="93" s="1"/>
  <c r="BW105" i="93"/>
  <c r="JA105" i="93" s="1"/>
  <c r="LA105" i="93" s="1"/>
  <c r="BW145" i="93"/>
  <c r="JA145" i="93" s="1"/>
  <c r="LA145" i="93" s="1"/>
  <c r="BW85" i="93"/>
  <c r="JA85" i="93" s="1"/>
  <c r="LA85" i="93" s="1"/>
  <c r="BW65" i="93"/>
  <c r="JA65" i="93" s="1"/>
  <c r="LA65" i="93" s="1"/>
  <c r="BW45" i="93"/>
  <c r="JA45" i="93" s="1"/>
  <c r="LA45" i="93" s="1"/>
  <c r="BX277" i="93"/>
  <c r="JB277" i="93" s="1"/>
  <c r="LB277" i="93" s="1"/>
  <c r="BX257" i="93"/>
  <c r="JB257" i="93" s="1"/>
  <c r="LB257" i="93" s="1"/>
  <c r="BX237" i="93"/>
  <c r="JB237" i="93" s="1"/>
  <c r="LB237" i="93" s="1"/>
  <c r="BX217" i="93"/>
  <c r="JB217" i="93" s="1"/>
  <c r="LB217" i="93" s="1"/>
  <c r="BX177" i="93"/>
  <c r="JB177" i="93" s="1"/>
  <c r="LB177" i="93" s="1"/>
  <c r="BX197" i="93"/>
  <c r="JB197" i="93" s="1"/>
  <c r="LB197" i="93" s="1"/>
  <c r="BX157" i="93"/>
  <c r="JB157" i="93" s="1"/>
  <c r="LB157" i="93" s="1"/>
  <c r="BX137" i="93"/>
  <c r="JB137" i="93" s="1"/>
  <c r="LB137" i="93" s="1"/>
  <c r="BX117" i="93"/>
  <c r="JB117" i="93" s="1"/>
  <c r="LB117" i="93" s="1"/>
  <c r="BX77" i="93"/>
  <c r="JB77" i="93" s="1"/>
  <c r="LB77" i="93" s="1"/>
  <c r="BX97" i="93"/>
  <c r="JB97" i="93" s="1"/>
  <c r="LB97" i="93" s="1"/>
  <c r="BX57" i="93"/>
  <c r="JB57" i="93" s="1"/>
  <c r="LB57" i="93" s="1"/>
  <c r="BX37" i="93"/>
  <c r="JB37" i="93" s="1"/>
  <c r="LB37" i="93" s="1"/>
  <c r="BX285" i="93"/>
  <c r="JB285" i="93" s="1"/>
  <c r="LB285" i="93" s="1"/>
  <c r="BX265" i="93"/>
  <c r="JB265" i="93" s="1"/>
  <c r="LB265" i="93" s="1"/>
  <c r="BX245" i="93"/>
  <c r="JB245" i="93" s="1"/>
  <c r="LB245" i="93" s="1"/>
  <c r="BX205" i="93"/>
  <c r="JB205" i="93" s="1"/>
  <c r="LB205" i="93" s="1"/>
  <c r="BX225" i="93"/>
  <c r="JB225" i="93" s="1"/>
  <c r="LB225" i="93" s="1"/>
  <c r="BX185" i="93"/>
  <c r="JB185" i="93" s="1"/>
  <c r="LB185" i="93" s="1"/>
  <c r="BX165" i="93"/>
  <c r="JB165" i="93" s="1"/>
  <c r="LB165" i="93" s="1"/>
  <c r="BX105" i="93"/>
  <c r="JB105" i="93" s="1"/>
  <c r="LB105" i="93" s="1"/>
  <c r="BX145" i="93"/>
  <c r="JB145" i="93" s="1"/>
  <c r="LB145" i="93" s="1"/>
  <c r="BX85" i="93"/>
  <c r="JB85" i="93" s="1"/>
  <c r="LB85" i="93" s="1"/>
  <c r="BX125" i="93"/>
  <c r="JB125" i="93" s="1"/>
  <c r="LB125" i="93" s="1"/>
  <c r="BX65" i="93"/>
  <c r="JB65" i="93" s="1"/>
  <c r="LB65" i="93" s="1"/>
  <c r="BX45" i="93"/>
  <c r="JB45" i="93" s="1"/>
  <c r="LB45" i="93" s="1"/>
  <c r="CC214" i="93"/>
  <c r="JG214" i="93" s="1"/>
  <c r="LG214" i="93" s="1"/>
  <c r="CC174" i="93"/>
  <c r="JG174" i="93" s="1"/>
  <c r="LG174" i="93" s="1"/>
  <c r="CC154" i="93"/>
  <c r="JG154" i="93" s="1"/>
  <c r="LG154" i="93" s="1"/>
  <c r="CC194" i="93"/>
  <c r="JG194" i="93" s="1"/>
  <c r="LG194" i="93" s="1"/>
  <c r="CC114" i="93"/>
  <c r="JG114" i="93" s="1"/>
  <c r="LG114" i="93" s="1"/>
  <c r="CC134" i="93"/>
  <c r="JG134" i="93" s="1"/>
  <c r="LG134" i="93" s="1"/>
  <c r="CC94" i="93"/>
  <c r="JG94" i="93" s="1"/>
  <c r="LG94" i="93" s="1"/>
  <c r="CC74" i="93"/>
  <c r="JG74" i="93" s="1"/>
  <c r="LG74" i="93" s="1"/>
  <c r="CC54" i="93"/>
  <c r="JG54" i="93" s="1"/>
  <c r="LG54" i="93" s="1"/>
  <c r="CC34" i="93"/>
  <c r="JG34" i="93" s="1"/>
  <c r="LG34" i="93" s="1"/>
  <c r="CC275" i="93"/>
  <c r="JG275" i="93" s="1"/>
  <c r="LG275" i="93" s="1"/>
  <c r="CC255" i="93"/>
  <c r="JG255" i="93" s="1"/>
  <c r="LG255" i="93" s="1"/>
  <c r="CC235" i="93"/>
  <c r="JG235" i="93" s="1"/>
  <c r="LG235" i="93" s="1"/>
  <c r="CC215" i="93"/>
  <c r="JG215" i="93" s="1"/>
  <c r="LG215" i="93" s="1"/>
  <c r="CC195" i="93"/>
  <c r="JG195" i="93" s="1"/>
  <c r="LG195" i="93" s="1"/>
  <c r="CC155" i="93"/>
  <c r="JG155" i="93" s="1"/>
  <c r="LG155" i="93" s="1"/>
  <c r="CC175" i="93"/>
  <c r="JG175" i="93" s="1"/>
  <c r="LG175" i="93" s="1"/>
  <c r="CC135" i="93"/>
  <c r="JG135" i="93" s="1"/>
  <c r="LG135" i="93" s="1"/>
  <c r="CC115" i="93"/>
  <c r="JG115" i="93" s="1"/>
  <c r="LG115" i="93" s="1"/>
  <c r="CC95" i="93"/>
  <c r="JG95" i="93" s="1"/>
  <c r="LG95" i="93" s="1"/>
  <c r="CC75" i="93"/>
  <c r="JG75" i="93" s="1"/>
  <c r="LG75" i="93" s="1"/>
  <c r="CC35" i="93"/>
  <c r="JG35" i="93" s="1"/>
  <c r="LG35" i="93" s="1"/>
  <c r="CC55" i="93"/>
  <c r="JG55" i="93" s="1"/>
  <c r="LG55" i="93" s="1"/>
  <c r="CE276" i="93"/>
  <c r="JI276" i="93" s="1"/>
  <c r="LI276" i="93" s="1"/>
  <c r="CE236" i="93"/>
  <c r="JI236" i="93" s="1"/>
  <c r="LI236" i="93" s="1"/>
  <c r="CE256" i="93"/>
  <c r="JI256" i="93" s="1"/>
  <c r="LI256" i="93" s="1"/>
  <c r="CE196" i="93"/>
  <c r="JI196" i="93" s="1"/>
  <c r="LI196" i="93" s="1"/>
  <c r="CE216" i="93"/>
  <c r="JI216" i="93" s="1"/>
  <c r="LI216" i="93" s="1"/>
  <c r="CE176" i="93"/>
  <c r="JI176" i="93" s="1"/>
  <c r="LI176" i="93" s="1"/>
  <c r="CE156" i="93"/>
  <c r="JI156" i="93" s="1"/>
  <c r="LI156" i="93" s="1"/>
  <c r="CE136" i="93"/>
  <c r="JI136" i="93" s="1"/>
  <c r="LI136" i="93" s="1"/>
  <c r="CE116" i="93"/>
  <c r="JI116" i="93" s="1"/>
  <c r="LI116" i="93" s="1"/>
  <c r="CE76" i="93"/>
  <c r="JI76" i="93" s="1"/>
  <c r="LI76" i="93" s="1"/>
  <c r="CE96" i="93"/>
  <c r="JI96" i="93" s="1"/>
  <c r="LI96" i="93" s="1"/>
  <c r="CE56" i="93"/>
  <c r="JI56" i="93" s="1"/>
  <c r="LI56" i="93" s="1"/>
  <c r="CE36" i="93"/>
  <c r="JI36" i="93" s="1"/>
  <c r="LI36" i="93" s="1"/>
  <c r="CG277" i="93"/>
  <c r="JK277" i="93" s="1"/>
  <c r="LK277" i="93" s="1"/>
  <c r="CG257" i="93"/>
  <c r="JK257" i="93" s="1"/>
  <c r="LK257" i="93" s="1"/>
  <c r="CG237" i="93"/>
  <c r="JK237" i="93" s="1"/>
  <c r="LK237" i="93" s="1"/>
  <c r="CG217" i="93"/>
  <c r="JK217" i="93" s="1"/>
  <c r="LK217" i="93" s="1"/>
  <c r="CG177" i="93"/>
  <c r="JK177" i="93" s="1"/>
  <c r="LK177" i="93" s="1"/>
  <c r="CG197" i="93"/>
  <c r="JK197" i="93" s="1"/>
  <c r="LK197" i="93" s="1"/>
  <c r="CG137" i="93"/>
  <c r="JK137" i="93" s="1"/>
  <c r="LK137" i="93" s="1"/>
  <c r="CG117" i="93"/>
  <c r="JK117" i="93" s="1"/>
  <c r="LK117" i="93" s="1"/>
  <c r="CG157" i="93"/>
  <c r="JK157" i="93" s="1"/>
  <c r="LK157" i="93" s="1"/>
  <c r="CG77" i="93"/>
  <c r="JK77" i="93" s="1"/>
  <c r="LK77" i="93" s="1"/>
  <c r="CG97" i="93"/>
  <c r="JK97" i="93" s="1"/>
  <c r="LK97" i="93" s="1"/>
  <c r="CG57" i="93"/>
  <c r="JK57" i="93" s="1"/>
  <c r="LK57" i="93" s="1"/>
  <c r="CG37" i="93"/>
  <c r="JK37" i="93" s="1"/>
  <c r="LK37" i="93" s="1"/>
  <c r="CI278" i="93"/>
  <c r="JM278" i="93" s="1"/>
  <c r="LM278" i="93" s="1"/>
  <c r="CI258" i="93"/>
  <c r="JM258" i="93" s="1"/>
  <c r="LM258" i="93" s="1"/>
  <c r="CI238" i="93"/>
  <c r="JM238" i="93" s="1"/>
  <c r="LM238" i="93" s="1"/>
  <c r="CI218" i="93"/>
  <c r="JM218" i="93" s="1"/>
  <c r="LM218" i="93" s="1"/>
  <c r="CI178" i="93"/>
  <c r="JM178" i="93" s="1"/>
  <c r="LM178" i="93" s="1"/>
  <c r="CI158" i="93"/>
  <c r="JM158" i="93" s="1"/>
  <c r="LM158" i="93" s="1"/>
  <c r="CI118" i="93"/>
  <c r="JM118" i="93" s="1"/>
  <c r="LM118" i="93" s="1"/>
  <c r="CI198" i="93"/>
  <c r="JM198" i="93" s="1"/>
  <c r="LM198" i="93" s="1"/>
  <c r="CI138" i="93"/>
  <c r="JM138" i="93" s="1"/>
  <c r="LM138" i="93" s="1"/>
  <c r="CI98" i="93"/>
  <c r="JM98" i="93" s="1"/>
  <c r="LM98" i="93" s="1"/>
  <c r="CI78" i="93"/>
  <c r="JM78" i="93" s="1"/>
  <c r="LM78" i="93" s="1"/>
  <c r="CI58" i="93"/>
  <c r="JM58" i="93" s="1"/>
  <c r="LM58" i="93" s="1"/>
  <c r="CI38" i="93"/>
  <c r="JM38" i="93" s="1"/>
  <c r="LM38" i="93" s="1"/>
  <c r="BY280" i="93"/>
  <c r="JC280" i="93" s="1"/>
  <c r="LC280" i="93" s="1"/>
  <c r="BY260" i="93"/>
  <c r="JC260" i="93" s="1"/>
  <c r="LC260" i="93" s="1"/>
  <c r="BY240" i="93"/>
  <c r="JC240" i="93" s="1"/>
  <c r="LC240" i="93" s="1"/>
  <c r="BY220" i="93"/>
  <c r="JC220" i="93" s="1"/>
  <c r="LC220" i="93" s="1"/>
  <c r="BY180" i="93"/>
  <c r="JC180" i="93" s="1"/>
  <c r="LC180" i="93" s="1"/>
  <c r="BY200" i="93"/>
  <c r="JC200" i="93" s="1"/>
  <c r="LC200" i="93" s="1"/>
  <c r="BY140" i="93"/>
  <c r="JC140" i="93" s="1"/>
  <c r="LC140" i="93" s="1"/>
  <c r="BY160" i="93"/>
  <c r="JC160" i="93" s="1"/>
  <c r="LC160" i="93" s="1"/>
  <c r="BY80" i="93"/>
  <c r="JC80" i="93" s="1"/>
  <c r="LC80" i="93" s="1"/>
  <c r="BY120" i="93"/>
  <c r="JC120" i="93" s="1"/>
  <c r="LC120" i="93" s="1"/>
  <c r="BY40" i="93"/>
  <c r="JC40" i="93" s="1"/>
  <c r="LC40" i="93" s="1"/>
  <c r="BY100" i="93"/>
  <c r="JC100" i="93" s="1"/>
  <c r="LC100" i="93" s="1"/>
  <c r="BY60" i="93"/>
  <c r="JC60" i="93" s="1"/>
  <c r="LC60" i="93" s="1"/>
  <c r="BZ281" i="93"/>
  <c r="JD281" i="93" s="1"/>
  <c r="LD281" i="93" s="1"/>
  <c r="BZ261" i="93"/>
  <c r="JD261" i="93" s="1"/>
  <c r="LD261" i="93" s="1"/>
  <c r="BZ241" i="93"/>
  <c r="JD241" i="93" s="1"/>
  <c r="LD241" i="93" s="1"/>
  <c r="BZ221" i="93"/>
  <c r="JD221" i="93" s="1"/>
  <c r="LD221" i="93" s="1"/>
  <c r="BZ181" i="93"/>
  <c r="JD181" i="93" s="1"/>
  <c r="LD181" i="93" s="1"/>
  <c r="BZ161" i="93"/>
  <c r="JD161" i="93" s="1"/>
  <c r="LD161" i="93" s="1"/>
  <c r="BZ201" i="93"/>
  <c r="JD201" i="93" s="1"/>
  <c r="LD201" i="93" s="1"/>
  <c r="BZ121" i="93"/>
  <c r="JD121" i="93" s="1"/>
  <c r="LD121" i="93" s="1"/>
  <c r="BZ141" i="93"/>
  <c r="JD141" i="93" s="1"/>
  <c r="LD141" i="93" s="1"/>
  <c r="BZ101" i="93"/>
  <c r="JD101" i="93" s="1"/>
  <c r="LD101" i="93" s="1"/>
  <c r="BZ81" i="93"/>
  <c r="JD81" i="93" s="1"/>
  <c r="LD81" i="93" s="1"/>
  <c r="BZ61" i="93"/>
  <c r="JD61" i="93" s="1"/>
  <c r="LD61" i="93" s="1"/>
  <c r="BZ41" i="93"/>
  <c r="JD41" i="93" s="1"/>
  <c r="LD41" i="93" s="1"/>
  <c r="CB282" i="93"/>
  <c r="JF282" i="93" s="1"/>
  <c r="LF282" i="93" s="1"/>
  <c r="CB262" i="93"/>
  <c r="JF262" i="93" s="1"/>
  <c r="LF262" i="93" s="1"/>
  <c r="CB242" i="93"/>
  <c r="JF242" i="93" s="1"/>
  <c r="LF242" i="93" s="1"/>
  <c r="CB222" i="93"/>
  <c r="JF222" i="93" s="1"/>
  <c r="LF222" i="93" s="1"/>
  <c r="CB202" i="93"/>
  <c r="JF202" i="93" s="1"/>
  <c r="LF202" i="93" s="1"/>
  <c r="CB182" i="93"/>
  <c r="JF182" i="93" s="1"/>
  <c r="LF182" i="93" s="1"/>
  <c r="CB162" i="93"/>
  <c r="JF162" i="93" s="1"/>
  <c r="LF162" i="93" s="1"/>
  <c r="CB122" i="93"/>
  <c r="JF122" i="93" s="1"/>
  <c r="LF122" i="93" s="1"/>
  <c r="CB62" i="93"/>
  <c r="JF62" i="93" s="1"/>
  <c r="LF62" i="93" s="1"/>
  <c r="CB102" i="93"/>
  <c r="JF102" i="93" s="1"/>
  <c r="LF102" i="93" s="1"/>
  <c r="CB142" i="93"/>
  <c r="JF142" i="93" s="1"/>
  <c r="LF142" i="93" s="1"/>
  <c r="CB82" i="93"/>
  <c r="JF82" i="93" s="1"/>
  <c r="LF82" i="93" s="1"/>
  <c r="CB42" i="93"/>
  <c r="JF42" i="93" s="1"/>
  <c r="LF42" i="93" s="1"/>
  <c r="CC243" i="93"/>
  <c r="JG243" i="93" s="1"/>
  <c r="LG243" i="93" s="1"/>
  <c r="CC283" i="93"/>
  <c r="JG283" i="93" s="1"/>
  <c r="LG283" i="93" s="1"/>
  <c r="CC263" i="93"/>
  <c r="JG263" i="93" s="1"/>
  <c r="LG263" i="93" s="1"/>
  <c r="CC223" i="93"/>
  <c r="JG223" i="93" s="1"/>
  <c r="LG223" i="93" s="1"/>
  <c r="CC163" i="93"/>
  <c r="JG163" i="93" s="1"/>
  <c r="LG163" i="93" s="1"/>
  <c r="CC203" i="93"/>
  <c r="JG203" i="93" s="1"/>
  <c r="LG203" i="93" s="1"/>
  <c r="CC183" i="93"/>
  <c r="JG183" i="93" s="1"/>
  <c r="LG183" i="93" s="1"/>
  <c r="CC143" i="93"/>
  <c r="JG143" i="93" s="1"/>
  <c r="LG143" i="93" s="1"/>
  <c r="CC123" i="93"/>
  <c r="JG123" i="93" s="1"/>
  <c r="LG123" i="93" s="1"/>
  <c r="CC63" i="93"/>
  <c r="JG63" i="93" s="1"/>
  <c r="LG63" i="93" s="1"/>
  <c r="CC103" i="93"/>
  <c r="JG103" i="93" s="1"/>
  <c r="LG103" i="93" s="1"/>
  <c r="CC43" i="93"/>
  <c r="JG43" i="93" s="1"/>
  <c r="LG43" i="93" s="1"/>
  <c r="CC83" i="93"/>
  <c r="JG83" i="93" s="1"/>
  <c r="LG83" i="93" s="1"/>
  <c r="CE284" i="93"/>
  <c r="JI284" i="93" s="1"/>
  <c r="LI284" i="93" s="1"/>
  <c r="CE264" i="93"/>
  <c r="JI264" i="93" s="1"/>
  <c r="LI264" i="93" s="1"/>
  <c r="CE244" i="93"/>
  <c r="JI244" i="93" s="1"/>
  <c r="LI244" i="93" s="1"/>
  <c r="CE204" i="93"/>
  <c r="JI204" i="93" s="1"/>
  <c r="LI204" i="93" s="1"/>
  <c r="CE164" i="93"/>
  <c r="JI164" i="93" s="1"/>
  <c r="LI164" i="93" s="1"/>
  <c r="CE184" i="93"/>
  <c r="JI184" i="93" s="1"/>
  <c r="LI184" i="93" s="1"/>
  <c r="CE224" i="93"/>
  <c r="JI224" i="93" s="1"/>
  <c r="LI224" i="93" s="1"/>
  <c r="CE104" i="93"/>
  <c r="JI104" i="93" s="1"/>
  <c r="LI104" i="93" s="1"/>
  <c r="CE144" i="93"/>
  <c r="JI144" i="93" s="1"/>
  <c r="LI144" i="93" s="1"/>
  <c r="CE124" i="93"/>
  <c r="JI124" i="93" s="1"/>
  <c r="LI124" i="93" s="1"/>
  <c r="CE84" i="93"/>
  <c r="JI84" i="93" s="1"/>
  <c r="LI84" i="93" s="1"/>
  <c r="CE64" i="93"/>
  <c r="JI64" i="93" s="1"/>
  <c r="LI64" i="93" s="1"/>
  <c r="CE44" i="93"/>
  <c r="JI44" i="93" s="1"/>
  <c r="LI44" i="93" s="1"/>
  <c r="HK25" i="93"/>
  <c r="CG285" i="93"/>
  <c r="JK285" i="93" s="1"/>
  <c r="LK285" i="93" s="1"/>
  <c r="CG265" i="93"/>
  <c r="JK265" i="93" s="1"/>
  <c r="LK265" i="93" s="1"/>
  <c r="CG225" i="93"/>
  <c r="JK225" i="93" s="1"/>
  <c r="LK225" i="93" s="1"/>
  <c r="CG205" i="93"/>
  <c r="JK205" i="93" s="1"/>
  <c r="LK205" i="93" s="1"/>
  <c r="CG245" i="93"/>
  <c r="JK245" i="93" s="1"/>
  <c r="LK245" i="93" s="1"/>
  <c r="CG185" i="93"/>
  <c r="JK185" i="93" s="1"/>
  <c r="LK185" i="93" s="1"/>
  <c r="CG165" i="93"/>
  <c r="JK165" i="93" s="1"/>
  <c r="LK165" i="93" s="1"/>
  <c r="CG105" i="93"/>
  <c r="JK105" i="93" s="1"/>
  <c r="LK105" i="93" s="1"/>
  <c r="CG145" i="93"/>
  <c r="JK145" i="93" s="1"/>
  <c r="LK145" i="93" s="1"/>
  <c r="CG85" i="93"/>
  <c r="JK85" i="93" s="1"/>
  <c r="LK85" i="93" s="1"/>
  <c r="CG125" i="93"/>
  <c r="JK125" i="93" s="1"/>
  <c r="LK125" i="93" s="1"/>
  <c r="CG65" i="93"/>
  <c r="JK65" i="93" s="1"/>
  <c r="LK65" i="93" s="1"/>
  <c r="CG45" i="93"/>
  <c r="JK45" i="93" s="1"/>
  <c r="LK45" i="93" s="1"/>
  <c r="CG266" i="93"/>
  <c r="JK266" i="93" s="1"/>
  <c r="LK266" i="93" s="1"/>
  <c r="CG246" i="93"/>
  <c r="JK246" i="93" s="1"/>
  <c r="LK246" i="93" s="1"/>
  <c r="CG286" i="93"/>
  <c r="JK286" i="93" s="1"/>
  <c r="LK286" i="93" s="1"/>
  <c r="CG226" i="93"/>
  <c r="JK226" i="93" s="1"/>
  <c r="LK226" i="93" s="1"/>
  <c r="CG186" i="93"/>
  <c r="JK186" i="93" s="1"/>
  <c r="LK186" i="93" s="1"/>
  <c r="CG206" i="93"/>
  <c r="JK206" i="93" s="1"/>
  <c r="LK206" i="93" s="1"/>
  <c r="CG166" i="93"/>
  <c r="JK166" i="93" s="1"/>
  <c r="LK166" i="93" s="1"/>
  <c r="CG126" i="93"/>
  <c r="JK126" i="93" s="1"/>
  <c r="LK126" i="93" s="1"/>
  <c r="CG146" i="93"/>
  <c r="JK146" i="93" s="1"/>
  <c r="LK146" i="93" s="1"/>
  <c r="CG106" i="93"/>
  <c r="JK106" i="93" s="1"/>
  <c r="LK106" i="93" s="1"/>
  <c r="CG66" i="93"/>
  <c r="JK66" i="93" s="1"/>
  <c r="LK66" i="93" s="1"/>
  <c r="CG86" i="93"/>
  <c r="JK86" i="93" s="1"/>
  <c r="LK86" i="93" s="1"/>
  <c r="CG46" i="93"/>
  <c r="JK46" i="93" s="1"/>
  <c r="LK46" i="93" s="1"/>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JK147" i="93" s="1"/>
  <c r="LK147" i="93" s="1"/>
  <c r="CG107" i="93"/>
  <c r="JK107" i="93" s="1"/>
  <c r="LK107" i="93" s="1"/>
  <c r="CG127" i="93"/>
  <c r="JK127" i="93" s="1"/>
  <c r="LK127" i="93" s="1"/>
  <c r="CG87" i="93"/>
  <c r="JK87" i="93" s="1"/>
  <c r="LK87" i="93" s="1"/>
  <c r="CG67" i="93"/>
  <c r="JK67" i="93" s="1"/>
  <c r="LK67" i="93" s="1"/>
  <c r="CG47" i="93"/>
  <c r="JK47" i="93" s="1"/>
  <c r="LK47"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BW278" i="93"/>
  <c r="JA278" i="93" s="1"/>
  <c r="LA278" i="93" s="1"/>
  <c r="BW258" i="93"/>
  <c r="JA258" i="93" s="1"/>
  <c r="LA258" i="93" s="1"/>
  <c r="BW218" i="93"/>
  <c r="JA218" i="93" s="1"/>
  <c r="LA218" i="93" s="1"/>
  <c r="BW198" i="93"/>
  <c r="JA198" i="93" s="1"/>
  <c r="LA198" i="93" s="1"/>
  <c r="BW238" i="93"/>
  <c r="JA238" i="93" s="1"/>
  <c r="LA238" i="93" s="1"/>
  <c r="BW178" i="93"/>
  <c r="JA178" i="93" s="1"/>
  <c r="LA178" i="93" s="1"/>
  <c r="BW158" i="93"/>
  <c r="JA158" i="93" s="1"/>
  <c r="LA158" i="93" s="1"/>
  <c r="BW138" i="93"/>
  <c r="JA138" i="93" s="1"/>
  <c r="LA138" i="93" s="1"/>
  <c r="BW118" i="93"/>
  <c r="JA118" i="93" s="1"/>
  <c r="LA118" i="93" s="1"/>
  <c r="BW98" i="93"/>
  <c r="JA98" i="93" s="1"/>
  <c r="LA98" i="93" s="1"/>
  <c r="BW78" i="93"/>
  <c r="JA78" i="93" s="1"/>
  <c r="LA78" i="93" s="1"/>
  <c r="BW58" i="93"/>
  <c r="JA58" i="93" s="1"/>
  <c r="LA58" i="93" s="1"/>
  <c r="BW38" i="93"/>
  <c r="JA38" i="93" s="1"/>
  <c r="LA38" i="93" s="1"/>
  <c r="BW286" i="93"/>
  <c r="JA286" i="93" s="1"/>
  <c r="LA286" i="93" s="1"/>
  <c r="BW266" i="93"/>
  <c r="JA266" i="93" s="1"/>
  <c r="LA266" i="93" s="1"/>
  <c r="BW246" i="93"/>
  <c r="JA246" i="93" s="1"/>
  <c r="LA246" i="93" s="1"/>
  <c r="BW226" i="93"/>
  <c r="JA226" i="93" s="1"/>
  <c r="LA226" i="93" s="1"/>
  <c r="BW186" i="93"/>
  <c r="JA186" i="93" s="1"/>
  <c r="LA186" i="93" s="1"/>
  <c r="BW206" i="93"/>
  <c r="JA206" i="93" s="1"/>
  <c r="LA206" i="93" s="1"/>
  <c r="BW166" i="93"/>
  <c r="JA166" i="93" s="1"/>
  <c r="LA166" i="93" s="1"/>
  <c r="BW146" i="93"/>
  <c r="JA146" i="93" s="1"/>
  <c r="LA146" i="93" s="1"/>
  <c r="BW126" i="93"/>
  <c r="JA126" i="93" s="1"/>
  <c r="LA126" i="93" s="1"/>
  <c r="BW106" i="93"/>
  <c r="JA106" i="93" s="1"/>
  <c r="LA106" i="93" s="1"/>
  <c r="BW66" i="93"/>
  <c r="JA66" i="93" s="1"/>
  <c r="LA66" i="93" s="1"/>
  <c r="BW86" i="93"/>
  <c r="JA86" i="93" s="1"/>
  <c r="LA86" i="93" s="1"/>
  <c r="BW46" i="93"/>
  <c r="JA46" i="93" s="1"/>
  <c r="LA46" i="93" s="1"/>
  <c r="BX278" i="93"/>
  <c r="JB278" i="93" s="1"/>
  <c r="LB278" i="93" s="1"/>
  <c r="BX258" i="93"/>
  <c r="JB258" i="93" s="1"/>
  <c r="LB258" i="93" s="1"/>
  <c r="BX238" i="93"/>
  <c r="JB238" i="93" s="1"/>
  <c r="LB238" i="93" s="1"/>
  <c r="BX218" i="93"/>
  <c r="JB218" i="93" s="1"/>
  <c r="LB218" i="93" s="1"/>
  <c r="BX198" i="93"/>
  <c r="JB198" i="93" s="1"/>
  <c r="LB198" i="93" s="1"/>
  <c r="BX178" i="93"/>
  <c r="JB178" i="93" s="1"/>
  <c r="LB178" i="93" s="1"/>
  <c r="BX158" i="93"/>
  <c r="JB158" i="93" s="1"/>
  <c r="LB158" i="93" s="1"/>
  <c r="BX118" i="93"/>
  <c r="JB118" i="93" s="1"/>
  <c r="LB118" i="93" s="1"/>
  <c r="BX98" i="93"/>
  <c r="JB98" i="93" s="1"/>
  <c r="LB98" i="93" s="1"/>
  <c r="BX78" i="93"/>
  <c r="JB78" i="93" s="1"/>
  <c r="LB78" i="93" s="1"/>
  <c r="BX58" i="93"/>
  <c r="JB58" i="93" s="1"/>
  <c r="LB58" i="93" s="1"/>
  <c r="BX38" i="93"/>
  <c r="JB38" i="93" s="1"/>
  <c r="LB38" i="93" s="1"/>
  <c r="BX138" i="93"/>
  <c r="JB138" i="93" s="1"/>
  <c r="LB138" i="93" s="1"/>
  <c r="BX286" i="93"/>
  <c r="JB286" i="93" s="1"/>
  <c r="LB286" i="93" s="1"/>
  <c r="BX266" i="93"/>
  <c r="JB266" i="93" s="1"/>
  <c r="LB266" i="93" s="1"/>
  <c r="BX246" i="93"/>
  <c r="JB246" i="93" s="1"/>
  <c r="LB246" i="93" s="1"/>
  <c r="BX226" i="93"/>
  <c r="JB226" i="93" s="1"/>
  <c r="LB226" i="93" s="1"/>
  <c r="BX186" i="93"/>
  <c r="JB186" i="93" s="1"/>
  <c r="LB186" i="93" s="1"/>
  <c r="BX206" i="93"/>
  <c r="JB206" i="93" s="1"/>
  <c r="LB206" i="93" s="1"/>
  <c r="BX166" i="93"/>
  <c r="JB166" i="93" s="1"/>
  <c r="LB166" i="93" s="1"/>
  <c r="BX146" i="93"/>
  <c r="JB146" i="93" s="1"/>
  <c r="LB146" i="93" s="1"/>
  <c r="BX126" i="93"/>
  <c r="JB126" i="93" s="1"/>
  <c r="LB126" i="93" s="1"/>
  <c r="BX106" i="93"/>
  <c r="JB106" i="93" s="1"/>
  <c r="LB106" i="93" s="1"/>
  <c r="BX66" i="93"/>
  <c r="JB66" i="93" s="1"/>
  <c r="LB66" i="93" s="1"/>
  <c r="BX86" i="93"/>
  <c r="JB86" i="93" s="1"/>
  <c r="LB86" i="93" s="1"/>
  <c r="BX46" i="93"/>
  <c r="JB46" i="93" s="1"/>
  <c r="LB46" i="93" s="1"/>
  <c r="CE214" i="93"/>
  <c r="JI214" i="93" s="1"/>
  <c r="LI214" i="93" s="1"/>
  <c r="CE174" i="93"/>
  <c r="JI174" i="93" s="1"/>
  <c r="LI174" i="93" s="1"/>
  <c r="CE194" i="93"/>
  <c r="JI194" i="93" s="1"/>
  <c r="LI194" i="93" s="1"/>
  <c r="CE154" i="93"/>
  <c r="JI154" i="93" s="1"/>
  <c r="LI154" i="93" s="1"/>
  <c r="CE114" i="93"/>
  <c r="JI114" i="93" s="1"/>
  <c r="LI114" i="93" s="1"/>
  <c r="CE134" i="93"/>
  <c r="JI134" i="93" s="1"/>
  <c r="LI134" i="93" s="1"/>
  <c r="CE94" i="93"/>
  <c r="JI94" i="93" s="1"/>
  <c r="LI94" i="93" s="1"/>
  <c r="CE74" i="93"/>
  <c r="JI74" i="93" s="1"/>
  <c r="LI74" i="93" s="1"/>
  <c r="CE54" i="93"/>
  <c r="JI54" i="93" s="1"/>
  <c r="LI54" i="93" s="1"/>
  <c r="CE34" i="93"/>
  <c r="JI34" i="93" s="1"/>
  <c r="LI34" i="93" s="1"/>
  <c r="CE275" i="93"/>
  <c r="JI275" i="93" s="1"/>
  <c r="LI275" i="93" s="1"/>
  <c r="CE255" i="93"/>
  <c r="JI255" i="93" s="1"/>
  <c r="LI255" i="93" s="1"/>
  <c r="CE235" i="93"/>
  <c r="JI235" i="93" s="1"/>
  <c r="LI235" i="93" s="1"/>
  <c r="CE215" i="93"/>
  <c r="JI215" i="93" s="1"/>
  <c r="LI215" i="93" s="1"/>
  <c r="CE195" i="93"/>
  <c r="JI195" i="93" s="1"/>
  <c r="LI195" i="93" s="1"/>
  <c r="CE175" i="93"/>
  <c r="JI175" i="93" s="1"/>
  <c r="LI175" i="93" s="1"/>
  <c r="CE155" i="93"/>
  <c r="JI155" i="93" s="1"/>
  <c r="LI155" i="93" s="1"/>
  <c r="CE135" i="93"/>
  <c r="JI135" i="93" s="1"/>
  <c r="LI135" i="93" s="1"/>
  <c r="CE115" i="93"/>
  <c r="JI115" i="93" s="1"/>
  <c r="LI115" i="93" s="1"/>
  <c r="CE95" i="93"/>
  <c r="JI95" i="93" s="1"/>
  <c r="LI95" i="93" s="1"/>
  <c r="CE75" i="93"/>
  <c r="JI75" i="93" s="1"/>
  <c r="LI75" i="93" s="1"/>
  <c r="CE35" i="93"/>
  <c r="JI35" i="93" s="1"/>
  <c r="LI35" i="93" s="1"/>
  <c r="CE55" i="93"/>
  <c r="JI55" i="93" s="1"/>
  <c r="LI55" i="93" s="1"/>
  <c r="CG276" i="93"/>
  <c r="JK276" i="93" s="1"/>
  <c r="LK276" i="93" s="1"/>
  <c r="CG236" i="93"/>
  <c r="JK236" i="93" s="1"/>
  <c r="LK236" i="93" s="1"/>
  <c r="CG256" i="93"/>
  <c r="JK256" i="93" s="1"/>
  <c r="LK256" i="93" s="1"/>
  <c r="CG216" i="93"/>
  <c r="JK216" i="93" s="1"/>
  <c r="LK216" i="93" s="1"/>
  <c r="CG196" i="93"/>
  <c r="JK196" i="93" s="1"/>
  <c r="LK196" i="93" s="1"/>
  <c r="CG176" i="93"/>
  <c r="JK176" i="93" s="1"/>
  <c r="LK176" i="93" s="1"/>
  <c r="CG156" i="93"/>
  <c r="JK156" i="93" s="1"/>
  <c r="LK156" i="93" s="1"/>
  <c r="CG136" i="93"/>
  <c r="JK136" i="93" s="1"/>
  <c r="LK136" i="93" s="1"/>
  <c r="CG116" i="93"/>
  <c r="JK116" i="93" s="1"/>
  <c r="LK116" i="93" s="1"/>
  <c r="CG96" i="93"/>
  <c r="JK96" i="93" s="1"/>
  <c r="LK96" i="93" s="1"/>
  <c r="CG76" i="93"/>
  <c r="JK76" i="93" s="1"/>
  <c r="LK76" i="93" s="1"/>
  <c r="CG36" i="93"/>
  <c r="JK36" i="93" s="1"/>
  <c r="LK36" i="93" s="1"/>
  <c r="CG56" i="93"/>
  <c r="JK56" i="93" s="1"/>
  <c r="LK56" i="93" s="1"/>
  <c r="CI277" i="93"/>
  <c r="JM277" i="93" s="1"/>
  <c r="LM277" i="93" s="1"/>
  <c r="CI237" i="93"/>
  <c r="JM237" i="93" s="1"/>
  <c r="LM237" i="93" s="1"/>
  <c r="CI257" i="93"/>
  <c r="JM257" i="93" s="1"/>
  <c r="LM257" i="93" s="1"/>
  <c r="CI197" i="93"/>
  <c r="JM197" i="93" s="1"/>
  <c r="LM197" i="93" s="1"/>
  <c r="CI177" i="93"/>
  <c r="JM177" i="93" s="1"/>
  <c r="LM177" i="93" s="1"/>
  <c r="CI217" i="93"/>
  <c r="JM217" i="93" s="1"/>
  <c r="LM217" i="93" s="1"/>
  <c r="CI157" i="93"/>
  <c r="JM157" i="93" s="1"/>
  <c r="LM157" i="93" s="1"/>
  <c r="CI137" i="93"/>
  <c r="JM137" i="93" s="1"/>
  <c r="LM137" i="93" s="1"/>
  <c r="CI117" i="93"/>
  <c r="JM117" i="93" s="1"/>
  <c r="LM117" i="93" s="1"/>
  <c r="CI77" i="93"/>
  <c r="JM77" i="93" s="1"/>
  <c r="LM77" i="93" s="1"/>
  <c r="CI97" i="93"/>
  <c r="JM97" i="93" s="1"/>
  <c r="LM97" i="93" s="1"/>
  <c r="CI57" i="93"/>
  <c r="JM57" i="93" s="1"/>
  <c r="LM57" i="93" s="1"/>
  <c r="CI37" i="93"/>
  <c r="JM37" i="93" s="1"/>
  <c r="LM37" i="93" s="1"/>
  <c r="BY279" i="93"/>
  <c r="JC279" i="93" s="1"/>
  <c r="LC279" i="93" s="1"/>
  <c r="BY259" i="93"/>
  <c r="JC259" i="93" s="1"/>
  <c r="LC259" i="93" s="1"/>
  <c r="BY239" i="93"/>
  <c r="JC239" i="93" s="1"/>
  <c r="LC239" i="93" s="1"/>
  <c r="BY219" i="93"/>
  <c r="JC219" i="93" s="1"/>
  <c r="LC219" i="93" s="1"/>
  <c r="BY199" i="93"/>
  <c r="JC199" i="93" s="1"/>
  <c r="LC199" i="93" s="1"/>
  <c r="BY179" i="93"/>
  <c r="JC179" i="93" s="1"/>
  <c r="LC179" i="93" s="1"/>
  <c r="BY159" i="93"/>
  <c r="JC159" i="93" s="1"/>
  <c r="LC159" i="93" s="1"/>
  <c r="BY139" i="93"/>
  <c r="JC139" i="93" s="1"/>
  <c r="LC139" i="93" s="1"/>
  <c r="BY119" i="93"/>
  <c r="JC119" i="93" s="1"/>
  <c r="LC119" i="93" s="1"/>
  <c r="BY99" i="93"/>
  <c r="JC99" i="93" s="1"/>
  <c r="LC99" i="93" s="1"/>
  <c r="BY59" i="93"/>
  <c r="JC59" i="93" s="1"/>
  <c r="LC59" i="93" s="1"/>
  <c r="BY79" i="93"/>
  <c r="JC79" i="93" s="1"/>
  <c r="LC79" i="93" s="1"/>
  <c r="BY39" i="93"/>
  <c r="JC39" i="93" s="1"/>
  <c r="LC39" i="93" s="1"/>
  <c r="BZ280" i="93"/>
  <c r="JD280" i="93" s="1"/>
  <c r="LD280" i="93" s="1"/>
  <c r="BZ260" i="93"/>
  <c r="JD260" i="93" s="1"/>
  <c r="LD260" i="93" s="1"/>
  <c r="BZ240" i="93"/>
  <c r="JD240" i="93" s="1"/>
  <c r="LD240" i="93" s="1"/>
  <c r="BZ220" i="93"/>
  <c r="JD220" i="93" s="1"/>
  <c r="LD220" i="93" s="1"/>
  <c r="BZ200" i="93"/>
  <c r="JD200" i="93" s="1"/>
  <c r="LD200" i="93" s="1"/>
  <c r="BZ180" i="93"/>
  <c r="JD180" i="93" s="1"/>
  <c r="LD180" i="93" s="1"/>
  <c r="BZ160" i="93"/>
  <c r="JD160" i="93" s="1"/>
  <c r="LD160" i="93" s="1"/>
  <c r="BZ140" i="93"/>
  <c r="JD140" i="93" s="1"/>
  <c r="LD140" i="93" s="1"/>
  <c r="BZ120" i="93"/>
  <c r="JD120" i="93" s="1"/>
  <c r="LD120" i="93" s="1"/>
  <c r="BZ80" i="93"/>
  <c r="JD80" i="93" s="1"/>
  <c r="LD80" i="93" s="1"/>
  <c r="BZ100" i="93"/>
  <c r="JD100" i="93" s="1"/>
  <c r="LD100" i="93" s="1"/>
  <c r="BZ40" i="93"/>
  <c r="JD40" i="93" s="1"/>
  <c r="LD40" i="93" s="1"/>
  <c r="BZ60" i="93"/>
  <c r="JD60" i="93" s="1"/>
  <c r="LD60" i="93" s="1"/>
  <c r="CB281" i="93"/>
  <c r="JF281" i="93" s="1"/>
  <c r="LF281" i="93" s="1"/>
  <c r="CB261" i="93"/>
  <c r="JF261" i="93" s="1"/>
  <c r="LF261" i="93" s="1"/>
  <c r="CB241" i="93"/>
  <c r="JF241" i="93" s="1"/>
  <c r="LF241" i="93" s="1"/>
  <c r="CB221" i="93"/>
  <c r="JF221" i="93" s="1"/>
  <c r="LF221" i="93" s="1"/>
  <c r="CB181" i="93"/>
  <c r="JF181" i="93" s="1"/>
  <c r="LF181" i="93" s="1"/>
  <c r="CB201" i="93"/>
  <c r="JF201" i="93" s="1"/>
  <c r="LF201" i="93" s="1"/>
  <c r="CB161" i="93"/>
  <c r="JF161" i="93" s="1"/>
  <c r="LF161" i="93" s="1"/>
  <c r="CB141" i="93"/>
  <c r="JF141" i="93" s="1"/>
  <c r="LF141" i="93" s="1"/>
  <c r="CB81" i="93"/>
  <c r="JF81" i="93" s="1"/>
  <c r="LF81" i="93" s="1"/>
  <c r="CB121" i="93"/>
  <c r="JF121" i="93" s="1"/>
  <c r="LF121" i="93" s="1"/>
  <c r="CB41" i="93"/>
  <c r="JF41" i="93" s="1"/>
  <c r="LF41" i="93" s="1"/>
  <c r="CB61" i="93"/>
  <c r="JF61" i="93" s="1"/>
  <c r="LF61" i="93" s="1"/>
  <c r="CB101" i="93"/>
  <c r="JF101" i="93" s="1"/>
  <c r="LF101" i="93" s="1"/>
  <c r="HG22" i="93"/>
  <c r="CC282" i="93"/>
  <c r="JG282" i="93" s="1"/>
  <c r="LG282" i="93" s="1"/>
  <c r="CC262" i="93"/>
  <c r="JG262" i="93" s="1"/>
  <c r="LG262" i="93" s="1"/>
  <c r="CC242" i="93"/>
  <c r="JG242" i="93" s="1"/>
  <c r="LG242" i="93" s="1"/>
  <c r="CC222" i="93"/>
  <c r="JG222" i="93" s="1"/>
  <c r="LG222" i="93" s="1"/>
  <c r="CC182" i="93"/>
  <c r="JG182" i="93" s="1"/>
  <c r="LG182" i="93" s="1"/>
  <c r="CC162" i="93"/>
  <c r="JG162" i="93" s="1"/>
  <c r="LG162" i="93" s="1"/>
  <c r="CC202" i="93"/>
  <c r="JG202" i="93" s="1"/>
  <c r="LG202" i="93" s="1"/>
  <c r="CC122" i="93"/>
  <c r="JG122" i="93" s="1"/>
  <c r="LG122" i="93" s="1"/>
  <c r="CC142" i="93"/>
  <c r="JG142" i="93" s="1"/>
  <c r="LG142" i="93" s="1"/>
  <c r="CC102" i="93"/>
  <c r="JG102" i="93" s="1"/>
  <c r="LG102" i="93" s="1"/>
  <c r="CC82" i="93"/>
  <c r="JG82" i="93" s="1"/>
  <c r="LG82" i="93" s="1"/>
  <c r="CC42" i="93"/>
  <c r="JG42" i="93" s="1"/>
  <c r="LG42" i="93" s="1"/>
  <c r="CC62" i="93"/>
  <c r="JG62" i="93" s="1"/>
  <c r="LG62" i="93" s="1"/>
  <c r="CE263" i="93"/>
  <c r="JI263" i="93" s="1"/>
  <c r="LI263" i="93" s="1"/>
  <c r="CE243" i="93"/>
  <c r="JI243" i="93" s="1"/>
  <c r="LI243" i="93" s="1"/>
  <c r="CE283" i="93"/>
  <c r="JI283" i="93" s="1"/>
  <c r="LI283" i="93" s="1"/>
  <c r="CE223" i="93"/>
  <c r="JI223" i="93" s="1"/>
  <c r="LI223" i="93" s="1"/>
  <c r="CE203" i="93"/>
  <c r="JI203" i="93" s="1"/>
  <c r="LI203" i="93" s="1"/>
  <c r="CE183" i="93"/>
  <c r="JI183" i="93" s="1"/>
  <c r="LI183" i="93" s="1"/>
  <c r="CE143" i="93"/>
  <c r="JI143" i="93" s="1"/>
  <c r="LI143" i="93" s="1"/>
  <c r="CE163" i="93"/>
  <c r="JI163" i="93" s="1"/>
  <c r="LI163" i="93" s="1"/>
  <c r="CE123" i="93"/>
  <c r="JI123" i="93" s="1"/>
  <c r="LI123" i="93" s="1"/>
  <c r="CE63" i="93"/>
  <c r="JI63" i="93" s="1"/>
  <c r="LI63" i="93" s="1"/>
  <c r="CE103" i="93"/>
  <c r="JI103" i="93" s="1"/>
  <c r="LI103" i="93" s="1"/>
  <c r="CE83" i="93"/>
  <c r="JI83" i="93" s="1"/>
  <c r="LI83" i="93" s="1"/>
  <c r="CE43" i="93"/>
  <c r="JI43" i="93" s="1"/>
  <c r="LI43" i="93" s="1"/>
  <c r="CG284" i="93"/>
  <c r="JK284" i="93" s="1"/>
  <c r="LK284" i="93" s="1"/>
  <c r="CG264" i="93"/>
  <c r="JK264" i="93" s="1"/>
  <c r="LK264" i="93" s="1"/>
  <c r="CG244" i="93"/>
  <c r="JK244" i="93" s="1"/>
  <c r="LK244" i="93" s="1"/>
  <c r="CG224" i="93"/>
  <c r="JK224" i="93" s="1"/>
  <c r="LK224" i="93" s="1"/>
  <c r="CG204" i="93"/>
  <c r="JK204" i="93" s="1"/>
  <c r="LK204" i="93" s="1"/>
  <c r="CG164" i="93"/>
  <c r="JK164" i="93" s="1"/>
  <c r="LK164" i="93" s="1"/>
  <c r="CG184" i="93"/>
  <c r="JK184" i="93" s="1"/>
  <c r="LK184" i="93" s="1"/>
  <c r="CG144" i="93"/>
  <c r="JK144" i="93" s="1"/>
  <c r="LK144" i="93" s="1"/>
  <c r="CG124" i="93"/>
  <c r="JK124" i="93" s="1"/>
  <c r="LK124" i="93" s="1"/>
  <c r="CG64" i="93"/>
  <c r="JK64" i="93" s="1"/>
  <c r="LK64" i="93" s="1"/>
  <c r="CG104" i="93"/>
  <c r="JK104" i="93" s="1"/>
  <c r="LK104" i="93" s="1"/>
  <c r="CG44" i="93"/>
  <c r="JK44" i="93" s="1"/>
  <c r="LK44" i="93" s="1"/>
  <c r="CG84" i="93"/>
  <c r="JK84" i="93" s="1"/>
  <c r="LK84" i="93" s="1"/>
  <c r="CI285" i="93"/>
  <c r="JM285" i="93" s="1"/>
  <c r="LM285" i="93" s="1"/>
  <c r="CI225" i="93"/>
  <c r="JM225" i="93" s="1"/>
  <c r="LM225" i="93" s="1"/>
  <c r="CI265" i="93"/>
  <c r="JM265" i="93" s="1"/>
  <c r="LM265" i="93" s="1"/>
  <c r="CI245" i="93"/>
  <c r="JM245" i="93" s="1"/>
  <c r="LM245" i="93" s="1"/>
  <c r="CI205" i="93"/>
  <c r="JM205" i="93" s="1"/>
  <c r="LM205" i="93" s="1"/>
  <c r="CI165" i="93"/>
  <c r="JM165" i="93" s="1"/>
  <c r="LM165" i="93" s="1"/>
  <c r="CI185" i="93"/>
  <c r="JM185" i="93" s="1"/>
  <c r="LM185" i="93" s="1"/>
  <c r="CI105" i="93"/>
  <c r="JM105" i="93" s="1"/>
  <c r="LM105" i="93" s="1"/>
  <c r="CI145" i="93"/>
  <c r="JM145" i="93" s="1"/>
  <c r="LM145" i="93" s="1"/>
  <c r="CI125" i="93"/>
  <c r="JM125" i="93" s="1"/>
  <c r="LM125" i="93" s="1"/>
  <c r="CI85" i="93"/>
  <c r="JM85" i="93" s="1"/>
  <c r="LM85" i="93" s="1"/>
  <c r="CI65" i="93"/>
  <c r="JM65" i="93" s="1"/>
  <c r="LM65" i="93" s="1"/>
  <c r="CI45" i="93"/>
  <c r="JM45" i="93" s="1"/>
  <c r="LM45" i="93" s="1"/>
  <c r="CI286" i="93"/>
  <c r="JM286" i="93" s="1"/>
  <c r="LM286" i="93" s="1"/>
  <c r="CI266" i="93"/>
  <c r="JM266" i="93" s="1"/>
  <c r="LM266" i="93" s="1"/>
  <c r="CI246" i="93"/>
  <c r="JM246" i="93" s="1"/>
  <c r="LM246" i="93" s="1"/>
  <c r="CI226" i="93"/>
  <c r="JM226" i="93" s="1"/>
  <c r="LM226" i="93" s="1"/>
  <c r="CI206" i="93"/>
  <c r="JM206" i="93" s="1"/>
  <c r="LM206" i="93" s="1"/>
  <c r="CI186" i="93"/>
  <c r="JM186" i="93" s="1"/>
  <c r="LM186" i="93" s="1"/>
  <c r="CI166" i="93"/>
  <c r="JM166" i="93" s="1"/>
  <c r="LM166" i="93" s="1"/>
  <c r="CI146" i="93"/>
  <c r="JM146" i="93" s="1"/>
  <c r="LM146" i="93" s="1"/>
  <c r="CI126" i="93"/>
  <c r="JM126" i="93" s="1"/>
  <c r="LM126" i="93" s="1"/>
  <c r="CI106" i="93"/>
  <c r="JM106" i="93" s="1"/>
  <c r="LM106" i="93" s="1"/>
  <c r="CI86" i="93"/>
  <c r="JM86" i="93" s="1"/>
  <c r="LM86" i="93" s="1"/>
  <c r="CI66" i="93"/>
  <c r="JM66" i="93" s="1"/>
  <c r="LM66" i="93" s="1"/>
  <c r="CI46" i="93"/>
  <c r="JM46" i="93" s="1"/>
  <c r="LM46" i="93" s="1"/>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JM147" i="93" s="1"/>
  <c r="LM147" i="93" s="1"/>
  <c r="CI67" i="93"/>
  <c r="JM67" i="93" s="1"/>
  <c r="LM67" i="93" s="1"/>
  <c r="CI87" i="93"/>
  <c r="JM87" i="93" s="1"/>
  <c r="LM87" i="93" s="1"/>
  <c r="CI107" i="93"/>
  <c r="JM107" i="93" s="1"/>
  <c r="LM107" i="93" s="1"/>
  <c r="CI47" i="93"/>
  <c r="JM47" i="93" s="1"/>
  <c r="LM47" i="93" s="1"/>
  <c r="HO25" i="93"/>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L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HA19" i="93"/>
  <c r="BW279" i="93"/>
  <c r="JA279" i="93" s="1"/>
  <c r="LA279" i="93" s="1"/>
  <c r="BW259" i="93"/>
  <c r="JA259" i="93" s="1"/>
  <c r="LA259" i="93" s="1"/>
  <c r="BW239" i="93"/>
  <c r="JA239" i="93" s="1"/>
  <c r="LA239" i="93" s="1"/>
  <c r="BW199" i="93"/>
  <c r="JA199" i="93" s="1"/>
  <c r="LA199" i="93" s="1"/>
  <c r="BW219" i="93"/>
  <c r="JA219" i="93" s="1"/>
  <c r="LA219" i="93" s="1"/>
  <c r="BW179" i="93"/>
  <c r="JA179" i="93" s="1"/>
  <c r="LA179" i="93" s="1"/>
  <c r="BW159" i="93"/>
  <c r="JA159" i="93" s="1"/>
  <c r="LA159" i="93" s="1"/>
  <c r="BW139" i="93"/>
  <c r="JA139" i="93" s="1"/>
  <c r="LA139" i="93" s="1"/>
  <c r="BW119" i="93"/>
  <c r="JA119" i="93" s="1"/>
  <c r="LA119" i="93" s="1"/>
  <c r="BW79" i="93"/>
  <c r="JA79" i="93" s="1"/>
  <c r="LA79" i="93" s="1"/>
  <c r="BW99" i="93"/>
  <c r="JA99" i="93" s="1"/>
  <c r="LA99" i="93" s="1"/>
  <c r="BW59" i="93"/>
  <c r="JA59" i="93" s="1"/>
  <c r="LA59" i="93" s="1"/>
  <c r="BW39" i="93"/>
  <c r="JA39" i="93" s="1"/>
  <c r="LA39"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JA147" i="93" s="1"/>
  <c r="LA147" i="93" s="1"/>
  <c r="BW107" i="93"/>
  <c r="JA107" i="93" s="1"/>
  <c r="LA107" i="93" s="1"/>
  <c r="BW127" i="93"/>
  <c r="JA127" i="93" s="1"/>
  <c r="LA127" i="93" s="1"/>
  <c r="BW87" i="93"/>
  <c r="JA87" i="93" s="1"/>
  <c r="LA87" i="93" s="1"/>
  <c r="BW67" i="93"/>
  <c r="JA67" i="93" s="1"/>
  <c r="LA67" i="93" s="1"/>
  <c r="BW47" i="93"/>
  <c r="JA47" i="93" s="1"/>
  <c r="LA47" i="93" s="1"/>
  <c r="HB19" i="93"/>
  <c r="BX279" i="93"/>
  <c r="JB279" i="93" s="1"/>
  <c r="LB279" i="93" s="1"/>
  <c r="BX259" i="93"/>
  <c r="JB259" i="93" s="1"/>
  <c r="LB259" i="93" s="1"/>
  <c r="BX239" i="93"/>
  <c r="JB239" i="93" s="1"/>
  <c r="LB239" i="93" s="1"/>
  <c r="BX199" i="93"/>
  <c r="JB199" i="93" s="1"/>
  <c r="LB199" i="93" s="1"/>
  <c r="BX219" i="93"/>
  <c r="JB219" i="93" s="1"/>
  <c r="LB219" i="93" s="1"/>
  <c r="BX179" i="93"/>
  <c r="JB179" i="93" s="1"/>
  <c r="LB179" i="93" s="1"/>
  <c r="BX159" i="93"/>
  <c r="JB159" i="93" s="1"/>
  <c r="LB159" i="93" s="1"/>
  <c r="BX139" i="93"/>
  <c r="JB139" i="93" s="1"/>
  <c r="LB139" i="93" s="1"/>
  <c r="BX119" i="93"/>
  <c r="JB119" i="93" s="1"/>
  <c r="LB119" i="93" s="1"/>
  <c r="BX79" i="93"/>
  <c r="JB79" i="93" s="1"/>
  <c r="LB79" i="93" s="1"/>
  <c r="BX99" i="93"/>
  <c r="JB99" i="93" s="1"/>
  <c r="LB99" i="93" s="1"/>
  <c r="BX59" i="93"/>
  <c r="JB59" i="93" s="1"/>
  <c r="LB59" i="93" s="1"/>
  <c r="BX39" i="93"/>
  <c r="JB39" i="93" s="1"/>
  <c r="LB39"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JB147" i="93" s="1"/>
  <c r="LB147" i="93" s="1"/>
  <c r="BX107" i="93"/>
  <c r="JB107" i="93" s="1"/>
  <c r="LB107" i="93" s="1"/>
  <c r="BX127" i="93"/>
  <c r="JB127" i="93" s="1"/>
  <c r="LB127" i="93" s="1"/>
  <c r="BX87" i="93"/>
  <c r="JB87" i="93" s="1"/>
  <c r="LB87" i="93" s="1"/>
  <c r="BX67" i="93"/>
  <c r="JB67" i="93" s="1"/>
  <c r="LB67" i="93" s="1"/>
  <c r="BX47" i="93"/>
  <c r="JB47" i="93" s="1"/>
  <c r="LB47" i="93" s="1"/>
  <c r="CG214" i="93"/>
  <c r="JK214" i="93" s="1"/>
  <c r="LK214" i="93" s="1"/>
  <c r="CG194" i="93"/>
  <c r="JK194" i="93" s="1"/>
  <c r="LK194" i="93" s="1"/>
  <c r="CG154" i="93"/>
  <c r="JK154" i="93" s="1"/>
  <c r="LK154" i="93" s="1"/>
  <c r="CG174" i="93"/>
  <c r="JK174" i="93" s="1"/>
  <c r="LK174" i="93" s="1"/>
  <c r="CG134" i="93"/>
  <c r="JK134" i="93" s="1"/>
  <c r="LK134" i="93" s="1"/>
  <c r="CG114" i="93"/>
  <c r="JK114" i="93" s="1"/>
  <c r="LK114" i="93" s="1"/>
  <c r="CG74" i="93"/>
  <c r="JK74" i="93" s="1"/>
  <c r="LK74" i="93" s="1"/>
  <c r="CG94" i="93"/>
  <c r="JK94" i="93" s="1"/>
  <c r="LK94" i="93" s="1"/>
  <c r="CG34" i="93"/>
  <c r="JK34" i="93" s="1"/>
  <c r="LK34" i="93" s="1"/>
  <c r="CG54" i="93"/>
  <c r="JK54" i="93" s="1"/>
  <c r="LK54" i="93" s="1"/>
  <c r="CG275" i="93"/>
  <c r="JK275" i="93" s="1"/>
  <c r="LK275" i="93" s="1"/>
  <c r="CG255" i="93"/>
  <c r="JK255" i="93" s="1"/>
  <c r="LK255" i="93" s="1"/>
  <c r="CG235" i="93"/>
  <c r="JK235" i="93" s="1"/>
  <c r="LK235" i="93" s="1"/>
  <c r="CG215" i="93"/>
  <c r="JK215" i="93" s="1"/>
  <c r="LK215" i="93" s="1"/>
  <c r="CG175" i="93"/>
  <c r="JK175" i="93" s="1"/>
  <c r="LK175" i="93" s="1"/>
  <c r="CG155" i="93"/>
  <c r="JK155" i="93" s="1"/>
  <c r="LK155" i="93" s="1"/>
  <c r="CG195" i="93"/>
  <c r="JK195" i="93" s="1"/>
  <c r="LK195" i="93" s="1"/>
  <c r="CG115" i="93"/>
  <c r="JK115" i="93" s="1"/>
  <c r="LK115" i="93" s="1"/>
  <c r="CG135" i="93"/>
  <c r="JK135" i="93" s="1"/>
  <c r="LK135" i="93" s="1"/>
  <c r="CG95" i="93"/>
  <c r="JK95" i="93" s="1"/>
  <c r="LK95" i="93" s="1"/>
  <c r="CG75" i="93"/>
  <c r="JK75" i="93" s="1"/>
  <c r="LK75" i="93" s="1"/>
  <c r="CG55" i="93"/>
  <c r="JK55" i="93" s="1"/>
  <c r="LK55" i="93" s="1"/>
  <c r="CG35" i="93"/>
  <c r="JK35" i="93" s="1"/>
  <c r="LK35" i="93" s="1"/>
  <c r="CI276" i="93"/>
  <c r="JM276" i="93" s="1"/>
  <c r="LM276" i="93" s="1"/>
  <c r="CI256" i="93"/>
  <c r="JM256" i="93" s="1"/>
  <c r="LM256" i="93" s="1"/>
  <c r="CI216" i="93"/>
  <c r="JM216" i="93" s="1"/>
  <c r="LM216" i="93" s="1"/>
  <c r="CI196" i="93"/>
  <c r="JM196" i="93" s="1"/>
  <c r="LM196" i="93" s="1"/>
  <c r="CI176" i="93"/>
  <c r="JM176" i="93" s="1"/>
  <c r="LM176" i="93" s="1"/>
  <c r="CI236" i="93"/>
  <c r="JM236" i="93" s="1"/>
  <c r="LM236" i="93" s="1"/>
  <c r="CI156" i="93"/>
  <c r="JM156" i="93" s="1"/>
  <c r="LM156" i="93" s="1"/>
  <c r="CI136" i="93"/>
  <c r="JM136" i="93" s="1"/>
  <c r="LM136" i="93" s="1"/>
  <c r="CI116" i="93"/>
  <c r="JM116" i="93" s="1"/>
  <c r="LM116" i="93" s="1"/>
  <c r="CI96" i="93"/>
  <c r="JM96" i="93" s="1"/>
  <c r="LM96" i="93" s="1"/>
  <c r="CI76" i="93"/>
  <c r="JM76" i="93" s="1"/>
  <c r="LM76" i="93" s="1"/>
  <c r="CI36" i="93"/>
  <c r="JM36" i="93" s="1"/>
  <c r="LM36" i="93" s="1"/>
  <c r="CI56" i="93"/>
  <c r="JM56" i="93" s="1"/>
  <c r="LM56" i="93" s="1"/>
  <c r="BY278" i="93"/>
  <c r="JC278" i="93" s="1"/>
  <c r="LC278" i="93" s="1"/>
  <c r="BY258" i="93"/>
  <c r="JC258" i="93" s="1"/>
  <c r="LC258" i="93" s="1"/>
  <c r="BY238" i="93"/>
  <c r="JC238" i="93" s="1"/>
  <c r="LC238" i="93" s="1"/>
  <c r="BY218" i="93"/>
  <c r="JC218" i="93" s="1"/>
  <c r="LC218" i="93" s="1"/>
  <c r="BY178" i="93"/>
  <c r="JC178" i="93" s="1"/>
  <c r="LC178" i="93" s="1"/>
  <c r="BY198" i="93"/>
  <c r="JC198" i="93" s="1"/>
  <c r="LC198" i="93" s="1"/>
  <c r="BY158" i="93"/>
  <c r="JC158" i="93" s="1"/>
  <c r="LC158" i="93" s="1"/>
  <c r="BY118" i="93"/>
  <c r="JC118" i="93" s="1"/>
  <c r="LC118" i="93" s="1"/>
  <c r="BY138" i="93"/>
  <c r="JC138" i="93" s="1"/>
  <c r="LC138" i="93" s="1"/>
  <c r="BY98" i="93"/>
  <c r="JC98" i="93" s="1"/>
  <c r="LC98" i="93" s="1"/>
  <c r="BY78" i="93"/>
  <c r="JC78" i="93" s="1"/>
  <c r="LC78" i="93" s="1"/>
  <c r="BY58" i="93"/>
  <c r="JC58" i="93" s="1"/>
  <c r="LC58" i="93" s="1"/>
  <c r="BY38" i="93"/>
  <c r="JC38" i="93" s="1"/>
  <c r="LC38" i="93" s="1"/>
  <c r="BZ279" i="93"/>
  <c r="JD279" i="93" s="1"/>
  <c r="LD279" i="93" s="1"/>
  <c r="BZ259" i="93"/>
  <c r="JD259" i="93" s="1"/>
  <c r="LD259" i="93" s="1"/>
  <c r="BZ219" i="93"/>
  <c r="JD219" i="93" s="1"/>
  <c r="LD219" i="93" s="1"/>
  <c r="BZ239" i="93"/>
  <c r="JD239" i="93" s="1"/>
  <c r="LD239" i="93" s="1"/>
  <c r="BZ199" i="93"/>
  <c r="JD199" i="93" s="1"/>
  <c r="LD199" i="93" s="1"/>
  <c r="BZ179" i="93"/>
  <c r="JD179" i="93" s="1"/>
  <c r="LD179" i="93" s="1"/>
  <c r="BZ159" i="93"/>
  <c r="JD159" i="93" s="1"/>
  <c r="LD159" i="93" s="1"/>
  <c r="BZ139" i="93"/>
  <c r="JD139" i="93" s="1"/>
  <c r="LD139" i="93" s="1"/>
  <c r="BZ119" i="93"/>
  <c r="JD119" i="93" s="1"/>
  <c r="LD119" i="93" s="1"/>
  <c r="BZ99" i="93"/>
  <c r="JD99" i="93" s="1"/>
  <c r="LD99" i="93" s="1"/>
  <c r="BZ79" i="93"/>
  <c r="JD79" i="93" s="1"/>
  <c r="LD79" i="93" s="1"/>
  <c r="BZ59" i="93"/>
  <c r="JD59" i="93" s="1"/>
  <c r="LD59" i="93" s="1"/>
  <c r="BZ39" i="93"/>
  <c r="JD39" i="93" s="1"/>
  <c r="LD39" i="93" s="1"/>
  <c r="CB280" i="93"/>
  <c r="JF280" i="93" s="1"/>
  <c r="LF280" i="93" s="1"/>
  <c r="CB240" i="93"/>
  <c r="JF240" i="93" s="1"/>
  <c r="LF240" i="93" s="1"/>
  <c r="CB220" i="93"/>
  <c r="JF220" i="93" s="1"/>
  <c r="LF220" i="93" s="1"/>
  <c r="CB260" i="93"/>
  <c r="JF260" i="93" s="1"/>
  <c r="LF260" i="93" s="1"/>
  <c r="CB200" i="93"/>
  <c r="JF200" i="93" s="1"/>
  <c r="LF200" i="93" s="1"/>
  <c r="CB180" i="93"/>
  <c r="JF180" i="93" s="1"/>
  <c r="LF180" i="93" s="1"/>
  <c r="CB160" i="93"/>
  <c r="JF160" i="93" s="1"/>
  <c r="LF160" i="93" s="1"/>
  <c r="CB140" i="93"/>
  <c r="JF140" i="93" s="1"/>
  <c r="LF140" i="93" s="1"/>
  <c r="CB120" i="93"/>
  <c r="JF120" i="93" s="1"/>
  <c r="LF120" i="93" s="1"/>
  <c r="CB100" i="93"/>
  <c r="JF100" i="93" s="1"/>
  <c r="LF100" i="93" s="1"/>
  <c r="CB80" i="93"/>
  <c r="JF80" i="93" s="1"/>
  <c r="LF80" i="93" s="1"/>
  <c r="CB60" i="93"/>
  <c r="JF60" i="93" s="1"/>
  <c r="LF60" i="93" s="1"/>
  <c r="CB40" i="93"/>
  <c r="JF40" i="93" s="1"/>
  <c r="LF40" i="93" s="1"/>
  <c r="CC261" i="93"/>
  <c r="JG261" i="93" s="1"/>
  <c r="LG261" i="93" s="1"/>
  <c r="CC281" i="93"/>
  <c r="JG281" i="93" s="1"/>
  <c r="LG281" i="93" s="1"/>
  <c r="CC241" i="93"/>
  <c r="JG241" i="93" s="1"/>
  <c r="LG241" i="93" s="1"/>
  <c r="CC221" i="93"/>
  <c r="JG221" i="93" s="1"/>
  <c r="LG221" i="93" s="1"/>
  <c r="CC201" i="93"/>
  <c r="JG201" i="93" s="1"/>
  <c r="LG201" i="93" s="1"/>
  <c r="CC161" i="93"/>
  <c r="JG161" i="93" s="1"/>
  <c r="LG161" i="93" s="1"/>
  <c r="CC181" i="93"/>
  <c r="JG181" i="93" s="1"/>
  <c r="LG181" i="93" s="1"/>
  <c r="CC141" i="93"/>
  <c r="JG141" i="93" s="1"/>
  <c r="LG141" i="93" s="1"/>
  <c r="CC121" i="93"/>
  <c r="JG121" i="93" s="1"/>
  <c r="LG121" i="93" s="1"/>
  <c r="CC81" i="93"/>
  <c r="JG81" i="93" s="1"/>
  <c r="LG81" i="93" s="1"/>
  <c r="CC101" i="93"/>
  <c r="JG101" i="93" s="1"/>
  <c r="LG101" i="93" s="1"/>
  <c r="CC41" i="93"/>
  <c r="JG41" i="93" s="1"/>
  <c r="LG41" i="93" s="1"/>
  <c r="CC61" i="93"/>
  <c r="JG61" i="93" s="1"/>
  <c r="LG61" i="93" s="1"/>
  <c r="CE282" i="93"/>
  <c r="JI282" i="93" s="1"/>
  <c r="LI282" i="93" s="1"/>
  <c r="CE262" i="93"/>
  <c r="JI262" i="93" s="1"/>
  <c r="LI262" i="93" s="1"/>
  <c r="CE242" i="93"/>
  <c r="JI242" i="93" s="1"/>
  <c r="LI242" i="93" s="1"/>
  <c r="CE222" i="93"/>
  <c r="JI222" i="93" s="1"/>
  <c r="LI222" i="93" s="1"/>
  <c r="CE182" i="93"/>
  <c r="JI182" i="93" s="1"/>
  <c r="LI182" i="93" s="1"/>
  <c r="CE162" i="93"/>
  <c r="JI162" i="93" s="1"/>
  <c r="LI162" i="93" s="1"/>
  <c r="CE202" i="93"/>
  <c r="JI202" i="93" s="1"/>
  <c r="LI202" i="93" s="1"/>
  <c r="CE122" i="93"/>
  <c r="JI122" i="93" s="1"/>
  <c r="LI122" i="93" s="1"/>
  <c r="CE142" i="93"/>
  <c r="JI142" i="93" s="1"/>
  <c r="LI142" i="93" s="1"/>
  <c r="CE102" i="93"/>
  <c r="JI102" i="93" s="1"/>
  <c r="LI102" i="93" s="1"/>
  <c r="CE82" i="93"/>
  <c r="JI82" i="93" s="1"/>
  <c r="LI82" i="93" s="1"/>
  <c r="CE62" i="93"/>
  <c r="JI62" i="93" s="1"/>
  <c r="LI62" i="93" s="1"/>
  <c r="CE42" i="93"/>
  <c r="JI42" i="93" s="1"/>
  <c r="LI42" i="93" s="1"/>
  <c r="CG283" i="93"/>
  <c r="JK283" i="93" s="1"/>
  <c r="LK283" i="93" s="1"/>
  <c r="CG263" i="93"/>
  <c r="JK263" i="93" s="1"/>
  <c r="LK263" i="93" s="1"/>
  <c r="CG243" i="93"/>
  <c r="JK243" i="93" s="1"/>
  <c r="LK243" i="93" s="1"/>
  <c r="CG223" i="93"/>
  <c r="JK223" i="93" s="1"/>
  <c r="LK223" i="93" s="1"/>
  <c r="CG183" i="93"/>
  <c r="JK183" i="93" s="1"/>
  <c r="LK183" i="93" s="1"/>
  <c r="CG203" i="93"/>
  <c r="JK203" i="93" s="1"/>
  <c r="LK203" i="93" s="1"/>
  <c r="CG163" i="93"/>
  <c r="JK163" i="93" s="1"/>
  <c r="LK163" i="93" s="1"/>
  <c r="CG123" i="93"/>
  <c r="JK123" i="93" s="1"/>
  <c r="LK123" i="93" s="1"/>
  <c r="CG143" i="93"/>
  <c r="JK143" i="93" s="1"/>
  <c r="LK143" i="93" s="1"/>
  <c r="CG103" i="93"/>
  <c r="JK103" i="93" s="1"/>
  <c r="LK103" i="93" s="1"/>
  <c r="CG83" i="93"/>
  <c r="JK83" i="93" s="1"/>
  <c r="LK83" i="93" s="1"/>
  <c r="CG63" i="93"/>
  <c r="JK63" i="93" s="1"/>
  <c r="LK63" i="93" s="1"/>
  <c r="CG43" i="93"/>
  <c r="JK43" i="93" s="1"/>
  <c r="LK43" i="93" s="1"/>
  <c r="CI284" i="93"/>
  <c r="JM284" i="93" s="1"/>
  <c r="LM284" i="93" s="1"/>
  <c r="CI264" i="93"/>
  <c r="JM264" i="93" s="1"/>
  <c r="LM264" i="93" s="1"/>
  <c r="CI244" i="93"/>
  <c r="JM244" i="93" s="1"/>
  <c r="LM244" i="93" s="1"/>
  <c r="CI224" i="93"/>
  <c r="JM224" i="93" s="1"/>
  <c r="LM224" i="93" s="1"/>
  <c r="CI204" i="93"/>
  <c r="JM204" i="93" s="1"/>
  <c r="LM204" i="93" s="1"/>
  <c r="CI184" i="93"/>
  <c r="JM184" i="93" s="1"/>
  <c r="LM184" i="93" s="1"/>
  <c r="CI164" i="93"/>
  <c r="JM164" i="93" s="1"/>
  <c r="LM164" i="93" s="1"/>
  <c r="CI144" i="93"/>
  <c r="JM144" i="93" s="1"/>
  <c r="LM144" i="93" s="1"/>
  <c r="CI124" i="93"/>
  <c r="JM124" i="93" s="1"/>
  <c r="LM124" i="93" s="1"/>
  <c r="CI104" i="93"/>
  <c r="JM104" i="93" s="1"/>
  <c r="LM104" i="93" s="1"/>
  <c r="CI64" i="93"/>
  <c r="JM64" i="93" s="1"/>
  <c r="LM64" i="93" s="1"/>
  <c r="CI84" i="93"/>
  <c r="JM84" i="93" s="1"/>
  <c r="LM84" i="93" s="1"/>
  <c r="CI44" i="93"/>
  <c r="JM44" i="93" s="1"/>
  <c r="LM44" i="93" s="1"/>
  <c r="HC28" i="93"/>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JP41" i="93" s="1"/>
  <c r="LP41" i="93" s="1"/>
  <c r="CL101" i="93"/>
  <c r="JP101" i="93" s="1"/>
  <c r="LP101" i="93" s="1"/>
  <c r="BW280" i="93"/>
  <c r="JA280" i="93" s="1"/>
  <c r="LA280" i="93" s="1"/>
  <c r="BW260" i="93"/>
  <c r="JA260" i="93" s="1"/>
  <c r="LA260" i="93" s="1"/>
  <c r="BW240" i="93"/>
  <c r="JA240" i="93" s="1"/>
  <c r="LA240" i="93" s="1"/>
  <c r="BW220" i="93"/>
  <c r="JA220" i="93" s="1"/>
  <c r="LA220" i="93" s="1"/>
  <c r="BW180" i="93"/>
  <c r="JA180" i="93" s="1"/>
  <c r="LA180" i="93" s="1"/>
  <c r="BW160" i="93"/>
  <c r="JA160" i="93" s="1"/>
  <c r="LA160" i="93" s="1"/>
  <c r="BW200" i="93"/>
  <c r="JA200" i="93" s="1"/>
  <c r="LA200" i="93" s="1"/>
  <c r="BW120" i="93"/>
  <c r="JA120" i="93" s="1"/>
  <c r="LA120" i="93" s="1"/>
  <c r="BW140" i="93"/>
  <c r="JA140" i="93" s="1"/>
  <c r="LA140" i="93" s="1"/>
  <c r="BW100" i="93"/>
  <c r="JA100" i="93" s="1"/>
  <c r="LA100" i="93" s="1"/>
  <c r="BW80" i="93"/>
  <c r="JA80" i="93" s="1"/>
  <c r="LA80" i="93" s="1"/>
  <c r="BW60" i="93"/>
  <c r="JA60" i="93" s="1"/>
  <c r="LA60" i="93" s="1"/>
  <c r="BW40" i="93"/>
  <c r="JA40" i="93" s="1"/>
  <c r="LA40"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BX280" i="93"/>
  <c r="JB280" i="93" s="1"/>
  <c r="LB280" i="93" s="1"/>
  <c r="BX260" i="93"/>
  <c r="JB260" i="93" s="1"/>
  <c r="LB260" i="93" s="1"/>
  <c r="BX240" i="93"/>
  <c r="JB240" i="93" s="1"/>
  <c r="LB240" i="93" s="1"/>
  <c r="BX220" i="93"/>
  <c r="JB220" i="93" s="1"/>
  <c r="LB220" i="93" s="1"/>
  <c r="BX180" i="93"/>
  <c r="JB180" i="93" s="1"/>
  <c r="LB180" i="93" s="1"/>
  <c r="BX200" i="93"/>
  <c r="JB200" i="93" s="1"/>
  <c r="LB200" i="93" s="1"/>
  <c r="BX160" i="93"/>
  <c r="JB160" i="93" s="1"/>
  <c r="LB160" i="93" s="1"/>
  <c r="BX120" i="93"/>
  <c r="JB120" i="93" s="1"/>
  <c r="LB120" i="93" s="1"/>
  <c r="BX140" i="93"/>
  <c r="JB140" i="93" s="1"/>
  <c r="LB140" i="93" s="1"/>
  <c r="BX100" i="93"/>
  <c r="JB100" i="93" s="1"/>
  <c r="LB100" i="93" s="1"/>
  <c r="BX80" i="93"/>
  <c r="JB80" i="93" s="1"/>
  <c r="LB80" i="93" s="1"/>
  <c r="BX60" i="93"/>
  <c r="JB60" i="93" s="1"/>
  <c r="LB60" i="93" s="1"/>
  <c r="BX40" i="93"/>
  <c r="JB40" i="93" s="1"/>
  <c r="LB40"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CI214" i="93"/>
  <c r="JM214" i="93" s="1"/>
  <c r="LM214" i="93" s="1"/>
  <c r="CI194" i="93"/>
  <c r="JM194" i="93" s="1"/>
  <c r="LM194" i="93" s="1"/>
  <c r="CI174" i="93"/>
  <c r="JM174" i="93" s="1"/>
  <c r="LM174" i="93" s="1"/>
  <c r="CI154" i="93"/>
  <c r="JM154" i="93" s="1"/>
  <c r="LM154" i="93" s="1"/>
  <c r="CI134" i="93"/>
  <c r="JM134" i="93" s="1"/>
  <c r="LM134" i="93" s="1"/>
  <c r="CI114" i="93"/>
  <c r="JM114" i="93" s="1"/>
  <c r="LM114" i="93" s="1"/>
  <c r="CI74" i="93"/>
  <c r="JM74" i="93" s="1"/>
  <c r="LM74" i="93" s="1"/>
  <c r="CI94" i="93"/>
  <c r="JM94" i="93" s="1"/>
  <c r="LM94" i="93" s="1"/>
  <c r="CI34" i="93"/>
  <c r="JM34" i="93" s="1"/>
  <c r="LM34" i="93" s="1"/>
  <c r="CI54" i="93"/>
  <c r="JM54" i="93" s="1"/>
  <c r="LM54" i="93" s="1"/>
  <c r="CI275" i="93"/>
  <c r="JM275" i="93" s="1"/>
  <c r="LM275" i="93" s="1"/>
  <c r="CI255" i="93"/>
  <c r="JM255" i="93" s="1"/>
  <c r="LM255" i="93" s="1"/>
  <c r="CI235" i="93"/>
  <c r="JM235" i="93" s="1"/>
  <c r="LM235" i="93" s="1"/>
  <c r="CI215" i="93"/>
  <c r="JM215" i="93" s="1"/>
  <c r="LM215" i="93" s="1"/>
  <c r="CI175" i="93"/>
  <c r="JM175" i="93" s="1"/>
  <c r="LM175" i="93" s="1"/>
  <c r="CI195" i="93"/>
  <c r="JM195" i="93" s="1"/>
  <c r="LM195" i="93" s="1"/>
  <c r="CI155" i="93"/>
  <c r="JM155" i="93" s="1"/>
  <c r="LM155" i="93" s="1"/>
  <c r="CI115" i="93"/>
  <c r="JM115" i="93" s="1"/>
  <c r="LM115" i="93" s="1"/>
  <c r="CI135" i="93"/>
  <c r="JM135" i="93" s="1"/>
  <c r="LM135" i="93" s="1"/>
  <c r="CI95" i="93"/>
  <c r="JM95" i="93" s="1"/>
  <c r="LM95" i="93" s="1"/>
  <c r="CI75" i="93"/>
  <c r="JM75" i="93" s="1"/>
  <c r="LM75" i="93" s="1"/>
  <c r="CI55" i="93"/>
  <c r="JM55" i="93" s="1"/>
  <c r="LM55" i="93" s="1"/>
  <c r="CI35" i="93"/>
  <c r="JM35" i="93" s="1"/>
  <c r="LM35" i="93" s="1"/>
  <c r="BY277" i="93"/>
  <c r="JC277" i="93" s="1"/>
  <c r="LC277" i="93" s="1"/>
  <c r="BY237" i="93"/>
  <c r="JC237" i="93" s="1"/>
  <c r="LC237" i="93" s="1"/>
  <c r="BY257" i="93"/>
  <c r="JC257" i="93" s="1"/>
  <c r="LC257" i="93" s="1"/>
  <c r="BY197" i="93"/>
  <c r="JC197" i="93" s="1"/>
  <c r="LC197" i="93" s="1"/>
  <c r="BY177" i="93"/>
  <c r="JC177" i="93" s="1"/>
  <c r="LC177" i="93" s="1"/>
  <c r="BY157" i="93"/>
  <c r="JC157" i="93" s="1"/>
  <c r="LC157" i="93" s="1"/>
  <c r="BY217" i="93"/>
  <c r="JC217" i="93" s="1"/>
  <c r="LC217" i="93" s="1"/>
  <c r="BY137" i="93"/>
  <c r="JC137" i="93" s="1"/>
  <c r="LC137" i="93" s="1"/>
  <c r="BY117" i="93"/>
  <c r="JC117" i="93" s="1"/>
  <c r="LC117" i="93" s="1"/>
  <c r="BY77" i="93"/>
  <c r="JC77" i="93" s="1"/>
  <c r="LC77" i="93" s="1"/>
  <c r="BY97" i="93"/>
  <c r="JC97" i="93" s="1"/>
  <c r="LC97" i="93" s="1"/>
  <c r="BY57" i="93"/>
  <c r="JC57" i="93" s="1"/>
  <c r="LC57" i="93" s="1"/>
  <c r="BY37" i="93"/>
  <c r="JC37" i="93" s="1"/>
  <c r="LC37" i="93" s="1"/>
  <c r="BZ278" i="93"/>
  <c r="JD278" i="93" s="1"/>
  <c r="LD278" i="93" s="1"/>
  <c r="BZ258" i="93"/>
  <c r="JD258" i="93" s="1"/>
  <c r="LD258" i="93" s="1"/>
  <c r="BZ238" i="93"/>
  <c r="JD238" i="93" s="1"/>
  <c r="LD238" i="93" s="1"/>
  <c r="BZ218" i="93"/>
  <c r="JD218" i="93" s="1"/>
  <c r="LD218" i="93" s="1"/>
  <c r="BZ178" i="93"/>
  <c r="JD178" i="93" s="1"/>
  <c r="LD178" i="93" s="1"/>
  <c r="BZ198" i="93"/>
  <c r="JD198" i="93" s="1"/>
  <c r="LD198" i="93" s="1"/>
  <c r="BZ158" i="93"/>
  <c r="JD158" i="93" s="1"/>
  <c r="LD158" i="93" s="1"/>
  <c r="BZ118" i="93"/>
  <c r="JD118" i="93" s="1"/>
  <c r="LD118" i="93" s="1"/>
  <c r="BZ138" i="93"/>
  <c r="JD138" i="93" s="1"/>
  <c r="LD138" i="93" s="1"/>
  <c r="BZ98" i="93"/>
  <c r="JD98" i="93" s="1"/>
  <c r="LD98" i="93" s="1"/>
  <c r="BZ78" i="93"/>
  <c r="JD78" i="93" s="1"/>
  <c r="LD78" i="93" s="1"/>
  <c r="BZ58" i="93"/>
  <c r="JD58" i="93" s="1"/>
  <c r="LD58" i="93" s="1"/>
  <c r="BZ38" i="93"/>
  <c r="JD38" i="93" s="1"/>
  <c r="LD38" i="93" s="1"/>
  <c r="CB279" i="93"/>
  <c r="JF279" i="93" s="1"/>
  <c r="LF279" i="93" s="1"/>
  <c r="CB259" i="93"/>
  <c r="JF259" i="93" s="1"/>
  <c r="LF259" i="93" s="1"/>
  <c r="CB239" i="93"/>
  <c r="JF239" i="93" s="1"/>
  <c r="LF239" i="93" s="1"/>
  <c r="CB219" i="93"/>
  <c r="JF219" i="93" s="1"/>
  <c r="LF219" i="93" s="1"/>
  <c r="CB179" i="93"/>
  <c r="JF179" i="93" s="1"/>
  <c r="LF179" i="93" s="1"/>
  <c r="CB159" i="93"/>
  <c r="JF159" i="93" s="1"/>
  <c r="LF159" i="93" s="1"/>
  <c r="CB119" i="93"/>
  <c r="JF119" i="93" s="1"/>
  <c r="LF119" i="93" s="1"/>
  <c r="CB199" i="93"/>
  <c r="JF199" i="93" s="1"/>
  <c r="LF199" i="93" s="1"/>
  <c r="CB139" i="93"/>
  <c r="JF139" i="93" s="1"/>
  <c r="LF139" i="93" s="1"/>
  <c r="CB99" i="93"/>
  <c r="JF99" i="93" s="1"/>
  <c r="LF99" i="93" s="1"/>
  <c r="CB79" i="93"/>
  <c r="JF79" i="93" s="1"/>
  <c r="LF79" i="93" s="1"/>
  <c r="CB59" i="93"/>
  <c r="JF59" i="93" s="1"/>
  <c r="LF59" i="93" s="1"/>
  <c r="CB39" i="93"/>
  <c r="JF39" i="93" s="1"/>
  <c r="LF39" i="93" s="1"/>
  <c r="CC260" i="93"/>
  <c r="JG260" i="93" s="1"/>
  <c r="LG260" i="93" s="1"/>
  <c r="CC280" i="93"/>
  <c r="JG280" i="93" s="1"/>
  <c r="LG280" i="93" s="1"/>
  <c r="CC240" i="93"/>
  <c r="JG240" i="93" s="1"/>
  <c r="LG240" i="93" s="1"/>
  <c r="CC220" i="93"/>
  <c r="JG220" i="93" s="1"/>
  <c r="LG220" i="93" s="1"/>
  <c r="CC200" i="93"/>
  <c r="JG200" i="93" s="1"/>
  <c r="LG200" i="93" s="1"/>
  <c r="CC180" i="93"/>
  <c r="JG180" i="93" s="1"/>
  <c r="LG180" i="93" s="1"/>
  <c r="CC160" i="93"/>
  <c r="JG160" i="93" s="1"/>
  <c r="LG160" i="93" s="1"/>
  <c r="CC140" i="93"/>
  <c r="JG140" i="93" s="1"/>
  <c r="LG140" i="93" s="1"/>
  <c r="CC120" i="93"/>
  <c r="JG120" i="93" s="1"/>
  <c r="LG120" i="93" s="1"/>
  <c r="CC100" i="93"/>
  <c r="JG100" i="93" s="1"/>
  <c r="LG100" i="93" s="1"/>
  <c r="CC80" i="93"/>
  <c r="JG80" i="93" s="1"/>
  <c r="LG80" i="93" s="1"/>
  <c r="CC60" i="93"/>
  <c r="JG60" i="93" s="1"/>
  <c r="LG60" i="93" s="1"/>
  <c r="CC40" i="93"/>
  <c r="JG40" i="93" s="1"/>
  <c r="LG40" i="93" s="1"/>
  <c r="CE281" i="93"/>
  <c r="JI281" i="93" s="1"/>
  <c r="LI281" i="93" s="1"/>
  <c r="CE261" i="93"/>
  <c r="JI261" i="93" s="1"/>
  <c r="LI261" i="93" s="1"/>
  <c r="CE241" i="93"/>
  <c r="JI241" i="93" s="1"/>
  <c r="LI241" i="93" s="1"/>
  <c r="CE221" i="93"/>
  <c r="JI221" i="93" s="1"/>
  <c r="LI221" i="93" s="1"/>
  <c r="CE201" i="93"/>
  <c r="JI201" i="93" s="1"/>
  <c r="LI201" i="93" s="1"/>
  <c r="CE181" i="93"/>
  <c r="JI181" i="93" s="1"/>
  <c r="LI181" i="93" s="1"/>
  <c r="CE161" i="93"/>
  <c r="JI161" i="93" s="1"/>
  <c r="LI161" i="93" s="1"/>
  <c r="CE141" i="93"/>
  <c r="JI141" i="93" s="1"/>
  <c r="LI141" i="93" s="1"/>
  <c r="CE121" i="93"/>
  <c r="JI121" i="93" s="1"/>
  <c r="LI121" i="93" s="1"/>
  <c r="CE81" i="93"/>
  <c r="JI81" i="93" s="1"/>
  <c r="LI81" i="93" s="1"/>
  <c r="CE101" i="93"/>
  <c r="JI101" i="93" s="1"/>
  <c r="LI101" i="93" s="1"/>
  <c r="CE41" i="93"/>
  <c r="JI41" i="93" s="1"/>
  <c r="LI41" i="93" s="1"/>
  <c r="CE61" i="93"/>
  <c r="JI61" i="93" s="1"/>
  <c r="LI61" i="93" s="1"/>
  <c r="CG282" i="93"/>
  <c r="JK282" i="93" s="1"/>
  <c r="LK282" i="93" s="1"/>
  <c r="CG262" i="93"/>
  <c r="JK262" i="93" s="1"/>
  <c r="LK262" i="93" s="1"/>
  <c r="CG242" i="93"/>
  <c r="JK242" i="93" s="1"/>
  <c r="LK242" i="93" s="1"/>
  <c r="CG162" i="93"/>
  <c r="JK162" i="93" s="1"/>
  <c r="LK162" i="93" s="1"/>
  <c r="CG202" i="93"/>
  <c r="JK202" i="93" s="1"/>
  <c r="LK202" i="93" s="1"/>
  <c r="CG222" i="93"/>
  <c r="JK222" i="93" s="1"/>
  <c r="LK222" i="93" s="1"/>
  <c r="CG182" i="93"/>
  <c r="JK182" i="93" s="1"/>
  <c r="LK182" i="93" s="1"/>
  <c r="CG142" i="93"/>
  <c r="JK142" i="93" s="1"/>
  <c r="LK142" i="93" s="1"/>
  <c r="CG122" i="93"/>
  <c r="JK122" i="93" s="1"/>
  <c r="LK122" i="93" s="1"/>
  <c r="CG82" i="93"/>
  <c r="JK82" i="93" s="1"/>
  <c r="LK82" i="93" s="1"/>
  <c r="CG62" i="93"/>
  <c r="JK62" i="93" s="1"/>
  <c r="LK62" i="93" s="1"/>
  <c r="CG102" i="93"/>
  <c r="JK102" i="93" s="1"/>
  <c r="LK102" i="93" s="1"/>
  <c r="CG42" i="93"/>
  <c r="JK42" i="93" s="1"/>
  <c r="LK42" i="93" s="1"/>
  <c r="CI283" i="93"/>
  <c r="JM283" i="93" s="1"/>
  <c r="LM283" i="93" s="1"/>
  <c r="CI263" i="93"/>
  <c r="JM263" i="93" s="1"/>
  <c r="LM263" i="93" s="1"/>
  <c r="CI243" i="93"/>
  <c r="JM243" i="93" s="1"/>
  <c r="LM243" i="93" s="1"/>
  <c r="CI223" i="93"/>
  <c r="JM223" i="93" s="1"/>
  <c r="LM223" i="93" s="1"/>
  <c r="CI183" i="93"/>
  <c r="JM183" i="93" s="1"/>
  <c r="LM183" i="93" s="1"/>
  <c r="CI163" i="93"/>
  <c r="JM163" i="93" s="1"/>
  <c r="LM163" i="93" s="1"/>
  <c r="CI203" i="93"/>
  <c r="JM203" i="93" s="1"/>
  <c r="LM203" i="93" s="1"/>
  <c r="CI123" i="93"/>
  <c r="JM123" i="93" s="1"/>
  <c r="LM123" i="93" s="1"/>
  <c r="CI143" i="93"/>
  <c r="JM143" i="93" s="1"/>
  <c r="LM143" i="93" s="1"/>
  <c r="CI103" i="93"/>
  <c r="JM103" i="93" s="1"/>
  <c r="LM103" i="93" s="1"/>
  <c r="CI83" i="93"/>
  <c r="JM83" i="93" s="1"/>
  <c r="LM83" i="93" s="1"/>
  <c r="CI63" i="93"/>
  <c r="JM63" i="93" s="1"/>
  <c r="LM63" i="93" s="1"/>
  <c r="CI43" i="93"/>
  <c r="JM43" i="93" s="1"/>
  <c r="LM43" i="93" s="1"/>
  <c r="HC25" i="93"/>
  <c r="BY265" i="93"/>
  <c r="JC265" i="93" s="1"/>
  <c r="LC265" i="93" s="1"/>
  <c r="BY245" i="93"/>
  <c r="JC245" i="93" s="1"/>
  <c r="LC245" i="93" s="1"/>
  <c r="BY285" i="93"/>
  <c r="JC285" i="93" s="1"/>
  <c r="LC285" i="93" s="1"/>
  <c r="BY205" i="93"/>
  <c r="JC205" i="93" s="1"/>
  <c r="LC205" i="93" s="1"/>
  <c r="BY165" i="93"/>
  <c r="JC165" i="93" s="1"/>
  <c r="LC165" i="93" s="1"/>
  <c r="BY185" i="93"/>
  <c r="JC185" i="93" s="1"/>
  <c r="LC185" i="93" s="1"/>
  <c r="BY225" i="93"/>
  <c r="JC225" i="93" s="1"/>
  <c r="LC225" i="93" s="1"/>
  <c r="BY105" i="93"/>
  <c r="JC105" i="93" s="1"/>
  <c r="LC105" i="93" s="1"/>
  <c r="BY145" i="93"/>
  <c r="JC145" i="93" s="1"/>
  <c r="LC145" i="93" s="1"/>
  <c r="BY125" i="93"/>
  <c r="JC125" i="93" s="1"/>
  <c r="LC125" i="93" s="1"/>
  <c r="BY85" i="93"/>
  <c r="JC85" i="93" s="1"/>
  <c r="LC85" i="93" s="1"/>
  <c r="BY65" i="93"/>
  <c r="JC65" i="93" s="1"/>
  <c r="LC65" i="93" s="1"/>
  <c r="BY45" i="93"/>
  <c r="JC45" i="93" s="1"/>
  <c r="LC45" i="93" s="1"/>
  <c r="BY286" i="93"/>
  <c r="JC286" i="93" s="1"/>
  <c r="LC286" i="93" s="1"/>
  <c r="BY266" i="93"/>
  <c r="JC266" i="93" s="1"/>
  <c r="LC266" i="93" s="1"/>
  <c r="BY246" i="93"/>
  <c r="JC246" i="93" s="1"/>
  <c r="LC246" i="93" s="1"/>
  <c r="BY226" i="93"/>
  <c r="JC226" i="93" s="1"/>
  <c r="LC226" i="93" s="1"/>
  <c r="BY206" i="93"/>
  <c r="JC206" i="93" s="1"/>
  <c r="LC206" i="93" s="1"/>
  <c r="BY186" i="93"/>
  <c r="JC186" i="93" s="1"/>
  <c r="LC186" i="93" s="1"/>
  <c r="BY166" i="93"/>
  <c r="JC166" i="93" s="1"/>
  <c r="LC166" i="93" s="1"/>
  <c r="BY146" i="93"/>
  <c r="JC146" i="93" s="1"/>
  <c r="LC146" i="93" s="1"/>
  <c r="BY126" i="93"/>
  <c r="JC126" i="93" s="1"/>
  <c r="LC126" i="93" s="1"/>
  <c r="BY106" i="93"/>
  <c r="JC106" i="93" s="1"/>
  <c r="LC106" i="93" s="1"/>
  <c r="BY86" i="93"/>
  <c r="JC86" i="93" s="1"/>
  <c r="LC86" i="93" s="1"/>
  <c r="BY46" i="93"/>
  <c r="JC46" i="93" s="1"/>
  <c r="LC46" i="93" s="1"/>
  <c r="BY66" i="93"/>
  <c r="JC66" i="93" s="1"/>
  <c r="LC66" i="93" s="1"/>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JC147" i="93" s="1"/>
  <c r="LC147" i="93" s="1"/>
  <c r="BY127" i="93"/>
  <c r="JC127" i="93" s="1"/>
  <c r="LC127" i="93" s="1"/>
  <c r="BY107" i="93"/>
  <c r="JC107" i="93" s="1"/>
  <c r="LC107" i="93" s="1"/>
  <c r="BY67" i="93"/>
  <c r="JC67" i="93" s="1"/>
  <c r="LC67" i="93" s="1"/>
  <c r="BY87" i="93"/>
  <c r="JC87" i="93" s="1"/>
  <c r="LC87" i="93" s="1"/>
  <c r="BY47" i="93"/>
  <c r="JC47" i="93" s="1"/>
  <c r="LC47" i="93" s="1"/>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HO27" i="93"/>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JA281" i="93" s="1"/>
  <c r="LA281" i="93" s="1"/>
  <c r="BW241" i="93"/>
  <c r="JA241" i="93" s="1"/>
  <c r="LA241" i="93" s="1"/>
  <c r="BW261" i="93"/>
  <c r="JA261" i="93" s="1"/>
  <c r="LA261" i="93" s="1"/>
  <c r="BW221" i="93"/>
  <c r="JA221" i="93" s="1"/>
  <c r="LA221" i="93" s="1"/>
  <c r="BW201" i="93"/>
  <c r="JA201" i="93" s="1"/>
  <c r="LA201" i="93" s="1"/>
  <c r="BW181" i="93"/>
  <c r="JA181" i="93" s="1"/>
  <c r="LA181" i="93" s="1"/>
  <c r="BW161" i="93"/>
  <c r="JA161" i="93" s="1"/>
  <c r="LA161" i="93" s="1"/>
  <c r="BW141" i="93"/>
  <c r="JA141" i="93" s="1"/>
  <c r="LA141" i="93" s="1"/>
  <c r="BW121" i="93"/>
  <c r="JA121" i="93" s="1"/>
  <c r="LA121" i="93" s="1"/>
  <c r="BW101" i="93"/>
  <c r="JA101" i="93" s="1"/>
  <c r="LA101" i="93" s="1"/>
  <c r="BW41" i="93"/>
  <c r="JA41" i="93" s="1"/>
  <c r="LA41" i="93" s="1"/>
  <c r="BW61" i="93"/>
  <c r="JA61" i="93" s="1"/>
  <c r="LA61" i="93" s="1"/>
  <c r="BW81" i="93"/>
  <c r="JA81" i="93" s="1"/>
  <c r="LA81" i="93" s="1"/>
  <c r="BX261" i="93"/>
  <c r="JB261" i="93" s="1"/>
  <c r="LB261" i="93" s="1"/>
  <c r="BX281" i="93"/>
  <c r="JB281" i="93" s="1"/>
  <c r="LB281" i="93" s="1"/>
  <c r="BX221" i="93"/>
  <c r="JB221" i="93" s="1"/>
  <c r="LB221" i="93" s="1"/>
  <c r="BX241" i="93"/>
  <c r="JB241" i="93" s="1"/>
  <c r="LB241" i="93" s="1"/>
  <c r="BX201" i="93"/>
  <c r="JB201" i="93" s="1"/>
  <c r="LB201" i="93" s="1"/>
  <c r="BX181" i="93"/>
  <c r="JB181" i="93" s="1"/>
  <c r="LB181" i="93" s="1"/>
  <c r="BX161" i="93"/>
  <c r="JB161" i="93" s="1"/>
  <c r="LB161" i="93" s="1"/>
  <c r="BX141" i="93"/>
  <c r="JB141" i="93" s="1"/>
  <c r="LB141" i="93" s="1"/>
  <c r="BX121" i="93"/>
  <c r="JB121" i="93" s="1"/>
  <c r="LB121" i="93" s="1"/>
  <c r="BX101" i="93"/>
  <c r="JB101" i="93" s="1"/>
  <c r="LB101" i="93" s="1"/>
  <c r="BX81" i="93"/>
  <c r="JB81" i="93" s="1"/>
  <c r="LB81" i="93" s="1"/>
  <c r="BX61" i="93"/>
  <c r="JB61" i="93" s="1"/>
  <c r="LB61" i="93" s="1"/>
  <c r="BX41" i="93"/>
  <c r="JB41" i="93" s="1"/>
  <c r="LB41" i="93" s="1"/>
  <c r="BY276" i="93"/>
  <c r="JC276" i="93" s="1"/>
  <c r="LC276" i="93" s="1"/>
  <c r="BY256" i="93"/>
  <c r="JC256" i="93" s="1"/>
  <c r="LC256" i="93" s="1"/>
  <c r="BY216" i="93"/>
  <c r="JC216" i="93" s="1"/>
  <c r="LC216" i="93" s="1"/>
  <c r="BY196" i="93"/>
  <c r="JC196" i="93" s="1"/>
  <c r="LC196" i="93" s="1"/>
  <c r="BY176" i="93"/>
  <c r="JC176" i="93" s="1"/>
  <c r="LC176" i="93" s="1"/>
  <c r="BY236" i="93"/>
  <c r="JC236" i="93" s="1"/>
  <c r="LC236" i="93" s="1"/>
  <c r="BY156" i="93"/>
  <c r="JC156" i="93" s="1"/>
  <c r="LC156" i="93" s="1"/>
  <c r="BY136" i="93"/>
  <c r="JC136" i="93" s="1"/>
  <c r="LC136" i="93" s="1"/>
  <c r="BY116" i="93"/>
  <c r="JC116" i="93" s="1"/>
  <c r="LC116" i="93" s="1"/>
  <c r="BY96" i="93"/>
  <c r="JC96" i="93" s="1"/>
  <c r="LC96" i="93" s="1"/>
  <c r="BY76" i="93"/>
  <c r="JC76" i="93" s="1"/>
  <c r="LC76" i="93" s="1"/>
  <c r="BY36" i="93"/>
  <c r="JC36" i="93" s="1"/>
  <c r="LC36" i="93" s="1"/>
  <c r="BY56" i="93"/>
  <c r="JC56" i="93" s="1"/>
  <c r="LC56" i="93" s="1"/>
  <c r="BZ277" i="93"/>
  <c r="JD277" i="93" s="1"/>
  <c r="LD277" i="93" s="1"/>
  <c r="BZ237" i="93"/>
  <c r="JD237" i="93" s="1"/>
  <c r="LD237" i="93" s="1"/>
  <c r="BZ257" i="93"/>
  <c r="JD257" i="93" s="1"/>
  <c r="LD257" i="93" s="1"/>
  <c r="BZ197" i="93"/>
  <c r="JD197" i="93" s="1"/>
  <c r="LD197" i="93" s="1"/>
  <c r="BZ217" i="93"/>
  <c r="JD217" i="93" s="1"/>
  <c r="LD217" i="93" s="1"/>
  <c r="BZ177" i="93"/>
  <c r="JD177" i="93" s="1"/>
  <c r="LD177" i="93" s="1"/>
  <c r="BZ157" i="93"/>
  <c r="JD157" i="93" s="1"/>
  <c r="LD157" i="93" s="1"/>
  <c r="BZ137" i="93"/>
  <c r="JD137" i="93" s="1"/>
  <c r="LD137" i="93" s="1"/>
  <c r="BZ117" i="93"/>
  <c r="JD117" i="93" s="1"/>
  <c r="LD117" i="93" s="1"/>
  <c r="BZ77" i="93"/>
  <c r="JD77" i="93" s="1"/>
  <c r="LD77" i="93" s="1"/>
  <c r="BZ97" i="93"/>
  <c r="JD97" i="93" s="1"/>
  <c r="LD97" i="93" s="1"/>
  <c r="BZ57" i="93"/>
  <c r="JD57" i="93" s="1"/>
  <c r="LD57" i="93" s="1"/>
  <c r="BZ37" i="93"/>
  <c r="JD37" i="93" s="1"/>
  <c r="LD37" i="93" s="1"/>
  <c r="CB278" i="93"/>
  <c r="JF278" i="93" s="1"/>
  <c r="LF278" i="93" s="1"/>
  <c r="CB258" i="93"/>
  <c r="JF258" i="93" s="1"/>
  <c r="LF258" i="93" s="1"/>
  <c r="CB238" i="93"/>
  <c r="JF238" i="93" s="1"/>
  <c r="LF238" i="93" s="1"/>
  <c r="CB198" i="93"/>
  <c r="JF198" i="93" s="1"/>
  <c r="LF198" i="93" s="1"/>
  <c r="CB178" i="93"/>
  <c r="JF178" i="93" s="1"/>
  <c r="LF178" i="93" s="1"/>
  <c r="CB218" i="93"/>
  <c r="JF218" i="93" s="1"/>
  <c r="LF218" i="93" s="1"/>
  <c r="CB158" i="93"/>
  <c r="JF158" i="93" s="1"/>
  <c r="LF158" i="93" s="1"/>
  <c r="CB138" i="93"/>
  <c r="JF138" i="93" s="1"/>
  <c r="LF138" i="93" s="1"/>
  <c r="CB118" i="93"/>
  <c r="JF118" i="93" s="1"/>
  <c r="LF118" i="93" s="1"/>
  <c r="CB78" i="93"/>
  <c r="JF78" i="93" s="1"/>
  <c r="LF78" i="93" s="1"/>
  <c r="CB98" i="93"/>
  <c r="JF98" i="93" s="1"/>
  <c r="LF98" i="93" s="1"/>
  <c r="CB58" i="93"/>
  <c r="JF58" i="93" s="1"/>
  <c r="LF58" i="93" s="1"/>
  <c r="CB38" i="93"/>
  <c r="JF38" i="93" s="1"/>
  <c r="LF38" i="93" s="1"/>
  <c r="CC279" i="93"/>
  <c r="JG279" i="93" s="1"/>
  <c r="LG279" i="93" s="1"/>
  <c r="CC259" i="93"/>
  <c r="JG259" i="93" s="1"/>
  <c r="LG259" i="93" s="1"/>
  <c r="CC239" i="93"/>
  <c r="JG239" i="93" s="1"/>
  <c r="LG239" i="93" s="1"/>
  <c r="CC219" i="93"/>
  <c r="JG219" i="93" s="1"/>
  <c r="LG219" i="93" s="1"/>
  <c r="CC179" i="93"/>
  <c r="JG179" i="93" s="1"/>
  <c r="LG179" i="93" s="1"/>
  <c r="CC199" i="93"/>
  <c r="JG199" i="93" s="1"/>
  <c r="LG199" i="93" s="1"/>
  <c r="CC159" i="93"/>
  <c r="JG159" i="93" s="1"/>
  <c r="LG159" i="93" s="1"/>
  <c r="CC119" i="93"/>
  <c r="JG119" i="93" s="1"/>
  <c r="LG119" i="93" s="1"/>
  <c r="CC139" i="93"/>
  <c r="JG139" i="93" s="1"/>
  <c r="LG139" i="93" s="1"/>
  <c r="CC99" i="93"/>
  <c r="JG99" i="93" s="1"/>
  <c r="LG99" i="93" s="1"/>
  <c r="CC79" i="93"/>
  <c r="JG79" i="93" s="1"/>
  <c r="LG79" i="93" s="1"/>
  <c r="CC59" i="93"/>
  <c r="JG59" i="93" s="1"/>
  <c r="LG59" i="93" s="1"/>
  <c r="CC39" i="93"/>
  <c r="JG39" i="93" s="1"/>
  <c r="LG39" i="93" s="1"/>
  <c r="CE260" i="93"/>
  <c r="JI260" i="93" s="1"/>
  <c r="LI260" i="93" s="1"/>
  <c r="CE280" i="93"/>
  <c r="JI280" i="93" s="1"/>
  <c r="LI280" i="93" s="1"/>
  <c r="CE240" i="93"/>
  <c r="JI240" i="93" s="1"/>
  <c r="LI240" i="93" s="1"/>
  <c r="CE220" i="93"/>
  <c r="JI220" i="93" s="1"/>
  <c r="LI220" i="93" s="1"/>
  <c r="CE200" i="93"/>
  <c r="JI200" i="93" s="1"/>
  <c r="LI200" i="93" s="1"/>
  <c r="CE180" i="93"/>
  <c r="JI180" i="93" s="1"/>
  <c r="LI180" i="93" s="1"/>
  <c r="CE120" i="93"/>
  <c r="JI120" i="93" s="1"/>
  <c r="LI120" i="93" s="1"/>
  <c r="CE160" i="93"/>
  <c r="JI160" i="93" s="1"/>
  <c r="LI160" i="93" s="1"/>
  <c r="CE100" i="93"/>
  <c r="JI100" i="93" s="1"/>
  <c r="LI100" i="93" s="1"/>
  <c r="CE140" i="93"/>
  <c r="JI140" i="93" s="1"/>
  <c r="LI140" i="93" s="1"/>
  <c r="CE80" i="93"/>
  <c r="JI80" i="93" s="1"/>
  <c r="LI80" i="93" s="1"/>
  <c r="CE60" i="93"/>
  <c r="JI60" i="93" s="1"/>
  <c r="LI60" i="93" s="1"/>
  <c r="CE40" i="93"/>
  <c r="JI40" i="93" s="1"/>
  <c r="LI40" i="93" s="1"/>
  <c r="CG281" i="93"/>
  <c r="JK281" i="93" s="1"/>
  <c r="LK281" i="93" s="1"/>
  <c r="CG261" i="93"/>
  <c r="JK261" i="93" s="1"/>
  <c r="LK261" i="93" s="1"/>
  <c r="CG221" i="93"/>
  <c r="JK221" i="93" s="1"/>
  <c r="LK221" i="93" s="1"/>
  <c r="CG241" i="93"/>
  <c r="JK241" i="93" s="1"/>
  <c r="LK241" i="93" s="1"/>
  <c r="CG201" i="93"/>
  <c r="JK201" i="93" s="1"/>
  <c r="LK201" i="93" s="1"/>
  <c r="CG181" i="93"/>
  <c r="JK181" i="93" s="1"/>
  <c r="LK181" i="93" s="1"/>
  <c r="CG161" i="93"/>
  <c r="JK161" i="93" s="1"/>
  <c r="LK161" i="93" s="1"/>
  <c r="CG141" i="93"/>
  <c r="JK141" i="93" s="1"/>
  <c r="LK141" i="93" s="1"/>
  <c r="CG121" i="93"/>
  <c r="JK121" i="93" s="1"/>
  <c r="LK121" i="93" s="1"/>
  <c r="CG101" i="93"/>
  <c r="JK101" i="93" s="1"/>
  <c r="LK101" i="93" s="1"/>
  <c r="CG81" i="93"/>
  <c r="JK81" i="93" s="1"/>
  <c r="LK81" i="93" s="1"/>
  <c r="CG61" i="93"/>
  <c r="JK61" i="93" s="1"/>
  <c r="LK61" i="93" s="1"/>
  <c r="CG41" i="93"/>
  <c r="JK41" i="93" s="1"/>
  <c r="LK41" i="93" s="1"/>
  <c r="CI282" i="93"/>
  <c r="JM282" i="93" s="1"/>
  <c r="LM282" i="93" s="1"/>
  <c r="CI262" i="93"/>
  <c r="JM262" i="93" s="1"/>
  <c r="LM262" i="93" s="1"/>
  <c r="CI242" i="93"/>
  <c r="JM242" i="93" s="1"/>
  <c r="LM242" i="93" s="1"/>
  <c r="CI162" i="93"/>
  <c r="JM162" i="93" s="1"/>
  <c r="LM162" i="93" s="1"/>
  <c r="CI202" i="93"/>
  <c r="JM202" i="93" s="1"/>
  <c r="LM202" i="93" s="1"/>
  <c r="CI222" i="93"/>
  <c r="JM222" i="93" s="1"/>
  <c r="LM222" i="93" s="1"/>
  <c r="CI182" i="93"/>
  <c r="JM182" i="93" s="1"/>
  <c r="LM182" i="93" s="1"/>
  <c r="CI142" i="93"/>
  <c r="JM142" i="93" s="1"/>
  <c r="LM142" i="93" s="1"/>
  <c r="CI122" i="93"/>
  <c r="JM122" i="93" s="1"/>
  <c r="LM122" i="93" s="1"/>
  <c r="CI82" i="93"/>
  <c r="JM82" i="93" s="1"/>
  <c r="LM82" i="93" s="1"/>
  <c r="CI62" i="93"/>
  <c r="JM62" i="93" s="1"/>
  <c r="LM62" i="93" s="1"/>
  <c r="CI102" i="93"/>
  <c r="JM102" i="93" s="1"/>
  <c r="LM102" i="93" s="1"/>
  <c r="CI42" i="93"/>
  <c r="JM42" i="93" s="1"/>
  <c r="LM42" i="93" s="1"/>
  <c r="BY264" i="93"/>
  <c r="JC264" i="93" s="1"/>
  <c r="LC264" i="93" s="1"/>
  <c r="BY284" i="93"/>
  <c r="JC284" i="93" s="1"/>
  <c r="LC284" i="93" s="1"/>
  <c r="BY244" i="93"/>
  <c r="JC244" i="93" s="1"/>
  <c r="LC244" i="93" s="1"/>
  <c r="BY224" i="93"/>
  <c r="JC224" i="93" s="1"/>
  <c r="LC224" i="93" s="1"/>
  <c r="BY184" i="93"/>
  <c r="JC184" i="93" s="1"/>
  <c r="LC184" i="93" s="1"/>
  <c r="BY204" i="93"/>
  <c r="JC204" i="93" s="1"/>
  <c r="LC204" i="93" s="1"/>
  <c r="BY144" i="93"/>
  <c r="JC144" i="93" s="1"/>
  <c r="LC144" i="93" s="1"/>
  <c r="BY124" i="93"/>
  <c r="JC124" i="93" s="1"/>
  <c r="LC124" i="93" s="1"/>
  <c r="BY104" i="93"/>
  <c r="JC104" i="93" s="1"/>
  <c r="LC104" i="93" s="1"/>
  <c r="BY64" i="93"/>
  <c r="JC64" i="93" s="1"/>
  <c r="LC64" i="93" s="1"/>
  <c r="BY164" i="93"/>
  <c r="JC164" i="93" s="1"/>
  <c r="LC164" i="93" s="1"/>
  <c r="BY84" i="93"/>
  <c r="JC84" i="93" s="1"/>
  <c r="LC84" i="93" s="1"/>
  <c r="BY44" i="93"/>
  <c r="JC44" i="93" s="1"/>
  <c r="LC44" i="93" s="1"/>
  <c r="HD25" i="93"/>
  <c r="BZ285" i="93"/>
  <c r="JD285" i="93" s="1"/>
  <c r="LD285" i="93" s="1"/>
  <c r="BZ265" i="93"/>
  <c r="JD265" i="93" s="1"/>
  <c r="LD265" i="93" s="1"/>
  <c r="BZ245" i="93"/>
  <c r="JD245" i="93" s="1"/>
  <c r="LD245" i="93" s="1"/>
  <c r="BZ205" i="93"/>
  <c r="JD205" i="93" s="1"/>
  <c r="LD205" i="93" s="1"/>
  <c r="BZ165" i="93"/>
  <c r="JD165" i="93" s="1"/>
  <c r="LD165" i="93" s="1"/>
  <c r="BZ225" i="93"/>
  <c r="JD225" i="93" s="1"/>
  <c r="LD225" i="93" s="1"/>
  <c r="BZ185" i="93"/>
  <c r="JD185" i="93" s="1"/>
  <c r="LD185" i="93" s="1"/>
  <c r="BZ105" i="93"/>
  <c r="JD105" i="93" s="1"/>
  <c r="LD105" i="93" s="1"/>
  <c r="BZ145" i="93"/>
  <c r="JD145" i="93" s="1"/>
  <c r="LD145" i="93" s="1"/>
  <c r="BZ125" i="93"/>
  <c r="JD125" i="93" s="1"/>
  <c r="LD125" i="93" s="1"/>
  <c r="BZ85" i="93"/>
  <c r="JD85" i="93" s="1"/>
  <c r="LD85" i="93" s="1"/>
  <c r="BZ65" i="93"/>
  <c r="JD65" i="93" s="1"/>
  <c r="LD65" i="93" s="1"/>
  <c r="BZ45" i="93"/>
  <c r="JD45" i="93" s="1"/>
  <c r="LD45" i="93" s="1"/>
  <c r="BZ286" i="93"/>
  <c r="JD286" i="93" s="1"/>
  <c r="LD286" i="93" s="1"/>
  <c r="BZ266" i="93"/>
  <c r="JD266" i="93" s="1"/>
  <c r="LD266" i="93" s="1"/>
  <c r="BZ226" i="93"/>
  <c r="JD226" i="93" s="1"/>
  <c r="LD226" i="93" s="1"/>
  <c r="BZ246" i="93"/>
  <c r="JD246" i="93" s="1"/>
  <c r="LD246" i="93" s="1"/>
  <c r="BZ206" i="93"/>
  <c r="JD206" i="93" s="1"/>
  <c r="LD206" i="93" s="1"/>
  <c r="BZ186" i="93"/>
  <c r="JD186" i="93" s="1"/>
  <c r="LD186" i="93" s="1"/>
  <c r="BZ166" i="93"/>
  <c r="JD166" i="93" s="1"/>
  <c r="LD166" i="93" s="1"/>
  <c r="BZ126" i="93"/>
  <c r="JD126" i="93" s="1"/>
  <c r="LD126" i="93" s="1"/>
  <c r="BZ146" i="93"/>
  <c r="JD146" i="93" s="1"/>
  <c r="LD146" i="93" s="1"/>
  <c r="BZ106" i="93"/>
  <c r="JD106" i="93" s="1"/>
  <c r="LD106" i="93" s="1"/>
  <c r="BZ86" i="93"/>
  <c r="JD86" i="93" s="1"/>
  <c r="LD86" i="93" s="1"/>
  <c r="BZ66" i="93"/>
  <c r="JD66" i="93" s="1"/>
  <c r="LD66" i="93" s="1"/>
  <c r="BZ46" i="93"/>
  <c r="JD46" i="93" s="1"/>
  <c r="LD46"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JD147" i="93" s="1"/>
  <c r="LD147" i="93" s="1"/>
  <c r="BZ127" i="93"/>
  <c r="JD127" i="93" s="1"/>
  <c r="LD127" i="93" s="1"/>
  <c r="BZ107" i="93"/>
  <c r="JD107" i="93" s="1"/>
  <c r="LD107" i="93" s="1"/>
  <c r="BZ67" i="93"/>
  <c r="JD67" i="93" s="1"/>
  <c r="LD67" i="93" s="1"/>
  <c r="BZ87" i="93"/>
  <c r="JD87" i="93" s="1"/>
  <c r="LD87" i="93" s="1"/>
  <c r="BZ47" i="93"/>
  <c r="JD47" i="93" s="1"/>
  <c r="LD47"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BW282" i="93"/>
  <c r="JA282" i="93" s="1"/>
  <c r="LA282" i="93" s="1"/>
  <c r="BW262" i="93"/>
  <c r="JA262" i="93" s="1"/>
  <c r="LA262" i="93" s="1"/>
  <c r="BW242" i="93"/>
  <c r="JA242" i="93" s="1"/>
  <c r="LA242" i="93" s="1"/>
  <c r="BW222" i="93"/>
  <c r="JA222" i="93" s="1"/>
  <c r="LA222" i="93" s="1"/>
  <c r="BW182" i="93"/>
  <c r="JA182" i="93" s="1"/>
  <c r="LA182" i="93" s="1"/>
  <c r="BW162" i="93"/>
  <c r="JA162" i="93" s="1"/>
  <c r="LA162" i="93" s="1"/>
  <c r="BW202" i="93"/>
  <c r="JA202" i="93" s="1"/>
  <c r="LA202" i="93" s="1"/>
  <c r="BW142" i="93"/>
  <c r="JA142" i="93" s="1"/>
  <c r="LA142" i="93" s="1"/>
  <c r="BW122" i="93"/>
  <c r="JA122" i="93" s="1"/>
  <c r="LA122" i="93" s="1"/>
  <c r="BW82" i="93"/>
  <c r="JA82" i="93" s="1"/>
  <c r="LA82" i="93" s="1"/>
  <c r="BW62" i="93"/>
  <c r="JA62" i="93" s="1"/>
  <c r="LA62" i="93" s="1"/>
  <c r="BW42" i="93"/>
  <c r="JA42" i="93" s="1"/>
  <c r="LA42" i="93" s="1"/>
  <c r="BW102" i="93"/>
  <c r="JA102" i="93" s="1"/>
  <c r="LA102" i="93" s="1"/>
  <c r="BX214" i="93"/>
  <c r="JB214" i="93" s="1"/>
  <c r="LB214" i="93" s="1"/>
  <c r="BX194" i="93"/>
  <c r="JB194" i="93" s="1"/>
  <c r="LB194" i="93" s="1"/>
  <c r="BX174" i="93"/>
  <c r="JB174" i="93" s="1"/>
  <c r="LB174" i="93" s="1"/>
  <c r="BX154" i="93"/>
  <c r="JB154" i="93" s="1"/>
  <c r="LB154" i="93" s="1"/>
  <c r="BX134" i="93"/>
  <c r="JB134" i="93" s="1"/>
  <c r="LB134" i="93" s="1"/>
  <c r="BX114" i="93"/>
  <c r="JB114" i="93" s="1"/>
  <c r="LB114" i="93" s="1"/>
  <c r="BX74" i="93"/>
  <c r="JB74" i="93" s="1"/>
  <c r="LB74" i="93" s="1"/>
  <c r="BX94" i="93"/>
  <c r="JB94" i="93" s="1"/>
  <c r="LB94" i="93" s="1"/>
  <c r="BX34" i="93"/>
  <c r="JB34" i="93" s="1"/>
  <c r="LB34" i="93" s="1"/>
  <c r="BX54" i="93"/>
  <c r="JB54" i="93" s="1"/>
  <c r="LB54" i="93" s="1"/>
  <c r="BX262" i="93"/>
  <c r="JB262" i="93" s="1"/>
  <c r="LB262" i="93" s="1"/>
  <c r="BX242" i="93"/>
  <c r="JB242" i="93" s="1"/>
  <c r="LB242" i="93" s="1"/>
  <c r="BX282" i="93"/>
  <c r="JB282" i="93" s="1"/>
  <c r="LB282" i="93" s="1"/>
  <c r="BX222" i="93"/>
  <c r="JB222" i="93" s="1"/>
  <c r="LB222" i="93" s="1"/>
  <c r="BX162" i="93"/>
  <c r="JB162" i="93" s="1"/>
  <c r="LB162" i="93" s="1"/>
  <c r="BX202" i="93"/>
  <c r="JB202" i="93" s="1"/>
  <c r="LB202" i="93" s="1"/>
  <c r="BX182" i="93"/>
  <c r="JB182" i="93" s="1"/>
  <c r="LB182" i="93" s="1"/>
  <c r="BX142" i="93"/>
  <c r="JB142" i="93" s="1"/>
  <c r="LB142" i="93" s="1"/>
  <c r="BX122" i="93"/>
  <c r="JB122" i="93" s="1"/>
  <c r="LB122" i="93" s="1"/>
  <c r="BX82" i="93"/>
  <c r="JB82" i="93" s="1"/>
  <c r="LB82" i="93" s="1"/>
  <c r="BX62" i="93"/>
  <c r="JB62" i="93" s="1"/>
  <c r="LB62" i="93" s="1"/>
  <c r="BX102" i="93"/>
  <c r="JB102" i="93" s="1"/>
  <c r="LB102" i="93" s="1"/>
  <c r="BX42" i="93"/>
  <c r="JB42" i="93" s="1"/>
  <c r="LB42" i="93" s="1"/>
  <c r="BY214" i="93"/>
  <c r="JC214" i="93" s="1"/>
  <c r="LC214" i="93" s="1"/>
  <c r="BY194" i="93"/>
  <c r="JC194" i="93" s="1"/>
  <c r="LC194" i="93" s="1"/>
  <c r="BY174" i="93"/>
  <c r="JC174" i="93" s="1"/>
  <c r="LC174" i="93" s="1"/>
  <c r="BY154" i="93"/>
  <c r="JC154" i="93" s="1"/>
  <c r="LC154" i="93" s="1"/>
  <c r="BY134" i="93"/>
  <c r="JC134" i="93" s="1"/>
  <c r="LC134" i="93" s="1"/>
  <c r="BY114" i="93"/>
  <c r="JC114" i="93" s="1"/>
  <c r="LC114" i="93" s="1"/>
  <c r="BY74" i="93"/>
  <c r="JC74" i="93" s="1"/>
  <c r="LC74" i="93" s="1"/>
  <c r="BY94" i="93"/>
  <c r="JC94" i="93" s="1"/>
  <c r="LC94" i="93" s="1"/>
  <c r="BY34" i="93"/>
  <c r="JC34" i="93" s="1"/>
  <c r="LC34" i="93" s="1"/>
  <c r="BY54" i="93"/>
  <c r="JC54" i="93" s="1"/>
  <c r="LC54" i="93" s="1"/>
  <c r="BY275" i="93"/>
  <c r="JC275" i="93" s="1"/>
  <c r="LC275" i="93" s="1"/>
  <c r="BY255" i="93"/>
  <c r="JC255" i="93" s="1"/>
  <c r="LC255" i="93" s="1"/>
  <c r="BY235" i="93"/>
  <c r="JC235" i="93" s="1"/>
  <c r="LC235" i="93" s="1"/>
  <c r="BY215" i="93"/>
  <c r="JC215" i="93" s="1"/>
  <c r="LC215" i="93" s="1"/>
  <c r="BY175" i="93"/>
  <c r="JC175" i="93" s="1"/>
  <c r="LC175" i="93" s="1"/>
  <c r="BY195" i="93"/>
  <c r="JC195" i="93" s="1"/>
  <c r="LC195" i="93" s="1"/>
  <c r="BY155" i="93"/>
  <c r="JC155" i="93" s="1"/>
  <c r="LC155" i="93" s="1"/>
  <c r="BY115" i="93"/>
  <c r="JC115" i="93" s="1"/>
  <c r="LC115" i="93" s="1"/>
  <c r="BY135" i="93"/>
  <c r="JC135" i="93" s="1"/>
  <c r="LC135" i="93" s="1"/>
  <c r="BY95" i="93"/>
  <c r="JC95" i="93" s="1"/>
  <c r="LC95" i="93" s="1"/>
  <c r="BY75" i="93"/>
  <c r="JC75" i="93" s="1"/>
  <c r="LC75" i="93" s="1"/>
  <c r="BY55" i="93"/>
  <c r="JC55" i="93" s="1"/>
  <c r="LC55" i="93" s="1"/>
  <c r="BY35" i="93"/>
  <c r="JC35" i="93" s="1"/>
  <c r="LC35" i="93" s="1"/>
  <c r="BZ276" i="93"/>
  <c r="JD276" i="93" s="1"/>
  <c r="LD276" i="93" s="1"/>
  <c r="BZ256" i="93"/>
  <c r="JD256" i="93" s="1"/>
  <c r="LD256" i="93" s="1"/>
  <c r="BZ236" i="93"/>
  <c r="JD236" i="93" s="1"/>
  <c r="LD236" i="93" s="1"/>
  <c r="BZ216" i="93"/>
  <c r="JD216" i="93" s="1"/>
  <c r="LD216" i="93" s="1"/>
  <c r="BZ196" i="93"/>
  <c r="JD196" i="93" s="1"/>
  <c r="LD196" i="93" s="1"/>
  <c r="BZ176" i="93"/>
  <c r="JD176" i="93" s="1"/>
  <c r="LD176" i="93" s="1"/>
  <c r="BZ156" i="93"/>
  <c r="JD156" i="93" s="1"/>
  <c r="LD156" i="93" s="1"/>
  <c r="BZ116" i="93"/>
  <c r="JD116" i="93" s="1"/>
  <c r="LD116" i="93" s="1"/>
  <c r="BZ136" i="93"/>
  <c r="JD136" i="93" s="1"/>
  <c r="LD136" i="93" s="1"/>
  <c r="BZ96" i="93"/>
  <c r="JD96" i="93" s="1"/>
  <c r="LD96" i="93" s="1"/>
  <c r="BZ76" i="93"/>
  <c r="JD76" i="93" s="1"/>
  <c r="LD76" i="93" s="1"/>
  <c r="BZ36" i="93"/>
  <c r="JD36" i="93" s="1"/>
  <c r="LD36" i="93" s="1"/>
  <c r="BZ56" i="93"/>
  <c r="JD56" i="93" s="1"/>
  <c r="LD56" i="93" s="1"/>
  <c r="CB277" i="93"/>
  <c r="JF277" i="93" s="1"/>
  <c r="LF277" i="93" s="1"/>
  <c r="CB257" i="93"/>
  <c r="JF257" i="93" s="1"/>
  <c r="LF257" i="93" s="1"/>
  <c r="CB237" i="93"/>
  <c r="JF237" i="93" s="1"/>
  <c r="LF237" i="93" s="1"/>
  <c r="CB217" i="93"/>
  <c r="JF217" i="93" s="1"/>
  <c r="LF217" i="93" s="1"/>
  <c r="CB197" i="93"/>
  <c r="JF197" i="93" s="1"/>
  <c r="LF197" i="93" s="1"/>
  <c r="CB177" i="93"/>
  <c r="JF177" i="93" s="1"/>
  <c r="LF177" i="93" s="1"/>
  <c r="CB157" i="93"/>
  <c r="JF157" i="93" s="1"/>
  <c r="LF157" i="93" s="1"/>
  <c r="CB137" i="93"/>
  <c r="JF137" i="93" s="1"/>
  <c r="LF137" i="93" s="1"/>
  <c r="CB117" i="93"/>
  <c r="JF117" i="93" s="1"/>
  <c r="LF117" i="93" s="1"/>
  <c r="CB97" i="93"/>
  <c r="JF97" i="93" s="1"/>
  <c r="LF97" i="93" s="1"/>
  <c r="CB77" i="93"/>
  <c r="JF77" i="93" s="1"/>
  <c r="LF77" i="93" s="1"/>
  <c r="CB57" i="93"/>
  <c r="JF57" i="93" s="1"/>
  <c r="LF57" i="93" s="1"/>
  <c r="CB37" i="93"/>
  <c r="JF37" i="93" s="1"/>
  <c r="LF37" i="93" s="1"/>
  <c r="CC278" i="93"/>
  <c r="JG278" i="93" s="1"/>
  <c r="LG278" i="93" s="1"/>
  <c r="CC238" i="93"/>
  <c r="JG238" i="93" s="1"/>
  <c r="LG238" i="93" s="1"/>
  <c r="CC258" i="93"/>
  <c r="JG258" i="93" s="1"/>
  <c r="LG258" i="93" s="1"/>
  <c r="CC198" i="93"/>
  <c r="JG198" i="93" s="1"/>
  <c r="LG198" i="93" s="1"/>
  <c r="CC218" i="93"/>
  <c r="JG218" i="93" s="1"/>
  <c r="LG218" i="93" s="1"/>
  <c r="CC178" i="93"/>
  <c r="JG178" i="93" s="1"/>
  <c r="LG178" i="93" s="1"/>
  <c r="CC158" i="93"/>
  <c r="JG158" i="93" s="1"/>
  <c r="LG158" i="93" s="1"/>
  <c r="CC138" i="93"/>
  <c r="JG138" i="93" s="1"/>
  <c r="LG138" i="93" s="1"/>
  <c r="CC118" i="93"/>
  <c r="JG118" i="93" s="1"/>
  <c r="LG118" i="93" s="1"/>
  <c r="CC78" i="93"/>
  <c r="JG78" i="93" s="1"/>
  <c r="LG78" i="93" s="1"/>
  <c r="CC98" i="93"/>
  <c r="JG98" i="93" s="1"/>
  <c r="LG98" i="93" s="1"/>
  <c r="CC38" i="93"/>
  <c r="JG38" i="93" s="1"/>
  <c r="LG38" i="93" s="1"/>
  <c r="CC58" i="93"/>
  <c r="JG58" i="93" s="1"/>
  <c r="LG58" i="93" s="1"/>
  <c r="HI19" i="93"/>
  <c r="CE279" i="93"/>
  <c r="JI279" i="93" s="1"/>
  <c r="LI279" i="93" s="1"/>
  <c r="CE259" i="93"/>
  <c r="JI259" i="93" s="1"/>
  <c r="LI259" i="93" s="1"/>
  <c r="CE239" i="93"/>
  <c r="JI239" i="93" s="1"/>
  <c r="LI239" i="93" s="1"/>
  <c r="CE219" i="93"/>
  <c r="JI219" i="93" s="1"/>
  <c r="LI219" i="93" s="1"/>
  <c r="CE179" i="93"/>
  <c r="JI179" i="93" s="1"/>
  <c r="LI179" i="93" s="1"/>
  <c r="CE199" i="93"/>
  <c r="JI199" i="93" s="1"/>
  <c r="LI199" i="93" s="1"/>
  <c r="CE139" i="93"/>
  <c r="JI139" i="93" s="1"/>
  <c r="LI139" i="93" s="1"/>
  <c r="CE159" i="93"/>
  <c r="JI159" i="93" s="1"/>
  <c r="LI159" i="93" s="1"/>
  <c r="CE79" i="93"/>
  <c r="JI79" i="93" s="1"/>
  <c r="LI79" i="93" s="1"/>
  <c r="CE99" i="93"/>
  <c r="JI99" i="93" s="1"/>
  <c r="LI99" i="93" s="1"/>
  <c r="CE39" i="93"/>
  <c r="JI39" i="93" s="1"/>
  <c r="LI39" i="93" s="1"/>
  <c r="CE119" i="93"/>
  <c r="JI119" i="93" s="1"/>
  <c r="LI119" i="93" s="1"/>
  <c r="CE59" i="93"/>
  <c r="JI59" i="93" s="1"/>
  <c r="LI59" i="93" s="1"/>
  <c r="CG280" i="93"/>
  <c r="JK280" i="93" s="1"/>
  <c r="LK280" i="93" s="1"/>
  <c r="CG260" i="93"/>
  <c r="JK260" i="93" s="1"/>
  <c r="LK260" i="93" s="1"/>
  <c r="CG240" i="93"/>
  <c r="JK240" i="93" s="1"/>
  <c r="LK240" i="93" s="1"/>
  <c r="CG220" i="93"/>
  <c r="JK220" i="93" s="1"/>
  <c r="LK220" i="93" s="1"/>
  <c r="CG180" i="93"/>
  <c r="JK180" i="93" s="1"/>
  <c r="LK180" i="93" s="1"/>
  <c r="CG200" i="93"/>
  <c r="JK200" i="93" s="1"/>
  <c r="LK200" i="93" s="1"/>
  <c r="CG160" i="93"/>
  <c r="JK160" i="93" s="1"/>
  <c r="LK160" i="93" s="1"/>
  <c r="CG120" i="93"/>
  <c r="JK120" i="93" s="1"/>
  <c r="LK120" i="93" s="1"/>
  <c r="CG140" i="93"/>
  <c r="JK140" i="93" s="1"/>
  <c r="LK140" i="93" s="1"/>
  <c r="CG100" i="93"/>
  <c r="JK100" i="93" s="1"/>
  <c r="LK100" i="93" s="1"/>
  <c r="CG80" i="93"/>
  <c r="JK80" i="93" s="1"/>
  <c r="LK80" i="93" s="1"/>
  <c r="CG60" i="93"/>
  <c r="JK60" i="93" s="1"/>
  <c r="LK60" i="93" s="1"/>
  <c r="CG40" i="93"/>
  <c r="JK40" i="93" s="1"/>
  <c r="LK40" i="93" s="1"/>
  <c r="CI281" i="93"/>
  <c r="JM281" i="93" s="1"/>
  <c r="LM281" i="93" s="1"/>
  <c r="CI261" i="93"/>
  <c r="JM261" i="93" s="1"/>
  <c r="LM261" i="93" s="1"/>
  <c r="CI241" i="93"/>
  <c r="JM241" i="93" s="1"/>
  <c r="LM241" i="93" s="1"/>
  <c r="CI221" i="93"/>
  <c r="JM221" i="93" s="1"/>
  <c r="LM221" i="93" s="1"/>
  <c r="CI201" i="93"/>
  <c r="JM201" i="93" s="1"/>
  <c r="LM201" i="93" s="1"/>
  <c r="CI181" i="93"/>
  <c r="JM181" i="93" s="1"/>
  <c r="LM181" i="93" s="1"/>
  <c r="CI161" i="93"/>
  <c r="JM161" i="93" s="1"/>
  <c r="LM161" i="93" s="1"/>
  <c r="CI121" i="93"/>
  <c r="JM121" i="93" s="1"/>
  <c r="LM121" i="93" s="1"/>
  <c r="CI141" i="93"/>
  <c r="JM141" i="93" s="1"/>
  <c r="LM141" i="93" s="1"/>
  <c r="CI101" i="93"/>
  <c r="JM101" i="93" s="1"/>
  <c r="LM101" i="93" s="1"/>
  <c r="CI81" i="93"/>
  <c r="JM81" i="93" s="1"/>
  <c r="LM81" i="93" s="1"/>
  <c r="CI61" i="93"/>
  <c r="JM61" i="93" s="1"/>
  <c r="LM61" i="93" s="1"/>
  <c r="CI41" i="93"/>
  <c r="JM41" i="93" s="1"/>
  <c r="LM41" i="93" s="1"/>
  <c r="BY283" i="93"/>
  <c r="JC283" i="93" s="1"/>
  <c r="LC283" i="93" s="1"/>
  <c r="BY263" i="93"/>
  <c r="JC263" i="93" s="1"/>
  <c r="LC263" i="93" s="1"/>
  <c r="BY243" i="93"/>
  <c r="JC243" i="93" s="1"/>
  <c r="LC243" i="93" s="1"/>
  <c r="BY223" i="93"/>
  <c r="JC223" i="93" s="1"/>
  <c r="LC223" i="93" s="1"/>
  <c r="BY183" i="93"/>
  <c r="JC183" i="93" s="1"/>
  <c r="LC183" i="93" s="1"/>
  <c r="BY163" i="93"/>
  <c r="JC163" i="93" s="1"/>
  <c r="LC163" i="93" s="1"/>
  <c r="BY203" i="93"/>
  <c r="JC203" i="93" s="1"/>
  <c r="LC203" i="93" s="1"/>
  <c r="BY123" i="93"/>
  <c r="JC123" i="93" s="1"/>
  <c r="LC123" i="93" s="1"/>
  <c r="BY143" i="93"/>
  <c r="JC143" i="93" s="1"/>
  <c r="LC143" i="93" s="1"/>
  <c r="BY103" i="93"/>
  <c r="JC103" i="93" s="1"/>
  <c r="LC103" i="93" s="1"/>
  <c r="BY83" i="93"/>
  <c r="JC83" i="93" s="1"/>
  <c r="LC83" i="93" s="1"/>
  <c r="BY63" i="93"/>
  <c r="JC63" i="93" s="1"/>
  <c r="LC63" i="93" s="1"/>
  <c r="BY43" i="93"/>
  <c r="JC43" i="93" s="1"/>
  <c r="LC43" i="93" s="1"/>
  <c r="BZ264" i="93"/>
  <c r="JD264" i="93" s="1"/>
  <c r="LD264" i="93" s="1"/>
  <c r="BZ244" i="93"/>
  <c r="JD244" i="93" s="1"/>
  <c r="LD244" i="93" s="1"/>
  <c r="BZ284" i="93"/>
  <c r="JD284" i="93" s="1"/>
  <c r="LD284" i="93" s="1"/>
  <c r="BZ224" i="93"/>
  <c r="JD224" i="93" s="1"/>
  <c r="LD224" i="93" s="1"/>
  <c r="BZ184" i="93"/>
  <c r="JD184" i="93" s="1"/>
  <c r="LD184" i="93" s="1"/>
  <c r="BZ164" i="93"/>
  <c r="JD164" i="93" s="1"/>
  <c r="LD164" i="93" s="1"/>
  <c r="BZ204" i="93"/>
  <c r="JD204" i="93" s="1"/>
  <c r="LD204" i="93" s="1"/>
  <c r="BZ124" i="93"/>
  <c r="JD124" i="93" s="1"/>
  <c r="LD124" i="93" s="1"/>
  <c r="BZ104" i="93"/>
  <c r="JD104" i="93" s="1"/>
  <c r="LD104" i="93" s="1"/>
  <c r="BZ64" i="93"/>
  <c r="JD64" i="93" s="1"/>
  <c r="LD64" i="93" s="1"/>
  <c r="BZ144" i="93"/>
  <c r="JD144" i="93" s="1"/>
  <c r="LD144" i="93" s="1"/>
  <c r="BZ84" i="93"/>
  <c r="JD84" i="93" s="1"/>
  <c r="LD84" i="93" s="1"/>
  <c r="BZ44" i="93"/>
  <c r="JD44" i="93" s="1"/>
  <c r="LD44" i="93" s="1"/>
  <c r="CB285" i="93"/>
  <c r="JF285" i="93" s="1"/>
  <c r="LF285" i="93" s="1"/>
  <c r="CB265" i="93"/>
  <c r="JF265" i="93" s="1"/>
  <c r="LF265" i="93" s="1"/>
  <c r="CB245" i="93"/>
  <c r="JF245" i="93" s="1"/>
  <c r="LF245" i="93" s="1"/>
  <c r="CB225" i="93"/>
  <c r="JF225" i="93" s="1"/>
  <c r="LF225" i="93" s="1"/>
  <c r="CB185" i="93"/>
  <c r="JF185" i="93" s="1"/>
  <c r="LF185" i="93" s="1"/>
  <c r="CB165" i="93"/>
  <c r="JF165" i="93" s="1"/>
  <c r="LF165" i="93" s="1"/>
  <c r="CB145" i="93"/>
  <c r="JF145" i="93" s="1"/>
  <c r="LF145" i="93" s="1"/>
  <c r="CB125" i="93"/>
  <c r="JF125" i="93" s="1"/>
  <c r="LF125" i="93" s="1"/>
  <c r="CB205" i="93"/>
  <c r="JF205" i="93" s="1"/>
  <c r="LF205" i="93" s="1"/>
  <c r="CB105" i="93"/>
  <c r="JF105" i="93" s="1"/>
  <c r="LF105" i="93" s="1"/>
  <c r="CB65" i="93"/>
  <c r="JF65" i="93" s="1"/>
  <c r="LF65" i="93" s="1"/>
  <c r="CB85" i="93"/>
  <c r="JF85" i="93" s="1"/>
  <c r="LF85" i="93" s="1"/>
  <c r="CB45" i="93"/>
  <c r="JF45" i="93" s="1"/>
  <c r="LF45" i="93" s="1"/>
  <c r="CB286" i="93"/>
  <c r="JF286" i="93" s="1"/>
  <c r="LF286" i="93" s="1"/>
  <c r="CB226" i="93"/>
  <c r="JF226" i="93" s="1"/>
  <c r="LF226" i="93" s="1"/>
  <c r="CB246" i="93"/>
  <c r="JF246" i="93" s="1"/>
  <c r="LF246" i="93" s="1"/>
  <c r="CB206" i="93"/>
  <c r="JF206" i="93" s="1"/>
  <c r="LF206" i="93" s="1"/>
  <c r="CB266" i="93"/>
  <c r="JF266" i="93" s="1"/>
  <c r="LF266" i="93" s="1"/>
  <c r="CB166" i="93"/>
  <c r="JF166" i="93" s="1"/>
  <c r="LF166" i="93" s="1"/>
  <c r="CB186" i="93"/>
  <c r="JF186" i="93" s="1"/>
  <c r="LF186" i="93" s="1"/>
  <c r="CB146" i="93"/>
  <c r="JF146" i="93" s="1"/>
  <c r="LF146" i="93" s="1"/>
  <c r="CB106" i="93"/>
  <c r="JF106" i="93" s="1"/>
  <c r="LF106" i="93" s="1"/>
  <c r="CB126" i="93"/>
  <c r="JF126" i="93" s="1"/>
  <c r="LF126" i="93" s="1"/>
  <c r="CB86" i="93"/>
  <c r="JF86" i="93" s="1"/>
  <c r="LF86" i="93" s="1"/>
  <c r="CB66" i="93"/>
  <c r="JF66" i="93" s="1"/>
  <c r="LF66" i="93" s="1"/>
  <c r="CB46" i="93"/>
  <c r="JF46" i="93" s="1"/>
  <c r="LF46" i="93" s="1"/>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JF147" i="93" s="1"/>
  <c r="LF147" i="93" s="1"/>
  <c r="CB127" i="93"/>
  <c r="JF127" i="93" s="1"/>
  <c r="LF127" i="93" s="1"/>
  <c r="CB107" i="93"/>
  <c r="JF107" i="93" s="1"/>
  <c r="LF107" i="93" s="1"/>
  <c r="CB87" i="93"/>
  <c r="JF87" i="93" s="1"/>
  <c r="LF87" i="93" s="1"/>
  <c r="CB47" i="93"/>
  <c r="JF47" i="93" s="1"/>
  <c r="LF47" i="93" s="1"/>
  <c r="CB67" i="93"/>
  <c r="JF67" i="93" s="1"/>
  <c r="LF67"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HQ25" i="93"/>
  <c r="CM265" i="93"/>
  <c r="JQ265" i="93" s="1"/>
  <c r="LQ265" i="93" s="1"/>
  <c r="CM245" i="93"/>
  <c r="JQ245" i="93" s="1"/>
  <c r="LQ245" i="93" s="1"/>
  <c r="CM285" i="93"/>
  <c r="JQ285" i="93" s="1"/>
  <c r="LQ285" i="93" s="1"/>
  <c r="CM225" i="93"/>
  <c r="JQ225" i="93" s="1"/>
  <c r="LQ225" i="93" s="1"/>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Q45" i="93" s="1"/>
  <c r="LQ45" i="93" s="1"/>
  <c r="CL284" i="93"/>
  <c r="JP284" i="93" s="1"/>
  <c r="LP284" i="93" s="1"/>
  <c r="CL264" i="93"/>
  <c r="JP264" i="93" s="1"/>
  <c r="LP264" i="93" s="1"/>
  <c r="CL244" i="93"/>
  <c r="JP244" i="93" s="1"/>
  <c r="LP244" i="93" s="1"/>
  <c r="CL204" i="93"/>
  <c r="JP204" i="93" s="1"/>
  <c r="LP204" i="93" s="1"/>
  <c r="CL224" i="93"/>
  <c r="JP224" i="93" s="1"/>
  <c r="LP224" i="93" s="1"/>
  <c r="CL184" i="93"/>
  <c r="JP184" i="93" s="1"/>
  <c r="LP184" i="93" s="1"/>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JA255" i="93" s="1"/>
  <c r="LA255" i="93" s="1"/>
  <c r="BW235" i="93"/>
  <c r="JA235" i="93" s="1"/>
  <c r="LA235" i="93" s="1"/>
  <c r="BW215" i="93"/>
  <c r="JA215" i="93" s="1"/>
  <c r="LA215" i="93" s="1"/>
  <c r="BW195" i="93"/>
  <c r="JA195" i="93" s="1"/>
  <c r="LA195" i="93" s="1"/>
  <c r="BW275" i="93"/>
  <c r="JA275" i="93" s="1"/>
  <c r="LA275" i="93" s="1"/>
  <c r="BW175" i="93"/>
  <c r="JA175" i="93" s="1"/>
  <c r="LA175" i="93" s="1"/>
  <c r="BW115" i="93"/>
  <c r="JA115" i="93" s="1"/>
  <c r="LA115" i="93" s="1"/>
  <c r="BW155" i="93"/>
  <c r="JA155" i="93" s="1"/>
  <c r="LA155" i="93" s="1"/>
  <c r="BW95" i="93"/>
  <c r="JA95" i="93" s="1"/>
  <c r="LA95" i="93" s="1"/>
  <c r="BW135" i="93"/>
  <c r="JA135" i="93" s="1"/>
  <c r="LA135" i="93" s="1"/>
  <c r="BW75" i="93"/>
  <c r="JA75" i="93" s="1"/>
  <c r="LA75" i="93" s="1"/>
  <c r="BW35" i="93"/>
  <c r="JA35" i="93" s="1"/>
  <c r="LA35" i="93" s="1"/>
  <c r="BW55" i="93"/>
  <c r="JA55" i="93" s="1"/>
  <c r="LA55" i="93" s="1"/>
  <c r="BW283" i="93"/>
  <c r="JA283" i="93" s="1"/>
  <c r="LA283" i="93" s="1"/>
  <c r="BW263" i="93"/>
  <c r="JA263" i="93" s="1"/>
  <c r="LA263" i="93" s="1"/>
  <c r="BW243" i="93"/>
  <c r="JA243" i="93" s="1"/>
  <c r="LA243" i="93" s="1"/>
  <c r="BW223" i="93"/>
  <c r="JA223" i="93" s="1"/>
  <c r="LA223" i="93" s="1"/>
  <c r="BW203" i="93"/>
  <c r="JA203" i="93" s="1"/>
  <c r="LA203" i="93" s="1"/>
  <c r="BW183" i="93"/>
  <c r="JA183" i="93" s="1"/>
  <c r="LA183" i="93" s="1"/>
  <c r="BW163" i="93"/>
  <c r="JA163" i="93" s="1"/>
  <c r="LA163" i="93" s="1"/>
  <c r="BW123" i="93"/>
  <c r="JA123" i="93" s="1"/>
  <c r="LA123" i="93" s="1"/>
  <c r="BW143" i="93"/>
  <c r="JA143" i="93" s="1"/>
  <c r="LA143" i="93" s="1"/>
  <c r="BW63" i="93"/>
  <c r="JA63" i="93" s="1"/>
  <c r="LA63" i="93" s="1"/>
  <c r="BW103" i="93"/>
  <c r="JA103" i="93" s="1"/>
  <c r="LA103" i="93" s="1"/>
  <c r="BW83" i="93"/>
  <c r="JA83" i="93" s="1"/>
  <c r="LA83" i="93" s="1"/>
  <c r="BW43" i="93"/>
  <c r="JA43" i="93" s="1"/>
  <c r="LA43" i="93" s="1"/>
  <c r="BX275" i="93"/>
  <c r="JB275" i="93" s="1"/>
  <c r="LB275" i="93" s="1"/>
  <c r="BX255" i="93"/>
  <c r="JB255" i="93" s="1"/>
  <c r="LB255" i="93" s="1"/>
  <c r="BX235" i="93"/>
  <c r="JB235" i="93" s="1"/>
  <c r="LB235" i="93" s="1"/>
  <c r="BX215" i="93"/>
  <c r="JB215" i="93" s="1"/>
  <c r="LB215" i="93" s="1"/>
  <c r="BX175" i="93"/>
  <c r="JB175" i="93" s="1"/>
  <c r="LB175" i="93" s="1"/>
  <c r="BX155" i="93"/>
  <c r="JB155" i="93" s="1"/>
  <c r="LB155" i="93" s="1"/>
  <c r="BX195" i="93"/>
  <c r="JB195" i="93" s="1"/>
  <c r="LB195" i="93" s="1"/>
  <c r="BX115" i="93"/>
  <c r="JB115" i="93" s="1"/>
  <c r="LB115" i="93" s="1"/>
  <c r="BX135" i="93"/>
  <c r="JB135" i="93" s="1"/>
  <c r="LB135" i="93" s="1"/>
  <c r="BX95" i="93"/>
  <c r="JB95" i="93" s="1"/>
  <c r="LB95" i="93" s="1"/>
  <c r="BX75" i="93"/>
  <c r="JB75" i="93" s="1"/>
  <c r="LB75" i="93" s="1"/>
  <c r="BX55" i="93"/>
  <c r="JB55" i="93" s="1"/>
  <c r="LB55" i="93" s="1"/>
  <c r="BX35" i="93"/>
  <c r="JB35" i="93" s="1"/>
  <c r="LB35" i="93" s="1"/>
  <c r="BX283" i="93"/>
  <c r="JB283" i="93" s="1"/>
  <c r="LB283" i="93" s="1"/>
  <c r="BX263" i="93"/>
  <c r="JB263" i="93" s="1"/>
  <c r="LB263" i="93" s="1"/>
  <c r="BX243" i="93"/>
  <c r="JB243" i="93" s="1"/>
  <c r="LB243" i="93" s="1"/>
  <c r="BX223" i="93"/>
  <c r="JB223" i="93" s="1"/>
  <c r="LB223" i="93" s="1"/>
  <c r="BX183" i="93"/>
  <c r="JB183" i="93" s="1"/>
  <c r="LB183" i="93" s="1"/>
  <c r="BX163" i="93"/>
  <c r="JB163" i="93" s="1"/>
  <c r="LB163" i="93" s="1"/>
  <c r="BX203" i="93"/>
  <c r="JB203" i="93" s="1"/>
  <c r="LB203" i="93" s="1"/>
  <c r="BX123" i="93"/>
  <c r="JB123" i="93" s="1"/>
  <c r="LB123" i="93" s="1"/>
  <c r="BX143" i="93"/>
  <c r="JB143" i="93" s="1"/>
  <c r="LB143" i="93" s="1"/>
  <c r="BX103" i="93"/>
  <c r="JB103" i="93" s="1"/>
  <c r="LB103" i="93" s="1"/>
  <c r="BX83" i="93"/>
  <c r="JB83" i="93" s="1"/>
  <c r="LB83" i="93" s="1"/>
  <c r="BX63" i="93"/>
  <c r="JB63" i="93" s="1"/>
  <c r="LB63" i="93" s="1"/>
  <c r="BX43" i="93"/>
  <c r="JB43" i="93" s="1"/>
  <c r="LB43" i="93" s="1"/>
  <c r="BZ214" i="93"/>
  <c r="JD214" i="93" s="1"/>
  <c r="LD214" i="93" s="1"/>
  <c r="BZ194" i="93"/>
  <c r="JD194" i="93" s="1"/>
  <c r="LD194" i="93" s="1"/>
  <c r="BZ174" i="93"/>
  <c r="JD174" i="93" s="1"/>
  <c r="LD174" i="93" s="1"/>
  <c r="BZ154" i="93"/>
  <c r="JD154" i="93" s="1"/>
  <c r="LD154" i="93" s="1"/>
  <c r="BZ134" i="93"/>
  <c r="JD134" i="93" s="1"/>
  <c r="LD134" i="93" s="1"/>
  <c r="BZ114" i="93"/>
  <c r="JD114" i="93" s="1"/>
  <c r="LD114" i="93" s="1"/>
  <c r="BZ94" i="93"/>
  <c r="JD94" i="93" s="1"/>
  <c r="LD94" i="93" s="1"/>
  <c r="BZ34" i="93"/>
  <c r="JD34" i="93" s="1"/>
  <c r="LD34" i="93" s="1"/>
  <c r="BZ54" i="93"/>
  <c r="JD54" i="93" s="1"/>
  <c r="LD54" i="93" s="1"/>
  <c r="BZ74" i="93"/>
  <c r="JD74" i="93" s="1"/>
  <c r="LD74" i="93" s="1"/>
  <c r="BZ275" i="93"/>
  <c r="JD275" i="93" s="1"/>
  <c r="LD275" i="93" s="1"/>
  <c r="BZ255" i="93"/>
  <c r="JD255" i="93" s="1"/>
  <c r="LD255" i="93" s="1"/>
  <c r="BZ235" i="93"/>
  <c r="JD235" i="93" s="1"/>
  <c r="LD235" i="93" s="1"/>
  <c r="BZ215" i="93"/>
  <c r="JD215" i="93" s="1"/>
  <c r="LD215" i="93" s="1"/>
  <c r="BZ175" i="93"/>
  <c r="JD175" i="93" s="1"/>
  <c r="LD175" i="93" s="1"/>
  <c r="BZ195" i="93"/>
  <c r="JD195" i="93" s="1"/>
  <c r="LD195" i="93" s="1"/>
  <c r="BZ155" i="93"/>
  <c r="JD155" i="93" s="1"/>
  <c r="LD155" i="93" s="1"/>
  <c r="BZ135" i="93"/>
  <c r="JD135" i="93" s="1"/>
  <c r="LD135" i="93" s="1"/>
  <c r="BZ115" i="93"/>
  <c r="JD115" i="93" s="1"/>
  <c r="LD115" i="93" s="1"/>
  <c r="BZ75" i="93"/>
  <c r="JD75" i="93" s="1"/>
  <c r="LD75" i="93" s="1"/>
  <c r="BZ95" i="93"/>
  <c r="JD95" i="93" s="1"/>
  <c r="LD95" i="93" s="1"/>
  <c r="BZ35" i="93"/>
  <c r="JD35" i="93" s="1"/>
  <c r="LD35" i="93" s="1"/>
  <c r="BZ55" i="93"/>
  <c r="JD55" i="93" s="1"/>
  <c r="LD55" i="93" s="1"/>
  <c r="HF16" i="93"/>
  <c r="CB276" i="93"/>
  <c r="JF276" i="93" s="1"/>
  <c r="LF276" i="93" s="1"/>
  <c r="CB256" i="93"/>
  <c r="JF256" i="93" s="1"/>
  <c r="LF256" i="93" s="1"/>
  <c r="CB236" i="93"/>
  <c r="JF236" i="93" s="1"/>
  <c r="LF236" i="93" s="1"/>
  <c r="CB216" i="93"/>
  <c r="JF216" i="93" s="1"/>
  <c r="LF216" i="93" s="1"/>
  <c r="CB176" i="93"/>
  <c r="JF176" i="93" s="1"/>
  <c r="LF176" i="93" s="1"/>
  <c r="CB196" i="93"/>
  <c r="JF196" i="93" s="1"/>
  <c r="LF196" i="93" s="1"/>
  <c r="CB156" i="93"/>
  <c r="JF156" i="93" s="1"/>
  <c r="LF156" i="93" s="1"/>
  <c r="CB116" i="93"/>
  <c r="JF116" i="93" s="1"/>
  <c r="LF116" i="93" s="1"/>
  <c r="CB136" i="93"/>
  <c r="JF136" i="93" s="1"/>
  <c r="LF136" i="93" s="1"/>
  <c r="CB96" i="93"/>
  <c r="JF96" i="93" s="1"/>
  <c r="LF96" i="93" s="1"/>
  <c r="CB76" i="93"/>
  <c r="JF76" i="93" s="1"/>
  <c r="LF76" i="93" s="1"/>
  <c r="CB56" i="93"/>
  <c r="JF56" i="93" s="1"/>
  <c r="LF56" i="93" s="1"/>
  <c r="CB36" i="93"/>
  <c r="JF36" i="93" s="1"/>
  <c r="LF36" i="93" s="1"/>
  <c r="CC277" i="93"/>
  <c r="JG277" i="93" s="1"/>
  <c r="LG277" i="93" s="1"/>
  <c r="CC257" i="93"/>
  <c r="JG257" i="93" s="1"/>
  <c r="LG257" i="93" s="1"/>
  <c r="CC237" i="93"/>
  <c r="JG237" i="93" s="1"/>
  <c r="LG237" i="93" s="1"/>
  <c r="CC217" i="93"/>
  <c r="JG217" i="93" s="1"/>
  <c r="LG217" i="93" s="1"/>
  <c r="CC197" i="93"/>
  <c r="JG197" i="93" s="1"/>
  <c r="LG197" i="93" s="1"/>
  <c r="CC177" i="93"/>
  <c r="JG177" i="93" s="1"/>
  <c r="LG177" i="93" s="1"/>
  <c r="CC157" i="93"/>
  <c r="JG157" i="93" s="1"/>
  <c r="LG157" i="93" s="1"/>
  <c r="CC117" i="93"/>
  <c r="JG117" i="93" s="1"/>
  <c r="LG117" i="93" s="1"/>
  <c r="CC97" i="93"/>
  <c r="JG97" i="93" s="1"/>
  <c r="LG97" i="93" s="1"/>
  <c r="CC137" i="93"/>
  <c r="JG137" i="93" s="1"/>
  <c r="LG137" i="93" s="1"/>
  <c r="CC77" i="93"/>
  <c r="JG77" i="93" s="1"/>
  <c r="LG77" i="93" s="1"/>
  <c r="CC57" i="93"/>
  <c r="JG57" i="93" s="1"/>
  <c r="LG57" i="93" s="1"/>
  <c r="CC37" i="93"/>
  <c r="JG37" i="93" s="1"/>
  <c r="LG37" i="93" s="1"/>
  <c r="CE278" i="93"/>
  <c r="JI278" i="93" s="1"/>
  <c r="LI278" i="93" s="1"/>
  <c r="CE238" i="93"/>
  <c r="JI238" i="93" s="1"/>
  <c r="LI238" i="93" s="1"/>
  <c r="CE258" i="93"/>
  <c r="JI258" i="93" s="1"/>
  <c r="LI258" i="93" s="1"/>
  <c r="CE218" i="93"/>
  <c r="JI218" i="93" s="1"/>
  <c r="LI218" i="93" s="1"/>
  <c r="CE198" i="93"/>
  <c r="JI198" i="93" s="1"/>
  <c r="LI198" i="93" s="1"/>
  <c r="CE178" i="93"/>
  <c r="JI178" i="93" s="1"/>
  <c r="LI178" i="93" s="1"/>
  <c r="CE158" i="93"/>
  <c r="JI158" i="93" s="1"/>
  <c r="LI158" i="93" s="1"/>
  <c r="CE138" i="93"/>
  <c r="JI138" i="93" s="1"/>
  <c r="LI138" i="93" s="1"/>
  <c r="CE118" i="93"/>
  <c r="JI118" i="93" s="1"/>
  <c r="LI118" i="93" s="1"/>
  <c r="CE98" i="93"/>
  <c r="JI98" i="93" s="1"/>
  <c r="LI98" i="93" s="1"/>
  <c r="CE78" i="93"/>
  <c r="JI78" i="93" s="1"/>
  <c r="LI78" i="93" s="1"/>
  <c r="CE58" i="93"/>
  <c r="JI58" i="93" s="1"/>
  <c r="LI58" i="93" s="1"/>
  <c r="CE38" i="93"/>
  <c r="JI38" i="93" s="1"/>
  <c r="LI38" i="93" s="1"/>
  <c r="CG279" i="93"/>
  <c r="JK279" i="93" s="1"/>
  <c r="LK279" i="93" s="1"/>
  <c r="CG239" i="93"/>
  <c r="JK239" i="93" s="1"/>
  <c r="LK239" i="93" s="1"/>
  <c r="CG259" i="93"/>
  <c r="JK259" i="93" s="1"/>
  <c r="LK259" i="93" s="1"/>
  <c r="CG219" i="93"/>
  <c r="JK219" i="93" s="1"/>
  <c r="LK219" i="93" s="1"/>
  <c r="CG199" i="93"/>
  <c r="JK199" i="93" s="1"/>
  <c r="LK199" i="93" s="1"/>
  <c r="CG179" i="93"/>
  <c r="JK179" i="93" s="1"/>
  <c r="LK179" i="93" s="1"/>
  <c r="CG159" i="93"/>
  <c r="JK159" i="93" s="1"/>
  <c r="LK159" i="93" s="1"/>
  <c r="CG139" i="93"/>
  <c r="JK139" i="93" s="1"/>
  <c r="LK139" i="93" s="1"/>
  <c r="CG119" i="93"/>
  <c r="JK119" i="93" s="1"/>
  <c r="LK119" i="93" s="1"/>
  <c r="CG79" i="93"/>
  <c r="JK79" i="93" s="1"/>
  <c r="LK79" i="93" s="1"/>
  <c r="CG99" i="93"/>
  <c r="JK99" i="93" s="1"/>
  <c r="LK99" i="93" s="1"/>
  <c r="CG59" i="93"/>
  <c r="JK59" i="93" s="1"/>
  <c r="LK59" i="93" s="1"/>
  <c r="CG39" i="93"/>
  <c r="JK39" i="93" s="1"/>
  <c r="LK39" i="93" s="1"/>
  <c r="CI280" i="93"/>
  <c r="JM280" i="93" s="1"/>
  <c r="LM280" i="93" s="1"/>
  <c r="CI260" i="93"/>
  <c r="JM260" i="93" s="1"/>
  <c r="LM260" i="93" s="1"/>
  <c r="CI240" i="93"/>
  <c r="JM240" i="93" s="1"/>
  <c r="LM240" i="93" s="1"/>
  <c r="CI220" i="93"/>
  <c r="JM220" i="93" s="1"/>
  <c r="LM220" i="93" s="1"/>
  <c r="CI180" i="93"/>
  <c r="JM180" i="93" s="1"/>
  <c r="LM180" i="93" s="1"/>
  <c r="CI200" i="93"/>
  <c r="JM200" i="93" s="1"/>
  <c r="LM200" i="93" s="1"/>
  <c r="CI160" i="93"/>
  <c r="JM160" i="93" s="1"/>
  <c r="LM160" i="93" s="1"/>
  <c r="CI140" i="93"/>
  <c r="JM140" i="93" s="1"/>
  <c r="LM140" i="93" s="1"/>
  <c r="CI120" i="93"/>
  <c r="JM120" i="93" s="1"/>
  <c r="LM120" i="93" s="1"/>
  <c r="CI80" i="93"/>
  <c r="JM80" i="93" s="1"/>
  <c r="LM80" i="93" s="1"/>
  <c r="CI40" i="93"/>
  <c r="JM40" i="93" s="1"/>
  <c r="LM40" i="93" s="1"/>
  <c r="CI100" i="93"/>
  <c r="JM100" i="93" s="1"/>
  <c r="LM100" i="93" s="1"/>
  <c r="CI60" i="93"/>
  <c r="JM60" i="93" s="1"/>
  <c r="LM60" i="93" s="1"/>
  <c r="BY282" i="93"/>
  <c r="JC282" i="93" s="1"/>
  <c r="LC282" i="93" s="1"/>
  <c r="BY262" i="93"/>
  <c r="JC262" i="93" s="1"/>
  <c r="LC262" i="93" s="1"/>
  <c r="BY242" i="93"/>
  <c r="JC242" i="93" s="1"/>
  <c r="LC242" i="93" s="1"/>
  <c r="BY222" i="93"/>
  <c r="JC222" i="93" s="1"/>
  <c r="LC222" i="93" s="1"/>
  <c r="BY162" i="93"/>
  <c r="JC162" i="93" s="1"/>
  <c r="LC162" i="93" s="1"/>
  <c r="BY202" i="93"/>
  <c r="JC202" i="93" s="1"/>
  <c r="LC202" i="93" s="1"/>
  <c r="BY182" i="93"/>
  <c r="JC182" i="93" s="1"/>
  <c r="LC182" i="93" s="1"/>
  <c r="BY142" i="93"/>
  <c r="JC142" i="93" s="1"/>
  <c r="LC142" i="93" s="1"/>
  <c r="BY122" i="93"/>
  <c r="JC122" i="93" s="1"/>
  <c r="LC122" i="93" s="1"/>
  <c r="BY82" i="93"/>
  <c r="JC82" i="93" s="1"/>
  <c r="LC82" i="93" s="1"/>
  <c r="BY62" i="93"/>
  <c r="JC62" i="93" s="1"/>
  <c r="LC62" i="93" s="1"/>
  <c r="BY102" i="93"/>
  <c r="JC102" i="93" s="1"/>
  <c r="LC102" i="93" s="1"/>
  <c r="BY42" i="93"/>
  <c r="JC42" i="93" s="1"/>
  <c r="LC42" i="93" s="1"/>
  <c r="BZ283" i="93"/>
  <c r="JD283" i="93" s="1"/>
  <c r="LD283" i="93" s="1"/>
  <c r="BZ263" i="93"/>
  <c r="JD263" i="93" s="1"/>
  <c r="LD263" i="93" s="1"/>
  <c r="BZ243" i="93"/>
  <c r="JD243" i="93" s="1"/>
  <c r="LD243" i="93" s="1"/>
  <c r="BZ223" i="93"/>
  <c r="JD223" i="93" s="1"/>
  <c r="LD223" i="93" s="1"/>
  <c r="BZ183" i="93"/>
  <c r="JD183" i="93" s="1"/>
  <c r="LD183" i="93" s="1"/>
  <c r="BZ163" i="93"/>
  <c r="JD163" i="93" s="1"/>
  <c r="LD163" i="93" s="1"/>
  <c r="BZ203" i="93"/>
  <c r="JD203" i="93" s="1"/>
  <c r="LD203" i="93" s="1"/>
  <c r="BZ143" i="93"/>
  <c r="JD143" i="93" s="1"/>
  <c r="LD143" i="93" s="1"/>
  <c r="BZ83" i="93"/>
  <c r="JD83" i="93" s="1"/>
  <c r="LD83" i="93" s="1"/>
  <c r="BZ123" i="93"/>
  <c r="JD123" i="93" s="1"/>
  <c r="LD123" i="93" s="1"/>
  <c r="BZ63" i="93"/>
  <c r="JD63" i="93" s="1"/>
  <c r="LD63" i="93" s="1"/>
  <c r="BZ103" i="93"/>
  <c r="JD103" i="93" s="1"/>
  <c r="LD103" i="93" s="1"/>
  <c r="BZ43" i="93"/>
  <c r="JD43" i="93" s="1"/>
  <c r="LD43" i="93" s="1"/>
  <c r="CB284" i="93"/>
  <c r="JF284" i="93" s="1"/>
  <c r="LF284" i="93" s="1"/>
  <c r="CB264" i="93"/>
  <c r="JF264" i="93" s="1"/>
  <c r="LF264" i="93" s="1"/>
  <c r="CB204" i="93"/>
  <c r="JF204" i="93" s="1"/>
  <c r="LF204" i="93" s="1"/>
  <c r="CB224" i="93"/>
  <c r="JF224" i="93" s="1"/>
  <c r="LF224" i="93" s="1"/>
  <c r="CB184" i="93"/>
  <c r="JF184" i="93" s="1"/>
  <c r="LF184" i="93" s="1"/>
  <c r="CB164" i="93"/>
  <c r="JF164" i="93" s="1"/>
  <c r="LF164" i="93" s="1"/>
  <c r="CB244" i="93"/>
  <c r="JF244" i="93" s="1"/>
  <c r="LF244" i="93" s="1"/>
  <c r="CB124" i="93"/>
  <c r="JF124" i="93" s="1"/>
  <c r="LF124" i="93" s="1"/>
  <c r="CB104" i="93"/>
  <c r="JF104" i="93" s="1"/>
  <c r="LF104" i="93" s="1"/>
  <c r="CB144" i="93"/>
  <c r="JF144" i="93" s="1"/>
  <c r="LF144" i="93" s="1"/>
  <c r="CB84" i="93"/>
  <c r="JF84" i="93" s="1"/>
  <c r="LF84" i="93" s="1"/>
  <c r="CB64" i="93"/>
  <c r="JF64" i="93" s="1"/>
  <c r="LF64" i="93" s="1"/>
  <c r="CB44" i="93"/>
  <c r="JF44" i="93" s="1"/>
  <c r="LF44" i="93" s="1"/>
  <c r="HG25" i="93"/>
  <c r="CC285" i="93"/>
  <c r="JG285" i="93" s="1"/>
  <c r="LG285" i="93" s="1"/>
  <c r="CC265" i="93"/>
  <c r="JG265" i="93" s="1"/>
  <c r="LG265" i="93" s="1"/>
  <c r="CC245" i="93"/>
  <c r="JG245" i="93" s="1"/>
  <c r="LG245" i="93" s="1"/>
  <c r="CC225" i="93"/>
  <c r="JG225" i="93" s="1"/>
  <c r="LG225" i="93" s="1"/>
  <c r="CC185" i="93"/>
  <c r="JG185" i="93" s="1"/>
  <c r="LG185" i="93" s="1"/>
  <c r="CC205" i="93"/>
  <c r="JG205" i="93" s="1"/>
  <c r="LG205" i="93" s="1"/>
  <c r="CC165" i="93"/>
  <c r="JG165" i="93" s="1"/>
  <c r="LG165" i="93" s="1"/>
  <c r="CC125" i="93"/>
  <c r="JG125" i="93" s="1"/>
  <c r="LG125" i="93" s="1"/>
  <c r="CC105" i="93"/>
  <c r="JG105" i="93" s="1"/>
  <c r="LG105" i="93" s="1"/>
  <c r="CC65" i="93"/>
  <c r="JG65" i="93" s="1"/>
  <c r="LG65" i="93" s="1"/>
  <c r="CC85" i="93"/>
  <c r="JG85" i="93" s="1"/>
  <c r="LG85" i="93" s="1"/>
  <c r="CC145" i="93"/>
  <c r="JG145" i="93" s="1"/>
  <c r="LG145" i="93" s="1"/>
  <c r="CC45" i="93"/>
  <c r="JG45" i="93" s="1"/>
  <c r="LG45" i="93" s="1"/>
  <c r="CC286" i="93"/>
  <c r="JG286" i="93" s="1"/>
  <c r="LG286" i="93" s="1"/>
  <c r="CC246" i="93"/>
  <c r="JG246" i="93" s="1"/>
  <c r="LG246" i="93" s="1"/>
  <c r="CC266" i="93"/>
  <c r="JG266" i="93" s="1"/>
  <c r="LG266" i="93" s="1"/>
  <c r="CC226" i="93"/>
  <c r="JG226" i="93" s="1"/>
  <c r="LG226" i="93" s="1"/>
  <c r="CC206" i="93"/>
  <c r="JG206" i="93" s="1"/>
  <c r="LG206" i="93" s="1"/>
  <c r="CC166" i="93"/>
  <c r="JG166" i="93" s="1"/>
  <c r="LG166" i="93" s="1"/>
  <c r="CC186" i="93"/>
  <c r="JG186" i="93" s="1"/>
  <c r="LG186" i="93" s="1"/>
  <c r="CC146" i="93"/>
  <c r="JG146" i="93" s="1"/>
  <c r="LG146" i="93" s="1"/>
  <c r="CC106" i="93"/>
  <c r="JG106" i="93" s="1"/>
  <c r="LG106" i="93" s="1"/>
  <c r="CC126" i="93"/>
  <c r="JG126" i="93" s="1"/>
  <c r="LG126" i="93" s="1"/>
  <c r="CC86" i="93"/>
  <c r="JG86" i="93" s="1"/>
  <c r="LG86" i="93" s="1"/>
  <c r="CC66" i="93"/>
  <c r="JG66" i="93" s="1"/>
  <c r="LG66" i="93" s="1"/>
  <c r="CC46" i="93"/>
  <c r="JG46" i="93" s="1"/>
  <c r="LG46"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JG147" i="93" s="1"/>
  <c r="LG147" i="93" s="1"/>
  <c r="CC127" i="93"/>
  <c r="JG127" i="93" s="1"/>
  <c r="LG127" i="93" s="1"/>
  <c r="CC107" i="93"/>
  <c r="JG107" i="93" s="1"/>
  <c r="LG107" i="93" s="1"/>
  <c r="CC87" i="93"/>
  <c r="JG87" i="93" s="1"/>
  <c r="LG87" i="93" s="1"/>
  <c r="CC67" i="93"/>
  <c r="JG67" i="93" s="1"/>
  <c r="LG67" i="93" s="1"/>
  <c r="CC47" i="93"/>
  <c r="JG47" i="93" s="1"/>
  <c r="LG47" i="93" s="1"/>
  <c r="HI28" i="93"/>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CK277" i="93"/>
  <c r="JO277" i="93" s="1"/>
  <c r="LO277" i="93" s="1"/>
  <c r="CK237" i="93"/>
  <c r="JO237" i="93" s="1"/>
  <c r="LO237" i="93" s="1"/>
  <c r="CK257" i="93"/>
  <c r="JO257" i="93" s="1"/>
  <c r="LO257" i="93" s="1"/>
  <c r="CK217" i="93"/>
  <c r="JO217" i="93" s="1"/>
  <c r="LO217" i="93" s="1"/>
  <c r="CK197" i="93"/>
  <c r="JO197" i="93" s="1"/>
  <c r="LO197" i="93" s="1"/>
  <c r="CK177" i="93"/>
  <c r="JO177" i="93" s="1"/>
  <c r="LO177" i="93" s="1"/>
  <c r="CK157" i="93"/>
  <c r="JO157" i="93" s="1"/>
  <c r="LO157" i="93" s="1"/>
  <c r="CK137" i="93"/>
  <c r="JO137" i="93" s="1"/>
  <c r="LO137" i="93" s="1"/>
  <c r="CK117" i="93"/>
  <c r="JO117" i="93" s="1"/>
  <c r="LO117" i="93" s="1"/>
  <c r="CK97" i="93"/>
  <c r="JO97" i="93" s="1"/>
  <c r="LO97" i="93" s="1"/>
  <c r="CK57" i="93"/>
  <c r="JO57" i="93" s="1"/>
  <c r="LO57" i="93" s="1"/>
  <c r="CK37" i="93"/>
  <c r="JO37" i="93" s="1"/>
  <c r="LO37" i="93" s="1"/>
  <c r="CK77" i="93"/>
  <c r="JO77" i="93" s="1"/>
  <c r="LO77"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JQ142" i="93" s="1"/>
  <c r="LQ142" i="93" s="1"/>
  <c r="CM102" i="93"/>
  <c r="JQ102" i="93" s="1"/>
  <c r="LQ102" i="93" s="1"/>
  <c r="CM82" i="93"/>
  <c r="JQ82" i="93" s="1"/>
  <c r="LQ82" i="93" s="1"/>
  <c r="CM62" i="93"/>
  <c r="JQ62" i="93" s="1"/>
  <c r="LQ62" i="93" s="1"/>
  <c r="CM42" i="93"/>
  <c r="JQ42" i="93" s="1"/>
  <c r="LQ42" i="93" s="1"/>
  <c r="BW276" i="93"/>
  <c r="JA276" i="93" s="1"/>
  <c r="LA276" i="93" s="1"/>
  <c r="BW236" i="93"/>
  <c r="JA236" i="93" s="1"/>
  <c r="LA236" i="93" s="1"/>
  <c r="BW256" i="93"/>
  <c r="JA256" i="93" s="1"/>
  <c r="LA256" i="93" s="1"/>
  <c r="BW216" i="93"/>
  <c r="JA216" i="93" s="1"/>
  <c r="LA216" i="93" s="1"/>
  <c r="BW196" i="93"/>
  <c r="JA196" i="93" s="1"/>
  <c r="LA196" i="93" s="1"/>
  <c r="BW176" i="93"/>
  <c r="JA176" i="93" s="1"/>
  <c r="LA176" i="93" s="1"/>
  <c r="BW156" i="93"/>
  <c r="JA156" i="93" s="1"/>
  <c r="LA156" i="93" s="1"/>
  <c r="BW136" i="93"/>
  <c r="JA136" i="93" s="1"/>
  <c r="LA136" i="93" s="1"/>
  <c r="BW116" i="93"/>
  <c r="JA116" i="93" s="1"/>
  <c r="LA116" i="93" s="1"/>
  <c r="BW76" i="93"/>
  <c r="JA76" i="93" s="1"/>
  <c r="LA76" i="93" s="1"/>
  <c r="BW96" i="93"/>
  <c r="JA96" i="93" s="1"/>
  <c r="LA96" i="93" s="1"/>
  <c r="BW36" i="93"/>
  <c r="JA36" i="93" s="1"/>
  <c r="LA36" i="93" s="1"/>
  <c r="BW56" i="93"/>
  <c r="JA56" i="93" s="1"/>
  <c r="LA56" i="93" s="1"/>
  <c r="BW284" i="93"/>
  <c r="JA284" i="93" s="1"/>
  <c r="LA284" i="93" s="1"/>
  <c r="BW244" i="93"/>
  <c r="JA244" i="93" s="1"/>
  <c r="LA244" i="93" s="1"/>
  <c r="BW264" i="93"/>
  <c r="JA264" i="93" s="1"/>
  <c r="LA264" i="93" s="1"/>
  <c r="BW164" i="93"/>
  <c r="JA164" i="93" s="1"/>
  <c r="LA164" i="93" s="1"/>
  <c r="BW224" i="93"/>
  <c r="JA224" i="93" s="1"/>
  <c r="LA224" i="93" s="1"/>
  <c r="BW184" i="93"/>
  <c r="JA184" i="93" s="1"/>
  <c r="LA184" i="93" s="1"/>
  <c r="BW204" i="93"/>
  <c r="JA204" i="93" s="1"/>
  <c r="LA204" i="93" s="1"/>
  <c r="BW104" i="93"/>
  <c r="JA104" i="93" s="1"/>
  <c r="LA104" i="93" s="1"/>
  <c r="BW144" i="93"/>
  <c r="JA144" i="93" s="1"/>
  <c r="LA144" i="93" s="1"/>
  <c r="BW124" i="93"/>
  <c r="JA124" i="93" s="1"/>
  <c r="LA124" i="93" s="1"/>
  <c r="BW84" i="93"/>
  <c r="JA84" i="93" s="1"/>
  <c r="LA84" i="93" s="1"/>
  <c r="BW64" i="93"/>
  <c r="JA64" i="93" s="1"/>
  <c r="LA64" i="93" s="1"/>
  <c r="BW44" i="93"/>
  <c r="JA44" i="93" s="1"/>
  <c r="LA44" i="93" s="1"/>
  <c r="BX276" i="93"/>
  <c r="JB276" i="93" s="1"/>
  <c r="LB276" i="93" s="1"/>
  <c r="BX236" i="93"/>
  <c r="JB236" i="93" s="1"/>
  <c r="LB236" i="93" s="1"/>
  <c r="BX256" i="93"/>
  <c r="JB256" i="93" s="1"/>
  <c r="LB256" i="93" s="1"/>
  <c r="BX216" i="93"/>
  <c r="JB216" i="93" s="1"/>
  <c r="LB216" i="93" s="1"/>
  <c r="BX196" i="93"/>
  <c r="JB196" i="93" s="1"/>
  <c r="LB196" i="93" s="1"/>
  <c r="BX156" i="93"/>
  <c r="JB156" i="93" s="1"/>
  <c r="LB156" i="93" s="1"/>
  <c r="BX176" i="93"/>
  <c r="JB176" i="93" s="1"/>
  <c r="LB176" i="93" s="1"/>
  <c r="BX136" i="93"/>
  <c r="JB136" i="93" s="1"/>
  <c r="LB136" i="93" s="1"/>
  <c r="BX116" i="93"/>
  <c r="JB116" i="93" s="1"/>
  <c r="LB116" i="93" s="1"/>
  <c r="BX96" i="93"/>
  <c r="JB96" i="93" s="1"/>
  <c r="LB96" i="93" s="1"/>
  <c r="BX36" i="93"/>
  <c r="JB36" i="93" s="1"/>
  <c r="LB36" i="93" s="1"/>
  <c r="BX76" i="93"/>
  <c r="JB76" i="93" s="1"/>
  <c r="LB76" i="93" s="1"/>
  <c r="BX56" i="93"/>
  <c r="JB56" i="93" s="1"/>
  <c r="LB56" i="93" s="1"/>
  <c r="BX244" i="93"/>
  <c r="JB244" i="93" s="1"/>
  <c r="LB244" i="93" s="1"/>
  <c r="BX284" i="93"/>
  <c r="JB284" i="93" s="1"/>
  <c r="LB284" i="93" s="1"/>
  <c r="BX264" i="93"/>
  <c r="JB264" i="93" s="1"/>
  <c r="LB264" i="93" s="1"/>
  <c r="BX224" i="93"/>
  <c r="JB224" i="93" s="1"/>
  <c r="LB224" i="93" s="1"/>
  <c r="BX204" i="93"/>
  <c r="JB204" i="93" s="1"/>
  <c r="LB204" i="93" s="1"/>
  <c r="BX164" i="93"/>
  <c r="JB164" i="93" s="1"/>
  <c r="LB164" i="93" s="1"/>
  <c r="BX184" i="93"/>
  <c r="JB184" i="93" s="1"/>
  <c r="LB184" i="93" s="1"/>
  <c r="BX144" i="93"/>
  <c r="JB144" i="93" s="1"/>
  <c r="LB144" i="93" s="1"/>
  <c r="BX124" i="93"/>
  <c r="JB124" i="93" s="1"/>
  <c r="LB124" i="93" s="1"/>
  <c r="BX64" i="93"/>
  <c r="JB64" i="93" s="1"/>
  <c r="LB64" i="93" s="1"/>
  <c r="BX104" i="93"/>
  <c r="JB104" i="93" s="1"/>
  <c r="LB104" i="93" s="1"/>
  <c r="BX44" i="93"/>
  <c r="JB44" i="93" s="1"/>
  <c r="LB44" i="93" s="1"/>
  <c r="BX84" i="93"/>
  <c r="JB84" i="93" s="1"/>
  <c r="LB84" i="93" s="1"/>
  <c r="CB214" i="93"/>
  <c r="JF214" i="93" s="1"/>
  <c r="LF214" i="93" s="1"/>
  <c r="CB194" i="93"/>
  <c r="JF194" i="93" s="1"/>
  <c r="LF194" i="93" s="1"/>
  <c r="CB174" i="93"/>
  <c r="JF174" i="93" s="1"/>
  <c r="LF174" i="93" s="1"/>
  <c r="CB114" i="93"/>
  <c r="JF114" i="93" s="1"/>
  <c r="LF114" i="93" s="1"/>
  <c r="CB154" i="93"/>
  <c r="JF154" i="93" s="1"/>
  <c r="LF154" i="93" s="1"/>
  <c r="CB134" i="93"/>
  <c r="JF134" i="93" s="1"/>
  <c r="LF134" i="93" s="1"/>
  <c r="CB94" i="93"/>
  <c r="JF94" i="93" s="1"/>
  <c r="LF94" i="93" s="1"/>
  <c r="CB74" i="93"/>
  <c r="JF74" i="93" s="1"/>
  <c r="LF74" i="93" s="1"/>
  <c r="CB54" i="93"/>
  <c r="JF54" i="93" s="1"/>
  <c r="LF54" i="93" s="1"/>
  <c r="CB34" i="93"/>
  <c r="JF34" i="93" s="1"/>
  <c r="LF34" i="93" s="1"/>
  <c r="CB275" i="93"/>
  <c r="JF275" i="93" s="1"/>
  <c r="LF275" i="93" s="1"/>
  <c r="CB255" i="93"/>
  <c r="JF255" i="93" s="1"/>
  <c r="LF255" i="93" s="1"/>
  <c r="CB235" i="93"/>
  <c r="JF235" i="93" s="1"/>
  <c r="LF235" i="93" s="1"/>
  <c r="CB215" i="93"/>
  <c r="JF215" i="93" s="1"/>
  <c r="LF215" i="93" s="1"/>
  <c r="CB195" i="93"/>
  <c r="JF195" i="93" s="1"/>
  <c r="LF195" i="93" s="1"/>
  <c r="CB175" i="93"/>
  <c r="JF175" i="93" s="1"/>
  <c r="LF175" i="93" s="1"/>
  <c r="CB155" i="93"/>
  <c r="JF155" i="93" s="1"/>
  <c r="LF155" i="93" s="1"/>
  <c r="CB135" i="93"/>
  <c r="JF135" i="93" s="1"/>
  <c r="LF135" i="93" s="1"/>
  <c r="CB115" i="93"/>
  <c r="JF115" i="93" s="1"/>
  <c r="LF115" i="93" s="1"/>
  <c r="CB75" i="93"/>
  <c r="JF75" i="93" s="1"/>
  <c r="LF75" i="93" s="1"/>
  <c r="CB95" i="93"/>
  <c r="JF95" i="93" s="1"/>
  <c r="LF95" i="93" s="1"/>
  <c r="CB35" i="93"/>
  <c r="JF35" i="93" s="1"/>
  <c r="LF35" i="93" s="1"/>
  <c r="CB55" i="93"/>
  <c r="JF55" i="93" s="1"/>
  <c r="LF55" i="93" s="1"/>
  <c r="HG16" i="93"/>
  <c r="CC276" i="93"/>
  <c r="JG276" i="93" s="1"/>
  <c r="LG276" i="93" s="1"/>
  <c r="CC256" i="93"/>
  <c r="JG256" i="93" s="1"/>
  <c r="LG256" i="93" s="1"/>
  <c r="CC236" i="93"/>
  <c r="JG236" i="93" s="1"/>
  <c r="LG236" i="93" s="1"/>
  <c r="CC216" i="93"/>
  <c r="JG216" i="93" s="1"/>
  <c r="LG216" i="93" s="1"/>
  <c r="CC176" i="93"/>
  <c r="JG176" i="93" s="1"/>
  <c r="LG176" i="93" s="1"/>
  <c r="CC196" i="93"/>
  <c r="JG196" i="93" s="1"/>
  <c r="LG196" i="93" s="1"/>
  <c r="CC156" i="93"/>
  <c r="JG156" i="93" s="1"/>
  <c r="LG156" i="93" s="1"/>
  <c r="CC136" i="93"/>
  <c r="JG136" i="93" s="1"/>
  <c r="LG136" i="93" s="1"/>
  <c r="CC76" i="93"/>
  <c r="JG76" i="93" s="1"/>
  <c r="LG76" i="93" s="1"/>
  <c r="CC116" i="93"/>
  <c r="JG116" i="93" s="1"/>
  <c r="LG116" i="93" s="1"/>
  <c r="CC96" i="93"/>
  <c r="JG96" i="93" s="1"/>
  <c r="LG96" i="93" s="1"/>
  <c r="CC36" i="93"/>
  <c r="JG36" i="93" s="1"/>
  <c r="LG36" i="93" s="1"/>
  <c r="CC56" i="93"/>
  <c r="JG56" i="93" s="1"/>
  <c r="LG56" i="93" s="1"/>
  <c r="CE277" i="93"/>
  <c r="JI277" i="93" s="1"/>
  <c r="LI277" i="93" s="1"/>
  <c r="CE257" i="93"/>
  <c r="JI257" i="93" s="1"/>
  <c r="LI257" i="93" s="1"/>
  <c r="CE237" i="93"/>
  <c r="JI237" i="93" s="1"/>
  <c r="LI237" i="93" s="1"/>
  <c r="CE217" i="93"/>
  <c r="JI217" i="93" s="1"/>
  <c r="LI217" i="93" s="1"/>
  <c r="CE177" i="93"/>
  <c r="JI177" i="93" s="1"/>
  <c r="LI177" i="93" s="1"/>
  <c r="CE197" i="93"/>
  <c r="JI197" i="93" s="1"/>
  <c r="LI197" i="93" s="1"/>
  <c r="CE157" i="93"/>
  <c r="JI157" i="93" s="1"/>
  <c r="LI157" i="93" s="1"/>
  <c r="CE117" i="93"/>
  <c r="JI117" i="93" s="1"/>
  <c r="LI117" i="93" s="1"/>
  <c r="CE137" i="93"/>
  <c r="JI137" i="93" s="1"/>
  <c r="LI137" i="93" s="1"/>
  <c r="CE97" i="93"/>
  <c r="JI97" i="93" s="1"/>
  <c r="LI97" i="93" s="1"/>
  <c r="CE77" i="93"/>
  <c r="JI77" i="93" s="1"/>
  <c r="LI77" i="93" s="1"/>
  <c r="CE57" i="93"/>
  <c r="JI57" i="93" s="1"/>
  <c r="LI57" i="93" s="1"/>
  <c r="CE37" i="93"/>
  <c r="JI37" i="93" s="1"/>
  <c r="LI37" i="93" s="1"/>
  <c r="CG278" i="93"/>
  <c r="JK278" i="93" s="1"/>
  <c r="LK278" i="93" s="1"/>
  <c r="CG258" i="93"/>
  <c r="JK258" i="93" s="1"/>
  <c r="LK258" i="93" s="1"/>
  <c r="CG238" i="93"/>
  <c r="JK238" i="93" s="1"/>
  <c r="LK238" i="93" s="1"/>
  <c r="CG218" i="93"/>
  <c r="JK218" i="93" s="1"/>
  <c r="LK218" i="93" s="1"/>
  <c r="CG198" i="93"/>
  <c r="JK198" i="93" s="1"/>
  <c r="LK198" i="93" s="1"/>
  <c r="CG178" i="93"/>
  <c r="JK178" i="93" s="1"/>
  <c r="LK178" i="93" s="1"/>
  <c r="CG118" i="93"/>
  <c r="JK118" i="93" s="1"/>
  <c r="LK118" i="93" s="1"/>
  <c r="CG158" i="93"/>
  <c r="JK158" i="93" s="1"/>
  <c r="LK158" i="93" s="1"/>
  <c r="CG98" i="93"/>
  <c r="JK98" i="93" s="1"/>
  <c r="LK98" i="93" s="1"/>
  <c r="CG78" i="93"/>
  <c r="JK78" i="93" s="1"/>
  <c r="LK78" i="93" s="1"/>
  <c r="CG138" i="93"/>
  <c r="JK138" i="93" s="1"/>
  <c r="LK138" i="93" s="1"/>
  <c r="CG58" i="93"/>
  <c r="JK58" i="93" s="1"/>
  <c r="LK58" i="93" s="1"/>
  <c r="CG38" i="93"/>
  <c r="JK38" i="93" s="1"/>
  <c r="LK38" i="93" s="1"/>
  <c r="CI279" i="93"/>
  <c r="JM279" i="93" s="1"/>
  <c r="LM279" i="93" s="1"/>
  <c r="CI239" i="93"/>
  <c r="JM239" i="93" s="1"/>
  <c r="LM239" i="93" s="1"/>
  <c r="CI259" i="93"/>
  <c r="JM259" i="93" s="1"/>
  <c r="LM259" i="93" s="1"/>
  <c r="CI219" i="93"/>
  <c r="JM219" i="93" s="1"/>
  <c r="LM219" i="93" s="1"/>
  <c r="CI199" i="93"/>
  <c r="JM199" i="93" s="1"/>
  <c r="LM199" i="93" s="1"/>
  <c r="CI179" i="93"/>
  <c r="JM179" i="93" s="1"/>
  <c r="LM179" i="93" s="1"/>
  <c r="CI159" i="93"/>
  <c r="JM159" i="93" s="1"/>
  <c r="LM159" i="93" s="1"/>
  <c r="CI139" i="93"/>
  <c r="JM139" i="93" s="1"/>
  <c r="LM139" i="93" s="1"/>
  <c r="CI119" i="93"/>
  <c r="JM119" i="93" s="1"/>
  <c r="LM119" i="93" s="1"/>
  <c r="CI99" i="93"/>
  <c r="JM99" i="93" s="1"/>
  <c r="LM99" i="93" s="1"/>
  <c r="CI59" i="93"/>
  <c r="JM59" i="93" s="1"/>
  <c r="LM59" i="93" s="1"/>
  <c r="CI39" i="93"/>
  <c r="JM39" i="93" s="1"/>
  <c r="LM39" i="93" s="1"/>
  <c r="CI79" i="93"/>
  <c r="JM79" i="93" s="1"/>
  <c r="LM79" i="93" s="1"/>
  <c r="BY261" i="93"/>
  <c r="JC261" i="93" s="1"/>
  <c r="LC261" i="93" s="1"/>
  <c r="BY281" i="93"/>
  <c r="JC281" i="93" s="1"/>
  <c r="LC281" i="93" s="1"/>
  <c r="BY241" i="93"/>
  <c r="JC241" i="93" s="1"/>
  <c r="LC241" i="93" s="1"/>
  <c r="BY221" i="93"/>
  <c r="JC221" i="93" s="1"/>
  <c r="LC221" i="93" s="1"/>
  <c r="BY201" i="93"/>
  <c r="JC201" i="93" s="1"/>
  <c r="LC201" i="93" s="1"/>
  <c r="BY181" i="93"/>
  <c r="JC181" i="93" s="1"/>
  <c r="LC181" i="93" s="1"/>
  <c r="BY121" i="93"/>
  <c r="JC121" i="93" s="1"/>
  <c r="LC121" i="93" s="1"/>
  <c r="BY161" i="93"/>
  <c r="JC161" i="93" s="1"/>
  <c r="LC161" i="93" s="1"/>
  <c r="BY141" i="93"/>
  <c r="JC141" i="93" s="1"/>
  <c r="LC141" i="93" s="1"/>
  <c r="BY101" i="93"/>
  <c r="JC101" i="93" s="1"/>
  <c r="LC101" i="93" s="1"/>
  <c r="BY81" i="93"/>
  <c r="JC81" i="93" s="1"/>
  <c r="LC81" i="93" s="1"/>
  <c r="BY61" i="93"/>
  <c r="JC61" i="93" s="1"/>
  <c r="LC61" i="93" s="1"/>
  <c r="BY41" i="93"/>
  <c r="JC41" i="93" s="1"/>
  <c r="LC41" i="93" s="1"/>
  <c r="BZ282" i="93"/>
  <c r="JD282" i="93" s="1"/>
  <c r="LD282" i="93" s="1"/>
  <c r="BZ262" i="93"/>
  <c r="JD262" i="93" s="1"/>
  <c r="LD262" i="93" s="1"/>
  <c r="BZ242" i="93"/>
  <c r="JD242" i="93" s="1"/>
  <c r="LD242" i="93" s="1"/>
  <c r="BZ222" i="93"/>
  <c r="JD222" i="93" s="1"/>
  <c r="LD222" i="93" s="1"/>
  <c r="BZ162" i="93"/>
  <c r="JD162" i="93" s="1"/>
  <c r="LD162" i="93" s="1"/>
  <c r="BZ202" i="93"/>
  <c r="JD202" i="93" s="1"/>
  <c r="LD202" i="93" s="1"/>
  <c r="BZ182" i="93"/>
  <c r="JD182" i="93" s="1"/>
  <c r="LD182" i="93" s="1"/>
  <c r="BZ142" i="93"/>
  <c r="JD142" i="93" s="1"/>
  <c r="LD142" i="93" s="1"/>
  <c r="BZ122" i="93"/>
  <c r="JD122" i="93" s="1"/>
  <c r="LD122" i="93" s="1"/>
  <c r="BZ62" i="93"/>
  <c r="JD62" i="93" s="1"/>
  <c r="LD62" i="93" s="1"/>
  <c r="BZ102" i="93"/>
  <c r="JD102" i="93" s="1"/>
  <c r="LD102" i="93" s="1"/>
  <c r="BZ82" i="93"/>
  <c r="JD82" i="93" s="1"/>
  <c r="LD82" i="93" s="1"/>
  <c r="BZ42" i="93"/>
  <c r="JD42" i="93" s="1"/>
  <c r="LD42" i="93" s="1"/>
  <c r="CB283" i="93"/>
  <c r="JF283" i="93" s="1"/>
  <c r="LF283" i="93" s="1"/>
  <c r="CB243" i="93"/>
  <c r="JF243" i="93" s="1"/>
  <c r="LF243" i="93" s="1"/>
  <c r="CB263" i="93"/>
  <c r="JF263" i="93" s="1"/>
  <c r="LF263" i="93" s="1"/>
  <c r="CB163" i="93"/>
  <c r="JF163" i="93" s="1"/>
  <c r="LF163" i="93" s="1"/>
  <c r="CB203" i="93"/>
  <c r="JF203" i="93" s="1"/>
  <c r="LF203" i="93" s="1"/>
  <c r="CB223" i="93"/>
  <c r="JF223" i="93" s="1"/>
  <c r="LF223" i="93" s="1"/>
  <c r="CB183" i="93"/>
  <c r="JF183" i="93" s="1"/>
  <c r="LF183" i="93" s="1"/>
  <c r="CB143" i="93"/>
  <c r="JF143" i="93" s="1"/>
  <c r="LF143" i="93" s="1"/>
  <c r="CB123" i="93"/>
  <c r="JF123" i="93" s="1"/>
  <c r="LF123" i="93" s="1"/>
  <c r="CB83" i="93"/>
  <c r="JF83" i="93" s="1"/>
  <c r="LF83" i="93" s="1"/>
  <c r="CB63" i="93"/>
  <c r="JF63" i="93" s="1"/>
  <c r="LF63" i="93" s="1"/>
  <c r="CB103" i="93"/>
  <c r="JF103" i="93" s="1"/>
  <c r="LF103" i="93" s="1"/>
  <c r="CB43" i="93"/>
  <c r="JF43" i="93" s="1"/>
  <c r="LF43" i="93" s="1"/>
  <c r="HG24" i="93"/>
  <c r="CC284" i="93"/>
  <c r="JG284" i="93" s="1"/>
  <c r="LG284" i="93" s="1"/>
  <c r="CC264" i="93"/>
  <c r="JG264" i="93" s="1"/>
  <c r="LG264" i="93" s="1"/>
  <c r="CC244" i="93"/>
  <c r="JG244" i="93" s="1"/>
  <c r="LG244" i="93" s="1"/>
  <c r="CC204" i="93"/>
  <c r="JG204" i="93" s="1"/>
  <c r="LG204" i="93" s="1"/>
  <c r="CC224" i="93"/>
  <c r="JG224" i="93" s="1"/>
  <c r="LG224" i="93" s="1"/>
  <c r="CC184" i="93"/>
  <c r="JG184" i="93" s="1"/>
  <c r="LG184" i="93" s="1"/>
  <c r="CC164" i="93"/>
  <c r="JG164" i="93" s="1"/>
  <c r="LG164" i="93" s="1"/>
  <c r="CC104" i="93"/>
  <c r="JG104" i="93" s="1"/>
  <c r="LG104" i="93" s="1"/>
  <c r="CC144" i="93"/>
  <c r="JG144" i="93" s="1"/>
  <c r="LG144" i="93" s="1"/>
  <c r="CC124" i="93"/>
  <c r="JG124" i="93" s="1"/>
  <c r="LG124" i="93" s="1"/>
  <c r="CC84" i="93"/>
  <c r="JG84" i="93" s="1"/>
  <c r="LG84" i="93" s="1"/>
  <c r="CC64" i="93"/>
  <c r="JG64" i="93" s="1"/>
  <c r="LG64" i="93" s="1"/>
  <c r="CC44" i="93"/>
  <c r="JG44" i="93" s="1"/>
  <c r="LG44" i="93" s="1"/>
  <c r="CE285" i="93"/>
  <c r="JI285" i="93" s="1"/>
  <c r="LI285" i="93" s="1"/>
  <c r="CE265" i="93"/>
  <c r="JI265" i="93" s="1"/>
  <c r="LI265" i="93" s="1"/>
  <c r="CE245" i="93"/>
  <c r="JI245" i="93" s="1"/>
  <c r="LI245" i="93" s="1"/>
  <c r="CE225" i="93"/>
  <c r="JI225" i="93" s="1"/>
  <c r="LI225" i="93" s="1"/>
  <c r="CE205" i="93"/>
  <c r="JI205" i="93" s="1"/>
  <c r="LI205" i="93" s="1"/>
  <c r="CE185" i="93"/>
  <c r="JI185" i="93" s="1"/>
  <c r="LI185" i="93" s="1"/>
  <c r="CE165" i="93"/>
  <c r="JI165" i="93" s="1"/>
  <c r="LI165" i="93" s="1"/>
  <c r="CE125" i="93"/>
  <c r="JI125" i="93" s="1"/>
  <c r="LI125" i="93" s="1"/>
  <c r="CE105" i="93"/>
  <c r="JI105" i="93" s="1"/>
  <c r="LI105" i="93" s="1"/>
  <c r="CE145" i="93"/>
  <c r="JI145" i="93" s="1"/>
  <c r="LI145" i="93" s="1"/>
  <c r="CE85" i="93"/>
  <c r="JI85" i="93" s="1"/>
  <c r="LI85" i="93" s="1"/>
  <c r="CE45" i="93"/>
  <c r="JI45" i="93" s="1"/>
  <c r="LI45" i="93" s="1"/>
  <c r="CE65" i="93"/>
  <c r="JI65" i="93" s="1"/>
  <c r="LI65" i="93" s="1"/>
  <c r="CE246" i="93"/>
  <c r="JI246" i="93" s="1"/>
  <c r="LI246" i="93" s="1"/>
  <c r="CE286" i="93"/>
  <c r="JI286" i="93" s="1"/>
  <c r="LI286" i="93" s="1"/>
  <c r="CE266" i="93"/>
  <c r="JI266" i="93" s="1"/>
  <c r="LI266" i="93" s="1"/>
  <c r="CE226" i="93"/>
  <c r="JI226" i="93" s="1"/>
  <c r="LI226" i="93" s="1"/>
  <c r="CE206" i="93"/>
  <c r="JI206" i="93" s="1"/>
  <c r="LI206" i="93" s="1"/>
  <c r="CE166" i="93"/>
  <c r="JI166" i="93" s="1"/>
  <c r="LI166" i="93" s="1"/>
  <c r="CE186" i="93"/>
  <c r="JI186" i="93" s="1"/>
  <c r="LI186" i="93" s="1"/>
  <c r="CE126" i="93"/>
  <c r="JI126" i="93" s="1"/>
  <c r="LI126" i="93" s="1"/>
  <c r="CE146" i="93"/>
  <c r="JI146" i="93" s="1"/>
  <c r="LI146" i="93" s="1"/>
  <c r="CE66" i="93"/>
  <c r="JI66" i="93" s="1"/>
  <c r="LI66" i="93" s="1"/>
  <c r="CE106" i="93"/>
  <c r="JI106" i="93" s="1"/>
  <c r="LI106" i="93" s="1"/>
  <c r="CE86" i="93"/>
  <c r="JI86" i="93" s="1"/>
  <c r="LI86" i="93" s="1"/>
  <c r="CE46" i="93"/>
  <c r="JI46" i="93" s="1"/>
  <c r="LI46" i="93" s="1"/>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JI147" i="93" s="1"/>
  <c r="LI147" i="93" s="1"/>
  <c r="CE107" i="93"/>
  <c r="JI107" i="93" s="1"/>
  <c r="LI107" i="93" s="1"/>
  <c r="CE127" i="93"/>
  <c r="JI127" i="93" s="1"/>
  <c r="LI127" i="93" s="1"/>
  <c r="CE87" i="93"/>
  <c r="JI87" i="93" s="1"/>
  <c r="LI87" i="93" s="1"/>
  <c r="CE67" i="93"/>
  <c r="JI67" i="93" s="1"/>
  <c r="LI67" i="93" s="1"/>
  <c r="CE47" i="93"/>
  <c r="JI47" i="93" s="1"/>
  <c r="LI47"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JQ36" i="93" s="1"/>
  <c r="LQ36" i="93" s="1"/>
  <c r="CM96" i="93"/>
  <c r="JQ96" i="93" s="1"/>
  <c r="LQ96" i="93" s="1"/>
  <c r="CM56" i="93"/>
  <c r="JQ56" i="93" s="1"/>
  <c r="LQ56" i="93" s="1"/>
  <c r="HK21" i="93"/>
  <c r="HQ16" i="93"/>
  <c r="T6" i="93"/>
  <c r="KZ16" i="93"/>
  <c r="IZ16" i="93"/>
  <c r="GZ16" i="93"/>
  <c r="EZ16" i="93"/>
  <c r="KZ24" i="93"/>
  <c r="IZ24" i="93"/>
  <c r="GZ24" i="93"/>
  <c r="EZ24" i="93"/>
  <c r="HQ21" i="93"/>
  <c r="BU115" i="93"/>
  <c r="EZ115" i="93" s="1"/>
  <c r="KZ15" i="93"/>
  <c r="IZ15" i="93"/>
  <c r="GZ15" i="93"/>
  <c r="EZ15" i="93"/>
  <c r="BU57" i="93"/>
  <c r="EZ57" i="93" s="1"/>
  <c r="KZ17" i="93"/>
  <c r="IZ17" i="93"/>
  <c r="GZ17" i="93"/>
  <c r="EZ17" i="93"/>
  <c r="BU118" i="93"/>
  <c r="EZ118" i="93" s="1"/>
  <c r="KZ18" i="93"/>
  <c r="IZ18" i="93"/>
  <c r="GZ18" i="93"/>
  <c r="EZ18" i="93"/>
  <c r="BU126" i="93"/>
  <c r="EZ126" i="93" s="1"/>
  <c r="KZ26" i="93"/>
  <c r="IZ26" i="93"/>
  <c r="GZ26" i="93"/>
  <c r="EZ26" i="93"/>
  <c r="HT16" i="93"/>
  <c r="HZ16" i="93"/>
  <c r="HV16" i="93"/>
  <c r="HY16" i="93"/>
  <c r="IH16" i="93"/>
  <c r="IC16" i="93"/>
  <c r="IG16" i="93"/>
  <c r="HS16" i="93"/>
  <c r="HW16" i="93"/>
  <c r="HR16" i="93"/>
  <c r="IE16" i="93"/>
  <c r="IF16" i="93"/>
  <c r="II16" i="93"/>
  <c r="AV6" i="93"/>
  <c r="KZ23" i="93"/>
  <c r="IZ23" i="93"/>
  <c r="GZ23" i="93"/>
  <c r="EZ23" i="93"/>
  <c r="BU239" i="93"/>
  <c r="EZ239" i="93" s="1"/>
  <c r="KZ19" i="93"/>
  <c r="IZ19" i="93"/>
  <c r="GZ19" i="93"/>
  <c r="EZ19" i="93"/>
  <c r="BU247" i="93"/>
  <c r="EZ247" i="93" s="1"/>
  <c r="KZ27" i="93"/>
  <c r="IZ27" i="93"/>
  <c r="GZ27" i="93"/>
  <c r="EZ27" i="93"/>
  <c r="BU165" i="93"/>
  <c r="EZ165" i="93" s="1"/>
  <c r="KZ25" i="93"/>
  <c r="IZ25" i="93"/>
  <c r="GZ25" i="93"/>
  <c r="EZ25" i="93"/>
  <c r="BU160" i="93"/>
  <c r="EZ160" i="93" s="1"/>
  <c r="KZ20" i="93"/>
  <c r="IZ20" i="93"/>
  <c r="GZ20" i="93"/>
  <c r="EZ20" i="93"/>
  <c r="BU108" i="93"/>
  <c r="EZ108" i="93" s="1"/>
  <c r="KZ28" i="93"/>
  <c r="IZ28" i="93"/>
  <c r="GZ28" i="93"/>
  <c r="EZ28" i="93"/>
  <c r="HA21" i="93"/>
  <c r="BU81" i="93"/>
  <c r="EZ81" i="93" s="1"/>
  <c r="KZ21" i="93"/>
  <c r="GZ21" i="93"/>
  <c r="IZ21" i="93"/>
  <c r="EZ21" i="93"/>
  <c r="BU194" i="93"/>
  <c r="EZ194" i="93" s="1"/>
  <c r="IZ14" i="93"/>
  <c r="EZ14" i="93"/>
  <c r="KZ14" i="93"/>
  <c r="GZ14" i="93"/>
  <c r="BU142" i="93"/>
  <c r="EZ142" i="93" s="1"/>
  <c r="KZ22" i="93"/>
  <c r="GZ22" i="93"/>
  <c r="IZ22" i="93"/>
  <c r="EZ22" i="93"/>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JO20" i="93" s="1"/>
  <c r="LO20" i="93" s="1"/>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JP20" i="93" s="1"/>
  <c r="LP20" i="93" s="1"/>
  <c r="CM20" i="93"/>
  <c r="JQ20" i="93" s="1"/>
  <c r="LQ20" i="93" s="1"/>
  <c r="DQ26" i="93"/>
  <c r="CK23" i="93"/>
  <c r="JO23" i="93" s="1"/>
  <c r="LO23" i="93" s="1"/>
  <c r="CL17" i="93"/>
  <c r="JP17" i="93" s="1"/>
  <c r="LP17" i="93" s="1"/>
  <c r="CM17" i="93"/>
  <c r="JQ17" i="93" s="1"/>
  <c r="LQ17" i="93" s="1"/>
  <c r="CL16" i="93"/>
  <c r="JP16" i="93" s="1"/>
  <c r="LP16" i="93" s="1"/>
  <c r="DQ23" i="93"/>
  <c r="DQ18" i="93"/>
  <c r="CM24" i="93"/>
  <c r="JQ24" i="93" s="1"/>
  <c r="LQ24" i="93" s="1"/>
  <c r="CK14" i="93"/>
  <c r="JO14" i="93" s="1"/>
  <c r="LO14" i="93" s="1"/>
  <c r="CM23" i="93"/>
  <c r="JQ23" i="93" s="1"/>
  <c r="LQ23" i="93" s="1"/>
  <c r="CL22" i="93"/>
  <c r="JP22" i="93" s="1"/>
  <c r="LP22" i="93" s="1"/>
  <c r="CL14" i="93"/>
  <c r="JP14" i="93" s="1"/>
  <c r="LP14" i="93" s="1"/>
  <c r="DQ17" i="93"/>
  <c r="CK18" i="93"/>
  <c r="JO18" i="93" s="1"/>
  <c r="LO18" i="93" s="1"/>
  <c r="CM14" i="93"/>
  <c r="JQ14" i="93" s="1"/>
  <c r="LQ14" i="93" s="1"/>
  <c r="CL28" i="93"/>
  <c r="JP28" i="93" s="1"/>
  <c r="LP28" i="93" s="1"/>
  <c r="CM28" i="93"/>
  <c r="JQ28" i="93" s="1"/>
  <c r="LQ28" i="93" s="1"/>
  <c r="CL19" i="93"/>
  <c r="JP19" i="93" s="1"/>
  <c r="LP19" i="93" s="1"/>
  <c r="CK22" i="93"/>
  <c r="JO22" i="93" s="1"/>
  <c r="LO22" i="93" s="1"/>
  <c r="CM27" i="93"/>
  <c r="JQ27" i="93" s="1"/>
  <c r="LQ27" i="93" s="1"/>
  <c r="CM19" i="93"/>
  <c r="JQ19" i="93" s="1"/>
  <c r="LQ19" i="93" s="1"/>
  <c r="CL26" i="93"/>
  <c r="JP26" i="93" s="1"/>
  <c r="LP26" i="93" s="1"/>
  <c r="CL18" i="93"/>
  <c r="JP18" i="93" s="1"/>
  <c r="LP18" i="93" s="1"/>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JO19" i="93" s="1"/>
  <c r="LO19" i="93" s="1"/>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HP322" i="93"/>
  <c r="HP329" i="93"/>
  <c r="HQ319" i="93"/>
  <c r="HQ334" i="93"/>
  <c r="HP335" i="93"/>
  <c r="HO345" i="93"/>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S345" i="93" l="1"/>
  <c r="BS358" i="93"/>
  <c r="BS336" i="93"/>
  <c r="BS320" i="93"/>
  <c r="BS333" i="93"/>
  <c r="BS392" i="93"/>
  <c r="BS360" i="93"/>
  <c r="BS384" i="93"/>
  <c r="BS383" i="93"/>
  <c r="BS356" i="93"/>
  <c r="BS332" i="93"/>
  <c r="BS346" i="93"/>
  <c r="BS344" i="93"/>
  <c r="BS319" i="93"/>
  <c r="BS342" i="93"/>
  <c r="BS331" i="93"/>
  <c r="BS378" i="93"/>
  <c r="BS337" i="93"/>
  <c r="BS388" i="93"/>
  <c r="BS347" i="93"/>
  <c r="BS359" i="93"/>
  <c r="BS349" i="93"/>
  <c r="BS386" i="93"/>
  <c r="BS367" i="93"/>
  <c r="BS371" i="93"/>
  <c r="BS369" i="93"/>
  <c r="BS370" i="93"/>
  <c r="BS368" i="93"/>
  <c r="BS341" i="93"/>
  <c r="BS357" i="93"/>
  <c r="BS335" i="93"/>
  <c r="BS366" i="93"/>
  <c r="BS381" i="93"/>
  <c r="BS376" i="93"/>
  <c r="BS364" i="93"/>
  <c r="BS362" i="93"/>
  <c r="BS352" i="93"/>
  <c r="BS334" i="93"/>
  <c r="BS350" i="93"/>
  <c r="BS326" i="93"/>
  <c r="BS323" i="93"/>
  <c r="BS382" i="93"/>
  <c r="BS374" i="93"/>
  <c r="BS343" i="93"/>
  <c r="BS363" i="93"/>
  <c r="BS361" i="93"/>
  <c r="BS355" i="93"/>
  <c r="BS353" i="93"/>
  <c r="BS329" i="93"/>
  <c r="BS330" i="93"/>
  <c r="BS324" i="93"/>
  <c r="BS325" i="93"/>
  <c r="BR391" i="93"/>
  <c r="BS391" i="93"/>
  <c r="BS375" i="93"/>
  <c r="BS328" i="93"/>
  <c r="BS339" i="93"/>
  <c r="BS351" i="93"/>
  <c r="BS321" i="93"/>
  <c r="BS379" i="93"/>
  <c r="BS372" i="93"/>
  <c r="BS385" i="93"/>
  <c r="BS389" i="93"/>
  <c r="BS340" i="93"/>
  <c r="BS373" i="93"/>
  <c r="BS348" i="93"/>
  <c r="BS365" i="93"/>
  <c r="BS354" i="93"/>
  <c r="BS327" i="93"/>
  <c r="BS377" i="93"/>
  <c r="BS380" i="93"/>
  <c r="BS338" i="93"/>
  <c r="HF205" i="93"/>
  <c r="HP175" i="93"/>
  <c r="HD108" i="93"/>
  <c r="HC86" i="93"/>
  <c r="HA228" i="93"/>
  <c r="HC148" i="93"/>
  <c r="HM164" i="93"/>
  <c r="HI102" i="93"/>
  <c r="HP45" i="93"/>
  <c r="HO164" i="93"/>
  <c r="HQ81" i="93"/>
  <c r="HQ261" i="93"/>
  <c r="HO161" i="93"/>
  <c r="HG156" i="93"/>
  <c r="HA108" i="93"/>
  <c r="HM285" i="93"/>
  <c r="HQ141" i="93"/>
  <c r="HB256" i="93"/>
  <c r="HA144" i="93"/>
  <c r="HA284" i="93"/>
  <c r="HO277" i="93"/>
  <c r="HF285" i="93"/>
  <c r="HO108" i="93"/>
  <c r="HO288" i="93"/>
  <c r="HO67" i="93"/>
  <c r="HO247" i="93"/>
  <c r="HD288" i="93"/>
  <c r="HC167" i="93"/>
  <c r="HC246" i="93"/>
  <c r="HA68" i="93"/>
  <c r="HC288" i="93"/>
  <c r="HI262" i="93"/>
  <c r="HI203" i="93"/>
  <c r="HF141" i="93"/>
  <c r="HD200" i="93"/>
  <c r="HP185" i="93"/>
  <c r="HQ156" i="93"/>
  <c r="HQ276" i="93"/>
  <c r="HK188" i="93"/>
  <c r="HI67" i="93"/>
  <c r="HI247" i="93"/>
  <c r="HB204" i="93"/>
  <c r="HQ242" i="93"/>
  <c r="HP164" i="93"/>
  <c r="HQ185" i="93"/>
  <c r="HO95" i="93"/>
  <c r="HO255" i="93"/>
  <c r="HG148" i="93"/>
  <c r="HF187" i="93"/>
  <c r="HF86" i="93"/>
  <c r="HF246" i="93"/>
  <c r="HC195" i="93"/>
  <c r="HQ86" i="93"/>
  <c r="HQ246" i="93"/>
  <c r="HB148" i="93"/>
  <c r="HP201" i="93"/>
  <c r="HO66" i="93"/>
  <c r="HA158" i="93"/>
  <c r="HQ118" i="93"/>
  <c r="HQ278" i="93"/>
  <c r="HP47" i="93"/>
  <c r="HP227" i="93"/>
  <c r="HP245" i="93"/>
  <c r="HO41" i="93"/>
  <c r="HB188" i="93"/>
  <c r="HP65" i="93"/>
  <c r="HP223" i="93"/>
  <c r="HQ255" i="93"/>
  <c r="HO145" i="93"/>
  <c r="HM167" i="93"/>
  <c r="HP267" i="93"/>
  <c r="HK138" i="93"/>
  <c r="HK238" i="93"/>
  <c r="HD167" i="93"/>
  <c r="HB167" i="93"/>
  <c r="HB186" i="93"/>
  <c r="HI277" i="93"/>
  <c r="HM246" i="93"/>
  <c r="HD262" i="93"/>
  <c r="HO276" i="93"/>
  <c r="HM81" i="93"/>
  <c r="HP163" i="93"/>
  <c r="HM107" i="93"/>
  <c r="HM227" i="93"/>
  <c r="HK207" i="93"/>
  <c r="IP23" i="93"/>
  <c r="IN23" i="93"/>
  <c r="IO23" i="93"/>
  <c r="IP203" i="93"/>
  <c r="IN283" i="93"/>
  <c r="IO223" i="93"/>
  <c r="IO143" i="93"/>
  <c r="IN83" i="93"/>
  <c r="IN163" i="93"/>
  <c r="IN103" i="93"/>
  <c r="IN43" i="93"/>
  <c r="IP223" i="93"/>
  <c r="IP163" i="93"/>
  <c r="IN183" i="93"/>
  <c r="IN263" i="93"/>
  <c r="IO203" i="93"/>
  <c r="IP43" i="93"/>
  <c r="IN123" i="93"/>
  <c r="IO63" i="93"/>
  <c r="IN63" i="93"/>
  <c r="IO83" i="93"/>
  <c r="IO43" i="93"/>
  <c r="IN143" i="93"/>
  <c r="IP63" i="93"/>
  <c r="IO243" i="93"/>
  <c r="IO183" i="93"/>
  <c r="IN203" i="93"/>
  <c r="IO283" i="93"/>
  <c r="IO123" i="93"/>
  <c r="IP183" i="93"/>
  <c r="IP143" i="93"/>
  <c r="IP83" i="93"/>
  <c r="IO263" i="93"/>
  <c r="IN223" i="93"/>
  <c r="IP283" i="93"/>
  <c r="IP243" i="93"/>
  <c r="IP103" i="93"/>
  <c r="IO163" i="93"/>
  <c r="IO103" i="93"/>
  <c r="IN243" i="93"/>
  <c r="IP263" i="93"/>
  <c r="IP123" i="93"/>
  <c r="HH23" i="93"/>
  <c r="HL23" i="93"/>
  <c r="IJ23" i="93"/>
  <c r="HH143" i="93"/>
  <c r="HH103" i="93"/>
  <c r="IC23" i="93"/>
  <c r="HL183" i="93"/>
  <c r="HL43" i="93"/>
  <c r="IJ283" i="93"/>
  <c r="HX23" i="93"/>
  <c r="IJ143" i="93"/>
  <c r="HH283" i="93"/>
  <c r="HZ23" i="93"/>
  <c r="HH83" i="93"/>
  <c r="HL243" i="93"/>
  <c r="HL223" i="93"/>
  <c r="HH183" i="93"/>
  <c r="IF23" i="93"/>
  <c r="HH63" i="93"/>
  <c r="HH223" i="93"/>
  <c r="IJ43" i="93"/>
  <c r="II23" i="93"/>
  <c r="IJ163" i="93"/>
  <c r="IJ103" i="93"/>
  <c r="HL263" i="93"/>
  <c r="HH43" i="93"/>
  <c r="HY23" i="93"/>
  <c r="HH203" i="93"/>
  <c r="IB23" i="93"/>
  <c r="IJ243" i="93"/>
  <c r="HL283" i="93"/>
  <c r="IJ63" i="93"/>
  <c r="HW23" i="93"/>
  <c r="HE23" i="93"/>
  <c r="HL203" i="93"/>
  <c r="IG23" i="93"/>
  <c r="HL83" i="93"/>
  <c r="IE23" i="93"/>
  <c r="HH163" i="93"/>
  <c r="IJ223" i="93"/>
  <c r="HV23" i="93"/>
  <c r="HL123" i="93"/>
  <c r="IQ23" i="93"/>
  <c r="IJ263" i="93"/>
  <c r="IJ123" i="93"/>
  <c r="IJ203" i="93"/>
  <c r="IJ183" i="93"/>
  <c r="HH263" i="93"/>
  <c r="IJ83" i="93"/>
  <c r="HL63" i="93"/>
  <c r="HL103" i="93"/>
  <c r="HL143" i="93"/>
  <c r="HH243" i="93"/>
  <c r="HL163" i="93"/>
  <c r="ID23" i="93"/>
  <c r="HH123" i="93"/>
  <c r="II143" i="93"/>
  <c r="II263" i="93"/>
  <c r="II103" i="93"/>
  <c r="HZ83" i="93"/>
  <c r="HJ123" i="93"/>
  <c r="HT163" i="93"/>
  <c r="IA263" i="93"/>
  <c r="HW83" i="93"/>
  <c r="HV223" i="93"/>
  <c r="HJ163" i="93"/>
  <c r="HT183" i="93"/>
  <c r="HN43" i="93"/>
  <c r="HS143" i="93"/>
  <c r="HE183" i="93"/>
  <c r="IG143" i="93"/>
  <c r="HX243" i="93"/>
  <c r="IC63" i="93"/>
  <c r="HJ283" i="93"/>
  <c r="HU43" i="93"/>
  <c r="HT283" i="93"/>
  <c r="IE183" i="93"/>
  <c r="ID283" i="93"/>
  <c r="IB163" i="93"/>
  <c r="IF263" i="93"/>
  <c r="IL63" i="93"/>
  <c r="HR83" i="93"/>
  <c r="HJ263" i="93"/>
  <c r="HU83" i="93"/>
  <c r="II63" i="93"/>
  <c r="IC163" i="93"/>
  <c r="HE143" i="93"/>
  <c r="IC43" i="93"/>
  <c r="IA163" i="93"/>
  <c r="II243" i="93"/>
  <c r="II283" i="93"/>
  <c r="HZ223" i="93"/>
  <c r="HU143" i="93"/>
  <c r="HV183" i="93"/>
  <c r="IQ123" i="93"/>
  <c r="ID203" i="93"/>
  <c r="HX43" i="93"/>
  <c r="HR63" i="93"/>
  <c r="HU103" i="93"/>
  <c r="IQ103" i="93"/>
  <c r="ID43" i="93"/>
  <c r="HN223" i="93"/>
  <c r="HS223" i="93"/>
  <c r="HN63" i="93"/>
  <c r="HS83" i="93"/>
  <c r="IC223" i="93"/>
  <c r="HE223" i="93"/>
  <c r="HY183" i="93"/>
  <c r="HX143" i="93"/>
  <c r="HR183" i="93"/>
  <c r="HU183" i="93"/>
  <c r="IH143" i="93"/>
  <c r="IF83" i="93"/>
  <c r="IE263" i="93"/>
  <c r="HV243" i="93"/>
  <c r="HJ103" i="93"/>
  <c r="HT103" i="93"/>
  <c r="IL203" i="93"/>
  <c r="HR223" i="93"/>
  <c r="HU243" i="93"/>
  <c r="IA183" i="93"/>
  <c r="HU263" i="93"/>
  <c r="IH83" i="93"/>
  <c r="HZ243" i="93"/>
  <c r="IF143" i="93"/>
  <c r="HX223" i="93"/>
  <c r="HR263" i="93"/>
  <c r="HU283" i="93"/>
  <c r="IE43" i="93"/>
  <c r="IB83" i="93"/>
  <c r="IQ223" i="93"/>
  <c r="ID63" i="93"/>
  <c r="HN243" i="93"/>
  <c r="HS243" i="93"/>
  <c r="HN123" i="93"/>
  <c r="HS103" i="93"/>
  <c r="HX283" i="93"/>
  <c r="IC83" i="93"/>
  <c r="HE43" i="93"/>
  <c r="HZ43" i="93"/>
  <c r="IF243" i="93"/>
  <c r="HR43" i="93"/>
  <c r="HJ243" i="93"/>
  <c r="HU63" i="93"/>
  <c r="IC103" i="93"/>
  <c r="HE63" i="93"/>
  <c r="IG43" i="93"/>
  <c r="HY83" i="93"/>
  <c r="IH183" i="93"/>
  <c r="IE203" i="93"/>
  <c r="HE83" i="93"/>
  <c r="IG83" i="93"/>
  <c r="HY63" i="93"/>
  <c r="IH43" i="93"/>
  <c r="IH223" i="93"/>
  <c r="IH63" i="93"/>
  <c r="IA43" i="93"/>
  <c r="HZ63" i="93"/>
  <c r="IC203" i="93"/>
  <c r="HE123" i="93"/>
  <c r="IE163" i="93"/>
  <c r="IB243" i="93"/>
  <c r="HT63" i="93"/>
  <c r="ID223" i="93"/>
  <c r="IB143" i="93"/>
  <c r="IQ183" i="93"/>
  <c r="ID83" i="93"/>
  <c r="HN263" i="93"/>
  <c r="HS263" i="93"/>
  <c r="IC243" i="93"/>
  <c r="HE203" i="93"/>
  <c r="IG203" i="93"/>
  <c r="HY203" i="93"/>
  <c r="HZ203" i="93"/>
  <c r="HR203" i="93"/>
  <c r="HU223" i="93"/>
  <c r="IC283" i="93"/>
  <c r="HE243" i="93"/>
  <c r="IG223" i="93"/>
  <c r="HE263" i="93"/>
  <c r="IG243" i="93"/>
  <c r="HY263" i="93"/>
  <c r="HV63" i="93"/>
  <c r="IH203" i="93"/>
  <c r="IQ243" i="93"/>
  <c r="II183" i="93"/>
  <c r="HW63" i="93"/>
  <c r="II43" i="93"/>
  <c r="IH243" i="93"/>
  <c r="IH103" i="93"/>
  <c r="HN103" i="93"/>
  <c r="HE283" i="93"/>
  <c r="IG263" i="93"/>
  <c r="HS43" i="93"/>
  <c r="IF183" i="93"/>
  <c r="HW123" i="93"/>
  <c r="HV263" i="93"/>
  <c r="HJ183" i="93"/>
  <c r="HT223" i="93"/>
  <c r="IE223" i="93"/>
  <c r="HV103" i="93"/>
  <c r="HJ143" i="93"/>
  <c r="IB263" i="93"/>
  <c r="HT83" i="93"/>
  <c r="ID243" i="93"/>
  <c r="IQ43" i="93"/>
  <c r="IM223" i="93"/>
  <c r="HN83" i="93"/>
  <c r="HS63" i="93"/>
  <c r="HE103" i="93"/>
  <c r="IG103" i="93"/>
  <c r="HY43" i="93"/>
  <c r="IQ83" i="93"/>
  <c r="HN203" i="93"/>
  <c r="HS163" i="93"/>
  <c r="IH163" i="93"/>
  <c r="IA103" i="93"/>
  <c r="HV123" i="93"/>
  <c r="IG123" i="93"/>
  <c r="IH283" i="93"/>
  <c r="HR103" i="93"/>
  <c r="HN163" i="93"/>
  <c r="HS183" i="93"/>
  <c r="II163" i="93"/>
  <c r="HZ103" i="93"/>
  <c r="II123" i="93"/>
  <c r="IA143" i="93"/>
  <c r="IC123" i="93"/>
  <c r="II203" i="93"/>
  <c r="II83" i="93"/>
  <c r="IQ143" i="93"/>
  <c r="HN183" i="93"/>
  <c r="HS203" i="93"/>
  <c r="HX63" i="93"/>
  <c r="HW263" i="93"/>
  <c r="HR123" i="93"/>
  <c r="HU123" i="93"/>
  <c r="IF203" i="93"/>
  <c r="HV283" i="93"/>
  <c r="HJ203" i="93"/>
  <c r="HT243" i="93"/>
  <c r="IF43" i="93"/>
  <c r="HV143" i="93"/>
  <c r="HJ43" i="93"/>
  <c r="HT143" i="93"/>
  <c r="IQ163" i="93"/>
  <c r="ID123" i="93"/>
  <c r="HN283" i="93"/>
  <c r="IK243" i="93"/>
  <c r="HS283" i="93"/>
  <c r="IC263" i="93"/>
  <c r="HE163" i="93"/>
  <c r="HY163" i="93"/>
  <c r="IQ263" i="93"/>
  <c r="ID103" i="93"/>
  <c r="HX123" i="93"/>
  <c r="IH123" i="93"/>
  <c r="HW163" i="93"/>
  <c r="HR243" i="93"/>
  <c r="IB43" i="93"/>
  <c r="HX203" i="93"/>
  <c r="HZ283" i="93"/>
  <c r="IA283" i="93"/>
  <c r="IA63" i="93"/>
  <c r="II223" i="93"/>
  <c r="IQ283" i="93"/>
  <c r="ID163" i="93"/>
  <c r="HR283" i="93"/>
  <c r="HR143" i="93"/>
  <c r="HU203" i="93"/>
  <c r="IH263" i="93"/>
  <c r="HW103" i="93"/>
  <c r="HJ223" i="93"/>
  <c r="HT263" i="93"/>
  <c r="IE123" i="93"/>
  <c r="ID263" i="93"/>
  <c r="IB123" i="93"/>
  <c r="IQ63" i="93"/>
  <c r="HN143" i="93"/>
  <c r="HS123" i="93"/>
  <c r="IE143" i="93"/>
  <c r="HV43" i="93"/>
  <c r="IB203" i="93"/>
  <c r="IB183" i="93"/>
  <c r="IA243" i="93"/>
  <c r="HT43" i="93"/>
  <c r="HJ63" i="93"/>
  <c r="HW43" i="93"/>
  <c r="HT123" i="93"/>
  <c r="IF63" i="93"/>
  <c r="HV203" i="93"/>
  <c r="HU163" i="93"/>
  <c r="IQ203" i="93"/>
  <c r="HJ83" i="93"/>
  <c r="HR163" i="93"/>
  <c r="IE283" i="93"/>
  <c r="HT203" i="93"/>
  <c r="IF123" i="93"/>
  <c r="HV163" i="93"/>
  <c r="HD23" i="93"/>
  <c r="HG23" i="93"/>
  <c r="HA23" i="93"/>
  <c r="HM23" i="93"/>
  <c r="HI23" i="93"/>
  <c r="HC23" i="93"/>
  <c r="HK23" i="93"/>
  <c r="HF23" i="93"/>
  <c r="HF103" i="93"/>
  <c r="HF163" i="93"/>
  <c r="HO88" i="93"/>
  <c r="HO248" i="93"/>
  <c r="HP135" i="93"/>
  <c r="HO47" i="93"/>
  <c r="HD228" i="93"/>
  <c r="HI81" i="93"/>
  <c r="HC248" i="93"/>
  <c r="HB227" i="93"/>
  <c r="HK148" i="93"/>
  <c r="HO156" i="93"/>
  <c r="HI208" i="93"/>
  <c r="HG227" i="93"/>
  <c r="HA163" i="93"/>
  <c r="HP104" i="93"/>
  <c r="HQ165" i="93"/>
  <c r="HO55" i="93"/>
  <c r="HO215" i="93"/>
  <c r="HG288" i="93"/>
  <c r="HA142" i="93"/>
  <c r="HQ46" i="93"/>
  <c r="HF188" i="93"/>
  <c r="HC145" i="93"/>
  <c r="HK162" i="93"/>
  <c r="HG141" i="93"/>
  <c r="HM48" i="93"/>
  <c r="HK87" i="93"/>
  <c r="IN17" i="93"/>
  <c r="IP17" i="93"/>
  <c r="IO17" i="93"/>
  <c r="IO137" i="93"/>
  <c r="IP77" i="93"/>
  <c r="IP177" i="93"/>
  <c r="IN97" i="93"/>
  <c r="IN197" i="93"/>
  <c r="IN117" i="93"/>
  <c r="IN137" i="93"/>
  <c r="IN77" i="93"/>
  <c r="IO197" i="93"/>
  <c r="IP217" i="93"/>
  <c r="IP237" i="93"/>
  <c r="IN217" i="93"/>
  <c r="IN37" i="93"/>
  <c r="IP277" i="93"/>
  <c r="IN157" i="93"/>
  <c r="IO97" i="93"/>
  <c r="IP97" i="93"/>
  <c r="IP37" i="93"/>
  <c r="IN257" i="93"/>
  <c r="IP137" i="93"/>
  <c r="IO217" i="93"/>
  <c r="IO57" i="93"/>
  <c r="IO257" i="93"/>
  <c r="IP117" i="93"/>
  <c r="IN177" i="93"/>
  <c r="IN277" i="93"/>
  <c r="IP157" i="93"/>
  <c r="IO37" i="93"/>
  <c r="IO117" i="93"/>
  <c r="IO177" i="93"/>
  <c r="IP257" i="93"/>
  <c r="IP197" i="93"/>
  <c r="IN237" i="93"/>
  <c r="IP57" i="93"/>
  <c r="IO277" i="93"/>
  <c r="IN57" i="93"/>
  <c r="HH17" i="93"/>
  <c r="HL17" i="93"/>
  <c r="IJ17" i="93"/>
  <c r="IJ157" i="93"/>
  <c r="II17" i="93"/>
  <c r="IJ197" i="93"/>
  <c r="HH177" i="93"/>
  <c r="HH97" i="93"/>
  <c r="HZ17" i="93"/>
  <c r="HL177" i="93"/>
  <c r="IJ237" i="93"/>
  <c r="IJ97" i="93"/>
  <c r="HH37" i="93"/>
  <c r="HH77" i="93"/>
  <c r="IJ177" i="93"/>
  <c r="IH17" i="93"/>
  <c r="HU17" i="93"/>
  <c r="HH137" i="93"/>
  <c r="HH57" i="93"/>
  <c r="HL137" i="93"/>
  <c r="HL57" i="93"/>
  <c r="HY17" i="93"/>
  <c r="HH117" i="93"/>
  <c r="HL277" i="93"/>
  <c r="IB17" i="93"/>
  <c r="ID17" i="93"/>
  <c r="HL257" i="93"/>
  <c r="HW17" i="93"/>
  <c r="IJ37" i="93"/>
  <c r="IG17" i="93"/>
  <c r="HL77" i="93"/>
  <c r="HT17" i="93"/>
  <c r="IJ117" i="93"/>
  <c r="IM17" i="93"/>
  <c r="IE17" i="93"/>
  <c r="HH257" i="93"/>
  <c r="HL37" i="93"/>
  <c r="HL237" i="93"/>
  <c r="IJ277" i="93"/>
  <c r="HL217" i="93"/>
  <c r="IJ257" i="93"/>
  <c r="IJ137" i="93"/>
  <c r="HK17" i="93"/>
  <c r="HS17" i="93"/>
  <c r="HH237" i="93"/>
  <c r="IJ77" i="93"/>
  <c r="HH277" i="93"/>
  <c r="HL197" i="93"/>
  <c r="HH217" i="93"/>
  <c r="IJ217" i="93"/>
  <c r="HX17" i="93"/>
  <c r="IC17" i="93"/>
  <c r="HL97" i="93"/>
  <c r="HH157" i="93"/>
  <c r="HH197" i="93"/>
  <c r="HL117" i="93"/>
  <c r="HL157" i="93"/>
  <c r="IJ57" i="93"/>
  <c r="IQ117" i="93"/>
  <c r="IC177" i="93"/>
  <c r="ID77" i="93"/>
  <c r="IA177" i="93"/>
  <c r="HE217" i="93"/>
  <c r="IQ137" i="93"/>
  <c r="IC137" i="93"/>
  <c r="ID117" i="93"/>
  <c r="HJ137" i="93"/>
  <c r="IH57" i="93"/>
  <c r="HY157" i="93"/>
  <c r="IF197" i="93"/>
  <c r="HT117" i="93"/>
  <c r="IG257" i="93"/>
  <c r="IE237" i="93"/>
  <c r="HV237" i="93"/>
  <c r="HN57" i="93"/>
  <c r="IQ217" i="93"/>
  <c r="IC257" i="93"/>
  <c r="ID197" i="93"/>
  <c r="HR217" i="93"/>
  <c r="HZ177" i="93"/>
  <c r="HS177" i="93"/>
  <c r="HU237" i="93"/>
  <c r="IK237" i="93"/>
  <c r="HN77" i="93"/>
  <c r="IC237" i="93"/>
  <c r="ID257" i="93"/>
  <c r="HS237" i="93"/>
  <c r="II117" i="93"/>
  <c r="HN117" i="93"/>
  <c r="IQ277" i="93"/>
  <c r="ID237" i="93"/>
  <c r="HN137" i="93"/>
  <c r="IE37" i="93"/>
  <c r="ID277" i="93"/>
  <c r="II197" i="93"/>
  <c r="HJ277" i="93"/>
  <c r="IH217" i="93"/>
  <c r="HT237" i="93"/>
  <c r="II37" i="93"/>
  <c r="HJ117" i="93"/>
  <c r="IH77" i="93"/>
  <c r="HY117" i="93"/>
  <c r="HT97" i="93"/>
  <c r="IG277" i="93"/>
  <c r="IF97" i="93"/>
  <c r="IB117" i="93"/>
  <c r="HN197" i="93"/>
  <c r="IE117" i="93"/>
  <c r="HV77" i="93"/>
  <c r="HE157" i="93"/>
  <c r="IQ77" i="93"/>
  <c r="IC77" i="93"/>
  <c r="ID57" i="93"/>
  <c r="IB137" i="93"/>
  <c r="HN237" i="93"/>
  <c r="HV137" i="93"/>
  <c r="HW117" i="93"/>
  <c r="IB217" i="93"/>
  <c r="HV217" i="93"/>
  <c r="HR97" i="93"/>
  <c r="IA37" i="93"/>
  <c r="HN277" i="93"/>
  <c r="IG37" i="93"/>
  <c r="IE157" i="93"/>
  <c r="HV157" i="93"/>
  <c r="IB197" i="93"/>
  <c r="IG57" i="93"/>
  <c r="HV177" i="93"/>
  <c r="HR197" i="93"/>
  <c r="IA77" i="93"/>
  <c r="HS137" i="93"/>
  <c r="HU157" i="93"/>
  <c r="II177" i="93"/>
  <c r="IH237" i="93"/>
  <c r="HT257" i="93"/>
  <c r="II57" i="93"/>
  <c r="HJ157" i="93"/>
  <c r="IH97" i="93"/>
  <c r="HY177" i="93"/>
  <c r="HT77" i="93"/>
  <c r="IB257" i="93"/>
  <c r="IG117" i="93"/>
  <c r="IE277" i="93"/>
  <c r="HV257" i="93"/>
  <c r="IK217" i="93"/>
  <c r="HN97" i="93"/>
  <c r="IC277" i="93"/>
  <c r="ID217" i="93"/>
  <c r="IG177" i="93"/>
  <c r="HW37" i="93"/>
  <c r="HR277" i="93"/>
  <c r="HR257" i="93"/>
  <c r="IG197" i="93"/>
  <c r="IG217" i="93"/>
  <c r="IF37" i="93"/>
  <c r="HE57" i="93"/>
  <c r="HZ277" i="93"/>
  <c r="HS277" i="93"/>
  <c r="HR117" i="93"/>
  <c r="IA97" i="93"/>
  <c r="HS117" i="93"/>
  <c r="HU177" i="93"/>
  <c r="II217" i="93"/>
  <c r="IH257" i="93"/>
  <c r="HU37" i="93"/>
  <c r="HT277" i="93"/>
  <c r="HY37" i="93"/>
  <c r="IB77" i="93"/>
  <c r="HN257" i="93"/>
  <c r="IE137" i="93"/>
  <c r="HV117" i="93"/>
  <c r="HJ57" i="93"/>
  <c r="HY77" i="93"/>
  <c r="IF157" i="93"/>
  <c r="HU277" i="93"/>
  <c r="HJ77" i="93"/>
  <c r="HY97" i="93"/>
  <c r="IF237" i="93"/>
  <c r="HT37" i="93"/>
  <c r="HJ97" i="93"/>
  <c r="IH37" i="93"/>
  <c r="IF177" i="93"/>
  <c r="HT57" i="93"/>
  <c r="IC157" i="93"/>
  <c r="ID137" i="93"/>
  <c r="IA257" i="93"/>
  <c r="HE97" i="93"/>
  <c r="IC37" i="93"/>
  <c r="HR157" i="93"/>
  <c r="IA137" i="93"/>
  <c r="HZ197" i="93"/>
  <c r="HS157" i="93"/>
  <c r="HU197" i="93"/>
  <c r="IM117" i="93"/>
  <c r="II77" i="93"/>
  <c r="HJ197" i="93"/>
  <c r="IH137" i="93"/>
  <c r="HY197" i="93"/>
  <c r="IF277" i="93"/>
  <c r="HT157" i="93"/>
  <c r="IB277" i="93"/>
  <c r="IG157" i="93"/>
  <c r="HV277" i="93"/>
  <c r="II137" i="93"/>
  <c r="HJ217" i="93"/>
  <c r="IH197" i="93"/>
  <c r="HY237" i="93"/>
  <c r="HT197" i="93"/>
  <c r="HE77" i="93"/>
  <c r="IA217" i="93"/>
  <c r="HS257" i="93"/>
  <c r="HJ237" i="93"/>
  <c r="IH157" i="93"/>
  <c r="HY277" i="93"/>
  <c r="HT177" i="93"/>
  <c r="II157" i="93"/>
  <c r="HJ257" i="93"/>
  <c r="IH177" i="93"/>
  <c r="HY257" i="93"/>
  <c r="HT217" i="93"/>
  <c r="IB37" i="93"/>
  <c r="HN157" i="93"/>
  <c r="IE57" i="93"/>
  <c r="HV37" i="93"/>
  <c r="IQ177" i="93"/>
  <c r="IC197" i="93"/>
  <c r="ID157" i="93"/>
  <c r="IQ37" i="93"/>
  <c r="HR37" i="93"/>
  <c r="II237" i="93"/>
  <c r="IH277" i="93"/>
  <c r="HU57" i="93"/>
  <c r="HJ37" i="93"/>
  <c r="HY57" i="93"/>
  <c r="IF137" i="93"/>
  <c r="HR77" i="93"/>
  <c r="II277" i="93"/>
  <c r="HZ57" i="93"/>
  <c r="HS57" i="93"/>
  <c r="HU77" i="93"/>
  <c r="IG97" i="93"/>
  <c r="HS77" i="93"/>
  <c r="HU117" i="93"/>
  <c r="HR137" i="93"/>
  <c r="HS97" i="93"/>
  <c r="HU137" i="93"/>
  <c r="IB177" i="93"/>
  <c r="IE217" i="93"/>
  <c r="HV197" i="93"/>
  <c r="IB57" i="93"/>
  <c r="HN177" i="93"/>
  <c r="IE77" i="93"/>
  <c r="HV57" i="93"/>
  <c r="HN37" i="93"/>
  <c r="HE277" i="93"/>
  <c r="IC217" i="93"/>
  <c r="ID177" i="93"/>
  <c r="HR177" i="93"/>
  <c r="IA117" i="93"/>
  <c r="HZ157" i="93"/>
  <c r="HS197" i="93"/>
  <c r="HU217" i="93"/>
  <c r="II97" i="93"/>
  <c r="HJ177" i="93"/>
  <c r="IH117" i="93"/>
  <c r="HY217" i="93"/>
  <c r="HX37" i="93"/>
  <c r="HT137" i="93"/>
  <c r="HR237" i="93"/>
  <c r="IA197" i="93"/>
  <c r="HZ217" i="93"/>
  <c r="HS217" i="93"/>
  <c r="HU257" i="93"/>
  <c r="HZ237" i="93"/>
  <c r="HE37" i="93"/>
  <c r="IG237" i="93"/>
  <c r="HR57" i="93"/>
  <c r="IQ97" i="93"/>
  <c r="HE137" i="93"/>
  <c r="IC97" i="93"/>
  <c r="HZ37" i="93"/>
  <c r="HV97" i="93"/>
  <c r="IB97" i="93"/>
  <c r="ID37" i="93"/>
  <c r="II257" i="93"/>
  <c r="HN217" i="93"/>
  <c r="HS37" i="93"/>
  <c r="HU97" i="93"/>
  <c r="HE177" i="93"/>
  <c r="IC117" i="93"/>
  <c r="ID97" i="93"/>
  <c r="HO17" i="93"/>
  <c r="HB17" i="93"/>
  <c r="HF17" i="93"/>
  <c r="HD17" i="93"/>
  <c r="HG17" i="93"/>
  <c r="HA17" i="93"/>
  <c r="HI17" i="93"/>
  <c r="IN20" i="93"/>
  <c r="IO20" i="93"/>
  <c r="IP20" i="93"/>
  <c r="IP280" i="93"/>
  <c r="IO60" i="93"/>
  <c r="IN220" i="93"/>
  <c r="IO220" i="93"/>
  <c r="IO280" i="93"/>
  <c r="IP220" i="93"/>
  <c r="IN40" i="93"/>
  <c r="IO120" i="93"/>
  <c r="IP60" i="93"/>
  <c r="IP80" i="93"/>
  <c r="IP180" i="93"/>
  <c r="IN100" i="93"/>
  <c r="IP160" i="93"/>
  <c r="IO140" i="93"/>
  <c r="IP200" i="93"/>
  <c r="IN180" i="93"/>
  <c r="IN120" i="93"/>
  <c r="IN60" i="93"/>
  <c r="IN140" i="93"/>
  <c r="IO80" i="93"/>
  <c r="IN260" i="93"/>
  <c r="IO240" i="93"/>
  <c r="IO180" i="93"/>
  <c r="IN280" i="93"/>
  <c r="IO160" i="93"/>
  <c r="IN160" i="93"/>
  <c r="IO260" i="93"/>
  <c r="IO200" i="93"/>
  <c r="IN200" i="93"/>
  <c r="IO100" i="93"/>
  <c r="IO40" i="93"/>
  <c r="IP100" i="93"/>
  <c r="IP40" i="93"/>
  <c r="IP120" i="93"/>
  <c r="IP140" i="93"/>
  <c r="IP240" i="93"/>
  <c r="HH20" i="93"/>
  <c r="HL20" i="93"/>
  <c r="IJ20" i="93"/>
  <c r="IB20" i="93"/>
  <c r="IJ140" i="93"/>
  <c r="HH240" i="93"/>
  <c r="HL160" i="93"/>
  <c r="IJ220" i="93"/>
  <c r="IJ240" i="93"/>
  <c r="IJ80" i="93"/>
  <c r="IJ40" i="93"/>
  <c r="HL120" i="93"/>
  <c r="IJ280" i="93"/>
  <c r="HZ20" i="93"/>
  <c r="HV20" i="93"/>
  <c r="HH220" i="93"/>
  <c r="HH120" i="93"/>
  <c r="HX20" i="93"/>
  <c r="IJ180" i="93"/>
  <c r="IA20" i="93"/>
  <c r="HH160" i="93"/>
  <c r="HL140" i="93"/>
  <c r="ID20" i="93"/>
  <c r="HL100" i="93"/>
  <c r="HH100" i="93"/>
  <c r="HL260" i="93"/>
  <c r="IJ200" i="93"/>
  <c r="HY20" i="93"/>
  <c r="HL60" i="93"/>
  <c r="HL240" i="93"/>
  <c r="IF20" i="93"/>
  <c r="IG20" i="93"/>
  <c r="HL200" i="93"/>
  <c r="HW20" i="93"/>
  <c r="HH200" i="93"/>
  <c r="HL220" i="93"/>
  <c r="IJ260" i="93"/>
  <c r="HH140" i="93"/>
  <c r="IJ120" i="93"/>
  <c r="HL280" i="93"/>
  <c r="HH80" i="93"/>
  <c r="IJ160" i="93"/>
  <c r="IJ100" i="93"/>
  <c r="HL80" i="93"/>
  <c r="HL40" i="93"/>
  <c r="IC20" i="93"/>
  <c r="HH60" i="93"/>
  <c r="HH180" i="93"/>
  <c r="HH40" i="93"/>
  <c r="HH280" i="93"/>
  <c r="HH260" i="93"/>
  <c r="IJ60" i="93"/>
  <c r="HL180" i="93"/>
  <c r="HN20" i="93"/>
  <c r="HV120" i="93"/>
  <c r="IC260" i="93"/>
  <c r="IH80" i="93"/>
  <c r="HR180" i="93"/>
  <c r="HE140" i="93"/>
  <c r="IQ260" i="93"/>
  <c r="IG100" i="93"/>
  <c r="IG140" i="93"/>
  <c r="HV280" i="93"/>
  <c r="HV140" i="93"/>
  <c r="IH100" i="93"/>
  <c r="HR200" i="93"/>
  <c r="HY160" i="93"/>
  <c r="HE160" i="93"/>
  <c r="IQ240" i="93"/>
  <c r="II60" i="93"/>
  <c r="IE40" i="93"/>
  <c r="HJ60" i="93"/>
  <c r="IF200" i="93"/>
  <c r="IC140" i="93"/>
  <c r="IB180" i="93"/>
  <c r="IF80" i="93"/>
  <c r="IB60" i="93"/>
  <c r="HZ220" i="93"/>
  <c r="HV200" i="93"/>
  <c r="HT60" i="93"/>
  <c r="IA80" i="93"/>
  <c r="IH180" i="93"/>
  <c r="HY240" i="93"/>
  <c r="HE240" i="93"/>
  <c r="IQ180" i="93"/>
  <c r="IF40" i="93"/>
  <c r="ID220" i="93"/>
  <c r="HS200" i="93"/>
  <c r="HW160" i="93"/>
  <c r="IL200" i="93"/>
  <c r="HU40" i="93"/>
  <c r="HT100" i="93"/>
  <c r="IA140" i="93"/>
  <c r="IH220" i="93"/>
  <c r="HY260" i="93"/>
  <c r="HN60" i="93"/>
  <c r="HE280" i="93"/>
  <c r="IQ220" i="93"/>
  <c r="IF160" i="93"/>
  <c r="IG120" i="93"/>
  <c r="HR40" i="93"/>
  <c r="HX260" i="93"/>
  <c r="IQ80" i="93"/>
  <c r="IB40" i="93"/>
  <c r="HZ200" i="93"/>
  <c r="HU100" i="93"/>
  <c r="HT140" i="93"/>
  <c r="IA120" i="93"/>
  <c r="IH240" i="93"/>
  <c r="HN40" i="93"/>
  <c r="IG260" i="93"/>
  <c r="HU80" i="93"/>
  <c r="HT120" i="93"/>
  <c r="IA160" i="93"/>
  <c r="IH260" i="93"/>
  <c r="HN100" i="93"/>
  <c r="II220" i="93"/>
  <c r="IE200" i="93"/>
  <c r="HJ220" i="93"/>
  <c r="II80" i="93"/>
  <c r="IE100" i="93"/>
  <c r="HJ80" i="93"/>
  <c r="IF220" i="93"/>
  <c r="IC200" i="93"/>
  <c r="IB220" i="93"/>
  <c r="HU200" i="93"/>
  <c r="HT220" i="93"/>
  <c r="IA240" i="93"/>
  <c r="HZ80" i="93"/>
  <c r="HN180" i="93"/>
  <c r="IH40" i="93"/>
  <c r="HR120" i="93"/>
  <c r="HY100" i="93"/>
  <c r="HE80" i="93"/>
  <c r="IQ60" i="93"/>
  <c r="HU220" i="93"/>
  <c r="HT260" i="93"/>
  <c r="IA280" i="93"/>
  <c r="HN200" i="93"/>
  <c r="HS220" i="93"/>
  <c r="IB200" i="93"/>
  <c r="IF60" i="93"/>
  <c r="IG40" i="93"/>
  <c r="HU240" i="93"/>
  <c r="HT280" i="93"/>
  <c r="HN220" i="93"/>
  <c r="HU260" i="93"/>
  <c r="HZ160" i="93"/>
  <c r="HN280" i="93"/>
  <c r="ID80" i="93"/>
  <c r="HS80" i="93"/>
  <c r="HW100" i="93"/>
  <c r="II240" i="93"/>
  <c r="HJ240" i="93"/>
  <c r="II100" i="93"/>
  <c r="IE80" i="93"/>
  <c r="HJ100" i="93"/>
  <c r="IC60" i="93"/>
  <c r="HV260" i="93"/>
  <c r="HU60" i="93"/>
  <c r="HT80" i="93"/>
  <c r="IA100" i="93"/>
  <c r="IH200" i="93"/>
  <c r="HE260" i="93"/>
  <c r="IQ200" i="93"/>
  <c r="KF111" i="93"/>
  <c r="IC100" i="93"/>
  <c r="IB140" i="93"/>
  <c r="HZ260" i="93"/>
  <c r="HS180" i="93"/>
  <c r="HX220" i="93"/>
  <c r="IQ100" i="93"/>
  <c r="IG220" i="93"/>
  <c r="HN260" i="93"/>
  <c r="IG200" i="93"/>
  <c r="IB120" i="93"/>
  <c r="IC80" i="93"/>
  <c r="IB160" i="93"/>
  <c r="ID260" i="93"/>
  <c r="HS240" i="93"/>
  <c r="HW260" i="93"/>
  <c r="HR60" i="93"/>
  <c r="HX240" i="93"/>
  <c r="ID120" i="93"/>
  <c r="HS100" i="93"/>
  <c r="HW80" i="93"/>
  <c r="HX120" i="93"/>
  <c r="II260" i="93"/>
  <c r="IE260" i="93"/>
  <c r="HJ260" i="93"/>
  <c r="IB240" i="93"/>
  <c r="HU180" i="93"/>
  <c r="HT240" i="93"/>
  <c r="IA260" i="93"/>
  <c r="HZ140" i="93"/>
  <c r="HN160" i="93"/>
  <c r="IB280" i="93"/>
  <c r="IF240" i="93"/>
  <c r="IG240" i="93"/>
  <c r="IF140" i="93"/>
  <c r="II40" i="93"/>
  <c r="IC280" i="93"/>
  <c r="HJ40" i="93"/>
  <c r="IH140" i="93"/>
  <c r="HR220" i="93"/>
  <c r="HE180" i="93"/>
  <c r="IQ120" i="93"/>
  <c r="ID280" i="93"/>
  <c r="HS260" i="93"/>
  <c r="HR80" i="93"/>
  <c r="HY40" i="93"/>
  <c r="HX280" i="93"/>
  <c r="HE60" i="93"/>
  <c r="ID140" i="93"/>
  <c r="HS140" i="93"/>
  <c r="HW120" i="93"/>
  <c r="HX140" i="93"/>
  <c r="II140" i="93"/>
  <c r="HJ140" i="93"/>
  <c r="IF100" i="93"/>
  <c r="IC40" i="93"/>
  <c r="IB100" i="93"/>
  <c r="HZ280" i="93"/>
  <c r="II200" i="93"/>
  <c r="IE160" i="93"/>
  <c r="HJ200" i="93"/>
  <c r="HW220" i="93"/>
  <c r="IC120" i="93"/>
  <c r="IE180" i="93"/>
  <c r="HJ160" i="93"/>
  <c r="II180" i="93"/>
  <c r="IE220" i="93"/>
  <c r="HJ180" i="93"/>
  <c r="HU120" i="93"/>
  <c r="HT160" i="93"/>
  <c r="IA200" i="93"/>
  <c r="IH280" i="93"/>
  <c r="HN80" i="93"/>
  <c r="IQ280" i="93"/>
  <c r="IA40" i="93"/>
  <c r="IH160" i="93"/>
  <c r="HR240" i="93"/>
  <c r="HY200" i="93"/>
  <c r="HE200" i="93"/>
  <c r="IQ140" i="93"/>
  <c r="HS280" i="93"/>
  <c r="HW280" i="93"/>
  <c r="HR140" i="93"/>
  <c r="HY60" i="93"/>
  <c r="HE40" i="93"/>
  <c r="II280" i="93"/>
  <c r="IE280" i="93"/>
  <c r="HJ280" i="93"/>
  <c r="IF260" i="93"/>
  <c r="IC220" i="93"/>
  <c r="IB260" i="93"/>
  <c r="ID60" i="93"/>
  <c r="HX40" i="93"/>
  <c r="IG180" i="93"/>
  <c r="II160" i="93"/>
  <c r="HS40" i="93"/>
  <c r="HW60" i="93"/>
  <c r="HX80" i="93"/>
  <c r="IF180" i="93"/>
  <c r="IG80" i="93"/>
  <c r="HS60" i="93"/>
  <c r="HW40" i="93"/>
  <c r="HU280" i="93"/>
  <c r="HZ180" i="93"/>
  <c r="HN240" i="93"/>
  <c r="HU140" i="93"/>
  <c r="HT200" i="93"/>
  <c r="IA180" i="93"/>
  <c r="HZ40" i="93"/>
  <c r="HN120" i="93"/>
  <c r="HT40" i="93"/>
  <c r="IA60" i="93"/>
  <c r="IH120" i="93"/>
  <c r="HR260" i="93"/>
  <c r="HY220" i="93"/>
  <c r="HE220" i="93"/>
  <c r="IQ160" i="93"/>
  <c r="ID160" i="93"/>
  <c r="HS120" i="93"/>
  <c r="HW140" i="93"/>
  <c r="HX160" i="93"/>
  <c r="II120" i="93"/>
  <c r="IE140" i="93"/>
  <c r="HJ120" i="93"/>
  <c r="ID180" i="93"/>
  <c r="HS160" i="93"/>
  <c r="HW180" i="93"/>
  <c r="HX200" i="93"/>
  <c r="ID40" i="93"/>
  <c r="IC160" i="93"/>
  <c r="ID240" i="93"/>
  <c r="HW200" i="93"/>
  <c r="HE120" i="93"/>
  <c r="HR100" i="93"/>
  <c r="HT180" i="93"/>
  <c r="HN140" i="93"/>
  <c r="HU160" i="93"/>
  <c r="IA220" i="93"/>
  <c r="HY80" i="93"/>
  <c r="HR160" i="93"/>
  <c r="IH60" i="93"/>
  <c r="IQ40" i="93"/>
  <c r="HY120" i="93"/>
  <c r="HE100" i="93"/>
  <c r="HV40" i="93"/>
  <c r="HB20" i="93"/>
  <c r="HG20" i="93"/>
  <c r="HA20" i="93"/>
  <c r="HF20" i="93"/>
  <c r="HD20" i="93"/>
  <c r="HI20" i="93"/>
  <c r="HC20" i="93"/>
  <c r="HQ256" i="93"/>
  <c r="HI47" i="93"/>
  <c r="HI66" i="93"/>
  <c r="HI125" i="93"/>
  <c r="HQ62" i="93"/>
  <c r="HQ222" i="93"/>
  <c r="HI188" i="93"/>
  <c r="HG247" i="93"/>
  <c r="HD103" i="93"/>
  <c r="HP124" i="93"/>
  <c r="HO35" i="93"/>
  <c r="HG128" i="93"/>
  <c r="HF167" i="93"/>
  <c r="HF206" i="93"/>
  <c r="HG198" i="93"/>
  <c r="HF97" i="93"/>
  <c r="HF257" i="93"/>
  <c r="HQ226" i="93"/>
  <c r="HO128" i="93"/>
  <c r="HO268" i="93"/>
  <c r="HD207" i="93"/>
  <c r="HP155" i="93"/>
  <c r="HO87" i="93"/>
  <c r="HD128" i="93"/>
  <c r="HD268" i="93"/>
  <c r="HC187" i="93"/>
  <c r="HD238" i="93"/>
  <c r="HB168" i="93"/>
  <c r="HB180" i="93"/>
  <c r="HA248" i="93"/>
  <c r="HA280" i="93"/>
  <c r="HO126" i="93"/>
  <c r="HC88" i="93"/>
  <c r="HC138" i="93"/>
  <c r="HM156" i="93"/>
  <c r="HB207" i="93"/>
  <c r="HB239" i="93"/>
  <c r="HA287" i="93"/>
  <c r="HP43" i="93"/>
  <c r="HQ95" i="93"/>
  <c r="HO185" i="93"/>
  <c r="HM207" i="93"/>
  <c r="HP85" i="93"/>
  <c r="HP225" i="93"/>
  <c r="HQ238" i="93"/>
  <c r="HO124" i="93"/>
  <c r="HM188" i="93"/>
  <c r="HK227" i="93"/>
  <c r="HK266" i="93"/>
  <c r="HB117" i="93"/>
  <c r="HP87" i="93"/>
  <c r="HP247" i="93"/>
  <c r="HQ121" i="93"/>
  <c r="HO201" i="93"/>
  <c r="HQ76" i="93"/>
  <c r="HK48" i="93"/>
  <c r="HI87" i="93"/>
  <c r="HI227" i="93"/>
  <c r="HQ102" i="93"/>
  <c r="HQ262" i="93"/>
  <c r="HI88" i="93"/>
  <c r="HI228" i="93"/>
  <c r="HG107" i="93"/>
  <c r="HO235" i="93"/>
  <c r="HG168" i="93"/>
  <c r="HF67" i="93"/>
  <c r="HK160" i="93"/>
  <c r="HQ126" i="93"/>
  <c r="HQ266" i="93"/>
  <c r="HO148" i="93"/>
  <c r="HD87" i="93"/>
  <c r="HD227" i="93"/>
  <c r="HD106" i="93"/>
  <c r="HP55" i="93"/>
  <c r="HP215" i="93"/>
  <c r="HO267" i="93"/>
  <c r="HD188" i="93"/>
  <c r="HC47" i="93"/>
  <c r="HD138" i="93"/>
  <c r="HB208" i="93"/>
  <c r="HA128" i="93"/>
  <c r="HP101" i="93"/>
  <c r="HP181" i="93"/>
  <c r="HO266" i="93"/>
  <c r="HC108" i="93"/>
  <c r="HB87" i="93"/>
  <c r="HB267" i="93"/>
  <c r="HA187" i="93"/>
  <c r="HP243" i="93"/>
  <c r="HQ135" i="93"/>
  <c r="HO45" i="93"/>
  <c r="HM87" i="93"/>
  <c r="HM247" i="93"/>
  <c r="HB266" i="93"/>
  <c r="HP285" i="93"/>
  <c r="HQ138" i="93"/>
  <c r="HM248" i="93"/>
  <c r="HK127" i="93"/>
  <c r="HK267" i="93"/>
  <c r="HC80" i="93"/>
  <c r="HP127" i="93"/>
  <c r="HQ161" i="93"/>
  <c r="HO61" i="93"/>
  <c r="HO221" i="93"/>
  <c r="HQ136" i="93"/>
  <c r="HK68" i="93"/>
  <c r="HK248" i="93"/>
  <c r="HI267" i="93"/>
  <c r="HK118" i="93"/>
  <c r="HO56" i="93"/>
  <c r="HO176" i="93"/>
  <c r="HI248" i="93"/>
  <c r="HG127" i="93"/>
  <c r="HG185" i="93"/>
  <c r="HF84" i="93"/>
  <c r="HC202" i="93"/>
  <c r="HM100" i="93"/>
  <c r="HM220" i="93"/>
  <c r="HG197" i="93"/>
  <c r="HF76" i="93"/>
  <c r="HD275" i="93"/>
  <c r="HB143" i="93"/>
  <c r="HB283" i="93"/>
  <c r="HA103" i="93"/>
  <c r="HA155" i="93"/>
  <c r="HP44" i="93"/>
  <c r="HP224" i="93"/>
  <c r="HQ145" i="93"/>
  <c r="HQ285" i="93"/>
  <c r="HO115" i="93"/>
  <c r="HO275" i="93"/>
  <c r="HG188" i="93"/>
  <c r="HF47" i="93"/>
  <c r="HF227" i="93"/>
  <c r="HG118" i="93"/>
  <c r="HQ106" i="93"/>
  <c r="HQ286" i="93"/>
  <c r="HO188" i="93"/>
  <c r="HF48" i="93"/>
  <c r="HF208" i="93"/>
  <c r="HD67" i="93"/>
  <c r="HD247" i="93"/>
  <c r="HD146" i="93"/>
  <c r="HD185" i="93"/>
  <c r="HC184" i="93"/>
  <c r="HM242" i="93"/>
  <c r="HG59" i="93"/>
  <c r="HG219" i="93"/>
  <c r="HF118" i="93"/>
  <c r="HF278" i="93"/>
  <c r="HC56" i="93"/>
  <c r="HP35" i="93"/>
  <c r="HO107" i="93"/>
  <c r="HO287" i="93"/>
  <c r="HD148" i="93"/>
  <c r="HC267" i="93"/>
  <c r="HB68" i="93"/>
  <c r="HB228" i="93"/>
  <c r="HA148" i="93"/>
  <c r="HP221" i="93"/>
  <c r="HO146" i="93"/>
  <c r="HO286" i="93"/>
  <c r="HC168" i="93"/>
  <c r="HK243" i="93"/>
  <c r="HB127" i="93"/>
  <c r="HB247" i="93"/>
  <c r="HA167" i="93"/>
  <c r="HP263" i="93"/>
  <c r="HQ155" i="93"/>
  <c r="HO85" i="93"/>
  <c r="HM67" i="93"/>
  <c r="HM267" i="93"/>
  <c r="HB286" i="93"/>
  <c r="HP125" i="93"/>
  <c r="HP265" i="93"/>
  <c r="HO204" i="93"/>
  <c r="HK107" i="93"/>
  <c r="HK287" i="93"/>
  <c r="HK206" i="93"/>
  <c r="HA257" i="93"/>
  <c r="HP147" i="93"/>
  <c r="HQ181" i="93"/>
  <c r="HO81" i="93"/>
  <c r="HO241" i="93"/>
  <c r="IN26" i="93"/>
  <c r="IO26" i="93"/>
  <c r="IP26" i="93"/>
  <c r="IN266" i="93"/>
  <c r="IP226" i="93"/>
  <c r="IN166" i="93"/>
  <c r="IO206" i="93"/>
  <c r="IP46" i="93"/>
  <c r="IO246" i="93"/>
  <c r="IN246" i="93"/>
  <c r="IO146" i="93"/>
  <c r="IN286" i="93"/>
  <c r="IO46" i="93"/>
  <c r="IN86" i="93"/>
  <c r="IP186" i="93"/>
  <c r="IP266" i="93"/>
  <c r="IO266" i="93"/>
  <c r="IO186" i="93"/>
  <c r="IP106" i="93"/>
  <c r="IP206" i="93"/>
  <c r="IN106" i="93"/>
  <c r="IO106" i="93"/>
  <c r="IO166" i="93"/>
  <c r="IO286" i="93"/>
  <c r="IN46" i="93"/>
  <c r="IP286" i="93"/>
  <c r="IN126" i="93"/>
  <c r="IN206" i="93"/>
  <c r="IP66" i="93"/>
  <c r="IN66" i="93"/>
  <c r="IP166" i="93"/>
  <c r="IN146" i="93"/>
  <c r="IO226" i="93"/>
  <c r="IP246" i="93"/>
  <c r="IN186" i="93"/>
  <c r="IO126" i="93"/>
  <c r="IP86" i="93"/>
  <c r="IO66" i="93"/>
  <c r="IP126" i="93"/>
  <c r="IN226" i="93"/>
  <c r="IP146" i="93"/>
  <c r="IO86" i="93"/>
  <c r="HL26" i="93"/>
  <c r="HH26" i="93"/>
  <c r="IJ26" i="93"/>
  <c r="IE26" i="93"/>
  <c r="HH86" i="93"/>
  <c r="HZ26" i="93"/>
  <c r="HH166" i="93"/>
  <c r="IB26" i="93"/>
  <c r="IC26" i="93"/>
  <c r="HL186" i="93"/>
  <c r="IJ206" i="93"/>
  <c r="IH26" i="93"/>
  <c r="HL106" i="93"/>
  <c r="IJ166" i="93"/>
  <c r="HH206" i="93"/>
  <c r="HH66" i="93"/>
  <c r="IJ286" i="93"/>
  <c r="IJ146" i="93"/>
  <c r="HL46" i="93"/>
  <c r="IJ226" i="93"/>
  <c r="IJ86" i="93"/>
  <c r="HL86" i="93"/>
  <c r="HL246" i="93"/>
  <c r="IJ126" i="93"/>
  <c r="HH186" i="93"/>
  <c r="IJ266" i="93"/>
  <c r="HY26" i="93"/>
  <c r="HH46" i="93"/>
  <c r="HL226" i="93"/>
  <c r="IJ186" i="93"/>
  <c r="HU26" i="93"/>
  <c r="HL66" i="93"/>
  <c r="HL286" i="93"/>
  <c r="HE26" i="93"/>
  <c r="IG26" i="93"/>
  <c r="HV26" i="93"/>
  <c r="HL126" i="93"/>
  <c r="HH286" i="93"/>
  <c r="ID26" i="93"/>
  <c r="HH246" i="93"/>
  <c r="HH106" i="93"/>
  <c r="HS26" i="93"/>
  <c r="IJ246" i="93"/>
  <c r="HL166" i="93"/>
  <c r="IJ106" i="93"/>
  <c r="HH226" i="93"/>
  <c r="HL146" i="93"/>
  <c r="IJ66" i="93"/>
  <c r="IF26" i="93"/>
  <c r="IJ46" i="93"/>
  <c r="HL206" i="93"/>
  <c r="HH266" i="93"/>
  <c r="HL266" i="93"/>
  <c r="HH146" i="93"/>
  <c r="HH126" i="93"/>
  <c r="HW26" i="93"/>
  <c r="IQ106" i="93"/>
  <c r="IA166" i="93"/>
  <c r="II166" i="93"/>
  <c r="IB126" i="93"/>
  <c r="HU66" i="93"/>
  <c r="IK126" i="93"/>
  <c r="IE246" i="93"/>
  <c r="HE166" i="93"/>
  <c r="IA126" i="93"/>
  <c r="II206" i="93"/>
  <c r="IH86" i="93"/>
  <c r="IG266" i="93"/>
  <c r="HJ86" i="93"/>
  <c r="HU106" i="93"/>
  <c r="HT146" i="93"/>
  <c r="HV46" i="93"/>
  <c r="IG106" i="93"/>
  <c r="ID166" i="93"/>
  <c r="HR226" i="93"/>
  <c r="IF186" i="93"/>
  <c r="HS266" i="93"/>
  <c r="HR106" i="93"/>
  <c r="HW46" i="93"/>
  <c r="HE226" i="93"/>
  <c r="IA226" i="93"/>
  <c r="II266" i="93"/>
  <c r="HZ206" i="93"/>
  <c r="IQ266" i="93"/>
  <c r="HW126" i="93"/>
  <c r="HN46" i="93"/>
  <c r="HE286" i="93"/>
  <c r="IA286" i="93"/>
  <c r="HR206" i="93"/>
  <c r="HN286" i="93"/>
  <c r="HS246" i="93"/>
  <c r="IC46" i="93"/>
  <c r="HJ166" i="93"/>
  <c r="IA266" i="93"/>
  <c r="IM46" i="93"/>
  <c r="IB46" i="93"/>
  <c r="IK166" i="93"/>
  <c r="HW106" i="93"/>
  <c r="HN86" i="93"/>
  <c r="HS46" i="93"/>
  <c r="IH226" i="93"/>
  <c r="HJ226" i="93"/>
  <c r="HU266" i="93"/>
  <c r="HV206" i="93"/>
  <c r="IH66" i="93"/>
  <c r="IG286" i="93"/>
  <c r="HJ66" i="93"/>
  <c r="HU126" i="93"/>
  <c r="HT166" i="93"/>
  <c r="HV66" i="93"/>
  <c r="IG146" i="93"/>
  <c r="HX46" i="93"/>
  <c r="ID186" i="93"/>
  <c r="HR246" i="93"/>
  <c r="HN166" i="93"/>
  <c r="HS126" i="93"/>
  <c r="IM146" i="93"/>
  <c r="IE166" i="93"/>
  <c r="HE86" i="93"/>
  <c r="IA66" i="93"/>
  <c r="II126" i="93"/>
  <c r="IF46" i="93"/>
  <c r="HW226" i="93"/>
  <c r="HN206" i="93"/>
  <c r="HS166" i="93"/>
  <c r="IF266" i="93"/>
  <c r="IF106" i="93"/>
  <c r="IC206" i="93"/>
  <c r="IB286" i="93"/>
  <c r="IF246" i="93"/>
  <c r="HS186" i="93"/>
  <c r="HY286" i="93"/>
  <c r="IB166" i="93"/>
  <c r="IC166" i="93"/>
  <c r="IC106" i="93"/>
  <c r="IG66" i="93"/>
  <c r="IB206" i="93"/>
  <c r="IB86" i="93"/>
  <c r="HN246" i="93"/>
  <c r="HS206" i="93"/>
  <c r="HZ126" i="93"/>
  <c r="IQ186" i="93"/>
  <c r="IH246" i="93"/>
  <c r="HY226" i="93"/>
  <c r="IQ46" i="93"/>
  <c r="HJ246" i="93"/>
  <c r="HU286" i="93"/>
  <c r="HV246" i="93"/>
  <c r="IH106" i="93"/>
  <c r="HY46" i="93"/>
  <c r="HJ106" i="93"/>
  <c r="HU146" i="93"/>
  <c r="HT186" i="93"/>
  <c r="HV86" i="93"/>
  <c r="IF146" i="93"/>
  <c r="HS286" i="93"/>
  <c r="ID46" i="93"/>
  <c r="HR66" i="93"/>
  <c r="HW66" i="93"/>
  <c r="HE266" i="93"/>
  <c r="IA246" i="93"/>
  <c r="II286" i="93"/>
  <c r="IG46" i="93"/>
  <c r="IF206" i="93"/>
  <c r="ID86" i="93"/>
  <c r="HR146" i="93"/>
  <c r="IC246" i="93"/>
  <c r="IB146" i="93"/>
  <c r="ID106" i="93"/>
  <c r="HR186" i="93"/>
  <c r="IH166" i="93"/>
  <c r="IC126" i="93"/>
  <c r="IC266" i="93"/>
  <c r="IE46" i="93"/>
  <c r="IC146" i="93"/>
  <c r="IB226" i="93"/>
  <c r="IG86" i="93"/>
  <c r="IF226" i="93"/>
  <c r="ID126" i="93"/>
  <c r="HR166" i="93"/>
  <c r="HZ286" i="93"/>
  <c r="IE126" i="93"/>
  <c r="II46" i="93"/>
  <c r="HZ146" i="93"/>
  <c r="IQ246" i="93"/>
  <c r="IH266" i="93"/>
  <c r="HY166" i="93"/>
  <c r="IQ66" i="93"/>
  <c r="HJ286" i="93"/>
  <c r="HV226" i="93"/>
  <c r="IG186" i="93"/>
  <c r="HT46" i="93"/>
  <c r="ID206" i="93"/>
  <c r="HR266" i="93"/>
  <c r="HW246" i="93"/>
  <c r="HN186" i="93"/>
  <c r="HS146" i="93"/>
  <c r="IG166" i="93"/>
  <c r="HU46" i="93"/>
  <c r="HT66" i="93"/>
  <c r="ID226" i="93"/>
  <c r="HY106" i="93"/>
  <c r="IE66" i="93"/>
  <c r="IB66" i="93"/>
  <c r="HZ266" i="93"/>
  <c r="HE146" i="93"/>
  <c r="HT106" i="93"/>
  <c r="ID266" i="93"/>
  <c r="HW266" i="93"/>
  <c r="IC186" i="93"/>
  <c r="IH46" i="93"/>
  <c r="IG246" i="93"/>
  <c r="HJ46" i="93"/>
  <c r="HU86" i="93"/>
  <c r="HT126" i="93"/>
  <c r="ID286" i="93"/>
  <c r="HE186" i="93"/>
  <c r="IA146" i="93"/>
  <c r="II186" i="93"/>
  <c r="IE86" i="93"/>
  <c r="HE126" i="93"/>
  <c r="II86" i="93"/>
  <c r="HZ186" i="93"/>
  <c r="IQ206" i="93"/>
  <c r="IH146" i="93"/>
  <c r="HY66" i="93"/>
  <c r="HJ146" i="93"/>
  <c r="HU166" i="93"/>
  <c r="HT206" i="93"/>
  <c r="IF166" i="93"/>
  <c r="HR126" i="93"/>
  <c r="IH186" i="93"/>
  <c r="HJ206" i="93"/>
  <c r="HU206" i="93"/>
  <c r="HT246" i="93"/>
  <c r="HV146" i="93"/>
  <c r="IC66" i="93"/>
  <c r="IB246" i="93"/>
  <c r="IB106" i="93"/>
  <c r="HN66" i="93"/>
  <c r="HU226" i="93"/>
  <c r="HT266" i="93"/>
  <c r="HV166" i="93"/>
  <c r="HW86" i="93"/>
  <c r="IH206" i="93"/>
  <c r="HY146" i="93"/>
  <c r="HJ186" i="93"/>
  <c r="HU246" i="93"/>
  <c r="HT286" i="93"/>
  <c r="HV186" i="93"/>
  <c r="HW146" i="93"/>
  <c r="HN106" i="93"/>
  <c r="HS86" i="93"/>
  <c r="IE266" i="93"/>
  <c r="HE206" i="93"/>
  <c r="IA186" i="93"/>
  <c r="II226" i="93"/>
  <c r="IE146" i="93"/>
  <c r="HE46" i="93"/>
  <c r="IA46" i="93"/>
  <c r="II66" i="93"/>
  <c r="IH286" i="93"/>
  <c r="HY206" i="93"/>
  <c r="IQ126" i="93"/>
  <c r="HJ266" i="93"/>
  <c r="HV266" i="93"/>
  <c r="IG226" i="93"/>
  <c r="HT86" i="93"/>
  <c r="ID246" i="93"/>
  <c r="HR286" i="93"/>
  <c r="HZ86" i="93"/>
  <c r="IQ146" i="93"/>
  <c r="IC226" i="93"/>
  <c r="HN226" i="93"/>
  <c r="IQ166" i="93"/>
  <c r="IF126" i="93"/>
  <c r="HN266" i="93"/>
  <c r="HS226" i="93"/>
  <c r="HR46" i="93"/>
  <c r="HW166" i="93"/>
  <c r="HN126" i="93"/>
  <c r="HS66" i="93"/>
  <c r="IE286" i="93"/>
  <c r="HE246" i="93"/>
  <c r="IA206" i="93"/>
  <c r="II246" i="93"/>
  <c r="HZ166" i="93"/>
  <c r="IQ226" i="93"/>
  <c r="IH126" i="93"/>
  <c r="HY86" i="93"/>
  <c r="HJ126" i="93"/>
  <c r="HU186" i="93"/>
  <c r="HT226" i="93"/>
  <c r="HZ226" i="93"/>
  <c r="IQ286" i="93"/>
  <c r="IF66" i="93"/>
  <c r="HZ246" i="93"/>
  <c r="HR86" i="93"/>
  <c r="II106" i="93"/>
  <c r="IA106" i="93"/>
  <c r="HV286" i="93"/>
  <c r="IQ86" i="93"/>
  <c r="HE106" i="93"/>
  <c r="HY266" i="93"/>
  <c r="IE106" i="93"/>
  <c r="HE66" i="93"/>
  <c r="II146" i="93"/>
  <c r="IA86" i="93"/>
  <c r="IE186" i="93"/>
  <c r="HN146" i="93"/>
  <c r="HS106" i="93"/>
  <c r="HZ46" i="93"/>
  <c r="HB26" i="93"/>
  <c r="HG26" i="93"/>
  <c r="HF26" i="93"/>
  <c r="HO26" i="93"/>
  <c r="HI26" i="93"/>
  <c r="HQ26" i="93"/>
  <c r="HK26" i="93"/>
  <c r="HC26" i="93"/>
  <c r="HA26" i="93"/>
  <c r="HD26" i="93"/>
  <c r="HQ196" i="93"/>
  <c r="HK88" i="93"/>
  <c r="HI107" i="93"/>
  <c r="HI287" i="93"/>
  <c r="HI166" i="93"/>
  <c r="HI108" i="93"/>
  <c r="HI288" i="93"/>
  <c r="HG166" i="93"/>
  <c r="HP204" i="93"/>
  <c r="HQ65" i="93"/>
  <c r="HG208" i="93"/>
  <c r="HF87" i="93"/>
  <c r="HF247" i="93"/>
  <c r="HF177" i="93"/>
  <c r="HQ146" i="93"/>
  <c r="HF228" i="93"/>
  <c r="HD107" i="93"/>
  <c r="HP255" i="93"/>
  <c r="HO127" i="93"/>
  <c r="HD248" i="93"/>
  <c r="HC227" i="93"/>
  <c r="HB88" i="93"/>
  <c r="HB248" i="93"/>
  <c r="HA168" i="93"/>
  <c r="HP61" i="93"/>
  <c r="HO106" i="93"/>
  <c r="HC188" i="93"/>
  <c r="HK103" i="93"/>
  <c r="HB107" i="93"/>
  <c r="HA207" i="93"/>
  <c r="HP123" i="93"/>
  <c r="HP283" i="93"/>
  <c r="HO65" i="93"/>
  <c r="HO265" i="93"/>
  <c r="HM287" i="93"/>
  <c r="HB178" i="93"/>
  <c r="HQ178" i="93"/>
  <c r="HO44" i="93"/>
  <c r="HM88" i="93"/>
  <c r="HM268" i="93"/>
  <c r="HK225" i="93"/>
  <c r="HD101" i="93"/>
  <c r="HK97" i="93"/>
  <c r="HK237" i="93"/>
  <c r="HI276" i="93"/>
  <c r="HG175" i="93"/>
  <c r="HA277" i="93"/>
  <c r="HP167" i="93"/>
  <c r="HQ41" i="93"/>
  <c r="HO101" i="93"/>
  <c r="HO261" i="93"/>
  <c r="HQ56" i="93"/>
  <c r="HK108" i="93"/>
  <c r="HK268" i="93"/>
  <c r="HQ162" i="93"/>
  <c r="HO76" i="93"/>
  <c r="HO236" i="93"/>
  <c r="HG167" i="93"/>
  <c r="HD203" i="93"/>
  <c r="HA143" i="93"/>
  <c r="HP244" i="93"/>
  <c r="HQ105" i="93"/>
  <c r="HO155" i="93"/>
  <c r="HG228" i="93"/>
  <c r="HF107" i="93"/>
  <c r="HF267" i="93"/>
  <c r="HF37" i="93"/>
  <c r="HO48" i="93"/>
  <c r="HO228" i="93"/>
  <c r="HF108" i="93"/>
  <c r="HD127" i="93"/>
  <c r="HD267" i="93"/>
  <c r="HD166" i="93"/>
  <c r="HA81" i="93"/>
  <c r="HA201" i="93"/>
  <c r="HP235" i="93"/>
  <c r="HO167" i="93"/>
  <c r="HD48" i="93"/>
  <c r="HC107" i="93"/>
  <c r="HC247" i="93"/>
  <c r="HC166" i="93"/>
  <c r="HB108" i="93"/>
  <c r="HA188" i="93"/>
  <c r="HA220" i="93"/>
  <c r="HP121" i="93"/>
  <c r="HO166" i="93"/>
  <c r="HC48" i="93"/>
  <c r="HC208" i="93"/>
  <c r="HC218" i="93"/>
  <c r="HA67" i="93"/>
  <c r="HP143" i="93"/>
  <c r="HQ75" i="93"/>
  <c r="HQ195" i="93"/>
  <c r="HO285" i="93"/>
  <c r="HM127" i="93"/>
  <c r="HB138" i="93"/>
  <c r="HP205" i="93"/>
  <c r="HO84" i="93"/>
  <c r="HO244" i="93"/>
  <c r="HM148" i="93"/>
  <c r="HK187" i="93"/>
  <c r="HA117" i="93"/>
  <c r="HP187" i="93"/>
  <c r="HQ201" i="93"/>
  <c r="HO141" i="93"/>
  <c r="HO281" i="93"/>
  <c r="IN18" i="93"/>
  <c r="IO18" i="93"/>
  <c r="IP18" i="93"/>
  <c r="IN238" i="93"/>
  <c r="IN198" i="93"/>
  <c r="IO218" i="93"/>
  <c r="IO158" i="93"/>
  <c r="IP178" i="93"/>
  <c r="IO238" i="93"/>
  <c r="IO138" i="93"/>
  <c r="IP58" i="93"/>
  <c r="IP258" i="93"/>
  <c r="IO58" i="93"/>
  <c r="IO258" i="93"/>
  <c r="IO178" i="93"/>
  <c r="IN158" i="93"/>
  <c r="IP158" i="93"/>
  <c r="IN78" i="93"/>
  <c r="IP218" i="93"/>
  <c r="IN278" i="93"/>
  <c r="IP138" i="93"/>
  <c r="IO78" i="93"/>
  <c r="IP98" i="93"/>
  <c r="IN138" i="93"/>
  <c r="IO98" i="93"/>
  <c r="IN58" i="93"/>
  <c r="IO38" i="93"/>
  <c r="IP238" i="93"/>
  <c r="IO278" i="93"/>
  <c r="IN118" i="93"/>
  <c r="IO118" i="93"/>
  <c r="IP78" i="93"/>
  <c r="IN38" i="93"/>
  <c r="IO198" i="93"/>
  <c r="IN218" i="93"/>
  <c r="HH18" i="93"/>
  <c r="IJ18" i="93"/>
  <c r="HL18" i="93"/>
  <c r="HL218" i="93"/>
  <c r="IJ158" i="93"/>
  <c r="IJ138" i="93"/>
  <c r="HL38" i="93"/>
  <c r="IA18" i="93"/>
  <c r="IJ78" i="93"/>
  <c r="HH198" i="93"/>
  <c r="HY18" i="93"/>
  <c r="HS18" i="93"/>
  <c r="HH58" i="93"/>
  <c r="HL238" i="93"/>
  <c r="HL278" i="93"/>
  <c r="IG18" i="93"/>
  <c r="IJ278" i="93"/>
  <c r="HN18" i="93"/>
  <c r="HX18" i="93"/>
  <c r="HH238" i="93"/>
  <c r="IJ98" i="93"/>
  <c r="IJ38" i="93"/>
  <c r="HL198" i="93"/>
  <c r="IJ258" i="93"/>
  <c r="HL98" i="93"/>
  <c r="IJ238" i="93"/>
  <c r="HH38" i="93"/>
  <c r="IJ118" i="93"/>
  <c r="HH138" i="93"/>
  <c r="HH218" i="93"/>
  <c r="HL138" i="93"/>
  <c r="IJ58" i="93"/>
  <c r="HL78" i="93"/>
  <c r="HH278" i="93"/>
  <c r="HW18" i="93"/>
  <c r="IJ198" i="93"/>
  <c r="HL258" i="93"/>
  <c r="HL58" i="93"/>
  <c r="IB18" i="93"/>
  <c r="HH98" i="93"/>
  <c r="HL118" i="93"/>
  <c r="IH18" i="93"/>
  <c r="HH258" i="93"/>
  <c r="HH158" i="93"/>
  <c r="HT18" i="93"/>
  <c r="HH118" i="93"/>
  <c r="HL158" i="93"/>
  <c r="IC18" i="93"/>
  <c r="IQ18" i="93"/>
  <c r="HL178" i="93"/>
  <c r="HU18" i="93"/>
  <c r="IJ178" i="93"/>
  <c r="HH178" i="93"/>
  <c r="IJ218" i="93"/>
  <c r="HV18" i="93"/>
  <c r="HH78" i="93"/>
  <c r="ID18" i="93"/>
  <c r="HN278" i="93"/>
  <c r="HY238" i="93"/>
  <c r="IE238" i="93"/>
  <c r="HS98" i="93"/>
  <c r="II98" i="93"/>
  <c r="ID58" i="93"/>
  <c r="IE258" i="93"/>
  <c r="HS118" i="93"/>
  <c r="II118" i="93"/>
  <c r="ID78" i="93"/>
  <c r="HN198" i="93"/>
  <c r="HY138" i="93"/>
  <c r="HU178" i="93"/>
  <c r="HX158" i="93"/>
  <c r="HT238" i="93"/>
  <c r="HN38" i="93"/>
  <c r="HE278" i="93"/>
  <c r="IG258" i="93"/>
  <c r="HU58" i="93"/>
  <c r="HX38" i="93"/>
  <c r="HT138" i="93"/>
  <c r="HV178" i="93"/>
  <c r="IA218" i="93"/>
  <c r="HW38" i="93"/>
  <c r="HS198" i="93"/>
  <c r="II198" i="93"/>
  <c r="ID158" i="93"/>
  <c r="HZ178" i="93"/>
  <c r="HJ198" i="93"/>
  <c r="IE58" i="93"/>
  <c r="IC158" i="93"/>
  <c r="IF38" i="93"/>
  <c r="HW118" i="93"/>
  <c r="HS238" i="93"/>
  <c r="II238" i="93"/>
  <c r="ID178" i="93"/>
  <c r="HR58" i="93"/>
  <c r="HJ258" i="93"/>
  <c r="IE78" i="93"/>
  <c r="HU38" i="93"/>
  <c r="IF58" i="93"/>
  <c r="HS278" i="93"/>
  <c r="II278" i="93"/>
  <c r="ID218" i="93"/>
  <c r="HR78" i="93"/>
  <c r="IA138" i="93"/>
  <c r="HE98" i="93"/>
  <c r="IG58" i="93"/>
  <c r="HW158" i="93"/>
  <c r="HS258" i="93"/>
  <c r="II258" i="93"/>
  <c r="ID238" i="93"/>
  <c r="HR98" i="93"/>
  <c r="IA158" i="93"/>
  <c r="IQ98" i="93"/>
  <c r="IL178" i="93"/>
  <c r="IB178" i="93"/>
  <c r="IH78" i="93"/>
  <c r="IB38" i="93"/>
  <c r="HN178" i="93"/>
  <c r="HY158" i="93"/>
  <c r="HU218" i="93"/>
  <c r="HX198" i="93"/>
  <c r="HE158" i="93"/>
  <c r="IG118" i="93"/>
  <c r="HV58" i="93"/>
  <c r="HR178" i="93"/>
  <c r="IA78" i="93"/>
  <c r="IE178" i="93"/>
  <c r="HS58" i="93"/>
  <c r="II58" i="93"/>
  <c r="HE198" i="93"/>
  <c r="IG158" i="93"/>
  <c r="IF218" i="93"/>
  <c r="HW278" i="93"/>
  <c r="HR218" i="93"/>
  <c r="IA118" i="93"/>
  <c r="IC238" i="93"/>
  <c r="HN158" i="93"/>
  <c r="HE258" i="93"/>
  <c r="IF278" i="93"/>
  <c r="HT78" i="93"/>
  <c r="HJ78" i="93"/>
  <c r="IF198" i="93"/>
  <c r="HV138" i="93"/>
  <c r="HE218" i="93"/>
  <c r="IG218" i="93"/>
  <c r="IF238" i="93"/>
  <c r="HT38" i="93"/>
  <c r="HV118" i="93"/>
  <c r="HJ118" i="93"/>
  <c r="IQ218" i="93"/>
  <c r="KM31" i="93"/>
  <c r="IC98" i="93"/>
  <c r="IH198" i="93"/>
  <c r="IQ38" i="93"/>
  <c r="IB198" i="93"/>
  <c r="IH38" i="93"/>
  <c r="HN58" i="93"/>
  <c r="HU78" i="93"/>
  <c r="HT98" i="93"/>
  <c r="HV218" i="93"/>
  <c r="IA238" i="93"/>
  <c r="HW78" i="93"/>
  <c r="HS218" i="93"/>
  <c r="II218" i="93"/>
  <c r="ID198" i="93"/>
  <c r="HR38" i="93"/>
  <c r="HN98" i="93"/>
  <c r="HY38" i="93"/>
  <c r="HU138" i="93"/>
  <c r="HX78" i="93"/>
  <c r="HT118" i="93"/>
  <c r="HV258" i="93"/>
  <c r="IA278" i="93"/>
  <c r="HY98" i="93"/>
  <c r="HJ218" i="93"/>
  <c r="HU118" i="93"/>
  <c r="HT178" i="93"/>
  <c r="HV278" i="93"/>
  <c r="HN118" i="93"/>
  <c r="HU198" i="93"/>
  <c r="HT198" i="93"/>
  <c r="HZ238" i="93"/>
  <c r="HJ278" i="93"/>
  <c r="IC258" i="93"/>
  <c r="HZ98" i="93"/>
  <c r="HJ138" i="93"/>
  <c r="IQ238" i="93"/>
  <c r="IQ78" i="93"/>
  <c r="IB218" i="93"/>
  <c r="HN218" i="93"/>
  <c r="HY178" i="93"/>
  <c r="HU238" i="93"/>
  <c r="HT258" i="93"/>
  <c r="HE138" i="93"/>
  <c r="IG138" i="93"/>
  <c r="IF178" i="93"/>
  <c r="HV78" i="93"/>
  <c r="HR198" i="93"/>
  <c r="IA98" i="93"/>
  <c r="HN258" i="93"/>
  <c r="HY218" i="93"/>
  <c r="HU278" i="93"/>
  <c r="HN138" i="93"/>
  <c r="HU158" i="93"/>
  <c r="HT218" i="93"/>
  <c r="HZ38" i="93"/>
  <c r="HY258" i="93"/>
  <c r="IE278" i="93"/>
  <c r="HS138" i="93"/>
  <c r="II138" i="93"/>
  <c r="ID98" i="93"/>
  <c r="HZ258" i="93"/>
  <c r="IE138" i="93"/>
  <c r="IC278" i="93"/>
  <c r="HZ118" i="93"/>
  <c r="HJ158" i="93"/>
  <c r="IQ258" i="93"/>
  <c r="IC118" i="93"/>
  <c r="IH58" i="93"/>
  <c r="IB78" i="93"/>
  <c r="HN78" i="93"/>
  <c r="HY58" i="93"/>
  <c r="HU98" i="93"/>
  <c r="HT158" i="93"/>
  <c r="HV238" i="93"/>
  <c r="IA258" i="93"/>
  <c r="IE38" i="93"/>
  <c r="HE58" i="93"/>
  <c r="IB118" i="93"/>
  <c r="IH158" i="93"/>
  <c r="HE38" i="93"/>
  <c r="IG38" i="93"/>
  <c r="IF78" i="93"/>
  <c r="ID258" i="93"/>
  <c r="HR118" i="93"/>
  <c r="HW58" i="93"/>
  <c r="HS158" i="93"/>
  <c r="II158" i="93"/>
  <c r="ID138" i="93"/>
  <c r="HZ278" i="93"/>
  <c r="IH238" i="93"/>
  <c r="IQ118" i="93"/>
  <c r="IB238" i="93"/>
  <c r="HN238" i="93"/>
  <c r="HY198" i="93"/>
  <c r="HU258" i="93"/>
  <c r="IH278" i="93"/>
  <c r="HJ58" i="93"/>
  <c r="IQ138" i="93"/>
  <c r="IC38" i="93"/>
  <c r="IB278" i="93"/>
  <c r="HY118" i="93"/>
  <c r="HV198" i="93"/>
  <c r="IA198" i="93"/>
  <c r="HE178" i="93"/>
  <c r="IG178" i="93"/>
  <c r="IQ198" i="93"/>
  <c r="IC58" i="93"/>
  <c r="HZ58" i="93"/>
  <c r="HJ98" i="93"/>
  <c r="IQ178" i="93"/>
  <c r="IC78" i="93"/>
  <c r="HE238" i="93"/>
  <c r="IG198" i="93"/>
  <c r="IF258" i="93"/>
  <c r="HT58" i="93"/>
  <c r="HV158" i="93"/>
  <c r="HR278" i="93"/>
  <c r="HE118" i="93"/>
  <c r="IG98" i="93"/>
  <c r="HW178" i="93"/>
  <c r="ID278" i="93"/>
  <c r="HR138" i="93"/>
  <c r="IA38" i="93"/>
  <c r="HW98" i="93"/>
  <c r="HS178" i="93"/>
  <c r="II178" i="93"/>
  <c r="ID118" i="93"/>
  <c r="HZ138" i="93"/>
  <c r="HJ178" i="93"/>
  <c r="IQ278" i="93"/>
  <c r="IC198" i="93"/>
  <c r="IH98" i="93"/>
  <c r="IB138" i="93"/>
  <c r="HZ158" i="93"/>
  <c r="HJ238" i="93"/>
  <c r="IE98" i="93"/>
  <c r="IC178" i="93"/>
  <c r="IG238" i="93"/>
  <c r="IG78" i="93"/>
  <c r="HV38" i="93"/>
  <c r="IE198" i="93"/>
  <c r="ID38" i="93"/>
  <c r="IB258" i="93"/>
  <c r="II78" i="93"/>
  <c r="HJ38" i="93"/>
  <c r="HS78" i="93"/>
  <c r="HS38" i="93"/>
  <c r="IA58" i="93"/>
  <c r="IQ58" i="93"/>
  <c r="IE218" i="93"/>
  <c r="IH258" i="93"/>
  <c r="HE78" i="93"/>
  <c r="IF138" i="93"/>
  <c r="II38" i="93"/>
  <c r="IQ158" i="93"/>
  <c r="HK18" i="93"/>
  <c r="HC18" i="93"/>
  <c r="HG18" i="93"/>
  <c r="HA18" i="93"/>
  <c r="HD18" i="93"/>
  <c r="HQ18" i="93"/>
  <c r="HB18" i="93"/>
  <c r="HF18" i="93"/>
  <c r="HI18" i="93"/>
  <c r="HQ96" i="93"/>
  <c r="HK128" i="93"/>
  <c r="HK288" i="93"/>
  <c r="HI97" i="93"/>
  <c r="HO96" i="93"/>
  <c r="HO256" i="93"/>
  <c r="HG187" i="93"/>
  <c r="HA123" i="93"/>
  <c r="HP144" i="93"/>
  <c r="HO175" i="93"/>
  <c r="HG68" i="93"/>
  <c r="HF287" i="93"/>
  <c r="HQ166" i="93"/>
  <c r="HO208" i="93"/>
  <c r="HF68" i="93"/>
  <c r="HF248" i="93"/>
  <c r="HO187" i="93"/>
  <c r="HD68" i="93"/>
  <c r="HD208" i="93"/>
  <c r="HC287" i="93"/>
  <c r="HB128" i="93"/>
  <c r="HB288" i="93"/>
  <c r="HA48" i="93"/>
  <c r="HA208" i="93"/>
  <c r="HA80" i="93"/>
  <c r="HP281" i="93"/>
  <c r="HO186" i="93"/>
  <c r="HC128" i="93"/>
  <c r="HB187" i="93"/>
  <c r="HA267" i="93"/>
  <c r="HP183" i="93"/>
  <c r="HQ55" i="93"/>
  <c r="HO125" i="93"/>
  <c r="HO245" i="93"/>
  <c r="HM187" i="93"/>
  <c r="HB206" i="93"/>
  <c r="HP165" i="93"/>
  <c r="HQ38" i="93"/>
  <c r="HO264" i="93"/>
  <c r="HM108" i="93"/>
  <c r="HC60" i="93"/>
  <c r="HA157" i="93"/>
  <c r="HP67" i="93"/>
  <c r="HQ241" i="93"/>
  <c r="HO121" i="93"/>
  <c r="IN15" i="93"/>
  <c r="IO15" i="93"/>
  <c r="IP15" i="93"/>
  <c r="IP255" i="93"/>
  <c r="IO35" i="93"/>
  <c r="IP135" i="93"/>
  <c r="IN55" i="93"/>
  <c r="IP115" i="93"/>
  <c r="IN255" i="93"/>
  <c r="IN195" i="93"/>
  <c r="KO91" i="93"/>
  <c r="IN75" i="93"/>
  <c r="IP195" i="93"/>
  <c r="IO135" i="93"/>
  <c r="IO275" i="93"/>
  <c r="IO115" i="93"/>
  <c r="IN215" i="93"/>
  <c r="IN95" i="93"/>
  <c r="IN35" i="93"/>
  <c r="IP75" i="93"/>
  <c r="IN115" i="93"/>
  <c r="IO55" i="93"/>
  <c r="IN175" i="93"/>
  <c r="IP35" i="93"/>
  <c r="IN275" i="93"/>
  <c r="IO215" i="93"/>
  <c r="IN135" i="93"/>
  <c r="IP55" i="93"/>
  <c r="IO235" i="93"/>
  <c r="IO155" i="93"/>
  <c r="IP215" i="93"/>
  <c r="IP155" i="93"/>
  <c r="IO195" i="93"/>
  <c r="IP275" i="93"/>
  <c r="IP235" i="93"/>
  <c r="IO75" i="93"/>
  <c r="HH15" i="93"/>
  <c r="HL15" i="93"/>
  <c r="IJ15" i="93"/>
  <c r="JR12" i="93"/>
  <c r="IJ55" i="93"/>
  <c r="HL215" i="93"/>
  <c r="IJ95" i="93"/>
  <c r="HL255" i="93"/>
  <c r="IK15" i="93"/>
  <c r="HL35" i="93"/>
  <c r="IJ35" i="93"/>
  <c r="HH95" i="93"/>
  <c r="HU15" i="93"/>
  <c r="HY15" i="93"/>
  <c r="HL175" i="93"/>
  <c r="HH215" i="93"/>
  <c r="HL235" i="93"/>
  <c r="HH275" i="93"/>
  <c r="HW15" i="93"/>
  <c r="IJ275" i="93"/>
  <c r="IJ255" i="93"/>
  <c r="IG15" i="93"/>
  <c r="HN15" i="93"/>
  <c r="HH195" i="93"/>
  <c r="HH255" i="93"/>
  <c r="HL195" i="93"/>
  <c r="HT15" i="93"/>
  <c r="IJ175" i="93"/>
  <c r="HL75" i="93"/>
  <c r="HL55" i="93"/>
  <c r="IJ235" i="93"/>
  <c r="HV15" i="93"/>
  <c r="IJ215" i="93"/>
  <c r="HL155" i="93"/>
  <c r="IQ15" i="93"/>
  <c r="HL115" i="93"/>
  <c r="HH55" i="93"/>
  <c r="IJ135" i="93"/>
  <c r="IJ115" i="93"/>
  <c r="HS15" i="93"/>
  <c r="ID15" i="93"/>
  <c r="IJ155" i="93"/>
  <c r="HL95" i="93"/>
  <c r="HH135" i="93"/>
  <c r="HH35" i="93"/>
  <c r="JE12" i="93"/>
  <c r="HH235" i="93"/>
  <c r="HH155" i="93"/>
  <c r="IM15" i="93"/>
  <c r="HX15" i="93"/>
  <c r="HZ15" i="93"/>
  <c r="HH175" i="93"/>
  <c r="IH15" i="93"/>
  <c r="HH115" i="93"/>
  <c r="IC15" i="93"/>
  <c r="IA15" i="93"/>
  <c r="HL135" i="93"/>
  <c r="IF15" i="93"/>
  <c r="HL275" i="93"/>
  <c r="IJ195" i="93"/>
  <c r="IE275" i="93"/>
  <c r="II95" i="93"/>
  <c r="HU195" i="93"/>
  <c r="IF75" i="93"/>
  <c r="HR175" i="93"/>
  <c r="II135" i="93"/>
  <c r="HU175" i="93"/>
  <c r="HZ95" i="93"/>
  <c r="IQ275" i="93"/>
  <c r="ID55" i="93"/>
  <c r="HE55" i="93"/>
  <c r="IQ75" i="93"/>
  <c r="IC235" i="93"/>
  <c r="IB55" i="93"/>
  <c r="IC95" i="93"/>
  <c r="HJ275" i="93"/>
  <c r="IA235" i="93"/>
  <c r="IG275" i="93"/>
  <c r="HS195" i="93"/>
  <c r="IF175" i="93"/>
  <c r="HR255" i="93"/>
  <c r="II195" i="93"/>
  <c r="HU275" i="93"/>
  <c r="HZ175" i="93"/>
  <c r="HW135" i="93"/>
  <c r="HV195" i="93"/>
  <c r="HN175" i="93"/>
  <c r="IH135" i="93"/>
  <c r="HT215" i="93"/>
  <c r="IL95" i="93"/>
  <c r="II235" i="93"/>
  <c r="HZ235" i="93"/>
  <c r="HN255" i="93"/>
  <c r="HJ55" i="93"/>
  <c r="II275" i="93"/>
  <c r="HZ215" i="93"/>
  <c r="HS95" i="93"/>
  <c r="IF255" i="93"/>
  <c r="HJ35" i="93"/>
  <c r="II255" i="93"/>
  <c r="IG55" i="93"/>
  <c r="HZ255" i="93"/>
  <c r="HS115" i="93"/>
  <c r="IE155" i="93"/>
  <c r="ID175" i="93"/>
  <c r="HE195" i="93"/>
  <c r="IQ235" i="93"/>
  <c r="ID35" i="93"/>
  <c r="HE35" i="93"/>
  <c r="IB215" i="93"/>
  <c r="IQ115" i="93"/>
  <c r="IC255" i="93"/>
  <c r="IB75" i="93"/>
  <c r="HX95" i="93"/>
  <c r="HJ115" i="93"/>
  <c r="IK35" i="93"/>
  <c r="IA95" i="93"/>
  <c r="IG135" i="93"/>
  <c r="HS35" i="93"/>
  <c r="HR115" i="93"/>
  <c r="II35" i="93"/>
  <c r="HU115" i="93"/>
  <c r="HZ55" i="93"/>
  <c r="HX115" i="93"/>
  <c r="HJ175" i="93"/>
  <c r="IA155" i="93"/>
  <c r="IG175" i="93"/>
  <c r="HS135" i="93"/>
  <c r="HW215" i="93"/>
  <c r="HJ195" i="93"/>
  <c r="IA115" i="93"/>
  <c r="IG195" i="93"/>
  <c r="HS275" i="93"/>
  <c r="HX155" i="93"/>
  <c r="IC35" i="93"/>
  <c r="HJ215" i="93"/>
  <c r="IG215" i="93"/>
  <c r="HW35" i="93"/>
  <c r="HV155" i="93"/>
  <c r="HN115" i="93"/>
  <c r="IH35" i="93"/>
  <c r="HT115" i="93"/>
  <c r="ID215" i="93"/>
  <c r="HE215" i="93"/>
  <c r="IE55" i="93"/>
  <c r="ID95" i="93"/>
  <c r="HE95" i="93"/>
  <c r="IB235" i="93"/>
  <c r="IK175" i="93"/>
  <c r="IA255" i="93"/>
  <c r="HS215" i="93"/>
  <c r="HR275" i="93"/>
  <c r="II215" i="93"/>
  <c r="HX275" i="93"/>
  <c r="IQ55" i="93"/>
  <c r="IC155" i="93"/>
  <c r="HV215" i="93"/>
  <c r="IH195" i="93"/>
  <c r="IQ175" i="93"/>
  <c r="KM132" i="93"/>
  <c r="IC215" i="93"/>
  <c r="IC195" i="93"/>
  <c r="IQ95" i="93"/>
  <c r="IC175" i="93"/>
  <c r="HR55" i="93"/>
  <c r="HV255" i="93"/>
  <c r="HN275" i="93"/>
  <c r="HU55" i="93"/>
  <c r="IH235" i="93"/>
  <c r="HW95" i="93"/>
  <c r="HV75" i="93"/>
  <c r="HN135" i="93"/>
  <c r="IH75" i="93"/>
  <c r="HT155" i="93"/>
  <c r="IE195" i="93"/>
  <c r="ID235" i="93"/>
  <c r="HE275" i="93"/>
  <c r="HY175" i="93"/>
  <c r="IC275" i="93"/>
  <c r="IB95" i="93"/>
  <c r="HJ155" i="93"/>
  <c r="IA135" i="93"/>
  <c r="IG155" i="93"/>
  <c r="HS75" i="93"/>
  <c r="IQ195" i="93"/>
  <c r="IB195" i="93"/>
  <c r="HN235" i="93"/>
  <c r="HV235" i="93"/>
  <c r="HT275" i="93"/>
  <c r="IF95" i="93"/>
  <c r="HR155" i="93"/>
  <c r="IB115" i="93"/>
  <c r="HY95" i="93"/>
  <c r="IQ255" i="93"/>
  <c r="KM272" i="93"/>
  <c r="IB155" i="93"/>
  <c r="HY115" i="93"/>
  <c r="IF115" i="93"/>
  <c r="HR195" i="93"/>
  <c r="II155" i="93"/>
  <c r="HU215" i="93"/>
  <c r="HR35" i="93"/>
  <c r="HV275" i="93"/>
  <c r="HU75" i="93"/>
  <c r="IH215" i="93"/>
  <c r="HN155" i="93"/>
  <c r="IH95" i="93"/>
  <c r="HT195" i="93"/>
  <c r="IE35" i="93"/>
  <c r="HE75" i="93"/>
  <c r="IB255" i="93"/>
  <c r="HY75" i="93"/>
  <c r="HX235" i="93"/>
  <c r="KM51" i="93"/>
  <c r="IC115" i="93"/>
  <c r="HS235" i="93"/>
  <c r="IE75" i="93"/>
  <c r="ID155" i="93"/>
  <c r="HE135" i="93"/>
  <c r="HY35" i="93"/>
  <c r="HT255" i="93"/>
  <c r="IG235" i="93"/>
  <c r="HS175" i="93"/>
  <c r="IF235" i="93"/>
  <c r="IQ35" i="93"/>
  <c r="ID135" i="93"/>
  <c r="HE175" i="93"/>
  <c r="HY235" i="93"/>
  <c r="IE135" i="93"/>
  <c r="ID195" i="93"/>
  <c r="HE155" i="93"/>
  <c r="HY275" i="93"/>
  <c r="IF275" i="93"/>
  <c r="HJ75" i="93"/>
  <c r="IA55" i="93"/>
  <c r="IG35" i="93"/>
  <c r="HZ275" i="93"/>
  <c r="IF135" i="93"/>
  <c r="HR215" i="93"/>
  <c r="II115" i="93"/>
  <c r="HU235" i="93"/>
  <c r="HR75" i="93"/>
  <c r="HU95" i="93"/>
  <c r="IH275" i="93"/>
  <c r="IE215" i="93"/>
  <c r="ID255" i="93"/>
  <c r="HE235" i="93"/>
  <c r="HY195" i="93"/>
  <c r="IQ155" i="93"/>
  <c r="IB135" i="93"/>
  <c r="IE255" i="93"/>
  <c r="HV55" i="93"/>
  <c r="HN35" i="93"/>
  <c r="HT75" i="93"/>
  <c r="HY255" i="93"/>
  <c r="IH175" i="93"/>
  <c r="IQ215" i="93"/>
  <c r="HV35" i="93"/>
  <c r="HN95" i="93"/>
  <c r="HT95" i="93"/>
  <c r="HV95" i="93"/>
  <c r="HN75" i="93"/>
  <c r="IH55" i="93"/>
  <c r="HT135" i="93"/>
  <c r="HJ235" i="93"/>
  <c r="IG255" i="93"/>
  <c r="HS155" i="93"/>
  <c r="HX55" i="93"/>
  <c r="HJ135" i="93"/>
  <c r="IA35" i="93"/>
  <c r="IF155" i="93"/>
  <c r="HR235" i="93"/>
  <c r="II175" i="93"/>
  <c r="HU255" i="93"/>
  <c r="HZ155" i="93"/>
  <c r="HV135" i="93"/>
  <c r="HN195" i="93"/>
  <c r="IH115" i="93"/>
  <c r="HT175" i="93"/>
  <c r="ID75" i="93"/>
  <c r="HE115" i="93"/>
  <c r="IB275" i="93"/>
  <c r="HW155" i="93"/>
  <c r="HV175" i="93"/>
  <c r="HN215" i="93"/>
  <c r="IH155" i="93"/>
  <c r="HT235" i="93"/>
  <c r="HU35" i="93"/>
  <c r="HJ255" i="93"/>
  <c r="HJ95" i="93"/>
  <c r="HZ35" i="93"/>
  <c r="II75" i="93"/>
  <c r="IA75" i="93"/>
  <c r="HU155" i="93"/>
  <c r="HR95" i="93"/>
  <c r="ID275" i="93"/>
  <c r="HN55" i="93"/>
  <c r="HE255" i="93"/>
  <c r="HX35" i="93"/>
  <c r="IH255" i="93"/>
  <c r="IE235" i="93"/>
  <c r="HT55" i="93"/>
  <c r="IF35" i="93"/>
  <c r="HU135" i="93"/>
  <c r="IG115" i="93"/>
  <c r="HS55" i="93"/>
  <c r="II55" i="93"/>
  <c r="HR135" i="93"/>
  <c r="HA15" i="93"/>
  <c r="HP15" i="93"/>
  <c r="HF15" i="93"/>
  <c r="HI15" i="93"/>
  <c r="HC15" i="93"/>
  <c r="HG15" i="93"/>
  <c r="HO15" i="93"/>
  <c r="HK15" i="93"/>
  <c r="IO22" i="93"/>
  <c r="IP22" i="93"/>
  <c r="IN22" i="93"/>
  <c r="IO182" i="93"/>
  <c r="IN42" i="93"/>
  <c r="IN122" i="93"/>
  <c r="IP282" i="93"/>
  <c r="IO262" i="93"/>
  <c r="IP162" i="93"/>
  <c r="IN242" i="93"/>
  <c r="IP142" i="93"/>
  <c r="IN202" i="93"/>
  <c r="IO42" i="93"/>
  <c r="IP182" i="93"/>
  <c r="IN142" i="93"/>
  <c r="IN182" i="93"/>
  <c r="IO122" i="93"/>
  <c r="IP122" i="93"/>
  <c r="IP62" i="93"/>
  <c r="IN262" i="93"/>
  <c r="IN82" i="93"/>
  <c r="IP42" i="93"/>
  <c r="IN162" i="93"/>
  <c r="IN102" i="93"/>
  <c r="IN222" i="93"/>
  <c r="IO202" i="93"/>
  <c r="IN282" i="93"/>
  <c r="IO222" i="93"/>
  <c r="IO102" i="93"/>
  <c r="IO62" i="93"/>
  <c r="IP82" i="93"/>
  <c r="IP202" i="93"/>
  <c r="IP222" i="93"/>
  <c r="IN62" i="93"/>
  <c r="IO242" i="93"/>
  <c r="IP262" i="93"/>
  <c r="IO142" i="93"/>
  <c r="IO82" i="93"/>
  <c r="IO162" i="93"/>
  <c r="IP102" i="93"/>
  <c r="IO282" i="93"/>
  <c r="IP242" i="93"/>
  <c r="HH22" i="93"/>
  <c r="HL22" i="93"/>
  <c r="IJ22" i="93"/>
  <c r="HV22" i="93"/>
  <c r="HR22" i="93"/>
  <c r="HT22" i="93"/>
  <c r="HE22" i="93"/>
  <c r="HL42" i="93"/>
  <c r="IJ102" i="93"/>
  <c r="IJ222" i="93"/>
  <c r="IJ62" i="93"/>
  <c r="HH282" i="93"/>
  <c r="HL122" i="93"/>
  <c r="HL162" i="93"/>
  <c r="HH62" i="93"/>
  <c r="HH82" i="93"/>
  <c r="IJ202" i="93"/>
  <c r="IJ82" i="93"/>
  <c r="HH222" i="93"/>
  <c r="HL62" i="93"/>
  <c r="HY22" i="93"/>
  <c r="IJ42" i="93"/>
  <c r="HL282" i="93"/>
  <c r="HH42" i="93"/>
  <c r="II22" i="93"/>
  <c r="HH122" i="93"/>
  <c r="HL202" i="93"/>
  <c r="HL142" i="93"/>
  <c r="HL182" i="93"/>
  <c r="HH142" i="93"/>
  <c r="HL102" i="93"/>
  <c r="IJ162" i="93"/>
  <c r="HS22" i="93"/>
  <c r="HH102" i="93"/>
  <c r="HH262" i="93"/>
  <c r="HX22" i="93"/>
  <c r="IJ282" i="93"/>
  <c r="IJ242" i="93"/>
  <c r="IJ182" i="93"/>
  <c r="HL222" i="93"/>
  <c r="IJ142" i="93"/>
  <c r="IF22" i="93"/>
  <c r="IJ122" i="93"/>
  <c r="HL82" i="93"/>
  <c r="HW22" i="93"/>
  <c r="IJ262" i="93"/>
  <c r="ID22" i="93"/>
  <c r="HL262" i="93"/>
  <c r="HH182" i="93"/>
  <c r="HH202" i="93"/>
  <c r="HH162" i="93"/>
  <c r="HZ22" i="93"/>
  <c r="IE22" i="93"/>
  <c r="HH242" i="93"/>
  <c r="IB22" i="93"/>
  <c r="HL242" i="93"/>
  <c r="IC22" i="93"/>
  <c r="IB222" i="93"/>
  <c r="HU222" i="93"/>
  <c r="HT162" i="93"/>
  <c r="IL262" i="93"/>
  <c r="IB102" i="93"/>
  <c r="IH82" i="93"/>
  <c r="IC42" i="93"/>
  <c r="IB82" i="93"/>
  <c r="HW182" i="93"/>
  <c r="HU202" i="93"/>
  <c r="HT242" i="93"/>
  <c r="HJ42" i="93"/>
  <c r="IH282" i="93"/>
  <c r="HY222" i="93"/>
  <c r="HV262" i="93"/>
  <c r="HE242" i="93"/>
  <c r="IH122" i="93"/>
  <c r="HY82" i="93"/>
  <c r="HX262" i="93"/>
  <c r="HE62" i="93"/>
  <c r="IA162" i="93"/>
  <c r="IK102" i="93"/>
  <c r="HX62" i="93"/>
  <c r="ID262" i="93"/>
  <c r="IA42" i="93"/>
  <c r="IF82" i="93"/>
  <c r="HU282" i="93"/>
  <c r="KM152" i="93"/>
  <c r="HJ122" i="93"/>
  <c r="IE222" i="93"/>
  <c r="HR242" i="93"/>
  <c r="HN282" i="93"/>
  <c r="II142" i="93"/>
  <c r="IF142" i="93"/>
  <c r="HJ202" i="93"/>
  <c r="HR282" i="93"/>
  <c r="IQ202" i="93"/>
  <c r="IG42" i="93"/>
  <c r="IF202" i="93"/>
  <c r="HJ162" i="93"/>
  <c r="IB162" i="93"/>
  <c r="IF262" i="93"/>
  <c r="IC102" i="93"/>
  <c r="IB242" i="93"/>
  <c r="IF122" i="93"/>
  <c r="HJ182" i="93"/>
  <c r="HZ162" i="93"/>
  <c r="IQ242" i="93"/>
  <c r="HS162" i="93"/>
  <c r="HN82" i="93"/>
  <c r="HZ42" i="93"/>
  <c r="HY242" i="93"/>
  <c r="IQ62" i="93"/>
  <c r="HS42" i="93"/>
  <c r="HV282" i="93"/>
  <c r="HE262" i="93"/>
  <c r="IK222" i="93"/>
  <c r="IH202" i="93"/>
  <c r="HV142" i="93"/>
  <c r="HE122" i="93"/>
  <c r="IA182" i="93"/>
  <c r="HX42" i="93"/>
  <c r="HJ282" i="93"/>
  <c r="HW122" i="93"/>
  <c r="HU142" i="93"/>
  <c r="HT222" i="93"/>
  <c r="IG102" i="93"/>
  <c r="IF242" i="93"/>
  <c r="ID142" i="93"/>
  <c r="IB62" i="93"/>
  <c r="HT62" i="93"/>
  <c r="IH142" i="93"/>
  <c r="IL102" i="93"/>
  <c r="ID182" i="93"/>
  <c r="IC202" i="93"/>
  <c r="IC162" i="93"/>
  <c r="IG142" i="93"/>
  <c r="IC62" i="93"/>
  <c r="IG162" i="93"/>
  <c r="HX82" i="93"/>
  <c r="ID202" i="93"/>
  <c r="IE142" i="93"/>
  <c r="HR202" i="93"/>
  <c r="HN162" i="93"/>
  <c r="II42" i="93"/>
  <c r="HZ182" i="93"/>
  <c r="IQ262" i="93"/>
  <c r="HS182" i="93"/>
  <c r="HN42" i="93"/>
  <c r="IB122" i="93"/>
  <c r="HY262" i="93"/>
  <c r="IQ122" i="93"/>
  <c r="HS102" i="93"/>
  <c r="HE282" i="93"/>
  <c r="IG222" i="93"/>
  <c r="HX122" i="93"/>
  <c r="ID242" i="93"/>
  <c r="HJ142" i="93"/>
  <c r="IK82" i="93"/>
  <c r="IH62" i="93"/>
  <c r="IG262" i="93"/>
  <c r="IA62" i="93"/>
  <c r="IB142" i="93"/>
  <c r="IC242" i="93"/>
  <c r="IL222" i="93"/>
  <c r="IC82" i="93"/>
  <c r="IQ42" i="93"/>
  <c r="HV42" i="93"/>
  <c r="HE42" i="93"/>
  <c r="IA82" i="93"/>
  <c r="IB42" i="93"/>
  <c r="IH242" i="93"/>
  <c r="IC262" i="93"/>
  <c r="IH102" i="93"/>
  <c r="HY42" i="93"/>
  <c r="HV102" i="93"/>
  <c r="HE82" i="93"/>
  <c r="IA142" i="93"/>
  <c r="HW42" i="93"/>
  <c r="HU102" i="93"/>
  <c r="HT82" i="93"/>
  <c r="II222" i="93"/>
  <c r="IE162" i="93"/>
  <c r="HR162" i="93"/>
  <c r="HN222" i="93"/>
  <c r="II122" i="93"/>
  <c r="IB282" i="93"/>
  <c r="IQ282" i="93"/>
  <c r="HS222" i="93"/>
  <c r="HR42" i="93"/>
  <c r="HN102" i="93"/>
  <c r="IH162" i="93"/>
  <c r="HY142" i="93"/>
  <c r="HV182" i="93"/>
  <c r="HE142" i="93"/>
  <c r="IG82" i="93"/>
  <c r="IF282" i="93"/>
  <c r="IH222" i="93"/>
  <c r="HY122" i="93"/>
  <c r="HV162" i="93"/>
  <c r="HE182" i="93"/>
  <c r="IA262" i="93"/>
  <c r="HT102" i="93"/>
  <c r="HU42" i="93"/>
  <c r="HY62" i="93"/>
  <c r="HE102" i="93"/>
  <c r="ID222" i="93"/>
  <c r="IC122" i="93"/>
  <c r="IE242" i="93"/>
  <c r="HE202" i="93"/>
  <c r="IA282" i="93"/>
  <c r="IE62" i="93"/>
  <c r="IH262" i="93"/>
  <c r="HY182" i="93"/>
  <c r="IQ82" i="93"/>
  <c r="HE222" i="93"/>
  <c r="HW202" i="93"/>
  <c r="HU162" i="93"/>
  <c r="HT262" i="93"/>
  <c r="HJ102" i="93"/>
  <c r="HW82" i="93"/>
  <c r="HU62" i="93"/>
  <c r="HT122" i="93"/>
  <c r="II242" i="93"/>
  <c r="HR182" i="93"/>
  <c r="HN242" i="93"/>
  <c r="II62" i="93"/>
  <c r="HZ82" i="93"/>
  <c r="HY282" i="93"/>
  <c r="IQ142" i="93"/>
  <c r="HS62" i="93"/>
  <c r="IH42" i="93"/>
  <c r="IA102" i="93"/>
  <c r="IB202" i="93"/>
  <c r="HZ142" i="93"/>
  <c r="IQ182" i="93"/>
  <c r="HS122" i="93"/>
  <c r="HS142" i="93"/>
  <c r="HY162" i="93"/>
  <c r="IC182" i="93"/>
  <c r="HZ202" i="93"/>
  <c r="IQ222" i="93"/>
  <c r="HS202" i="93"/>
  <c r="II102" i="93"/>
  <c r="IF162" i="93"/>
  <c r="HJ222" i="93"/>
  <c r="HU242" i="93"/>
  <c r="HT282" i="93"/>
  <c r="HJ62" i="93"/>
  <c r="HU82" i="93"/>
  <c r="HT142" i="93"/>
  <c r="II262" i="93"/>
  <c r="HZ242" i="93"/>
  <c r="IE42" i="93"/>
  <c r="HS242" i="93"/>
  <c r="HR62" i="93"/>
  <c r="HN62" i="93"/>
  <c r="IH182" i="93"/>
  <c r="HY202" i="93"/>
  <c r="HV202" i="93"/>
  <c r="HE162" i="93"/>
  <c r="IA242" i="93"/>
  <c r="HZ282" i="93"/>
  <c r="IE102" i="93"/>
  <c r="HS282" i="93"/>
  <c r="HR102" i="93"/>
  <c r="HN142" i="93"/>
  <c r="HR142" i="93"/>
  <c r="HN182" i="93"/>
  <c r="II162" i="93"/>
  <c r="IK202" i="93"/>
  <c r="IE122" i="93"/>
  <c r="HR122" i="93"/>
  <c r="HN202" i="93"/>
  <c r="II182" i="93"/>
  <c r="ID162" i="93"/>
  <c r="IF182" i="93"/>
  <c r="ID42" i="93"/>
  <c r="HJ242" i="93"/>
  <c r="IF42" i="93"/>
  <c r="HW222" i="93"/>
  <c r="HU262" i="93"/>
  <c r="HJ82" i="93"/>
  <c r="IE202" i="93"/>
  <c r="HR222" i="93"/>
  <c r="HN262" i="93"/>
  <c r="II82" i="93"/>
  <c r="IB182" i="93"/>
  <c r="HS82" i="93"/>
  <c r="IE282" i="93"/>
  <c r="HT42" i="93"/>
  <c r="HR262" i="93"/>
  <c r="II202" i="93"/>
  <c r="II282" i="93"/>
  <c r="HZ262" i="93"/>
  <c r="HT202" i="93"/>
  <c r="HS262" i="93"/>
  <c r="IE82" i="93"/>
  <c r="HU182" i="93"/>
  <c r="HJ262" i="93"/>
  <c r="HW62" i="93"/>
  <c r="HT182" i="93"/>
  <c r="HR82" i="93"/>
  <c r="HN122" i="93"/>
  <c r="HU122" i="93"/>
  <c r="HM22" i="93"/>
  <c r="HB22" i="93"/>
  <c r="HF22" i="93"/>
  <c r="HQ22" i="93"/>
  <c r="HC22" i="93"/>
  <c r="HK22" i="93"/>
  <c r="HD22" i="93"/>
  <c r="JB12" i="93"/>
  <c r="HQ15" i="93"/>
  <c r="HI22" i="93"/>
  <c r="IN24" i="93"/>
  <c r="IO24" i="93"/>
  <c r="IP24" i="93"/>
  <c r="IO284" i="93"/>
  <c r="IN64" i="93"/>
  <c r="IO84" i="93"/>
  <c r="IO164" i="93"/>
  <c r="IN284" i="93"/>
  <c r="IP124" i="93"/>
  <c r="IO184" i="93"/>
  <c r="IO124" i="93"/>
  <c r="IN44" i="93"/>
  <c r="IP184" i="93"/>
  <c r="IN104" i="93"/>
  <c r="IN244" i="93"/>
  <c r="IN124" i="93"/>
  <c r="IP164" i="93"/>
  <c r="IN264" i="93"/>
  <c r="IP44" i="93"/>
  <c r="IN84" i="93"/>
  <c r="IP244" i="93"/>
  <c r="IN184" i="93"/>
  <c r="IO204" i="93"/>
  <c r="IN224" i="93"/>
  <c r="IO144" i="93"/>
  <c r="IO104" i="93"/>
  <c r="IP204" i="93"/>
  <c r="IO224" i="93"/>
  <c r="IP144" i="93"/>
  <c r="IP64" i="93"/>
  <c r="IP284" i="93"/>
  <c r="IO264" i="93"/>
  <c r="IP264" i="93"/>
  <c r="IO44" i="93"/>
  <c r="IN144" i="93"/>
  <c r="IN204" i="93"/>
  <c r="IP104" i="93"/>
  <c r="IP224" i="93"/>
  <c r="IP84" i="93"/>
  <c r="IO64" i="93"/>
  <c r="IN164" i="93"/>
  <c r="IO244" i="93"/>
  <c r="IJ24" i="93"/>
  <c r="HH24" i="93"/>
  <c r="HL24" i="93"/>
  <c r="HE24" i="93"/>
  <c r="HH284" i="93"/>
  <c r="HL284" i="93"/>
  <c r="HH104" i="93"/>
  <c r="IB24" i="93"/>
  <c r="IJ104" i="93"/>
  <c r="IJ124" i="93"/>
  <c r="HT24" i="93"/>
  <c r="HH64" i="93"/>
  <c r="HL84" i="93"/>
  <c r="IJ144" i="93"/>
  <c r="HH84" i="93"/>
  <c r="HH124" i="93"/>
  <c r="IJ264" i="93"/>
  <c r="IJ204" i="93"/>
  <c r="HU24" i="93"/>
  <c r="HL64" i="93"/>
  <c r="IA24" i="93"/>
  <c r="HH244" i="93"/>
  <c r="IJ84" i="93"/>
  <c r="IJ64" i="93"/>
  <c r="HH44" i="93"/>
  <c r="HV24" i="93"/>
  <c r="HH264" i="93"/>
  <c r="HX24" i="93"/>
  <c r="HL224" i="93"/>
  <c r="HY24" i="93"/>
  <c r="HL44" i="93"/>
  <c r="IJ224" i="93"/>
  <c r="HZ24" i="93"/>
  <c r="II24" i="93"/>
  <c r="HL184" i="93"/>
  <c r="IJ44" i="93"/>
  <c r="IF24" i="93"/>
  <c r="HL164" i="93"/>
  <c r="HN24" i="93"/>
  <c r="IG24" i="93"/>
  <c r="HL204" i="93"/>
  <c r="HL244" i="93"/>
  <c r="IJ284" i="93"/>
  <c r="HW24" i="93"/>
  <c r="HH164" i="93"/>
  <c r="HH204" i="93"/>
  <c r="IE24" i="93"/>
  <c r="HL144" i="93"/>
  <c r="IJ184" i="93"/>
  <c r="IJ164" i="93"/>
  <c r="HL124" i="93"/>
  <c r="HH224" i="93"/>
  <c r="HH184" i="93"/>
  <c r="HL264" i="93"/>
  <c r="IJ244" i="93"/>
  <c r="HL104" i="93"/>
  <c r="HH144" i="93"/>
  <c r="IC24" i="93"/>
  <c r="IH24" i="93"/>
  <c r="HY184" i="93"/>
  <c r="HN264" i="93"/>
  <c r="IF84" i="93"/>
  <c r="IG64" i="93"/>
  <c r="IF264" i="93"/>
  <c r="IB204" i="93"/>
  <c r="IF104" i="93"/>
  <c r="IA164" i="93"/>
  <c r="HN284" i="93"/>
  <c r="ID44" i="93"/>
  <c r="HS284" i="93"/>
  <c r="HZ284" i="93"/>
  <c r="HR124" i="93"/>
  <c r="IC104" i="93"/>
  <c r="IB264" i="93"/>
  <c r="HJ284" i="93"/>
  <c r="HS104" i="93"/>
  <c r="HZ144" i="93"/>
  <c r="IL224" i="93"/>
  <c r="HJ104" i="93"/>
  <c r="IQ264" i="93"/>
  <c r="IH264" i="93"/>
  <c r="HV164" i="93"/>
  <c r="II264" i="93"/>
  <c r="HU244" i="93"/>
  <c r="HT284" i="93"/>
  <c r="HN84" i="93"/>
  <c r="HJ264" i="93"/>
  <c r="IB64" i="93"/>
  <c r="IQ244" i="93"/>
  <c r="HW44" i="93"/>
  <c r="IG44" i="93"/>
  <c r="IF244" i="93"/>
  <c r="IG204" i="93"/>
  <c r="HX164" i="93"/>
  <c r="IF64" i="93"/>
  <c r="IF284" i="93"/>
  <c r="IM244" i="93"/>
  <c r="IF124" i="93"/>
  <c r="IQ44" i="93"/>
  <c r="IH44" i="93"/>
  <c r="ID184" i="93"/>
  <c r="HT84" i="93"/>
  <c r="HE44" i="93"/>
  <c r="HR244" i="93"/>
  <c r="IE164" i="93"/>
  <c r="ID84" i="93"/>
  <c r="IC264" i="93"/>
  <c r="HR144" i="93"/>
  <c r="IC124" i="93"/>
  <c r="IB284" i="93"/>
  <c r="HS184" i="93"/>
  <c r="IQ104" i="93"/>
  <c r="IH144" i="93"/>
  <c r="IA104" i="93"/>
  <c r="HN224" i="93"/>
  <c r="HJ44" i="93"/>
  <c r="IQ164" i="93"/>
  <c r="IH184" i="93"/>
  <c r="ID164" i="93"/>
  <c r="HZ184" i="93"/>
  <c r="IA204" i="93"/>
  <c r="HJ64" i="93"/>
  <c r="IQ184" i="93"/>
  <c r="IH224" i="93"/>
  <c r="II284" i="93"/>
  <c r="IG224" i="93"/>
  <c r="HY144" i="93"/>
  <c r="IG244" i="93"/>
  <c r="IF204" i="93"/>
  <c r="IG84" i="93"/>
  <c r="HX44" i="93"/>
  <c r="IB44" i="93"/>
  <c r="HJ84" i="93"/>
  <c r="IQ204" i="93"/>
  <c r="IH164" i="93"/>
  <c r="II184" i="93"/>
  <c r="HU164" i="93"/>
  <c r="HT204" i="93"/>
  <c r="HE224" i="93"/>
  <c r="ID224" i="93"/>
  <c r="HT44" i="93"/>
  <c r="HE84" i="93"/>
  <c r="HR284" i="93"/>
  <c r="IE184" i="93"/>
  <c r="IC284" i="93"/>
  <c r="HR104" i="93"/>
  <c r="IE64" i="93"/>
  <c r="IM144" i="93"/>
  <c r="IB144" i="93"/>
  <c r="HJ184" i="93"/>
  <c r="IQ284" i="93"/>
  <c r="IH284" i="93"/>
  <c r="IL264" i="93"/>
  <c r="IB164" i="93"/>
  <c r="HJ224" i="93"/>
  <c r="HS64" i="93"/>
  <c r="IA44" i="93"/>
  <c r="HJ144" i="93"/>
  <c r="IF184" i="93"/>
  <c r="IF44" i="93"/>
  <c r="HJ164" i="93"/>
  <c r="HS84" i="93"/>
  <c r="HZ84" i="93"/>
  <c r="IC44" i="93"/>
  <c r="HY284" i="93"/>
  <c r="IL124" i="93"/>
  <c r="HY104" i="93"/>
  <c r="IG264" i="93"/>
  <c r="HX224" i="93"/>
  <c r="HJ244" i="93"/>
  <c r="HS124" i="93"/>
  <c r="HZ124" i="93"/>
  <c r="HV284" i="93"/>
  <c r="IA64" i="93"/>
  <c r="HN124" i="93"/>
  <c r="II224" i="93"/>
  <c r="HU184" i="93"/>
  <c r="HT224" i="93"/>
  <c r="HE244" i="93"/>
  <c r="II44" i="93"/>
  <c r="HU44" i="93"/>
  <c r="HT104" i="93"/>
  <c r="HE144" i="93"/>
  <c r="IE204" i="93"/>
  <c r="KM191" i="93"/>
  <c r="IC144" i="93"/>
  <c r="HS224" i="93"/>
  <c r="HZ164" i="93"/>
  <c r="IQ124" i="93"/>
  <c r="IH104" i="93"/>
  <c r="HW184" i="93"/>
  <c r="IC204" i="93"/>
  <c r="HS204" i="93"/>
  <c r="HR44" i="93"/>
  <c r="IG284" i="93"/>
  <c r="HS144" i="93"/>
  <c r="HX64" i="93"/>
  <c r="IG104" i="93"/>
  <c r="HX84" i="93"/>
  <c r="IF224" i="93"/>
  <c r="HS264" i="93"/>
  <c r="HZ204" i="93"/>
  <c r="HR64" i="93"/>
  <c r="IE104" i="93"/>
  <c r="HY264" i="93"/>
  <c r="HY244" i="93"/>
  <c r="HY164" i="93"/>
  <c r="IC224" i="93"/>
  <c r="HS244" i="93"/>
  <c r="HZ264" i="93"/>
  <c r="HR84" i="93"/>
  <c r="IE124" i="93"/>
  <c r="IA224" i="93"/>
  <c r="HV264" i="93"/>
  <c r="HN164" i="93"/>
  <c r="HV124" i="93"/>
  <c r="II204" i="93"/>
  <c r="HU204" i="93"/>
  <c r="HT264" i="93"/>
  <c r="HE264" i="93"/>
  <c r="ID144" i="93"/>
  <c r="HR184" i="93"/>
  <c r="IE44" i="93"/>
  <c r="IB184" i="93"/>
  <c r="HJ204" i="93"/>
  <c r="HS44" i="93"/>
  <c r="HZ44" i="93"/>
  <c r="ID124" i="93"/>
  <c r="HR164" i="93"/>
  <c r="IE144" i="93"/>
  <c r="HN104" i="93"/>
  <c r="IM124" i="93"/>
  <c r="HY44" i="93"/>
  <c r="IF164" i="93"/>
  <c r="IG164" i="93"/>
  <c r="HR204" i="93"/>
  <c r="IE284" i="93"/>
  <c r="HV84" i="93"/>
  <c r="ID204" i="93"/>
  <c r="HE64" i="93"/>
  <c r="HR264" i="93"/>
  <c r="IQ64" i="93"/>
  <c r="IH64" i="93"/>
  <c r="HW144" i="93"/>
  <c r="IA124" i="93"/>
  <c r="HN184" i="93"/>
  <c r="ID264" i="93"/>
  <c r="II64" i="93"/>
  <c r="HU84" i="93"/>
  <c r="HT64" i="93"/>
  <c r="HE104" i="93"/>
  <c r="IC164" i="93"/>
  <c r="HS164" i="93"/>
  <c r="HZ224" i="93"/>
  <c r="HV44" i="93"/>
  <c r="II124" i="93"/>
  <c r="HU104" i="93"/>
  <c r="HT144" i="93"/>
  <c r="HE164" i="93"/>
  <c r="IE264" i="93"/>
  <c r="HU264" i="93"/>
  <c r="HN64" i="93"/>
  <c r="IK224" i="93"/>
  <c r="HY224" i="93"/>
  <c r="HV224" i="93"/>
  <c r="HU124" i="93"/>
  <c r="HT184" i="93"/>
  <c r="HE184" i="93"/>
  <c r="HY64" i="93"/>
  <c r="HX104" i="93"/>
  <c r="II144" i="93"/>
  <c r="HV144" i="93"/>
  <c r="II104" i="93"/>
  <c r="HU144" i="93"/>
  <c r="HT164" i="93"/>
  <c r="HE204" i="93"/>
  <c r="IB104" i="93"/>
  <c r="HJ124" i="93"/>
  <c r="IQ224" i="93"/>
  <c r="IH204" i="93"/>
  <c r="IK204" i="93"/>
  <c r="IQ84" i="93"/>
  <c r="IH84" i="93"/>
  <c r="HV204" i="93"/>
  <c r="II164" i="93"/>
  <c r="HU224" i="93"/>
  <c r="HT244" i="93"/>
  <c r="HN44" i="93"/>
  <c r="HE284" i="93"/>
  <c r="HR224" i="93"/>
  <c r="IE84" i="93"/>
  <c r="HV184" i="93"/>
  <c r="II244" i="93"/>
  <c r="HU284" i="93"/>
  <c r="HN144" i="93"/>
  <c r="IG144" i="93"/>
  <c r="IC64" i="93"/>
  <c r="IH244" i="93"/>
  <c r="IA184" i="93"/>
  <c r="IQ144" i="93"/>
  <c r="II84" i="93"/>
  <c r="HN244" i="93"/>
  <c r="HT124" i="93"/>
  <c r="ID284" i="93"/>
  <c r="IA144" i="93"/>
  <c r="IH124" i="93"/>
  <c r="HU64" i="93"/>
  <c r="HE124" i="93"/>
  <c r="HN204" i="93"/>
  <c r="IE244" i="93"/>
  <c r="IO19" i="93"/>
  <c r="IP19" i="93"/>
  <c r="IN79" i="93"/>
  <c r="IN179" i="93"/>
  <c r="IN119" i="93"/>
  <c r="IO259" i="93"/>
  <c r="IP159" i="93"/>
  <c r="IO79" i="93"/>
  <c r="IO219" i="93"/>
  <c r="IP39" i="93"/>
  <c r="IN199" i="93"/>
  <c r="IO39" i="93"/>
  <c r="IN279" i="93"/>
  <c r="IP59" i="93"/>
  <c r="IP259" i="93"/>
  <c r="IP179" i="93"/>
  <c r="IO119" i="93"/>
  <c r="IP119" i="93"/>
  <c r="IN219" i="93"/>
  <c r="IP199" i="93"/>
  <c r="IP239" i="93"/>
  <c r="IN59" i="93"/>
  <c r="IO179" i="93"/>
  <c r="IO159" i="93"/>
  <c r="IP79" i="93"/>
  <c r="IO199" i="93"/>
  <c r="IN99" i="93"/>
  <c r="IN159" i="93"/>
  <c r="IO99" i="93"/>
  <c r="IP219" i="93"/>
  <c r="IN39" i="93"/>
  <c r="IO239" i="93"/>
  <c r="IN139" i="93"/>
  <c r="IP139" i="93"/>
  <c r="IP279" i="93"/>
  <c r="IO279" i="93"/>
  <c r="IP99" i="93"/>
  <c r="IN259" i="93"/>
  <c r="IN239" i="93"/>
  <c r="HH19" i="93"/>
  <c r="HL19" i="93"/>
  <c r="IJ19" i="93"/>
  <c r="IC19" i="93"/>
  <c r="HL279" i="93"/>
  <c r="IF19" i="93"/>
  <c r="IJ259" i="93"/>
  <c r="HH39" i="93"/>
  <c r="HL59" i="93"/>
  <c r="IA19" i="93"/>
  <c r="HH159" i="93"/>
  <c r="HL79" i="93"/>
  <c r="IL19" i="93"/>
  <c r="HL99" i="93"/>
  <c r="IJ239" i="93"/>
  <c r="HH279" i="93"/>
  <c r="IJ79" i="93"/>
  <c r="HY19" i="93"/>
  <c r="HH259" i="93"/>
  <c r="HL199" i="93"/>
  <c r="HL239" i="93"/>
  <c r="HL159" i="93"/>
  <c r="HL139" i="93"/>
  <c r="HH99" i="93"/>
  <c r="HW19" i="93"/>
  <c r="IJ39" i="93"/>
  <c r="HH139" i="93"/>
  <c r="IJ219" i="93"/>
  <c r="IJ279" i="93"/>
  <c r="HL179" i="93"/>
  <c r="HH219" i="93"/>
  <c r="HH119" i="93"/>
  <c r="HH239" i="93"/>
  <c r="HT19" i="93"/>
  <c r="HV19" i="93"/>
  <c r="IJ59" i="93"/>
  <c r="IQ19" i="93"/>
  <c r="HH79" i="93"/>
  <c r="IJ159" i="93"/>
  <c r="HH199" i="93"/>
  <c r="ID19" i="93"/>
  <c r="HL119" i="93"/>
  <c r="HL219" i="93"/>
  <c r="HL39" i="93"/>
  <c r="HZ19" i="93"/>
  <c r="HH179" i="93"/>
  <c r="IJ139" i="93"/>
  <c r="HH59" i="93"/>
  <c r="IJ119" i="93"/>
  <c r="IJ199" i="93"/>
  <c r="IJ99" i="93"/>
  <c r="IJ179" i="93"/>
  <c r="HL259" i="93"/>
  <c r="HR59" i="93"/>
  <c r="IH119" i="93"/>
  <c r="HW119" i="93"/>
  <c r="HV179" i="93"/>
  <c r="IH79" i="93"/>
  <c r="HR39" i="93"/>
  <c r="IQ39" i="93"/>
  <c r="IC139" i="93"/>
  <c r="IK239" i="93"/>
  <c r="HJ59" i="93"/>
  <c r="IA159" i="93"/>
  <c r="HS179" i="93"/>
  <c r="HT199" i="93"/>
  <c r="IF259" i="93"/>
  <c r="II279" i="93"/>
  <c r="HZ259" i="93"/>
  <c r="HT59" i="93"/>
  <c r="IH219" i="93"/>
  <c r="ID199" i="93"/>
  <c r="IG159" i="93"/>
  <c r="HN199" i="93"/>
  <c r="HY179" i="93"/>
  <c r="IH259" i="93"/>
  <c r="ID259" i="93"/>
  <c r="IF199" i="93"/>
  <c r="HR179" i="93"/>
  <c r="IQ119" i="93"/>
  <c r="II59" i="93"/>
  <c r="IH279" i="93"/>
  <c r="IF39" i="93"/>
  <c r="II39" i="93"/>
  <c r="HZ59" i="93"/>
  <c r="HR239" i="93"/>
  <c r="IQ199" i="93"/>
  <c r="IB139" i="93"/>
  <c r="HJ199" i="93"/>
  <c r="HE139" i="93"/>
  <c r="HR119" i="93"/>
  <c r="IQ59" i="93"/>
  <c r="IC159" i="93"/>
  <c r="HJ39" i="93"/>
  <c r="HX199" i="93"/>
  <c r="HS159" i="93"/>
  <c r="HT219" i="93"/>
  <c r="IF139" i="93"/>
  <c r="II139" i="93"/>
  <c r="HZ79" i="93"/>
  <c r="HW79" i="93"/>
  <c r="HV119" i="93"/>
  <c r="IH39" i="93"/>
  <c r="II179" i="93"/>
  <c r="HZ159" i="93"/>
  <c r="ID279" i="93"/>
  <c r="HY239" i="93"/>
  <c r="HY259" i="93"/>
  <c r="HT179" i="93"/>
  <c r="IE39" i="93"/>
  <c r="IL39" i="93"/>
  <c r="II219" i="93"/>
  <c r="HZ199" i="93"/>
  <c r="IF179" i="93"/>
  <c r="II199" i="93"/>
  <c r="HZ179" i="93"/>
  <c r="IE79" i="93"/>
  <c r="ID139" i="93"/>
  <c r="HN119" i="93"/>
  <c r="HY139" i="93"/>
  <c r="HR259" i="93"/>
  <c r="IQ219" i="93"/>
  <c r="IM259" i="93"/>
  <c r="IB159" i="93"/>
  <c r="HU279" i="93"/>
  <c r="HJ219" i="93"/>
  <c r="HE159" i="93"/>
  <c r="HR79" i="93"/>
  <c r="IQ139" i="93"/>
  <c r="IM119" i="93"/>
  <c r="IC179" i="93"/>
  <c r="IK279" i="93"/>
  <c r="HU139" i="93"/>
  <c r="HJ99" i="93"/>
  <c r="IF279" i="93"/>
  <c r="IA59" i="93"/>
  <c r="HS59" i="93"/>
  <c r="HZ279" i="93"/>
  <c r="HT99" i="93"/>
  <c r="HV279" i="93"/>
  <c r="IH239" i="93"/>
  <c r="IA99" i="93"/>
  <c r="HS99" i="93"/>
  <c r="HT119" i="93"/>
  <c r="IG179" i="93"/>
  <c r="HX139" i="93"/>
  <c r="IE219" i="93"/>
  <c r="HS79" i="93"/>
  <c r="HT139" i="93"/>
  <c r="IL219" i="93"/>
  <c r="IA119" i="93"/>
  <c r="HS119" i="93"/>
  <c r="HT159" i="93"/>
  <c r="IE279" i="93"/>
  <c r="HV39" i="93"/>
  <c r="IG239" i="93"/>
  <c r="HN259" i="93"/>
  <c r="HY279" i="93"/>
  <c r="IE99" i="93"/>
  <c r="IG99" i="93"/>
  <c r="HN139" i="93"/>
  <c r="HY119" i="93"/>
  <c r="HR279" i="93"/>
  <c r="IQ239" i="93"/>
  <c r="IB179" i="93"/>
  <c r="HJ259" i="93"/>
  <c r="HE119" i="93"/>
  <c r="HX159" i="93"/>
  <c r="IC39" i="93"/>
  <c r="IA219" i="93"/>
  <c r="HS199" i="93"/>
  <c r="HT239" i="93"/>
  <c r="II159" i="93"/>
  <c r="HZ139" i="93"/>
  <c r="HX219" i="93"/>
  <c r="IK179" i="93"/>
  <c r="IA259" i="93"/>
  <c r="HU39" i="93"/>
  <c r="HS279" i="93"/>
  <c r="HT279" i="93"/>
  <c r="HN219" i="93"/>
  <c r="HX239" i="93"/>
  <c r="HN279" i="93"/>
  <c r="HW139" i="93"/>
  <c r="IC99" i="93"/>
  <c r="IA239" i="93"/>
  <c r="HU59" i="93"/>
  <c r="HS239" i="93"/>
  <c r="HE79" i="93"/>
  <c r="HX259" i="93"/>
  <c r="HR99" i="93"/>
  <c r="IM59" i="93"/>
  <c r="IC119" i="93"/>
  <c r="IA279" i="93"/>
  <c r="HU79" i="93"/>
  <c r="HS259" i="93"/>
  <c r="HE99" i="93"/>
  <c r="HW159" i="93"/>
  <c r="HV239" i="93"/>
  <c r="IH139" i="93"/>
  <c r="HV59" i="93"/>
  <c r="ID179" i="93"/>
  <c r="HN159" i="93"/>
  <c r="HY159" i="93"/>
  <c r="HR139" i="93"/>
  <c r="IQ79" i="93"/>
  <c r="IB39" i="93"/>
  <c r="HU179" i="93"/>
  <c r="HJ79" i="93"/>
  <c r="HX39" i="93"/>
  <c r="IA39" i="93"/>
  <c r="HS39" i="93"/>
  <c r="HT79" i="93"/>
  <c r="HR199" i="93"/>
  <c r="IQ159" i="93"/>
  <c r="IM179" i="93"/>
  <c r="IC259" i="93"/>
  <c r="IB99" i="93"/>
  <c r="HU199" i="93"/>
  <c r="HJ139" i="93"/>
  <c r="HE59" i="93"/>
  <c r="HW279" i="93"/>
  <c r="IM199" i="93"/>
  <c r="IB79" i="93"/>
  <c r="HU219" i="93"/>
  <c r="HJ159" i="93"/>
  <c r="HE239" i="93"/>
  <c r="HR219" i="93"/>
  <c r="IQ179" i="93"/>
  <c r="HJ179" i="93"/>
  <c r="HE259" i="93"/>
  <c r="II99" i="93"/>
  <c r="HZ99" i="93"/>
  <c r="HV199" i="93"/>
  <c r="IH199" i="93"/>
  <c r="HW39" i="93"/>
  <c r="IG279" i="93"/>
  <c r="IH59" i="93"/>
  <c r="IQ259" i="93"/>
  <c r="ID39" i="93"/>
  <c r="IB219" i="93"/>
  <c r="HJ239" i="93"/>
  <c r="HE179" i="93"/>
  <c r="HX179" i="93"/>
  <c r="IK159" i="93"/>
  <c r="IA199" i="93"/>
  <c r="HS219" i="93"/>
  <c r="HT259" i="93"/>
  <c r="IE139" i="93"/>
  <c r="ID79" i="93"/>
  <c r="IB259" i="93"/>
  <c r="HN59" i="93"/>
  <c r="HY59" i="93"/>
  <c r="HE219" i="93"/>
  <c r="II259" i="93"/>
  <c r="HZ239" i="93"/>
  <c r="ID99" i="93"/>
  <c r="IB239" i="93"/>
  <c r="IG39" i="93"/>
  <c r="HN79" i="93"/>
  <c r="IE59" i="93"/>
  <c r="ID119" i="93"/>
  <c r="IB279" i="93"/>
  <c r="IG59" i="93"/>
  <c r="HN99" i="93"/>
  <c r="HY99" i="93"/>
  <c r="IF219" i="93"/>
  <c r="II239" i="93"/>
  <c r="HZ219" i="93"/>
  <c r="IF79" i="93"/>
  <c r="II79" i="93"/>
  <c r="HZ39" i="93"/>
  <c r="HW199" i="93"/>
  <c r="HV219" i="93"/>
  <c r="IH179" i="93"/>
  <c r="ID239" i="93"/>
  <c r="HN179" i="93"/>
  <c r="HY199" i="93"/>
  <c r="HR159" i="93"/>
  <c r="IQ99" i="93"/>
  <c r="IC219" i="93"/>
  <c r="IB59" i="93"/>
  <c r="HU159" i="93"/>
  <c r="HJ119" i="93"/>
  <c r="HE39" i="93"/>
  <c r="IE199" i="93"/>
  <c r="ID219" i="93"/>
  <c r="IG199" i="93"/>
  <c r="HN239" i="93"/>
  <c r="IE239" i="93"/>
  <c r="IG219" i="93"/>
  <c r="HS139" i="93"/>
  <c r="HT39" i="93"/>
  <c r="ID59" i="93"/>
  <c r="HJ279" i="93"/>
  <c r="HE199" i="93"/>
  <c r="HN39" i="93"/>
  <c r="HV99" i="93"/>
  <c r="IH99" i="93"/>
  <c r="IQ279" i="93"/>
  <c r="IB199" i="93"/>
  <c r="II119" i="93"/>
  <c r="HY39" i="93"/>
  <c r="HW59" i="93"/>
  <c r="HV139" i="93"/>
  <c r="IH159" i="93"/>
  <c r="HZ119" i="93"/>
  <c r="HD24" i="93"/>
  <c r="HG28" i="93"/>
  <c r="HF19" i="93"/>
  <c r="HK24" i="93"/>
  <c r="IP27" i="93"/>
  <c r="IN27" i="93"/>
  <c r="IO27" i="93"/>
  <c r="IO207" i="93"/>
  <c r="IO107" i="93"/>
  <c r="IP247" i="93"/>
  <c r="IN167" i="93"/>
  <c r="IP107" i="93"/>
  <c r="IN287" i="93"/>
  <c r="IP147" i="93"/>
  <c r="IP227" i="93"/>
  <c r="IO87" i="93"/>
  <c r="IP267" i="93"/>
  <c r="IO147" i="93"/>
  <c r="IN147" i="93"/>
  <c r="IN47" i="93"/>
  <c r="IN107" i="93"/>
  <c r="IJ27" i="93"/>
  <c r="HL27" i="93"/>
  <c r="HH27" i="93"/>
  <c r="IB27" i="93"/>
  <c r="HE27" i="93"/>
  <c r="IJ147" i="93"/>
  <c r="HT27" i="93"/>
  <c r="HH147" i="93"/>
  <c r="IJ247" i="93"/>
  <c r="IC27" i="93"/>
  <c r="HX27" i="93"/>
  <c r="IA27" i="93"/>
  <c r="HL147" i="93"/>
  <c r="IF27" i="93"/>
  <c r="IH27" i="93"/>
  <c r="IJ67" i="93"/>
  <c r="IK27" i="93"/>
  <c r="HY27" i="93"/>
  <c r="HW27" i="93"/>
  <c r="IJ167" i="93"/>
  <c r="IE27" i="93"/>
  <c r="HL247" i="93"/>
  <c r="HV27" i="93"/>
  <c r="IH87" i="93"/>
  <c r="HN147" i="93"/>
  <c r="IB147" i="93"/>
  <c r="IA147" i="93"/>
  <c r="IE127" i="93"/>
  <c r="HY147" i="93"/>
  <c r="HX187" i="93"/>
  <c r="HE267" i="93"/>
  <c r="IE187" i="93"/>
  <c r="HR247" i="93"/>
  <c r="HV167" i="93"/>
  <c r="IB287" i="93"/>
  <c r="II207" i="93"/>
  <c r="HZ147" i="93"/>
  <c r="IH247" i="93"/>
  <c r="IG167" i="93"/>
  <c r="IA187" i="93"/>
  <c r="HE87" i="93"/>
  <c r="IM67" i="93"/>
  <c r="IC147" i="93"/>
  <c r="HJ127" i="93"/>
  <c r="HE147" i="93"/>
  <c r="HN107" i="93"/>
  <c r="HE207" i="93"/>
  <c r="IG147" i="93"/>
  <c r="II267" i="93"/>
  <c r="HW67" i="93"/>
  <c r="IA127" i="93"/>
  <c r="HR147" i="93"/>
  <c r="II87" i="93"/>
  <c r="IM247" i="93"/>
  <c r="IC187" i="93"/>
  <c r="HT147" i="93"/>
  <c r="HV127" i="93"/>
  <c r="IA167" i="93"/>
  <c r="HZ227" i="93"/>
  <c r="IF147" i="93"/>
  <c r="HJ167" i="93"/>
  <c r="HX167" i="93"/>
  <c r="HS207" i="93"/>
  <c r="IM287" i="93"/>
  <c r="HR47" i="93"/>
  <c r="HX227" i="93"/>
  <c r="HW147" i="93"/>
  <c r="HE167" i="93"/>
  <c r="HX267" i="93"/>
  <c r="HJ147" i="93"/>
  <c r="HT67" i="93"/>
  <c r="IE147" i="93"/>
  <c r="HN187" i="93"/>
  <c r="IB47" i="93"/>
  <c r="IQ127" i="93"/>
  <c r="IC167" i="93"/>
  <c r="HJ267" i="93"/>
  <c r="HT207" i="93"/>
  <c r="II227" i="93"/>
  <c r="IH147" i="93"/>
  <c r="IF287" i="93"/>
  <c r="IH187" i="93"/>
  <c r="HT267" i="93"/>
  <c r="HV207" i="93"/>
  <c r="IB207" i="93"/>
  <c r="IQ267" i="93"/>
  <c r="HR67" i="93"/>
  <c r="HU107" i="93"/>
  <c r="HX247" i="93"/>
  <c r="IA227" i="93"/>
  <c r="HU147" i="93"/>
  <c r="HS147" i="93"/>
  <c r="II127" i="93"/>
  <c r="II147" i="93"/>
  <c r="IE107" i="93"/>
  <c r="HV147" i="93"/>
  <c r="HS167" i="93"/>
  <c r="HW207" i="93"/>
  <c r="HV227" i="93"/>
  <c r="HE107" i="93"/>
  <c r="IG67" i="93"/>
  <c r="IQ147" i="93"/>
  <c r="ID47" i="93"/>
  <c r="HR227" i="93"/>
  <c r="ID67" i="93"/>
  <c r="HR267" i="93"/>
  <c r="IL227" i="93"/>
  <c r="IB87" i="93"/>
  <c r="ID247" i="93"/>
  <c r="HN127" i="93"/>
  <c r="IE67" i="93"/>
  <c r="KO112" i="93"/>
  <c r="HL14" i="93"/>
  <c r="HY14" i="93"/>
  <c r="HL54" i="93"/>
  <c r="JH272" i="93"/>
  <c r="HL214" i="93"/>
  <c r="IB14" i="93"/>
  <c r="IJ234" i="93"/>
  <c r="HV14" i="93"/>
  <c r="HL94" i="93"/>
  <c r="HU14" i="93"/>
  <c r="IQ14" i="93"/>
  <c r="HL254" i="93"/>
  <c r="HL34" i="93"/>
  <c r="IA14" i="93"/>
  <c r="KF91" i="93"/>
  <c r="JZ32" i="93"/>
  <c r="KA111" i="93"/>
  <c r="JX51" i="93"/>
  <c r="MK271" i="93"/>
  <c r="KB212" i="93"/>
  <c r="JV91" i="93"/>
  <c r="KC251" i="93"/>
  <c r="KK132" i="93"/>
  <c r="KE91" i="93"/>
  <c r="JN92" i="93"/>
  <c r="JW251" i="93"/>
  <c r="KC51" i="93"/>
  <c r="JV271" i="93"/>
  <c r="LJ172" i="93"/>
  <c r="KC172" i="93"/>
  <c r="JU272" i="93"/>
  <c r="KF32" i="93"/>
  <c r="HE194" i="93"/>
  <c r="KB191" i="93"/>
  <c r="KE211" i="93"/>
  <c r="JX111" i="93"/>
  <c r="JS232" i="93"/>
  <c r="HB27" i="93"/>
  <c r="HF27" i="93"/>
  <c r="HK28" i="93"/>
  <c r="HI24" i="93"/>
  <c r="HF24" i="93"/>
  <c r="IN28" i="93"/>
  <c r="IO28" i="93"/>
  <c r="IP28" i="93"/>
  <c r="IO248" i="93"/>
  <c r="IP88" i="93"/>
  <c r="IN68" i="93"/>
  <c r="IP288" i="93"/>
  <c r="IN248" i="93"/>
  <c r="IO88" i="93"/>
  <c r="IO48" i="93"/>
  <c r="IN288" i="93"/>
  <c r="IO268" i="93"/>
  <c r="IP228" i="93"/>
  <c r="IO128" i="93"/>
  <c r="IP148" i="93"/>
  <c r="IO168" i="93"/>
  <c r="IO148" i="93"/>
  <c r="IN188" i="93"/>
  <c r="HH28" i="93"/>
  <c r="HL28" i="93"/>
  <c r="IJ28" i="93"/>
  <c r="IJ168" i="93"/>
  <c r="IC28" i="93"/>
  <c r="HL268" i="93"/>
  <c r="IL28" i="93"/>
  <c r="IB28" i="93"/>
  <c r="IJ288" i="93"/>
  <c r="HH248" i="93"/>
  <c r="HE28" i="93"/>
  <c r="HL68" i="93"/>
  <c r="HL128" i="93"/>
  <c r="HT28" i="93"/>
  <c r="HH228" i="93"/>
  <c r="HV28" i="93"/>
  <c r="HX28" i="93"/>
  <c r="HY28" i="93"/>
  <c r="II28" i="93"/>
  <c r="IJ148" i="93"/>
  <c r="HZ28" i="93"/>
  <c r="IG28" i="93"/>
  <c r="IM28" i="93"/>
  <c r="HW28" i="93"/>
  <c r="IF28" i="93"/>
  <c r="HL288" i="93"/>
  <c r="IJ108" i="93"/>
  <c r="HH128" i="93"/>
  <c r="IM68" i="93"/>
  <c r="II248" i="93"/>
  <c r="HN168" i="93"/>
  <c r="IB188" i="93"/>
  <c r="HU248" i="93"/>
  <c r="IH168" i="93"/>
  <c r="IK168" i="93"/>
  <c r="HV228" i="93"/>
  <c r="HN268" i="93"/>
  <c r="IE228" i="93"/>
  <c r="IA108" i="93"/>
  <c r="IK288" i="93"/>
  <c r="IG88" i="93"/>
  <c r="HS268" i="93"/>
  <c r="ID148" i="93"/>
  <c r="IA148" i="93"/>
  <c r="IC168" i="93"/>
  <c r="IB208" i="93"/>
  <c r="IL168" i="93"/>
  <c r="HU228" i="93"/>
  <c r="IA228" i="93"/>
  <c r="HV108" i="93"/>
  <c r="HS88" i="93"/>
  <c r="HR228" i="93"/>
  <c r="II88" i="93"/>
  <c r="HU68" i="93"/>
  <c r="HR248" i="93"/>
  <c r="HX108" i="93"/>
  <c r="IF148" i="93"/>
  <c r="HT68" i="93"/>
  <c r="HW128" i="93"/>
  <c r="IM288" i="93"/>
  <c r="IC68" i="93"/>
  <c r="IH48" i="93"/>
  <c r="HV268" i="93"/>
  <c r="HN288" i="93"/>
  <c r="HT188" i="93"/>
  <c r="HW248" i="93"/>
  <c r="IF188" i="93"/>
  <c r="HX228" i="93"/>
  <c r="HX268" i="93"/>
  <c r="IF288" i="93"/>
  <c r="IK268" i="93"/>
  <c r="HJ148" i="93"/>
  <c r="HW268" i="93"/>
  <c r="IQ108" i="93"/>
  <c r="HE148" i="93"/>
  <c r="IC208" i="93"/>
  <c r="HU268" i="93"/>
  <c r="HJ228" i="93"/>
  <c r="IA248" i="93"/>
  <c r="IH288" i="93"/>
  <c r="HE268" i="93"/>
  <c r="HY268" i="93"/>
  <c r="ID268" i="93"/>
  <c r="IG188" i="93"/>
  <c r="IL268" i="93"/>
  <c r="IH268" i="93"/>
  <c r="HV68" i="93"/>
  <c r="HW288" i="93"/>
  <c r="HN68" i="93"/>
  <c r="IE168" i="93"/>
  <c r="IC128" i="93"/>
  <c r="HZ108" i="93"/>
  <c r="HT168" i="93"/>
  <c r="HJ88" i="93"/>
  <c r="IG288" i="93"/>
  <c r="IQ268" i="93"/>
  <c r="IA208" i="93"/>
  <c r="HZ168" i="93"/>
  <c r="IC148" i="93"/>
  <c r="HZ208" i="93"/>
  <c r="HV288" i="93"/>
  <c r="HV88" i="93"/>
  <c r="HS48" i="93"/>
  <c r="IL208" i="93"/>
  <c r="HU288" i="93"/>
  <c r="HW208" i="93"/>
  <c r="IG108" i="93"/>
  <c r="HW68" i="93"/>
  <c r="IE128" i="93"/>
  <c r="IG268" i="93"/>
  <c r="HW88" i="93"/>
  <c r="IK128" i="93"/>
  <c r="HR168" i="93"/>
  <c r="HN228" i="93"/>
  <c r="HW188" i="93"/>
  <c r="IE208" i="93"/>
  <c r="IB268" i="93"/>
  <c r="ID228" i="93"/>
  <c r="HW228" i="93"/>
  <c r="HY208" i="93"/>
  <c r="HX88" i="93"/>
  <c r="IK148" i="93"/>
  <c r="II168" i="93"/>
  <c r="HV128" i="93"/>
  <c r="HZ268" i="93"/>
  <c r="II208" i="93"/>
  <c r="HI27" i="93"/>
  <c r="HP27" i="93"/>
  <c r="HA27" i="93"/>
  <c r="HC19" i="93"/>
  <c r="HB28" i="93"/>
  <c r="HA28" i="93"/>
  <c r="HC24" i="93"/>
  <c r="HK14" i="93"/>
  <c r="HI21" i="93"/>
  <c r="HF28" i="93"/>
  <c r="HD19" i="93"/>
  <c r="HC27" i="93"/>
  <c r="HO28" i="93"/>
  <c r="HK19" i="93"/>
  <c r="IO21" i="93"/>
  <c r="IN21" i="93"/>
  <c r="IO241" i="93"/>
  <c r="IO161" i="93"/>
  <c r="IP101" i="93"/>
  <c r="IO61" i="93"/>
  <c r="IP141" i="93"/>
  <c r="IO141" i="93"/>
  <c r="IN221" i="93"/>
  <c r="IN161" i="93"/>
  <c r="IN61" i="93"/>
  <c r="IN81" i="93"/>
  <c r="IP241" i="93"/>
  <c r="IO101" i="93"/>
  <c r="IP201" i="93"/>
  <c r="IO201" i="93"/>
  <c r="IP41" i="93"/>
  <c r="IO81" i="93"/>
  <c r="IN101" i="93"/>
  <c r="IN141" i="93"/>
  <c r="IP221" i="93"/>
  <c r="IN181" i="93"/>
  <c r="IP61" i="93"/>
  <c r="IN241" i="93"/>
  <c r="IO221" i="93"/>
  <c r="IO181" i="93"/>
  <c r="IP81" i="93"/>
  <c r="IN281" i="93"/>
  <c r="IN261" i="93"/>
  <c r="IP281" i="93"/>
  <c r="IP261" i="93"/>
  <c r="IN201" i="93"/>
  <c r="IO261" i="93"/>
  <c r="IP161" i="93"/>
  <c r="IO121" i="93"/>
  <c r="IP181" i="93"/>
  <c r="IP121" i="93"/>
  <c r="IN41" i="93"/>
  <c r="IN121" i="93"/>
  <c r="IJ21" i="93"/>
  <c r="HH21" i="93"/>
  <c r="HL21" i="93"/>
  <c r="HS21" i="93"/>
  <c r="HH181" i="93"/>
  <c r="IJ101" i="93"/>
  <c r="IA21" i="93"/>
  <c r="HL261" i="93"/>
  <c r="HL141" i="93"/>
  <c r="IJ181" i="93"/>
  <c r="HH161" i="93"/>
  <c r="IJ261" i="93"/>
  <c r="HH221" i="93"/>
  <c r="IJ41" i="93"/>
  <c r="HL221" i="93"/>
  <c r="HL41" i="93"/>
  <c r="HZ21" i="93"/>
  <c r="HH121" i="93"/>
  <c r="HH201" i="93"/>
  <c r="HL121" i="93"/>
  <c r="HX21" i="93"/>
  <c r="HL81" i="93"/>
  <c r="IF21" i="93"/>
  <c r="IH21" i="93"/>
  <c r="HL241" i="93"/>
  <c r="IJ201" i="93"/>
  <c r="HH241" i="93"/>
  <c r="HL61" i="93"/>
  <c r="HY21" i="93"/>
  <c r="IJ241" i="93"/>
  <c r="HH81" i="93"/>
  <c r="HL101" i="93"/>
  <c r="HU21" i="93"/>
  <c r="HL161" i="93"/>
  <c r="HH41" i="93"/>
  <c r="HJ21" i="93"/>
  <c r="HV21" i="93"/>
  <c r="HH261" i="93"/>
  <c r="HW21" i="93"/>
  <c r="IJ221" i="93"/>
  <c r="IG21" i="93"/>
  <c r="IJ81" i="93"/>
  <c r="HH61" i="93"/>
  <c r="IJ161" i="93"/>
  <c r="IJ121" i="93"/>
  <c r="HR21" i="93"/>
  <c r="IB21" i="93"/>
  <c r="HL281" i="93"/>
  <c r="HL181" i="93"/>
  <c r="IE21" i="93"/>
  <c r="HT21" i="93"/>
  <c r="HL201" i="93"/>
  <c r="HH281" i="93"/>
  <c r="IK21" i="93"/>
  <c r="IJ61" i="93"/>
  <c r="HH101" i="93"/>
  <c r="IJ281" i="93"/>
  <c r="IC21" i="93"/>
  <c r="IE241" i="93"/>
  <c r="IE101" i="93"/>
  <c r="IB121" i="93"/>
  <c r="HS221" i="93"/>
  <c r="ID121" i="93"/>
  <c r="HS261" i="93"/>
  <c r="IH141" i="93"/>
  <c r="HE81" i="93"/>
  <c r="HY221" i="93"/>
  <c r="HR221" i="93"/>
  <c r="HU221" i="93"/>
  <c r="HY41" i="93"/>
  <c r="HR101" i="93"/>
  <c r="HU81" i="93"/>
  <c r="HJ81" i="93"/>
  <c r="IB241" i="93"/>
  <c r="HS161" i="93"/>
  <c r="IA61" i="93"/>
  <c r="HX81" i="93"/>
  <c r="HV41" i="93"/>
  <c r="IB261" i="93"/>
  <c r="IG41" i="93"/>
  <c r="HN61" i="93"/>
  <c r="HT81" i="93"/>
  <c r="II101" i="93"/>
  <c r="HS41" i="93"/>
  <c r="HR181" i="93"/>
  <c r="HU201" i="93"/>
  <c r="HV281" i="93"/>
  <c r="HU141" i="93"/>
  <c r="HW121" i="93"/>
  <c r="IE261" i="93"/>
  <c r="HV61" i="93"/>
  <c r="HN81" i="93"/>
  <c r="HT101" i="93"/>
  <c r="IE141" i="93"/>
  <c r="IG61" i="93"/>
  <c r="HN101" i="93"/>
  <c r="HT61" i="93"/>
  <c r="II121" i="93"/>
  <c r="HZ41" i="93"/>
  <c r="IL181" i="93"/>
  <c r="IF141" i="93"/>
  <c r="HE241" i="93"/>
  <c r="IH161" i="93"/>
  <c r="IC41" i="93"/>
  <c r="HE101" i="93"/>
  <c r="HY181" i="93"/>
  <c r="HR201" i="93"/>
  <c r="HU241" i="93"/>
  <c r="HJ221" i="93"/>
  <c r="IG161" i="93"/>
  <c r="HN161" i="93"/>
  <c r="HT181" i="93"/>
  <c r="ID201" i="93"/>
  <c r="IB101" i="93"/>
  <c r="IA261" i="93"/>
  <c r="HV181" i="93"/>
  <c r="IG201" i="93"/>
  <c r="HN221" i="93"/>
  <c r="HT241" i="93"/>
  <c r="HY161" i="93"/>
  <c r="HJ161" i="93"/>
  <c r="HR41" i="93"/>
  <c r="HV121" i="93"/>
  <c r="ID101" i="93"/>
  <c r="HW161" i="93"/>
  <c r="HN241" i="93"/>
  <c r="HT221" i="93"/>
  <c r="HW201" i="93"/>
  <c r="HZ161" i="93"/>
  <c r="IQ101" i="93"/>
  <c r="ID41" i="93"/>
  <c r="IH241" i="93"/>
  <c r="IG261" i="93"/>
  <c r="HN261" i="93"/>
  <c r="HT281" i="93"/>
  <c r="II281" i="93"/>
  <c r="HZ221" i="93"/>
  <c r="HX41" i="93"/>
  <c r="HZ101" i="93"/>
  <c r="IL201" i="93"/>
  <c r="IF201" i="93"/>
  <c r="IC201" i="93"/>
  <c r="HE261" i="93"/>
  <c r="IH181" i="93"/>
  <c r="IF101" i="93"/>
  <c r="IC141" i="93"/>
  <c r="HE141" i="93"/>
  <c r="HY101" i="93"/>
  <c r="HR61" i="93"/>
  <c r="HU101" i="93"/>
  <c r="HJ41" i="93"/>
  <c r="IB221" i="93"/>
  <c r="HN41" i="93"/>
  <c r="HT41" i="93"/>
  <c r="HS181" i="93"/>
  <c r="HY81" i="93"/>
  <c r="HR121" i="93"/>
  <c r="HU121" i="93"/>
  <c r="HJ121" i="93"/>
  <c r="HX201" i="93"/>
  <c r="IK201" i="93"/>
  <c r="HX181" i="93"/>
  <c r="HS101" i="93"/>
  <c r="HV161" i="93"/>
  <c r="HU161" i="93"/>
  <c r="HJ141" i="93"/>
  <c r="IQ81" i="93"/>
  <c r="IQ261" i="93"/>
  <c r="ID181" i="93"/>
  <c r="IQ141" i="93"/>
  <c r="II261" i="93"/>
  <c r="HR161" i="93"/>
  <c r="HU181" i="93"/>
  <c r="HJ181" i="93"/>
  <c r="IK241" i="93"/>
  <c r="IA181" i="93"/>
  <c r="HX221" i="93"/>
  <c r="IA81" i="93"/>
  <c r="HZ201" i="93"/>
  <c r="KI151" i="93"/>
  <c r="HZ61" i="93"/>
  <c r="IF181" i="93"/>
  <c r="HE281" i="93"/>
  <c r="IH41" i="93"/>
  <c r="HY201" i="93"/>
  <c r="HR261" i="93"/>
  <c r="HU281" i="93"/>
  <c r="HJ241" i="93"/>
  <c r="HV201" i="93"/>
  <c r="IG181" i="93"/>
  <c r="HN181" i="93"/>
  <c r="HT201" i="93"/>
  <c r="IH61" i="93"/>
  <c r="HY261" i="93"/>
  <c r="HR281" i="93"/>
  <c r="HJ281" i="93"/>
  <c r="IQ181" i="93"/>
  <c r="HW101" i="93"/>
  <c r="IE61" i="93"/>
  <c r="IQ201" i="93"/>
  <c r="HE41" i="93"/>
  <c r="IQ241" i="93"/>
  <c r="ID161" i="93"/>
  <c r="IE161" i="93"/>
  <c r="HV101" i="93"/>
  <c r="IQ281" i="93"/>
  <c r="ID221" i="93"/>
  <c r="IM101" i="93"/>
  <c r="IB281" i="93"/>
  <c r="IQ121" i="93"/>
  <c r="IH121" i="93"/>
  <c r="HE61" i="93"/>
  <c r="IA201" i="93"/>
  <c r="HX241" i="93"/>
  <c r="IK121" i="93"/>
  <c r="IA41" i="93"/>
  <c r="HZ241" i="93"/>
  <c r="HX161" i="93"/>
  <c r="IH201" i="93"/>
  <c r="IL141" i="93"/>
  <c r="IF41" i="93"/>
  <c r="HE121" i="93"/>
  <c r="HY61" i="93"/>
  <c r="HR81" i="93"/>
  <c r="HU61" i="93"/>
  <c r="HJ101" i="93"/>
  <c r="II41" i="93"/>
  <c r="IH261" i="93"/>
  <c r="IF121" i="93"/>
  <c r="IC61" i="93"/>
  <c r="HE201" i="93"/>
  <c r="HR141" i="93"/>
  <c r="HW141" i="93"/>
  <c r="IL121" i="93"/>
  <c r="IF81" i="93"/>
  <c r="HE181" i="93"/>
  <c r="IG101" i="93"/>
  <c r="IE121" i="93"/>
  <c r="HV261" i="93"/>
  <c r="IE201" i="93"/>
  <c r="IQ221" i="93"/>
  <c r="HV221" i="93"/>
  <c r="IE41" i="93"/>
  <c r="II61" i="93"/>
  <c r="IH281" i="93"/>
  <c r="IF161" i="93"/>
  <c r="IC121" i="93"/>
  <c r="HE221" i="93"/>
  <c r="HN141" i="93"/>
  <c r="HT121" i="93"/>
  <c r="HS241" i="93"/>
  <c r="IB181" i="93"/>
  <c r="HS121" i="93"/>
  <c r="IB41" i="93"/>
  <c r="ID81" i="93"/>
  <c r="IA221" i="93"/>
  <c r="HX261" i="93"/>
  <c r="II181" i="93"/>
  <c r="HZ81" i="93"/>
  <c r="IL221" i="93"/>
  <c r="IF221" i="93"/>
  <c r="IC241" i="93"/>
  <c r="IH101" i="93"/>
  <c r="HY241" i="93"/>
  <c r="HR241" i="93"/>
  <c r="HU261" i="93"/>
  <c r="HJ261" i="93"/>
  <c r="II221" i="93"/>
  <c r="HZ141" i="93"/>
  <c r="IF261" i="93"/>
  <c r="IC281" i="93"/>
  <c r="IH81" i="93"/>
  <c r="HY281" i="93"/>
  <c r="HW41" i="93"/>
  <c r="HV241" i="93"/>
  <c r="IQ61" i="93"/>
  <c r="IG221" i="93"/>
  <c r="IE181" i="93"/>
  <c r="IK81" i="93"/>
  <c r="II241" i="93"/>
  <c r="IG241" i="93"/>
  <c r="HU41" i="93"/>
  <c r="HN281" i="93"/>
  <c r="HT261" i="93"/>
  <c r="HV141" i="93"/>
  <c r="IG121" i="93"/>
  <c r="HN121" i="93"/>
  <c r="HT141" i="93"/>
  <c r="HS281" i="93"/>
  <c r="ID241" i="93"/>
  <c r="IB201" i="93"/>
  <c r="IK141" i="93"/>
  <c r="HZ261" i="93"/>
  <c r="HX121" i="93"/>
  <c r="II81" i="93"/>
  <c r="IH221" i="93"/>
  <c r="IC101" i="93"/>
  <c r="HE161" i="93"/>
  <c r="HX141" i="93"/>
  <c r="HW181" i="93"/>
  <c r="IG281" i="93"/>
  <c r="HJ61" i="93"/>
  <c r="IC261" i="93"/>
  <c r="HT161" i="93"/>
  <c r="IF241" i="93"/>
  <c r="IB81" i="93"/>
  <c r="ID141" i="93"/>
  <c r="IA281" i="93"/>
  <c r="HN201" i="93"/>
  <c r="HX281" i="93"/>
  <c r="HS81" i="93"/>
  <c r="IN25" i="93"/>
  <c r="IO25" i="93"/>
  <c r="IP25" i="93"/>
  <c r="IP105" i="93"/>
  <c r="IP45" i="93"/>
  <c r="IN125" i="93"/>
  <c r="IO165" i="93"/>
  <c r="IN45" i="93"/>
  <c r="IO185" i="93"/>
  <c r="IN265" i="93"/>
  <c r="IP165" i="93"/>
  <c r="IN145" i="93"/>
  <c r="IN85" i="93"/>
  <c r="IP225" i="93"/>
  <c r="IN105" i="93"/>
  <c r="IN165" i="93"/>
  <c r="IO105" i="93"/>
  <c r="IN65" i="93"/>
  <c r="IO265" i="93"/>
  <c r="IP205" i="93"/>
  <c r="IN185" i="93"/>
  <c r="IO225" i="93"/>
  <c r="IO245" i="93"/>
  <c r="IN225" i="93"/>
  <c r="IO145" i="93"/>
  <c r="IO45" i="93"/>
  <c r="IN285" i="93"/>
  <c r="IO125" i="93"/>
  <c r="IO65" i="93"/>
  <c r="IN205" i="93"/>
  <c r="IP125" i="93"/>
  <c r="IP265" i="93"/>
  <c r="IP185" i="93"/>
  <c r="IO285" i="93"/>
  <c r="IP145" i="93"/>
  <c r="IO85" i="93"/>
  <c r="IP65" i="93"/>
  <c r="IO205" i="93"/>
  <c r="IP285" i="93"/>
  <c r="IN245" i="93"/>
  <c r="IP245" i="93"/>
  <c r="IP85" i="93"/>
  <c r="IJ25" i="93"/>
  <c r="HH25" i="93"/>
  <c r="HL25" i="93"/>
  <c r="HH245" i="93"/>
  <c r="IJ85" i="93"/>
  <c r="HT25" i="93"/>
  <c r="HL85" i="93"/>
  <c r="HL45" i="93"/>
  <c r="IJ125" i="93"/>
  <c r="IC25" i="93"/>
  <c r="HH45" i="93"/>
  <c r="HL125" i="93"/>
  <c r="HH205" i="93"/>
  <c r="HL165" i="93"/>
  <c r="HX25" i="93"/>
  <c r="IA25" i="93"/>
  <c r="HH285" i="93"/>
  <c r="HL205" i="93"/>
  <c r="HH85" i="93"/>
  <c r="HH65" i="93"/>
  <c r="HJ25" i="93"/>
  <c r="HS25" i="93"/>
  <c r="II25" i="93"/>
  <c r="IJ285" i="93"/>
  <c r="HL145" i="93"/>
  <c r="IJ45" i="93"/>
  <c r="IJ165" i="93"/>
  <c r="HL185" i="93"/>
  <c r="HL245" i="93"/>
  <c r="HH145" i="93"/>
  <c r="IJ245" i="93"/>
  <c r="IJ205" i="93"/>
  <c r="HL105" i="93"/>
  <c r="HL265" i="93"/>
  <c r="IJ225" i="93"/>
  <c r="HL65" i="93"/>
  <c r="IJ145" i="93"/>
  <c r="IJ185" i="93"/>
  <c r="HY25" i="93"/>
  <c r="HH125" i="93"/>
  <c r="HL285" i="93"/>
  <c r="HH225" i="93"/>
  <c r="IJ65" i="93"/>
  <c r="HV25" i="93"/>
  <c r="HW25" i="93"/>
  <c r="HH185" i="93"/>
  <c r="IG25" i="93"/>
  <c r="HE25" i="93"/>
  <c r="HU25" i="93"/>
  <c r="HL225" i="93"/>
  <c r="HH105" i="93"/>
  <c r="IB25" i="93"/>
  <c r="IJ105" i="93"/>
  <c r="ID25" i="93"/>
  <c r="IE25" i="93"/>
  <c r="HH165" i="93"/>
  <c r="IM25" i="93"/>
  <c r="HH265" i="93"/>
  <c r="IJ265" i="93"/>
  <c r="IQ285" i="93"/>
  <c r="ID225" i="93"/>
  <c r="IQ145" i="93"/>
  <c r="ID85" i="93"/>
  <c r="HN225" i="93"/>
  <c r="HU205" i="93"/>
  <c r="ID205" i="93"/>
  <c r="IK105" i="93"/>
  <c r="HW45" i="93"/>
  <c r="HV245" i="93"/>
  <c r="IA145" i="93"/>
  <c r="HZ265" i="93"/>
  <c r="HR205" i="93"/>
  <c r="HN265" i="93"/>
  <c r="HU245" i="93"/>
  <c r="HY65" i="93"/>
  <c r="HS65" i="93"/>
  <c r="IG225" i="93"/>
  <c r="HJ245" i="93"/>
  <c r="IL105" i="93"/>
  <c r="IB285" i="93"/>
  <c r="IG145" i="93"/>
  <c r="HJ145" i="93"/>
  <c r="IC245" i="93"/>
  <c r="HR285" i="93"/>
  <c r="II125" i="93"/>
  <c r="HZ65" i="93"/>
  <c r="HE265" i="93"/>
  <c r="IF185" i="93"/>
  <c r="HT225" i="93"/>
  <c r="IK285" i="93"/>
  <c r="IA225" i="93"/>
  <c r="HX265" i="93"/>
  <c r="HJ225" i="93"/>
  <c r="IB145" i="93"/>
  <c r="IE165" i="93"/>
  <c r="IE85" i="93"/>
  <c r="ID265" i="93"/>
  <c r="HX285" i="93"/>
  <c r="IG165" i="93"/>
  <c r="IE45" i="93"/>
  <c r="IA265" i="93"/>
  <c r="IC45" i="93"/>
  <c r="IH45" i="93"/>
  <c r="HS245" i="93"/>
  <c r="HY105" i="93"/>
  <c r="HS85" i="93"/>
  <c r="IL265" i="93"/>
  <c r="IG245" i="93"/>
  <c r="HJ265" i="93"/>
  <c r="IB105" i="93"/>
  <c r="IC145" i="93"/>
  <c r="IA45" i="93"/>
  <c r="HZ205" i="93"/>
  <c r="HR125" i="93"/>
  <c r="HN165" i="93"/>
  <c r="HU105" i="93"/>
  <c r="IB185" i="93"/>
  <c r="IC185" i="93"/>
  <c r="IQ125" i="93"/>
  <c r="IE285" i="93"/>
  <c r="IF245" i="93"/>
  <c r="IG85" i="93"/>
  <c r="HJ85" i="93"/>
  <c r="HV285" i="93"/>
  <c r="HV105" i="93"/>
  <c r="IC165" i="93"/>
  <c r="IL65" i="93"/>
  <c r="HZ245" i="93"/>
  <c r="IB225" i="93"/>
  <c r="HJ45" i="93"/>
  <c r="IC205" i="93"/>
  <c r="II65" i="93"/>
  <c r="IH225" i="93"/>
  <c r="HE165" i="93"/>
  <c r="IF105" i="93"/>
  <c r="HT165" i="93"/>
  <c r="IH85" i="93"/>
  <c r="HY285" i="93"/>
  <c r="HE45" i="93"/>
  <c r="HS225" i="93"/>
  <c r="HS145" i="93"/>
  <c r="IG65" i="93"/>
  <c r="HJ105" i="93"/>
  <c r="IC285" i="93"/>
  <c r="IA205" i="93"/>
  <c r="HX245" i="93"/>
  <c r="IG125" i="93"/>
  <c r="HJ165" i="93"/>
  <c r="ID65" i="93"/>
  <c r="IH185" i="93"/>
  <c r="HV85" i="93"/>
  <c r="HN85" i="93"/>
  <c r="HU65" i="93"/>
  <c r="IQ65" i="93"/>
  <c r="ID45" i="93"/>
  <c r="HZ85" i="93"/>
  <c r="HJ185" i="93"/>
  <c r="IM65" i="93"/>
  <c r="II185" i="93"/>
  <c r="IQ85" i="93"/>
  <c r="HW125" i="93"/>
  <c r="IG185" i="93"/>
  <c r="HJ205" i="93"/>
  <c r="II245" i="93"/>
  <c r="HZ105" i="93"/>
  <c r="HR45" i="93"/>
  <c r="HN125" i="93"/>
  <c r="IF285" i="93"/>
  <c r="HU85" i="93"/>
  <c r="II85" i="93"/>
  <c r="IH245" i="93"/>
  <c r="HE205" i="93"/>
  <c r="IF165" i="93"/>
  <c r="HT185" i="93"/>
  <c r="IH105" i="93"/>
  <c r="HE85" i="93"/>
  <c r="HS265" i="93"/>
  <c r="HT45" i="93"/>
  <c r="IG285" i="93"/>
  <c r="HJ285" i="93"/>
  <c r="IB165" i="93"/>
  <c r="IC105" i="93"/>
  <c r="HY45" i="93"/>
  <c r="HN65" i="93"/>
  <c r="IE265" i="93"/>
  <c r="II205" i="93"/>
  <c r="HR65" i="93"/>
  <c r="IQ265" i="93"/>
  <c r="IA85" i="93"/>
  <c r="HR185" i="93"/>
  <c r="IQ185" i="93"/>
  <c r="IB45" i="93"/>
  <c r="IQ205" i="93"/>
  <c r="ID105" i="93"/>
  <c r="HY225" i="93"/>
  <c r="IQ45" i="93"/>
  <c r="HY145" i="93"/>
  <c r="HS45" i="93"/>
  <c r="IA105" i="93"/>
  <c r="HZ285" i="93"/>
  <c r="HR225" i="93"/>
  <c r="HN245" i="93"/>
  <c r="HU225" i="93"/>
  <c r="II225" i="93"/>
  <c r="HZ125" i="93"/>
  <c r="HR85" i="93"/>
  <c r="HN145" i="93"/>
  <c r="IF265" i="93"/>
  <c r="HU125" i="93"/>
  <c r="II145" i="93"/>
  <c r="IH265" i="93"/>
  <c r="HE225" i="93"/>
  <c r="HT205" i="93"/>
  <c r="HY165" i="93"/>
  <c r="HS105" i="93"/>
  <c r="IG105" i="93"/>
  <c r="HJ125" i="93"/>
  <c r="HY205" i="93"/>
  <c r="HS165" i="93"/>
  <c r="HV165" i="93"/>
  <c r="IE185" i="93"/>
  <c r="IM45" i="93"/>
  <c r="HS185" i="93"/>
  <c r="IE225" i="93"/>
  <c r="ID245" i="93"/>
  <c r="IQ165" i="93"/>
  <c r="ID145" i="93"/>
  <c r="IE65" i="93"/>
  <c r="HV45" i="93"/>
  <c r="IQ225" i="93"/>
  <c r="ID185" i="93"/>
  <c r="IQ105" i="93"/>
  <c r="IH65" i="93"/>
  <c r="HY245" i="93"/>
  <c r="HS205" i="93"/>
  <c r="IB85" i="93"/>
  <c r="IA285" i="93"/>
  <c r="IC65" i="93"/>
  <c r="IA125" i="93"/>
  <c r="HR245" i="93"/>
  <c r="HN285" i="93"/>
  <c r="HU265" i="93"/>
  <c r="IK65" i="93"/>
  <c r="II265" i="93"/>
  <c r="HZ165" i="93"/>
  <c r="HR145" i="93"/>
  <c r="HN105" i="93"/>
  <c r="HX45" i="93"/>
  <c r="HU185" i="93"/>
  <c r="IH125" i="93"/>
  <c r="HE65" i="93"/>
  <c r="HS285" i="93"/>
  <c r="HT65" i="93"/>
  <c r="IG265" i="93"/>
  <c r="IH145" i="93"/>
  <c r="HE125" i="93"/>
  <c r="IF45" i="93"/>
  <c r="HT125" i="93"/>
  <c r="HV225" i="93"/>
  <c r="HZ145" i="93"/>
  <c r="HV185" i="93"/>
  <c r="HE145" i="93"/>
  <c r="IF85" i="93"/>
  <c r="HT145" i="93"/>
  <c r="IE105" i="93"/>
  <c r="ID285" i="93"/>
  <c r="IE245" i="93"/>
  <c r="HV205" i="93"/>
  <c r="IE125" i="93"/>
  <c r="HV65" i="93"/>
  <c r="IQ245" i="93"/>
  <c r="ID165" i="93"/>
  <c r="II45" i="93"/>
  <c r="IH205" i="93"/>
  <c r="HE185" i="93"/>
  <c r="HT105" i="93"/>
  <c r="IB245" i="93"/>
  <c r="IG45" i="93"/>
  <c r="HJ65" i="93"/>
  <c r="IC265" i="93"/>
  <c r="IB125" i="93"/>
  <c r="IC85" i="93"/>
  <c r="IA165" i="93"/>
  <c r="HR265" i="93"/>
  <c r="HX205" i="93"/>
  <c r="HU285" i="93"/>
  <c r="II105" i="93"/>
  <c r="IH285" i="93"/>
  <c r="HE245" i="93"/>
  <c r="IF145" i="93"/>
  <c r="HT245" i="93"/>
  <c r="HY185" i="93"/>
  <c r="HS125" i="93"/>
  <c r="II165" i="93"/>
  <c r="HZ45" i="93"/>
  <c r="HN45" i="93"/>
  <c r="HE285" i="93"/>
  <c r="IF205" i="93"/>
  <c r="HT265" i="93"/>
  <c r="HU45" i="93"/>
  <c r="HT285" i="93"/>
  <c r="HV265" i="93"/>
  <c r="IE145" i="93"/>
  <c r="IB265" i="93"/>
  <c r="IK85" i="93"/>
  <c r="HN185" i="93"/>
  <c r="IA65" i="93"/>
  <c r="HU165" i="93"/>
  <c r="HR105" i="93"/>
  <c r="HT85" i="93"/>
  <c r="II285" i="93"/>
  <c r="HZ225" i="93"/>
  <c r="HN205" i="93"/>
  <c r="HE105" i="93"/>
  <c r="IC125" i="93"/>
  <c r="HR165" i="93"/>
  <c r="HX105" i="93"/>
  <c r="HU145" i="93"/>
  <c r="IH165" i="93"/>
  <c r="HF25" i="93"/>
  <c r="HO24" i="93"/>
  <c r="HP25" i="93"/>
  <c r="HA24" i="93"/>
  <c r="HD27" i="93"/>
  <c r="HM25" i="93"/>
  <c r="HD21" i="93"/>
  <c r="HM27" i="93"/>
  <c r="BR320" i="93"/>
  <c r="BR334" i="93"/>
  <c r="B312" i="93"/>
  <c r="G312" i="93"/>
  <c r="E6" i="93"/>
  <c r="M308" i="93"/>
  <c r="E308" i="93" s="1"/>
  <c r="E305" i="93"/>
  <c r="E306" i="93"/>
  <c r="E307" i="93"/>
  <c r="BR335" i="93"/>
  <c r="FU22" i="93"/>
  <c r="CM234" i="93"/>
  <c r="JQ234" i="93" s="1"/>
  <c r="LQ234" i="93" s="1"/>
  <c r="CM274" i="93"/>
  <c r="JQ274" i="93" s="1"/>
  <c r="LQ274" i="93" s="1"/>
  <c r="CM254" i="93"/>
  <c r="JQ254" i="93" s="1"/>
  <c r="LQ254" i="93" s="1"/>
  <c r="CK234" i="93"/>
  <c r="JO234" i="93" s="1"/>
  <c r="LO234" i="93" s="1"/>
  <c r="CK274" i="93"/>
  <c r="JO274" i="93" s="1"/>
  <c r="LO274" i="93" s="1"/>
  <c r="CK254" i="93"/>
  <c r="JO254" i="93" s="1"/>
  <c r="LO254" i="93" s="1"/>
  <c r="CL234" i="93"/>
  <c r="JP234" i="93" s="1"/>
  <c r="LP234" i="93" s="1"/>
  <c r="CL274" i="93"/>
  <c r="JP274" i="93" s="1"/>
  <c r="LP274" i="93" s="1"/>
  <c r="CL254" i="93"/>
  <c r="JP254" i="93" s="1"/>
  <c r="LP254" i="93" s="1"/>
  <c r="BR392" i="93"/>
  <c r="BR372" i="93"/>
  <c r="BR367" i="93"/>
  <c r="BR321" i="93"/>
  <c r="BR388" i="93"/>
  <c r="BR356" i="93"/>
  <c r="BR344" i="93"/>
  <c r="BR337"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3" i="93"/>
  <c r="FR23" i="93"/>
  <c r="FR18" i="93"/>
  <c r="FR28" i="93"/>
  <c r="FR24" i="93"/>
  <c r="FR15" i="93"/>
  <c r="FR22" i="93"/>
  <c r="FR20" i="93"/>
  <c r="IP56" i="93"/>
  <c r="KN51" i="93"/>
  <c r="KN52" i="93"/>
  <c r="IN168" i="93"/>
  <c r="IN108" i="93"/>
  <c r="IP287" i="93"/>
  <c r="IN247" i="93"/>
  <c r="GO12" i="93"/>
  <c r="KP111" i="93"/>
  <c r="IP118" i="93"/>
  <c r="GO247" i="93"/>
  <c r="GN247" i="93"/>
  <c r="GP247" i="93"/>
  <c r="GP87" i="93"/>
  <c r="GO87" i="93"/>
  <c r="GN87" i="93"/>
  <c r="GP267" i="93"/>
  <c r="GN267" i="93"/>
  <c r="GO267" i="93"/>
  <c r="GO168" i="93"/>
  <c r="GN168" i="93"/>
  <c r="GP168" i="93"/>
  <c r="IO116" i="93"/>
  <c r="KN272" i="93"/>
  <c r="IN276" i="93"/>
  <c r="IO175" i="93"/>
  <c r="KO211" i="93"/>
  <c r="IO108" i="93"/>
  <c r="IO188" i="93"/>
  <c r="IN228" i="93"/>
  <c r="IO68" i="93"/>
  <c r="IP67" i="93"/>
  <c r="IO267" i="93"/>
  <c r="IP167" i="93"/>
  <c r="IO127" i="93"/>
  <c r="IP187" i="93"/>
  <c r="KP192" i="93"/>
  <c r="IP198" i="93"/>
  <c r="GP148" i="93"/>
  <c r="GP131" i="93" s="1"/>
  <c r="GO148" i="93"/>
  <c r="DK132" i="93" s="1"/>
  <c r="GN148" i="93"/>
  <c r="GN131" i="93" s="1"/>
  <c r="GN107" i="93"/>
  <c r="GO107" i="93"/>
  <c r="GP107" i="93"/>
  <c r="GN287" i="93"/>
  <c r="GO287" i="93"/>
  <c r="GP287" i="93"/>
  <c r="GN188" i="93"/>
  <c r="GO188" i="93"/>
  <c r="GP188" i="93"/>
  <c r="IP116" i="93"/>
  <c r="IN116" i="93"/>
  <c r="GO11" i="93"/>
  <c r="DK12" i="93"/>
  <c r="IO255" i="93"/>
  <c r="KP71" i="93"/>
  <c r="IP68" i="93"/>
  <c r="IP168" i="93"/>
  <c r="IP48" i="93"/>
  <c r="IO167" i="93"/>
  <c r="IO247" i="93"/>
  <c r="KN12" i="93"/>
  <c r="IP278" i="93"/>
  <c r="IP38" i="93"/>
  <c r="GN67" i="93"/>
  <c r="GP67" i="93"/>
  <c r="GO67" i="93"/>
  <c r="GP127" i="93"/>
  <c r="GN127" i="93"/>
  <c r="GO127" i="93"/>
  <c r="GO48" i="93"/>
  <c r="GN48" i="93"/>
  <c r="GP48" i="93"/>
  <c r="GN208" i="93"/>
  <c r="GO208" i="93"/>
  <c r="GP208" i="93"/>
  <c r="GO47" i="93"/>
  <c r="GP47" i="93"/>
  <c r="GN47" i="93"/>
  <c r="IO237" i="93"/>
  <c r="GP12" i="93"/>
  <c r="DL12" i="93"/>
  <c r="GP11" i="93"/>
  <c r="IN155" i="93"/>
  <c r="IN235" i="93"/>
  <c r="KP92" i="93"/>
  <c r="IP248" i="93"/>
  <c r="IN48" i="93"/>
  <c r="IP108" i="93"/>
  <c r="IO208" i="93"/>
  <c r="IN80" i="93"/>
  <c r="IN67" i="93"/>
  <c r="IP207" i="93"/>
  <c r="IO287" i="93"/>
  <c r="GN167" i="93"/>
  <c r="GO167" i="93"/>
  <c r="GP167" i="93"/>
  <c r="GN88" i="93"/>
  <c r="GO88" i="93"/>
  <c r="GP88" i="93"/>
  <c r="GO228" i="93"/>
  <c r="GP228" i="93"/>
  <c r="GN228" i="93"/>
  <c r="IN36" i="93"/>
  <c r="GN12" i="93"/>
  <c r="GN11" i="93"/>
  <c r="KP131" i="93"/>
  <c r="KP12" i="93"/>
  <c r="DJ12" i="93"/>
  <c r="IO41" i="93"/>
  <c r="IP128" i="93"/>
  <c r="IP208" i="93"/>
  <c r="IO288" i="93"/>
  <c r="IN208" i="93"/>
  <c r="IN87" i="93"/>
  <c r="IO47" i="93"/>
  <c r="IN187" i="93"/>
  <c r="IP127" i="93"/>
  <c r="GP187" i="93"/>
  <c r="GN187" i="93"/>
  <c r="GO187" i="93"/>
  <c r="GO68" i="93"/>
  <c r="GP68" i="93"/>
  <c r="GN68" i="93"/>
  <c r="GN248" i="93"/>
  <c r="GO248" i="93"/>
  <c r="GP248" i="93"/>
  <c r="IN196" i="93"/>
  <c r="IO196" i="93"/>
  <c r="IP216" i="93"/>
  <c r="KO132" i="93"/>
  <c r="IP268" i="93"/>
  <c r="IO228" i="93"/>
  <c r="IN267" i="93"/>
  <c r="IN127" i="93"/>
  <c r="IO67" i="93"/>
  <c r="IP87" i="93"/>
  <c r="IO139" i="93"/>
  <c r="IN178" i="93"/>
  <c r="GP207" i="93"/>
  <c r="GN207" i="93"/>
  <c r="GO207" i="93"/>
  <c r="GN108" i="93"/>
  <c r="GO108" i="93"/>
  <c r="GP108" i="93"/>
  <c r="IO77" i="93"/>
  <c r="IP136" i="93"/>
  <c r="KP91" i="93"/>
  <c r="IP95" i="93"/>
  <c r="IP175" i="93"/>
  <c r="KP191" i="93"/>
  <c r="KP112" i="93"/>
  <c r="IN268" i="93"/>
  <c r="IN88" i="93"/>
  <c r="IN240" i="93"/>
  <c r="IP260" i="93"/>
  <c r="IO227" i="93"/>
  <c r="IP47" i="93"/>
  <c r="IN207" i="93"/>
  <c r="KN92" i="93"/>
  <c r="IN98" i="93"/>
  <c r="GP268" i="93"/>
  <c r="GN268" i="93"/>
  <c r="GO268" i="93"/>
  <c r="GP227" i="93"/>
  <c r="GN227" i="93"/>
  <c r="GO227" i="93"/>
  <c r="GO128" i="93"/>
  <c r="GN128" i="93"/>
  <c r="GP128" i="93"/>
  <c r="GO288" i="93"/>
  <c r="GP288" i="93"/>
  <c r="GN288" i="93"/>
  <c r="IO157" i="93"/>
  <c r="KO12" i="93"/>
  <c r="IO16" i="93"/>
  <c r="IO281" i="93"/>
  <c r="KP11" i="93"/>
  <c r="IP21" i="93"/>
  <c r="IP188" i="93"/>
  <c r="IN148" i="93"/>
  <c r="IN128" i="93"/>
  <c r="IO187" i="93"/>
  <c r="IN227" i="93"/>
  <c r="KN252" i="93"/>
  <c r="IN258" i="93"/>
  <c r="FT14" i="93"/>
  <c r="CP12" i="93" s="1"/>
  <c r="FR14" i="93"/>
  <c r="FR21" i="93"/>
  <c r="FR16" i="93"/>
  <c r="FR27" i="93"/>
  <c r="FR25" i="93"/>
  <c r="FU28" i="93"/>
  <c r="FR26" i="93"/>
  <c r="FR19" i="93"/>
  <c r="HF14" i="93"/>
  <c r="KB111" i="93"/>
  <c r="KF151" i="93"/>
  <c r="KD111" i="93"/>
  <c r="KL31" i="93"/>
  <c r="KI111" i="93"/>
  <c r="HH134" i="93"/>
  <c r="HL274" i="93"/>
  <c r="IJ94" i="93"/>
  <c r="KJ91" i="93"/>
  <c r="IQ174" i="93"/>
  <c r="HC14" i="93"/>
  <c r="IL54" i="93"/>
  <c r="KA31" i="93"/>
  <c r="KL151" i="93"/>
  <c r="KB51" i="93"/>
  <c r="KF191" i="93"/>
  <c r="KM231" i="93"/>
  <c r="JZ111" i="93"/>
  <c r="HL74" i="93"/>
  <c r="MK11" i="93"/>
  <c r="IJ254" i="93"/>
  <c r="KQ71" i="93"/>
  <c r="HB14" i="93"/>
  <c r="KB91" i="93"/>
  <c r="JV31" i="93"/>
  <c r="KC71" i="93"/>
  <c r="KH31" i="93"/>
  <c r="JY111" i="93"/>
  <c r="KE251" i="93"/>
  <c r="HL194" i="93"/>
  <c r="HL134" i="93"/>
  <c r="KK251" i="93"/>
  <c r="IJ114" i="93"/>
  <c r="KQ211" i="93"/>
  <c r="IQ54" i="93"/>
  <c r="IL194" i="93"/>
  <c r="KC211" i="93"/>
  <c r="JZ251" i="93"/>
  <c r="IL254" i="93"/>
  <c r="HL174" i="93"/>
  <c r="IQ154" i="93"/>
  <c r="KQ151" i="93"/>
  <c r="IQ254" i="93"/>
  <c r="KQ251" i="93"/>
  <c r="HG14" i="93"/>
  <c r="KI191" i="93"/>
  <c r="KC191" i="93"/>
  <c r="KF131" i="93"/>
  <c r="KC231" i="93"/>
  <c r="KI211" i="93"/>
  <c r="JZ231" i="93"/>
  <c r="HL114" i="93"/>
  <c r="KK91" i="93"/>
  <c r="IJ34" i="93"/>
  <c r="KB71" i="93"/>
  <c r="KD191" i="93"/>
  <c r="KG191" i="93"/>
  <c r="KL91" i="93"/>
  <c r="KG51" i="93"/>
  <c r="KM251" i="93"/>
  <c r="HL154" i="93"/>
  <c r="IJ194" i="93"/>
  <c r="IJ174" i="93"/>
  <c r="KJ171" i="93"/>
  <c r="ML11" i="93"/>
  <c r="IL114" i="93"/>
  <c r="KL111" i="93"/>
  <c r="KM71" i="93"/>
  <c r="KG31" i="93"/>
  <c r="IL174" i="93"/>
  <c r="KB31" i="93"/>
  <c r="JY91" i="93"/>
  <c r="KE191" i="93"/>
  <c r="KH191" i="93"/>
  <c r="HH74" i="93"/>
  <c r="KK111" i="93"/>
  <c r="IJ154" i="93"/>
  <c r="HD14" i="93"/>
  <c r="HI14" i="93"/>
  <c r="KM171" i="93"/>
  <c r="JY211" i="93"/>
  <c r="KA71" i="93"/>
  <c r="KC111" i="93"/>
  <c r="KE31" i="93"/>
  <c r="KI231" i="93"/>
  <c r="HL234" i="93"/>
  <c r="KQ91" i="93"/>
  <c r="IQ234" i="93"/>
  <c r="HT14" i="93"/>
  <c r="JT11" i="93"/>
  <c r="GJ12" i="93"/>
  <c r="IL160" i="93"/>
  <c r="IM160" i="93"/>
  <c r="IL57" i="93"/>
  <c r="IM57" i="93"/>
  <c r="IL144" i="93"/>
  <c r="IL184" i="93"/>
  <c r="IM184" i="93"/>
  <c r="IL280" i="93"/>
  <c r="IM280" i="93"/>
  <c r="IL100" i="93"/>
  <c r="IM100" i="93"/>
  <c r="IL279" i="93"/>
  <c r="IM279" i="93"/>
  <c r="IL66" i="93"/>
  <c r="IM66" i="93"/>
  <c r="IL266" i="93"/>
  <c r="IM266" i="93"/>
  <c r="IM178" i="93"/>
  <c r="IL238" i="93"/>
  <c r="IM238" i="93"/>
  <c r="IL98" i="93"/>
  <c r="IM98" i="93"/>
  <c r="IL118" i="93"/>
  <c r="IM118" i="93"/>
  <c r="IL205" i="93"/>
  <c r="IM205" i="93"/>
  <c r="IL45" i="93"/>
  <c r="IL165" i="93"/>
  <c r="IM165" i="93"/>
  <c r="IL157" i="93"/>
  <c r="IM157" i="93"/>
  <c r="IL77" i="93"/>
  <c r="IM77" i="93"/>
  <c r="IL136" i="93"/>
  <c r="IM136" i="93"/>
  <c r="IL256" i="93"/>
  <c r="IM256" i="93"/>
  <c r="IL175" i="93"/>
  <c r="IM175" i="93"/>
  <c r="IL35" i="93"/>
  <c r="IM35" i="93"/>
  <c r="IL282" i="93"/>
  <c r="IM282" i="93"/>
  <c r="GJ11" i="93"/>
  <c r="IL18" i="93"/>
  <c r="IM18" i="93"/>
  <c r="IL277" i="93"/>
  <c r="IM277" i="93"/>
  <c r="IL64" i="93"/>
  <c r="IM64" i="93"/>
  <c r="IM264" i="93"/>
  <c r="IL260" i="93"/>
  <c r="IM260" i="93"/>
  <c r="IL126" i="93"/>
  <c r="IM126" i="93"/>
  <c r="IL278" i="93"/>
  <c r="IM278" i="93"/>
  <c r="IM265" i="93"/>
  <c r="IL37" i="93"/>
  <c r="IM37" i="93"/>
  <c r="IL97" i="93"/>
  <c r="IM97" i="93"/>
  <c r="IM224" i="93"/>
  <c r="IL196" i="93"/>
  <c r="IM196" i="93"/>
  <c r="IL76" i="93"/>
  <c r="IM76" i="93"/>
  <c r="IL243" i="93"/>
  <c r="IM243" i="93"/>
  <c r="IL223" i="93"/>
  <c r="IL115" i="93"/>
  <c r="IM115" i="93"/>
  <c r="IL255" i="93"/>
  <c r="IM255" i="93"/>
  <c r="IM222" i="93"/>
  <c r="IL62" i="93"/>
  <c r="IM62" i="93"/>
  <c r="IM262" i="93"/>
  <c r="IL162" i="93"/>
  <c r="IL42" i="93"/>
  <c r="IM42" i="93"/>
  <c r="IL242" i="93"/>
  <c r="IM242" i="93"/>
  <c r="IM141" i="93"/>
  <c r="IL24" i="93"/>
  <c r="IM24" i="93"/>
  <c r="IM39" i="93"/>
  <c r="IL99" i="93"/>
  <c r="IM99" i="93"/>
  <c r="IL286" i="93"/>
  <c r="IM286" i="93"/>
  <c r="IL226" i="93"/>
  <c r="IM226" i="93"/>
  <c r="IL38" i="93"/>
  <c r="IM38" i="93"/>
  <c r="IM105" i="93"/>
  <c r="IL44" i="93"/>
  <c r="IM44" i="93"/>
  <c r="IL22" i="93"/>
  <c r="IM22" i="93"/>
  <c r="IM219" i="93"/>
  <c r="IL159" i="93"/>
  <c r="IM159" i="93"/>
  <c r="IL206" i="93"/>
  <c r="IM206" i="93"/>
  <c r="IL86" i="93"/>
  <c r="IM86" i="93"/>
  <c r="IL106" i="93"/>
  <c r="IM106" i="93"/>
  <c r="IL218" i="93"/>
  <c r="IM218" i="93"/>
  <c r="IL58" i="93"/>
  <c r="IM58" i="93"/>
  <c r="IL85" i="93"/>
  <c r="IM85" i="93"/>
  <c r="IL245" i="93"/>
  <c r="IM245" i="93"/>
  <c r="IL225" i="93"/>
  <c r="IM225" i="93"/>
  <c r="IL197" i="93"/>
  <c r="IM197" i="93"/>
  <c r="IL237" i="93"/>
  <c r="IM237" i="93"/>
  <c r="IL284" i="93"/>
  <c r="IM284" i="93"/>
  <c r="IL75" i="93"/>
  <c r="IM75" i="93"/>
  <c r="IM102" i="93"/>
  <c r="IM121" i="93"/>
  <c r="IL81" i="93"/>
  <c r="IM81" i="93"/>
  <c r="IL60" i="93"/>
  <c r="IM60" i="93"/>
  <c r="IL79" i="93"/>
  <c r="IM79" i="93"/>
  <c r="IL78" i="93"/>
  <c r="IM78" i="93"/>
  <c r="IL41" i="93"/>
  <c r="IM41" i="93"/>
  <c r="IL180" i="93"/>
  <c r="IM180" i="93"/>
  <c r="IL120" i="93"/>
  <c r="IM120" i="93"/>
  <c r="IM200" i="93"/>
  <c r="IL239" i="93"/>
  <c r="IM239" i="93"/>
  <c r="IL158" i="93"/>
  <c r="IM158" i="93"/>
  <c r="IL185" i="93"/>
  <c r="IM185" i="93"/>
  <c r="IL257" i="93"/>
  <c r="IM257" i="93"/>
  <c r="IL164" i="93"/>
  <c r="IM164" i="93"/>
  <c r="IL84" i="93"/>
  <c r="IM84" i="93"/>
  <c r="IL276" i="93"/>
  <c r="IM276" i="93"/>
  <c r="IL36" i="93"/>
  <c r="IM36" i="93"/>
  <c r="IL103" i="93"/>
  <c r="IM103" i="93"/>
  <c r="IL123" i="93"/>
  <c r="IM123" i="93"/>
  <c r="IL183" i="93"/>
  <c r="IM183" i="93"/>
  <c r="IM203" i="93"/>
  <c r="IL135" i="93"/>
  <c r="IM135" i="93"/>
  <c r="IL155" i="93"/>
  <c r="IM155" i="93"/>
  <c r="IL82" i="93"/>
  <c r="IM82" i="93"/>
  <c r="IL182" i="93"/>
  <c r="IM182" i="93"/>
  <c r="IL61" i="93"/>
  <c r="IM61" i="93"/>
  <c r="IL161" i="93"/>
  <c r="IM161" i="93"/>
  <c r="IL16" i="93"/>
  <c r="IM16" i="93"/>
  <c r="IL23" i="93"/>
  <c r="IM23" i="93"/>
  <c r="IL195" i="93"/>
  <c r="IM195" i="93"/>
  <c r="FR17" i="93"/>
  <c r="IM19" i="93"/>
  <c r="IL220" i="93"/>
  <c r="IM220" i="93"/>
  <c r="IL40" i="93"/>
  <c r="IM40" i="93"/>
  <c r="IL80" i="93"/>
  <c r="IM80" i="93"/>
  <c r="IL240" i="93"/>
  <c r="IM240" i="93"/>
  <c r="IL139" i="93"/>
  <c r="IM139" i="93"/>
  <c r="IL146" i="93"/>
  <c r="IL117" i="93"/>
  <c r="IL204" i="93"/>
  <c r="IL104" i="93"/>
  <c r="IM104" i="93"/>
  <c r="IL236" i="93"/>
  <c r="IM236" i="93"/>
  <c r="IL176" i="93"/>
  <c r="IM176" i="93"/>
  <c r="IL216" i="93"/>
  <c r="IM216" i="93"/>
  <c r="IL156" i="93"/>
  <c r="IM156" i="93"/>
  <c r="IL83" i="93"/>
  <c r="IM83" i="93"/>
  <c r="IL43" i="93"/>
  <c r="IM43" i="93"/>
  <c r="IL202" i="93"/>
  <c r="IM202" i="93"/>
  <c r="IM181" i="93"/>
  <c r="IL241" i="93"/>
  <c r="IM241" i="93"/>
  <c r="IM221" i="93"/>
  <c r="IL116" i="93"/>
  <c r="IM116" i="93"/>
  <c r="IL101" i="93"/>
  <c r="IL20" i="93"/>
  <c r="IM20" i="93"/>
  <c r="IL186" i="93"/>
  <c r="IM186" i="93"/>
  <c r="IL258" i="93"/>
  <c r="IM258" i="93"/>
  <c r="IL145" i="93"/>
  <c r="IM145" i="93"/>
  <c r="IL125" i="93"/>
  <c r="IM125" i="93"/>
  <c r="IL177" i="93"/>
  <c r="IM177" i="93"/>
  <c r="IL56" i="93"/>
  <c r="IM56" i="93"/>
  <c r="IL96" i="93"/>
  <c r="IM96" i="93"/>
  <c r="IL263" i="93"/>
  <c r="IM263" i="93"/>
  <c r="IL143" i="93"/>
  <c r="IM143" i="93"/>
  <c r="IM95" i="93"/>
  <c r="IL215" i="93"/>
  <c r="IM215" i="93"/>
  <c r="IL55" i="93"/>
  <c r="IL122" i="93"/>
  <c r="IM122" i="93"/>
  <c r="IL281" i="93"/>
  <c r="IM281" i="93"/>
  <c r="IM201" i="93"/>
  <c r="IL147" i="93"/>
  <c r="IM147" i="93"/>
  <c r="IL140" i="93"/>
  <c r="IM140" i="93"/>
  <c r="IL46" i="93"/>
  <c r="IL246" i="93"/>
  <c r="IM246" i="93"/>
  <c r="IL166" i="93"/>
  <c r="IM166" i="93"/>
  <c r="IL138" i="93"/>
  <c r="IM138" i="93"/>
  <c r="IL198" i="93"/>
  <c r="IM198" i="93"/>
  <c r="IM285" i="93"/>
  <c r="IL217" i="93"/>
  <c r="IM217" i="93"/>
  <c r="IL137" i="93"/>
  <c r="IM137" i="93"/>
  <c r="IL244" i="93"/>
  <c r="IL163" i="93"/>
  <c r="IM163" i="93"/>
  <c r="IL283" i="93"/>
  <c r="IM283" i="93"/>
  <c r="IM63" i="93"/>
  <c r="IL235" i="93"/>
  <c r="IM235" i="93"/>
  <c r="IL275" i="93"/>
  <c r="IL142" i="93"/>
  <c r="IM142" i="93"/>
  <c r="IL261" i="93"/>
  <c r="IM261" i="93"/>
  <c r="IQ135" i="93"/>
  <c r="IQ162" i="93"/>
  <c r="IQ102" i="93"/>
  <c r="IQ41" i="93"/>
  <c r="IQ161" i="93"/>
  <c r="FU21" i="93"/>
  <c r="KQ271" i="93"/>
  <c r="KQ272" i="93"/>
  <c r="KQ152" i="93"/>
  <c r="KQ252" i="93"/>
  <c r="KQ17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216" i="93"/>
  <c r="IJ274" i="93"/>
  <c r="IJ228" i="93"/>
  <c r="IJ287" i="93"/>
  <c r="IJ107" i="93"/>
  <c r="IJ88" i="93"/>
  <c r="IJ227" i="93"/>
  <c r="IJ248" i="93"/>
  <c r="IJ187" i="93"/>
  <c r="CD12" i="93"/>
  <c r="IJ188" i="93"/>
  <c r="IJ267" i="93"/>
  <c r="IJ207" i="93"/>
  <c r="IJ68" i="93"/>
  <c r="KJ52" i="93"/>
  <c r="KJ172" i="93"/>
  <c r="KJ112" i="93"/>
  <c r="KJ92" i="93"/>
  <c r="IK26" i="93"/>
  <c r="IK17" i="93"/>
  <c r="IK180" i="93"/>
  <c r="IK39" i="93"/>
  <c r="IK79" i="93"/>
  <c r="IK278" i="93"/>
  <c r="IK138" i="93"/>
  <c r="IK238" i="93"/>
  <c r="IK157" i="93"/>
  <c r="IK64" i="93"/>
  <c r="IK44" i="93"/>
  <c r="IK144" i="93"/>
  <c r="IK84" i="93"/>
  <c r="IK256" i="93"/>
  <c r="IK283" i="93"/>
  <c r="IK75" i="93"/>
  <c r="IK42" i="93"/>
  <c r="IK225" i="93"/>
  <c r="IK265" i="93"/>
  <c r="IK205" i="93"/>
  <c r="IK104" i="93"/>
  <c r="IK264" i="93"/>
  <c r="IK244" i="93"/>
  <c r="IK136" i="93"/>
  <c r="IK183" i="93"/>
  <c r="IK63" i="93"/>
  <c r="IK115" i="93"/>
  <c r="IK155" i="93"/>
  <c r="IK242" i="93"/>
  <c r="IK182" i="93"/>
  <c r="IK262" i="93"/>
  <c r="IK282" i="93"/>
  <c r="IK161" i="93"/>
  <c r="IK28" i="93"/>
  <c r="IK280" i="93"/>
  <c r="IK200" i="93"/>
  <c r="IK220" i="93"/>
  <c r="IK186" i="93"/>
  <c r="IK198" i="93"/>
  <c r="IK145" i="93"/>
  <c r="IK177" i="93"/>
  <c r="IK137" i="93"/>
  <c r="IK124" i="93"/>
  <c r="IK284" i="93"/>
  <c r="IK276" i="93"/>
  <c r="IK56" i="93"/>
  <c r="IK263" i="93"/>
  <c r="IK195" i="93"/>
  <c r="IK62" i="93"/>
  <c r="IK281" i="93"/>
  <c r="IK19" i="93"/>
  <c r="IK140" i="93"/>
  <c r="IK59" i="93"/>
  <c r="IK66" i="93"/>
  <c r="IK266" i="93"/>
  <c r="IK206" i="93"/>
  <c r="IK78" i="93"/>
  <c r="IK58" i="93"/>
  <c r="IK258" i="93"/>
  <c r="IK98" i="93"/>
  <c r="IK125" i="93"/>
  <c r="IK45" i="93"/>
  <c r="IK37" i="93"/>
  <c r="IK36" i="93"/>
  <c r="IK156" i="93"/>
  <c r="IK96" i="93"/>
  <c r="IK43" i="93"/>
  <c r="IK83" i="93"/>
  <c r="IK55" i="93"/>
  <c r="IK235" i="93"/>
  <c r="IK101" i="93"/>
  <c r="IK260" i="93"/>
  <c r="IK147" i="93"/>
  <c r="IK219" i="93"/>
  <c r="IK119" i="93"/>
  <c r="IK246" i="93"/>
  <c r="IK97" i="93"/>
  <c r="IK77" i="93"/>
  <c r="IK277" i="93"/>
  <c r="IK135" i="93"/>
  <c r="IK255" i="93"/>
  <c r="IK162" i="93"/>
  <c r="IK261" i="93"/>
  <c r="IK181" i="93"/>
  <c r="IK40" i="93"/>
  <c r="IK259" i="93"/>
  <c r="IK86" i="93"/>
  <c r="IK286" i="93"/>
  <c r="IK218" i="93"/>
  <c r="IK118" i="93"/>
  <c r="IK178" i="93"/>
  <c r="IK38" i="93"/>
  <c r="IK236" i="93"/>
  <c r="IK203" i="93"/>
  <c r="IK103" i="93"/>
  <c r="IK215" i="93"/>
  <c r="IK122" i="93"/>
  <c r="IK41" i="93"/>
  <c r="IK80" i="93"/>
  <c r="IK100" i="93"/>
  <c r="IK160" i="93"/>
  <c r="IK240" i="93"/>
  <c r="IK139" i="93"/>
  <c r="IK46" i="93"/>
  <c r="IK164" i="93"/>
  <c r="IK184" i="93"/>
  <c r="IK143" i="93"/>
  <c r="IK223" i="93"/>
  <c r="IK163" i="93"/>
  <c r="IK275" i="93"/>
  <c r="IK142" i="93"/>
  <c r="IK221" i="93"/>
  <c r="IK24" i="93"/>
  <c r="IK60" i="93"/>
  <c r="IK120" i="93"/>
  <c r="IK199" i="93"/>
  <c r="IK99" i="93"/>
  <c r="IK226" i="93"/>
  <c r="IK106" i="93"/>
  <c r="IK146" i="93"/>
  <c r="IK158" i="93"/>
  <c r="IK245" i="93"/>
  <c r="IK185" i="93"/>
  <c r="IK165" i="93"/>
  <c r="IK117" i="93"/>
  <c r="IK197" i="93"/>
  <c r="IK257" i="93"/>
  <c r="IK57" i="93"/>
  <c r="IK76" i="93"/>
  <c r="IK123" i="93"/>
  <c r="IK95" i="93"/>
  <c r="IK61" i="93"/>
  <c r="HL187" i="93"/>
  <c r="HL107" i="93"/>
  <c r="HL248" i="93"/>
  <c r="HL127" i="93"/>
  <c r="HL67" i="93"/>
  <c r="HL88" i="93"/>
  <c r="HL168" i="93"/>
  <c r="HL287" i="93"/>
  <c r="HL87" i="93"/>
  <c r="HL208" i="93"/>
  <c r="HL188" i="93"/>
  <c r="HL48" i="93"/>
  <c r="HL108" i="93"/>
  <c r="HL207" i="93"/>
  <c r="HL267" i="93"/>
  <c r="HL47" i="93"/>
  <c r="HL228" i="93"/>
  <c r="HL148" i="93"/>
  <c r="HL167" i="93"/>
  <c r="HL227" i="93"/>
  <c r="HH187" i="93"/>
  <c r="GJ187" i="93"/>
  <c r="HH88" i="93"/>
  <c r="GJ8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68" i="93"/>
  <c r="HH48" i="93"/>
  <c r="KK72" i="93"/>
  <c r="HH208" i="93"/>
  <c r="HH47" i="93"/>
  <c r="KK272" i="93"/>
  <c r="KK252" i="93"/>
  <c r="HH268" i="93"/>
  <c r="HH67" i="93"/>
  <c r="HH288" i="93"/>
  <c r="HH148" i="93"/>
  <c r="HM26" i="93"/>
  <c r="JH192" i="93"/>
  <c r="JL12" i="93"/>
  <c r="JL112" i="93"/>
  <c r="JH172" i="93"/>
  <c r="JL132" i="93"/>
  <c r="HH75" i="93"/>
  <c r="JL212" i="93"/>
  <c r="JH252" i="93"/>
  <c r="HH16" i="93"/>
  <c r="LH52" i="93"/>
  <c r="HH141" i="93"/>
  <c r="HM28" i="93"/>
  <c r="HM15" i="93"/>
  <c r="HM18" i="93"/>
  <c r="HM14" i="93"/>
  <c r="HM21" i="93"/>
  <c r="HM19" i="93"/>
  <c r="HM20" i="93"/>
  <c r="HM24" i="93"/>
  <c r="HM16" i="93"/>
  <c r="IC67" i="93"/>
  <c r="FH67" i="93"/>
  <c r="FL67" i="93"/>
  <c r="FH128" i="93"/>
  <c r="FL128" i="93"/>
  <c r="FH87" i="93"/>
  <c r="FL87" i="93"/>
  <c r="FH267" i="93"/>
  <c r="FL267" i="93"/>
  <c r="FH148" i="93"/>
  <c r="CD132" i="93" s="1"/>
  <c r="FL148" i="93"/>
  <c r="CH132" i="93" s="1"/>
  <c r="FH12" i="93"/>
  <c r="FL247" i="93"/>
  <c r="FH247" i="93"/>
  <c r="HV107" i="93"/>
  <c r="FL107" i="93"/>
  <c r="FH107" i="93"/>
  <c r="FH287" i="93"/>
  <c r="FL287" i="93"/>
  <c r="FL168" i="93"/>
  <c r="FH168" i="93"/>
  <c r="CH12" i="93"/>
  <c r="FL12" i="93"/>
  <c r="FH127" i="93"/>
  <c r="FL127" i="93"/>
  <c r="HW48" i="93"/>
  <c r="FL48" i="93"/>
  <c r="FH48" i="93"/>
  <c r="IE188" i="93"/>
  <c r="FL188" i="93"/>
  <c r="FH188" i="93"/>
  <c r="HX47" i="93"/>
  <c r="FL47" i="93"/>
  <c r="FH47"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HC87" i="93"/>
  <c r="HA247" i="93"/>
  <c r="BV317" i="93"/>
  <c r="HF148" i="93"/>
  <c r="HC127" i="93"/>
  <c r="BW12" i="93"/>
  <c r="IG248" i="93"/>
  <c r="HB268" i="93"/>
  <c r="HV248" i="93"/>
  <c r="FP21" i="93"/>
  <c r="FP27" i="93"/>
  <c r="HW267" i="93"/>
  <c r="IB68" i="93"/>
  <c r="HZ188" i="93"/>
  <c r="IE47" i="93"/>
  <c r="FS20" i="93"/>
  <c r="HG248" i="93"/>
  <c r="HZ127" i="93"/>
  <c r="HZ148" i="93"/>
  <c r="HZ247" i="93"/>
  <c r="HG207" i="93"/>
  <c r="HY267" i="93"/>
  <c r="IA287" i="93"/>
  <c r="HK167" i="93"/>
  <c r="IF128" i="93"/>
  <c r="IB167" i="93"/>
  <c r="IC248" i="93"/>
  <c r="IE268" i="93"/>
  <c r="ID208" i="93"/>
  <c r="HY228" i="93"/>
  <c r="IC287" i="93"/>
  <c r="IF207" i="93"/>
  <c r="HX127" i="93"/>
  <c r="HD287" i="93"/>
  <c r="HY168" i="93"/>
  <c r="HY128" i="93"/>
  <c r="HF168" i="93"/>
  <c r="IC107" i="93"/>
  <c r="ID88" i="93"/>
  <c r="IE267" i="93"/>
  <c r="ID187" i="93"/>
  <c r="ID107" i="93"/>
  <c r="HV87" i="93"/>
  <c r="ID287" i="93"/>
  <c r="ID267" i="93"/>
  <c r="IE88" i="93"/>
  <c r="IA87" i="93"/>
  <c r="IH20" i="93"/>
  <c r="HU19" i="93"/>
  <c r="II19" i="93"/>
  <c r="HC21" i="93"/>
  <c r="HZ25" i="93"/>
  <c r="IQ17" i="93"/>
  <c r="IA17" i="93"/>
  <c r="HN17" i="93"/>
  <c r="HJ15" i="93"/>
  <c r="HN23" i="93"/>
  <c r="HZ48" i="93"/>
  <c r="IF48" i="93"/>
  <c r="FK234" i="93"/>
  <c r="FT234" i="93" s="1"/>
  <c r="FI106" i="93"/>
  <c r="FS106" i="93" s="1"/>
  <c r="HI106" i="93"/>
  <c r="FI266" i="93"/>
  <c r="FS266" i="93" s="1"/>
  <c r="HI266" i="93"/>
  <c r="FI105" i="93"/>
  <c r="FS105" i="93" s="1"/>
  <c r="HI105" i="93"/>
  <c r="FI285" i="93"/>
  <c r="FS285" i="93" s="1"/>
  <c r="HI285" i="93"/>
  <c r="FG164" i="93"/>
  <c r="FR164" i="93" s="1"/>
  <c r="HG164" i="93"/>
  <c r="FF43" i="93"/>
  <c r="HF43" i="93"/>
  <c r="FF203" i="93"/>
  <c r="HF203" i="93"/>
  <c r="FD102" i="93"/>
  <c r="HD102" i="93"/>
  <c r="FD242" i="93"/>
  <c r="HD242" i="93"/>
  <c r="FC141" i="93"/>
  <c r="HC141" i="93"/>
  <c r="FC261" i="93"/>
  <c r="HC261" i="93"/>
  <c r="FM179" i="93"/>
  <c r="FU179" i="93" s="1"/>
  <c r="HM179" i="93"/>
  <c r="FK58" i="93"/>
  <c r="FT58" i="93" s="1"/>
  <c r="HK58" i="93"/>
  <c r="FK218" i="93"/>
  <c r="FT218" i="93" s="1"/>
  <c r="HK218" i="93"/>
  <c r="FI97" i="93"/>
  <c r="FS97" i="93" s="1"/>
  <c r="FI257" i="93"/>
  <c r="FS257" i="93" s="1"/>
  <c r="HI257" i="93"/>
  <c r="FG136" i="93"/>
  <c r="FR136" i="93" s="1"/>
  <c r="HG136" i="93"/>
  <c r="FF175" i="93"/>
  <c r="FQ175" i="93" s="1"/>
  <c r="HF175" i="93"/>
  <c r="FF74" i="93"/>
  <c r="FB164" i="93"/>
  <c r="HB164" i="93"/>
  <c r="FB76" i="93"/>
  <c r="HB76" i="93"/>
  <c r="FB216" i="93"/>
  <c r="HB216" i="93"/>
  <c r="FA124" i="93"/>
  <c r="HA124" i="93"/>
  <c r="FA244" i="93"/>
  <c r="HA244" i="93"/>
  <c r="FA136" i="93"/>
  <c r="HA136" i="93"/>
  <c r="HO137" i="93"/>
  <c r="FI234" i="93"/>
  <c r="FS234" i="93" s="1"/>
  <c r="FG86" i="93"/>
  <c r="FR86" i="93" s="1"/>
  <c r="HG86" i="93"/>
  <c r="FG266" i="93"/>
  <c r="FR266" i="93" s="1"/>
  <c r="HG266" i="93"/>
  <c r="FG105" i="93"/>
  <c r="FR105" i="93" s="1"/>
  <c r="HG105" i="93"/>
  <c r="FG285" i="93"/>
  <c r="FR285" i="93" s="1"/>
  <c r="HG285" i="93"/>
  <c r="FF244" i="93"/>
  <c r="HF244" i="93"/>
  <c r="FD43" i="93"/>
  <c r="FP43" i="93" s="1"/>
  <c r="HD43" i="93"/>
  <c r="FD183" i="93"/>
  <c r="FP183" i="93" s="1"/>
  <c r="HD183" i="93"/>
  <c r="FC82" i="93"/>
  <c r="HC82" i="93"/>
  <c r="FC262" i="93"/>
  <c r="HC262" i="93"/>
  <c r="FM140" i="93"/>
  <c r="FU140" i="93" s="1"/>
  <c r="FK179" i="93"/>
  <c r="FT179" i="93" s="1"/>
  <c r="HK179" i="93"/>
  <c r="FI78" i="93"/>
  <c r="FS78" i="93" s="1"/>
  <c r="HI78" i="93"/>
  <c r="FI258" i="93"/>
  <c r="FS258" i="93" s="1"/>
  <c r="HI258" i="93"/>
  <c r="FG97" i="93"/>
  <c r="FR97" i="93" s="1"/>
  <c r="HG97" i="93"/>
  <c r="FG277" i="93"/>
  <c r="FR277" i="93" s="1"/>
  <c r="HG277" i="93"/>
  <c r="FF156" i="93"/>
  <c r="FQ156" i="93" s="1"/>
  <c r="HF156" i="93"/>
  <c r="FD55" i="93"/>
  <c r="FP55" i="93" s="1"/>
  <c r="HD55" i="93"/>
  <c r="FD175" i="93"/>
  <c r="FP175" i="93" s="1"/>
  <c r="HD175" i="93"/>
  <c r="FD94" i="93"/>
  <c r="FB43" i="93"/>
  <c r="HB43" i="93"/>
  <c r="FB183" i="93"/>
  <c r="HB183" i="93"/>
  <c r="FB95" i="93"/>
  <c r="HB95" i="93"/>
  <c r="FB255" i="93"/>
  <c r="HB255" i="93"/>
  <c r="FA163" i="93"/>
  <c r="FA35" i="93"/>
  <c r="HA35" i="93"/>
  <c r="FA195" i="93"/>
  <c r="HA195" i="93"/>
  <c r="FD204" i="93"/>
  <c r="FP204" i="93" s="1"/>
  <c r="HD204" i="93"/>
  <c r="FC43" i="93"/>
  <c r="HC43" i="93"/>
  <c r="FC183" i="93"/>
  <c r="HC183" i="93"/>
  <c r="FK120" i="93"/>
  <c r="FT120" i="93" s="1"/>
  <c r="HK120" i="93"/>
  <c r="HK20" i="93"/>
  <c r="FI199" i="93"/>
  <c r="FS199" i="93" s="1"/>
  <c r="HI199" i="93"/>
  <c r="FG38" i="93"/>
  <c r="FR38" i="93" s="1"/>
  <c r="HG38" i="93"/>
  <c r="FD116" i="93"/>
  <c r="HD116" i="93"/>
  <c r="HD16" i="93"/>
  <c r="FC34" i="93"/>
  <c r="HC214" i="93"/>
  <c r="FB182" i="93"/>
  <c r="HB182" i="93"/>
  <c r="FB194" i="93"/>
  <c r="HA22" i="93"/>
  <c r="FD286" i="93"/>
  <c r="HD286" i="93"/>
  <c r="FC44" i="93"/>
  <c r="HC44" i="93"/>
  <c r="FM62" i="93"/>
  <c r="FU62" i="93" s="1"/>
  <c r="FK121" i="93"/>
  <c r="FT121" i="93" s="1"/>
  <c r="HK121" i="93"/>
  <c r="FI180" i="93"/>
  <c r="FS180" i="93" s="1"/>
  <c r="HI180" i="93"/>
  <c r="FD157" i="93"/>
  <c r="HD157" i="93"/>
  <c r="FC176" i="93"/>
  <c r="HC176" i="93"/>
  <c r="FB41" i="93"/>
  <c r="HB41" i="93"/>
  <c r="FB201" i="93"/>
  <c r="HB201" i="93"/>
  <c r="HD28" i="93"/>
  <c r="FC265" i="93"/>
  <c r="HC265" i="93"/>
  <c r="FM203" i="93"/>
  <c r="FU203" i="93" s="1"/>
  <c r="FI261" i="93"/>
  <c r="FS261" i="93" s="1"/>
  <c r="HI261" i="93"/>
  <c r="FF39" i="93"/>
  <c r="HF39" i="93"/>
  <c r="FD258" i="93"/>
  <c r="HD258" i="93"/>
  <c r="FC137" i="93"/>
  <c r="HC137" i="93"/>
  <c r="HC17" i="93"/>
  <c r="FM34" i="93"/>
  <c r="FU34" i="93" s="1"/>
  <c r="FM214" i="93"/>
  <c r="FU214" i="93" s="1"/>
  <c r="FB40" i="93"/>
  <c r="HB40" i="93"/>
  <c r="FM64" i="93"/>
  <c r="FU64" i="93" s="1"/>
  <c r="FM244" i="93"/>
  <c r="FU244" i="93" s="1"/>
  <c r="FK143" i="93"/>
  <c r="FT143" i="93" s="1"/>
  <c r="HK143" i="93"/>
  <c r="FK283" i="93"/>
  <c r="FT283" i="93" s="1"/>
  <c r="HK283" i="93"/>
  <c r="FI162" i="93"/>
  <c r="FS162" i="93" s="1"/>
  <c r="HI162" i="93"/>
  <c r="FG41" i="93"/>
  <c r="FR41" i="93" s="1"/>
  <c r="HG41" i="93"/>
  <c r="FG221" i="93"/>
  <c r="FR221" i="93" s="1"/>
  <c r="HG221" i="93"/>
  <c r="FF100" i="93"/>
  <c r="HF100" i="93"/>
  <c r="FF240" i="93"/>
  <c r="HF240" i="93"/>
  <c r="FD139" i="93"/>
  <c r="HD139" i="93"/>
  <c r="FC38" i="93"/>
  <c r="HC38" i="93"/>
  <c r="FC178" i="93"/>
  <c r="HC178" i="93"/>
  <c r="FM76" i="93"/>
  <c r="FU76" i="93" s="1"/>
  <c r="FM216" i="93"/>
  <c r="FU216" i="93" s="1"/>
  <c r="FK135" i="93"/>
  <c r="FT135" i="93" s="1"/>
  <c r="HK135" i="93"/>
  <c r="FK275" i="93"/>
  <c r="FT275" i="93" s="1"/>
  <c r="HK275" i="93"/>
  <c r="FK154" i="93"/>
  <c r="FT154" i="93" s="1"/>
  <c r="FB159" i="93"/>
  <c r="HB159" i="93"/>
  <c r="FA99" i="93"/>
  <c r="HA99" i="93"/>
  <c r="FA239" i="93"/>
  <c r="HA239" i="93"/>
  <c r="FM106" i="93"/>
  <c r="FU106" i="93" s="1"/>
  <c r="FM266" i="93"/>
  <c r="FU266" i="93" s="1"/>
  <c r="FM105" i="93"/>
  <c r="FU105" i="93" s="1"/>
  <c r="FK164" i="93"/>
  <c r="FT164" i="93" s="1"/>
  <c r="HK164" i="93"/>
  <c r="FI83" i="93"/>
  <c r="FS83" i="93" s="1"/>
  <c r="HI83" i="93"/>
  <c r="FI223" i="93"/>
  <c r="FS223" i="93" s="1"/>
  <c r="HI223" i="93"/>
  <c r="FG142" i="93"/>
  <c r="FR142" i="93" s="1"/>
  <c r="HG142" i="93"/>
  <c r="FG282" i="93"/>
  <c r="FR282" i="93" s="1"/>
  <c r="HG282" i="93"/>
  <c r="FF161" i="93"/>
  <c r="FQ161" i="93" s="1"/>
  <c r="HF161" i="93"/>
  <c r="FD40" i="93"/>
  <c r="HD40" i="93"/>
  <c r="FD220" i="93"/>
  <c r="HD220" i="93"/>
  <c r="FC99" i="93"/>
  <c r="HC99" i="93"/>
  <c r="FC259" i="93"/>
  <c r="HC259" i="93"/>
  <c r="FM137" i="93"/>
  <c r="FU137" i="93" s="1"/>
  <c r="FK176" i="93"/>
  <c r="FT176" i="93" s="1"/>
  <c r="HK176" i="93"/>
  <c r="FI35" i="93"/>
  <c r="FS35" i="93" s="1"/>
  <c r="HI35" i="93"/>
  <c r="FI215" i="93"/>
  <c r="FS215" i="93" s="1"/>
  <c r="HI215" i="93"/>
  <c r="FI134" i="93"/>
  <c r="FS134" i="93" s="1"/>
  <c r="FB86" i="93"/>
  <c r="HB86" i="93"/>
  <c r="FB226" i="93"/>
  <c r="HB226" i="93"/>
  <c r="FB78" i="93"/>
  <c r="HB78" i="93"/>
  <c r="FB258" i="93"/>
  <c r="HB258" i="93"/>
  <c r="FA146" i="93"/>
  <c r="HA146" i="93"/>
  <c r="FA178" i="93"/>
  <c r="HA178" i="93"/>
  <c r="FK126" i="93"/>
  <c r="FT126" i="93" s="1"/>
  <c r="HK126" i="93"/>
  <c r="FK185" i="93"/>
  <c r="FT185" i="93" s="1"/>
  <c r="HK185" i="93"/>
  <c r="FI64" i="93"/>
  <c r="FS64" i="93" s="1"/>
  <c r="HI64" i="93"/>
  <c r="FI204" i="93"/>
  <c r="FS204" i="93" s="1"/>
  <c r="HI204" i="93"/>
  <c r="FG63" i="93"/>
  <c r="FR63" i="93" s="1"/>
  <c r="HG63" i="93"/>
  <c r="FG283" i="93"/>
  <c r="FR283" i="93" s="1"/>
  <c r="HG283" i="93"/>
  <c r="FF162" i="93"/>
  <c r="FQ162" i="93" s="1"/>
  <c r="HF162" i="93"/>
  <c r="FD41" i="93"/>
  <c r="FP41" i="93" s="1"/>
  <c r="HD41" i="93"/>
  <c r="FD181" i="93"/>
  <c r="FP181" i="93" s="1"/>
  <c r="HD181" i="93"/>
  <c r="FC120" i="93"/>
  <c r="HC120" i="93"/>
  <c r="FC260" i="93"/>
  <c r="HC260" i="93"/>
  <c r="FM198" i="93"/>
  <c r="FU198" i="93" s="1"/>
  <c r="FK197" i="93"/>
  <c r="FT197" i="93" s="1"/>
  <c r="HK197" i="93"/>
  <c r="FI56" i="93"/>
  <c r="FS56" i="93" s="1"/>
  <c r="HI56" i="93"/>
  <c r="FI196" i="93"/>
  <c r="FS196" i="93" s="1"/>
  <c r="HI196" i="93"/>
  <c r="FG95" i="93"/>
  <c r="FR95" i="93" s="1"/>
  <c r="HG95" i="93"/>
  <c r="FG255" i="93"/>
  <c r="FR255" i="93" s="1"/>
  <c r="HG255" i="93"/>
  <c r="FG194" i="93"/>
  <c r="FR194" i="93" s="1"/>
  <c r="FB85" i="93"/>
  <c r="HB85" i="93"/>
  <c r="FB265" i="93"/>
  <c r="HB265" i="93"/>
  <c r="FB137" i="93"/>
  <c r="HB137" i="93"/>
  <c r="FA185" i="93"/>
  <c r="HA185" i="93"/>
  <c r="FA57" i="93"/>
  <c r="HA57" i="93"/>
  <c r="FA217" i="93"/>
  <c r="HA217" i="93"/>
  <c r="HE288" i="93"/>
  <c r="HJ208" i="93"/>
  <c r="HE108" i="93"/>
  <c r="HE128" i="93"/>
  <c r="IH228" i="93"/>
  <c r="IH248" i="93"/>
  <c r="HU48" i="93"/>
  <c r="HE188" i="93"/>
  <c r="HJ188" i="93"/>
  <c r="HU88" i="93"/>
  <c r="IM128" i="93"/>
  <c r="IM208" i="93"/>
  <c r="HT167" i="93"/>
  <c r="HJ227" i="93"/>
  <c r="HS107" i="93"/>
  <c r="IK187" i="93"/>
  <c r="HT87" i="93"/>
  <c r="HT287" i="93"/>
  <c r="HJ107" i="93"/>
  <c r="HT227" i="93"/>
  <c r="HJ207" i="93"/>
  <c r="HN227" i="93"/>
  <c r="HE227" i="93"/>
  <c r="IQ187" i="93"/>
  <c r="IH227" i="93"/>
  <c r="IL207" i="93"/>
  <c r="II47" i="93"/>
  <c r="IQ87" i="93"/>
  <c r="IL259" i="93"/>
  <c r="HT236" i="93"/>
  <c r="JJ232" i="93"/>
  <c r="KI192" i="93"/>
  <c r="KC192" i="93"/>
  <c r="KB92" i="93"/>
  <c r="KB112" i="93"/>
  <c r="KM172" i="93"/>
  <c r="HE114" i="93"/>
  <c r="KE212" i="93"/>
  <c r="JJ152" i="93"/>
  <c r="HY194" i="93"/>
  <c r="JY192" i="93"/>
  <c r="IE234" i="93"/>
  <c r="KA252" i="93"/>
  <c r="HS141" i="93"/>
  <c r="II201" i="93"/>
  <c r="HG268" i="93"/>
  <c r="HZ68" i="93"/>
  <c r="HI268" i="93"/>
  <c r="HZ267" i="93"/>
  <c r="IB288" i="93"/>
  <c r="IF268" i="93"/>
  <c r="IB227" i="93"/>
  <c r="HX128" i="93"/>
  <c r="IB107" i="93"/>
  <c r="IF208" i="93"/>
  <c r="HM208" i="93"/>
  <c r="IE288" i="93"/>
  <c r="HY288" i="93"/>
  <c r="IC207" i="93"/>
  <c r="ID108" i="93"/>
  <c r="ID168" i="93"/>
  <c r="HV267" i="93"/>
  <c r="HX207" i="93"/>
  <c r="IF187" i="93"/>
  <c r="IC247" i="93"/>
  <c r="IC127" i="93"/>
  <c r="HV247" i="93"/>
  <c r="HV287" i="93"/>
  <c r="HW168" i="93"/>
  <c r="HI167" i="93"/>
  <c r="HJ28" i="93"/>
  <c r="HE20" i="93"/>
  <c r="HR27" i="93"/>
  <c r="HE19" i="93"/>
  <c r="HJ26" i="93"/>
  <c r="II26" i="93"/>
  <c r="HX26" i="93"/>
  <c r="IF18" i="93"/>
  <c r="IE18" i="93"/>
  <c r="IH25" i="93"/>
  <c r="IQ22" i="93"/>
  <c r="HY48" i="93"/>
  <c r="IE48" i="93"/>
  <c r="HK274" i="93"/>
  <c r="HI25" i="93"/>
  <c r="FF103" i="93"/>
  <c r="FM79" i="93"/>
  <c r="FU79" i="93" s="1"/>
  <c r="FI137" i="93"/>
  <c r="FS137" i="93" s="1"/>
  <c r="HI137" i="93"/>
  <c r="HF94" i="93"/>
  <c r="FB84" i="93"/>
  <c r="HB84" i="93"/>
  <c r="FB36" i="93"/>
  <c r="HB36" i="93"/>
  <c r="HQ142" i="93"/>
  <c r="HO157" i="93"/>
  <c r="HV47" i="93"/>
  <c r="IF47" i="93"/>
  <c r="FI254" i="93"/>
  <c r="FS254" i="93" s="1"/>
  <c r="FG126" i="93"/>
  <c r="FR126" i="93" s="1"/>
  <c r="HG126" i="93"/>
  <c r="FG246" i="93"/>
  <c r="FR246" i="93" s="1"/>
  <c r="HG246" i="93"/>
  <c r="FG125" i="93"/>
  <c r="FR125" i="93" s="1"/>
  <c r="HG125" i="93"/>
  <c r="FF164" i="93"/>
  <c r="HF164" i="93"/>
  <c r="FD103" i="93"/>
  <c r="FP103" i="93" s="1"/>
  <c r="FD223" i="93"/>
  <c r="FP223" i="93" s="1"/>
  <c r="HD223" i="93"/>
  <c r="FC122" i="93"/>
  <c r="HC122" i="93"/>
  <c r="FC282" i="93"/>
  <c r="HC282" i="93"/>
  <c r="FM160" i="93"/>
  <c r="FU160" i="93" s="1"/>
  <c r="FK39" i="93"/>
  <c r="FT39" i="93" s="1"/>
  <c r="HK39" i="93"/>
  <c r="FK199" i="93"/>
  <c r="FT199" i="93" s="1"/>
  <c r="HK199" i="93"/>
  <c r="FI98" i="93"/>
  <c r="FS98" i="93" s="1"/>
  <c r="HI98" i="93"/>
  <c r="FI238" i="93"/>
  <c r="FS238" i="93" s="1"/>
  <c r="HI238" i="93"/>
  <c r="FG117" i="93"/>
  <c r="FR117" i="93" s="1"/>
  <c r="HG117" i="93"/>
  <c r="FF196" i="93"/>
  <c r="FQ196" i="93" s="1"/>
  <c r="HF196" i="93"/>
  <c r="FD35" i="93"/>
  <c r="FP35" i="93" s="1"/>
  <c r="HD35" i="93"/>
  <c r="FD215" i="93"/>
  <c r="FP215" i="93" s="1"/>
  <c r="HD215" i="93"/>
  <c r="FD114" i="93"/>
  <c r="FB63" i="93"/>
  <c r="HB63" i="93"/>
  <c r="FB223" i="93"/>
  <c r="HB223" i="93"/>
  <c r="FB135" i="93"/>
  <c r="HB135" i="93"/>
  <c r="FB275" i="93"/>
  <c r="HB275" i="93"/>
  <c r="FA183" i="93"/>
  <c r="HA183" i="93"/>
  <c r="FA75" i="93"/>
  <c r="HA75" i="93"/>
  <c r="FA215" i="93"/>
  <c r="HA215" i="93"/>
  <c r="FG234" i="93"/>
  <c r="FR234" i="93" s="1"/>
  <c r="FF126" i="93"/>
  <c r="FQ126" i="93" s="1"/>
  <c r="HF126" i="93"/>
  <c r="FF226" i="93"/>
  <c r="FQ226" i="93" s="1"/>
  <c r="HF226" i="93"/>
  <c r="FF125" i="93"/>
  <c r="FQ125" i="93" s="1"/>
  <c r="HF125" i="93"/>
  <c r="FD164" i="93"/>
  <c r="FP164" i="93" s="1"/>
  <c r="HD164" i="93"/>
  <c r="FC63" i="93"/>
  <c r="HC63" i="93"/>
  <c r="FC223" i="93"/>
  <c r="HC223" i="93"/>
  <c r="FM101" i="93"/>
  <c r="FU101" i="93" s="1"/>
  <c r="FM261" i="93"/>
  <c r="FU261" i="93" s="1"/>
  <c r="FK160" i="93"/>
  <c r="FT160" i="93" s="1"/>
  <c r="FI59" i="93"/>
  <c r="FS59" i="93" s="1"/>
  <c r="HI59" i="93"/>
  <c r="FI179" i="93"/>
  <c r="FS179" i="93" s="1"/>
  <c r="HI179" i="93"/>
  <c r="FG98" i="93"/>
  <c r="FR98" i="93" s="1"/>
  <c r="HG98" i="93"/>
  <c r="FG258" i="93"/>
  <c r="FR258" i="93" s="1"/>
  <c r="HG258" i="93"/>
  <c r="FF117" i="93"/>
  <c r="HF117" i="93"/>
  <c r="FF277" i="93"/>
  <c r="HF277" i="93"/>
  <c r="FD156" i="93"/>
  <c r="HD156" i="93"/>
  <c r="FC35" i="93"/>
  <c r="HC35" i="93"/>
  <c r="FC175" i="93"/>
  <c r="HC175" i="93"/>
  <c r="FC94" i="93"/>
  <c r="FB202" i="93"/>
  <c r="HB202" i="93"/>
  <c r="FB34" i="93"/>
  <c r="FB214" i="93"/>
  <c r="FA202" i="93"/>
  <c r="HA202" i="93"/>
  <c r="FD126" i="93"/>
  <c r="HD126" i="93"/>
  <c r="FD225" i="93"/>
  <c r="FP225" i="93" s="1"/>
  <c r="HD225" i="93"/>
  <c r="FC84" i="93"/>
  <c r="HC84" i="93"/>
  <c r="FC224" i="93"/>
  <c r="HC224" i="93"/>
  <c r="FM82" i="93"/>
  <c r="FU82" i="93" s="1"/>
  <c r="FM262" i="93"/>
  <c r="FU262" i="93" s="1"/>
  <c r="FK141" i="93"/>
  <c r="FT141" i="93" s="1"/>
  <c r="HK141" i="93"/>
  <c r="FI40" i="93"/>
  <c r="FS40" i="93" s="1"/>
  <c r="HI40" i="93"/>
  <c r="FI200" i="93"/>
  <c r="FS200" i="93" s="1"/>
  <c r="HI200" i="93"/>
  <c r="FG79" i="93"/>
  <c r="FR79" i="93" s="1"/>
  <c r="HG79" i="93"/>
  <c r="FG239" i="93"/>
  <c r="FR239" i="93" s="1"/>
  <c r="HG239" i="93"/>
  <c r="FF138" i="93"/>
  <c r="FQ138" i="93" s="1"/>
  <c r="HF138" i="93"/>
  <c r="FD177" i="93"/>
  <c r="HD177" i="93"/>
  <c r="FC36" i="93"/>
  <c r="HC36" i="93"/>
  <c r="FC196" i="93"/>
  <c r="HC196" i="93"/>
  <c r="FB61" i="93"/>
  <c r="HB61" i="93"/>
  <c r="FB241" i="93"/>
  <c r="HB241" i="93"/>
  <c r="FA61" i="93"/>
  <c r="HA61" i="93"/>
  <c r="FA221" i="93"/>
  <c r="HA221" i="93"/>
  <c r="FD234" i="93"/>
  <c r="FC106" i="93"/>
  <c r="HC106" i="93"/>
  <c r="FC266" i="93"/>
  <c r="HC266" i="93"/>
  <c r="FC105" i="93"/>
  <c r="HC105" i="93"/>
  <c r="FM163" i="93"/>
  <c r="FU163" i="93" s="1"/>
  <c r="FK62" i="93"/>
  <c r="FT62" i="93" s="1"/>
  <c r="HK62" i="93"/>
  <c r="FK242" i="93"/>
  <c r="FT242" i="93" s="1"/>
  <c r="HK242" i="93"/>
  <c r="FI121" i="93"/>
  <c r="FS121" i="93" s="1"/>
  <c r="HI121" i="93"/>
  <c r="FI281" i="93"/>
  <c r="FS281" i="93" s="1"/>
  <c r="HI281" i="93"/>
  <c r="FG180" i="93"/>
  <c r="FR180" i="93" s="1"/>
  <c r="HG180" i="93"/>
  <c r="FF59" i="93"/>
  <c r="HF59" i="93"/>
  <c r="FF219" i="93"/>
  <c r="HF219" i="93"/>
  <c r="FD138" i="93"/>
  <c r="FD278" i="93"/>
  <c r="HD278" i="93"/>
  <c r="FC217" i="93"/>
  <c r="HC217" i="93"/>
  <c r="FM35" i="93"/>
  <c r="FU35" i="93" s="1"/>
  <c r="FM175" i="93"/>
  <c r="FU175" i="93" s="1"/>
  <c r="FM94" i="93"/>
  <c r="FU94" i="93" s="1"/>
  <c r="FB60" i="93"/>
  <c r="HB60" i="93"/>
  <c r="FB220" i="93"/>
  <c r="HB220" i="93"/>
  <c r="FA120" i="93"/>
  <c r="HA120" i="93"/>
  <c r="FM104" i="93"/>
  <c r="FU104" i="93" s="1"/>
  <c r="FM264" i="93"/>
  <c r="FU264" i="93" s="1"/>
  <c r="FK123" i="93"/>
  <c r="FT123" i="93" s="1"/>
  <c r="HK123" i="93"/>
  <c r="FI42" i="93"/>
  <c r="FS42" i="93" s="1"/>
  <c r="HI42" i="93"/>
  <c r="FI182" i="93"/>
  <c r="FS182" i="93" s="1"/>
  <c r="HI182" i="93"/>
  <c r="FG101" i="93"/>
  <c r="FR101" i="93" s="1"/>
  <c r="HG101" i="93"/>
  <c r="FG241" i="93"/>
  <c r="FR241" i="93" s="1"/>
  <c r="HG241" i="93"/>
  <c r="FF120" i="93"/>
  <c r="HF120" i="93"/>
  <c r="FF280" i="93"/>
  <c r="HF280" i="93"/>
  <c r="FD159" i="93"/>
  <c r="HD159" i="93"/>
  <c r="FC58" i="93"/>
  <c r="HC58" i="93"/>
  <c r="FC218" i="93"/>
  <c r="FM96" i="93"/>
  <c r="FU96" i="93" s="1"/>
  <c r="FM256" i="93"/>
  <c r="FU256" i="93" s="1"/>
  <c r="FK115" i="93"/>
  <c r="FT115" i="93" s="1"/>
  <c r="HK115" i="93"/>
  <c r="FK54" i="93"/>
  <c r="FT54" i="93" s="1"/>
  <c r="FK194" i="93"/>
  <c r="FT194" i="93" s="1"/>
  <c r="FB147" i="93"/>
  <c r="HB147" i="93"/>
  <c r="FB179" i="93"/>
  <c r="HB179" i="93"/>
  <c r="FA79" i="93"/>
  <c r="HA79" i="93"/>
  <c r="FA259" i="93"/>
  <c r="HA259" i="93"/>
  <c r="FM126" i="93"/>
  <c r="FU126" i="93" s="1"/>
  <c r="FM286" i="93"/>
  <c r="FU286" i="93" s="1"/>
  <c r="FM185" i="93"/>
  <c r="FU185" i="93" s="1"/>
  <c r="FK84" i="93"/>
  <c r="FT84" i="93" s="1"/>
  <c r="HK84" i="93"/>
  <c r="FK204" i="93"/>
  <c r="FT204" i="93" s="1"/>
  <c r="HK204" i="93"/>
  <c r="FI103" i="93"/>
  <c r="FS103" i="93" s="1"/>
  <c r="HI103" i="93"/>
  <c r="FI283" i="93"/>
  <c r="FS283" i="93" s="1"/>
  <c r="HI283" i="93"/>
  <c r="FG122" i="93"/>
  <c r="FR122" i="93" s="1"/>
  <c r="HG122" i="93"/>
  <c r="FF201" i="93"/>
  <c r="FQ201" i="93" s="1"/>
  <c r="HF201" i="93"/>
  <c r="FD100" i="93"/>
  <c r="HD100" i="93"/>
  <c r="FD240" i="93"/>
  <c r="HD240" i="93"/>
  <c r="FC119" i="93"/>
  <c r="HC119" i="93"/>
  <c r="FC279" i="93"/>
  <c r="HC279" i="93"/>
  <c r="FM157" i="93"/>
  <c r="FU157" i="93" s="1"/>
  <c r="FK56" i="93"/>
  <c r="FT56" i="93" s="1"/>
  <c r="FK196" i="93"/>
  <c r="FT196" i="93" s="1"/>
  <c r="HK196" i="93"/>
  <c r="FI75" i="93"/>
  <c r="FS75" i="93" s="1"/>
  <c r="HI75" i="93"/>
  <c r="FI235" i="93"/>
  <c r="FS235" i="93" s="1"/>
  <c r="HI235" i="93"/>
  <c r="FI114" i="93"/>
  <c r="FS114" i="93" s="1"/>
  <c r="FB66" i="93"/>
  <c r="HB66" i="93"/>
  <c r="FB246" i="93"/>
  <c r="HB246" i="93"/>
  <c r="FB98" i="93"/>
  <c r="HB98" i="93"/>
  <c r="FB278" i="93"/>
  <c r="HB278" i="93"/>
  <c r="FA166" i="93"/>
  <c r="HA166" i="93"/>
  <c r="FA38" i="93"/>
  <c r="HA38" i="93"/>
  <c r="FA238" i="93"/>
  <c r="HA238" i="93"/>
  <c r="FK166" i="93"/>
  <c r="FT166" i="93" s="1"/>
  <c r="HK166" i="93"/>
  <c r="FK45" i="93"/>
  <c r="FT45" i="93" s="1"/>
  <c r="HK45" i="93"/>
  <c r="FK245" i="93"/>
  <c r="FT245" i="93" s="1"/>
  <c r="HK245" i="93"/>
  <c r="FI84" i="93"/>
  <c r="FS84" i="93" s="1"/>
  <c r="HI84" i="93"/>
  <c r="FI244" i="93"/>
  <c r="FS244" i="93" s="1"/>
  <c r="HI244" i="93"/>
  <c r="FG123" i="93"/>
  <c r="FR123" i="93" s="1"/>
  <c r="HG123" i="93"/>
  <c r="FG243" i="93"/>
  <c r="FR243" i="93" s="1"/>
  <c r="HG243" i="93"/>
  <c r="FF182" i="93"/>
  <c r="FQ182" i="93" s="1"/>
  <c r="HF182" i="93"/>
  <c r="FD61" i="93"/>
  <c r="FP61" i="93" s="1"/>
  <c r="HD61" i="93"/>
  <c r="FD221" i="93"/>
  <c r="FP221" i="93" s="1"/>
  <c r="HD221" i="93"/>
  <c r="FC80" i="93"/>
  <c r="FC280" i="93"/>
  <c r="HC280" i="93"/>
  <c r="FM118" i="93"/>
  <c r="FU118" i="93" s="1"/>
  <c r="FK37" i="93"/>
  <c r="FT37" i="93" s="1"/>
  <c r="HK37" i="93"/>
  <c r="FK177" i="93"/>
  <c r="FT177" i="93" s="1"/>
  <c r="HK177" i="93"/>
  <c r="FI96" i="93"/>
  <c r="FS96" i="93" s="1"/>
  <c r="HI96" i="93"/>
  <c r="FI256" i="93"/>
  <c r="FS256" i="93" s="1"/>
  <c r="HI256" i="93"/>
  <c r="FG115" i="93"/>
  <c r="FR115" i="93" s="1"/>
  <c r="HG115" i="93"/>
  <c r="FG275" i="93"/>
  <c r="FR275" i="93" s="1"/>
  <c r="HG275" i="93"/>
  <c r="FG154" i="93"/>
  <c r="FR154" i="93" s="1"/>
  <c r="FB145" i="93"/>
  <c r="HB145" i="93"/>
  <c r="FB285" i="93"/>
  <c r="HB285" i="93"/>
  <c r="FB157" i="93"/>
  <c r="HB157" i="93"/>
  <c r="FA45" i="93"/>
  <c r="HA45" i="93"/>
  <c r="FA225" i="93"/>
  <c r="HA225" i="93"/>
  <c r="FA77" i="93"/>
  <c r="HA77" i="93"/>
  <c r="FA237" i="93"/>
  <c r="HA237" i="93"/>
  <c r="IQ128" i="93"/>
  <c r="HT208" i="93"/>
  <c r="HN188" i="93"/>
  <c r="HN128" i="93"/>
  <c r="HE168" i="93"/>
  <c r="HS168" i="93"/>
  <c r="HR88" i="93"/>
  <c r="IQ168" i="93"/>
  <c r="IL248" i="93"/>
  <c r="HR68" i="93"/>
  <c r="IK48" i="93"/>
  <c r="II268" i="93"/>
  <c r="IK68" i="93"/>
  <c r="HX180" i="93"/>
  <c r="HJ47" i="93"/>
  <c r="HS247" i="93"/>
  <c r="HT107" i="93"/>
  <c r="IK127" i="93"/>
  <c r="HU247" i="93"/>
  <c r="IL187" i="93"/>
  <c r="IH47" i="93"/>
  <c r="II247" i="93"/>
  <c r="HN207" i="93"/>
  <c r="HE47" i="93"/>
  <c r="IL59" i="93"/>
  <c r="IL179" i="93"/>
  <c r="IH218" i="93"/>
  <c r="IE197" i="93"/>
  <c r="IQ197" i="93"/>
  <c r="IQ257" i="93"/>
  <c r="HT156" i="93"/>
  <c r="JE132" i="93"/>
  <c r="MF272" i="93"/>
  <c r="KF271" i="93"/>
  <c r="KF272" i="93"/>
  <c r="HY54" i="93"/>
  <c r="KG32" i="93"/>
  <c r="LN232" i="93"/>
  <c r="JN232" i="93"/>
  <c r="KG192" i="93"/>
  <c r="JS252" i="93"/>
  <c r="JR212" i="93"/>
  <c r="JW52" i="93"/>
  <c r="KL252" i="93"/>
  <c r="JU32" i="93"/>
  <c r="JS132" i="93"/>
  <c r="HA14" i="93"/>
  <c r="HS201" i="93"/>
  <c r="IG287" i="93"/>
  <c r="HZ88" i="93"/>
  <c r="HZ288" i="93"/>
  <c r="HG108" i="93"/>
  <c r="IA268" i="93"/>
  <c r="HI148" i="93"/>
  <c r="HY107" i="93"/>
  <c r="HY167" i="93"/>
  <c r="HC228" i="93"/>
  <c r="IA247" i="93"/>
  <c r="IB248" i="93"/>
  <c r="IF228" i="93"/>
  <c r="IB247" i="93"/>
  <c r="IB127" i="93"/>
  <c r="IE68" i="93"/>
  <c r="HM168" i="93"/>
  <c r="HF207" i="93"/>
  <c r="IE248" i="93"/>
  <c r="HY248" i="93"/>
  <c r="IF67" i="93"/>
  <c r="HX287" i="93"/>
  <c r="HD187" i="93"/>
  <c r="HY148" i="93"/>
  <c r="IG128" i="93"/>
  <c r="ID68" i="93"/>
  <c r="IA288" i="93"/>
  <c r="HW107" i="93"/>
  <c r="IE148" i="93"/>
  <c r="IE207" i="93"/>
  <c r="FS28" i="93"/>
  <c r="HR28" i="93"/>
  <c r="IQ20" i="93"/>
  <c r="IM27" i="93"/>
  <c r="II27" i="93"/>
  <c r="HJ16" i="93"/>
  <c r="HE16" i="93"/>
  <c r="HJ23" i="93"/>
  <c r="HJ22" i="93"/>
  <c r="II21" i="93"/>
  <c r="HV48" i="93"/>
  <c r="IC48" i="93"/>
  <c r="FI146" i="93"/>
  <c r="FS146" i="93" s="1"/>
  <c r="HI146" i="93"/>
  <c r="FI246" i="93"/>
  <c r="FS246" i="93" s="1"/>
  <c r="HI246" i="93"/>
  <c r="FI165" i="93"/>
  <c r="FS165" i="93" s="1"/>
  <c r="HI165" i="93"/>
  <c r="FG44" i="93"/>
  <c r="FR44" i="93" s="1"/>
  <c r="HG44" i="93"/>
  <c r="FG224" i="93"/>
  <c r="FR224" i="93" s="1"/>
  <c r="HG224" i="93"/>
  <c r="FF63" i="93"/>
  <c r="HF63" i="93"/>
  <c r="FF263" i="93"/>
  <c r="HF263" i="93"/>
  <c r="FD122" i="93"/>
  <c r="HD122" i="93"/>
  <c r="FD282" i="93"/>
  <c r="HD282" i="93"/>
  <c r="FC121" i="93"/>
  <c r="HC121" i="93"/>
  <c r="FM39" i="93"/>
  <c r="FU39" i="93" s="1"/>
  <c r="FM219" i="93"/>
  <c r="FU219" i="93" s="1"/>
  <c r="FK78" i="93"/>
  <c r="FT78" i="93" s="1"/>
  <c r="HK78" i="93"/>
  <c r="FK258" i="93"/>
  <c r="FT258" i="93" s="1"/>
  <c r="HK258" i="93"/>
  <c r="FI117" i="93"/>
  <c r="FS117" i="93" s="1"/>
  <c r="HI117" i="93"/>
  <c r="FG196" i="93"/>
  <c r="FR196" i="93" s="1"/>
  <c r="HG196" i="93"/>
  <c r="FF35" i="93"/>
  <c r="FQ35" i="93" s="1"/>
  <c r="HF35" i="93"/>
  <c r="FF215" i="93"/>
  <c r="FQ215" i="93" s="1"/>
  <c r="HF215" i="93"/>
  <c r="FF134" i="93"/>
  <c r="FB44" i="93"/>
  <c r="HB44" i="93"/>
  <c r="FB224" i="93"/>
  <c r="HB224" i="93"/>
  <c r="FB96" i="93"/>
  <c r="FB236" i="93"/>
  <c r="HB236" i="93"/>
  <c r="FA104" i="93"/>
  <c r="HA104" i="93"/>
  <c r="FA176" i="93"/>
  <c r="HA176" i="93"/>
  <c r="HO177" i="93"/>
  <c r="HY47" i="93"/>
  <c r="FG106" i="93"/>
  <c r="FR106" i="93" s="1"/>
  <c r="HG106" i="93"/>
  <c r="FG286" i="93"/>
  <c r="FR286" i="93" s="1"/>
  <c r="HG286" i="93"/>
  <c r="FG165" i="93"/>
  <c r="FR165" i="93" s="1"/>
  <c r="HG165" i="93"/>
  <c r="FF44" i="93"/>
  <c r="HF44" i="93"/>
  <c r="FF184" i="93"/>
  <c r="HF184" i="93"/>
  <c r="FD63" i="93"/>
  <c r="FP63" i="93" s="1"/>
  <c r="HD63" i="93"/>
  <c r="FD243" i="93"/>
  <c r="FP243" i="93" s="1"/>
  <c r="HD243" i="93"/>
  <c r="FC142" i="93"/>
  <c r="HC142" i="93"/>
  <c r="FM200" i="93"/>
  <c r="FU200" i="93" s="1"/>
  <c r="FK59" i="93"/>
  <c r="FT59" i="93" s="1"/>
  <c r="HK59" i="93"/>
  <c r="FK219" i="93"/>
  <c r="FT219" i="93" s="1"/>
  <c r="HK219" i="93"/>
  <c r="FI118" i="93"/>
  <c r="FS118" i="93" s="1"/>
  <c r="HI118" i="93"/>
  <c r="FI278" i="93"/>
  <c r="FS278" i="93" s="1"/>
  <c r="HI278" i="93"/>
  <c r="FG157" i="93"/>
  <c r="FR157" i="93" s="1"/>
  <c r="HG157" i="93"/>
  <c r="FF36" i="93"/>
  <c r="FQ36" i="93" s="1"/>
  <c r="HF36" i="93"/>
  <c r="FF176" i="93"/>
  <c r="FQ176" i="93" s="1"/>
  <c r="HF176" i="93"/>
  <c r="FD95" i="93"/>
  <c r="FP95" i="93" s="1"/>
  <c r="HD95" i="93"/>
  <c r="FD235" i="93"/>
  <c r="FP235" i="93" s="1"/>
  <c r="HD235" i="93"/>
  <c r="FD134" i="93"/>
  <c r="FB83" i="93"/>
  <c r="HB83" i="93"/>
  <c r="FB243" i="93"/>
  <c r="HB243" i="93"/>
  <c r="FB115" i="93"/>
  <c r="HB115" i="93"/>
  <c r="FA43" i="93"/>
  <c r="HA43" i="93"/>
  <c r="FA203" i="93"/>
  <c r="HA203" i="93"/>
  <c r="FA135" i="93"/>
  <c r="HA135" i="93"/>
  <c r="FA235" i="93"/>
  <c r="HA235" i="93"/>
  <c r="HQ45" i="93"/>
  <c r="FG254" i="93"/>
  <c r="FR254" i="93" s="1"/>
  <c r="FF106" i="93"/>
  <c r="FQ106" i="93" s="1"/>
  <c r="HF106" i="93"/>
  <c r="FF286" i="93"/>
  <c r="FQ286" i="93" s="1"/>
  <c r="HF286" i="93"/>
  <c r="FF145" i="93"/>
  <c r="FQ145" i="93" s="1"/>
  <c r="HF145" i="93"/>
  <c r="FD44" i="93"/>
  <c r="FP44" i="93" s="1"/>
  <c r="HD44" i="93"/>
  <c r="FD184" i="93"/>
  <c r="FP184" i="93" s="1"/>
  <c r="HD184" i="93"/>
  <c r="FC83" i="93"/>
  <c r="HC83" i="93"/>
  <c r="FC243" i="93"/>
  <c r="HC243" i="93"/>
  <c r="FM141" i="93"/>
  <c r="FU141" i="93" s="1"/>
  <c r="FM281" i="93"/>
  <c r="FU281" i="93" s="1"/>
  <c r="FK200" i="93"/>
  <c r="FT200" i="93" s="1"/>
  <c r="HK200" i="93"/>
  <c r="FI119" i="93"/>
  <c r="FS119" i="93" s="1"/>
  <c r="HI119" i="93"/>
  <c r="FI219" i="93"/>
  <c r="FS219" i="93" s="1"/>
  <c r="HI219" i="93"/>
  <c r="FG78" i="93"/>
  <c r="FR78" i="93" s="1"/>
  <c r="HG78" i="93"/>
  <c r="FG238" i="93"/>
  <c r="FR238" i="93" s="1"/>
  <c r="HG238" i="93"/>
  <c r="FF137" i="93"/>
  <c r="HF137" i="93"/>
  <c r="FD176" i="93"/>
  <c r="HD176" i="93"/>
  <c r="FC55" i="93"/>
  <c r="HC55" i="93"/>
  <c r="FC215" i="93"/>
  <c r="HC215" i="93"/>
  <c r="FC74" i="93"/>
  <c r="FB42" i="93"/>
  <c r="HB42" i="93"/>
  <c r="FB162" i="93"/>
  <c r="HB162" i="93"/>
  <c r="FB94" i="93"/>
  <c r="HB94" i="93"/>
  <c r="FA162" i="93"/>
  <c r="HA162" i="93"/>
  <c r="FD166" i="93"/>
  <c r="FD45" i="93"/>
  <c r="FP45" i="93" s="1"/>
  <c r="HD45" i="93"/>
  <c r="FD165" i="93"/>
  <c r="FP165" i="93" s="1"/>
  <c r="HD165" i="93"/>
  <c r="FC164" i="93"/>
  <c r="HC164" i="93"/>
  <c r="FC244" i="93"/>
  <c r="HC244" i="93"/>
  <c r="FM122" i="93"/>
  <c r="FU122" i="93" s="1"/>
  <c r="FM282" i="93"/>
  <c r="FU282" i="93" s="1"/>
  <c r="FK161" i="93"/>
  <c r="FT161" i="93" s="1"/>
  <c r="HK161" i="93"/>
  <c r="FI60" i="93"/>
  <c r="FS60" i="93" s="1"/>
  <c r="HI60" i="93"/>
  <c r="FI220" i="93"/>
  <c r="FS220" i="93" s="1"/>
  <c r="HI220" i="93"/>
  <c r="FG99" i="93"/>
  <c r="FR99" i="93" s="1"/>
  <c r="HG99" i="93"/>
  <c r="FG259" i="93"/>
  <c r="FR259" i="93" s="1"/>
  <c r="HG259" i="93"/>
  <c r="FF158" i="93"/>
  <c r="FQ158" i="93" s="1"/>
  <c r="HF158" i="93"/>
  <c r="FD37" i="93"/>
  <c r="HD37" i="93"/>
  <c r="FD217" i="93"/>
  <c r="HD217" i="93"/>
  <c r="FC76" i="93"/>
  <c r="HC76" i="93"/>
  <c r="FC216" i="93"/>
  <c r="HC216" i="93"/>
  <c r="FB81" i="93"/>
  <c r="HB81" i="93"/>
  <c r="FB221" i="93"/>
  <c r="HB221" i="93"/>
  <c r="FA41" i="93"/>
  <c r="HA41" i="93"/>
  <c r="FA261" i="93"/>
  <c r="HA261" i="93"/>
  <c r="FD274" i="93"/>
  <c r="FC126" i="93"/>
  <c r="HC126" i="93"/>
  <c r="FC286" i="93"/>
  <c r="HC286" i="93"/>
  <c r="FC225" i="93"/>
  <c r="HC225" i="93"/>
  <c r="FM43" i="93"/>
  <c r="FU43" i="93" s="1"/>
  <c r="FM183" i="93"/>
  <c r="FU183" i="93" s="1"/>
  <c r="FK82" i="93"/>
  <c r="FT82" i="93" s="1"/>
  <c r="HK82" i="93"/>
  <c r="FK262" i="93"/>
  <c r="FT262" i="93" s="1"/>
  <c r="HK262" i="93"/>
  <c r="FI141" i="93"/>
  <c r="FS141" i="93" s="1"/>
  <c r="HI141" i="93"/>
  <c r="FG40" i="93"/>
  <c r="FR40" i="93" s="1"/>
  <c r="HG40" i="93"/>
  <c r="FG200" i="93"/>
  <c r="FR200" i="93" s="1"/>
  <c r="HG200" i="93"/>
  <c r="FF79" i="93"/>
  <c r="HF79" i="93"/>
  <c r="FF239" i="93"/>
  <c r="HF239" i="93"/>
  <c r="FD118" i="93"/>
  <c r="HD118" i="93"/>
  <c r="FC157" i="93"/>
  <c r="HC157" i="93"/>
  <c r="FM55" i="93"/>
  <c r="FU55" i="93" s="1"/>
  <c r="FM215" i="93"/>
  <c r="FU215" i="93" s="1"/>
  <c r="FM74" i="93"/>
  <c r="FU74" i="93" s="1"/>
  <c r="FB80" i="93"/>
  <c r="HB80" i="93"/>
  <c r="FB240" i="93"/>
  <c r="HB240" i="93"/>
  <c r="FA200" i="93"/>
  <c r="HA200" i="93"/>
  <c r="FM124" i="93"/>
  <c r="FU124" i="93" s="1"/>
  <c r="FM284" i="93"/>
  <c r="FU284" i="93" s="1"/>
  <c r="FK163" i="93"/>
  <c r="FT163" i="93" s="1"/>
  <c r="HK163" i="93"/>
  <c r="FI62" i="93"/>
  <c r="FS62" i="93" s="1"/>
  <c r="HI62" i="93"/>
  <c r="FI222" i="93"/>
  <c r="FS222" i="93" s="1"/>
  <c r="HI222" i="93"/>
  <c r="FG81" i="93"/>
  <c r="FR81" i="93" s="1"/>
  <c r="HG81" i="93"/>
  <c r="FG281" i="93"/>
  <c r="FR281" i="93" s="1"/>
  <c r="HG281" i="93"/>
  <c r="FF140" i="93"/>
  <c r="HF140" i="93"/>
  <c r="FD179" i="93"/>
  <c r="HD179" i="93"/>
  <c r="FC78" i="93"/>
  <c r="HC78" i="93"/>
  <c r="FC238" i="93"/>
  <c r="HC238" i="93"/>
  <c r="FM116" i="93"/>
  <c r="FU116" i="93" s="1"/>
  <c r="FM276" i="93"/>
  <c r="FU276" i="93" s="1"/>
  <c r="FK195" i="93"/>
  <c r="FT195" i="93" s="1"/>
  <c r="HK195" i="93"/>
  <c r="FK34" i="93"/>
  <c r="FT34" i="93" s="1"/>
  <c r="FK214" i="93"/>
  <c r="FT214" i="93" s="1"/>
  <c r="FB39" i="93"/>
  <c r="HB39" i="93"/>
  <c r="FB219" i="93"/>
  <c r="HB219" i="93"/>
  <c r="FA119" i="93"/>
  <c r="HA119" i="93"/>
  <c r="FA279" i="93"/>
  <c r="HA279" i="93"/>
  <c r="FM146" i="93"/>
  <c r="FU146" i="93" s="1"/>
  <c r="FM165" i="93"/>
  <c r="FU165" i="93" s="1"/>
  <c r="FK44" i="93"/>
  <c r="FT44" i="93" s="1"/>
  <c r="HK44" i="93"/>
  <c r="FK224" i="93"/>
  <c r="FT224" i="93" s="1"/>
  <c r="HK224" i="93"/>
  <c r="FI63" i="93"/>
  <c r="FS63" i="93" s="1"/>
  <c r="HI63" i="93"/>
  <c r="FI243" i="93"/>
  <c r="FS243" i="93" s="1"/>
  <c r="HI243" i="93"/>
  <c r="FG202" i="93"/>
  <c r="FR202" i="93" s="1"/>
  <c r="HG202" i="93"/>
  <c r="FF101" i="93"/>
  <c r="FQ101" i="93" s="1"/>
  <c r="HF101" i="93"/>
  <c r="FF181" i="93"/>
  <c r="FQ181" i="93" s="1"/>
  <c r="HF181" i="93"/>
  <c r="FD80" i="93"/>
  <c r="HD80" i="93"/>
  <c r="FD260" i="93"/>
  <c r="HD260" i="93"/>
  <c r="FC139" i="93"/>
  <c r="HC139" i="93"/>
  <c r="FM217" i="93"/>
  <c r="FU217" i="93" s="1"/>
  <c r="FK36" i="93"/>
  <c r="FT36" i="93" s="1"/>
  <c r="HK36" i="93"/>
  <c r="FK216" i="93"/>
  <c r="FT216" i="93" s="1"/>
  <c r="HK216" i="93"/>
  <c r="FI95" i="93"/>
  <c r="FS95" i="93" s="1"/>
  <c r="HI95" i="93"/>
  <c r="FI255" i="93"/>
  <c r="FS255" i="93" s="1"/>
  <c r="HI255" i="93"/>
  <c r="FI154" i="93"/>
  <c r="FS154" i="93" s="1"/>
  <c r="FB106" i="93"/>
  <c r="HB106" i="93"/>
  <c r="FB266" i="93"/>
  <c r="FB118" i="93"/>
  <c r="HB118" i="93"/>
  <c r="FA206" i="93"/>
  <c r="HA206" i="93"/>
  <c r="FA58" i="93"/>
  <c r="HA58" i="93"/>
  <c r="FA198" i="93"/>
  <c r="HA198" i="93"/>
  <c r="FK206" i="93"/>
  <c r="FT206" i="93" s="1"/>
  <c r="FK65" i="93"/>
  <c r="FT65" i="93" s="1"/>
  <c r="HK65" i="93"/>
  <c r="FK205" i="93"/>
  <c r="FT205" i="93" s="1"/>
  <c r="HK205" i="93"/>
  <c r="FI124" i="93"/>
  <c r="FS124" i="93" s="1"/>
  <c r="HI124" i="93"/>
  <c r="FI264" i="93"/>
  <c r="FS264" i="93" s="1"/>
  <c r="HI264" i="93"/>
  <c r="FG143" i="93"/>
  <c r="FR143" i="93" s="1"/>
  <c r="HG143" i="93"/>
  <c r="FF42" i="93"/>
  <c r="FQ42" i="93" s="1"/>
  <c r="HF42" i="93"/>
  <c r="FF202" i="93"/>
  <c r="FQ202" i="93" s="1"/>
  <c r="HF202" i="93"/>
  <c r="FD81" i="93"/>
  <c r="FP81" i="93" s="1"/>
  <c r="HD81" i="93"/>
  <c r="FD241" i="93"/>
  <c r="FP241" i="93" s="1"/>
  <c r="HD241" i="93"/>
  <c r="FC160" i="93"/>
  <c r="HC160" i="93"/>
  <c r="FM158" i="93"/>
  <c r="FU158" i="93" s="1"/>
  <c r="FK57" i="93"/>
  <c r="FT57" i="93" s="1"/>
  <c r="HK57" i="93"/>
  <c r="FK217" i="93"/>
  <c r="FT217" i="93" s="1"/>
  <c r="HK217" i="93"/>
  <c r="FI76" i="93"/>
  <c r="FS76" i="93" s="1"/>
  <c r="HI76" i="93"/>
  <c r="FI236" i="93"/>
  <c r="FS236" i="93" s="1"/>
  <c r="HI236" i="93"/>
  <c r="FG135" i="93"/>
  <c r="FR135" i="93" s="1"/>
  <c r="HG135" i="93"/>
  <c r="FG34" i="93"/>
  <c r="FR34" i="93" s="1"/>
  <c r="FG174" i="93"/>
  <c r="FR174" i="93" s="1"/>
  <c r="FB105" i="93"/>
  <c r="HB105" i="93"/>
  <c r="FB197" i="93"/>
  <c r="HB197" i="93"/>
  <c r="FA65" i="93"/>
  <c r="HA65" i="93"/>
  <c r="FA205" i="93"/>
  <c r="HA205" i="93"/>
  <c r="FA97" i="93"/>
  <c r="HA97" i="93"/>
  <c r="FA257" i="93"/>
  <c r="IH188" i="93"/>
  <c r="IQ228" i="93"/>
  <c r="HR268" i="93"/>
  <c r="IH128" i="93"/>
  <c r="HR208" i="93"/>
  <c r="HU168" i="93"/>
  <c r="HN88" i="93"/>
  <c r="HR148" i="93"/>
  <c r="IQ188" i="93"/>
  <c r="HE88" i="93"/>
  <c r="IH208" i="93"/>
  <c r="II108" i="93"/>
  <c r="HT128" i="93"/>
  <c r="IM188" i="93"/>
  <c r="IM228" i="93"/>
  <c r="IK108" i="93"/>
  <c r="HT48" i="93"/>
  <c r="HS208" i="93"/>
  <c r="IL108" i="93"/>
  <c r="II128" i="93"/>
  <c r="IM168" i="93"/>
  <c r="HT288" i="93"/>
  <c r="HS287" i="93"/>
  <c r="IL267" i="93"/>
  <c r="IL67" i="93"/>
  <c r="HU167" i="93"/>
  <c r="HS67" i="93"/>
  <c r="IK287" i="93"/>
  <c r="HU207" i="93"/>
  <c r="HR187" i="93"/>
  <c r="IK47" i="93"/>
  <c r="IH287" i="93"/>
  <c r="IL119" i="93"/>
  <c r="HE237" i="93"/>
  <c r="HY215" i="93"/>
  <c r="KC252" i="93"/>
  <c r="KL72" i="93"/>
  <c r="KL152" i="93"/>
  <c r="KF152" i="93"/>
  <c r="KC232" i="93"/>
  <c r="JX172" i="93"/>
  <c r="HZ154" i="93"/>
  <c r="JZ152" i="93"/>
  <c r="KH192" i="93"/>
  <c r="HS61" i="93"/>
  <c r="HZ207" i="93"/>
  <c r="IG187" i="93"/>
  <c r="HZ107" i="93"/>
  <c r="HI168" i="93"/>
  <c r="HZ167" i="93"/>
  <c r="HG267" i="93"/>
  <c r="HY67" i="93"/>
  <c r="HY287" i="93"/>
  <c r="HC268" i="93"/>
  <c r="HK228" i="93"/>
  <c r="IF248" i="93"/>
  <c r="HX208" i="93"/>
  <c r="IF68" i="93"/>
  <c r="HX68" i="93"/>
  <c r="IB67" i="93"/>
  <c r="HM288" i="93"/>
  <c r="HF127" i="93"/>
  <c r="HV208" i="93"/>
  <c r="IA67" i="93"/>
  <c r="IB148" i="93"/>
  <c r="IF87" i="93"/>
  <c r="IF227" i="93"/>
  <c r="HX87" i="93"/>
  <c r="IG68" i="93"/>
  <c r="HW247" i="93"/>
  <c r="HW187" i="93"/>
  <c r="IA88" i="93"/>
  <c r="ID87" i="93"/>
  <c r="HW148" i="93"/>
  <c r="HU28" i="93"/>
  <c r="IA28" i="93"/>
  <c r="II20" i="93"/>
  <c r="HT20" i="93"/>
  <c r="HS27" i="93"/>
  <c r="HN25" i="93"/>
  <c r="HE17" i="93"/>
  <c r="HE15" i="93"/>
  <c r="HN22" i="93"/>
  <c r="HO21" i="93"/>
  <c r="ID21" i="93"/>
  <c r="HK27" i="93"/>
  <c r="IA48" i="93"/>
  <c r="FI126" i="93"/>
  <c r="FS126" i="93" s="1"/>
  <c r="HI126" i="93"/>
  <c r="FI185" i="93"/>
  <c r="FS185" i="93" s="1"/>
  <c r="HI185" i="93"/>
  <c r="FG64" i="93"/>
  <c r="FR64" i="93" s="1"/>
  <c r="HG64" i="93"/>
  <c r="FG204" i="93"/>
  <c r="FR204" i="93" s="1"/>
  <c r="HG204" i="93"/>
  <c r="FF83" i="93"/>
  <c r="HF83" i="93"/>
  <c r="FF243" i="93"/>
  <c r="HF243" i="93"/>
  <c r="FD142" i="93"/>
  <c r="HD142" i="93"/>
  <c r="FC181" i="93"/>
  <c r="HC181" i="93"/>
  <c r="FM59" i="93"/>
  <c r="FU59" i="93" s="1"/>
  <c r="FM259" i="93"/>
  <c r="FU259" i="93" s="1"/>
  <c r="FK98" i="93"/>
  <c r="FT98" i="93" s="1"/>
  <c r="HK98" i="93"/>
  <c r="FK278" i="93"/>
  <c r="FT278" i="93" s="1"/>
  <c r="HK278" i="93"/>
  <c r="FI157" i="93"/>
  <c r="FS157" i="93" s="1"/>
  <c r="HI157" i="93"/>
  <c r="FG56" i="93"/>
  <c r="FR56" i="93" s="1"/>
  <c r="HG56" i="93"/>
  <c r="FG176" i="93"/>
  <c r="FR176" i="93" s="1"/>
  <c r="HG176" i="93"/>
  <c r="FF95" i="93"/>
  <c r="FQ95" i="93" s="1"/>
  <c r="HF95" i="93"/>
  <c r="FF235" i="93"/>
  <c r="FQ235" i="93" s="1"/>
  <c r="HF235" i="93"/>
  <c r="FF154" i="93"/>
  <c r="FB104" i="93"/>
  <c r="HB104" i="93"/>
  <c r="FB264" i="93"/>
  <c r="HB264" i="93"/>
  <c r="FB116" i="93"/>
  <c r="HB116" i="93"/>
  <c r="FB276" i="93"/>
  <c r="HB276" i="93"/>
  <c r="FA204" i="93"/>
  <c r="HA204" i="93"/>
  <c r="FA56" i="93"/>
  <c r="HA56" i="93"/>
  <c r="FA196" i="93"/>
  <c r="HA196" i="93"/>
  <c r="HO77" i="93"/>
  <c r="HO197" i="93"/>
  <c r="IA47" i="93"/>
  <c r="FG146" i="93"/>
  <c r="FR146" i="93" s="1"/>
  <c r="HG146" i="93"/>
  <c r="FG205" i="93"/>
  <c r="FR205" i="93" s="1"/>
  <c r="HG205" i="93"/>
  <c r="FF64" i="93"/>
  <c r="HF64" i="93"/>
  <c r="FF224" i="93"/>
  <c r="HF224" i="93"/>
  <c r="FD123" i="93"/>
  <c r="FP123" i="93" s="1"/>
  <c r="HD123" i="93"/>
  <c r="FD263" i="93"/>
  <c r="FP263" i="93" s="1"/>
  <c r="HD263" i="93"/>
  <c r="FC182" i="93"/>
  <c r="HC182" i="93"/>
  <c r="FM60" i="93"/>
  <c r="FU60" i="93" s="1"/>
  <c r="FM180" i="93"/>
  <c r="FU180" i="93" s="1"/>
  <c r="FK99" i="93"/>
  <c r="FT99" i="93" s="1"/>
  <c r="FK259" i="93"/>
  <c r="FT259" i="93" s="1"/>
  <c r="HK259" i="93"/>
  <c r="FI138" i="93"/>
  <c r="FS138" i="93" s="1"/>
  <c r="HI138" i="93"/>
  <c r="FG177" i="93"/>
  <c r="FR177" i="93" s="1"/>
  <c r="HG177" i="93"/>
  <c r="FF56" i="93"/>
  <c r="FQ56" i="93" s="1"/>
  <c r="HF56" i="93"/>
  <c r="FF216" i="93"/>
  <c r="FQ216" i="93" s="1"/>
  <c r="HF216" i="93"/>
  <c r="FD75" i="93"/>
  <c r="FP75" i="93" s="1"/>
  <c r="HD75" i="93"/>
  <c r="FD255" i="93"/>
  <c r="FP255" i="93" s="1"/>
  <c r="HD255" i="93"/>
  <c r="FD154" i="93"/>
  <c r="FB103" i="93"/>
  <c r="HB103" i="93"/>
  <c r="FB263" i="93"/>
  <c r="HB263" i="93"/>
  <c r="FB195" i="93"/>
  <c r="HB195" i="93"/>
  <c r="FA83" i="93"/>
  <c r="HA83" i="93"/>
  <c r="FA223" i="93"/>
  <c r="HA223" i="93"/>
  <c r="FA95" i="93"/>
  <c r="HA95" i="93"/>
  <c r="FA255" i="93"/>
  <c r="HA255" i="93"/>
  <c r="HP184" i="93"/>
  <c r="HQ225" i="93"/>
  <c r="FF146" i="93"/>
  <c r="FQ146" i="93" s="1"/>
  <c r="HF146" i="93"/>
  <c r="FF165" i="93"/>
  <c r="FQ165" i="93" s="1"/>
  <c r="HF165" i="93"/>
  <c r="FD84" i="93"/>
  <c r="FP84" i="93" s="1"/>
  <c r="HD84" i="93"/>
  <c r="FD224" i="93"/>
  <c r="FP224" i="93" s="1"/>
  <c r="HD224" i="93"/>
  <c r="FC103" i="93"/>
  <c r="HC103" i="93"/>
  <c r="FC263" i="93"/>
  <c r="HC263" i="93"/>
  <c r="FM121" i="93"/>
  <c r="FU121" i="93" s="1"/>
  <c r="FK40" i="93"/>
  <c r="FT40" i="93" s="1"/>
  <c r="HK40" i="93"/>
  <c r="FK180" i="93"/>
  <c r="FT180" i="93" s="1"/>
  <c r="HK180" i="93"/>
  <c r="FI39" i="93"/>
  <c r="FS39" i="93" s="1"/>
  <c r="HI39" i="93"/>
  <c r="FI239" i="93"/>
  <c r="FS239" i="93" s="1"/>
  <c r="HI239" i="93"/>
  <c r="FG118" i="93"/>
  <c r="FR118" i="93" s="1"/>
  <c r="FG278" i="93"/>
  <c r="FR278" i="93" s="1"/>
  <c r="HG278" i="93"/>
  <c r="FF157" i="93"/>
  <c r="HF157" i="93"/>
  <c r="FD56" i="93"/>
  <c r="HD56" i="93"/>
  <c r="FD196" i="93"/>
  <c r="HD196" i="93"/>
  <c r="FC75" i="93"/>
  <c r="HC75" i="93"/>
  <c r="FC235" i="93"/>
  <c r="HC235" i="93"/>
  <c r="FC114" i="93"/>
  <c r="FB102" i="93"/>
  <c r="HB102" i="93"/>
  <c r="FB222" i="93"/>
  <c r="HB222" i="93"/>
  <c r="FB74" i="93"/>
  <c r="FA102" i="93"/>
  <c r="HA102" i="93"/>
  <c r="FA182" i="93"/>
  <c r="HA182" i="93"/>
  <c r="FD147" i="93"/>
  <c r="FP147" i="93" s="1"/>
  <c r="HD147" i="93"/>
  <c r="FD186" i="93"/>
  <c r="HD186" i="93"/>
  <c r="FD65" i="93"/>
  <c r="FP65" i="93" s="1"/>
  <c r="HD65" i="93"/>
  <c r="FD205" i="93"/>
  <c r="FP205" i="93" s="1"/>
  <c r="HD205" i="93"/>
  <c r="FC64" i="93"/>
  <c r="HC64" i="93"/>
  <c r="FC284" i="93"/>
  <c r="HC284" i="93"/>
  <c r="FM142" i="93"/>
  <c r="FU142" i="93" s="1"/>
  <c r="FK181" i="93"/>
  <c r="FT181" i="93" s="1"/>
  <c r="HK181" i="93"/>
  <c r="FI80" i="93"/>
  <c r="FS80" i="93" s="1"/>
  <c r="HI80" i="93"/>
  <c r="FI240" i="93"/>
  <c r="FS240" i="93" s="1"/>
  <c r="HI240" i="93"/>
  <c r="FG139" i="93"/>
  <c r="FR139" i="93" s="1"/>
  <c r="HG139" i="93"/>
  <c r="FG279" i="93"/>
  <c r="FR279" i="93" s="1"/>
  <c r="HG279" i="93"/>
  <c r="FF218" i="93"/>
  <c r="FQ218" i="93" s="1"/>
  <c r="HF218" i="93"/>
  <c r="FD57" i="93"/>
  <c r="HD57" i="93"/>
  <c r="FD197" i="93"/>
  <c r="HD197" i="93"/>
  <c r="FC96" i="93"/>
  <c r="HC96" i="93"/>
  <c r="FC256" i="93"/>
  <c r="HC256" i="93"/>
  <c r="FB101" i="93"/>
  <c r="HB101" i="93"/>
  <c r="FB281" i="93"/>
  <c r="HB281" i="93"/>
  <c r="FA101" i="93"/>
  <c r="HA101" i="93"/>
  <c r="FA241" i="93"/>
  <c r="HA241" i="93"/>
  <c r="FC146" i="93"/>
  <c r="HC146" i="93"/>
  <c r="FC185" i="93"/>
  <c r="HC185" i="93"/>
  <c r="FM63" i="93"/>
  <c r="FU63" i="93" s="1"/>
  <c r="FM223" i="93"/>
  <c r="FU223" i="93" s="1"/>
  <c r="FK122" i="93"/>
  <c r="FT122" i="93" s="1"/>
  <c r="HK122" i="93"/>
  <c r="FK282" i="93"/>
  <c r="FT282" i="93" s="1"/>
  <c r="HK282" i="93"/>
  <c r="FI161" i="93"/>
  <c r="FS161" i="93" s="1"/>
  <c r="HI161" i="93"/>
  <c r="FG60" i="93"/>
  <c r="FR60" i="93" s="1"/>
  <c r="HG60" i="93"/>
  <c r="FG220" i="93"/>
  <c r="FR220" i="93" s="1"/>
  <c r="HG220" i="93"/>
  <c r="FF99" i="93"/>
  <c r="HF99" i="93"/>
  <c r="FF259" i="93"/>
  <c r="HF259" i="93"/>
  <c r="FD158" i="93"/>
  <c r="HD158" i="93"/>
  <c r="FC37" i="93"/>
  <c r="HC37" i="93"/>
  <c r="FC177" i="93"/>
  <c r="HC177" i="93"/>
  <c r="FM75" i="93"/>
  <c r="FU75" i="93" s="1"/>
  <c r="FM235" i="93"/>
  <c r="FU235" i="93" s="1"/>
  <c r="FM114" i="93"/>
  <c r="FU114" i="93" s="1"/>
  <c r="FB100" i="93"/>
  <c r="HB100" i="93"/>
  <c r="FB260" i="93"/>
  <c r="HB260" i="93"/>
  <c r="FA160" i="93"/>
  <c r="HA160" i="93"/>
  <c r="HP41" i="93"/>
  <c r="FM144" i="93"/>
  <c r="FU144" i="93" s="1"/>
  <c r="FK203" i="93"/>
  <c r="FT203" i="93" s="1"/>
  <c r="HK203" i="93"/>
  <c r="FI82" i="93"/>
  <c r="FS82" i="93" s="1"/>
  <c r="HI82" i="93"/>
  <c r="FI242" i="93"/>
  <c r="FS242" i="93" s="1"/>
  <c r="HI242" i="93"/>
  <c r="FG121" i="93"/>
  <c r="FR121" i="93" s="1"/>
  <c r="HG121" i="93"/>
  <c r="FG261" i="93"/>
  <c r="FR261" i="93" s="1"/>
  <c r="HG261" i="93"/>
  <c r="FF160" i="93"/>
  <c r="FD39" i="93"/>
  <c r="HD39" i="93"/>
  <c r="FD199" i="93"/>
  <c r="HD199" i="93"/>
  <c r="FC98" i="93"/>
  <c r="HC98" i="93"/>
  <c r="FC258" i="93"/>
  <c r="HC258" i="93"/>
  <c r="FM136" i="93"/>
  <c r="FU136" i="93" s="1"/>
  <c r="FK155" i="93"/>
  <c r="FT155" i="93" s="1"/>
  <c r="HK155" i="93"/>
  <c r="FK94" i="93"/>
  <c r="FT94" i="93" s="1"/>
  <c r="FB59" i="93"/>
  <c r="HB59" i="93"/>
  <c r="FB199" i="93"/>
  <c r="HB199" i="93"/>
  <c r="FA139" i="93"/>
  <c r="HA139" i="93"/>
  <c r="FM166" i="93"/>
  <c r="FU166" i="93" s="1"/>
  <c r="FM45" i="93"/>
  <c r="FU45" i="93" s="1"/>
  <c r="FM205" i="93"/>
  <c r="FU205" i="93" s="1"/>
  <c r="FK104" i="93"/>
  <c r="FT104" i="93" s="1"/>
  <c r="HK104" i="93"/>
  <c r="FK244" i="93"/>
  <c r="FT244" i="93" s="1"/>
  <c r="HK244" i="93"/>
  <c r="FI123" i="93"/>
  <c r="FS123" i="93" s="1"/>
  <c r="HI123" i="93"/>
  <c r="FI263" i="93"/>
  <c r="FS263" i="93" s="1"/>
  <c r="HI263" i="93"/>
  <c r="FG162" i="93"/>
  <c r="FR162" i="93" s="1"/>
  <c r="HG162" i="93"/>
  <c r="FF61" i="93"/>
  <c r="FQ61" i="93" s="1"/>
  <c r="HF61" i="93"/>
  <c r="FF221" i="93"/>
  <c r="FQ221" i="93" s="1"/>
  <c r="HF221" i="93"/>
  <c r="FD120" i="93"/>
  <c r="HD120" i="93"/>
  <c r="FD280" i="93"/>
  <c r="HD280" i="93"/>
  <c r="FC159" i="93"/>
  <c r="HC159" i="93"/>
  <c r="FM37" i="93"/>
  <c r="FU37" i="93" s="1"/>
  <c r="FM177" i="93"/>
  <c r="FU177" i="93" s="1"/>
  <c r="FK76" i="93"/>
  <c r="FT76" i="93" s="1"/>
  <c r="HK76" i="93"/>
  <c r="FK256" i="93"/>
  <c r="FT256" i="93" s="1"/>
  <c r="HK256" i="93"/>
  <c r="FI115" i="93"/>
  <c r="FS115" i="93" s="1"/>
  <c r="HI115" i="93"/>
  <c r="FI275" i="93"/>
  <c r="FS275" i="93" s="1"/>
  <c r="HI275" i="93"/>
  <c r="FI194" i="93"/>
  <c r="FS194" i="93" s="1"/>
  <c r="FB126" i="93"/>
  <c r="HB126" i="93"/>
  <c r="FB286" i="93"/>
  <c r="FB158" i="93"/>
  <c r="HB158" i="93"/>
  <c r="FA46" i="93"/>
  <c r="HA46" i="93"/>
  <c r="FA186" i="93"/>
  <c r="HA186" i="93"/>
  <c r="FA78" i="93"/>
  <c r="HA78" i="93"/>
  <c r="FA218" i="93"/>
  <c r="HA218" i="93"/>
  <c r="FK147" i="93"/>
  <c r="FT147" i="93" s="1"/>
  <c r="HK147" i="93"/>
  <c r="FK46" i="93"/>
  <c r="FT46" i="93" s="1"/>
  <c r="HK46" i="93"/>
  <c r="FK186" i="93"/>
  <c r="FT186" i="93" s="1"/>
  <c r="HK186" i="93"/>
  <c r="FI144" i="93"/>
  <c r="FS144" i="93" s="1"/>
  <c r="HI144" i="93"/>
  <c r="FI284" i="93"/>
  <c r="FS284" i="93" s="1"/>
  <c r="HI284" i="93"/>
  <c r="FG183" i="93"/>
  <c r="FR183" i="93" s="1"/>
  <c r="HG183" i="93"/>
  <c r="FF82" i="93"/>
  <c r="FQ82" i="93" s="1"/>
  <c r="HF82" i="93"/>
  <c r="FF222" i="93"/>
  <c r="FQ222" i="93" s="1"/>
  <c r="HF222" i="93"/>
  <c r="FD261" i="93"/>
  <c r="FP261" i="93" s="1"/>
  <c r="HD261" i="93"/>
  <c r="FM38" i="93"/>
  <c r="FU38" i="93" s="1"/>
  <c r="FM178" i="93"/>
  <c r="FU178" i="93" s="1"/>
  <c r="FG214" i="93"/>
  <c r="FR214" i="93" s="1"/>
  <c r="FB165" i="93"/>
  <c r="HB165" i="93"/>
  <c r="FB37" i="93"/>
  <c r="HB37" i="93"/>
  <c r="FB177" i="93"/>
  <c r="HB177" i="93"/>
  <c r="FA85" i="93"/>
  <c r="HA85" i="93"/>
  <c r="FA137" i="93"/>
  <c r="HA137" i="93"/>
  <c r="HN48" i="93"/>
  <c r="HJ248" i="93"/>
  <c r="HT248" i="93"/>
  <c r="HE228" i="93"/>
  <c r="IK88" i="93"/>
  <c r="HR288" i="93"/>
  <c r="IK248" i="93"/>
  <c r="HJ288" i="93"/>
  <c r="HN208" i="93"/>
  <c r="HU128" i="93"/>
  <c r="IK208" i="93"/>
  <c r="IL68" i="93"/>
  <c r="IK228" i="93"/>
  <c r="II48" i="93"/>
  <c r="HR280" i="93"/>
  <c r="IK107" i="93"/>
  <c r="HJ187" i="93"/>
  <c r="HN267" i="93"/>
  <c r="HJ287" i="93"/>
  <c r="HT47" i="93"/>
  <c r="IK167" i="93"/>
  <c r="HR107" i="93"/>
  <c r="IK207" i="93"/>
  <c r="IM47" i="93"/>
  <c r="IQ47" i="93"/>
  <c r="IQ247" i="93"/>
  <c r="IH267" i="93"/>
  <c r="IM167" i="93"/>
  <c r="HU119" i="93"/>
  <c r="IL199" i="93"/>
  <c r="HR258" i="93"/>
  <c r="JE112" i="93"/>
  <c r="HE117" i="93"/>
  <c r="HN276" i="93"/>
  <c r="IK116" i="93"/>
  <c r="KL52" i="93"/>
  <c r="LJ132" i="93"/>
  <c r="JV72" i="93"/>
  <c r="JJ32" i="93"/>
  <c r="JY272" i="93"/>
  <c r="JU132" i="93"/>
  <c r="KH32" i="93"/>
  <c r="JX32" i="93"/>
  <c r="IM274" i="93"/>
  <c r="KE172" i="93"/>
  <c r="IA101" i="93"/>
  <c r="IA68" i="93"/>
  <c r="HG88" i="93"/>
  <c r="IG87" i="93"/>
  <c r="IG207" i="93"/>
  <c r="IA168" i="93"/>
  <c r="HZ187" i="93"/>
  <c r="HZ287" i="93"/>
  <c r="HY87" i="93"/>
  <c r="HY187" i="93"/>
  <c r="IB228" i="93"/>
  <c r="HA288" i="93"/>
  <c r="IB267" i="93"/>
  <c r="IG107" i="93"/>
  <c r="IF108" i="93"/>
  <c r="HK67" i="93"/>
  <c r="IB187" i="93"/>
  <c r="IF168" i="93"/>
  <c r="HK247" i="93"/>
  <c r="IC268" i="93"/>
  <c r="HA268" i="93"/>
  <c r="ID188" i="93"/>
  <c r="IG228" i="93"/>
  <c r="HV148" i="93"/>
  <c r="IA107" i="93"/>
  <c r="HI187" i="93"/>
  <c r="IE247" i="93"/>
  <c r="IF127" i="93"/>
  <c r="IB128" i="93"/>
  <c r="HB67" i="93"/>
  <c r="HA127" i="93"/>
  <c r="IB108" i="93"/>
  <c r="IF267" i="93"/>
  <c r="IG208" i="93"/>
  <c r="HC67" i="93"/>
  <c r="IE167" i="93"/>
  <c r="ID207" i="93"/>
  <c r="HV67" i="93"/>
  <c r="HC68" i="93"/>
  <c r="IE108" i="93"/>
  <c r="HM228" i="93"/>
  <c r="HS20" i="93"/>
  <c r="HN27" i="93"/>
  <c r="HJ27" i="93"/>
  <c r="HJ19" i="93"/>
  <c r="HT26" i="93"/>
  <c r="IL26" i="93"/>
  <c r="HZ18" i="93"/>
  <c r="IQ25" i="93"/>
  <c r="HR17" i="93"/>
  <c r="HP23" i="93"/>
  <c r="IH23" i="93"/>
  <c r="HR23" i="93"/>
  <c r="IA23" i="93"/>
  <c r="IG22" i="93"/>
  <c r="HU22" i="93"/>
  <c r="IA22" i="93"/>
  <c r="IQ21" i="93"/>
  <c r="HE21" i="93"/>
  <c r="HQ36" i="93"/>
  <c r="IG48" i="93"/>
  <c r="FI186" i="93"/>
  <c r="FS186" i="93" s="1"/>
  <c r="HI186" i="93"/>
  <c r="FI65" i="93"/>
  <c r="FS65" i="93" s="1"/>
  <c r="HI65" i="93"/>
  <c r="FI205" i="93"/>
  <c r="FS205" i="93" s="1"/>
  <c r="HI205" i="93"/>
  <c r="FG84" i="93"/>
  <c r="FR84" i="93" s="1"/>
  <c r="HG84" i="93"/>
  <c r="FG244" i="93"/>
  <c r="FR244" i="93" s="1"/>
  <c r="HG244" i="93"/>
  <c r="FF123" i="93"/>
  <c r="HF123" i="93"/>
  <c r="FF283" i="93"/>
  <c r="HF283" i="93"/>
  <c r="FD182" i="93"/>
  <c r="HD182" i="93"/>
  <c r="FC41" i="93"/>
  <c r="HC41" i="93"/>
  <c r="FC201" i="93"/>
  <c r="HC201" i="93"/>
  <c r="FM99" i="93"/>
  <c r="FU99" i="93" s="1"/>
  <c r="FM239" i="93"/>
  <c r="FU239" i="93" s="1"/>
  <c r="FK158" i="93"/>
  <c r="FT158" i="93" s="1"/>
  <c r="HK158" i="93"/>
  <c r="FI197" i="93"/>
  <c r="FS197" i="93" s="1"/>
  <c r="HI197" i="93"/>
  <c r="FG36" i="93"/>
  <c r="FR36" i="93" s="1"/>
  <c r="HG36" i="93"/>
  <c r="FG216" i="93"/>
  <c r="FR216" i="93" s="1"/>
  <c r="HG216" i="93"/>
  <c r="FF75" i="93"/>
  <c r="FQ75" i="93" s="1"/>
  <c r="HF75" i="93"/>
  <c r="FF255" i="93"/>
  <c r="FQ255" i="93" s="1"/>
  <c r="HF255" i="93"/>
  <c r="FF114" i="93"/>
  <c r="FB64" i="93"/>
  <c r="HB64" i="93"/>
  <c r="FB284" i="93"/>
  <c r="HB284" i="93"/>
  <c r="FB136" i="93"/>
  <c r="HB136" i="93"/>
  <c r="FA184" i="93"/>
  <c r="HA184" i="93"/>
  <c r="FA36" i="93"/>
  <c r="HA36" i="93"/>
  <c r="FA216" i="93"/>
  <c r="HA216" i="93"/>
  <c r="HO37" i="93"/>
  <c r="HO217" i="93"/>
  <c r="IG47" i="93"/>
  <c r="FG45" i="93"/>
  <c r="FR45" i="93" s="1"/>
  <c r="HG45" i="93"/>
  <c r="FD83" i="93"/>
  <c r="FP83" i="93" s="1"/>
  <c r="HD83" i="93"/>
  <c r="FD283" i="93"/>
  <c r="FP283" i="93" s="1"/>
  <c r="HD283" i="93"/>
  <c r="FK239" i="93"/>
  <c r="FT239" i="93" s="1"/>
  <c r="HK239" i="93"/>
  <c r="FI158" i="93"/>
  <c r="FS158" i="93" s="1"/>
  <c r="HI158" i="93"/>
  <c r="FG37" i="93"/>
  <c r="FR37" i="93" s="1"/>
  <c r="HG37" i="93"/>
  <c r="FD115" i="93"/>
  <c r="FP115" i="93" s="1"/>
  <c r="HD115" i="93"/>
  <c r="FA243" i="93"/>
  <c r="HA243" i="93"/>
  <c r="FF186" i="93"/>
  <c r="FQ186" i="93" s="1"/>
  <c r="HF186" i="93"/>
  <c r="FF45" i="93"/>
  <c r="FQ45" i="93" s="1"/>
  <c r="HF45" i="93"/>
  <c r="FF185" i="93"/>
  <c r="FQ185" i="93" s="1"/>
  <c r="HF185" i="93"/>
  <c r="FD144" i="93"/>
  <c r="FP144" i="93" s="1"/>
  <c r="HD144" i="93"/>
  <c r="FD284" i="93"/>
  <c r="FP284" i="93" s="1"/>
  <c r="HD284" i="93"/>
  <c r="FC143" i="93"/>
  <c r="HC143" i="93"/>
  <c r="FC283" i="93"/>
  <c r="HC283" i="93"/>
  <c r="FM161" i="93"/>
  <c r="FU161" i="93" s="1"/>
  <c r="FK60" i="93"/>
  <c r="FT60" i="93" s="1"/>
  <c r="HK60" i="93"/>
  <c r="FK220" i="93"/>
  <c r="FT220" i="93" s="1"/>
  <c r="HK220" i="93"/>
  <c r="FI99" i="93"/>
  <c r="FS99" i="93" s="1"/>
  <c r="HI99" i="93"/>
  <c r="FI259" i="93"/>
  <c r="FS259" i="93" s="1"/>
  <c r="HI259" i="93"/>
  <c r="FG138" i="93"/>
  <c r="FR138" i="93" s="1"/>
  <c r="HG138" i="93"/>
  <c r="FF177" i="93"/>
  <c r="FD36" i="93"/>
  <c r="HD36" i="93"/>
  <c r="FD216" i="93"/>
  <c r="HD216" i="93"/>
  <c r="FC95" i="93"/>
  <c r="HC95" i="93"/>
  <c r="FC255" i="93"/>
  <c r="HC255" i="93"/>
  <c r="FC134" i="93"/>
  <c r="FB62" i="93"/>
  <c r="HB62" i="93"/>
  <c r="FB282" i="93"/>
  <c r="HB282" i="93"/>
  <c r="FB114" i="93"/>
  <c r="FA42" i="93"/>
  <c r="HA42" i="93"/>
  <c r="FA222" i="93"/>
  <c r="HA222" i="93"/>
  <c r="FD46" i="93"/>
  <c r="HD46" i="93"/>
  <c r="FD206" i="93"/>
  <c r="HD206" i="93"/>
  <c r="FD85" i="93"/>
  <c r="FP85" i="93" s="1"/>
  <c r="HD85" i="93"/>
  <c r="FD245" i="93"/>
  <c r="FP245" i="93" s="1"/>
  <c r="HD245" i="93"/>
  <c r="FC104" i="93"/>
  <c r="HC104" i="93"/>
  <c r="FC264" i="93"/>
  <c r="HC264" i="93"/>
  <c r="FM182" i="93"/>
  <c r="FU182" i="93" s="1"/>
  <c r="FK41" i="93"/>
  <c r="FT41" i="93" s="1"/>
  <c r="HK41" i="93"/>
  <c r="FK201" i="93"/>
  <c r="FT201" i="93" s="1"/>
  <c r="HK201" i="93"/>
  <c r="FI140" i="93"/>
  <c r="FS140" i="93" s="1"/>
  <c r="HI140" i="93"/>
  <c r="FI280" i="93"/>
  <c r="FS280" i="93" s="1"/>
  <c r="HI280" i="93"/>
  <c r="FG119" i="93"/>
  <c r="FR119" i="93" s="1"/>
  <c r="HG119" i="93"/>
  <c r="FF38" i="93"/>
  <c r="FQ38" i="93" s="1"/>
  <c r="HF38" i="93"/>
  <c r="FF178" i="93"/>
  <c r="FQ178" i="93" s="1"/>
  <c r="HF178" i="93"/>
  <c r="FD97" i="93"/>
  <c r="HD97" i="93"/>
  <c r="FD257" i="93"/>
  <c r="HD257" i="93"/>
  <c r="FC116" i="93"/>
  <c r="HC116" i="93"/>
  <c r="FC276" i="93"/>
  <c r="HC276" i="93"/>
  <c r="FB121" i="93"/>
  <c r="HB121" i="93"/>
  <c r="FB261" i="93"/>
  <c r="HB261" i="93"/>
  <c r="FA121" i="93"/>
  <c r="HA121" i="93"/>
  <c r="FA281" i="93"/>
  <c r="HA281" i="93"/>
  <c r="FC166" i="93"/>
  <c r="FC45" i="93"/>
  <c r="HC45" i="93"/>
  <c r="FC165" i="93"/>
  <c r="HC165" i="93"/>
  <c r="FM83" i="93"/>
  <c r="FU83" i="93" s="1"/>
  <c r="FM243" i="93"/>
  <c r="FU243" i="93" s="1"/>
  <c r="FK142" i="93"/>
  <c r="FT142" i="93" s="1"/>
  <c r="HK142" i="93"/>
  <c r="FI181" i="93"/>
  <c r="FS181" i="93" s="1"/>
  <c r="HI181" i="93"/>
  <c r="FG80" i="93"/>
  <c r="FR80" i="93" s="1"/>
  <c r="HG80" i="93"/>
  <c r="FG240" i="93"/>
  <c r="FR240" i="93" s="1"/>
  <c r="HG240" i="93"/>
  <c r="FF139" i="93"/>
  <c r="HF139" i="93"/>
  <c r="FF279" i="93"/>
  <c r="HF279" i="93"/>
  <c r="FD198" i="93"/>
  <c r="HD198" i="93"/>
  <c r="FC57" i="93"/>
  <c r="HC57" i="93"/>
  <c r="FC197" i="93"/>
  <c r="HC197" i="93"/>
  <c r="FM95" i="93"/>
  <c r="FU95" i="93" s="1"/>
  <c r="FM255" i="93"/>
  <c r="FU255" i="93" s="1"/>
  <c r="FM134" i="93"/>
  <c r="FU134" i="93" s="1"/>
  <c r="FB140" i="93"/>
  <c r="HB140" i="93"/>
  <c r="FB280" i="93"/>
  <c r="HB280" i="93"/>
  <c r="FA40" i="93"/>
  <c r="HA40" i="93"/>
  <c r="FA180" i="93"/>
  <c r="HA180" i="93"/>
  <c r="FK43" i="93"/>
  <c r="FT43" i="93" s="1"/>
  <c r="HK43" i="93"/>
  <c r="HG21" i="93"/>
  <c r="FF180" i="93"/>
  <c r="HF180" i="93"/>
  <c r="FD239" i="93"/>
  <c r="HD239" i="93"/>
  <c r="FK35" i="93"/>
  <c r="FT35" i="93" s="1"/>
  <c r="HK35" i="93"/>
  <c r="FK175" i="93"/>
  <c r="FT175" i="93" s="1"/>
  <c r="HK175" i="93"/>
  <c r="FK74" i="93"/>
  <c r="FT74" i="93" s="1"/>
  <c r="FM147" i="93"/>
  <c r="FU147" i="93" s="1"/>
  <c r="FM186" i="93"/>
  <c r="FU186" i="93" s="1"/>
  <c r="FM65" i="93"/>
  <c r="FU65" i="93" s="1"/>
  <c r="FM245" i="93"/>
  <c r="FU245" i="93" s="1"/>
  <c r="FK64" i="93"/>
  <c r="FT64" i="93" s="1"/>
  <c r="HK64" i="93"/>
  <c r="FK264" i="93"/>
  <c r="FT264" i="93" s="1"/>
  <c r="HK264" i="93"/>
  <c r="FI163" i="93"/>
  <c r="FS163" i="93" s="1"/>
  <c r="HI163" i="93"/>
  <c r="FG62" i="93"/>
  <c r="FR62" i="93" s="1"/>
  <c r="HG62" i="93"/>
  <c r="FG182" i="93"/>
  <c r="FR182" i="93" s="1"/>
  <c r="HG182" i="93"/>
  <c r="FF41" i="93"/>
  <c r="FQ41" i="93" s="1"/>
  <c r="HF41" i="93"/>
  <c r="FF241" i="93"/>
  <c r="FQ241" i="93" s="1"/>
  <c r="HF241" i="93"/>
  <c r="FD140" i="93"/>
  <c r="HD140" i="93"/>
  <c r="FC179" i="93"/>
  <c r="HC179" i="93"/>
  <c r="FM57" i="93"/>
  <c r="FU57" i="93" s="1"/>
  <c r="FM197" i="93"/>
  <c r="FU197" i="93" s="1"/>
  <c r="FK96" i="93"/>
  <c r="FT96" i="93" s="1"/>
  <c r="HK96" i="93"/>
  <c r="FK236" i="93"/>
  <c r="FT236" i="93" s="1"/>
  <c r="HK236" i="93"/>
  <c r="FI135" i="93"/>
  <c r="FS135" i="93" s="1"/>
  <c r="HI135" i="93"/>
  <c r="FI34" i="93"/>
  <c r="FS34" i="93" s="1"/>
  <c r="FI174" i="93"/>
  <c r="FS174" i="93" s="1"/>
  <c r="FB146" i="93"/>
  <c r="HB146" i="93"/>
  <c r="FB178" i="93"/>
  <c r="FA86" i="93"/>
  <c r="HA86" i="93"/>
  <c r="FA226" i="93"/>
  <c r="HA226" i="93"/>
  <c r="FA98" i="93"/>
  <c r="HA98" i="93"/>
  <c r="FA258" i="93"/>
  <c r="HA258" i="93"/>
  <c r="FK86" i="93"/>
  <c r="FT86" i="93" s="1"/>
  <c r="HK86" i="93"/>
  <c r="FK226" i="93"/>
  <c r="FT226" i="93" s="1"/>
  <c r="HK226" i="93"/>
  <c r="FK85" i="93"/>
  <c r="FT85" i="93" s="1"/>
  <c r="HK85" i="93"/>
  <c r="FK265" i="93"/>
  <c r="FT265" i="93" s="1"/>
  <c r="HK265" i="93"/>
  <c r="FI104" i="93"/>
  <c r="FS104" i="93" s="1"/>
  <c r="HI104" i="93"/>
  <c r="FG203" i="93"/>
  <c r="FR203" i="93" s="1"/>
  <c r="HG203" i="93"/>
  <c r="FF142" i="93"/>
  <c r="FQ142" i="93" s="1"/>
  <c r="HF142" i="93"/>
  <c r="FF242" i="93"/>
  <c r="FQ242" i="93" s="1"/>
  <c r="HF242" i="93"/>
  <c r="FD141" i="93"/>
  <c r="FP141" i="93" s="1"/>
  <c r="HD141" i="93"/>
  <c r="FD281" i="93"/>
  <c r="FP281" i="93" s="1"/>
  <c r="HD281" i="93"/>
  <c r="FC200" i="93"/>
  <c r="HC200" i="93"/>
  <c r="FM58" i="93"/>
  <c r="FU58" i="93" s="1"/>
  <c r="FM218" i="93"/>
  <c r="FU218" i="93" s="1"/>
  <c r="FK77" i="93"/>
  <c r="FT77" i="93" s="1"/>
  <c r="HK77" i="93"/>
  <c r="FK257" i="93"/>
  <c r="FT257" i="93" s="1"/>
  <c r="HK257" i="93"/>
  <c r="FI136" i="93"/>
  <c r="FS136" i="93" s="1"/>
  <c r="HI136" i="93"/>
  <c r="FG155" i="93"/>
  <c r="FR155" i="93" s="1"/>
  <c r="HG155" i="93"/>
  <c r="FG74" i="93"/>
  <c r="FR74" i="93" s="1"/>
  <c r="FB185" i="93"/>
  <c r="HB185" i="93"/>
  <c r="FB57" i="93"/>
  <c r="HB57" i="93"/>
  <c r="FB217" i="93"/>
  <c r="HB217" i="93"/>
  <c r="FA145" i="93"/>
  <c r="HA145" i="93"/>
  <c r="FA265" i="93"/>
  <c r="HA265" i="93"/>
  <c r="FA117" i="93"/>
  <c r="IQ288" i="93"/>
  <c r="HR188" i="93"/>
  <c r="HT268" i="93"/>
  <c r="IQ68" i="93"/>
  <c r="HU188" i="93"/>
  <c r="HR128" i="93"/>
  <c r="HT228" i="93"/>
  <c r="HS68" i="93"/>
  <c r="IQ88" i="93"/>
  <c r="HS148" i="93"/>
  <c r="HJ108" i="93"/>
  <c r="IM88" i="93"/>
  <c r="IH148" i="93"/>
  <c r="IM268" i="93"/>
  <c r="HS128" i="93"/>
  <c r="IL88" i="93"/>
  <c r="HS187" i="93"/>
  <c r="IK247" i="93"/>
  <c r="HS227" i="93"/>
  <c r="HS87" i="93"/>
  <c r="IL107" i="93"/>
  <c r="HR287" i="93"/>
  <c r="HN287" i="93"/>
  <c r="HU67" i="93"/>
  <c r="HJ247" i="93"/>
  <c r="IH167" i="93"/>
  <c r="HE67" i="93"/>
  <c r="HN167" i="93"/>
  <c r="IH67" i="93"/>
  <c r="IQ67" i="93"/>
  <c r="HR207" i="93"/>
  <c r="IM187" i="93"/>
  <c r="IH207" i="93"/>
  <c r="IH178" i="93"/>
  <c r="IE97" i="93"/>
  <c r="IQ237" i="93"/>
  <c r="HY55" i="93"/>
  <c r="LE212" i="93"/>
  <c r="JE212" i="93"/>
  <c r="JJ72" i="93"/>
  <c r="KD112" i="93"/>
  <c r="JN152" i="93"/>
  <c r="KF192" i="93"/>
  <c r="JY92" i="93"/>
  <c r="JZ112" i="93"/>
  <c r="IG247" i="93"/>
  <c r="IG227" i="93"/>
  <c r="HZ228" i="93"/>
  <c r="HZ67" i="93"/>
  <c r="HG67" i="93"/>
  <c r="HY207" i="93"/>
  <c r="HD88" i="93"/>
  <c r="IF88" i="93"/>
  <c r="HX148" i="93"/>
  <c r="IG168" i="93"/>
  <c r="IC108" i="93"/>
  <c r="IC88" i="93"/>
  <c r="HF268" i="93"/>
  <c r="IC87" i="93"/>
  <c r="HW287" i="93"/>
  <c r="HW227" i="93"/>
  <c r="HA227" i="93"/>
  <c r="IB168" i="93"/>
  <c r="IF167" i="93"/>
  <c r="HX107" i="93"/>
  <c r="IC227" i="93"/>
  <c r="IG148" i="93"/>
  <c r="HF128" i="93"/>
  <c r="HY68" i="93"/>
  <c r="HY88" i="93"/>
  <c r="HW87" i="93"/>
  <c r="HC207" i="93"/>
  <c r="HW127" i="93"/>
  <c r="HI127" i="93"/>
  <c r="IE87" i="93"/>
  <c r="FP23" i="93"/>
  <c r="HN28" i="93"/>
  <c r="HS28" i="93"/>
  <c r="HJ20" i="93"/>
  <c r="HB23" i="93"/>
  <c r="IQ27" i="93"/>
  <c r="ID27" i="93"/>
  <c r="IH19" i="93"/>
  <c r="HX19" i="93"/>
  <c r="HS19" i="93"/>
  <c r="HN26" i="93"/>
  <c r="HJ17" i="93"/>
  <c r="IL15" i="93"/>
  <c r="IE15" i="93"/>
  <c r="IB15" i="93"/>
  <c r="HS24" i="93"/>
  <c r="ID24" i="93"/>
  <c r="HR24" i="93"/>
  <c r="HJ24" i="93"/>
  <c r="HX16" i="93"/>
  <c r="ID16" i="93"/>
  <c r="HU16" i="93"/>
  <c r="HT23" i="93"/>
  <c r="IH22" i="93"/>
  <c r="HX48" i="93"/>
  <c r="FI166" i="93"/>
  <c r="FS166" i="93" s="1"/>
  <c r="FI45" i="93"/>
  <c r="FS45" i="93" s="1"/>
  <c r="HI45" i="93"/>
  <c r="FI225" i="93"/>
  <c r="FS225" i="93" s="1"/>
  <c r="HI225" i="93"/>
  <c r="FG124" i="93"/>
  <c r="FR124" i="93" s="1"/>
  <c r="HG124" i="93"/>
  <c r="FG264" i="93"/>
  <c r="FR264" i="93" s="1"/>
  <c r="HG264" i="93"/>
  <c r="FF143" i="93"/>
  <c r="HF143" i="93"/>
  <c r="FD202" i="93"/>
  <c r="HD202" i="93"/>
  <c r="FC61" i="93"/>
  <c r="HC61" i="93"/>
  <c r="FC221" i="93"/>
  <c r="HC221" i="93"/>
  <c r="FM119" i="93"/>
  <c r="FU119" i="93" s="1"/>
  <c r="FM279" i="93"/>
  <c r="FU279" i="93" s="1"/>
  <c r="FK118" i="93"/>
  <c r="FT118" i="93" s="1"/>
  <c r="FI37" i="93"/>
  <c r="FS37" i="93" s="1"/>
  <c r="HI37" i="93"/>
  <c r="FI177" i="93"/>
  <c r="FS177" i="93" s="1"/>
  <c r="HI177" i="93"/>
  <c r="FG96" i="93"/>
  <c r="FR96" i="93" s="1"/>
  <c r="HG96" i="93"/>
  <c r="FG236" i="93"/>
  <c r="FR236" i="93" s="1"/>
  <c r="HG236" i="93"/>
  <c r="FF115" i="93"/>
  <c r="FQ115" i="93" s="1"/>
  <c r="HF115" i="93"/>
  <c r="FF275" i="93"/>
  <c r="FQ275" i="93" s="1"/>
  <c r="HF275" i="93"/>
  <c r="FF174" i="93"/>
  <c r="FB124" i="93"/>
  <c r="HB124" i="93"/>
  <c r="FB244" i="93"/>
  <c r="HB244" i="93"/>
  <c r="FB176" i="93"/>
  <c r="HB176" i="93"/>
  <c r="FA44" i="93"/>
  <c r="HA44" i="93"/>
  <c r="FA224" i="93"/>
  <c r="HA224" i="93"/>
  <c r="FA96" i="93"/>
  <c r="HA96" i="93"/>
  <c r="FA256" i="93"/>
  <c r="HA256" i="93"/>
  <c r="HQ42" i="93"/>
  <c r="HW47" i="93"/>
  <c r="FG147" i="93"/>
  <c r="FR147" i="93" s="1"/>
  <c r="HG147" i="93"/>
  <c r="FG166" i="93"/>
  <c r="FR166" i="93" s="1"/>
  <c r="FG145" i="93"/>
  <c r="FR145" i="93" s="1"/>
  <c r="HG145" i="93"/>
  <c r="FG225" i="93"/>
  <c r="FR225" i="93" s="1"/>
  <c r="HG225" i="93"/>
  <c r="FF144" i="93"/>
  <c r="HF144" i="93"/>
  <c r="FF264" i="93"/>
  <c r="HF264" i="93"/>
  <c r="FD143" i="93"/>
  <c r="FP143" i="93" s="1"/>
  <c r="HD143" i="93"/>
  <c r="FC42" i="93"/>
  <c r="HC42" i="93"/>
  <c r="FC162" i="93"/>
  <c r="HC162" i="93"/>
  <c r="FM40" i="93"/>
  <c r="FU40" i="93" s="1"/>
  <c r="FM240" i="93"/>
  <c r="FU240" i="93" s="1"/>
  <c r="FK119" i="93"/>
  <c r="FT119" i="93" s="1"/>
  <c r="HK119" i="93"/>
  <c r="FK279" i="93"/>
  <c r="FT279" i="93" s="1"/>
  <c r="HK279" i="93"/>
  <c r="FI178" i="93"/>
  <c r="FS178" i="93" s="1"/>
  <c r="HI178" i="93"/>
  <c r="FG57" i="93"/>
  <c r="FR57" i="93" s="1"/>
  <c r="HG57" i="93"/>
  <c r="FG217" i="93"/>
  <c r="FR217" i="93" s="1"/>
  <c r="HG217" i="93"/>
  <c r="FF96" i="93"/>
  <c r="FQ96" i="93" s="1"/>
  <c r="HF96" i="93"/>
  <c r="FF256" i="93"/>
  <c r="FQ256" i="93" s="1"/>
  <c r="HF256" i="93"/>
  <c r="FD135" i="93"/>
  <c r="FP135" i="93" s="1"/>
  <c r="HD135" i="93"/>
  <c r="FD74" i="93"/>
  <c r="FD194" i="93"/>
  <c r="FB123" i="93"/>
  <c r="HB123" i="93"/>
  <c r="FB35" i="93"/>
  <c r="HB35" i="93"/>
  <c r="FB175" i="93"/>
  <c r="HB175" i="93"/>
  <c r="FA63" i="93"/>
  <c r="HA63" i="93"/>
  <c r="FA263" i="93"/>
  <c r="HA263" i="93"/>
  <c r="FA115" i="93"/>
  <c r="HA115" i="93"/>
  <c r="HQ245" i="93"/>
  <c r="FF166" i="93"/>
  <c r="FQ166" i="93" s="1"/>
  <c r="HF166" i="93"/>
  <c r="FF85" i="93"/>
  <c r="FQ85" i="93" s="1"/>
  <c r="HF85" i="93"/>
  <c r="FF225" i="93"/>
  <c r="FQ225" i="93" s="1"/>
  <c r="HF225" i="93"/>
  <c r="FD64" i="93"/>
  <c r="FP64" i="93" s="1"/>
  <c r="HD64" i="93"/>
  <c r="FD244" i="93"/>
  <c r="FP244" i="93" s="1"/>
  <c r="HD244" i="93"/>
  <c r="FC123" i="93"/>
  <c r="HC123" i="93"/>
  <c r="FM181" i="93"/>
  <c r="FU181" i="93" s="1"/>
  <c r="FK80" i="93"/>
  <c r="FT80" i="93" s="1"/>
  <c r="HK80" i="93"/>
  <c r="FK240" i="93"/>
  <c r="FT240" i="93" s="1"/>
  <c r="HK240" i="93"/>
  <c r="FI79" i="93"/>
  <c r="FS79" i="93" s="1"/>
  <c r="HI79" i="93"/>
  <c r="FI279" i="93"/>
  <c r="FS279" i="93" s="1"/>
  <c r="HI279" i="93"/>
  <c r="FG158" i="93"/>
  <c r="FR158" i="93" s="1"/>
  <c r="HG158" i="93"/>
  <c r="FF37" i="93"/>
  <c r="FF197" i="93"/>
  <c r="HF197" i="93"/>
  <c r="FD76" i="93"/>
  <c r="HD76" i="93"/>
  <c r="FD236" i="93"/>
  <c r="HD236" i="93"/>
  <c r="FC135" i="93"/>
  <c r="HC135" i="93"/>
  <c r="FC275" i="93"/>
  <c r="HC275" i="93"/>
  <c r="FC154" i="93"/>
  <c r="FB82" i="93"/>
  <c r="HB82" i="93"/>
  <c r="FB242" i="93"/>
  <c r="HB242" i="93"/>
  <c r="FB134" i="93"/>
  <c r="FA62" i="93"/>
  <c r="HA62" i="93"/>
  <c r="FA242" i="93"/>
  <c r="HA242" i="93"/>
  <c r="FF254" i="93"/>
  <c r="FD66" i="93"/>
  <c r="HD66" i="93"/>
  <c r="FD246" i="93"/>
  <c r="HD246" i="93"/>
  <c r="FD125" i="93"/>
  <c r="FP125" i="93" s="1"/>
  <c r="HD125" i="93"/>
  <c r="FD265" i="93"/>
  <c r="FP265" i="93" s="1"/>
  <c r="HD265" i="93"/>
  <c r="FC124" i="93"/>
  <c r="HC124" i="93"/>
  <c r="FM222" i="93"/>
  <c r="FU222" i="93" s="1"/>
  <c r="FK61" i="93"/>
  <c r="FT61" i="93" s="1"/>
  <c r="HK61" i="93"/>
  <c r="FK241" i="93"/>
  <c r="FT241" i="93" s="1"/>
  <c r="HK241" i="93"/>
  <c r="FI100" i="93"/>
  <c r="FS100" i="93" s="1"/>
  <c r="HI100" i="93"/>
  <c r="FI260" i="93"/>
  <c r="FS260" i="93" s="1"/>
  <c r="HI260" i="93"/>
  <c r="FG159" i="93"/>
  <c r="FR159" i="93" s="1"/>
  <c r="HG159" i="93"/>
  <c r="FF58" i="93"/>
  <c r="FQ58" i="93" s="1"/>
  <c r="HF58" i="93"/>
  <c r="FF198" i="93"/>
  <c r="FQ198" i="93" s="1"/>
  <c r="HF198" i="93"/>
  <c r="FD77" i="93"/>
  <c r="HD77" i="93"/>
  <c r="FD237" i="93"/>
  <c r="HD237" i="93"/>
  <c r="FC136" i="93"/>
  <c r="HC136" i="93"/>
  <c r="FB234" i="93"/>
  <c r="FB141" i="93"/>
  <c r="HB141" i="93"/>
  <c r="FA274" i="93"/>
  <c r="FA141" i="93"/>
  <c r="HA141" i="93"/>
  <c r="FC186" i="93"/>
  <c r="HC186" i="93"/>
  <c r="FC65" i="93"/>
  <c r="HC65" i="93"/>
  <c r="FC205" i="93"/>
  <c r="HC205" i="93"/>
  <c r="FM103" i="93"/>
  <c r="FU103" i="93" s="1"/>
  <c r="FM263" i="93"/>
  <c r="FU263" i="93" s="1"/>
  <c r="FK182" i="93"/>
  <c r="FT182" i="93" s="1"/>
  <c r="HK182" i="93"/>
  <c r="FI61" i="93"/>
  <c r="FS61" i="93" s="1"/>
  <c r="HI61" i="93"/>
  <c r="FI201" i="93"/>
  <c r="FS201" i="93" s="1"/>
  <c r="HI201" i="93"/>
  <c r="FG100" i="93"/>
  <c r="FR100" i="93" s="1"/>
  <c r="HG100" i="93"/>
  <c r="FG280" i="93"/>
  <c r="FR280" i="93" s="1"/>
  <c r="HG280" i="93"/>
  <c r="FF199" i="93"/>
  <c r="HF199" i="93"/>
  <c r="FD38" i="93"/>
  <c r="HD38" i="93"/>
  <c r="FD178" i="93"/>
  <c r="HD178" i="93"/>
  <c r="FC97" i="93"/>
  <c r="HC97" i="93"/>
  <c r="FC257" i="93"/>
  <c r="HC257" i="93"/>
  <c r="FM135" i="93"/>
  <c r="FU135" i="93" s="1"/>
  <c r="FM275" i="93"/>
  <c r="FU275" i="93" s="1"/>
  <c r="FM154" i="93"/>
  <c r="FU154" i="93" s="1"/>
  <c r="FB120" i="93"/>
  <c r="HB120" i="93"/>
  <c r="FA60" i="93"/>
  <c r="HA60" i="93"/>
  <c r="FA220" i="93"/>
  <c r="FC234" i="93"/>
  <c r="FM184" i="93"/>
  <c r="FU184" i="93" s="1"/>
  <c r="FK63" i="93"/>
  <c r="FT63" i="93" s="1"/>
  <c r="HK63" i="93"/>
  <c r="FK223" i="93"/>
  <c r="FT223" i="93" s="1"/>
  <c r="HK223" i="93"/>
  <c r="FI142" i="93"/>
  <c r="FS142" i="93" s="1"/>
  <c r="HI142" i="93"/>
  <c r="FI282" i="93"/>
  <c r="FS282" i="93" s="1"/>
  <c r="HI282" i="93"/>
  <c r="FG181" i="93"/>
  <c r="FR181" i="93" s="1"/>
  <c r="HG181" i="93"/>
  <c r="FF40" i="93"/>
  <c r="HF40" i="93"/>
  <c r="FF200" i="93"/>
  <c r="HF200" i="93"/>
  <c r="FD79" i="93"/>
  <c r="HD79" i="93"/>
  <c r="FD219" i="93"/>
  <c r="HD219" i="93"/>
  <c r="FC118" i="93"/>
  <c r="HC118" i="93"/>
  <c r="FM236" i="93"/>
  <c r="FU236" i="93" s="1"/>
  <c r="FK55" i="93"/>
  <c r="FT55" i="93" s="1"/>
  <c r="HK55" i="93"/>
  <c r="FK215" i="93"/>
  <c r="FT215" i="93" s="1"/>
  <c r="HK215" i="93"/>
  <c r="FK114" i="93"/>
  <c r="FT114" i="93" s="1"/>
  <c r="FB79" i="93"/>
  <c r="HB79" i="93"/>
  <c r="FB259" i="93"/>
  <c r="HB259" i="93"/>
  <c r="FA147" i="93"/>
  <c r="HA147" i="93"/>
  <c r="FA179" i="93"/>
  <c r="HA179" i="93"/>
  <c r="HQ115" i="93"/>
  <c r="FM46" i="93"/>
  <c r="FU46" i="93" s="1"/>
  <c r="FM206" i="93"/>
  <c r="FU206" i="93" s="1"/>
  <c r="FM85" i="93"/>
  <c r="FU85" i="93" s="1"/>
  <c r="FM265" i="93"/>
  <c r="FU265" i="93" s="1"/>
  <c r="FK124" i="93"/>
  <c r="FT124" i="93" s="1"/>
  <c r="HK124" i="93"/>
  <c r="FK284" i="93"/>
  <c r="FT284" i="93" s="1"/>
  <c r="HK284" i="93"/>
  <c r="FI143" i="93"/>
  <c r="FS143" i="93" s="1"/>
  <c r="HI143" i="93"/>
  <c r="FG42" i="93"/>
  <c r="FR42" i="93" s="1"/>
  <c r="HG42" i="93"/>
  <c r="FG222" i="93"/>
  <c r="FR222" i="93" s="1"/>
  <c r="HG222" i="93"/>
  <c r="FF121" i="93"/>
  <c r="FQ121" i="93" s="1"/>
  <c r="HF121" i="93"/>
  <c r="FF261" i="93"/>
  <c r="FQ261" i="93" s="1"/>
  <c r="HF261" i="93"/>
  <c r="FD160" i="93"/>
  <c r="HD160" i="93"/>
  <c r="FC39" i="93"/>
  <c r="HC39" i="93"/>
  <c r="FC199" i="93"/>
  <c r="HC199" i="93"/>
  <c r="FM97" i="93"/>
  <c r="FU97" i="93" s="1"/>
  <c r="FM257" i="93"/>
  <c r="FU257" i="93" s="1"/>
  <c r="FK116" i="93"/>
  <c r="FT116" i="93" s="1"/>
  <c r="HK116" i="93"/>
  <c r="FK276" i="93"/>
  <c r="FT276" i="93" s="1"/>
  <c r="HK276" i="93"/>
  <c r="FI155" i="93"/>
  <c r="FS155" i="93" s="1"/>
  <c r="HI155" i="93"/>
  <c r="FI54" i="93"/>
  <c r="FS54" i="93" s="1"/>
  <c r="FI214" i="93"/>
  <c r="FS214" i="93" s="1"/>
  <c r="FB166" i="93"/>
  <c r="HB166" i="93"/>
  <c r="FB138" i="93"/>
  <c r="FB198" i="93"/>
  <c r="HB198" i="93"/>
  <c r="FA66" i="93"/>
  <c r="HA66" i="93"/>
  <c r="FA246" i="93"/>
  <c r="HA246" i="93"/>
  <c r="FA118" i="93"/>
  <c r="HA118" i="93"/>
  <c r="FA278" i="93"/>
  <c r="HA278" i="93"/>
  <c r="FM234" i="93"/>
  <c r="FU234" i="93" s="1"/>
  <c r="FK66" i="93"/>
  <c r="FT66" i="93" s="1"/>
  <c r="HK66" i="93"/>
  <c r="FK286" i="93"/>
  <c r="FT286" i="93" s="1"/>
  <c r="HK286" i="93"/>
  <c r="FK145" i="93"/>
  <c r="FT145" i="93" s="1"/>
  <c r="HK145" i="93"/>
  <c r="FK285" i="93"/>
  <c r="FT285" i="93" s="1"/>
  <c r="HK285" i="93"/>
  <c r="FI224" i="93"/>
  <c r="FS224" i="93" s="1"/>
  <c r="HI224" i="93"/>
  <c r="FG83" i="93"/>
  <c r="FR83" i="93" s="1"/>
  <c r="HG83" i="93"/>
  <c r="FG163" i="93"/>
  <c r="FR163" i="93" s="1"/>
  <c r="HG163" i="93"/>
  <c r="FF102" i="93"/>
  <c r="FQ102" i="93" s="1"/>
  <c r="HF102" i="93"/>
  <c r="FF262" i="93"/>
  <c r="FQ262" i="93" s="1"/>
  <c r="HF262" i="93"/>
  <c r="FD121" i="93"/>
  <c r="FP121" i="93" s="1"/>
  <c r="HD121" i="93"/>
  <c r="FC60" i="93"/>
  <c r="FC180" i="93"/>
  <c r="HC180" i="93"/>
  <c r="FM78" i="93"/>
  <c r="FU78" i="93" s="1"/>
  <c r="FM238" i="93"/>
  <c r="FU238" i="93" s="1"/>
  <c r="FK157" i="93"/>
  <c r="FT157" i="93" s="1"/>
  <c r="HK157" i="93"/>
  <c r="FK277" i="93"/>
  <c r="FT277" i="93" s="1"/>
  <c r="HK277" i="93"/>
  <c r="FI156" i="93"/>
  <c r="FS156" i="93" s="1"/>
  <c r="HI156" i="93"/>
  <c r="FG55" i="93"/>
  <c r="FR55" i="93" s="1"/>
  <c r="HG55" i="93"/>
  <c r="FG195" i="93"/>
  <c r="FR195" i="93" s="1"/>
  <c r="HG195" i="93"/>
  <c r="FG94" i="93"/>
  <c r="FR94" i="93" s="1"/>
  <c r="FB45" i="93"/>
  <c r="HB45" i="93"/>
  <c r="FB225" i="93"/>
  <c r="HB225" i="93"/>
  <c r="FB97" i="93"/>
  <c r="HB97" i="93"/>
  <c r="FB237" i="93"/>
  <c r="HB237" i="93"/>
  <c r="FA105" i="93"/>
  <c r="HA105" i="93"/>
  <c r="FA285" i="93"/>
  <c r="HA285" i="93"/>
  <c r="FA157" i="93"/>
  <c r="HJ68" i="93"/>
  <c r="IH108" i="93"/>
  <c r="HE248" i="93"/>
  <c r="HJ48" i="93"/>
  <c r="HU208" i="93"/>
  <c r="HR48" i="93"/>
  <c r="HN148" i="93"/>
  <c r="HJ168" i="93"/>
  <c r="II228" i="93"/>
  <c r="HN108" i="93"/>
  <c r="HE208" i="93"/>
  <c r="IQ208" i="93"/>
  <c r="IQ248" i="93"/>
  <c r="IH68" i="93"/>
  <c r="IK188" i="93"/>
  <c r="HU108" i="93"/>
  <c r="HS108" i="93"/>
  <c r="II68" i="93"/>
  <c r="IL48" i="93"/>
  <c r="IL148" i="93"/>
  <c r="HU127" i="93"/>
  <c r="HJ87" i="93"/>
  <c r="IM107" i="93"/>
  <c r="HU267" i="93"/>
  <c r="HS267" i="93"/>
  <c r="IK267" i="93"/>
  <c r="HT187" i="93"/>
  <c r="IK67" i="93"/>
  <c r="HR167" i="93"/>
  <c r="IM207" i="93"/>
  <c r="IQ167" i="93"/>
  <c r="HE127" i="93"/>
  <c r="II67" i="93"/>
  <c r="IK227" i="93"/>
  <c r="II187" i="93"/>
  <c r="IM87" i="93"/>
  <c r="II287" i="93"/>
  <c r="HR87" i="93"/>
  <c r="II167" i="93"/>
  <c r="II107" i="93"/>
  <c r="IC59" i="93"/>
  <c r="IC199" i="93"/>
  <c r="HR238" i="93"/>
  <c r="HZ218" i="93"/>
  <c r="HT278" i="93"/>
  <c r="HE197" i="93"/>
  <c r="HS255" i="93"/>
  <c r="KA32" i="93"/>
  <c r="KM52" i="93"/>
  <c r="JY32" i="93"/>
  <c r="JE232" i="93"/>
  <c r="JV92" i="93"/>
  <c r="KC112" i="93"/>
  <c r="KE32" i="93"/>
  <c r="JY132" i="93"/>
  <c r="KL232" i="93"/>
  <c r="JU92" i="93"/>
  <c r="IA141" i="93"/>
  <c r="IA128" i="93"/>
  <c r="IG127" i="93"/>
  <c r="HZ128" i="93"/>
  <c r="HZ248" i="93"/>
  <c r="HZ87" i="93"/>
  <c r="HG87" i="93"/>
  <c r="HY247" i="93"/>
  <c r="HY227" i="93"/>
  <c r="IA267" i="93"/>
  <c r="HX188" i="93"/>
  <c r="IC188" i="93"/>
  <c r="IC288" i="93"/>
  <c r="HM128" i="93"/>
  <c r="ID288" i="93"/>
  <c r="HF288" i="93"/>
  <c r="HV168" i="93"/>
  <c r="HV188" i="93"/>
  <c r="HB287" i="93"/>
  <c r="HA87" i="93"/>
  <c r="IB88" i="93"/>
  <c r="IF247" i="93"/>
  <c r="HX67" i="93"/>
  <c r="HY188" i="93"/>
  <c r="HW167" i="93"/>
  <c r="IE287" i="93"/>
  <c r="HV187" i="93"/>
  <c r="ID127" i="93"/>
  <c r="IQ28" i="93"/>
  <c r="IE20" i="93"/>
  <c r="HZ27" i="93"/>
  <c r="IG27" i="93"/>
  <c r="IB19" i="93"/>
  <c r="HN19" i="93"/>
  <c r="HR19" i="93"/>
  <c r="IG19" i="93"/>
  <c r="IQ26" i="93"/>
  <c r="IA26" i="93"/>
  <c r="II18" i="93"/>
  <c r="HE18" i="93"/>
  <c r="II15" i="93"/>
  <c r="IQ24" i="93"/>
  <c r="HN16" i="93"/>
  <c r="HU23" i="93"/>
  <c r="HS23" i="93"/>
  <c r="IM21" i="93"/>
  <c r="IB48" i="93"/>
  <c r="FI147" i="93"/>
  <c r="FS147" i="93" s="1"/>
  <c r="HI147" i="93"/>
  <c r="FI46" i="93"/>
  <c r="FS46" i="93" s="1"/>
  <c r="HI46" i="93"/>
  <c r="FI206" i="93"/>
  <c r="FS206" i="93" s="1"/>
  <c r="HI206" i="93"/>
  <c r="FI85" i="93"/>
  <c r="FS85" i="93" s="1"/>
  <c r="HI85" i="93"/>
  <c r="FI245" i="93"/>
  <c r="FS245" i="93" s="1"/>
  <c r="HI245" i="93"/>
  <c r="FG144" i="93"/>
  <c r="FR144" i="93" s="1"/>
  <c r="HG144" i="93"/>
  <c r="FG284" i="93"/>
  <c r="FR284" i="93" s="1"/>
  <c r="HG284" i="93"/>
  <c r="FF183" i="93"/>
  <c r="HF183" i="93"/>
  <c r="FD42" i="93"/>
  <c r="HD42" i="93"/>
  <c r="FD162" i="93"/>
  <c r="HD162" i="93"/>
  <c r="FC81" i="93"/>
  <c r="HC81" i="93"/>
  <c r="FC241" i="93"/>
  <c r="HC241" i="93"/>
  <c r="FM139" i="93"/>
  <c r="FU139" i="93" s="1"/>
  <c r="FK178" i="93"/>
  <c r="FT178" i="93" s="1"/>
  <c r="HK178" i="93"/>
  <c r="FI57" i="93"/>
  <c r="FS57" i="93" s="1"/>
  <c r="HI57" i="93"/>
  <c r="FI217" i="93"/>
  <c r="FS217" i="93" s="1"/>
  <c r="HI217" i="93"/>
  <c r="FG116" i="93"/>
  <c r="FR116" i="93" s="1"/>
  <c r="HG116" i="93"/>
  <c r="FG256" i="93"/>
  <c r="FR256" i="93" s="1"/>
  <c r="HG256" i="93"/>
  <c r="FF135" i="93"/>
  <c r="FQ135" i="93" s="1"/>
  <c r="HF135" i="93"/>
  <c r="FF34" i="93"/>
  <c r="FF194" i="93"/>
  <c r="FB144" i="93"/>
  <c r="HB144" i="93"/>
  <c r="FB156" i="93"/>
  <c r="HB156" i="93"/>
  <c r="FA64" i="93"/>
  <c r="HA64" i="93"/>
  <c r="FA164" i="93"/>
  <c r="HA164" i="93"/>
  <c r="FA76" i="93"/>
  <c r="HA76" i="93"/>
  <c r="FA236" i="93"/>
  <c r="HA236" i="93"/>
  <c r="HO97" i="93"/>
  <c r="HZ47" i="93"/>
  <c r="FG46" i="93"/>
  <c r="FR46" i="93" s="1"/>
  <c r="HG46" i="93"/>
  <c r="FG206" i="93"/>
  <c r="FR206" i="93" s="1"/>
  <c r="HG206" i="93"/>
  <c r="FG85" i="93"/>
  <c r="FR85" i="93" s="1"/>
  <c r="HG85" i="93"/>
  <c r="FG245" i="93"/>
  <c r="FR245" i="93" s="1"/>
  <c r="HG245" i="93"/>
  <c r="FF104" i="93"/>
  <c r="HF104" i="93"/>
  <c r="FF284" i="93"/>
  <c r="HF284" i="93"/>
  <c r="FD203" i="93"/>
  <c r="FP203" i="93" s="1"/>
  <c r="FC102" i="93"/>
  <c r="HC102" i="93"/>
  <c r="FC222" i="93"/>
  <c r="HC222" i="93"/>
  <c r="FM80" i="93"/>
  <c r="FU80" i="93" s="1"/>
  <c r="FM260" i="93"/>
  <c r="FU260" i="93" s="1"/>
  <c r="FK139" i="93"/>
  <c r="FT139" i="93" s="1"/>
  <c r="HK139" i="93"/>
  <c r="FI38" i="93"/>
  <c r="FS38" i="93" s="1"/>
  <c r="HI38" i="93"/>
  <c r="FI198" i="93"/>
  <c r="FS198" i="93" s="1"/>
  <c r="HI198" i="93"/>
  <c r="FG77" i="93"/>
  <c r="FR77" i="93" s="1"/>
  <c r="HG77" i="93"/>
  <c r="FG237" i="93"/>
  <c r="FR237" i="93" s="1"/>
  <c r="HG237" i="93"/>
  <c r="FF136" i="93"/>
  <c r="FQ136" i="93" s="1"/>
  <c r="HF136" i="93"/>
  <c r="FF276" i="93"/>
  <c r="FQ276" i="93" s="1"/>
  <c r="HF276" i="93"/>
  <c r="FD155" i="93"/>
  <c r="FP155" i="93" s="1"/>
  <c r="HD155" i="93"/>
  <c r="FD54" i="93"/>
  <c r="FD214" i="93"/>
  <c r="FB203" i="93"/>
  <c r="HB203" i="93"/>
  <c r="FB55" i="93"/>
  <c r="HB55" i="93"/>
  <c r="FB215" i="93"/>
  <c r="HB215" i="93"/>
  <c r="FA143" i="93"/>
  <c r="FA283" i="93"/>
  <c r="HA283" i="93"/>
  <c r="FA175" i="93"/>
  <c r="HA175" i="93"/>
  <c r="HQ265" i="93"/>
  <c r="FF147" i="93"/>
  <c r="HF147" i="93"/>
  <c r="FF46" i="93"/>
  <c r="FQ46" i="93" s="1"/>
  <c r="HF46" i="93"/>
  <c r="FF266" i="93"/>
  <c r="FQ266" i="93" s="1"/>
  <c r="HF266" i="93"/>
  <c r="FF65" i="93"/>
  <c r="FQ65" i="93" s="1"/>
  <c r="HF65" i="93"/>
  <c r="FF245" i="93"/>
  <c r="FQ245" i="93" s="1"/>
  <c r="HF245" i="93"/>
  <c r="FD104" i="93"/>
  <c r="FP104" i="93" s="1"/>
  <c r="HD104" i="93"/>
  <c r="FD264" i="93"/>
  <c r="FP264" i="93" s="1"/>
  <c r="HD264" i="93"/>
  <c r="FC203" i="93"/>
  <c r="HC203" i="93"/>
  <c r="FM41" i="93"/>
  <c r="FU41" i="93" s="1"/>
  <c r="FM201" i="93"/>
  <c r="FU201" i="93" s="1"/>
  <c r="FK100" i="93"/>
  <c r="FT100" i="93" s="1"/>
  <c r="HK100" i="93"/>
  <c r="FK260" i="93"/>
  <c r="FT260" i="93" s="1"/>
  <c r="HK260" i="93"/>
  <c r="FI159" i="93"/>
  <c r="FS159" i="93" s="1"/>
  <c r="HI159" i="93"/>
  <c r="FG178" i="93"/>
  <c r="FR178" i="93" s="1"/>
  <c r="HG178" i="93"/>
  <c r="FF57" i="93"/>
  <c r="HF57" i="93"/>
  <c r="FF217" i="93"/>
  <c r="HF217" i="93"/>
  <c r="FD96" i="93"/>
  <c r="HD96" i="93"/>
  <c r="FD256" i="93"/>
  <c r="HD256" i="93"/>
  <c r="FC115" i="93"/>
  <c r="HC115" i="93"/>
  <c r="FC174" i="93"/>
  <c r="FB122" i="93"/>
  <c r="HB122" i="93"/>
  <c r="FB262" i="93"/>
  <c r="HB262" i="93"/>
  <c r="FB154" i="93"/>
  <c r="FA82" i="93"/>
  <c r="HA82" i="93"/>
  <c r="FA262" i="93"/>
  <c r="HA262" i="93"/>
  <c r="FF274" i="93"/>
  <c r="FD86" i="93"/>
  <c r="HD86" i="93"/>
  <c r="FD226" i="93"/>
  <c r="HD226" i="93"/>
  <c r="FD145" i="93"/>
  <c r="FP145" i="93" s="1"/>
  <c r="HD145" i="93"/>
  <c r="FD285" i="93"/>
  <c r="FP285" i="93" s="1"/>
  <c r="HD285" i="93"/>
  <c r="FC144" i="93"/>
  <c r="HC144" i="93"/>
  <c r="FM42" i="93"/>
  <c r="FU42" i="93" s="1"/>
  <c r="FM202" i="93"/>
  <c r="FU202" i="93" s="1"/>
  <c r="FK81" i="93"/>
  <c r="FT81" i="93" s="1"/>
  <c r="HK81" i="93"/>
  <c r="FK221" i="93"/>
  <c r="FT221" i="93" s="1"/>
  <c r="HK221" i="93"/>
  <c r="FI160" i="93"/>
  <c r="FS160" i="93" s="1"/>
  <c r="HI160" i="93"/>
  <c r="FG199" i="93"/>
  <c r="FR199" i="93" s="1"/>
  <c r="HG199" i="93"/>
  <c r="FF98" i="93"/>
  <c r="FQ98" i="93" s="1"/>
  <c r="HF98" i="93"/>
  <c r="FF238" i="93"/>
  <c r="FQ238" i="93" s="1"/>
  <c r="HF238" i="93"/>
  <c r="FD117" i="93"/>
  <c r="HD117" i="93"/>
  <c r="FD277" i="93"/>
  <c r="HD277" i="93"/>
  <c r="FC156" i="93"/>
  <c r="HC156" i="93"/>
  <c r="FB254" i="93"/>
  <c r="FB161" i="93"/>
  <c r="HB161" i="93"/>
  <c r="FA234" i="93"/>
  <c r="FA161" i="93"/>
  <c r="HA161" i="93"/>
  <c r="FC147" i="93"/>
  <c r="HC147" i="93"/>
  <c r="FC66" i="93"/>
  <c r="HC66" i="93"/>
  <c r="FC206" i="93"/>
  <c r="HC206" i="93"/>
  <c r="FC85" i="93"/>
  <c r="HC85" i="93"/>
  <c r="FC285" i="93"/>
  <c r="HC285" i="93"/>
  <c r="FM143" i="93"/>
  <c r="FU143" i="93" s="1"/>
  <c r="FM283" i="93"/>
  <c r="FU283" i="93" s="1"/>
  <c r="FK222" i="93"/>
  <c r="FT222" i="93" s="1"/>
  <c r="HK222" i="93"/>
  <c r="FI41" i="93"/>
  <c r="FS41" i="93" s="1"/>
  <c r="HI41" i="93"/>
  <c r="FI221" i="93"/>
  <c r="FS221" i="93" s="1"/>
  <c r="HI221" i="93"/>
  <c r="FG120" i="93"/>
  <c r="FR120" i="93" s="1"/>
  <c r="HG120" i="93"/>
  <c r="FG260" i="93"/>
  <c r="FR260" i="93" s="1"/>
  <c r="HG260" i="93"/>
  <c r="FF119" i="93"/>
  <c r="HF119" i="93"/>
  <c r="FD58" i="93"/>
  <c r="HD58" i="93"/>
  <c r="FD218" i="93"/>
  <c r="HD218" i="93"/>
  <c r="FC77" i="93"/>
  <c r="HC77" i="93"/>
  <c r="FC237" i="93"/>
  <c r="HC237" i="93"/>
  <c r="FM115" i="93"/>
  <c r="FU115" i="93" s="1"/>
  <c r="FM174" i="93"/>
  <c r="FU174" i="93" s="1"/>
  <c r="FB160" i="93"/>
  <c r="HB160" i="93"/>
  <c r="FA80" i="93"/>
  <c r="FA240" i="93"/>
  <c r="HA240" i="93"/>
  <c r="FC254" i="93"/>
  <c r="FM44" i="93"/>
  <c r="FU44" i="93" s="1"/>
  <c r="FM204" i="93"/>
  <c r="FU204" i="93" s="1"/>
  <c r="FK83" i="93"/>
  <c r="FT83" i="93" s="1"/>
  <c r="HK83" i="93"/>
  <c r="FK243" i="93"/>
  <c r="FT243" i="93" s="1"/>
  <c r="FI122" i="93"/>
  <c r="FS122" i="93" s="1"/>
  <c r="HI122" i="93"/>
  <c r="FG161" i="93"/>
  <c r="FR161" i="93" s="1"/>
  <c r="HG161" i="93"/>
  <c r="FF60" i="93"/>
  <c r="HF60" i="93"/>
  <c r="FF260" i="93"/>
  <c r="HF260" i="93"/>
  <c r="FD99" i="93"/>
  <c r="HD99" i="93"/>
  <c r="FD259" i="93"/>
  <c r="HD259" i="93"/>
  <c r="FC158" i="93"/>
  <c r="HC158" i="93"/>
  <c r="FM56" i="93"/>
  <c r="FU56" i="93" s="1"/>
  <c r="FM176" i="93"/>
  <c r="FU176" i="93" s="1"/>
  <c r="FK75" i="93"/>
  <c r="FT75" i="93" s="1"/>
  <c r="HK75" i="93"/>
  <c r="FK235" i="93"/>
  <c r="FT235" i="93" s="1"/>
  <c r="HK235" i="93"/>
  <c r="FK134" i="93"/>
  <c r="FT134" i="93" s="1"/>
  <c r="FB119" i="93"/>
  <c r="HB119" i="93"/>
  <c r="FB279" i="93"/>
  <c r="HB279" i="93"/>
  <c r="FA39" i="93"/>
  <c r="HA39" i="93"/>
  <c r="FA219" i="93"/>
  <c r="HA219" i="93"/>
  <c r="FM66" i="93"/>
  <c r="FU66" i="93" s="1"/>
  <c r="FM226" i="93"/>
  <c r="FU226" i="93" s="1"/>
  <c r="FM125" i="93"/>
  <c r="FU125" i="93" s="1"/>
  <c r="FM225" i="93"/>
  <c r="FU225" i="93" s="1"/>
  <c r="FK144" i="93"/>
  <c r="FT144" i="93" s="1"/>
  <c r="HK144" i="93"/>
  <c r="FI183" i="93"/>
  <c r="FS183" i="93" s="1"/>
  <c r="HI183" i="93"/>
  <c r="FG82" i="93"/>
  <c r="FR82" i="93" s="1"/>
  <c r="HG82" i="93"/>
  <c r="FG242" i="93"/>
  <c r="FR242" i="93" s="1"/>
  <c r="HG242" i="93"/>
  <c r="FF81" i="93"/>
  <c r="FQ81" i="93" s="1"/>
  <c r="HF81" i="93"/>
  <c r="FF281" i="93"/>
  <c r="FQ281" i="93" s="1"/>
  <c r="HF281" i="93"/>
  <c r="FD180" i="93"/>
  <c r="HD180" i="93"/>
  <c r="FC79" i="93"/>
  <c r="HC79" i="93"/>
  <c r="FC219" i="93"/>
  <c r="HC219" i="93"/>
  <c r="FM77" i="93"/>
  <c r="FU77" i="93" s="1"/>
  <c r="FM237" i="93"/>
  <c r="FU237" i="93" s="1"/>
  <c r="FK136" i="93"/>
  <c r="FT136" i="93" s="1"/>
  <c r="HK136" i="93"/>
  <c r="FI175" i="93"/>
  <c r="FS175" i="93" s="1"/>
  <c r="HI175" i="93"/>
  <c r="FI74" i="93"/>
  <c r="FS74" i="93" s="1"/>
  <c r="FB206" i="93"/>
  <c r="FB38" i="93"/>
  <c r="HB38" i="93"/>
  <c r="FB218" i="93"/>
  <c r="HB218" i="93"/>
  <c r="FA106" i="93"/>
  <c r="HA106" i="93"/>
  <c r="FA266" i="93"/>
  <c r="HA266" i="93"/>
  <c r="FA138" i="93"/>
  <c r="HA138" i="93"/>
  <c r="FM254" i="93"/>
  <c r="FU254" i="93" s="1"/>
  <c r="FK106" i="93"/>
  <c r="FT106" i="93" s="1"/>
  <c r="HK106" i="93"/>
  <c r="FK246" i="93"/>
  <c r="FT246" i="93" s="1"/>
  <c r="HK246" i="93"/>
  <c r="FK105" i="93"/>
  <c r="FT105" i="93" s="1"/>
  <c r="HK105" i="93"/>
  <c r="FI184" i="93"/>
  <c r="FS184" i="93" s="1"/>
  <c r="HI184" i="93"/>
  <c r="FG43" i="93"/>
  <c r="FR43" i="93" s="1"/>
  <c r="HG43" i="93"/>
  <c r="FG223" i="93"/>
  <c r="FR223" i="93" s="1"/>
  <c r="HG223" i="93"/>
  <c r="FF62" i="93"/>
  <c r="FQ62" i="93" s="1"/>
  <c r="HF62" i="93"/>
  <c r="FF282" i="93"/>
  <c r="FQ282" i="93" s="1"/>
  <c r="HF282" i="93"/>
  <c r="FD201" i="93"/>
  <c r="FP201" i="93" s="1"/>
  <c r="HD201" i="93"/>
  <c r="FC100" i="93"/>
  <c r="HC100" i="93"/>
  <c r="FC220" i="93"/>
  <c r="HC220" i="93"/>
  <c r="FM98" i="93"/>
  <c r="FU98" i="93" s="1"/>
  <c r="FM258" i="93"/>
  <c r="FU258" i="93" s="1"/>
  <c r="FK117" i="93"/>
  <c r="FT117" i="93" s="1"/>
  <c r="HK117" i="93"/>
  <c r="FI176" i="93"/>
  <c r="FS176" i="93" s="1"/>
  <c r="HI176" i="93"/>
  <c r="FG35" i="93"/>
  <c r="FR35" i="93" s="1"/>
  <c r="HG35" i="93"/>
  <c r="FG215" i="93"/>
  <c r="FR215" i="93" s="1"/>
  <c r="HG215" i="93"/>
  <c r="FG134" i="93"/>
  <c r="FR134" i="93" s="1"/>
  <c r="FB65" i="93"/>
  <c r="HB65" i="93"/>
  <c r="FB205" i="93"/>
  <c r="HB205" i="93"/>
  <c r="FB77" i="93"/>
  <c r="HB77" i="93"/>
  <c r="FB257" i="93"/>
  <c r="HB257" i="93"/>
  <c r="FA125" i="93"/>
  <c r="HA125" i="93"/>
  <c r="FA197" i="93"/>
  <c r="HA197" i="93"/>
  <c r="HJ268" i="93"/>
  <c r="HU148" i="93"/>
  <c r="HE68" i="93"/>
  <c r="IQ148" i="93"/>
  <c r="HR108" i="93"/>
  <c r="HE48" i="93"/>
  <c r="IQ48" i="93"/>
  <c r="IH88" i="93"/>
  <c r="IM248" i="93"/>
  <c r="IL228" i="93"/>
  <c r="II288" i="93"/>
  <c r="HT108" i="93"/>
  <c r="IM48" i="93"/>
  <c r="II188" i="93"/>
  <c r="HU227" i="93"/>
  <c r="IL287" i="93"/>
  <c r="HT127" i="93"/>
  <c r="HS47" i="93"/>
  <c r="HS127" i="93"/>
  <c r="HU287" i="93"/>
  <c r="HJ67" i="93"/>
  <c r="HE287" i="93"/>
  <c r="IM267" i="93"/>
  <c r="IL47" i="93"/>
  <c r="IQ227" i="93"/>
  <c r="HN67" i="93"/>
  <c r="HE187" i="93"/>
  <c r="IM227" i="93"/>
  <c r="HR127" i="93"/>
  <c r="IL247" i="93"/>
  <c r="IQ107" i="93"/>
  <c r="HU259" i="93"/>
  <c r="HR158" i="93"/>
  <c r="HZ198" i="93"/>
  <c r="IH138" i="93"/>
  <c r="IQ157" i="93"/>
  <c r="IK196" i="93"/>
  <c r="KB32" i="93"/>
  <c r="IB35" i="93"/>
  <c r="JS112" i="93"/>
  <c r="KD192" i="93"/>
  <c r="LE172" i="93"/>
  <c r="JE172" i="93"/>
  <c r="KC72" i="93"/>
  <c r="JE272" i="93"/>
  <c r="JW192" i="93"/>
  <c r="KL32" i="93"/>
  <c r="JR272" i="93"/>
  <c r="JV272" i="93"/>
  <c r="KM252" i="93"/>
  <c r="KG132" i="93"/>
  <c r="HI128" i="93"/>
  <c r="IG267" i="93"/>
  <c r="IA188" i="93"/>
  <c r="HY127" i="93"/>
  <c r="IA207" i="93"/>
  <c r="HK208" i="93"/>
  <c r="HD168" i="93"/>
  <c r="HX168" i="93"/>
  <c r="HM68" i="93"/>
  <c r="ID248" i="93"/>
  <c r="IC267" i="93"/>
  <c r="IF107" i="93"/>
  <c r="HF88" i="93"/>
  <c r="HY108" i="93"/>
  <c r="ID128" i="93"/>
  <c r="IE227" i="93"/>
  <c r="ID28" i="93"/>
  <c r="IH28" i="93"/>
  <c r="IE28" i="93"/>
  <c r="HU20" i="93"/>
  <c r="HR20" i="93"/>
  <c r="HU27" i="93"/>
  <c r="IL27" i="93"/>
  <c r="IE19" i="93"/>
  <c r="IM26" i="93"/>
  <c r="HR26" i="93"/>
  <c r="HR18" i="93"/>
  <c r="HJ18" i="93"/>
  <c r="HR25" i="93"/>
  <c r="IL25" i="93"/>
  <c r="IF25" i="93"/>
  <c r="IF17" i="93"/>
  <c r="IL17" i="93"/>
  <c r="HV17" i="93"/>
  <c r="HN21" i="93"/>
  <c r="IL21" i="93"/>
  <c r="ID48" i="93"/>
  <c r="FK254" i="93"/>
  <c r="FT254" i="93" s="1"/>
  <c r="FI86" i="93"/>
  <c r="FS86" i="93" s="1"/>
  <c r="HI86" i="93"/>
  <c r="FI226" i="93"/>
  <c r="FS226" i="93" s="1"/>
  <c r="HI226" i="93"/>
  <c r="FI145" i="93"/>
  <c r="FS145" i="93" s="1"/>
  <c r="HI145" i="93"/>
  <c r="FI265" i="93"/>
  <c r="FS265" i="93" s="1"/>
  <c r="HI265" i="93"/>
  <c r="FG104" i="93"/>
  <c r="FR104" i="93" s="1"/>
  <c r="HG104" i="93"/>
  <c r="FF223" i="93"/>
  <c r="HF223" i="93"/>
  <c r="FD82" i="93"/>
  <c r="HD82" i="93"/>
  <c r="FD222" i="93"/>
  <c r="HD222" i="93"/>
  <c r="FC101" i="93"/>
  <c r="HC101" i="93"/>
  <c r="FC281" i="93"/>
  <c r="HC281" i="93"/>
  <c r="FM159" i="93"/>
  <c r="FU159" i="93" s="1"/>
  <c r="FK38" i="93"/>
  <c r="FT38" i="93" s="1"/>
  <c r="HK38" i="93"/>
  <c r="FK198" i="93"/>
  <c r="FT198" i="93" s="1"/>
  <c r="HK198" i="93"/>
  <c r="FI77" i="93"/>
  <c r="FS77" i="93" s="1"/>
  <c r="HI77" i="93"/>
  <c r="FI237" i="93"/>
  <c r="FS237" i="93" s="1"/>
  <c r="HI237" i="93"/>
  <c r="FG76" i="93"/>
  <c r="FR76" i="93" s="1"/>
  <c r="HG76" i="93"/>
  <c r="FG276" i="93"/>
  <c r="FR276" i="93" s="1"/>
  <c r="HG276" i="93"/>
  <c r="FF155" i="93"/>
  <c r="FQ155" i="93" s="1"/>
  <c r="HF155" i="93"/>
  <c r="FF54" i="93"/>
  <c r="FF214" i="93"/>
  <c r="FB184" i="93"/>
  <c r="HB184" i="93"/>
  <c r="FB56" i="93"/>
  <c r="HB56" i="93"/>
  <c r="FB196" i="93"/>
  <c r="HB196" i="93"/>
  <c r="FA84" i="93"/>
  <c r="HA84" i="93"/>
  <c r="FA264" i="93"/>
  <c r="HA264" i="93"/>
  <c r="FA116" i="93"/>
  <c r="HA116" i="93"/>
  <c r="FA276" i="93"/>
  <c r="HA276" i="93"/>
  <c r="HQ82" i="93"/>
  <c r="HO117" i="93"/>
  <c r="IC47" i="93"/>
  <c r="FI274" i="93"/>
  <c r="FS274" i="93" s="1"/>
  <c r="FG66" i="93"/>
  <c r="FR66" i="93" s="1"/>
  <c r="HG66" i="93"/>
  <c r="FG226" i="93"/>
  <c r="FR226" i="93" s="1"/>
  <c r="HG226" i="93"/>
  <c r="FG65" i="93"/>
  <c r="FR65" i="93" s="1"/>
  <c r="HG65" i="93"/>
  <c r="FG265" i="93"/>
  <c r="FR265" i="93" s="1"/>
  <c r="HG265" i="93"/>
  <c r="FF124" i="93"/>
  <c r="HF124" i="93"/>
  <c r="FD163" i="93"/>
  <c r="FP163" i="93" s="1"/>
  <c r="HD163" i="93"/>
  <c r="FC62" i="93"/>
  <c r="HC62" i="93"/>
  <c r="FC242" i="93"/>
  <c r="HC242" i="93"/>
  <c r="FM120" i="93"/>
  <c r="FU120" i="93" s="1"/>
  <c r="FM280" i="93"/>
  <c r="FU280" i="93" s="1"/>
  <c r="FK159" i="93"/>
  <c r="FT159" i="93" s="1"/>
  <c r="HK159" i="93"/>
  <c r="FI58" i="93"/>
  <c r="FS58" i="93" s="1"/>
  <c r="HI58" i="93"/>
  <c r="FI218" i="93"/>
  <c r="FS218" i="93" s="1"/>
  <c r="HI218" i="93"/>
  <c r="FG137" i="93"/>
  <c r="FR137" i="93" s="1"/>
  <c r="HG137" i="93"/>
  <c r="FG257" i="93"/>
  <c r="FR257" i="93" s="1"/>
  <c r="HG257" i="93"/>
  <c r="FF116" i="93"/>
  <c r="FQ116" i="93" s="1"/>
  <c r="HF116" i="93"/>
  <c r="FD195" i="93"/>
  <c r="FP195" i="93" s="1"/>
  <c r="HD195" i="93"/>
  <c r="FD34" i="93"/>
  <c r="FB163" i="93"/>
  <c r="HB163" i="93"/>
  <c r="FB75" i="93"/>
  <c r="HB75" i="93"/>
  <c r="FB235" i="93"/>
  <c r="HB235" i="93"/>
  <c r="FA123" i="93"/>
  <c r="FA55" i="93"/>
  <c r="HA55" i="93"/>
  <c r="FA275" i="93"/>
  <c r="HA275" i="93"/>
  <c r="FF66" i="93"/>
  <c r="FQ66" i="93" s="1"/>
  <c r="HF66" i="93"/>
  <c r="FF206" i="93"/>
  <c r="FQ206" i="93" s="1"/>
  <c r="FF105" i="93"/>
  <c r="FQ105" i="93" s="1"/>
  <c r="HF105" i="93"/>
  <c r="FF265" i="93"/>
  <c r="FQ265" i="93" s="1"/>
  <c r="HF265" i="93"/>
  <c r="FD124" i="93"/>
  <c r="FP124" i="93" s="1"/>
  <c r="HD124" i="93"/>
  <c r="FC163" i="93"/>
  <c r="HC163" i="93"/>
  <c r="FM61" i="93"/>
  <c r="FU61" i="93" s="1"/>
  <c r="FM221" i="93"/>
  <c r="FU221" i="93" s="1"/>
  <c r="FK140" i="93"/>
  <c r="FT140" i="93" s="1"/>
  <c r="HK140" i="93"/>
  <c r="FK280" i="93"/>
  <c r="FT280" i="93" s="1"/>
  <c r="HK280" i="93"/>
  <c r="FI139" i="93"/>
  <c r="FS139" i="93" s="1"/>
  <c r="HI139" i="93"/>
  <c r="FG58" i="93"/>
  <c r="FR58" i="93" s="1"/>
  <c r="HG58" i="93"/>
  <c r="FG218" i="93"/>
  <c r="FR218" i="93" s="1"/>
  <c r="HG218" i="93"/>
  <c r="FF77" i="93"/>
  <c r="HF77" i="93"/>
  <c r="FF237" i="93"/>
  <c r="HF237" i="93"/>
  <c r="FD136" i="93"/>
  <c r="HD136" i="93"/>
  <c r="FD276" i="93"/>
  <c r="HD276" i="93"/>
  <c r="FC155" i="93"/>
  <c r="HC155" i="93"/>
  <c r="FC194" i="93"/>
  <c r="FB142" i="93"/>
  <c r="HB142" i="93"/>
  <c r="FB174" i="93"/>
  <c r="FA122" i="93"/>
  <c r="HA122" i="93"/>
  <c r="FA282" i="93"/>
  <c r="HA282" i="93"/>
  <c r="FF234" i="93"/>
  <c r="FD106" i="93"/>
  <c r="FD266" i="93"/>
  <c r="HD266" i="93"/>
  <c r="FD105" i="93"/>
  <c r="FP105" i="93" s="1"/>
  <c r="HD105" i="93"/>
  <c r="FC204" i="93"/>
  <c r="HC204" i="93"/>
  <c r="FM102" i="93"/>
  <c r="FU102" i="93" s="1"/>
  <c r="FM162" i="93"/>
  <c r="FU162" i="93" s="1"/>
  <c r="FK101" i="93"/>
  <c r="FT101" i="93" s="1"/>
  <c r="HK101" i="93"/>
  <c r="FK261" i="93"/>
  <c r="FT261" i="93" s="1"/>
  <c r="HK261" i="93"/>
  <c r="FI120" i="93"/>
  <c r="FS120" i="93" s="1"/>
  <c r="HI120" i="93"/>
  <c r="FG39" i="93"/>
  <c r="FR39" i="93" s="1"/>
  <c r="HG39" i="93"/>
  <c r="FG179" i="93"/>
  <c r="FR179" i="93" s="1"/>
  <c r="HG179" i="93"/>
  <c r="FF78" i="93"/>
  <c r="FQ78" i="93" s="1"/>
  <c r="HF78" i="93"/>
  <c r="FF258" i="93"/>
  <c r="FQ258" i="93" s="1"/>
  <c r="HF258" i="93"/>
  <c r="FD137" i="93"/>
  <c r="HD137" i="93"/>
  <c r="FC236" i="93"/>
  <c r="HC236" i="93"/>
  <c r="FB274" i="93"/>
  <c r="FB181" i="93"/>
  <c r="HB181" i="93"/>
  <c r="FA254" i="93"/>
  <c r="FA181" i="93"/>
  <c r="HA181" i="93"/>
  <c r="FC46" i="93"/>
  <c r="HC46" i="93"/>
  <c r="FC226" i="93"/>
  <c r="HC226" i="93"/>
  <c r="FC125" i="93"/>
  <c r="HC125" i="93"/>
  <c r="FC245" i="93"/>
  <c r="HC245" i="93"/>
  <c r="FM123" i="93"/>
  <c r="FU123" i="93" s="1"/>
  <c r="FK42" i="93"/>
  <c r="FT42" i="93" s="1"/>
  <c r="HK42" i="93"/>
  <c r="FK202" i="93"/>
  <c r="FT202" i="93" s="1"/>
  <c r="HK202" i="93"/>
  <c r="FI101" i="93"/>
  <c r="FS101" i="93" s="1"/>
  <c r="HI101" i="93"/>
  <c r="FI241" i="93"/>
  <c r="FS241" i="93" s="1"/>
  <c r="HI241" i="93"/>
  <c r="FG140" i="93"/>
  <c r="FR140" i="93" s="1"/>
  <c r="HG140" i="93"/>
  <c r="FF159" i="93"/>
  <c r="HF159" i="93"/>
  <c r="FD78" i="93"/>
  <c r="HD78" i="93"/>
  <c r="FD238" i="93"/>
  <c r="FC117" i="93"/>
  <c r="HC117" i="93"/>
  <c r="FC277" i="93"/>
  <c r="HC277" i="93"/>
  <c r="FM155" i="93"/>
  <c r="FU155" i="93" s="1"/>
  <c r="FM54" i="93"/>
  <c r="FU54" i="93" s="1"/>
  <c r="FM194" i="93"/>
  <c r="FU194" i="93" s="1"/>
  <c r="FB200" i="93"/>
  <c r="HB200" i="93"/>
  <c r="FA100" i="93"/>
  <c r="HA100" i="93"/>
  <c r="FA260" i="93"/>
  <c r="HA260" i="93"/>
  <c r="FC274" i="93"/>
  <c r="FM84" i="93"/>
  <c r="FU84" i="93" s="1"/>
  <c r="FM224" i="93"/>
  <c r="FU224" i="93" s="1"/>
  <c r="FK103" i="93"/>
  <c r="FT103" i="93" s="1"/>
  <c r="FK263" i="93"/>
  <c r="FT263" i="93" s="1"/>
  <c r="HK263" i="93"/>
  <c r="FI202" i="93"/>
  <c r="FS202" i="93" s="1"/>
  <c r="HI202" i="93"/>
  <c r="FG61" i="93"/>
  <c r="FR61" i="93" s="1"/>
  <c r="HG61" i="93"/>
  <c r="FG201" i="93"/>
  <c r="FR201" i="93" s="1"/>
  <c r="HG201" i="93"/>
  <c r="FF80" i="93"/>
  <c r="HF80" i="93"/>
  <c r="FF220" i="93"/>
  <c r="HF220" i="93"/>
  <c r="FD119" i="93"/>
  <c r="HD119" i="93"/>
  <c r="FD279" i="93"/>
  <c r="HD279" i="93"/>
  <c r="FC198" i="93"/>
  <c r="HC198" i="93"/>
  <c r="FM36" i="93"/>
  <c r="FU36" i="93" s="1"/>
  <c r="FM196" i="93"/>
  <c r="FU196" i="93" s="1"/>
  <c r="FK95" i="93"/>
  <c r="FT95" i="93" s="1"/>
  <c r="HK95" i="93"/>
  <c r="FK255" i="93"/>
  <c r="FT255" i="93" s="1"/>
  <c r="HK255" i="93"/>
  <c r="FK174" i="93"/>
  <c r="FT174" i="93" s="1"/>
  <c r="FB139" i="93"/>
  <c r="HB139" i="93"/>
  <c r="FA59" i="93"/>
  <c r="HA59" i="93"/>
  <c r="FA199" i="93"/>
  <c r="HA199" i="93"/>
  <c r="FM86" i="93"/>
  <c r="FU86" i="93" s="1"/>
  <c r="FM145" i="93"/>
  <c r="FU145" i="93" s="1"/>
  <c r="FK184" i="93"/>
  <c r="FT184" i="93" s="1"/>
  <c r="HK184" i="93"/>
  <c r="FI43" i="93"/>
  <c r="FS43" i="93" s="1"/>
  <c r="HI43" i="93"/>
  <c r="FG102" i="93"/>
  <c r="FR102" i="93" s="1"/>
  <c r="HG102" i="93"/>
  <c r="FG262" i="93"/>
  <c r="FR262" i="93" s="1"/>
  <c r="HG262" i="93"/>
  <c r="FD60" i="93"/>
  <c r="HD60" i="93"/>
  <c r="FC239" i="93"/>
  <c r="HC239" i="93"/>
  <c r="FM117" i="93"/>
  <c r="FU117" i="93" s="1"/>
  <c r="FK156" i="93"/>
  <c r="FT156" i="93" s="1"/>
  <c r="HK156" i="93"/>
  <c r="FI195" i="93"/>
  <c r="FS195" i="93" s="1"/>
  <c r="HI195" i="93"/>
  <c r="FI94" i="93"/>
  <c r="FS94" i="93" s="1"/>
  <c r="FB46" i="93"/>
  <c r="HB46" i="93"/>
  <c r="FB58" i="93"/>
  <c r="HB58" i="93"/>
  <c r="FM274" i="93"/>
  <c r="FU274" i="93" s="1"/>
  <c r="FK146" i="93"/>
  <c r="FT146" i="93" s="1"/>
  <c r="HK146" i="93"/>
  <c r="FK266" i="93"/>
  <c r="FT266" i="93" s="1"/>
  <c r="FK165" i="93"/>
  <c r="FT165" i="93" s="1"/>
  <c r="HK165" i="93"/>
  <c r="FI44" i="93"/>
  <c r="FS44" i="93" s="1"/>
  <c r="HI44" i="93"/>
  <c r="FI164" i="93"/>
  <c r="FS164" i="93" s="1"/>
  <c r="HI164" i="93"/>
  <c r="FG103" i="93"/>
  <c r="FR103" i="93" s="1"/>
  <c r="HG103" i="93"/>
  <c r="FG263" i="93"/>
  <c r="FR263" i="93" s="1"/>
  <c r="HG263" i="93"/>
  <c r="FF122" i="93"/>
  <c r="FQ122" i="93" s="1"/>
  <c r="HF122" i="93"/>
  <c r="FD161" i="93"/>
  <c r="FP161" i="93" s="1"/>
  <c r="HD161" i="93"/>
  <c r="FC40" i="93"/>
  <c r="HC40" i="93"/>
  <c r="FC240" i="93"/>
  <c r="HC240" i="93"/>
  <c r="FM138" i="93"/>
  <c r="FU138" i="93" s="1"/>
  <c r="FM278" i="93"/>
  <c r="FU278" i="93" s="1"/>
  <c r="FK137" i="93"/>
  <c r="FT137" i="93" s="1"/>
  <c r="HK137" i="93"/>
  <c r="FI36" i="93"/>
  <c r="FS36" i="93" s="1"/>
  <c r="HI36" i="93"/>
  <c r="FI216" i="93"/>
  <c r="FS216" i="93" s="1"/>
  <c r="HI216" i="93"/>
  <c r="FG75" i="93"/>
  <c r="FR75" i="93" s="1"/>
  <c r="HG75" i="93"/>
  <c r="FG235" i="93"/>
  <c r="FR235" i="93" s="1"/>
  <c r="HG235" i="93"/>
  <c r="FG114" i="93"/>
  <c r="FR114" i="93" s="1"/>
  <c r="FB125" i="93"/>
  <c r="HB125" i="93"/>
  <c r="FB245" i="93"/>
  <c r="HB245" i="93"/>
  <c r="FB117" i="93"/>
  <c r="FB277" i="93"/>
  <c r="HB277" i="93"/>
  <c r="FA165" i="93"/>
  <c r="HA165" i="93"/>
  <c r="FA37" i="93"/>
  <c r="HA37" i="93"/>
  <c r="FA177" i="93"/>
  <c r="HA177" i="93"/>
  <c r="HJ128" i="93"/>
  <c r="HN248" i="93"/>
  <c r="HT88" i="93"/>
  <c r="II148" i="93"/>
  <c r="HS288" i="93"/>
  <c r="HT148" i="93"/>
  <c r="HS228" i="93"/>
  <c r="IM148" i="93"/>
  <c r="IL188" i="93"/>
  <c r="HS248" i="93"/>
  <c r="IM108" i="93"/>
  <c r="IL288" i="93"/>
  <c r="HS188" i="93"/>
  <c r="IL128" i="93"/>
  <c r="HU87" i="93"/>
  <c r="HN247" i="93"/>
  <c r="IK87" i="93"/>
  <c r="HN47" i="93"/>
  <c r="HT247" i="93"/>
  <c r="HU187" i="93"/>
  <c r="IL87" i="93"/>
  <c r="HU47" i="93"/>
  <c r="IL167" i="93"/>
  <c r="HE247" i="93"/>
  <c r="IM127" i="93"/>
  <c r="IH127" i="93"/>
  <c r="HN87" i="93"/>
  <c r="IL127" i="93"/>
  <c r="IQ207" i="93"/>
  <c r="IH107" i="93"/>
  <c r="IQ287" i="93"/>
  <c r="HE279" i="93"/>
  <c r="HU239" i="93"/>
  <c r="HU99" i="93"/>
  <c r="IH118" i="93"/>
  <c r="HE257" i="93"/>
  <c r="HT35" i="93"/>
  <c r="KA132" i="93"/>
  <c r="KL112" i="93"/>
  <c r="KM72" i="93"/>
  <c r="KD92" i="93"/>
  <c r="JE152" i="93"/>
  <c r="JR132" i="93"/>
  <c r="KG72" i="93"/>
  <c r="KE192" i="93"/>
  <c r="JZ232" i="93"/>
  <c r="JX271"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FI66" i="93"/>
  <c r="FS66" i="93" s="1"/>
  <c r="HI286" i="93"/>
  <c r="FI286" i="93"/>
  <c r="FS286" i="93" s="1"/>
  <c r="FI125" i="93"/>
  <c r="FS125" i="93" s="1"/>
  <c r="HG184" i="93"/>
  <c r="FG184" i="93"/>
  <c r="FR184" i="93" s="1"/>
  <c r="FF163" i="93"/>
  <c r="HD62" i="93"/>
  <c r="FD62" i="93"/>
  <c r="FD262" i="93"/>
  <c r="HC161" i="93"/>
  <c r="FC161" i="93"/>
  <c r="HM199" i="93"/>
  <c r="FM199" i="93"/>
  <c r="FU199" i="93" s="1"/>
  <c r="FK138" i="93"/>
  <c r="FT138" i="93" s="1"/>
  <c r="FK238" i="93"/>
  <c r="FT238" i="93" s="1"/>
  <c r="FI277" i="93"/>
  <c r="FS277" i="93" s="1"/>
  <c r="FG156" i="93"/>
  <c r="FR156" i="93" s="1"/>
  <c r="HF55" i="93"/>
  <c r="FF55" i="93"/>
  <c r="FQ55" i="93" s="1"/>
  <c r="HF195" i="93"/>
  <c r="FF195" i="93"/>
  <c r="FQ195" i="93" s="1"/>
  <c r="FF94" i="93"/>
  <c r="FB204" i="93"/>
  <c r="FB256" i="93"/>
  <c r="FA144" i="93"/>
  <c r="FA284" i="93"/>
  <c r="HA156" i="93"/>
  <c r="FA156" i="93"/>
  <c r="FI188" i="93"/>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FI248" i="93"/>
  <c r="FG127" i="93"/>
  <c r="HG287" i="93"/>
  <c r="FG287" i="93"/>
  <c r="HG186" i="93"/>
  <c r="FG186" i="93"/>
  <c r="FR186" i="93" s="1"/>
  <c r="FG185" i="93"/>
  <c r="FR185" i="93" s="1"/>
  <c r="FF84" i="93"/>
  <c r="HF204" i="93"/>
  <c r="FF204" i="93"/>
  <c r="FC202" i="93"/>
  <c r="FM100" i="93"/>
  <c r="FU100" i="93" s="1"/>
  <c r="FM220" i="93"/>
  <c r="FU220" i="93" s="1"/>
  <c r="HK79" i="93"/>
  <c r="FK79" i="93"/>
  <c r="FT79" i="93" s="1"/>
  <c r="FG197" i="93"/>
  <c r="FR197" i="93" s="1"/>
  <c r="FF76" i="93"/>
  <c r="FQ76" i="93" s="1"/>
  <c r="HF236" i="93"/>
  <c r="FF236" i="93"/>
  <c r="FQ236" i="93" s="1"/>
  <c r="FD275" i="93"/>
  <c r="FP275" i="93" s="1"/>
  <c r="FD174" i="93"/>
  <c r="FB143" i="93"/>
  <c r="FB283" i="93"/>
  <c r="HB155" i="93"/>
  <c r="FB155" i="93"/>
  <c r="FA103" i="93"/>
  <c r="FA155" i="93"/>
  <c r="FG88" i="93"/>
  <c r="FG228" i="93"/>
  <c r="FF107" i="93"/>
  <c r="FF267" i="93"/>
  <c r="FF148" i="93"/>
  <c r="FF288" i="93"/>
  <c r="FD167" i="93"/>
  <c r="FD68" i="93"/>
  <c r="FD208" i="93"/>
  <c r="FC107" i="93"/>
  <c r="FC247" i="93"/>
  <c r="FB88" i="93"/>
  <c r="FB248" i="93"/>
  <c r="FA168" i="93"/>
  <c r="FC148" i="93"/>
  <c r="FC288" i="93"/>
  <c r="FM164" i="93"/>
  <c r="FU164" i="93" s="1"/>
  <c r="HK183" i="93"/>
  <c r="FK183" i="93"/>
  <c r="FT183" i="93" s="1"/>
  <c r="FI102" i="93"/>
  <c r="FS102" i="93" s="1"/>
  <c r="FI262" i="93"/>
  <c r="FS262" i="93" s="1"/>
  <c r="FG141" i="93"/>
  <c r="FR141" i="93" s="1"/>
  <c r="HD59" i="93"/>
  <c r="FD59" i="93"/>
  <c r="FC138" i="93"/>
  <c r="HC278" i="93"/>
  <c r="FC278" i="93"/>
  <c r="FM156" i="93"/>
  <c r="FU156" i="93" s="1"/>
  <c r="FB47" i="93"/>
  <c r="FB207" i="93"/>
  <c r="HB99" i="93"/>
  <c r="FB99" i="93"/>
  <c r="FB239" i="93"/>
  <c r="HA107" i="93"/>
  <c r="FA107" i="93"/>
  <c r="FA287" i="93"/>
  <c r="HA159" i="93"/>
  <c r="FA159" i="93"/>
  <c r="FM167" i="93"/>
  <c r="FM246" i="93"/>
  <c r="FU246" i="93" s="1"/>
  <c r="FM285" i="93"/>
  <c r="FU285" i="93" s="1"/>
  <c r="FI203" i="93"/>
  <c r="FS203" i="93" s="1"/>
  <c r="FF141" i="93"/>
  <c r="FQ141" i="93" s="1"/>
  <c r="FD200" i="93"/>
  <c r="HC59" i="93"/>
  <c r="FC59" i="93"/>
  <c r="HM277" i="93"/>
  <c r="FM277" i="93"/>
  <c r="FU277" i="93" s="1"/>
  <c r="HI55" i="93"/>
  <c r="FI55" i="93"/>
  <c r="FS55" i="93" s="1"/>
  <c r="FB186" i="93"/>
  <c r="HB238" i="93"/>
  <c r="FB238" i="93"/>
  <c r="HA126" i="93"/>
  <c r="FA126" i="93"/>
  <c r="HA286" i="93"/>
  <c r="FA286"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FG148" i="93"/>
  <c r="FF187" i="93"/>
  <c r="FF86" i="93"/>
  <c r="FQ86" i="93" s="1"/>
  <c r="FF246" i="93"/>
  <c r="FQ246" i="93" s="1"/>
  <c r="FF205" i="93"/>
  <c r="FF285" i="93"/>
  <c r="FQ285" i="93" s="1"/>
  <c r="FM81" i="93"/>
  <c r="FU81" i="93" s="1"/>
  <c r="HM241" i="93"/>
  <c r="FM241" i="93"/>
  <c r="FU241" i="93" s="1"/>
  <c r="FG198" i="93"/>
  <c r="FR198" i="93" s="1"/>
  <c r="FF97" i="93"/>
  <c r="FF257" i="93"/>
  <c r="FC195" i="93"/>
  <c r="FC214" i="93"/>
  <c r="FB54" i="93"/>
  <c r="FA142" i="93"/>
  <c r="FF48" i="93"/>
  <c r="FF208" i="93"/>
  <c r="FD67" i="93"/>
  <c r="FD247" i="93"/>
  <c r="FD146" i="93"/>
  <c r="FD185" i="93"/>
  <c r="FP185" i="93" s="1"/>
  <c r="FC184" i="93"/>
  <c r="FM242" i="93"/>
  <c r="FU242" i="93" s="1"/>
  <c r="HK281" i="93"/>
  <c r="FK281" i="93"/>
  <c r="FT281" i="93" s="1"/>
  <c r="FG59" i="93"/>
  <c r="FR59" i="93" s="1"/>
  <c r="FG219" i="93"/>
  <c r="FR219" i="93" s="1"/>
  <c r="FF118" i="93"/>
  <c r="FQ118" i="93" s="1"/>
  <c r="FF278" i="93"/>
  <c r="FQ278" i="93" s="1"/>
  <c r="FC56" i="93"/>
  <c r="FA81" i="93"/>
  <c r="FA201" i="93"/>
  <c r="FD254" i="93"/>
  <c r="FP254" i="93" s="1"/>
  <c r="FD188" i="93"/>
  <c r="FC167" i="93"/>
  <c r="FC86" i="93"/>
  <c r="FC246" i="93"/>
  <c r="FC145" i="93"/>
  <c r="HK102" i="93"/>
  <c r="FK102" i="93"/>
  <c r="FT102" i="93" s="1"/>
  <c r="FK162" i="93"/>
  <c r="FT162" i="93" s="1"/>
  <c r="FI81" i="93"/>
  <c r="FS81" i="93" s="1"/>
  <c r="HG160" i="93"/>
  <c r="FG160" i="93"/>
  <c r="FR160" i="93" s="1"/>
  <c r="HF179" i="93"/>
  <c r="FF179" i="93"/>
  <c r="HD98" i="93"/>
  <c r="FD98" i="93"/>
  <c r="HM195" i="93"/>
  <c r="FM195" i="93"/>
  <c r="FU195" i="93" s="1"/>
  <c r="FB168" i="93"/>
  <c r="FB180" i="93"/>
  <c r="HA88" i="93"/>
  <c r="FA88" i="93"/>
  <c r="FA248" i="93"/>
  <c r="HA140" i="93"/>
  <c r="FA140" i="93"/>
  <c r="FA280" i="93"/>
  <c r="FC48" i="93"/>
  <c r="FC208" i="93"/>
  <c r="FB107" i="93"/>
  <c r="FB287" i="93"/>
  <c r="FA47" i="93"/>
  <c r="FA207" i="93"/>
  <c r="FM67" i="93"/>
  <c r="FM267" i="93"/>
  <c r="FM88" i="93"/>
  <c r="FM268" i="93"/>
  <c r="HK125" i="93"/>
  <c r="FK125" i="93"/>
  <c r="FT125" i="93" s="1"/>
  <c r="FK225" i="93"/>
  <c r="FT225" i="93" s="1"/>
  <c r="FD101" i="93"/>
  <c r="FP101" i="93" s="1"/>
  <c r="HC140" i="93"/>
  <c r="FC140" i="93"/>
  <c r="FK97" i="93"/>
  <c r="FT97" i="93" s="1"/>
  <c r="FK237" i="93"/>
  <c r="FT237" i="93" s="1"/>
  <c r="HI116" i="93"/>
  <c r="FI116" i="93"/>
  <c r="FS116" i="93" s="1"/>
  <c r="FI276" i="93"/>
  <c r="FS276" i="93" s="1"/>
  <c r="FG175" i="93"/>
  <c r="FR175" i="93" s="1"/>
  <c r="FG54" i="93"/>
  <c r="FR54" i="93" s="1"/>
  <c r="HA245" i="93"/>
  <c r="FA245" i="93"/>
  <c r="FA277" i="93"/>
  <c r="FP15" i="93"/>
  <c r="FP25" i="93"/>
  <c r="FS16" i="93"/>
  <c r="FS22" i="93"/>
  <c r="FS25" i="93"/>
  <c r="FO17" i="93"/>
  <c r="HI48" i="93"/>
  <c r="HD47" i="93"/>
  <c r="HQ19" i="93"/>
  <c r="CM279" i="93"/>
  <c r="JQ279" i="93" s="1"/>
  <c r="LQ279" i="93" s="1"/>
  <c r="CM259" i="93"/>
  <c r="JQ259" i="93" s="1"/>
  <c r="LQ259" i="93" s="1"/>
  <c r="CM239" i="93"/>
  <c r="JQ239" i="93" s="1"/>
  <c r="LQ239" i="93" s="1"/>
  <c r="CM219" i="93"/>
  <c r="JQ219" i="93" s="1"/>
  <c r="LQ219" i="93" s="1"/>
  <c r="CM179" i="93"/>
  <c r="JQ179" i="93" s="1"/>
  <c r="LQ179" i="93" s="1"/>
  <c r="CM199" i="93"/>
  <c r="JQ199" i="93" s="1"/>
  <c r="LQ199" i="93" s="1"/>
  <c r="CM159" i="93"/>
  <c r="JQ159" i="93" s="1"/>
  <c r="LQ159" i="93" s="1"/>
  <c r="CM119" i="93"/>
  <c r="JQ119" i="93" s="1"/>
  <c r="LQ119" i="93" s="1"/>
  <c r="CM139" i="93"/>
  <c r="JQ139" i="93" s="1"/>
  <c r="LQ139" i="93" s="1"/>
  <c r="CM99" i="93"/>
  <c r="JQ99" i="93" s="1"/>
  <c r="LQ99" i="93" s="1"/>
  <c r="CM79" i="93"/>
  <c r="JQ79" i="93" s="1"/>
  <c r="LQ79" i="93" s="1"/>
  <c r="CM59" i="93"/>
  <c r="JQ59" i="93" s="1"/>
  <c r="LQ59" i="93" s="1"/>
  <c r="CM39" i="93"/>
  <c r="JQ39" i="93" s="1"/>
  <c r="LQ39" i="93" s="1"/>
  <c r="CM214" i="93"/>
  <c r="JQ214" i="93" s="1"/>
  <c r="LQ214" i="93" s="1"/>
  <c r="CM174" i="93"/>
  <c r="JQ174" i="93" s="1"/>
  <c r="LQ174" i="93" s="1"/>
  <c r="CM154" i="93"/>
  <c r="JQ154" i="93" s="1"/>
  <c r="LQ154" i="93" s="1"/>
  <c r="CM194" i="93"/>
  <c r="JQ194" i="93" s="1"/>
  <c r="LQ194" i="93" s="1"/>
  <c r="CM114" i="93"/>
  <c r="JQ114" i="93" s="1"/>
  <c r="LQ114" i="93" s="1"/>
  <c r="CM134" i="93"/>
  <c r="JQ134" i="93" s="1"/>
  <c r="LQ134" i="93" s="1"/>
  <c r="CM94" i="93"/>
  <c r="JQ94" i="93" s="1"/>
  <c r="LQ94" i="93" s="1"/>
  <c r="CM74" i="93"/>
  <c r="JQ74" i="93" s="1"/>
  <c r="LQ74" i="93" s="1"/>
  <c r="CM54" i="93"/>
  <c r="JQ54" i="93" s="1"/>
  <c r="LQ54" i="93" s="1"/>
  <c r="CM34" i="93"/>
  <c r="JQ34" i="93" s="1"/>
  <c r="LQ34" i="93" s="1"/>
  <c r="CL280" i="93"/>
  <c r="JP280" i="93" s="1"/>
  <c r="LP280" i="93" s="1"/>
  <c r="CL260" i="93"/>
  <c r="JP260" i="93" s="1"/>
  <c r="LP260" i="93" s="1"/>
  <c r="CL240" i="93"/>
  <c r="JP240" i="93" s="1"/>
  <c r="LP240" i="93" s="1"/>
  <c r="CL220" i="93"/>
  <c r="JP220" i="93" s="1"/>
  <c r="LP220" i="93" s="1"/>
  <c r="CL200" i="93"/>
  <c r="JP200" i="93" s="1"/>
  <c r="LP200" i="93" s="1"/>
  <c r="CL160" i="93"/>
  <c r="JP160" i="93" s="1"/>
  <c r="LP160" i="93" s="1"/>
  <c r="CL180" i="93"/>
  <c r="JP180" i="93" s="1"/>
  <c r="LP180" i="93" s="1"/>
  <c r="CL140" i="93"/>
  <c r="JP140" i="93" s="1"/>
  <c r="LP140" i="93" s="1"/>
  <c r="CL120" i="93"/>
  <c r="JP120" i="93" s="1"/>
  <c r="LP120" i="93" s="1"/>
  <c r="CL100" i="93"/>
  <c r="JP100" i="93" s="1"/>
  <c r="LP100" i="93" s="1"/>
  <c r="CL80" i="93"/>
  <c r="JP80" i="93" s="1"/>
  <c r="LP80" i="93" s="1"/>
  <c r="CL60" i="93"/>
  <c r="JP60" i="93" s="1"/>
  <c r="LP60" i="93" s="1"/>
  <c r="CL40" i="93"/>
  <c r="JP40" i="93" s="1"/>
  <c r="LP40" i="93" s="1"/>
  <c r="FO16" i="93"/>
  <c r="HO46" i="93"/>
  <c r="HQ35" i="93"/>
  <c r="FO24" i="93"/>
  <c r="HB47" i="93"/>
  <c r="HQ20" i="93"/>
  <c r="CM280" i="93"/>
  <c r="JQ280" i="93" s="1"/>
  <c r="LQ280" i="93" s="1"/>
  <c r="CM260" i="93"/>
  <c r="JQ260" i="93" s="1"/>
  <c r="LQ260" i="93" s="1"/>
  <c r="CM240" i="93"/>
  <c r="JQ240" i="93" s="1"/>
  <c r="LQ240" i="93" s="1"/>
  <c r="CM220" i="93"/>
  <c r="JQ220" i="93" s="1"/>
  <c r="LQ220" i="93" s="1"/>
  <c r="CM200" i="93"/>
  <c r="JQ200" i="93" s="1"/>
  <c r="LQ200" i="93" s="1"/>
  <c r="CM180" i="93"/>
  <c r="JQ180" i="93" s="1"/>
  <c r="LQ180" i="93" s="1"/>
  <c r="CM160" i="93"/>
  <c r="JQ160" i="93" s="1"/>
  <c r="LQ160" i="93" s="1"/>
  <c r="CM140" i="93"/>
  <c r="JQ140" i="93" s="1"/>
  <c r="LQ140" i="93" s="1"/>
  <c r="CM120" i="93"/>
  <c r="JQ120" i="93" s="1"/>
  <c r="LQ120" i="93" s="1"/>
  <c r="CM100" i="93"/>
  <c r="JQ100" i="93" s="1"/>
  <c r="LQ100" i="93" s="1"/>
  <c r="CM80" i="93"/>
  <c r="JQ80" i="93" s="1"/>
  <c r="LQ80" i="93" s="1"/>
  <c r="CM60" i="93"/>
  <c r="JQ60" i="93" s="1"/>
  <c r="LQ60" i="93" s="1"/>
  <c r="CM40" i="93"/>
  <c r="JQ40" i="93" s="1"/>
  <c r="LQ40" i="93" s="1"/>
  <c r="EZ274" i="93"/>
  <c r="EZ254" i="93"/>
  <c r="CK262" i="93"/>
  <c r="JO262" i="93" s="1"/>
  <c r="LO262" i="93" s="1"/>
  <c r="CK282" i="93"/>
  <c r="JO282" i="93" s="1"/>
  <c r="LO282" i="93" s="1"/>
  <c r="CK242" i="93"/>
  <c r="JO242" i="93" s="1"/>
  <c r="LO242" i="93" s="1"/>
  <c r="CK222" i="93"/>
  <c r="JO222" i="93" s="1"/>
  <c r="LO222" i="93" s="1"/>
  <c r="CK202" i="93"/>
  <c r="JO202" i="93" s="1"/>
  <c r="LO202" i="93" s="1"/>
  <c r="CK182" i="93"/>
  <c r="JO182" i="93" s="1"/>
  <c r="LO182" i="93" s="1"/>
  <c r="CK142" i="93"/>
  <c r="JO142" i="93" s="1"/>
  <c r="LO142" i="93" s="1"/>
  <c r="CK162" i="93"/>
  <c r="JO162" i="93" s="1"/>
  <c r="LO162" i="93" s="1"/>
  <c r="CK122" i="93"/>
  <c r="JO122" i="93" s="1"/>
  <c r="LO122" i="93" s="1"/>
  <c r="CK62" i="93"/>
  <c r="JO62" i="93" s="1"/>
  <c r="LO62" i="93" s="1"/>
  <c r="CK102" i="93"/>
  <c r="JO102" i="93" s="1"/>
  <c r="LO102" i="93" s="1"/>
  <c r="CK82" i="93"/>
  <c r="JO82" i="93" s="1"/>
  <c r="LO82" i="93" s="1"/>
  <c r="CK42" i="93"/>
  <c r="JO42" i="93" s="1"/>
  <c r="LO42" i="93" s="1"/>
  <c r="HP16" i="93"/>
  <c r="CL276" i="93"/>
  <c r="JP276" i="93" s="1"/>
  <c r="LP276" i="93" s="1"/>
  <c r="CL256" i="93"/>
  <c r="JP256" i="93" s="1"/>
  <c r="LP256" i="93" s="1"/>
  <c r="CL236" i="93"/>
  <c r="JP236" i="93" s="1"/>
  <c r="LP236" i="93" s="1"/>
  <c r="CL216" i="93"/>
  <c r="JP216" i="93" s="1"/>
  <c r="LP216" i="93" s="1"/>
  <c r="CL176" i="93"/>
  <c r="JP176" i="93" s="1"/>
  <c r="LP176" i="93" s="1"/>
  <c r="CL196" i="93"/>
  <c r="JP196" i="93" s="1"/>
  <c r="LP196" i="93" s="1"/>
  <c r="CL156" i="93"/>
  <c r="JP156" i="93" s="1"/>
  <c r="LP156" i="93" s="1"/>
  <c r="CL116" i="93"/>
  <c r="JP116" i="93" s="1"/>
  <c r="LP116" i="93" s="1"/>
  <c r="CL136" i="93"/>
  <c r="JP136" i="93" s="1"/>
  <c r="LP136" i="93" s="1"/>
  <c r="CL96" i="93"/>
  <c r="JP96" i="93" s="1"/>
  <c r="LP96" i="93" s="1"/>
  <c r="CL76" i="93"/>
  <c r="JP76" i="93" s="1"/>
  <c r="LP76" i="93" s="1"/>
  <c r="CL56" i="93"/>
  <c r="JP56" i="93" s="1"/>
  <c r="LP56" i="93" s="1"/>
  <c r="CL36" i="93"/>
  <c r="JP36" i="93" s="1"/>
  <c r="LP36" i="93" s="1"/>
  <c r="HO36" i="93"/>
  <c r="HM47" i="93"/>
  <c r="CM287" i="93"/>
  <c r="JQ287" i="93" s="1"/>
  <c r="LQ287" i="93" s="1"/>
  <c r="CM267" i="93"/>
  <c r="JQ267" i="93" s="1"/>
  <c r="LQ267" i="93" s="1"/>
  <c r="CM247" i="93"/>
  <c r="JQ247" i="93" s="1"/>
  <c r="LQ247" i="93" s="1"/>
  <c r="CM227" i="93"/>
  <c r="JQ227" i="93" s="1"/>
  <c r="LQ227" i="93" s="1"/>
  <c r="CM207" i="93"/>
  <c r="JQ207" i="93" s="1"/>
  <c r="LQ207" i="93" s="1"/>
  <c r="CM187" i="93"/>
  <c r="JQ187" i="93" s="1"/>
  <c r="LQ187" i="93" s="1"/>
  <c r="CM167" i="93"/>
  <c r="JQ167" i="93" s="1"/>
  <c r="LQ167" i="93" s="1"/>
  <c r="CM147" i="93"/>
  <c r="JQ147" i="93" s="1"/>
  <c r="LQ147" i="93" s="1"/>
  <c r="CM127" i="93"/>
  <c r="JQ127" i="93" s="1"/>
  <c r="LQ127" i="93" s="1"/>
  <c r="CM107" i="93"/>
  <c r="JQ107" i="93" s="1"/>
  <c r="LQ107" i="93" s="1"/>
  <c r="CM87" i="93"/>
  <c r="JQ87" i="93" s="1"/>
  <c r="LQ87" i="93" s="1"/>
  <c r="CM67" i="93"/>
  <c r="JQ67" i="93" s="1"/>
  <c r="LQ67" i="93" s="1"/>
  <c r="CM47" i="93"/>
  <c r="JQ47" i="93" s="1"/>
  <c r="LQ47" i="93" s="1"/>
  <c r="EZ234" i="93"/>
  <c r="CL214" i="93"/>
  <c r="JP214" i="93" s="1"/>
  <c r="LP214" i="93" s="1"/>
  <c r="CL194" i="93"/>
  <c r="JP194" i="93" s="1"/>
  <c r="LP194" i="93" s="1"/>
  <c r="CL174" i="93"/>
  <c r="JP174" i="93" s="1"/>
  <c r="LP174" i="93" s="1"/>
  <c r="CL154" i="93"/>
  <c r="JP154" i="93" s="1"/>
  <c r="LP154" i="93" s="1"/>
  <c r="CL114" i="93"/>
  <c r="JP114" i="93" s="1"/>
  <c r="LP114" i="93" s="1"/>
  <c r="CL134" i="93"/>
  <c r="JP134" i="93" s="1"/>
  <c r="LP134" i="93" s="1"/>
  <c r="CL94" i="93"/>
  <c r="JP94" i="93" s="1"/>
  <c r="LP94" i="93" s="1"/>
  <c r="CL74" i="93"/>
  <c r="JP74" i="93" s="1"/>
  <c r="LP74" i="93" s="1"/>
  <c r="CL54" i="93"/>
  <c r="JP54" i="93" s="1"/>
  <c r="LP54" i="93" s="1"/>
  <c r="CL34" i="93"/>
  <c r="JP34" i="93" s="1"/>
  <c r="LP34" i="93" s="1"/>
  <c r="HQ17" i="93"/>
  <c r="CM277" i="93"/>
  <c r="JQ277" i="93" s="1"/>
  <c r="LQ277" i="93" s="1"/>
  <c r="CM257" i="93"/>
  <c r="JQ257" i="93" s="1"/>
  <c r="LQ257" i="93" s="1"/>
  <c r="CM237" i="93"/>
  <c r="JQ237" i="93" s="1"/>
  <c r="LQ237" i="93" s="1"/>
  <c r="CM217" i="93"/>
  <c r="JQ217" i="93" s="1"/>
  <c r="LQ217" i="93" s="1"/>
  <c r="CM197" i="93"/>
  <c r="JQ197" i="93" s="1"/>
  <c r="LQ197" i="93" s="1"/>
  <c r="CM177" i="93"/>
  <c r="JQ177" i="93" s="1"/>
  <c r="LQ177" i="93" s="1"/>
  <c r="CM117" i="93"/>
  <c r="JQ117" i="93" s="1"/>
  <c r="LQ117" i="93" s="1"/>
  <c r="CM157" i="93"/>
  <c r="JQ157" i="93" s="1"/>
  <c r="LQ157" i="93" s="1"/>
  <c r="CM137" i="93"/>
  <c r="JQ137" i="93" s="1"/>
  <c r="LQ137" i="93" s="1"/>
  <c r="CM97" i="93"/>
  <c r="JQ97" i="93" s="1"/>
  <c r="LQ97" i="93" s="1"/>
  <c r="CM77" i="93"/>
  <c r="JQ77" i="93" s="1"/>
  <c r="LQ77" i="93" s="1"/>
  <c r="CM57" i="93"/>
  <c r="JQ57" i="93" s="1"/>
  <c r="LQ57" i="93" s="1"/>
  <c r="CM37" i="93"/>
  <c r="JQ37" i="93" s="1"/>
  <c r="LQ37" i="93" s="1"/>
  <c r="FS14" i="93"/>
  <c r="HB48" i="93"/>
  <c r="HQ24" i="93"/>
  <c r="CM284" i="93"/>
  <c r="JQ284" i="93" s="1"/>
  <c r="LQ284" i="93" s="1"/>
  <c r="CM264" i="93"/>
  <c r="JQ264" i="93" s="1"/>
  <c r="LQ264" i="93" s="1"/>
  <c r="CM244" i="93"/>
  <c r="JQ244" i="93" s="1"/>
  <c r="LQ244" i="93" s="1"/>
  <c r="CM204" i="93"/>
  <c r="JQ204" i="93" s="1"/>
  <c r="LQ204" i="93" s="1"/>
  <c r="CM224" i="93"/>
  <c r="JQ224" i="93" s="1"/>
  <c r="LQ224" i="93" s="1"/>
  <c r="CM184" i="93"/>
  <c r="JQ184" i="93" s="1"/>
  <c r="LQ184" i="93" s="1"/>
  <c r="CM164" i="93"/>
  <c r="JQ164" i="93" s="1"/>
  <c r="LQ164" i="93" s="1"/>
  <c r="CM104" i="93"/>
  <c r="JQ104" i="93" s="1"/>
  <c r="LQ104" i="93" s="1"/>
  <c r="CM144" i="93"/>
  <c r="JQ144" i="93" s="1"/>
  <c r="LQ144" i="93" s="1"/>
  <c r="CM84" i="93"/>
  <c r="JQ84" i="93" s="1"/>
  <c r="LQ84" i="93" s="1"/>
  <c r="CM64" i="93"/>
  <c r="JQ64" i="93" s="1"/>
  <c r="LQ64" i="93" s="1"/>
  <c r="CM124" i="93"/>
  <c r="JQ124" i="93" s="1"/>
  <c r="LQ124" i="93" s="1"/>
  <c r="CM44" i="93"/>
  <c r="JQ44" i="93" s="1"/>
  <c r="LQ44" i="93" s="1"/>
  <c r="CK278" i="93"/>
  <c r="JO278" i="93" s="1"/>
  <c r="LO278" i="93" s="1"/>
  <c r="CK258" i="93"/>
  <c r="JO258" i="93" s="1"/>
  <c r="LO258" i="93" s="1"/>
  <c r="CK238" i="93"/>
  <c r="JO238" i="93" s="1"/>
  <c r="LO238" i="93" s="1"/>
  <c r="CK218" i="93"/>
  <c r="JO218" i="93" s="1"/>
  <c r="LO218" i="93" s="1"/>
  <c r="CK178" i="93"/>
  <c r="JO178" i="93" s="1"/>
  <c r="LO178" i="93" s="1"/>
  <c r="CK198" i="93"/>
  <c r="JO198" i="93" s="1"/>
  <c r="LO198" i="93" s="1"/>
  <c r="CK138" i="93"/>
  <c r="JO138" i="93" s="1"/>
  <c r="LO138" i="93" s="1"/>
  <c r="CK158" i="93"/>
  <c r="JO158" i="93" s="1"/>
  <c r="LO158" i="93" s="1"/>
  <c r="CK78" i="93"/>
  <c r="JO78" i="93" s="1"/>
  <c r="LO78" i="93" s="1"/>
  <c r="CK118" i="93"/>
  <c r="JO118" i="93" s="1"/>
  <c r="LO118" i="93" s="1"/>
  <c r="CK38" i="93"/>
  <c r="JO38" i="93" s="1"/>
  <c r="LO38" i="93" s="1"/>
  <c r="CK98" i="93"/>
  <c r="JO98" i="93" s="1"/>
  <c r="LO98" i="93" s="1"/>
  <c r="CK58" i="93"/>
  <c r="JO58" i="93" s="1"/>
  <c r="LO58" i="93" s="1"/>
  <c r="HO19" i="93"/>
  <c r="CK259" i="93"/>
  <c r="JO259" i="93" s="1"/>
  <c r="LO259" i="93" s="1"/>
  <c r="CK279" i="93"/>
  <c r="JO279" i="93" s="1"/>
  <c r="LO279" i="93" s="1"/>
  <c r="CK239" i="93"/>
  <c r="JO239" i="93" s="1"/>
  <c r="LO239" i="93" s="1"/>
  <c r="CK219" i="93"/>
  <c r="JO219" i="93" s="1"/>
  <c r="LO219" i="93" s="1"/>
  <c r="CK199" i="93"/>
  <c r="JO199" i="93" s="1"/>
  <c r="LO199" i="93" s="1"/>
  <c r="CK179" i="93"/>
  <c r="JO179" i="93" s="1"/>
  <c r="LO179" i="93" s="1"/>
  <c r="CK119" i="93"/>
  <c r="JO119" i="93" s="1"/>
  <c r="LO119" i="93" s="1"/>
  <c r="CK159" i="93"/>
  <c r="JO159" i="93" s="1"/>
  <c r="LO159" i="93" s="1"/>
  <c r="CK139" i="93"/>
  <c r="JO139" i="93" s="1"/>
  <c r="LO139" i="93" s="1"/>
  <c r="CK99" i="93"/>
  <c r="JO99" i="93" s="1"/>
  <c r="LO99" i="93" s="1"/>
  <c r="CK79" i="93"/>
  <c r="JO79" i="93" s="1"/>
  <c r="LO79" i="93" s="1"/>
  <c r="CK59" i="93"/>
  <c r="JO59" i="93" s="1"/>
  <c r="LO59" i="93" s="1"/>
  <c r="CK39" i="93"/>
  <c r="JO39" i="93" s="1"/>
  <c r="LO39" i="93" s="1"/>
  <c r="HP19" i="93"/>
  <c r="CL279" i="93"/>
  <c r="JP279" i="93" s="1"/>
  <c r="LP279" i="93" s="1"/>
  <c r="CL259" i="93"/>
  <c r="JP259" i="93" s="1"/>
  <c r="LP259" i="93" s="1"/>
  <c r="CL239" i="93"/>
  <c r="JP239" i="93" s="1"/>
  <c r="LP239" i="93" s="1"/>
  <c r="CL219" i="93"/>
  <c r="JP219" i="93" s="1"/>
  <c r="LP219" i="93" s="1"/>
  <c r="CL179" i="93"/>
  <c r="JP179" i="93" s="1"/>
  <c r="LP179" i="93" s="1"/>
  <c r="CL159" i="93"/>
  <c r="JP159" i="93" s="1"/>
  <c r="LP159" i="93" s="1"/>
  <c r="CL199" i="93"/>
  <c r="JP199" i="93" s="1"/>
  <c r="LP199" i="93" s="1"/>
  <c r="CL119" i="93"/>
  <c r="JP119" i="93" s="1"/>
  <c r="LP119" i="93" s="1"/>
  <c r="CL139" i="93"/>
  <c r="JP139" i="93" s="1"/>
  <c r="LP139" i="93" s="1"/>
  <c r="CL99" i="93"/>
  <c r="JP99" i="93" s="1"/>
  <c r="LP99" i="93" s="1"/>
  <c r="CL79" i="93"/>
  <c r="JP79" i="93" s="1"/>
  <c r="LP79" i="93" s="1"/>
  <c r="CL59" i="93"/>
  <c r="JP59" i="93" s="1"/>
  <c r="LP59" i="93" s="1"/>
  <c r="CL39" i="93"/>
  <c r="JP39" i="93" s="1"/>
  <c r="LP39" i="93" s="1"/>
  <c r="CL262" i="93"/>
  <c r="JP262" i="93" s="1"/>
  <c r="LP262" i="93" s="1"/>
  <c r="CL282" i="93"/>
  <c r="JP282" i="93" s="1"/>
  <c r="LP282" i="93" s="1"/>
  <c r="CL242" i="93"/>
  <c r="JP242" i="93" s="1"/>
  <c r="LP242" i="93" s="1"/>
  <c r="CL222" i="93"/>
  <c r="JP222" i="93" s="1"/>
  <c r="LP222" i="93" s="1"/>
  <c r="CL202" i="93"/>
  <c r="JP202" i="93" s="1"/>
  <c r="LP202" i="93" s="1"/>
  <c r="CL182" i="93"/>
  <c r="JP182" i="93" s="1"/>
  <c r="LP182" i="93" s="1"/>
  <c r="CL162" i="93"/>
  <c r="JP162" i="93" s="1"/>
  <c r="LP162" i="93" s="1"/>
  <c r="CL122" i="93"/>
  <c r="JP122" i="93" s="1"/>
  <c r="LP122" i="93" s="1"/>
  <c r="CL62" i="93"/>
  <c r="JP62" i="93" s="1"/>
  <c r="LP62" i="93" s="1"/>
  <c r="CL102" i="93"/>
  <c r="JP102" i="93" s="1"/>
  <c r="LP102" i="93" s="1"/>
  <c r="CL142" i="93"/>
  <c r="JP142" i="93" s="1"/>
  <c r="LP142" i="93" s="1"/>
  <c r="CL82" i="93"/>
  <c r="JP82" i="93" s="1"/>
  <c r="LP82" i="93" s="1"/>
  <c r="CL42" i="93"/>
  <c r="JP42" i="93" s="1"/>
  <c r="LP42" i="93" s="1"/>
  <c r="CL277" i="93"/>
  <c r="JP277" i="93" s="1"/>
  <c r="LP277" i="93" s="1"/>
  <c r="CL257" i="93"/>
  <c r="JP257" i="93" s="1"/>
  <c r="LP257" i="93" s="1"/>
  <c r="CL217" i="93"/>
  <c r="JP217" i="93" s="1"/>
  <c r="LP217" i="93" s="1"/>
  <c r="CL237" i="93"/>
  <c r="JP237" i="93" s="1"/>
  <c r="LP237" i="93" s="1"/>
  <c r="CL197" i="93"/>
  <c r="JP197" i="93" s="1"/>
  <c r="LP197" i="93" s="1"/>
  <c r="CL177" i="93"/>
  <c r="JP177" i="93" s="1"/>
  <c r="LP177" i="93" s="1"/>
  <c r="CL157" i="93"/>
  <c r="JP157" i="93" s="1"/>
  <c r="LP157" i="93" s="1"/>
  <c r="CL137" i="93"/>
  <c r="JP137" i="93" s="1"/>
  <c r="LP137" i="93" s="1"/>
  <c r="CL117" i="93"/>
  <c r="JP117" i="93" s="1"/>
  <c r="LP117" i="93" s="1"/>
  <c r="CL97" i="93"/>
  <c r="JP97" i="93" s="1"/>
  <c r="LP97" i="93" s="1"/>
  <c r="CL77" i="93"/>
  <c r="JP77" i="93" s="1"/>
  <c r="LP77" i="93" s="1"/>
  <c r="CL57" i="93"/>
  <c r="JP57" i="93" s="1"/>
  <c r="LP57" i="93" s="1"/>
  <c r="CL37" i="93"/>
  <c r="JP37" i="93" s="1"/>
  <c r="LP37" i="93" s="1"/>
  <c r="HG48" i="93"/>
  <c r="HK47" i="93"/>
  <c r="HQ28" i="93"/>
  <c r="CM268" i="93"/>
  <c r="JQ268" i="93" s="1"/>
  <c r="LQ268" i="93" s="1"/>
  <c r="CM288" i="93"/>
  <c r="JQ288" i="93" s="1"/>
  <c r="LQ288" i="93" s="1"/>
  <c r="CM248" i="93"/>
  <c r="JQ248" i="93" s="1"/>
  <c r="LQ248" i="93" s="1"/>
  <c r="CM228" i="93"/>
  <c r="JQ228" i="93" s="1"/>
  <c r="LQ228" i="93" s="1"/>
  <c r="CM208" i="93"/>
  <c r="JQ208" i="93" s="1"/>
  <c r="LQ208" i="93" s="1"/>
  <c r="CM188" i="93"/>
  <c r="JQ188" i="93" s="1"/>
  <c r="LQ188" i="93" s="1"/>
  <c r="CM148" i="93"/>
  <c r="JQ148" i="93" s="1"/>
  <c r="LQ148" i="93" s="1"/>
  <c r="CM168" i="93"/>
  <c r="JQ168" i="93" s="1"/>
  <c r="LQ168" i="93" s="1"/>
  <c r="CM128" i="93"/>
  <c r="JQ128" i="93" s="1"/>
  <c r="LQ128" i="93" s="1"/>
  <c r="CM108" i="93"/>
  <c r="JQ108" i="93" s="1"/>
  <c r="LQ108" i="93" s="1"/>
  <c r="CM68" i="93"/>
  <c r="JQ68" i="93" s="1"/>
  <c r="LQ68" i="93" s="1"/>
  <c r="CM88" i="93"/>
  <c r="JQ88" i="93" s="1"/>
  <c r="LQ88" i="93" s="1"/>
  <c r="CM48" i="93"/>
  <c r="JQ48" i="93" s="1"/>
  <c r="LQ48" i="93" s="1"/>
  <c r="CM283" i="93"/>
  <c r="JQ283" i="93" s="1"/>
  <c r="LQ283" i="93" s="1"/>
  <c r="CM263" i="93"/>
  <c r="JQ263" i="93" s="1"/>
  <c r="LQ263" i="93" s="1"/>
  <c r="CM243" i="93"/>
  <c r="JQ243" i="93" s="1"/>
  <c r="LQ243" i="93" s="1"/>
  <c r="CM223" i="93"/>
  <c r="JQ223" i="93" s="1"/>
  <c r="LQ223" i="93" s="1"/>
  <c r="CM163" i="93"/>
  <c r="JQ163" i="93" s="1"/>
  <c r="LQ163" i="93" s="1"/>
  <c r="CM203" i="93"/>
  <c r="JQ203" i="93" s="1"/>
  <c r="LQ203" i="93" s="1"/>
  <c r="CM183" i="93"/>
  <c r="JQ183" i="93" s="1"/>
  <c r="LQ183" i="93" s="1"/>
  <c r="CM143" i="93"/>
  <c r="JQ143" i="93" s="1"/>
  <c r="LQ143" i="93" s="1"/>
  <c r="CM123" i="93"/>
  <c r="JQ123" i="93" s="1"/>
  <c r="LQ123" i="93" s="1"/>
  <c r="CM63" i="93"/>
  <c r="JQ63" i="93" s="1"/>
  <c r="LQ63" i="93" s="1"/>
  <c r="CM103" i="93"/>
  <c r="JQ103" i="93" s="1"/>
  <c r="LQ103" i="93" s="1"/>
  <c r="CM83" i="93"/>
  <c r="JQ83" i="93" s="1"/>
  <c r="LQ83" i="93" s="1"/>
  <c r="CM43" i="93"/>
  <c r="JQ43" i="93" s="1"/>
  <c r="LQ43" i="93" s="1"/>
  <c r="HO23" i="93"/>
  <c r="CK283" i="93"/>
  <c r="JO283" i="93" s="1"/>
  <c r="LO283" i="93" s="1"/>
  <c r="CK263" i="93"/>
  <c r="JO263" i="93" s="1"/>
  <c r="LO263" i="93" s="1"/>
  <c r="CK243" i="93"/>
  <c r="JO243" i="93" s="1"/>
  <c r="LO243" i="93" s="1"/>
  <c r="CK163" i="93"/>
  <c r="JO163" i="93" s="1"/>
  <c r="LO163" i="93" s="1"/>
  <c r="CK203" i="93"/>
  <c r="JO203" i="93" s="1"/>
  <c r="LO203" i="93" s="1"/>
  <c r="CK223" i="93"/>
  <c r="JO223" i="93" s="1"/>
  <c r="LO223" i="93" s="1"/>
  <c r="CK183" i="93"/>
  <c r="JO183" i="93" s="1"/>
  <c r="LO183" i="93" s="1"/>
  <c r="CK143" i="93"/>
  <c r="JO143" i="93" s="1"/>
  <c r="LO143" i="93" s="1"/>
  <c r="CK123" i="93"/>
  <c r="JO123" i="93" s="1"/>
  <c r="LO123" i="93" s="1"/>
  <c r="CK83" i="93"/>
  <c r="JO83" i="93" s="1"/>
  <c r="LO83" i="93" s="1"/>
  <c r="CK63" i="93"/>
  <c r="JO63" i="93" s="1"/>
  <c r="LO63" i="93" s="1"/>
  <c r="CK103" i="93"/>
  <c r="JO103" i="93" s="1"/>
  <c r="LO103" i="93" s="1"/>
  <c r="CK43" i="93"/>
  <c r="JO43" i="93" s="1"/>
  <c r="LO43" i="93" s="1"/>
  <c r="HG47" i="93"/>
  <c r="HA47" i="93"/>
  <c r="CL266" i="93"/>
  <c r="JP266" i="93" s="1"/>
  <c r="LP266" i="93" s="1"/>
  <c r="CL286" i="93"/>
  <c r="JP286" i="93" s="1"/>
  <c r="LP286" i="93" s="1"/>
  <c r="CL226" i="93"/>
  <c r="JP226" i="93" s="1"/>
  <c r="LP226" i="93" s="1"/>
  <c r="CL246" i="93"/>
  <c r="JP246" i="93" s="1"/>
  <c r="LP246" i="93" s="1"/>
  <c r="CL206" i="93"/>
  <c r="JP206" i="93" s="1"/>
  <c r="LP206" i="93" s="1"/>
  <c r="CL166" i="93"/>
  <c r="JP166" i="93" s="1"/>
  <c r="LP166" i="93" s="1"/>
  <c r="CL146" i="93"/>
  <c r="JP146" i="93" s="1"/>
  <c r="LP146" i="93" s="1"/>
  <c r="CL106" i="93"/>
  <c r="JP106" i="93" s="1"/>
  <c r="LP106" i="93" s="1"/>
  <c r="CL186" i="93"/>
  <c r="JP186" i="93" s="1"/>
  <c r="LP186" i="93" s="1"/>
  <c r="CL126" i="93"/>
  <c r="JP126" i="93" s="1"/>
  <c r="LP126" i="93" s="1"/>
  <c r="CL86" i="93"/>
  <c r="JP86" i="93" s="1"/>
  <c r="LP86" i="93" s="1"/>
  <c r="CL66" i="93"/>
  <c r="JP66" i="93" s="1"/>
  <c r="LP66" i="93" s="1"/>
  <c r="CL46" i="93"/>
  <c r="JP46" i="93" s="1"/>
  <c r="LP46" i="93" s="1"/>
  <c r="CL278" i="93"/>
  <c r="JP278" i="93" s="1"/>
  <c r="LP278" i="93" s="1"/>
  <c r="CL238" i="93"/>
  <c r="JP238" i="93" s="1"/>
  <c r="LP238" i="93" s="1"/>
  <c r="CL258" i="93"/>
  <c r="JP258" i="93" s="1"/>
  <c r="LP258" i="93" s="1"/>
  <c r="CL218" i="93"/>
  <c r="JP218" i="93" s="1"/>
  <c r="LP218" i="93" s="1"/>
  <c r="CL198" i="93"/>
  <c r="JP198" i="93" s="1"/>
  <c r="LP198" i="93" s="1"/>
  <c r="CL178" i="93"/>
  <c r="JP178" i="93" s="1"/>
  <c r="LP178" i="93" s="1"/>
  <c r="CL158" i="93"/>
  <c r="JP158" i="93" s="1"/>
  <c r="LP158" i="93" s="1"/>
  <c r="CL138" i="93"/>
  <c r="JP138" i="93" s="1"/>
  <c r="LP138" i="93" s="1"/>
  <c r="CL118" i="93"/>
  <c r="JP118" i="93" s="1"/>
  <c r="LP118" i="93" s="1"/>
  <c r="CL78" i="93"/>
  <c r="JP78" i="93" s="1"/>
  <c r="LP78" i="93" s="1"/>
  <c r="CL98" i="93"/>
  <c r="JP98" i="93" s="1"/>
  <c r="LP98" i="93" s="1"/>
  <c r="CL58" i="93"/>
  <c r="JP58" i="93" s="1"/>
  <c r="LP58" i="93" s="1"/>
  <c r="CL38" i="93"/>
  <c r="JP38" i="93" s="1"/>
  <c r="LP38" i="93" s="1"/>
  <c r="HP28" i="93"/>
  <c r="CL268" i="93"/>
  <c r="JP268" i="93" s="1"/>
  <c r="LP268" i="93" s="1"/>
  <c r="CL248" i="93"/>
  <c r="JP248" i="93" s="1"/>
  <c r="LP248" i="93" s="1"/>
  <c r="CL288" i="93"/>
  <c r="JP288" i="93" s="1"/>
  <c r="LP288" i="93" s="1"/>
  <c r="CL228" i="93"/>
  <c r="JP228" i="93" s="1"/>
  <c r="LP228" i="93" s="1"/>
  <c r="CL208" i="93"/>
  <c r="JP208" i="93" s="1"/>
  <c r="LP208" i="93" s="1"/>
  <c r="CL168" i="93"/>
  <c r="JP168" i="93" s="1"/>
  <c r="LP168" i="93" s="1"/>
  <c r="CL188" i="93"/>
  <c r="JP188" i="93" s="1"/>
  <c r="LP188" i="93" s="1"/>
  <c r="CL148" i="93"/>
  <c r="JP148" i="93" s="1"/>
  <c r="LP148" i="93" s="1"/>
  <c r="CL128" i="93"/>
  <c r="JP128" i="93" s="1"/>
  <c r="LP128" i="93" s="1"/>
  <c r="CL108" i="93"/>
  <c r="JP108" i="93" s="1"/>
  <c r="LP108" i="93" s="1"/>
  <c r="CL68" i="93"/>
  <c r="JP68" i="93" s="1"/>
  <c r="LP68" i="93" s="1"/>
  <c r="CL88" i="93"/>
  <c r="JP88" i="93" s="1"/>
  <c r="LP88" i="93" s="1"/>
  <c r="CL48" i="93"/>
  <c r="JP48" i="93" s="1"/>
  <c r="LP48" i="93" s="1"/>
  <c r="CK214" i="93"/>
  <c r="JO214" i="93" s="1"/>
  <c r="LO214" i="93" s="1"/>
  <c r="CK194" i="93"/>
  <c r="JO194" i="93" s="1"/>
  <c r="LO194" i="93" s="1"/>
  <c r="CK174" i="93"/>
  <c r="JO174" i="93" s="1"/>
  <c r="LO174" i="93" s="1"/>
  <c r="CK154" i="93"/>
  <c r="JO154" i="93" s="1"/>
  <c r="LO154" i="93" s="1"/>
  <c r="CK134" i="93"/>
  <c r="JO134" i="93" s="1"/>
  <c r="LO134" i="93" s="1"/>
  <c r="CK114" i="93"/>
  <c r="JO114" i="93" s="1"/>
  <c r="LO114" i="93" s="1"/>
  <c r="CK94" i="93"/>
  <c r="JO94" i="93" s="1"/>
  <c r="LO94" i="93" s="1"/>
  <c r="CK74" i="93"/>
  <c r="JO74" i="93" s="1"/>
  <c r="LO74" i="93" s="1"/>
  <c r="CK34" i="93"/>
  <c r="JO34" i="93" s="1"/>
  <c r="LO34" i="93" s="1"/>
  <c r="CK54" i="93"/>
  <c r="JO54" i="93" s="1"/>
  <c r="LO54" i="93" s="1"/>
  <c r="HO20" i="93"/>
  <c r="CK280" i="93"/>
  <c r="JO280" i="93" s="1"/>
  <c r="LO280" i="93" s="1"/>
  <c r="CK260" i="93"/>
  <c r="JO260" i="93" s="1"/>
  <c r="LO260" i="93" s="1"/>
  <c r="CK240" i="93"/>
  <c r="JO240" i="93" s="1"/>
  <c r="LO240" i="93" s="1"/>
  <c r="CK220" i="93"/>
  <c r="JO220" i="93" s="1"/>
  <c r="LO220" i="93" s="1"/>
  <c r="CK200" i="93"/>
  <c r="JO200" i="93" s="1"/>
  <c r="LO200" i="93" s="1"/>
  <c r="CK180" i="93"/>
  <c r="JO180" i="93" s="1"/>
  <c r="LO180" i="93" s="1"/>
  <c r="CK160" i="93"/>
  <c r="JO160" i="93" s="1"/>
  <c r="LO160" i="93" s="1"/>
  <c r="CK140" i="93"/>
  <c r="JO140" i="93" s="1"/>
  <c r="LO140" i="93" s="1"/>
  <c r="CK120" i="93"/>
  <c r="JO120" i="93" s="1"/>
  <c r="LO120" i="93" s="1"/>
  <c r="CK80" i="93"/>
  <c r="JO80" i="93" s="1"/>
  <c r="LO80" i="93" s="1"/>
  <c r="CK100" i="93"/>
  <c r="JO100" i="93" s="1"/>
  <c r="LO100" i="93" s="1"/>
  <c r="CK40" i="93"/>
  <c r="JO40" i="93" s="1"/>
  <c r="LO40" i="93" s="1"/>
  <c r="CK60" i="93"/>
  <c r="JO60" i="93" s="1"/>
  <c r="LO60" i="93" s="1"/>
  <c r="FS15" i="93"/>
  <c r="JD12" i="93"/>
  <c r="FS17" i="93"/>
  <c r="FS18" i="93"/>
  <c r="FO15" i="93"/>
  <c r="JK12" i="93"/>
  <c r="GA12" i="93"/>
  <c r="JA12" i="93"/>
  <c r="IK14" i="93"/>
  <c r="IG14" i="93"/>
  <c r="JG12" i="93"/>
  <c r="FS26" i="93"/>
  <c r="II14" i="93"/>
  <c r="KE12" i="93"/>
  <c r="KE11" i="93"/>
  <c r="JZ12" i="93"/>
  <c r="FO27" i="93"/>
  <c r="FO26" i="93"/>
  <c r="FS24" i="93"/>
  <c r="GK12" i="93"/>
  <c r="JW11" i="93"/>
  <c r="FS27" i="93"/>
  <c r="FP24" i="93"/>
  <c r="FO25" i="93"/>
  <c r="FE12" i="93"/>
  <c r="JY11" i="93"/>
  <c r="JY12" i="93"/>
  <c r="KC11" i="93"/>
  <c r="KC12" i="93"/>
  <c r="FO28" i="93"/>
  <c r="IM14" i="93"/>
  <c r="KH12" i="93"/>
  <c r="FS23" i="93"/>
  <c r="FU14" i="93"/>
  <c r="JF12" i="93"/>
  <c r="KD12" i="93"/>
  <c r="ID14" i="93"/>
  <c r="KD11" i="93"/>
  <c r="FS21"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IE159" i="93"/>
  <c r="IA157" i="93"/>
  <c r="HV145" i="93"/>
  <c r="ID125" i="93"/>
  <c r="IE63" i="93"/>
  <c r="HW55" i="93"/>
  <c r="IA178" i="93"/>
  <c r="HY84" i="93"/>
  <c r="IG160" i="93"/>
  <c r="HY256" i="93"/>
  <c r="HZ66" i="93"/>
  <c r="HX175" i="93"/>
  <c r="HV125" i="93"/>
  <c r="IE120" i="93"/>
  <c r="HV98" i="93"/>
  <c r="HY125" i="93"/>
  <c r="HW162" i="93"/>
  <c r="BN317" i="93"/>
  <c r="BL317" i="93"/>
  <c r="HZ196" i="93"/>
  <c r="HZ62" i="93"/>
  <c r="HZ104" i="93"/>
  <c r="HW175" i="93"/>
  <c r="ID115" i="93"/>
  <c r="HX119" i="93"/>
  <c r="HV160" i="93"/>
  <c r="ID159" i="93"/>
  <c r="IE119" i="93"/>
  <c r="IC86" i="93"/>
  <c r="HW102" i="93"/>
  <c r="HZ117" i="93"/>
  <c r="ID82" i="93"/>
  <c r="IC240" i="93"/>
  <c r="HW136" i="93"/>
  <c r="HV80" i="93"/>
  <c r="HW61" i="93"/>
  <c r="HZ102" i="93"/>
  <c r="HV115" i="93"/>
  <c r="HZ64" i="93"/>
  <c r="IA222" i="93"/>
  <c r="IE281" i="93"/>
  <c r="HW99" i="93"/>
  <c r="HW259" i="93"/>
  <c r="HW143" i="93"/>
  <c r="IE81" i="93"/>
  <c r="IA216" i="93"/>
  <c r="IA57" i="93"/>
  <c r="HW221" i="93"/>
  <c r="HZ122" i="93"/>
  <c r="IA245" i="93"/>
  <c r="HX103" i="93"/>
  <c r="IA76" i="93"/>
  <c r="ID147" i="93"/>
  <c r="HW258" i="93"/>
  <c r="HZ123" i="93"/>
  <c r="IA215" i="93"/>
  <c r="IE95" i="93"/>
  <c r="HZ77" i="93"/>
  <c r="HW81" i="93"/>
  <c r="HW242" i="93"/>
  <c r="IA195" i="93"/>
  <c r="IG124" i="93"/>
  <c r="HY124" i="93"/>
  <c r="HZ181" i="93"/>
  <c r="HZ106" i="93"/>
  <c r="IE175" i="93"/>
  <c r="HW238" i="93"/>
  <c r="HV79" i="93"/>
  <c r="IA123" i="93"/>
  <c r="IE60" i="93"/>
  <c r="IC216" i="93"/>
  <c r="IC218" i="93"/>
  <c r="HV81" i="93"/>
  <c r="IE206" i="93"/>
  <c r="HW186" i="93"/>
  <c r="IA79" i="93"/>
  <c r="HW142" i="93"/>
  <c r="HV106" i="93"/>
  <c r="HV122" i="93"/>
  <c r="IA256" i="93"/>
  <c r="HX135" i="93"/>
  <c r="IG62" i="93"/>
  <c r="HZ121" i="93"/>
  <c r="ID100" i="93"/>
  <c r="HV126" i="93"/>
  <c r="IE259" i="93"/>
  <c r="HV159" i="93"/>
  <c r="ID281" i="93"/>
  <c r="IF163" i="93"/>
  <c r="HZ244" i="93"/>
  <c r="IA83" i="93"/>
  <c r="IE103" i="93"/>
  <c r="IB276" i="93"/>
  <c r="IA237" i="93"/>
  <c r="HV259" i="93"/>
  <c r="IB237" i="93"/>
  <c r="IF281"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A122" i="93"/>
  <c r="HW179" i="93"/>
  <c r="IB266" i="93"/>
  <c r="IE179" i="93"/>
  <c r="HY102" i="93"/>
  <c r="IB244" i="93"/>
  <c r="HX279" i="93"/>
  <c r="HZ135" i="93"/>
  <c r="IF55" i="93"/>
  <c r="IB58" i="93"/>
  <c r="IA236" i="93"/>
  <c r="IC81" i="93"/>
  <c r="HZ281" i="93"/>
  <c r="IF223" i="93"/>
  <c r="IG60" i="93"/>
  <c r="IB84" i="93"/>
  <c r="IF59" i="93"/>
  <c r="IF103" i="93"/>
  <c r="IF239" i="93"/>
  <c r="HW195" i="93"/>
  <c r="HX144" i="93"/>
  <c r="IB157" i="93"/>
  <c r="ID183" i="93"/>
  <c r="IC239" i="93"/>
  <c r="ID236"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ID143" i="93"/>
  <c r="IA185" i="93"/>
  <c r="IA275" i="93"/>
  <c r="IC225" i="93"/>
  <c r="IF99" i="93"/>
  <c r="HW262" i="93"/>
  <c r="HV62" i="93"/>
  <c r="HX166" i="93"/>
  <c r="IE240" i="93"/>
  <c r="IF257" i="93"/>
  <c r="HZ60" i="93"/>
  <c r="HX125" i="93"/>
  <c r="HX126" i="93"/>
  <c r="HX222" i="93"/>
  <c r="HW197" i="93"/>
  <c r="HV104" i="93"/>
  <c r="HW236" i="93"/>
  <c r="HX98" i="93"/>
  <c r="HX282" i="93"/>
  <c r="IG63" i="93"/>
  <c r="IC180" i="93"/>
  <c r="HY103" i="93"/>
  <c r="HX76" i="93"/>
  <c r="IF62" i="93"/>
  <c r="IC221"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IG202" i="93"/>
  <c r="IC142" i="93"/>
  <c r="HV244" i="93"/>
  <c r="HY246" i="93"/>
  <c r="ID64" i="93"/>
  <c r="HW177" i="93"/>
  <c r="IG79" i="93"/>
  <c r="HY278" i="93"/>
  <c r="IB262" i="93"/>
  <c r="HX57" i="93"/>
  <c r="IG259" i="93"/>
  <c r="IE96" i="93"/>
  <c r="HW176" i="93"/>
  <c r="IF222" i="93"/>
  <c r="IF280" i="93"/>
  <c r="IA241" i="93"/>
  <c r="IB141" i="93"/>
  <c r="IE116" i="93"/>
  <c r="HY85" i="93"/>
  <c r="HX242" i="93"/>
  <c r="HW264" i="93"/>
  <c r="HW219" i="93"/>
  <c r="HX225" i="93"/>
  <c r="HX162" i="93"/>
  <c r="IG139" i="93"/>
  <c r="HW223" i="93"/>
  <c r="IC138" i="93"/>
  <c r="ID66" i="93"/>
  <c r="HX96" i="93"/>
  <c r="IA277" i="93"/>
  <c r="HX215" i="93"/>
  <c r="HZ75" i="93"/>
  <c r="IE243" i="93"/>
  <c r="HZ163" i="93"/>
  <c r="IE221" i="93"/>
  <c r="HZ143" i="93"/>
  <c r="IA203" i="93"/>
  <c r="IC279" i="93"/>
  <c r="IC184" i="93"/>
  <c r="HX60" i="93"/>
  <c r="E7" i="93"/>
  <c r="HZ100" i="93"/>
  <c r="IE262" i="93"/>
  <c r="HY243" i="93"/>
  <c r="IG242" i="93"/>
  <c r="IG81" i="93"/>
  <c r="IC286" i="93"/>
  <c r="IG236" i="93"/>
  <c r="IG75" i="93"/>
  <c r="IB103" i="93"/>
  <c r="IF57" i="93"/>
  <c r="IG206"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E226" i="93"/>
  <c r="HX124" i="93"/>
  <c r="HX117" i="93"/>
  <c r="IE182" i="93"/>
  <c r="HZ120" i="93"/>
  <c r="IB65" i="93"/>
  <c r="HW104" i="93"/>
  <c r="IG95" i="93"/>
  <c r="HW275" i="93"/>
  <c r="IG205" i="93"/>
  <c r="IF65" i="93"/>
  <c r="HW285" i="93"/>
  <c r="IG183" i="93"/>
  <c r="IB175" i="93"/>
  <c r="IF225" i="93"/>
  <c r="IC222" i="93"/>
  <c r="HX185" i="93"/>
  <c r="IC183" i="93"/>
  <c r="IF102" i="93"/>
  <c r="HY135" i="93"/>
  <c r="HY143" i="93"/>
  <c r="HW124" i="93"/>
  <c r="IF98" i="93"/>
  <c r="IB223" i="93"/>
  <c r="IB63" i="93"/>
  <c r="IE205" i="93"/>
  <c r="HW243" i="93"/>
  <c r="IE136" i="93"/>
  <c r="IE276" i="93"/>
  <c r="HW96" i="93"/>
  <c r="IF158" i="93"/>
  <c r="HW224" i="93"/>
  <c r="IC55" i="93"/>
  <c r="IB161"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W204" i="93"/>
  <c r="HX257" i="93"/>
  <c r="HW76" i="93"/>
  <c r="HW265" i="93"/>
  <c r="HX206" i="93"/>
  <c r="HW137" i="93"/>
  <c r="HW244" i="93"/>
  <c r="HX97" i="93"/>
  <c r="HX137" i="93"/>
  <c r="HX204" i="93"/>
  <c r="HW145" i="93"/>
  <c r="HW225" i="93"/>
  <c r="HX106" i="93"/>
  <c r="HX246" i="93"/>
  <c r="HX58" i="93"/>
  <c r="HX238" i="93"/>
  <c r="HX196" i="93"/>
  <c r="HW239" i="93"/>
  <c r="HX157" i="93"/>
  <c r="HX66" i="93"/>
  <c r="HX266" i="93"/>
  <c r="HX258" i="93"/>
  <c r="HW164" i="93"/>
  <c r="HX277" i="93"/>
  <c r="HX256" i="93"/>
  <c r="HW105" i="93"/>
  <c r="HW245" i="93"/>
  <c r="HX65" i="93"/>
  <c r="HX146" i="93"/>
  <c r="HW277" i="93"/>
  <c r="HX138" i="93"/>
  <c r="HX177" i="93"/>
  <c r="HW216" i="93"/>
  <c r="HX244" i="93"/>
  <c r="HX276" i="93"/>
  <c r="HW65" i="93"/>
  <c r="HX85" i="93"/>
  <c r="HW64" i="93"/>
  <c r="HX178" i="93"/>
  <c r="HW284" i="93"/>
  <c r="HX197" i="93"/>
  <c r="HW116" i="93"/>
  <c r="HW203" i="93"/>
  <c r="HX248" i="93"/>
  <c r="HW85" i="93"/>
  <c r="HW84" i="93"/>
  <c r="HW217" i="93"/>
  <c r="HX145" i="93"/>
  <c r="HX217" i="93"/>
  <c r="HX288" i="93"/>
  <c r="HW165" i="93"/>
  <c r="HX186" i="93"/>
  <c r="HX278" i="93"/>
  <c r="HX165" i="93"/>
  <c r="HX237" i="93"/>
  <c r="HW56" i="93"/>
  <c r="HW283" i="93"/>
  <c r="HW241" i="93"/>
  <c r="BS316" i="93"/>
  <c r="ID116" i="93"/>
  <c r="IC135" i="93"/>
  <c r="HY79" i="93"/>
  <c r="HW256" i="93"/>
  <c r="IC75" i="93"/>
  <c r="HX286" i="93"/>
  <c r="IE177" i="93"/>
  <c r="HO284" i="93"/>
  <c r="HO393" i="93"/>
  <c r="HO387" i="93"/>
  <c r="HQ394" i="93"/>
  <c r="HQ395" i="93"/>
  <c r="HO390" i="93"/>
  <c r="J7" i="93"/>
  <c r="V291" i="93"/>
  <c r="V292" i="93"/>
  <c r="J6" i="93"/>
  <c r="HP264" i="93"/>
  <c r="HQ205" i="93"/>
  <c r="HQ281" i="93"/>
  <c r="HP115" i="93"/>
  <c r="HP275" i="93"/>
  <c r="HO75" i="93"/>
  <c r="HP284" i="93"/>
  <c r="HQ158" i="93"/>
  <c r="HQ275" i="93"/>
  <c r="HO205" i="93"/>
  <c r="HO207" i="93"/>
  <c r="HP207" i="93"/>
  <c r="HP105" i="93"/>
  <c r="HQ186" i="93"/>
  <c r="HQ85" i="93"/>
  <c r="HQ176" i="93"/>
  <c r="HO225" i="93"/>
  <c r="HO135" i="93"/>
  <c r="HO227" i="93"/>
  <c r="HO196" i="93"/>
  <c r="HP81" i="93"/>
  <c r="HP241" i="93"/>
  <c r="HO168" i="93"/>
  <c r="HQ206" i="93"/>
  <c r="HQ122" i="93"/>
  <c r="HQ282" i="93"/>
  <c r="HQ198" i="93"/>
  <c r="HO216" i="93"/>
  <c r="HP287" i="93"/>
  <c r="HP145" i="93"/>
  <c r="HP203" i="93"/>
  <c r="HP261" i="93"/>
  <c r="HQ66" i="93"/>
  <c r="HQ58" i="93"/>
  <c r="HQ218" i="93"/>
  <c r="HQ125" i="93"/>
  <c r="HQ175" i="93"/>
  <c r="HQ216" i="93"/>
  <c r="HP195" i="93"/>
  <c r="HO105" i="93"/>
  <c r="HO181" i="93"/>
  <c r="HP107" i="93"/>
  <c r="HP63" i="93"/>
  <c r="HQ78" i="93"/>
  <c r="HO206" i="93"/>
  <c r="HQ61" i="93"/>
  <c r="HQ221" i="93"/>
  <c r="HO257" i="93"/>
  <c r="HQ236" i="93"/>
  <c r="HP83" i="93"/>
  <c r="HP141" i="93"/>
  <c r="HP64" i="93"/>
  <c r="HQ182" i="93"/>
  <c r="HQ98" i="93"/>
  <c r="HQ258" i="93"/>
  <c r="HO226" i="93"/>
  <c r="HQ215" i="93"/>
  <c r="HP75" i="93"/>
  <c r="HO165" i="93"/>
  <c r="HO147" i="93"/>
  <c r="HO116" i="93"/>
  <c r="HP103" i="93"/>
  <c r="HP161" i="93"/>
  <c r="HP84" i="93"/>
  <c r="HO68" i="93"/>
  <c r="HQ202" i="93"/>
  <c r="HO86" i="93"/>
  <c r="HQ101" i="93"/>
  <c r="HQ235" i="93"/>
  <c r="HQ116" i="93"/>
  <c r="HP95" i="93"/>
  <c r="HO136" i="93"/>
  <c r="FS188" i="93" l="1"/>
  <c r="BR387" i="93"/>
  <c r="BS387" i="93"/>
  <c r="BR394" i="93"/>
  <c r="BS394" i="93"/>
  <c r="BR393" i="93"/>
  <c r="BS393" i="93"/>
  <c r="BR390" i="93"/>
  <c r="BS390" i="93"/>
  <c r="BR395" i="93"/>
  <c r="BS395" i="93"/>
  <c r="BS322" i="93"/>
  <c r="HY11" i="93"/>
  <c r="LE152" i="93"/>
  <c r="LM12" i="93"/>
  <c r="ML12" i="93"/>
  <c r="LL252" i="93"/>
  <c r="LU272" i="93"/>
  <c r="LN152" i="93"/>
  <c r="LJ152" i="93"/>
  <c r="MQ271" i="93"/>
  <c r="LJ72" i="93"/>
  <c r="LJ232" i="93"/>
  <c r="LH172" i="93"/>
  <c r="LH192" i="93"/>
  <c r="MK272" i="93"/>
  <c r="ML271" i="93"/>
  <c r="LL12" i="93"/>
  <c r="MQ272" i="93"/>
  <c r="MK12" i="93"/>
  <c r="LJ32" i="93"/>
  <c r="LH152" i="93"/>
  <c r="LL132" i="93"/>
  <c r="MC11" i="93"/>
  <c r="MG272" i="93"/>
  <c r="JT12" i="93"/>
  <c r="KH11" i="93"/>
  <c r="KG11" i="93"/>
  <c r="HQ87" i="93"/>
  <c r="LX272" i="93"/>
  <c r="JT52" i="93"/>
  <c r="JR52" i="93"/>
  <c r="KC212" i="93"/>
  <c r="KM32" i="93"/>
  <c r="JN252" i="93"/>
  <c r="LV272" i="93"/>
  <c r="JY172" i="93"/>
  <c r="KL132" i="93"/>
  <c r="KD152" i="93"/>
  <c r="KC32" i="93"/>
  <c r="JE192" i="93"/>
  <c r="KG172" i="93"/>
  <c r="JV252" i="93"/>
  <c r="JY232" i="93"/>
  <c r="JV172" i="93"/>
  <c r="KH252" i="93"/>
  <c r="KA212" i="93"/>
  <c r="JJ212" i="93"/>
  <c r="KA232" i="93"/>
  <c r="JY271" i="93"/>
  <c r="KD32" i="93"/>
  <c r="JJ112" i="93"/>
  <c r="JW252" i="93"/>
  <c r="LN92" i="93"/>
  <c r="JZ272" i="93"/>
  <c r="JS52" i="93"/>
  <c r="JS32" i="93"/>
  <c r="JU172" i="93"/>
  <c r="KH52" i="93"/>
  <c r="JV152" i="93"/>
  <c r="JS72" i="93"/>
  <c r="LE132" i="93"/>
  <c r="JT72" i="93"/>
  <c r="JW132" i="93"/>
  <c r="JX92" i="93"/>
  <c r="KA152" i="93"/>
  <c r="JZ92" i="93"/>
  <c r="JN112" i="93"/>
  <c r="JH52" i="93"/>
  <c r="LH232" i="93"/>
  <c r="JH152" i="93"/>
  <c r="JL172" i="93"/>
  <c r="KK92" i="93"/>
  <c r="KJ232" i="93"/>
  <c r="KJ212" i="93"/>
  <c r="KQ232" i="93"/>
  <c r="IM275" i="93"/>
  <c r="DI270" i="93" s="1"/>
  <c r="DI271" i="93" s="1"/>
  <c r="IM55" i="93"/>
  <c r="KG251" i="93"/>
  <c r="JW171" i="93"/>
  <c r="KB231" i="93"/>
  <c r="KL171" i="93"/>
  <c r="JX91" i="93"/>
  <c r="KQ31" i="93"/>
  <c r="LL152" i="93"/>
  <c r="JV231" i="93"/>
  <c r="MQ12" i="93"/>
  <c r="JX211" i="93"/>
  <c r="KI51" i="93"/>
  <c r="KK211" i="93"/>
  <c r="KI251" i="93"/>
  <c r="JY171" i="93"/>
  <c r="JX251" i="93"/>
  <c r="KC131" i="93"/>
  <c r="KH171" i="93"/>
  <c r="KD31" i="93"/>
  <c r="KB151" i="93"/>
  <c r="KK131" i="93"/>
  <c r="JV251" i="93"/>
  <c r="KB211" i="93"/>
  <c r="KQ111" i="93"/>
  <c r="KK231" i="93"/>
  <c r="KE51" i="93"/>
  <c r="KE111" i="93"/>
  <c r="KF51" i="93"/>
  <c r="KP171" i="93"/>
  <c r="KO51" i="93"/>
  <c r="KP152" i="93"/>
  <c r="KP212" i="93"/>
  <c r="KO72" i="93"/>
  <c r="KO152" i="93"/>
  <c r="KP172" i="93"/>
  <c r="MO212" i="93"/>
  <c r="KO251" i="93"/>
  <c r="KN251" i="93"/>
  <c r="KP52" i="93"/>
  <c r="JS12" i="93"/>
  <c r="JX11" i="93"/>
  <c r="JJ12" i="93"/>
  <c r="KF11" i="93"/>
  <c r="KG12" i="93"/>
  <c r="HQ188" i="93"/>
  <c r="HQ204" i="93"/>
  <c r="HQ179" i="93"/>
  <c r="KE152" i="93"/>
  <c r="KL272" i="93"/>
  <c r="KD271" i="93"/>
  <c r="LN252" i="93"/>
  <c r="JR232" i="93"/>
  <c r="KE252" i="93"/>
  <c r="KG272" i="93"/>
  <c r="JU212" i="93"/>
  <c r="LR272" i="93"/>
  <c r="KB192" i="93"/>
  <c r="JU232" i="93"/>
  <c r="KH72" i="93"/>
  <c r="KC271" i="93"/>
  <c r="KB152" i="93"/>
  <c r="KD252" i="93"/>
  <c r="KI232" i="93"/>
  <c r="JT212" i="93"/>
  <c r="JS272" i="93"/>
  <c r="KB132" i="93"/>
  <c r="KA172" i="93"/>
  <c r="JR32" i="93"/>
  <c r="KB272" i="93"/>
  <c r="LJ212" i="93"/>
  <c r="JW212" i="93"/>
  <c r="JE72" i="93"/>
  <c r="JR172" i="93"/>
  <c r="LJ112" i="93"/>
  <c r="KM232" i="93"/>
  <c r="JZ271" i="93"/>
  <c r="JN172" i="93"/>
  <c r="JV52" i="93"/>
  <c r="JY72" i="93"/>
  <c r="KE72" i="93"/>
  <c r="JT192" i="93"/>
  <c r="JR252" i="93"/>
  <c r="LN112" i="93"/>
  <c r="JL72" i="93"/>
  <c r="JH232" i="93"/>
  <c r="JH72" i="93"/>
  <c r="JL152" i="93"/>
  <c r="KK52" i="93"/>
  <c r="KK152" i="93"/>
  <c r="KJ252" i="93"/>
  <c r="KQ92" i="93"/>
  <c r="KQ52" i="93"/>
  <c r="IL285" i="93"/>
  <c r="BR285" i="93" s="1"/>
  <c r="BB270" i="93" s="1"/>
  <c r="IM162" i="93"/>
  <c r="MJ271" i="93"/>
  <c r="KJ71" i="93"/>
  <c r="LL232" i="93"/>
  <c r="JX31" i="93"/>
  <c r="KH211" i="93"/>
  <c r="KQ191" i="93"/>
  <c r="KH231" i="93"/>
  <c r="JX131" i="93"/>
  <c r="JZ131" i="93"/>
  <c r="MQ11" i="93"/>
  <c r="LL112" i="93"/>
  <c r="JY131" i="93"/>
  <c r="KE151" i="93"/>
  <c r="JX151" i="93"/>
  <c r="KA171" i="93"/>
  <c r="KA131" i="93"/>
  <c r="KJ111" i="93"/>
  <c r="JZ171" i="93"/>
  <c r="JW131" i="93"/>
  <c r="JV111" i="93"/>
  <c r="KC151" i="93"/>
  <c r="ML272" i="93"/>
  <c r="JX171" i="93"/>
  <c r="KG91" i="93"/>
  <c r="KM91" i="93"/>
  <c r="JZ151" i="93"/>
  <c r="JW191" i="93"/>
  <c r="JY51" i="93"/>
  <c r="JV51" i="93"/>
  <c r="KN171" i="93"/>
  <c r="KO151" i="93"/>
  <c r="KO232" i="93"/>
  <c r="KO32" i="93"/>
  <c r="KN32" i="93"/>
  <c r="KN71" i="93"/>
  <c r="KN191" i="93"/>
  <c r="KO212" i="93"/>
  <c r="KO111" i="93"/>
  <c r="KN11" i="93"/>
  <c r="HQ168" i="93"/>
  <c r="JZ11" i="93"/>
  <c r="JS11" i="93"/>
  <c r="JX12" i="93"/>
  <c r="KA12" i="93"/>
  <c r="KF12" i="93"/>
  <c r="HQ208" i="93"/>
  <c r="HO159" i="93"/>
  <c r="KL271" i="93"/>
  <c r="KD272" i="93"/>
  <c r="JY252" i="93"/>
  <c r="JJ252" i="93"/>
  <c r="JX252" i="93"/>
  <c r="JX192" i="93"/>
  <c r="KG271" i="93"/>
  <c r="KE92" i="93"/>
  <c r="JE52" i="93"/>
  <c r="KC272" i="93"/>
  <c r="HR15" i="93"/>
  <c r="KG112" i="93"/>
  <c r="LS272" i="93"/>
  <c r="JX132" i="93"/>
  <c r="KC152" i="93"/>
  <c r="KB271" i="93"/>
  <c r="JT112" i="93"/>
  <c r="JX152" i="93"/>
  <c r="KA52" i="93"/>
  <c r="KB172" i="93"/>
  <c r="KI72" i="93"/>
  <c r="JJ192" i="93"/>
  <c r="KM92" i="93"/>
  <c r="LE72" i="93"/>
  <c r="KL92" i="93"/>
  <c r="KH152" i="93"/>
  <c r="JV112" i="93"/>
  <c r="JX52" i="93"/>
  <c r="KG232" i="93"/>
  <c r="KH272" i="93"/>
  <c r="JS212" i="93"/>
  <c r="JU112" i="93"/>
  <c r="LN172" i="93"/>
  <c r="LN132" i="93"/>
  <c r="JE32" i="93"/>
  <c r="KG52" i="93"/>
  <c r="KB252" i="93"/>
  <c r="JV132" i="93"/>
  <c r="JJ52" i="93"/>
  <c r="II161" i="93"/>
  <c r="KA92" i="93"/>
  <c r="LH92" i="93"/>
  <c r="JH12" i="93"/>
  <c r="JL92" i="93"/>
  <c r="JL192" i="93"/>
  <c r="KK172" i="93"/>
  <c r="KJ132" i="93"/>
  <c r="KJ192" i="93"/>
  <c r="KQ192" i="93"/>
  <c r="KQ212" i="93"/>
  <c r="KA231" i="93"/>
  <c r="JY71" i="93"/>
  <c r="JX191" i="93"/>
  <c r="KF31" i="93"/>
  <c r="JW151" i="93"/>
  <c r="LL92" i="93"/>
  <c r="JY191" i="93"/>
  <c r="KH91" i="93"/>
  <c r="KQ131" i="93"/>
  <c r="LL52" i="93"/>
  <c r="KG131" i="93"/>
  <c r="JW31" i="93"/>
  <c r="KB171" i="93"/>
  <c r="KM151" i="93"/>
  <c r="KF171" i="93"/>
  <c r="KM111" i="93"/>
  <c r="KM211" i="93"/>
  <c r="KD71" i="93"/>
  <c r="KJ251" i="93"/>
  <c r="LL72" i="93"/>
  <c r="JW231" i="93"/>
  <c r="JZ191" i="93"/>
  <c r="KQ171" i="93"/>
  <c r="KK71" i="93"/>
  <c r="KG171" i="93"/>
  <c r="JV151" i="93"/>
  <c r="KO272" i="93"/>
  <c r="KP211" i="93"/>
  <c r="KO131" i="93"/>
  <c r="KP151" i="93"/>
  <c r="KO192" i="93"/>
  <c r="KN111" i="93"/>
  <c r="KO231" i="93"/>
  <c r="KN212" i="93"/>
  <c r="KN112" i="93"/>
  <c r="KN91" i="93"/>
  <c r="IO95" i="93"/>
  <c r="HO274" i="93"/>
  <c r="JW12" i="93"/>
  <c r="HO103" i="93"/>
  <c r="HQ148" i="93"/>
  <c r="JN12" i="93"/>
  <c r="JU12" i="93"/>
  <c r="KA11" i="93"/>
  <c r="KI12" i="93"/>
  <c r="KL12" i="93"/>
  <c r="HP208" i="93"/>
  <c r="HQ88" i="93"/>
  <c r="HQ228" i="93"/>
  <c r="HQ84" i="93"/>
  <c r="JW232" i="93"/>
  <c r="MD272" i="93"/>
  <c r="LJ252" i="93"/>
  <c r="KH172" i="93"/>
  <c r="KF92" i="93"/>
  <c r="ME92" i="93"/>
  <c r="LE52" i="93"/>
  <c r="LN52" i="93"/>
  <c r="JJ172" i="93"/>
  <c r="MC272" i="93"/>
  <c r="JN72" i="93"/>
  <c r="JS152" i="93"/>
  <c r="KG252" i="93"/>
  <c r="KI152" i="93"/>
  <c r="KI32" i="93"/>
  <c r="KE132" i="93"/>
  <c r="JU252" i="93"/>
  <c r="KF132" i="93"/>
  <c r="MB272" i="93"/>
  <c r="KA272" i="93"/>
  <c r="KD72" i="93"/>
  <c r="JX232" i="93"/>
  <c r="JX112" i="93"/>
  <c r="KG152" i="93"/>
  <c r="KL192" i="93"/>
  <c r="KH271" i="93"/>
  <c r="KD52" i="93"/>
  <c r="JT32" i="93"/>
  <c r="JN132" i="93"/>
  <c r="LE32" i="93"/>
  <c r="KD232" i="93"/>
  <c r="KA112" i="93"/>
  <c r="JJ92" i="93"/>
  <c r="KB72" i="93"/>
  <c r="JU192" i="93"/>
  <c r="KF72" i="93"/>
  <c r="KI272" i="93"/>
  <c r="KL212" i="93"/>
  <c r="HM17" i="93"/>
  <c r="CQ10" i="93" s="1"/>
  <c r="CQ11" i="93" s="1"/>
  <c r="JH92" i="93"/>
  <c r="LH32" i="93"/>
  <c r="KK212" i="93"/>
  <c r="KJ11" i="93"/>
  <c r="KJ271" i="93"/>
  <c r="KQ32" i="93"/>
  <c r="KQ72" i="93"/>
  <c r="KK151" i="93"/>
  <c r="LL32" i="93"/>
  <c r="KF211" i="93"/>
  <c r="KA91" i="93"/>
  <c r="JV211" i="93"/>
  <c r="KJ151" i="93"/>
  <c r="KG231" i="93"/>
  <c r="KH51" i="93"/>
  <c r="KM131" i="93"/>
  <c r="KD91" i="93"/>
  <c r="KL71" i="93"/>
  <c r="KI91" i="93"/>
  <c r="KL211" i="93"/>
  <c r="KH131" i="93"/>
  <c r="MJ12" i="93"/>
  <c r="KL251" i="93"/>
  <c r="KI131" i="93"/>
  <c r="KA211" i="93"/>
  <c r="KJ211" i="93"/>
  <c r="KE171" i="93"/>
  <c r="JW91" i="93"/>
  <c r="KF251" i="93"/>
  <c r="KL51" i="93"/>
  <c r="KG151" i="93"/>
  <c r="JV171" i="93"/>
  <c r="KA191" i="93"/>
  <c r="LW12" i="93"/>
  <c r="KP232" i="93"/>
  <c r="KP271" i="93"/>
  <c r="KO171" i="93"/>
  <c r="KN231" i="93"/>
  <c r="KP31" i="93"/>
  <c r="KO271" i="93"/>
  <c r="KO92" i="93"/>
  <c r="KN132" i="93"/>
  <c r="HQ97" i="93"/>
  <c r="JU11" i="93"/>
  <c r="KB12" i="93"/>
  <c r="KI11" i="93"/>
  <c r="HQ248" i="93"/>
  <c r="HO142" i="93"/>
  <c r="KI252" i="93"/>
  <c r="KI212" i="93"/>
  <c r="KF252" i="93"/>
  <c r="KM271" i="93"/>
  <c r="KM192" i="93"/>
  <c r="JU152" i="93"/>
  <c r="KC52" i="93"/>
  <c r="JN52" i="93"/>
  <c r="JR72" i="93"/>
  <c r="LN72" i="93"/>
  <c r="JZ192" i="93"/>
  <c r="JW271" i="93"/>
  <c r="JV212" i="93"/>
  <c r="KI112" i="93"/>
  <c r="JR192" i="93"/>
  <c r="KA271" i="93"/>
  <c r="JW32" i="93"/>
  <c r="KF232" i="93"/>
  <c r="JT272" i="93"/>
  <c r="LX112" i="93"/>
  <c r="KD132" i="93"/>
  <c r="JR92" i="93"/>
  <c r="KG92" i="93"/>
  <c r="KM212" i="93"/>
  <c r="KH132" i="93"/>
  <c r="JZ72" i="93"/>
  <c r="KE271" i="93"/>
  <c r="KB232" i="93"/>
  <c r="JT172" i="93"/>
  <c r="JE92" i="93"/>
  <c r="JW152" i="93"/>
  <c r="JY212" i="93"/>
  <c r="JV232" i="93"/>
  <c r="LJ92" i="93"/>
  <c r="KA192" i="93"/>
  <c r="KI271" i="93"/>
  <c r="JN212" i="93"/>
  <c r="KF112" i="93"/>
  <c r="JY152" i="93"/>
  <c r="JH132" i="93"/>
  <c r="JL252" i="93"/>
  <c r="JH32" i="93"/>
  <c r="KK32" i="93"/>
  <c r="KK11" i="93"/>
  <c r="KK192" i="93"/>
  <c r="KJ32" i="93"/>
  <c r="KQ12" i="93"/>
  <c r="IM204" i="93"/>
  <c r="JY151" i="93"/>
  <c r="KD231" i="93"/>
  <c r="JY251" i="93"/>
  <c r="KJ191" i="93"/>
  <c r="JZ51" i="93"/>
  <c r="KH71" i="93"/>
  <c r="MJ272" i="93"/>
  <c r="MJ11" i="93"/>
  <c r="LL212" i="93"/>
  <c r="JW51" i="93"/>
  <c r="KI71" i="93"/>
  <c r="KD171" i="93"/>
  <c r="KA251" i="93"/>
  <c r="KG211" i="93"/>
  <c r="KJ131" i="93"/>
  <c r="KD251" i="93"/>
  <c r="KD151" i="93"/>
  <c r="KC171" i="93"/>
  <c r="KJ51" i="93"/>
  <c r="LL272" i="93"/>
  <c r="KB251" i="93"/>
  <c r="KA51" i="93"/>
  <c r="LW11" i="93"/>
  <c r="KN72" i="93"/>
  <c r="KP132" i="93"/>
  <c r="KO11" i="93"/>
  <c r="KN192" i="93"/>
  <c r="KN211" i="93"/>
  <c r="KP252" i="93"/>
  <c r="JV11" i="93"/>
  <c r="JI12" i="93"/>
  <c r="KL11" i="93"/>
  <c r="HP288" i="93"/>
  <c r="HP146" i="93"/>
  <c r="JW112" i="93"/>
  <c r="JW72" i="93"/>
  <c r="KH112" i="93"/>
  <c r="JE252" i="93"/>
  <c r="JZ172" i="93"/>
  <c r="MC52" i="93"/>
  <c r="JT92" i="93"/>
  <c r="JJ272" i="93"/>
  <c r="KF172" i="93"/>
  <c r="JW92" i="93"/>
  <c r="JW272" i="93"/>
  <c r="KA72" i="93"/>
  <c r="KB52" i="93"/>
  <c r="LN32" i="93"/>
  <c r="KI52" i="93"/>
  <c r="KD172" i="93"/>
  <c r="LT272" i="93"/>
  <c r="KE52" i="93"/>
  <c r="JY112" i="93"/>
  <c r="KD212" i="93"/>
  <c r="KG212" i="93"/>
  <c r="KE272" i="93"/>
  <c r="KF212" i="93"/>
  <c r="KH212" i="93"/>
  <c r="JN192" i="93"/>
  <c r="LE92" i="93"/>
  <c r="JS192" i="93"/>
  <c r="JU72" i="93"/>
  <c r="KI132" i="93"/>
  <c r="JT152" i="93"/>
  <c r="KE112" i="93"/>
  <c r="KC132" i="93"/>
  <c r="JT232" i="93"/>
  <c r="IF120" i="93"/>
  <c r="JT132" i="93"/>
  <c r="KE232" i="93"/>
  <c r="LN212" i="93"/>
  <c r="KL172" i="93"/>
  <c r="LH272" i="93"/>
  <c r="JL272" i="93"/>
  <c r="JL232" i="93"/>
  <c r="LH212" i="93"/>
  <c r="LH112" i="93"/>
  <c r="JL52" i="93"/>
  <c r="KK12" i="93"/>
  <c r="KK112" i="93"/>
  <c r="KJ272" i="93"/>
  <c r="KJ12" i="93"/>
  <c r="KQ11" i="93"/>
  <c r="JR11" i="93"/>
  <c r="KQ231" i="93"/>
  <c r="KK51" i="93"/>
  <c r="JW211" i="93"/>
  <c r="JX71" i="93"/>
  <c r="JZ71" i="93"/>
  <c r="KK191" i="93"/>
  <c r="JW111" i="93"/>
  <c r="KC91" i="93"/>
  <c r="KD131" i="93"/>
  <c r="KC31" i="93"/>
  <c r="KJ31" i="93"/>
  <c r="KF71" i="93"/>
  <c r="KJ231" i="93"/>
  <c r="JW71" i="93"/>
  <c r="JV131" i="93"/>
  <c r="KF231" i="93"/>
  <c r="KQ51" i="93"/>
  <c r="KK171" i="93"/>
  <c r="LL192" i="93"/>
  <c r="JV71" i="93"/>
  <c r="LY12" i="93"/>
  <c r="JZ211" i="93"/>
  <c r="KL231" i="93"/>
  <c r="KB131" i="93"/>
  <c r="JZ91" i="93"/>
  <c r="JZ31" i="93"/>
  <c r="KI171" i="93"/>
  <c r="KP231" i="93"/>
  <c r="KN271" i="93"/>
  <c r="KP51" i="93"/>
  <c r="KN31" i="93"/>
  <c r="KN151" i="93"/>
  <c r="KP272" i="93"/>
  <c r="KP72" i="93"/>
  <c r="KN232" i="93"/>
  <c r="KO172" i="93"/>
  <c r="KN131" i="93"/>
  <c r="HQ227" i="93"/>
  <c r="JV12" i="93"/>
  <c r="JM12" i="93"/>
  <c r="KB11" i="93"/>
  <c r="HO280" i="93"/>
  <c r="HQ268" i="93"/>
  <c r="HP62" i="93"/>
  <c r="JC12" i="93"/>
  <c r="JX272" i="93"/>
  <c r="JX212" i="93"/>
  <c r="JR112" i="93"/>
  <c r="JZ252" i="93"/>
  <c r="JS172" i="93"/>
  <c r="LJ272" i="93"/>
  <c r="KI172" i="93"/>
  <c r="JN32" i="93"/>
  <c r="JN272" i="93"/>
  <c r="JZ212" i="93"/>
  <c r="JZ52" i="93"/>
  <c r="JS92" i="93"/>
  <c r="KF52" i="93"/>
  <c r="JY52" i="93"/>
  <c r="JW172" i="93"/>
  <c r="JV32" i="93"/>
  <c r="JR152" i="93"/>
  <c r="JJ132" i="93"/>
  <c r="ME272" i="93"/>
  <c r="KH232" i="93"/>
  <c r="JT252" i="93"/>
  <c r="KC92" i="93"/>
  <c r="LN192" i="93"/>
  <c r="JV192" i="93"/>
  <c r="JZ132" i="93"/>
  <c r="KI92" i="93"/>
  <c r="KM112" i="93"/>
  <c r="KH92" i="93"/>
  <c r="JX72" i="93"/>
  <c r="JU52" i="93"/>
  <c r="LH252" i="93"/>
  <c r="JL32" i="93"/>
  <c r="JH212" i="93"/>
  <c r="JH112" i="93"/>
  <c r="KK271" i="93"/>
  <c r="KK232" i="93"/>
  <c r="KJ72" i="93"/>
  <c r="KJ152" i="93"/>
  <c r="KQ112" i="93"/>
  <c r="KQ132" i="93"/>
  <c r="JX231" i="93"/>
  <c r="KI31" i="93"/>
  <c r="KA151" i="93"/>
  <c r="JY231" i="93"/>
  <c r="KD51" i="93"/>
  <c r="KH111" i="93"/>
  <c r="KK31" i="93"/>
  <c r="KD211" i="93"/>
  <c r="KE71" i="93"/>
  <c r="KE231" i="93"/>
  <c r="JY31" i="93"/>
  <c r="LL172" i="93"/>
  <c r="KG71" i="93"/>
  <c r="KL191" i="93"/>
  <c r="KG111" i="93"/>
  <c r="KH251" i="93"/>
  <c r="JV191" i="93"/>
  <c r="LY11" i="93"/>
  <c r="KE131" i="93"/>
  <c r="MC12" i="93"/>
  <c r="KH151" i="93"/>
  <c r="KL131" i="93"/>
  <c r="KO31" i="93"/>
  <c r="KP251" i="93"/>
  <c r="KO71" i="93"/>
  <c r="KN172" i="93"/>
  <c r="KP32" i="93"/>
  <c r="KN152" i="93"/>
  <c r="KO252" i="93"/>
  <c r="KO191" i="93"/>
  <c r="KO52" i="93"/>
  <c r="FR87" i="93"/>
  <c r="BR499" i="93"/>
  <c r="FW272" i="93"/>
  <c r="N311" i="93"/>
  <c r="N313" i="93"/>
  <c r="FR208" i="93"/>
  <c r="FR108" i="93"/>
  <c r="FR168" i="93"/>
  <c r="FR247" i="93"/>
  <c r="FR148" i="93"/>
  <c r="CN132" i="93" s="1"/>
  <c r="FP234" i="93"/>
  <c r="FP274" i="93"/>
  <c r="CH230" i="93"/>
  <c r="CH110" i="93"/>
  <c r="HL12" i="93"/>
  <c r="CH10" i="93"/>
  <c r="CH11" i="93" s="1"/>
  <c r="CH90" i="93"/>
  <c r="CH50" i="93"/>
  <c r="CH70" i="93"/>
  <c r="CH130" i="93"/>
  <c r="CH210" i="93"/>
  <c r="CH190" i="93"/>
  <c r="CH170" i="93"/>
  <c r="CH250" i="93"/>
  <c r="CH150" i="93"/>
  <c r="CH270" i="93"/>
  <c r="CH30" i="93"/>
  <c r="BR81" i="93"/>
  <c r="AP71" i="93" s="1"/>
  <c r="BR241" i="93"/>
  <c r="AP231" i="93" s="1"/>
  <c r="BR227" i="93"/>
  <c r="BB212" i="93" s="1"/>
  <c r="BR24" i="93"/>
  <c r="CK315" i="93"/>
  <c r="CK316" i="93" s="1"/>
  <c r="HO316" i="93"/>
  <c r="HO315" i="93"/>
  <c r="FR167" i="93"/>
  <c r="BR28" i="93"/>
  <c r="BH6" i="93" s="1"/>
  <c r="BR21" i="93"/>
  <c r="AP238" i="93" s="1"/>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LS12"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BB33"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HM11" i="93"/>
  <c r="HM12"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BS161" i="93" s="1"/>
  <c r="AQ151" i="93" s="1"/>
  <c r="HM99" i="93"/>
  <c r="HM178" i="93"/>
  <c r="HM37" i="93"/>
  <c r="HM45" i="93"/>
  <c r="BR45" i="93" s="1"/>
  <c r="BB30" i="93" s="1"/>
  <c r="HM217" i="93"/>
  <c r="HM146" i="93"/>
  <c r="HM276" i="93"/>
  <c r="HM124" i="93"/>
  <c r="HM183" i="93"/>
  <c r="HM282" i="93"/>
  <c r="HM137" i="93"/>
  <c r="HM266" i="93"/>
  <c r="HM216" i="93"/>
  <c r="HM244" i="93"/>
  <c r="HM117" i="93"/>
  <c r="HM86" i="93"/>
  <c r="HM36" i="93"/>
  <c r="HM84" i="93"/>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HM40" i="93"/>
  <c r="HM119" i="93"/>
  <c r="HM95" i="93"/>
  <c r="BR95" i="93" s="1"/>
  <c r="HM239" i="93"/>
  <c r="HM177" i="93"/>
  <c r="HM205" i="93"/>
  <c r="BR205" i="93" s="1"/>
  <c r="BB190" i="93" s="1"/>
  <c r="HM136" i="93"/>
  <c r="HM165" i="93"/>
  <c r="BS165" i="93" s="1"/>
  <c r="HM284" i="93"/>
  <c r="HM105" i="93"/>
  <c r="BR105" i="93" s="1"/>
  <c r="BB90" i="93" s="1"/>
  <c r="HM140" i="93"/>
  <c r="HM145" i="93"/>
  <c r="BS145" i="93" s="1"/>
  <c r="HM196" i="93"/>
  <c r="HM224" i="93"/>
  <c r="HM155" i="93"/>
  <c r="BR155" i="93" s="1"/>
  <c r="HM139" i="93"/>
  <c r="HM275" i="93"/>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HO40" i="93"/>
  <c r="FO220" i="93"/>
  <c r="FO94" i="93"/>
  <c r="FP48" i="93"/>
  <c r="HP98" i="93"/>
  <c r="FP258" i="93"/>
  <c r="FP186" i="93"/>
  <c r="FP266" i="93"/>
  <c r="HP266" i="93"/>
  <c r="FO63" i="93"/>
  <c r="HO63" i="93"/>
  <c r="FO243" i="93"/>
  <c r="FQ123" i="93"/>
  <c r="HQ123" i="93"/>
  <c r="FQ283" i="93"/>
  <c r="HQ283" i="93"/>
  <c r="FP157" i="93"/>
  <c r="FP42" i="93"/>
  <c r="HP42" i="93"/>
  <c r="FP202" i="93"/>
  <c r="FP79" i="93"/>
  <c r="HP79" i="93"/>
  <c r="FP239" i="93"/>
  <c r="HP239" i="93"/>
  <c r="FO139" i="93"/>
  <c r="FO259" i="93"/>
  <c r="HO259" i="93"/>
  <c r="HO158" i="93"/>
  <c r="HO18" i="93"/>
  <c r="FQ184" i="93"/>
  <c r="HQ184" i="93"/>
  <c r="FQ257" i="93"/>
  <c r="HQ257" i="93"/>
  <c r="FP114" i="93"/>
  <c r="FQ47" i="93"/>
  <c r="FQ207" i="93"/>
  <c r="FP36" i="93"/>
  <c r="FP176" i="93"/>
  <c r="FO102" i="93"/>
  <c r="HO102" i="93"/>
  <c r="FO242" i="93"/>
  <c r="HO242" i="93"/>
  <c r="FQ40" i="93"/>
  <c r="HQ40" i="93"/>
  <c r="FQ200" i="93"/>
  <c r="HQ200" i="93"/>
  <c r="FP180" i="93"/>
  <c r="HP180" i="93"/>
  <c r="FQ34" i="93"/>
  <c r="FQ174" i="93"/>
  <c r="FQ119" i="93"/>
  <c r="HQ119" i="93"/>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JM272" i="93"/>
  <c r="LM52" i="93"/>
  <c r="JM52" i="93"/>
  <c r="JB272" i="93"/>
  <c r="JF232" i="93"/>
  <c r="HU154" i="93"/>
  <c r="HE54" i="93"/>
  <c r="CA50" i="93" s="1"/>
  <c r="CA51" i="93" s="1"/>
  <c r="HT94" i="93"/>
  <c r="IH74" i="93"/>
  <c r="IM174" i="93"/>
  <c r="LM252" i="93"/>
  <c r="JM252" i="93"/>
  <c r="JF272" i="93"/>
  <c r="IM214" i="93"/>
  <c r="JI52" i="93"/>
  <c r="JC232" i="93"/>
  <c r="LM152" i="93"/>
  <c r="JM152" i="93"/>
  <c r="JC152" i="93"/>
  <c r="IQ274" i="93"/>
  <c r="HE214" i="93"/>
  <c r="CA210" i="93" s="1"/>
  <c r="CA211" i="93" s="1"/>
  <c r="JF112" i="93"/>
  <c r="JA32" i="93"/>
  <c r="IQ74" i="93"/>
  <c r="JA52" i="93"/>
  <c r="IL234" i="93"/>
  <c r="IH274" i="93"/>
  <c r="HT174" i="93"/>
  <c r="HT34" i="93"/>
  <c r="HN134" i="93"/>
  <c r="CJ130" i="93" s="1"/>
  <c r="CJ131" i="93" s="1"/>
  <c r="DM250" i="93"/>
  <c r="DM251" i="93" s="1"/>
  <c r="IQ251" i="93"/>
  <c r="IQ250" i="93"/>
  <c r="IQ134" i="93"/>
  <c r="HU54" i="93"/>
  <c r="JI232" i="93"/>
  <c r="JF72" i="93"/>
  <c r="FO100" i="93"/>
  <c r="HO100" i="93"/>
  <c r="FO240" i="93"/>
  <c r="FO114" i="93"/>
  <c r="FP88" i="93"/>
  <c r="FP228" i="93"/>
  <c r="HP228" i="93"/>
  <c r="FP78" i="93"/>
  <c r="HP78" i="93"/>
  <c r="FP238" i="93"/>
  <c r="HP238" i="93"/>
  <c r="HP106" i="93"/>
  <c r="HP26" i="93"/>
  <c r="BR26" i="93" s="1"/>
  <c r="FO83" i="93"/>
  <c r="HO83" i="93"/>
  <c r="HO263" i="93"/>
  <c r="FQ143" i="93"/>
  <c r="HQ23" i="93"/>
  <c r="FP177" i="93"/>
  <c r="FP82" i="93"/>
  <c r="HP82" i="93"/>
  <c r="FP222" i="93"/>
  <c r="HP222" i="93"/>
  <c r="FP99" i="93"/>
  <c r="HP99" i="93"/>
  <c r="FP259" i="93"/>
  <c r="HP259" i="93"/>
  <c r="FQ44" i="93"/>
  <c r="FQ224" i="93"/>
  <c r="HQ224" i="93"/>
  <c r="FQ137" i="93"/>
  <c r="HQ137" i="93"/>
  <c r="FQ277" i="93"/>
  <c r="HQ277" i="93"/>
  <c r="FP154" i="93"/>
  <c r="FQ67" i="93"/>
  <c r="HQ67" i="93"/>
  <c r="BR67" i="93" s="1"/>
  <c r="BB52" i="93" s="1"/>
  <c r="FP56" i="93"/>
  <c r="FP216" i="93"/>
  <c r="FO62" i="93"/>
  <c r="HO282" i="93"/>
  <c r="FQ60" i="93"/>
  <c r="HQ60" i="93"/>
  <c r="HQ220" i="93"/>
  <c r="FP160" i="93"/>
  <c r="HP160" i="93"/>
  <c r="FQ54" i="93"/>
  <c r="FQ214" i="93"/>
  <c r="FQ159" i="93"/>
  <c r="HQ159" i="93"/>
  <c r="GL152" i="93"/>
  <c r="GD231" i="93"/>
  <c r="FM172" i="93"/>
  <c r="GD212" i="93"/>
  <c r="FW72" i="93"/>
  <c r="FZ51" i="93"/>
  <c r="GA71" i="93"/>
  <c r="CF192" i="93"/>
  <c r="FM272" i="93"/>
  <c r="II254" i="93"/>
  <c r="HE154" i="93"/>
  <c r="CA150" i="93" s="1"/>
  <c r="CA151" i="93" s="1"/>
  <c r="HN254" i="93"/>
  <c r="CJ250" i="93" s="1"/>
  <c r="CJ251" i="93" s="1"/>
  <c r="IQ94" i="93"/>
  <c r="JF52" i="93"/>
  <c r="DH250" i="93"/>
  <c r="DH251" i="93" s="1"/>
  <c r="IL252" i="93"/>
  <c r="IL251" i="93"/>
  <c r="HU214" i="93"/>
  <c r="HS154" i="93"/>
  <c r="HU94" i="93"/>
  <c r="II154" i="93"/>
  <c r="JF172" i="93"/>
  <c r="IM34" i="93"/>
  <c r="JG72" i="93"/>
  <c r="JI172" i="93"/>
  <c r="LT71" i="93"/>
  <c r="JK72" i="93"/>
  <c r="JB112" i="93"/>
  <c r="IM271" i="93"/>
  <c r="HA34" i="93"/>
  <c r="HJ34" i="93"/>
  <c r="IK54" i="93"/>
  <c r="IL192" i="93"/>
  <c r="JG212" i="93"/>
  <c r="LS191" i="93"/>
  <c r="JI192" i="93"/>
  <c r="JC112" i="93"/>
  <c r="JD152" i="93"/>
  <c r="JA92" i="93"/>
  <c r="HS34" i="93"/>
  <c r="JG172" i="93"/>
  <c r="LK32" i="93"/>
  <c r="JK32" i="93"/>
  <c r="JG252" i="93"/>
  <c r="JB92" i="93"/>
  <c r="HB96" i="93"/>
  <c r="BX90" i="93" s="1"/>
  <c r="BX91" i="93" s="1"/>
  <c r="HS134" i="93"/>
  <c r="IQ194" i="93"/>
  <c r="IM154" i="93"/>
  <c r="LB32" i="93"/>
  <c r="JB32" i="93"/>
  <c r="JF92" i="93"/>
  <c r="IM254" i="93"/>
  <c r="II274" i="93"/>
  <c r="HJ154" i="93"/>
  <c r="CF150" i="93" s="1"/>
  <c r="CF151" i="93" s="1"/>
  <c r="LM212" i="93"/>
  <c r="JM212" i="93"/>
  <c r="JC212" i="93"/>
  <c r="HO80" i="93"/>
  <c r="HO260" i="93"/>
  <c r="FO134" i="93"/>
  <c r="FP118" i="93"/>
  <c r="HP118" i="93"/>
  <c r="FP278" i="93"/>
  <c r="FO123" i="93"/>
  <c r="FO283" i="93"/>
  <c r="HO283" i="93"/>
  <c r="FQ183" i="93"/>
  <c r="HQ183" i="93"/>
  <c r="FQ48" i="93"/>
  <c r="HQ48" i="93"/>
  <c r="FP37" i="93"/>
  <c r="FP197" i="93"/>
  <c r="FP142" i="93"/>
  <c r="HP142" i="93"/>
  <c r="FP242" i="93"/>
  <c r="HP242" i="93"/>
  <c r="FP139" i="93"/>
  <c r="HP139" i="93"/>
  <c r="FP279" i="93"/>
  <c r="HP279" i="93"/>
  <c r="FO119" i="93"/>
  <c r="HO119" i="93"/>
  <c r="FO198" i="93"/>
  <c r="HO198" i="93"/>
  <c r="FQ124" i="93"/>
  <c r="HQ124" i="93"/>
  <c r="FQ157" i="93"/>
  <c r="HQ157" i="93"/>
  <c r="FP76" i="93"/>
  <c r="HP76" i="93"/>
  <c r="FP236" i="93"/>
  <c r="HP236" i="93"/>
  <c r="FO122" i="93"/>
  <c r="HO122" i="93"/>
  <c r="FO262" i="93"/>
  <c r="FQ80" i="93"/>
  <c r="HQ80" i="93"/>
  <c r="FQ240" i="93"/>
  <c r="HQ240" i="93"/>
  <c r="FQ274" i="93"/>
  <c r="FP40" i="93"/>
  <c r="HP40" i="93"/>
  <c r="FP200" i="93"/>
  <c r="HP200" i="93"/>
  <c r="FQ74" i="93"/>
  <c r="FQ199" i="93"/>
  <c r="HQ199" i="93"/>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JG112" i="93"/>
  <c r="JC192" i="93"/>
  <c r="JI272" i="93"/>
  <c r="JA72" i="93"/>
  <c r="HE174" i="93"/>
  <c r="CA170" i="93" s="1"/>
  <c r="CA171" i="93" s="1"/>
  <c r="HJ174" i="93"/>
  <c r="CF170" i="93" s="1"/>
  <c r="CF171" i="93" s="1"/>
  <c r="II174" i="93"/>
  <c r="HN74" i="93"/>
  <c r="CJ70" i="93" s="1"/>
  <c r="CJ71" i="93" s="1"/>
  <c r="LT131" i="93"/>
  <c r="JK132" i="93"/>
  <c r="JC252" i="93"/>
  <c r="LM172" i="93"/>
  <c r="JM172" i="93"/>
  <c r="JA232" i="93"/>
  <c r="JD212" i="93"/>
  <c r="II54" i="93"/>
  <c r="JK112" i="93"/>
  <c r="JB232" i="93"/>
  <c r="JB132" i="93"/>
  <c r="HR194" i="93"/>
  <c r="HJ74" i="93"/>
  <c r="CF70" i="93" s="1"/>
  <c r="CF71" i="93" s="1"/>
  <c r="IQ231" i="93"/>
  <c r="IH234" i="93"/>
  <c r="HN194" i="93"/>
  <c r="CJ190" i="93" s="1"/>
  <c r="CJ191" i="93" s="1"/>
  <c r="IL110" i="93"/>
  <c r="DM170" i="93"/>
  <c r="DM171" i="93" s="1"/>
  <c r="IQ171" i="93"/>
  <c r="IQ172" i="93"/>
  <c r="IH54" i="93"/>
  <c r="JI252" i="93"/>
  <c r="IL172" i="93"/>
  <c r="IL171" i="93"/>
  <c r="IL170" i="93"/>
  <c r="JD92" i="93"/>
  <c r="ID11" i="93"/>
  <c r="DE10" i="93"/>
  <c r="DE11" i="93" s="1"/>
  <c r="FO120" i="93"/>
  <c r="HO120" i="93"/>
  <c r="FO154" i="93"/>
  <c r="FP108" i="93"/>
  <c r="HP108" i="93"/>
  <c r="FP248" i="93"/>
  <c r="HP248" i="93"/>
  <c r="FP138" i="93"/>
  <c r="HP138" i="93"/>
  <c r="FP166" i="93"/>
  <c r="FO143" i="93"/>
  <c r="HO143" i="93"/>
  <c r="FQ203" i="93"/>
  <c r="FP57" i="93"/>
  <c r="HP57" i="93"/>
  <c r="FP237" i="93"/>
  <c r="HP237" i="93"/>
  <c r="FP102" i="93"/>
  <c r="HP102" i="93"/>
  <c r="FP282" i="93"/>
  <c r="HP282" i="93"/>
  <c r="FP119" i="93"/>
  <c r="HP119" i="93"/>
  <c r="FO179" i="93"/>
  <c r="HO179" i="93"/>
  <c r="FO58" i="93"/>
  <c r="HO58" i="93"/>
  <c r="FO178" i="93"/>
  <c r="HO178" i="93"/>
  <c r="FQ64" i="93"/>
  <c r="HQ64" i="93"/>
  <c r="FQ244" i="93"/>
  <c r="HQ244" i="93"/>
  <c r="FQ117" i="93"/>
  <c r="HQ117" i="93"/>
  <c r="FP34" i="93"/>
  <c r="FP194" i="93"/>
  <c r="FQ267" i="93"/>
  <c r="FP96" i="93"/>
  <c r="HO162" i="93"/>
  <c r="HO22" i="93"/>
  <c r="FQ100" i="93"/>
  <c r="FQ260" i="93"/>
  <c r="FP60" i="93"/>
  <c r="HP60" i="93"/>
  <c r="FP220" i="93"/>
  <c r="FQ39" i="93"/>
  <c r="HQ39" i="93"/>
  <c r="HR114" i="93"/>
  <c r="IL274" i="93"/>
  <c r="HS174" i="93"/>
  <c r="JF192" i="93"/>
  <c r="IK234" i="93"/>
  <c r="II74" i="93"/>
  <c r="IL94" i="93"/>
  <c r="LI32" i="93"/>
  <c r="JI32" i="93"/>
  <c r="HE74" i="93"/>
  <c r="CA70" i="93" s="1"/>
  <c r="CA71" i="93" s="1"/>
  <c r="HU134" i="93"/>
  <c r="IL214" i="93"/>
  <c r="JG52" i="93"/>
  <c r="LM112" i="93"/>
  <c r="JM112" i="93"/>
  <c r="JB72" i="93"/>
  <c r="JA212" i="93"/>
  <c r="HT254" i="93"/>
  <c r="HE94" i="93"/>
  <c r="CA90" i="93" s="1"/>
  <c r="CA91" i="93" s="1"/>
  <c r="HE34" i="93"/>
  <c r="LG32" i="93"/>
  <c r="JG32" i="93"/>
  <c r="JI152" i="93"/>
  <c r="JC72" i="93"/>
  <c r="IK254" i="93"/>
  <c r="LT191" i="93"/>
  <c r="JK192" i="93"/>
  <c r="LM92" i="93"/>
  <c r="JM92" i="93"/>
  <c r="JG232" i="93"/>
  <c r="FO75" i="93"/>
  <c r="JK272" i="93"/>
  <c r="II94" i="93"/>
  <c r="HU194" i="93"/>
  <c r="HN214" i="93"/>
  <c r="CJ210" i="93" s="1"/>
  <c r="CJ211" i="93" s="1"/>
  <c r="HE192" i="93"/>
  <c r="HE191" i="93"/>
  <c r="LR191" i="93"/>
  <c r="JG192" i="93"/>
  <c r="JI132" i="93"/>
  <c r="LM32" i="93"/>
  <c r="JM32" i="93"/>
  <c r="JB192" i="93"/>
  <c r="JC32" i="93"/>
  <c r="LC32" i="93"/>
  <c r="FO174" i="93"/>
  <c r="FP128" i="93"/>
  <c r="HP128" i="93"/>
  <c r="FP268" i="93"/>
  <c r="HP268" i="93"/>
  <c r="FP158" i="93"/>
  <c r="HP158" i="93"/>
  <c r="FP46" i="93"/>
  <c r="FP206" i="93"/>
  <c r="HP206" i="93"/>
  <c r="FO183" i="93"/>
  <c r="HO183" i="93"/>
  <c r="FQ43" i="93"/>
  <c r="HQ43" i="93"/>
  <c r="FQ163" i="93"/>
  <c r="FP77" i="93"/>
  <c r="HP77" i="93"/>
  <c r="FP217" i="93"/>
  <c r="FP262" i="93"/>
  <c r="HP262" i="93"/>
  <c r="FP199" i="93"/>
  <c r="FO39" i="93"/>
  <c r="HO39" i="93"/>
  <c r="FO199" i="93"/>
  <c r="HO199" i="93"/>
  <c r="FO98" i="93"/>
  <c r="HO98" i="93"/>
  <c r="FO218" i="93"/>
  <c r="HO218" i="93"/>
  <c r="FQ264" i="93"/>
  <c r="HQ264" i="93"/>
  <c r="FQ177" i="93"/>
  <c r="HQ177" i="93"/>
  <c r="FP54" i="93"/>
  <c r="FP214" i="93"/>
  <c r="FQ287" i="93"/>
  <c r="HQ287" i="93"/>
  <c r="BR287" i="93" s="1"/>
  <c r="BB272" i="93" s="1"/>
  <c r="FP136" i="93"/>
  <c r="HP136" i="93"/>
  <c r="FP276" i="93"/>
  <c r="FQ120" i="93"/>
  <c r="FQ280" i="93"/>
  <c r="HQ280" i="93"/>
  <c r="FP80" i="93"/>
  <c r="FP240" i="93"/>
  <c r="HP240" i="93"/>
  <c r="FQ134" i="93"/>
  <c r="FQ59" i="93"/>
  <c r="FQ219" i="93"/>
  <c r="HQ219" i="93"/>
  <c r="GE251" i="93"/>
  <c r="FD72" i="93"/>
  <c r="FZ271" i="93"/>
  <c r="FX191" i="93"/>
  <c r="GA51" i="93"/>
  <c r="FE192" i="93"/>
  <c r="FB92" i="93"/>
  <c r="GI72" i="93"/>
  <c r="DH72" i="93"/>
  <c r="IM194" i="93"/>
  <c r="HS194" i="93"/>
  <c r="IH114" i="93"/>
  <c r="LT171" i="93"/>
  <c r="JK172" i="93"/>
  <c r="JA252" i="93"/>
  <c r="HJ274" i="93"/>
  <c r="CF270" i="93" s="1"/>
  <c r="CF271" i="93" s="1"/>
  <c r="JG132" i="93"/>
  <c r="JC172" i="93"/>
  <c r="JD52" i="93"/>
  <c r="IQ214" i="93"/>
  <c r="IM54" i="93"/>
  <c r="HR34" i="93"/>
  <c r="JF252" i="93"/>
  <c r="JD192"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HO160" i="93"/>
  <c r="FO54" i="93"/>
  <c r="FO194" i="93"/>
  <c r="FP148" i="93"/>
  <c r="FP178" i="93"/>
  <c r="HP178" i="93"/>
  <c r="FP66" i="93"/>
  <c r="HP66" i="93"/>
  <c r="FP246" i="93"/>
  <c r="HP246" i="93"/>
  <c r="HO223" i="93"/>
  <c r="FQ83" i="93"/>
  <c r="HQ83" i="93"/>
  <c r="FQ223" i="93"/>
  <c r="HQ108" i="93"/>
  <c r="HQ288" i="93"/>
  <c r="FP97" i="93"/>
  <c r="FP257" i="93"/>
  <c r="HP122" i="93"/>
  <c r="HP22" i="93"/>
  <c r="FP159" i="93"/>
  <c r="HO59" i="93"/>
  <c r="FO219" i="93"/>
  <c r="HO219" i="93"/>
  <c r="FO38" i="93"/>
  <c r="FO238" i="93"/>
  <c r="FQ144" i="93"/>
  <c r="HQ144" i="93"/>
  <c r="FQ284" i="93"/>
  <c r="HQ284" i="93"/>
  <c r="FQ37" i="93"/>
  <c r="HQ37" i="93"/>
  <c r="FQ197" i="93"/>
  <c r="HQ197" i="93"/>
  <c r="FP74" i="93"/>
  <c r="FQ147" i="93"/>
  <c r="FP116" i="93"/>
  <c r="FO182" i="93"/>
  <c r="HO182" i="93"/>
  <c r="FQ140" i="93"/>
  <c r="HQ140" i="93"/>
  <c r="FP100" i="93"/>
  <c r="HP100" i="93"/>
  <c r="FP260" i="93"/>
  <c r="HP260" i="93"/>
  <c r="FQ114" i="93"/>
  <c r="FQ79" i="93"/>
  <c r="HQ79" i="93"/>
  <c r="FQ239" i="93"/>
  <c r="HQ239" i="93"/>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2" i="93"/>
  <c r="JF32" i="93"/>
  <c r="II34" i="93"/>
  <c r="HN34" i="93"/>
  <c r="DH50" i="93"/>
  <c r="DH51" i="93" s="1"/>
  <c r="IL52" i="93"/>
  <c r="IL50" i="93"/>
  <c r="IL51" i="93"/>
  <c r="HS94" i="93"/>
  <c r="IH34" i="93"/>
  <c r="JF152" i="93"/>
  <c r="HF160" i="93"/>
  <c r="HS214" i="93"/>
  <c r="IM74" i="93"/>
  <c r="IK154" i="93"/>
  <c r="LM72" i="93"/>
  <c r="JM72" i="93"/>
  <c r="HU74" i="93"/>
  <c r="IQ252" i="93"/>
  <c r="JI112" i="93"/>
  <c r="JK52" i="93"/>
  <c r="HK56" i="93"/>
  <c r="JD232" i="93"/>
  <c r="JC92" i="93"/>
  <c r="HE111" i="93"/>
  <c r="HE112" i="93"/>
  <c r="HN114" i="93"/>
  <c r="CJ110" i="93" s="1"/>
  <c r="CJ111" i="93" s="1"/>
  <c r="IL250" i="93"/>
  <c r="LT151" i="93"/>
  <c r="JK152" i="93"/>
  <c r="JD252" i="93"/>
  <c r="JB52" i="93"/>
  <c r="HT12" i="93"/>
  <c r="FO180" i="93"/>
  <c r="HO180" i="93"/>
  <c r="FO34" i="93"/>
  <c r="FO214" i="93"/>
  <c r="FP188" i="93"/>
  <c r="FP38" i="93"/>
  <c r="HP38" i="93"/>
  <c r="FP198" i="93"/>
  <c r="HP198" i="93"/>
  <c r="FP86" i="93"/>
  <c r="HP86" i="93"/>
  <c r="FP226" i="93"/>
  <c r="HP226" i="93"/>
  <c r="FO43" i="93"/>
  <c r="HO43" i="93"/>
  <c r="FO203" i="93"/>
  <c r="HO203" i="93"/>
  <c r="FQ103" i="93"/>
  <c r="FQ243" i="93"/>
  <c r="HQ243" i="93"/>
  <c r="FP117" i="93"/>
  <c r="HP117" i="93"/>
  <c r="FP277" i="93"/>
  <c r="FP162" i="93"/>
  <c r="HP162" i="93"/>
  <c r="FP39" i="93"/>
  <c r="HP39" i="93"/>
  <c r="FP179" i="93"/>
  <c r="FO79" i="93"/>
  <c r="HO79" i="93"/>
  <c r="FO239" i="93"/>
  <c r="FO118" i="93"/>
  <c r="HO118" i="93"/>
  <c r="FO258" i="93"/>
  <c r="FQ104" i="93"/>
  <c r="HQ104" i="93"/>
  <c r="HQ57" i="93"/>
  <c r="FQ217" i="93"/>
  <c r="HQ217" i="93"/>
  <c r="FP156" i="93"/>
  <c r="HP156" i="93"/>
  <c r="BR156" i="93" s="1"/>
  <c r="FO42" i="93"/>
  <c r="FO202" i="93"/>
  <c r="HO202" i="93"/>
  <c r="FQ160" i="93"/>
  <c r="HQ160" i="93"/>
  <c r="FP280" i="93"/>
  <c r="HP280" i="93"/>
  <c r="HQ99" i="93"/>
  <c r="HQ259" i="93"/>
  <c r="GQ51" i="93"/>
  <c r="FF192" i="93"/>
  <c r="GA271" i="93"/>
  <c r="GG91" i="93"/>
  <c r="FW92" i="93"/>
  <c r="FO48" i="93"/>
  <c r="FY151" i="93"/>
  <c r="GH211" i="93"/>
  <c r="FN132" i="93"/>
  <c r="FV51" i="93"/>
  <c r="GM131" i="93"/>
  <c r="FJ232" i="93"/>
  <c r="FZ72" i="93"/>
  <c r="GQ192" i="93"/>
  <c r="DG172" i="93"/>
  <c r="GE172" i="93"/>
  <c r="HR54" i="93"/>
  <c r="HU274" i="93"/>
  <c r="IM134" i="93"/>
  <c r="JI92" i="93"/>
  <c r="JC272" i="93"/>
  <c r="LM192" i="93"/>
  <c r="JM192" i="93"/>
  <c r="JB172" i="93"/>
  <c r="LD32" i="93"/>
  <c r="JD32" i="93"/>
  <c r="JI72" i="93"/>
  <c r="JB252" i="93"/>
  <c r="JB152" i="93"/>
  <c r="LR91" i="93"/>
  <c r="JG92" i="93"/>
  <c r="LM232" i="93"/>
  <c r="JM232" i="93"/>
  <c r="LS211" i="93"/>
  <c r="JI212" i="93"/>
  <c r="JA272"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HU174" i="93"/>
  <c r="JA152" i="93"/>
  <c r="HT154" i="93"/>
  <c r="JD112" i="93"/>
  <c r="HT74" i="93"/>
  <c r="HT134" i="93"/>
  <c r="DH110" i="93"/>
  <c r="DH111" i="93" s="1"/>
  <c r="IL112" i="93"/>
  <c r="IL111" i="93"/>
  <c r="LT231" i="93"/>
  <c r="JK232" i="93"/>
  <c r="FO60" i="93"/>
  <c r="HO60" i="93"/>
  <c r="FO200" i="93"/>
  <c r="FO74" i="93"/>
  <c r="FP168" i="93"/>
  <c r="HP168" i="93"/>
  <c r="FP58" i="93"/>
  <c r="HP58" i="93"/>
  <c r="FP218" i="93"/>
  <c r="FP126" i="93"/>
  <c r="HP126" i="93"/>
  <c r="FP286" i="93"/>
  <c r="FO163" i="93"/>
  <c r="HO163" i="93"/>
  <c r="FQ63" i="93"/>
  <c r="HQ63" i="93"/>
  <c r="FQ263" i="93"/>
  <c r="FP137" i="93"/>
  <c r="HP137" i="93"/>
  <c r="FP182" i="93"/>
  <c r="HP59" i="93"/>
  <c r="HP219" i="93"/>
  <c r="HO99" i="93"/>
  <c r="FO279" i="93"/>
  <c r="HO279" i="93"/>
  <c r="HO78" i="93"/>
  <c r="HQ164" i="93"/>
  <c r="BR164" i="93" s="1"/>
  <c r="AX152" i="93" s="1"/>
  <c r="FQ77" i="93"/>
  <c r="FQ237" i="93"/>
  <c r="HQ237" i="93"/>
  <c r="FP134" i="93"/>
  <c r="FQ187" i="93"/>
  <c r="FP196" i="93"/>
  <c r="FO82" i="93"/>
  <c r="FO222" i="93"/>
  <c r="HO222" i="93"/>
  <c r="FQ180" i="93"/>
  <c r="HQ180" i="93"/>
  <c r="CY32" i="93"/>
  <c r="FP140" i="93"/>
  <c r="HP140" i="93"/>
  <c r="HP20" i="93"/>
  <c r="HQ139" i="93"/>
  <c r="HQ279" i="93"/>
  <c r="FK152" i="93"/>
  <c r="FC192" i="93"/>
  <c r="FE272" i="93"/>
  <c r="CJ92" i="93"/>
  <c r="FA172" i="93"/>
  <c r="GI211" i="93"/>
  <c r="GC212" i="93"/>
  <c r="DE192" i="93"/>
  <c r="FP207" i="93"/>
  <c r="CJ52" i="93"/>
  <c r="FX51" i="93"/>
  <c r="FW52" i="93"/>
  <c r="FX52" i="93"/>
  <c r="HT54" i="93"/>
  <c r="HR134" i="93"/>
  <c r="IQ114" i="93"/>
  <c r="JF212" i="93"/>
  <c r="LT251" i="93"/>
  <c r="JK252" i="93"/>
  <c r="HN54" i="93"/>
  <c r="CJ50" i="93" s="1"/>
  <c r="CJ51" i="93" s="1"/>
  <c r="HS114" i="93"/>
  <c r="IM272" i="93"/>
  <c r="II234" i="93"/>
  <c r="HT214" i="93"/>
  <c r="II141" i="93"/>
  <c r="II114" i="93"/>
  <c r="HT114" i="93"/>
  <c r="LM132" i="93"/>
  <c r="JM132" i="93"/>
  <c r="JC132" i="93"/>
  <c r="JD172" i="93"/>
  <c r="DM230" i="93"/>
  <c r="DM231" i="93" s="1"/>
  <c r="IQ230" i="93"/>
  <c r="IQ232" i="93"/>
  <c r="IK94" i="93"/>
  <c r="JK92" i="93"/>
  <c r="HU114" i="93"/>
  <c r="HS54" i="93"/>
  <c r="LT211" i="93"/>
  <c r="JK212" i="93"/>
  <c r="JD272" i="93"/>
  <c r="JF132" i="93"/>
  <c r="HS74" i="93"/>
  <c r="HE134" i="93"/>
  <c r="CA130" i="93" s="1"/>
  <c r="CA131" i="93" s="1"/>
  <c r="DH170" i="93"/>
  <c r="DH171" i="93" s="1"/>
  <c r="LR151" i="93"/>
  <c r="JG152"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ID10" i="93"/>
  <c r="IM12" i="93"/>
  <c r="HU12" i="93"/>
  <c r="IA11" i="93"/>
  <c r="ID12" i="93"/>
  <c r="II12" i="93"/>
  <c r="IM11" i="93"/>
  <c r="IL12" i="93"/>
  <c r="FS12" i="93"/>
  <c r="CZ10" i="93"/>
  <c r="CZ11" i="93" s="1"/>
  <c r="JP11" i="93"/>
  <c r="HV12" i="93"/>
  <c r="JP12" i="93"/>
  <c r="IB11" i="93"/>
  <c r="JO12" i="93"/>
  <c r="JO11"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HP18" i="93"/>
  <c r="HP17" i="93"/>
  <c r="FO12" i="93"/>
  <c r="FQ11" i="93"/>
  <c r="FQ12" i="93"/>
  <c r="FP11" i="93"/>
  <c r="FP12" i="93"/>
  <c r="FO11" i="93"/>
  <c r="HQ27" i="93"/>
  <c r="BR27" i="93" s="1"/>
  <c r="HQ316" i="93"/>
  <c r="BZ316" i="93"/>
  <c r="BY316" i="93"/>
  <c r="HP316" i="93"/>
  <c r="HO317" i="93"/>
  <c r="CB316" i="93"/>
  <c r="HQ317" i="93"/>
  <c r="HP317" i="93"/>
  <c r="HO140" i="93"/>
  <c r="BM316" i="93"/>
  <c r="BL316" i="93"/>
  <c r="BN316" i="93"/>
  <c r="BS28" i="93"/>
  <c r="BS285" i="93"/>
  <c r="BS227" i="93"/>
  <c r="BS241" i="93"/>
  <c r="AQ231" i="93" s="1"/>
  <c r="BS81" i="93"/>
  <c r="AQ71" i="93" s="1"/>
  <c r="BR17" i="93" l="1"/>
  <c r="IM270" i="93"/>
  <c r="CI10" i="93"/>
  <c r="CI11" i="93" s="1"/>
  <c r="HU10" i="93"/>
  <c r="BR228" i="93"/>
  <c r="BR275" i="93"/>
  <c r="BR15" i="93"/>
  <c r="R273" i="93" s="1"/>
  <c r="FR71" i="93"/>
  <c r="BR168" i="93"/>
  <c r="BG317" i="93"/>
  <c r="BI317" i="93" s="1"/>
  <c r="BR208" i="93"/>
  <c r="MM191" i="93"/>
  <c r="ME91" i="93"/>
  <c r="MM192" i="93"/>
  <c r="MM151" i="93"/>
  <c r="MM152" i="93"/>
  <c r="BR204" i="93"/>
  <c r="AX192" i="93" s="1"/>
  <c r="MM51" i="93"/>
  <c r="BS87" i="93"/>
  <c r="BR87" i="93"/>
  <c r="BB72" i="93" s="1"/>
  <c r="BR146" i="93"/>
  <c r="BB131" i="93" s="1"/>
  <c r="HX114" i="93"/>
  <c r="BR84" i="93"/>
  <c r="AX72" i="93" s="1"/>
  <c r="LX111" i="93"/>
  <c r="BR248" i="93"/>
  <c r="BR315" i="93"/>
  <c r="FR131" i="93"/>
  <c r="FR132" i="93"/>
  <c r="BR226" i="93"/>
  <c r="BB211" i="93" s="1"/>
  <c r="CN192" i="93"/>
  <c r="BO191" i="93" s="1"/>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R271" i="93"/>
  <c r="AP271" i="93"/>
  <c r="R151" i="93"/>
  <c r="AP191" i="93"/>
  <c r="AP111" i="93"/>
  <c r="AP91" i="93"/>
  <c r="AP51" i="93"/>
  <c r="HA31" i="93"/>
  <c r="R71" i="93"/>
  <c r="V151" i="93"/>
  <c r="BW130" i="93"/>
  <c r="BW131" i="93" s="1"/>
  <c r="R211" i="93"/>
  <c r="R91" i="93"/>
  <c r="CM10" i="93"/>
  <c r="BS225" i="93"/>
  <c r="DF11" i="93"/>
  <c r="BS275" i="93"/>
  <c r="S271" i="93" s="1"/>
  <c r="BS65" i="93"/>
  <c r="BS245" i="93"/>
  <c r="BS61" i="93"/>
  <c r="AQ51" i="93" s="1"/>
  <c r="FU211" i="93"/>
  <c r="BS85" i="93"/>
  <c r="BS215" i="93"/>
  <c r="S211" i="93" s="1"/>
  <c r="BS125" i="93"/>
  <c r="BS121" i="93"/>
  <c r="AQ111" i="93" s="1"/>
  <c r="BS101" i="93"/>
  <c r="AQ91" i="93" s="1"/>
  <c r="BS135" i="93"/>
  <c r="S131" i="93" s="1"/>
  <c r="BS45" i="93"/>
  <c r="BS41" i="93"/>
  <c r="AQ31" i="93" s="1"/>
  <c r="CQ252" i="93"/>
  <c r="BS15" i="93"/>
  <c r="BS142" i="93"/>
  <c r="AU131" i="93" s="1"/>
  <c r="BS84" i="93"/>
  <c r="AY72" i="93" s="1"/>
  <c r="BS67" i="93"/>
  <c r="BS155" i="93"/>
  <c r="S151" i="93" s="1"/>
  <c r="BS95" i="93"/>
  <c r="S91" i="93" s="1"/>
  <c r="BS55" i="93"/>
  <c r="S51" i="93" s="1"/>
  <c r="DG170" i="93"/>
  <c r="DG171" i="93" s="1"/>
  <c r="BS185" i="93"/>
  <c r="BS75" i="93"/>
  <c r="S71" i="93" s="1"/>
  <c r="BS146" i="93"/>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FS231" i="93"/>
  <c r="FU112" i="93"/>
  <c r="FS171" i="93"/>
  <c r="FU252" i="93"/>
  <c r="FU251" i="93"/>
  <c r="BS246" i="93"/>
  <c r="BS228" i="93"/>
  <c r="CQ52" i="93"/>
  <c r="BS79" i="93"/>
  <c r="AI71" i="93" s="1"/>
  <c r="CQ232" i="93"/>
  <c r="BS248" i="93"/>
  <c r="BS180" i="93"/>
  <c r="AM171" i="93" s="1"/>
  <c r="FU232" i="93"/>
  <c r="BS66" i="93"/>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FS71" i="93"/>
  <c r="CQ112" i="93"/>
  <c r="BS284" i="93"/>
  <c r="AY272" i="93" s="1"/>
  <c r="FS251" i="93"/>
  <c r="HB11" i="93"/>
  <c r="BS117" i="93"/>
  <c r="AA111" i="93" s="1"/>
  <c r="BS242" i="93"/>
  <c r="AU231" i="93" s="1"/>
  <c r="FU72" i="93"/>
  <c r="CQ72" i="93"/>
  <c r="FU71" i="93"/>
  <c r="HT31" i="93"/>
  <c r="FU32" i="93"/>
  <c r="BS236" i="93"/>
  <c r="W231" i="93" s="1"/>
  <c r="HK52" i="93"/>
  <c r="V74" i="93"/>
  <c r="V135" i="93"/>
  <c r="BS287" i="93"/>
  <c r="BS264" i="93"/>
  <c r="AY252" i="93" s="1"/>
  <c r="V278" i="93"/>
  <c r="BS206" i="93"/>
  <c r="BP11" i="93"/>
  <c r="BP12" i="93"/>
  <c r="BO192" i="93"/>
  <c r="BO132" i="93"/>
  <c r="BO131" i="93"/>
  <c r="BT315" i="93"/>
  <c r="BS195" i="93"/>
  <c r="S191" i="93" s="1"/>
  <c r="BP132" i="93"/>
  <c r="BP131" i="93"/>
  <c r="FS272" i="93"/>
  <c r="BO31" i="93"/>
  <c r="BO32" i="93"/>
  <c r="FU31" i="93"/>
  <c r="BS58" i="93"/>
  <c r="AE51" i="93" s="1"/>
  <c r="BB75" i="93"/>
  <c r="BB138" i="93"/>
  <c r="BB178" i="93"/>
  <c r="BB237" i="93"/>
  <c r="BB273" i="93"/>
  <c r="BB57" i="93"/>
  <c r="BB157" i="93"/>
  <c r="BS10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FS111" i="93"/>
  <c r="FP32" i="93"/>
  <c r="CL172" i="93"/>
  <c r="BM172" i="93" s="1"/>
  <c r="R215" i="93"/>
  <c r="R116" i="93"/>
  <c r="R276" i="93"/>
  <c r="R95" i="93"/>
  <c r="R196" i="93"/>
  <c r="R197" i="93"/>
  <c r="R216" i="93"/>
  <c r="R256" i="93"/>
  <c r="R153" i="93"/>
  <c r="R158" i="93"/>
  <c r="R156" i="93"/>
  <c r="R93" i="93"/>
  <c r="R35" i="93"/>
  <c r="R275" i="93"/>
  <c r="R213" i="93"/>
  <c r="R235" i="93"/>
  <c r="R277" i="93"/>
  <c r="R253" i="93"/>
  <c r="R137" i="93"/>
  <c r="R233" i="93"/>
  <c r="R237" i="93"/>
  <c r="R118" i="93"/>
  <c r="R113" i="93"/>
  <c r="R57" i="93"/>
  <c r="R34" i="93"/>
  <c r="R134" i="93"/>
  <c r="R78" i="93"/>
  <c r="R198" i="93"/>
  <c r="R254" i="93"/>
  <c r="R217" i="93"/>
  <c r="R114" i="93"/>
  <c r="R173" i="93"/>
  <c r="R175" i="93"/>
  <c r="R75" i="93"/>
  <c r="R74" i="93"/>
  <c r="R38" i="93"/>
  <c r="R36" i="93"/>
  <c r="R33" i="93"/>
  <c r="R218" i="93"/>
  <c r="R194" i="93"/>
  <c r="R157" i="93"/>
  <c r="R136" i="93"/>
  <c r="R53" i="93"/>
  <c r="R58" i="93"/>
  <c r="R258" i="93"/>
  <c r="R154" i="93"/>
  <c r="R176" i="93"/>
  <c r="R236" i="93"/>
  <c r="R77" i="93"/>
  <c r="R177" i="93"/>
  <c r="R214" i="93"/>
  <c r="R255" i="93"/>
  <c r="R97" i="93"/>
  <c r="R96" i="93"/>
  <c r="R195" i="93"/>
  <c r="R133" i="93"/>
  <c r="R138" i="93"/>
  <c r="R238" i="93"/>
  <c r="R178" i="93"/>
  <c r="R278" i="93"/>
  <c r="R193" i="93"/>
  <c r="R135" i="93"/>
  <c r="R39" i="93"/>
  <c r="R37" i="93"/>
  <c r="R73" i="93"/>
  <c r="R98" i="93"/>
  <c r="R234" i="93"/>
  <c r="R274" i="93"/>
  <c r="R55" i="93"/>
  <c r="R155" i="93"/>
  <c r="R117" i="93"/>
  <c r="R56"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257" i="93"/>
  <c r="R94" i="93"/>
  <c r="FU172" i="93"/>
  <c r="CQ172" i="93"/>
  <c r="FU171" i="93"/>
  <c r="BS237" i="93"/>
  <c r="AA231" i="93" s="1"/>
  <c r="BS119" i="93"/>
  <c r="AI111" i="93" s="1"/>
  <c r="FT32" i="93"/>
  <c r="FO32" i="93"/>
  <c r="BS23" i="93"/>
  <c r="BS26" i="93"/>
  <c r="FO252" i="93"/>
  <c r="FP192" i="93"/>
  <c r="FO171" i="93"/>
  <c r="BS126" i="93"/>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277" i="93"/>
  <c r="Z278" i="93"/>
  <c r="Z236" i="93"/>
  <c r="Z158" i="93"/>
  <c r="Z157" i="93"/>
  <c r="Z197" i="93"/>
  <c r="Z133" i="93"/>
  <c r="Z58" i="93"/>
  <c r="Z94" i="93"/>
  <c r="FS51" i="93"/>
  <c r="Z276"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S20" i="93"/>
  <c r="BS98" i="93"/>
  <c r="AE91" i="93" s="1"/>
  <c r="IH92" i="93"/>
  <c r="IH91" i="93"/>
  <c r="DD90" i="93"/>
  <c r="DD91" i="93" s="1"/>
  <c r="IH90" i="93"/>
  <c r="JP132" i="93"/>
  <c r="LO272" i="93"/>
  <c r="JO272" i="93"/>
  <c r="JO271" i="93"/>
  <c r="JO72" i="93"/>
  <c r="IM230" i="93"/>
  <c r="IM231" i="93"/>
  <c r="DI230" i="93"/>
  <c r="DI231" i="93" s="1"/>
  <c r="IM232" i="93"/>
  <c r="HN111" i="93"/>
  <c r="HN112" i="93"/>
  <c r="IH31" i="93"/>
  <c r="DD30" i="93"/>
  <c r="DD31" i="93" s="1"/>
  <c r="IH32" i="93"/>
  <c r="IH30" i="93"/>
  <c r="DM30" i="93"/>
  <c r="DM31" i="93" s="1"/>
  <c r="IQ30" i="93"/>
  <c r="IQ31" i="93"/>
  <c r="IQ32" i="93"/>
  <c r="JP72" i="93"/>
  <c r="JO52" i="93"/>
  <c r="HN92" i="93"/>
  <c r="HN91" i="93"/>
  <c r="HS191" i="93"/>
  <c r="HS192" i="93"/>
  <c r="IK251" i="93"/>
  <c r="IK250" i="93"/>
  <c r="DG250" i="93"/>
  <c r="DG251" i="93" s="1"/>
  <c r="IK252" i="93"/>
  <c r="JP212" i="93"/>
  <c r="HP220" i="93"/>
  <c r="JP232" i="93"/>
  <c r="II170" i="93"/>
  <c r="II172" i="93"/>
  <c r="II171" i="93"/>
  <c r="DE170" i="93"/>
  <c r="DE171" i="93" s="1"/>
  <c r="IL72" i="93"/>
  <c r="DH70" i="93"/>
  <c r="DH71" i="93" s="1"/>
  <c r="IL71" i="93"/>
  <c r="IL70" i="93"/>
  <c r="HJ152" i="93"/>
  <c r="HJ151" i="93"/>
  <c r="II151" i="93"/>
  <c r="II152" i="93"/>
  <c r="DE150" i="93"/>
  <c r="DE151" i="93" s="1"/>
  <c r="II150" i="93"/>
  <c r="JP152"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JO212" i="93"/>
  <c r="HS92" i="93"/>
  <c r="HS91" i="93"/>
  <c r="IK31" i="93"/>
  <c r="IK30" i="93"/>
  <c r="DG30" i="93"/>
  <c r="DG31" i="93" s="1"/>
  <c r="IK32" i="93"/>
  <c r="JQ112" i="93"/>
  <c r="JO232" i="93"/>
  <c r="DI50" i="93"/>
  <c r="DI51" i="93" s="1"/>
  <c r="IM52" i="93"/>
  <c r="IM50" i="93"/>
  <c r="IM51" i="93"/>
  <c r="IM192" i="93"/>
  <c r="IM190" i="93"/>
  <c r="IM191" i="93"/>
  <c r="DI190" i="93"/>
  <c r="DI191" i="93" s="1"/>
  <c r="JQ132"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JO152" i="93"/>
  <c r="LQ272" i="93"/>
  <c r="JQ271" i="93"/>
  <c r="JQ272" i="93"/>
  <c r="DI250" i="93"/>
  <c r="DI251" i="93" s="1"/>
  <c r="IM251" i="93"/>
  <c r="IM252" i="93"/>
  <c r="IM250" i="93"/>
  <c r="IQ191" i="93"/>
  <c r="DM190" i="93"/>
  <c r="DM191" i="93" s="1"/>
  <c r="IQ190" i="93"/>
  <c r="IQ192" i="93"/>
  <c r="JQ52" i="93"/>
  <c r="IH272" i="93"/>
  <c r="IH271" i="93"/>
  <c r="IH270" i="93"/>
  <c r="DD270" i="93"/>
  <c r="DD271" i="93" s="1"/>
  <c r="IQ271" i="93"/>
  <c r="IQ270" i="93"/>
  <c r="DM270" i="93"/>
  <c r="DM271" i="93" s="1"/>
  <c r="IQ272" i="93"/>
  <c r="HE52" i="93"/>
  <c r="HE51"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JO32" i="93"/>
  <c r="HU31" i="93"/>
  <c r="HU32" i="93"/>
  <c r="LP272" i="93"/>
  <c r="JP271" i="93"/>
  <c r="JP272" i="93"/>
  <c r="JP52" i="93"/>
  <c r="II130" i="93"/>
  <c r="HE72" i="93"/>
  <c r="HE71" i="93"/>
  <c r="HN191" i="93"/>
  <c r="HN192" i="93"/>
  <c r="HJ72" i="93"/>
  <c r="HJ71" i="93"/>
  <c r="HE171" i="93"/>
  <c r="HE172" i="93"/>
  <c r="IK270" i="93"/>
  <c r="DG270" i="93"/>
  <c r="DG271" i="93" s="1"/>
  <c r="IK271" i="93"/>
  <c r="IK272"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JP192" i="93"/>
  <c r="JQ72" i="93"/>
  <c r="HS132" i="93"/>
  <c r="HS131" i="93"/>
  <c r="IQ91" i="93"/>
  <c r="IQ92" i="93"/>
  <c r="DM90" i="93"/>
  <c r="DM91" i="93" s="1"/>
  <c r="IQ90" i="93"/>
  <c r="HN132" i="93"/>
  <c r="HN131" i="93"/>
  <c r="IL232" i="93"/>
  <c r="IL230" i="93"/>
  <c r="DH230" i="93"/>
  <c r="DH231" i="93" s="1"/>
  <c r="IL231" i="93"/>
  <c r="HU152" i="93"/>
  <c r="HU151" i="93"/>
  <c r="JQ172" i="93"/>
  <c r="JO92" i="93"/>
  <c r="FS192" i="93"/>
  <c r="HS112" i="93"/>
  <c r="HS111" i="93"/>
  <c r="HT51" i="93"/>
  <c r="HT52" i="93"/>
  <c r="HU172" i="93"/>
  <c r="HU171" i="93"/>
  <c r="HJ111" i="93"/>
  <c r="HJ112" i="93"/>
  <c r="JO252" i="93"/>
  <c r="IH171" i="93"/>
  <c r="IH172" i="93"/>
  <c r="IH170"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JP252" i="93"/>
  <c r="JP32"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JQ32" i="93"/>
  <c r="BS39" i="93"/>
  <c r="AI31" i="93" s="1"/>
  <c r="Z214" i="93"/>
  <c r="Z218" i="93"/>
  <c r="Z93" i="93"/>
  <c r="Z134" i="93"/>
  <c r="Z113" i="93"/>
  <c r="Z118" i="93"/>
  <c r="Z198" i="93"/>
  <c r="Z114" i="93"/>
  <c r="Z194" i="93"/>
  <c r="Z173" i="93"/>
  <c r="Z257" i="93"/>
  <c r="Z54" i="93"/>
  <c r="Z96" i="93"/>
  <c r="Z97" i="93"/>
  <c r="Z116" i="93"/>
  <c r="Z174" i="93"/>
  <c r="Z137" i="93"/>
  <c r="Z136" i="93"/>
  <c r="Z217" i="93"/>
  <c r="Z256" i="93"/>
  <c r="Z38" i="93"/>
  <c r="Z255" i="93"/>
  <c r="Z33" i="93"/>
  <c r="Z273" i="93"/>
  <c r="Z57" i="93"/>
  <c r="Z115" i="93"/>
  <c r="Z73" i="93"/>
  <c r="Z117" i="93"/>
  <c r="Z98" i="93"/>
  <c r="Z178" i="93"/>
  <c r="Z234" i="93"/>
  <c r="Z238" i="93"/>
  <c r="Z254" i="93"/>
  <c r="Z34" i="93"/>
  <c r="Z77" i="93"/>
  <c r="Z233" i="93"/>
  <c r="Z153" i="93"/>
  <c r="Z75" i="93"/>
  <c r="Z74" i="93"/>
  <c r="Z156" i="93"/>
  <c r="Z195" i="93"/>
  <c r="Z196" i="93"/>
  <c r="Z213" i="93"/>
  <c r="Z275" i="93"/>
  <c r="Z56" i="93"/>
  <c r="Z36" i="93"/>
  <c r="Z53" i="93"/>
  <c r="Z253" i="93"/>
  <c r="Z55" i="93"/>
  <c r="Z135" i="93"/>
  <c r="Z177" i="93"/>
  <c r="Z176" i="93"/>
  <c r="Z193" i="93"/>
  <c r="Z258" i="93"/>
  <c r="Z35" i="93"/>
  <c r="Z76" i="93"/>
  <c r="Z274" i="93"/>
  <c r="Z237" i="93"/>
  <c r="Z235" i="93"/>
  <c r="Z37" i="93"/>
  <c r="Z95" i="93"/>
  <c r="Z155" i="93"/>
  <c r="Z154" i="93"/>
  <c r="Z175" i="93"/>
  <c r="Z216" i="93"/>
  <c r="Z215" i="93"/>
  <c r="Z138"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X111" i="93"/>
  <c r="HX112" i="93"/>
  <c r="HX110" i="93"/>
  <c r="HV110" i="93"/>
  <c r="HV111" i="93"/>
  <c r="HV112" i="93"/>
  <c r="HP116" i="93"/>
  <c r="BR116" i="93" s="1"/>
  <c r="V111"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T110" i="93"/>
  <c r="CT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E47" i="74"/>
  <c r="N258" i="93" l="1"/>
  <c r="N276" i="93"/>
  <c r="N236" i="93"/>
  <c r="N233" i="93"/>
  <c r="N257" i="93"/>
  <c r="N275" i="93"/>
  <c r="N254" i="93"/>
  <c r="N277" i="93"/>
  <c r="N238" i="93"/>
  <c r="N256" i="93"/>
  <c r="N274" i="93"/>
  <c r="N237" i="93"/>
  <c r="N255" i="93"/>
  <c r="N273" i="93"/>
  <c r="N235" i="93"/>
  <c r="N253" i="93"/>
  <c r="N234" i="93"/>
  <c r="N278" i="93"/>
  <c r="HK91" i="93"/>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S139" i="93"/>
  <c r="AI131" i="93" s="1"/>
  <c r="AH131" i="93"/>
  <c r="BS187" i="93"/>
  <c r="BS216" i="93"/>
  <c r="W211" i="93" s="1"/>
  <c r="V211" i="93"/>
  <c r="AH231" i="93"/>
  <c r="Z271" i="93"/>
  <c r="BS64" i="93"/>
  <c r="AY52" i="93" s="1"/>
  <c r="BS107" i="93"/>
  <c r="BS148" i="93"/>
  <c r="BS186" i="93"/>
  <c r="BS176" i="93"/>
  <c r="W171" i="93" s="1"/>
  <c r="V171" i="93"/>
  <c r="BS104" i="93"/>
  <c r="AY92" i="93" s="1"/>
  <c r="Z211" i="93"/>
  <c r="BS46" i="93"/>
  <c r="BS62" i="93"/>
  <c r="AU51" i="93" s="1"/>
  <c r="AT51" i="93"/>
  <c r="HQ232" i="93"/>
  <c r="BS267" i="93"/>
  <c r="BS47" i="93"/>
  <c r="BS144" i="93"/>
  <c r="AY132" i="93" s="1"/>
  <c r="V51" i="93"/>
  <c r="BS48" i="93"/>
  <c r="BS42" i="93"/>
  <c r="AU31" i="93" s="1"/>
  <c r="AT31" i="93"/>
  <c r="BS37" i="93"/>
  <c r="AA31" i="93" s="1"/>
  <c r="Z31" i="93"/>
  <c r="BS116" i="93"/>
  <c r="W111" i="93" s="1"/>
  <c r="BS159" i="93"/>
  <c r="AI151" i="93" s="1"/>
  <c r="AH151" i="93"/>
  <c r="BS167" i="93"/>
  <c r="BS188" i="93"/>
  <c r="AH191" i="93"/>
  <c r="BS36" i="93"/>
  <c r="W31" i="93" s="1"/>
  <c r="V31" i="93"/>
  <c r="BS207" i="93"/>
  <c r="BS200" i="93"/>
  <c r="AM191" i="93" s="1"/>
  <c r="AL191" i="93"/>
  <c r="JN111" i="93"/>
  <c r="BS196" i="93"/>
  <c r="W191" i="93" s="1"/>
  <c r="V191" i="93"/>
  <c r="BS286" i="93"/>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CM230" i="93"/>
  <c r="CM231" i="93" s="1"/>
  <c r="BS217" i="93"/>
  <c r="AA211" i="93" s="1"/>
  <c r="HQ190" i="93"/>
  <c r="HP170" i="93"/>
  <c r="HP171" i="93"/>
  <c r="HP172" i="93"/>
  <c r="HQ151" i="93"/>
  <c r="HQ152" i="93"/>
  <c r="BS147" i="93"/>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198" i="93" l="1"/>
  <c r="BH198" i="93" s="1"/>
  <c r="BK198" i="93" s="1"/>
  <c r="BG138" i="93"/>
  <c r="BH138" i="93" s="1"/>
  <c r="BG316" i="93"/>
  <c r="BG217" i="93"/>
  <c r="BH217" i="93" s="1"/>
  <c r="BK217" i="93" s="1"/>
  <c r="BG173" i="93"/>
  <c r="BH173" i="93" s="1"/>
  <c r="BK173" i="93" s="1"/>
  <c r="BG155" i="93"/>
  <c r="BH155" i="93" s="1"/>
  <c r="BK155" i="93" s="1"/>
  <c r="BG194" i="93"/>
  <c r="BH194" i="93" s="1"/>
  <c r="BI194" i="93" s="1"/>
  <c r="BG213" i="93"/>
  <c r="BH213" i="93" s="1"/>
  <c r="BK213" i="93" s="1"/>
  <c r="BG114" i="93"/>
  <c r="BH114" i="93" s="1"/>
  <c r="BK114" i="93" s="1"/>
  <c r="BG215" i="93"/>
  <c r="BH215" i="93" s="1"/>
  <c r="BK215" i="93" s="1"/>
  <c r="BG97" i="93"/>
  <c r="BH97" i="93" s="1"/>
  <c r="BK97" i="93" s="1"/>
  <c r="BG195" i="93"/>
  <c r="BH195" i="93" s="1"/>
  <c r="BK195" i="93" s="1"/>
  <c r="BG93" i="93"/>
  <c r="BH93" i="93" s="1"/>
  <c r="BK93" i="93" s="1"/>
  <c r="BG133" i="93"/>
  <c r="BH133" i="93" s="1"/>
  <c r="BI133" i="93" s="1"/>
  <c r="BG113" i="93"/>
  <c r="BH113" i="93" s="1"/>
  <c r="BK113" i="93" s="1"/>
  <c r="BG153" i="93"/>
  <c r="BH153" i="93" s="1"/>
  <c r="BK153" i="93" s="1"/>
  <c r="BG176" i="93"/>
  <c r="BH176" i="93" s="1"/>
  <c r="BK176" i="93" s="1"/>
  <c r="BG177" i="93"/>
  <c r="BH177" i="93" s="1"/>
  <c r="BK177" i="93" s="1"/>
  <c r="BG134" i="93"/>
  <c r="BH134" i="93" s="1"/>
  <c r="BK134" i="93" s="1"/>
  <c r="BG157" i="93"/>
  <c r="BH157" i="93" s="1"/>
  <c r="BI157" i="93" s="1"/>
  <c r="BG135" i="93"/>
  <c r="BH135" i="93" s="1"/>
  <c r="BK135" i="93" s="1"/>
  <c r="BG178" i="93"/>
  <c r="BH178" i="93" s="1"/>
  <c r="BI178" i="93" s="1"/>
  <c r="BG174" i="93"/>
  <c r="BH174" i="93" s="1"/>
  <c r="BK174" i="93" s="1"/>
  <c r="BG158" i="93"/>
  <c r="BH158" i="93" s="1"/>
  <c r="BK158" i="93" s="1"/>
  <c r="BG175" i="93"/>
  <c r="BH175" i="93" s="1"/>
  <c r="BK175" i="93" s="1"/>
  <c r="BG115" i="93"/>
  <c r="BH115" i="93" s="1"/>
  <c r="BK115" i="93" s="1"/>
  <c r="BG98" i="93"/>
  <c r="BH98" i="93" s="1"/>
  <c r="BG154" i="93"/>
  <c r="BH154" i="93" s="1"/>
  <c r="BK154" i="93" s="1"/>
  <c r="BG118" i="93"/>
  <c r="BH118" i="93" s="1"/>
  <c r="BK118" i="93" s="1"/>
  <c r="BG197" i="93"/>
  <c r="BH197" i="93" s="1"/>
  <c r="BK197" i="93" s="1"/>
  <c r="BG216" i="93"/>
  <c r="BH216" i="93" s="1"/>
  <c r="BI216" i="93" s="1"/>
  <c r="BG94" i="93"/>
  <c r="BH94" i="93" s="1"/>
  <c r="BK94" i="93" s="1"/>
  <c r="BG96" i="93"/>
  <c r="BH96" i="93" s="1"/>
  <c r="BI96" i="93" s="1"/>
  <c r="BG156" i="93"/>
  <c r="BH156" i="93" s="1"/>
  <c r="BK156" i="93" s="1"/>
  <c r="BG95" i="93"/>
  <c r="BH95" i="93" s="1"/>
  <c r="BK95" i="93" s="1"/>
  <c r="BG73" i="93"/>
  <c r="BH73" i="93" s="1"/>
  <c r="BK73" i="93" s="1"/>
  <c r="BG136" i="93"/>
  <c r="BH136" i="93" s="1"/>
  <c r="BI136" i="93" s="1"/>
  <c r="BG57" i="93"/>
  <c r="BH57" i="93" s="1"/>
  <c r="BK57" i="93" s="1"/>
  <c r="BG193" i="93"/>
  <c r="BH193" i="93" s="1"/>
  <c r="BK193" i="93" s="1"/>
  <c r="BG214" i="93"/>
  <c r="BH214" i="93" s="1"/>
  <c r="BI214" i="93" s="1"/>
  <c r="BG137" i="93"/>
  <c r="BH137" i="93" s="1"/>
  <c r="BG76" i="93"/>
  <c r="BH76" i="93" s="1"/>
  <c r="BG196" i="93"/>
  <c r="BH196" i="93" s="1"/>
  <c r="BI196" i="93" s="1"/>
  <c r="BG116" i="93"/>
  <c r="BH116" i="93" s="1"/>
  <c r="BG117" i="93"/>
  <c r="BH117" i="93" s="1"/>
  <c r="BI117" i="93" s="1"/>
  <c r="BG77" i="93"/>
  <c r="BH77" i="93" s="1"/>
  <c r="BI77" i="93" s="1"/>
  <c r="BG218" i="93"/>
  <c r="BH218" i="93" s="1"/>
  <c r="BK218" i="93" s="1"/>
  <c r="BG253" i="93"/>
  <c r="BH253" i="93" s="1"/>
  <c r="BK253" i="93" s="1"/>
  <c r="BG277" i="93"/>
  <c r="BH277" i="93" s="1"/>
  <c r="BK277" i="93" s="1"/>
  <c r="BG235" i="93"/>
  <c r="BH235" i="93" s="1"/>
  <c r="BK235" i="93" s="1"/>
  <c r="BG254" i="93"/>
  <c r="BH254" i="93" s="1"/>
  <c r="BK254" i="93" s="1"/>
  <c r="BG273" i="93"/>
  <c r="BH273" i="93" s="1"/>
  <c r="BK273" i="93" s="1"/>
  <c r="BG275" i="93"/>
  <c r="BH275" i="93" s="1"/>
  <c r="BI275" i="93" s="1"/>
  <c r="BG255" i="93"/>
  <c r="BH255" i="93" s="1"/>
  <c r="BI255" i="93" s="1"/>
  <c r="BG257" i="93"/>
  <c r="BH257" i="93" s="1"/>
  <c r="BK257" i="93" s="1"/>
  <c r="BG237" i="93"/>
  <c r="BH237" i="93" s="1"/>
  <c r="BI237" i="93" s="1"/>
  <c r="BG233" i="93"/>
  <c r="BH233" i="93" s="1"/>
  <c r="BG274" i="93"/>
  <c r="BH274" i="93" s="1"/>
  <c r="BK274" i="93" s="1"/>
  <c r="BG236" i="93"/>
  <c r="BH236" i="93" s="1"/>
  <c r="BK236" i="93" s="1"/>
  <c r="BG278" i="93"/>
  <c r="BH278" i="93" s="1"/>
  <c r="BI278" i="93" s="1"/>
  <c r="BG256" i="93"/>
  <c r="BH256" i="93" s="1"/>
  <c r="BK256" i="93" s="1"/>
  <c r="BG276" i="93"/>
  <c r="BH276" i="93" s="1"/>
  <c r="BK276" i="93" s="1"/>
  <c r="BG234" i="93"/>
  <c r="BH234" i="93" s="1"/>
  <c r="BI234" i="93" s="1"/>
  <c r="BG238" i="93"/>
  <c r="BH238" i="93" s="1"/>
  <c r="BI238" i="93" s="1"/>
  <c r="BG258" i="93"/>
  <c r="BH258" i="93" s="1"/>
  <c r="BK258" i="93" s="1"/>
  <c r="BG53" i="93"/>
  <c r="BH53" i="93" s="1"/>
  <c r="BK53" i="93" s="1"/>
  <c r="BG55" i="93"/>
  <c r="BH55" i="93" s="1"/>
  <c r="BK55" i="93" s="1"/>
  <c r="BG74" i="93"/>
  <c r="BH74" i="93" s="1"/>
  <c r="BK74" i="93" s="1"/>
  <c r="BG78" i="93"/>
  <c r="BH78" i="93" s="1"/>
  <c r="BK78" i="93" s="1"/>
  <c r="BG58" i="93"/>
  <c r="BH58" i="93" s="1"/>
  <c r="BK58" i="93" s="1"/>
  <c r="BG56" i="93"/>
  <c r="BH56" i="93" s="1"/>
  <c r="BK56" i="93" s="1"/>
  <c r="BG75" i="93"/>
  <c r="BH75" i="93" s="1"/>
  <c r="BI75" i="93" s="1"/>
  <c r="BG54" i="93"/>
  <c r="BH54" i="93" s="1"/>
  <c r="BK54" i="93" s="1"/>
  <c r="BG39" i="93"/>
  <c r="BH39" i="93" s="1"/>
  <c r="BG36" i="93"/>
  <c r="BH36" i="93" s="1"/>
  <c r="BG34" i="93"/>
  <c r="BH34" i="93" s="1"/>
  <c r="BG33" i="93"/>
  <c r="BH33" i="93" s="1"/>
  <c r="BG38" i="93"/>
  <c r="BH38" i="93" s="1"/>
  <c r="BG35" i="93"/>
  <c r="BH35" i="93" s="1"/>
  <c r="BG37" i="93"/>
  <c r="BH37" i="93" s="1"/>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S34" i="93"/>
  <c r="O31" i="93" s="1"/>
  <c r="BS112" i="93"/>
  <c r="BS232" i="93"/>
  <c r="CK30" i="93"/>
  <c r="BV30" i="93" s="1"/>
  <c r="BS32" i="93"/>
  <c r="HQ30" i="93"/>
  <c r="HQ31" i="93"/>
  <c r="HQ32" i="93"/>
  <c r="HP31" i="93"/>
  <c r="HP30" i="93"/>
  <c r="HP32" i="93"/>
  <c r="HO32" i="93"/>
  <c r="HO30" i="93"/>
  <c r="HO31" i="93"/>
  <c r="N251" i="93"/>
  <c r="N231" i="93"/>
  <c r="O230" i="93" s="1"/>
  <c r="S230" i="93" s="1"/>
  <c r="W230" i="93" s="1"/>
  <c r="AA230" i="93" s="1"/>
  <c r="BS194" i="93"/>
  <c r="O191" i="93" s="1"/>
  <c r="BS94" i="93"/>
  <c r="O91" i="93" s="1"/>
  <c r="BS74" i="93"/>
  <c r="O71" i="93" s="1"/>
  <c r="BS54" i="93"/>
  <c r="O51" i="93" s="1"/>
  <c r="BK12" i="93"/>
  <c r="BJ12" i="93"/>
  <c r="BI37" i="93" l="1"/>
  <c r="BJ37" i="93"/>
  <c r="BI35" i="93"/>
  <c r="BJ35" i="93"/>
  <c r="BK38" i="93"/>
  <c r="BJ38" i="93"/>
  <c r="BK33" i="93"/>
  <c r="BJ33" i="93"/>
  <c r="BK34" i="93"/>
  <c r="BJ34" i="93"/>
  <c r="BK36" i="93"/>
  <c r="BJ36" i="93"/>
  <c r="BK39" i="93"/>
  <c r="BJ39" i="93"/>
  <c r="BI292" i="93"/>
  <c r="BK291" i="93"/>
  <c r="BJ291" i="93"/>
  <c r="BI291" i="93"/>
  <c r="N211" i="93"/>
  <c r="O210" i="93" s="1"/>
  <c r="S210" i="93" s="1"/>
  <c r="W210" i="93" s="1"/>
  <c r="AA210" i="93" s="1"/>
  <c r="AE210" i="93" s="1"/>
  <c r="AI210" i="93" s="1"/>
  <c r="AM210" i="93" s="1"/>
  <c r="AQ210" i="93" s="1"/>
  <c r="AU210" i="93" s="1"/>
  <c r="AY210" i="93" s="1"/>
  <c r="BC210" i="93" s="1"/>
  <c r="BG172" i="93"/>
  <c r="BI172" i="93" s="1"/>
  <c r="BG52" i="93"/>
  <c r="BI52" i="93" s="1"/>
  <c r="N111" i="93"/>
  <c r="O110" i="93" s="1"/>
  <c r="S110" i="93" s="1"/>
  <c r="W110" i="93" s="1"/>
  <c r="AA110" i="93" s="1"/>
  <c r="AE110" i="93" s="1"/>
  <c r="AI110" i="93" s="1"/>
  <c r="AM110" i="93" s="1"/>
  <c r="AQ110" i="93" s="1"/>
  <c r="AU110" i="93" s="1"/>
  <c r="AY110" i="93" s="1"/>
  <c r="BC110" i="93" s="1"/>
  <c r="AE230" i="93"/>
  <c r="AI230" i="93" s="1"/>
  <c r="AM230" i="93" s="1"/>
  <c r="AQ230" i="93" s="1"/>
  <c r="AU230" i="93" s="1"/>
  <c r="AY230" i="93" s="1"/>
  <c r="BC230" i="93" s="1"/>
  <c r="N91" i="93"/>
  <c r="O90" i="93" s="1"/>
  <c r="S90" i="93" s="1"/>
  <c r="W90" i="93" s="1"/>
  <c r="AA90" i="93" s="1"/>
  <c r="AE90" i="93" s="1"/>
  <c r="AI90" i="93" s="1"/>
  <c r="AM90" i="93" s="1"/>
  <c r="AQ90" i="93" s="1"/>
  <c r="AU90" i="93" s="1"/>
  <c r="AY90" i="93" s="1"/>
  <c r="BC90" i="93" s="1"/>
  <c r="BR90" i="93"/>
  <c r="N31" i="93"/>
  <c r="O30" i="93" s="1"/>
  <c r="S30" i="93" s="1"/>
  <c r="W30" i="93" s="1"/>
  <c r="AA30" i="93" s="1"/>
  <c r="AE30" i="93" s="1"/>
  <c r="AI30" i="93" s="1"/>
  <c r="AM30" i="93" s="1"/>
  <c r="AQ30" i="93" s="1"/>
  <c r="AU30" i="93" s="1"/>
  <c r="AY30" i="93" s="1"/>
  <c r="BC30" i="93" s="1"/>
  <c r="BR30" i="93"/>
  <c r="BG192" i="93"/>
  <c r="BI192" i="93" s="1"/>
  <c r="BG72" i="93"/>
  <c r="BR70" i="93"/>
  <c r="N151" i="93"/>
  <c r="O150" i="93" s="1"/>
  <c r="S150" i="93" s="1"/>
  <c r="W150" i="93" s="1"/>
  <c r="AA150" i="93" s="1"/>
  <c r="AE150" i="93" s="1"/>
  <c r="AI150" i="93" s="1"/>
  <c r="AM150" i="93" s="1"/>
  <c r="AQ150" i="93" s="1"/>
  <c r="AU150" i="93" s="1"/>
  <c r="AY150" i="93" s="1"/>
  <c r="BC150" i="93" s="1"/>
  <c r="BG132" i="93"/>
  <c r="BI132" i="93" s="1"/>
  <c r="BR130" i="93"/>
  <c r="BR270" i="93"/>
  <c r="BH292" i="93"/>
  <c r="BH291" i="93" s="1"/>
  <c r="O250" i="93"/>
  <c r="S250" i="93" s="1"/>
  <c r="W250" i="93" s="1"/>
  <c r="AA250" i="93" s="1"/>
  <c r="AE250" i="93" s="1"/>
  <c r="AI250" i="93" s="1"/>
  <c r="AM250" i="93" s="1"/>
  <c r="AQ250" i="93" s="1"/>
  <c r="AU250" i="93" s="1"/>
  <c r="AY250" i="93" s="1"/>
  <c r="BC250" i="93" s="1"/>
  <c r="BV251" i="93"/>
  <c r="BI272" i="93"/>
  <c r="N271" i="93"/>
  <c r="O270" i="93" s="1"/>
  <c r="S270" i="93" s="1"/>
  <c r="W270" i="93" s="1"/>
  <c r="AA270" i="93" s="1"/>
  <c r="AE270" i="93" s="1"/>
  <c r="AI270" i="93" s="1"/>
  <c r="AM270" i="93" s="1"/>
  <c r="AQ270" i="93" s="1"/>
  <c r="AU270" i="93" s="1"/>
  <c r="AY270" i="93" s="1"/>
  <c r="BC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BC130" i="93" s="1"/>
  <c r="HN130" i="93"/>
  <c r="BV50" i="93"/>
  <c r="BV151" i="93"/>
  <c r="BS150" i="93"/>
  <c r="BV250" i="93"/>
  <c r="N51" i="93"/>
  <c r="O50" i="93" s="1"/>
  <c r="S50" i="93" s="1"/>
  <c r="W50" i="93" s="1"/>
  <c r="AA50" i="93" s="1"/>
  <c r="AE50" i="93" s="1"/>
  <c r="AI50" i="93" s="1"/>
  <c r="AM50" i="93" s="1"/>
  <c r="AQ50" i="93" s="1"/>
  <c r="AU50" i="93" s="1"/>
  <c r="AY50" i="93" s="1"/>
  <c r="BC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BC170" i="93" s="1"/>
  <c r="HN50" i="93"/>
  <c r="BV190" i="93"/>
  <c r="BS190" i="93"/>
  <c r="BT190" i="93"/>
  <c r="N71" i="93"/>
  <c r="O70" i="93" s="1"/>
  <c r="S70" i="93" s="1"/>
  <c r="W70" i="93" s="1"/>
  <c r="AA70" i="93" s="1"/>
  <c r="AE70" i="93" s="1"/>
  <c r="AI70" i="93" s="1"/>
  <c r="AM70" i="93" s="1"/>
  <c r="AQ70" i="93" s="1"/>
  <c r="AU70" i="93" s="1"/>
  <c r="AY70" i="93" s="1"/>
  <c r="BC70" i="93" s="1"/>
  <c r="BS130" i="93"/>
  <c r="BS252" i="93"/>
  <c r="BS230" i="93"/>
  <c r="CK231" i="93"/>
  <c r="BT230" i="93"/>
  <c r="N191" i="93"/>
  <c r="O190" i="93" s="1"/>
  <c r="S190" i="93" s="1"/>
  <c r="W190" i="93" s="1"/>
  <c r="AA190" i="93" s="1"/>
  <c r="AE190" i="93" s="1"/>
  <c r="AI190" i="93" s="1"/>
  <c r="AM190" i="93" s="1"/>
  <c r="AQ190" i="93" s="1"/>
  <c r="AU190" i="93" s="1"/>
  <c r="AY190" i="93" s="1"/>
  <c r="BC190" i="93" s="1"/>
  <c r="BT130" i="93"/>
  <c r="BT250" i="93"/>
  <c r="BV130" i="93"/>
  <c r="HN270" i="93"/>
  <c r="BV131" i="93"/>
  <c r="BV191" i="93"/>
  <c r="BV51" i="93"/>
  <c r="BV271" i="93"/>
  <c r="BV71" i="93"/>
  <c r="BV211" i="93"/>
  <c r="BV270" i="93"/>
  <c r="BS272" i="93"/>
  <c r="BT270" i="93"/>
  <c r="BG32" i="93"/>
  <c r="BS30" i="93"/>
  <c r="BH32" i="93" s="1"/>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I32" i="93" l="1"/>
  <c r="BG31" i="93"/>
  <c r="BI72" i="93"/>
  <c r="BG71" i="93"/>
  <c r="BJ71" i="93" s="1"/>
  <c r="BJ172" i="93"/>
  <c r="BK172" i="93"/>
  <c r="BK72" i="93"/>
  <c r="BK52" i="93"/>
  <c r="BG51" i="93"/>
  <c r="BJ51" i="93" s="1"/>
  <c r="BJ192" i="93"/>
  <c r="BJ72" i="93"/>
  <c r="BJ52" i="93"/>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1" i="93"/>
  <c r="BK212" i="93"/>
  <c r="BV111" i="93"/>
  <c r="BJ212" i="93"/>
  <c r="BG211" i="93"/>
  <c r="BI211" i="93" s="1"/>
  <c r="BK112" i="93"/>
  <c r="BG111" i="93"/>
  <c r="BK111" i="93" s="1"/>
  <c r="BV171" i="93"/>
  <c r="BV231" i="93"/>
  <c r="BJ272" i="93"/>
  <c r="BK272" i="93"/>
  <c r="BV31" i="93"/>
  <c r="BK32"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5" i="6"/>
  <c r="AH65" i="6" s="1"/>
  <c r="AI65" i="6" s="1"/>
  <c r="X65" i="6"/>
  <c r="Y65" i="6" s="1"/>
  <c r="P65" i="6"/>
  <c r="R65" i="6" s="1"/>
  <c r="S65" i="6" s="1"/>
  <c r="H65" i="6"/>
  <c r="AF64" i="6"/>
  <c r="AG64" i="6" s="1"/>
  <c r="X64" i="6"/>
  <c r="Y64" i="6" s="1"/>
  <c r="P64" i="6"/>
  <c r="H64" i="6"/>
  <c r="I64" i="6" s="1"/>
  <c r="AF63" i="6"/>
  <c r="AG63" i="6" s="1"/>
  <c r="X63" i="6"/>
  <c r="P63" i="6"/>
  <c r="Q63" i="6" s="1"/>
  <c r="H63" i="6"/>
  <c r="I63" i="6" s="1"/>
  <c r="AF62" i="6"/>
  <c r="X62" i="6"/>
  <c r="Y62" i="6" s="1"/>
  <c r="P62" i="6"/>
  <c r="Q62" i="6" s="1"/>
  <c r="H62" i="6"/>
  <c r="I62" i="6" s="1"/>
  <c r="AF61" i="6"/>
  <c r="X61" i="6"/>
  <c r="Y61" i="6" s="1"/>
  <c r="P61" i="6"/>
  <c r="Q61" i="6" s="1"/>
  <c r="H61" i="6"/>
  <c r="AF60" i="6"/>
  <c r="AG60" i="6" s="1"/>
  <c r="X60" i="6"/>
  <c r="Y60" i="6" s="1"/>
  <c r="P60" i="6"/>
  <c r="H60" i="6"/>
  <c r="I60" i="6" s="1"/>
  <c r="AF59" i="6"/>
  <c r="AG59" i="6" s="1"/>
  <c r="X59" i="6"/>
  <c r="P59" i="6"/>
  <c r="H59" i="6"/>
  <c r="I59" i="6" s="1"/>
  <c r="AF58" i="6"/>
  <c r="X58" i="6"/>
  <c r="Y58" i="6" s="1"/>
  <c r="P58" i="6"/>
  <c r="H58" i="6"/>
  <c r="I58" i="6" s="1"/>
  <c r="AF57" i="6"/>
  <c r="AG57" i="6" s="1"/>
  <c r="X57" i="6"/>
  <c r="Y57" i="6" s="1"/>
  <c r="P57" i="6"/>
  <c r="Q57" i="6" s="1"/>
  <c r="H57" i="6"/>
  <c r="AF56" i="6"/>
  <c r="X56" i="6"/>
  <c r="Y56" i="6" s="1"/>
  <c r="P56" i="6"/>
  <c r="H56" i="6"/>
  <c r="I56" i="6" s="1"/>
  <c r="AF55" i="6"/>
  <c r="AG55" i="6" s="1"/>
  <c r="X55" i="6"/>
  <c r="P55" i="6"/>
  <c r="Q55" i="6" s="1"/>
  <c r="H55" i="6"/>
  <c r="AF54" i="6"/>
  <c r="X54" i="6"/>
  <c r="Y54" i="6" s="1"/>
  <c r="P54" i="6"/>
  <c r="Q54" i="6" s="1"/>
  <c r="H54" i="6"/>
  <c r="AF53" i="6"/>
  <c r="X53" i="6"/>
  <c r="Y53" i="6" s="1"/>
  <c r="P53" i="6"/>
  <c r="H53" i="6"/>
  <c r="AF52" i="6"/>
  <c r="AG52" i="6" s="1"/>
  <c r="X52" i="6"/>
  <c r="Y52" i="6" s="1"/>
  <c r="P52" i="6"/>
  <c r="H52" i="6"/>
  <c r="I52" i="6" s="1"/>
  <c r="D50" i="6"/>
  <c r="AF49" i="6"/>
  <c r="X49" i="6"/>
  <c r="Z49" i="6" s="1"/>
  <c r="AA49" i="6" s="1"/>
  <c r="P49" i="6"/>
  <c r="H49" i="6"/>
  <c r="J49" i="6" s="1"/>
  <c r="K49" i="6" s="1"/>
  <c r="AF48" i="6"/>
  <c r="AH48" i="6" s="1"/>
  <c r="AI48" i="6" s="1"/>
  <c r="X48" i="6"/>
  <c r="P48" i="6"/>
  <c r="R48" i="6" s="1"/>
  <c r="S48" i="6" s="1"/>
  <c r="H48" i="6"/>
  <c r="AF47" i="6"/>
  <c r="AH47" i="6" s="1"/>
  <c r="AI47" i="6" s="1"/>
  <c r="X47" i="6"/>
  <c r="Z47" i="6" s="1"/>
  <c r="AA47" i="6" s="1"/>
  <c r="P47" i="6"/>
  <c r="R47" i="6" s="1"/>
  <c r="S47" i="6" s="1"/>
  <c r="H47" i="6"/>
  <c r="I47" i="6" s="1"/>
  <c r="AF46" i="6"/>
  <c r="AH46" i="6" s="1"/>
  <c r="AI46" i="6" s="1"/>
  <c r="X46" i="6"/>
  <c r="Z46" i="6" s="1"/>
  <c r="AA46" i="6" s="1"/>
  <c r="P46" i="6"/>
  <c r="R46" i="6" s="1"/>
  <c r="S46" i="6" s="1"/>
  <c r="H46" i="6"/>
  <c r="J46" i="6" s="1"/>
  <c r="K46" i="6" s="1"/>
  <c r="AF45" i="6"/>
  <c r="X45" i="6"/>
  <c r="Z45" i="6" s="1"/>
  <c r="AA45" i="6" s="1"/>
  <c r="P45" i="6"/>
  <c r="Q45" i="6" s="1"/>
  <c r="H45" i="6"/>
  <c r="J45" i="6" s="1"/>
  <c r="K45" i="6" s="1"/>
  <c r="AF44" i="6"/>
  <c r="AH44" i="6" s="1"/>
  <c r="AI44" i="6" s="1"/>
  <c r="X44" i="6"/>
  <c r="P44" i="6"/>
  <c r="R44" i="6" s="1"/>
  <c r="S44" i="6" s="1"/>
  <c r="H44" i="6"/>
  <c r="AF43" i="6"/>
  <c r="AG43" i="6" s="1"/>
  <c r="X43" i="6"/>
  <c r="Z43" i="6" s="1"/>
  <c r="AA43" i="6" s="1"/>
  <c r="P43" i="6"/>
  <c r="Q43" i="6" s="1"/>
  <c r="H43" i="6"/>
  <c r="AF42" i="6"/>
  <c r="AH42" i="6" s="1"/>
  <c r="AI42" i="6" s="1"/>
  <c r="X42" i="6"/>
  <c r="Z42" i="6" s="1"/>
  <c r="AA42" i="6" s="1"/>
  <c r="P42" i="6"/>
  <c r="R42" i="6" s="1"/>
  <c r="S42" i="6" s="1"/>
  <c r="H42" i="6"/>
  <c r="J42" i="6" s="1"/>
  <c r="K42" i="6" s="1"/>
  <c r="X41" i="6"/>
  <c r="Z41" i="6" s="1"/>
  <c r="AA41" i="6" s="1"/>
  <c r="P41" i="6"/>
  <c r="Q41" i="6" s="1"/>
  <c r="H41" i="6"/>
  <c r="J41" i="6" s="1"/>
  <c r="AF40" i="6"/>
  <c r="AG40" i="6" s="1"/>
  <c r="X40" i="6"/>
  <c r="P40" i="6"/>
  <c r="H40" i="6"/>
  <c r="I40" i="6" s="1"/>
  <c r="AF39" i="6"/>
  <c r="AH39" i="6" s="1"/>
  <c r="AI39" i="6" s="1"/>
  <c r="X39" i="6"/>
  <c r="Y39" i="6" s="1"/>
  <c r="P39" i="6"/>
  <c r="Q39" i="6" s="1"/>
  <c r="H39" i="6"/>
  <c r="I39" i="6" s="1"/>
  <c r="AF38" i="6"/>
  <c r="AG38" i="6" s="1"/>
  <c r="X38" i="6"/>
  <c r="Z38" i="6" s="1"/>
  <c r="AA38" i="6" s="1"/>
  <c r="P38" i="6"/>
  <c r="H38" i="6"/>
  <c r="J38" i="6" s="1"/>
  <c r="K38" i="6" s="1"/>
  <c r="AF37" i="6"/>
  <c r="AH37" i="6" s="1"/>
  <c r="AI37" i="6" s="1"/>
  <c r="X37" i="6"/>
  <c r="Z37" i="6" s="1"/>
  <c r="AA37" i="6" s="1"/>
  <c r="P37" i="6"/>
  <c r="R37" i="6" s="1"/>
  <c r="S37" i="6" s="1"/>
  <c r="H37" i="6"/>
  <c r="I37" i="6" s="1"/>
  <c r="AF36" i="6"/>
  <c r="X36" i="6"/>
  <c r="Z36" i="6" s="1"/>
  <c r="AA36" i="6" s="1"/>
  <c r="P36" i="6"/>
  <c r="H36" i="6"/>
  <c r="J36" i="6" s="1"/>
  <c r="K36" i="6" s="1"/>
  <c r="AF35" i="6"/>
  <c r="X35" i="6"/>
  <c r="P35" i="6"/>
  <c r="Q35" i="6" s="1"/>
  <c r="H35" i="6"/>
  <c r="AF34" i="6"/>
  <c r="AH34" i="6" s="1"/>
  <c r="AI34" i="6" s="1"/>
  <c r="X34" i="6"/>
  <c r="Y34" i="6" s="1"/>
  <c r="P34" i="6"/>
  <c r="R34" i="6" s="1"/>
  <c r="S34" i="6" s="1"/>
  <c r="H34" i="6"/>
  <c r="J34" i="6" s="1"/>
  <c r="K34" i="6" s="1"/>
  <c r="AF32" i="6"/>
  <c r="AH32" i="6" s="1"/>
  <c r="AI32" i="6" s="1"/>
  <c r="X32" i="6"/>
  <c r="Y32" i="6" s="1"/>
  <c r="P32" i="6"/>
  <c r="H32" i="6"/>
  <c r="I32" i="6" s="1"/>
  <c r="AF31" i="6"/>
  <c r="AG31" i="6" s="1"/>
  <c r="X31" i="6"/>
  <c r="Z31" i="6" s="1"/>
  <c r="AA31" i="6" s="1"/>
  <c r="P31" i="6"/>
  <c r="Q31" i="6" s="1"/>
  <c r="H31" i="6"/>
  <c r="I31" i="6" s="1"/>
  <c r="AF30" i="6"/>
  <c r="AG30" i="6" s="1"/>
  <c r="X30" i="6"/>
  <c r="Y30" i="6" s="1"/>
  <c r="P30" i="6"/>
  <c r="R30" i="6" s="1"/>
  <c r="S30" i="6" s="1"/>
  <c r="H30" i="6"/>
  <c r="I30" i="6" s="1"/>
  <c r="AF29" i="6"/>
  <c r="X29" i="6"/>
  <c r="Z29" i="6" s="1"/>
  <c r="AA29" i="6" s="1"/>
  <c r="P29" i="6"/>
  <c r="H29" i="6"/>
  <c r="AF28" i="6"/>
  <c r="AH28" i="6" s="1"/>
  <c r="AI28" i="6" s="1"/>
  <c r="X28" i="6"/>
  <c r="Z28" i="6" s="1"/>
  <c r="AA28" i="6" s="1"/>
  <c r="P28" i="6"/>
  <c r="R28" i="6" s="1"/>
  <c r="S28" i="6" s="1"/>
  <c r="H28" i="6"/>
  <c r="AF27" i="6"/>
  <c r="AH27" i="6" s="1"/>
  <c r="AI27" i="6" s="1"/>
  <c r="X27" i="6"/>
  <c r="Z27" i="6" s="1"/>
  <c r="AA27" i="6" s="1"/>
  <c r="P27" i="6"/>
  <c r="H27" i="6"/>
  <c r="J27" i="6" s="1"/>
  <c r="K27" i="6" s="1"/>
  <c r="AF26" i="6"/>
  <c r="AG26" i="6" s="1"/>
  <c r="X26" i="6"/>
  <c r="P26" i="6"/>
  <c r="H26" i="6"/>
  <c r="AF25" i="6"/>
  <c r="X25" i="6"/>
  <c r="Z25" i="6" s="1"/>
  <c r="AA25" i="6" s="1"/>
  <c r="P25" i="6"/>
  <c r="H25" i="6"/>
  <c r="I25" i="6" s="1"/>
  <c r="AF24" i="6"/>
  <c r="AG24" i="6" s="1"/>
  <c r="X24" i="6"/>
  <c r="Y24" i="6" s="1"/>
  <c r="P24" i="6"/>
  <c r="H24" i="6"/>
  <c r="AF23" i="6"/>
  <c r="AH23" i="6" s="1"/>
  <c r="AI23" i="6" s="1"/>
  <c r="X23" i="6"/>
  <c r="Z23" i="6" s="1"/>
  <c r="AA23" i="6" s="1"/>
  <c r="P23" i="6"/>
  <c r="H23" i="6"/>
  <c r="J23" i="6" s="1"/>
  <c r="K23" i="6" s="1"/>
  <c r="AF22" i="6"/>
  <c r="AH22" i="6" s="1"/>
  <c r="AI22" i="6" s="1"/>
  <c r="X22" i="6"/>
  <c r="Z22" i="6" s="1"/>
  <c r="AA22" i="6" s="1"/>
  <c r="P22" i="6"/>
  <c r="H22" i="6"/>
  <c r="I22" i="6" s="1"/>
  <c r="X21" i="6"/>
  <c r="P21" i="6"/>
  <c r="R21" i="6" s="1"/>
  <c r="S21" i="6" s="1"/>
  <c r="H21" i="6"/>
  <c r="AF20" i="6"/>
  <c r="AH20" i="6" s="1"/>
  <c r="AI20" i="6" s="1"/>
  <c r="X20" i="6"/>
  <c r="P20" i="6"/>
  <c r="Q20" i="6" s="1"/>
  <c r="H20" i="6"/>
  <c r="J20" i="6" s="1"/>
  <c r="K20"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5" i="6"/>
  <c r="R43" i="6"/>
  <c r="S43" i="6" s="1"/>
  <c r="Z32" i="6"/>
  <c r="AA32" i="6" s="1"/>
  <c r="J37" i="6"/>
  <c r="K37" i="6" s="1"/>
  <c r="AK37" i="6" s="1"/>
  <c r="AL37" i="6" s="1"/>
  <c r="R7" i="6"/>
  <c r="S7" i="6" s="1"/>
  <c r="R17" i="6"/>
  <c r="S17" i="6" s="1"/>
  <c r="Q44" i="6"/>
  <c r="I42" i="6"/>
  <c r="Y43" i="6"/>
  <c r="J17" i="6"/>
  <c r="K17" i="6" s="1"/>
  <c r="AG37" i="6"/>
  <c r="Z58" i="6"/>
  <c r="AA58" i="6" s="1"/>
  <c r="Y23" i="6"/>
  <c r="Y29" i="6"/>
  <c r="Q37" i="6"/>
  <c r="AG34" i="6"/>
  <c r="J13" i="6"/>
  <c r="K13" i="6" s="1"/>
  <c r="AH43" i="6"/>
  <c r="AI43" i="6" s="1"/>
  <c r="I9" i="6"/>
  <c r="Q16" i="6"/>
  <c r="Y31" i="6"/>
  <c r="Y45" i="6"/>
  <c r="Y15" i="6"/>
  <c r="AH26" i="6"/>
  <c r="AI26" i="6" s="1"/>
  <c r="Q30" i="6"/>
  <c r="I36" i="6"/>
  <c r="Y42" i="6"/>
  <c r="AH52" i="6"/>
  <c r="AI52" i="6" s="1"/>
  <c r="AK46" i="6"/>
  <c r="AL46" i="6" s="1"/>
  <c r="R8" i="6"/>
  <c r="S8" i="6" s="1"/>
  <c r="Y13" i="6"/>
  <c r="AG14" i="6"/>
  <c r="I23" i="6"/>
  <c r="I34" i="6"/>
  <c r="R35" i="6"/>
  <c r="S35" i="6" s="1"/>
  <c r="AH38" i="6"/>
  <c r="AI38" i="6" s="1"/>
  <c r="J40" i="6"/>
  <c r="K40" i="6" s="1"/>
  <c r="Y41" i="6"/>
  <c r="Q46" i="6"/>
  <c r="Y47" i="6"/>
  <c r="AG16" i="6"/>
  <c r="J52" i="6"/>
  <c r="K52" i="6" s="1"/>
  <c r="I14" i="6"/>
  <c r="R20" i="6"/>
  <c r="S20" i="6" s="1"/>
  <c r="J22" i="6"/>
  <c r="K22" i="6" s="1"/>
  <c r="AG27" i="6"/>
  <c r="J60" i="6"/>
  <c r="K60" i="6" s="1"/>
  <c r="Y7" i="6"/>
  <c r="Z8" i="6"/>
  <c r="AA8" i="6" s="1"/>
  <c r="Q10" i="6"/>
  <c r="R12" i="6"/>
  <c r="S12" i="6" s="1"/>
  <c r="J15" i="6"/>
  <c r="K15" i="6" s="1"/>
  <c r="R18" i="6"/>
  <c r="S18" i="6" s="1"/>
  <c r="I27" i="6"/>
  <c r="AH30" i="6"/>
  <c r="AI30" i="6" s="1"/>
  <c r="Q34" i="6"/>
  <c r="AG42" i="6"/>
  <c r="I45" i="6"/>
  <c r="Y46" i="6"/>
  <c r="Q48" i="6"/>
  <c r="J56" i="6"/>
  <c r="K56" i="6" s="1"/>
  <c r="Z57" i="6"/>
  <c r="AA57" i="6" s="1"/>
  <c r="Z62" i="6"/>
  <c r="AA62" i="6" s="1"/>
  <c r="B66" i="20"/>
  <c r="AH7" i="6"/>
  <c r="AI7" i="6" s="1"/>
  <c r="AG8" i="6"/>
  <c r="Y9" i="6"/>
  <c r="Z12" i="6"/>
  <c r="AA12" i="6" s="1"/>
  <c r="Y14" i="6"/>
  <c r="Q15" i="6"/>
  <c r="AH31" i="6"/>
  <c r="AI31" i="6" s="1"/>
  <c r="AG32" i="6"/>
  <c r="Y36" i="6"/>
  <c r="I46" i="6"/>
  <c r="Z53" i="6"/>
  <c r="AA53" i="6" s="1"/>
  <c r="AH57" i="6"/>
  <c r="AI57" i="6" s="1"/>
  <c r="Z61" i="6"/>
  <c r="AA61" i="6" s="1"/>
  <c r="Y11" i="6"/>
  <c r="AG22" i="6"/>
  <c r="J25" i="6"/>
  <c r="K25" i="6" s="1"/>
  <c r="Q28" i="6"/>
  <c r="J30" i="6"/>
  <c r="K30" i="6" s="1"/>
  <c r="Z34" i="6"/>
  <c r="AA34" i="6" s="1"/>
  <c r="AG39" i="6"/>
  <c r="Q42" i="6"/>
  <c r="AG44" i="6"/>
  <c r="R45" i="6"/>
  <c r="S45" i="6" s="1"/>
  <c r="AG46" i="6"/>
  <c r="Y49" i="6"/>
  <c r="J59" i="6"/>
  <c r="K59" i="6" s="1"/>
  <c r="AG10" i="6"/>
  <c r="J31" i="6"/>
  <c r="K31" i="6" s="1"/>
  <c r="Y37" i="6"/>
  <c r="AG48" i="6"/>
  <c r="Z52" i="6"/>
  <c r="AA52" i="6" s="1"/>
  <c r="J63" i="6"/>
  <c r="K63" i="6" s="1"/>
  <c r="AH60" i="6"/>
  <c r="AI60" i="6" s="1"/>
  <c r="AH64" i="6"/>
  <c r="AI64" i="6" s="1"/>
  <c r="B64" i="20"/>
  <c r="B72" i="20"/>
  <c r="B62" i="20"/>
  <c r="B73" i="20"/>
  <c r="Q25" i="6"/>
  <c r="R25" i="6"/>
  <c r="S25" i="6" s="1"/>
  <c r="J43" i="6"/>
  <c r="K43" i="6" s="1"/>
  <c r="I43" i="6"/>
  <c r="Q24" i="6"/>
  <c r="R24" i="6"/>
  <c r="S24" i="6" s="1"/>
  <c r="R23" i="6"/>
  <c r="S23" i="6" s="1"/>
  <c r="AK23" i="6" s="1"/>
  <c r="AL23" i="6" s="1"/>
  <c r="Q23" i="6"/>
  <c r="Z20" i="6"/>
  <c r="AA20" i="6" s="1"/>
  <c r="Y20" i="6"/>
  <c r="R22" i="6"/>
  <c r="S22" i="6" s="1"/>
  <c r="Q22" i="6"/>
  <c r="Z18" i="6"/>
  <c r="AA18" i="6" s="1"/>
  <c r="Y18" i="6"/>
  <c r="I16" i="6"/>
  <c r="J16" i="6"/>
  <c r="K16" i="6" s="1"/>
  <c r="AK16" i="6" s="1"/>
  <c r="AL16" i="6" s="1"/>
  <c r="AH18" i="6"/>
  <c r="AI18" i="6" s="1"/>
  <c r="AG18" i="6"/>
  <c r="AG12" i="6"/>
  <c r="AH12" i="6"/>
  <c r="AI12" i="6" s="1"/>
  <c r="Y22" i="6"/>
  <c r="J32" i="6"/>
  <c r="K32" i="6" s="1"/>
  <c r="AG35" i="6"/>
  <c r="AH35" i="6"/>
  <c r="AI35" i="6" s="1"/>
  <c r="AG56" i="6"/>
  <c r="AH56" i="6"/>
  <c r="AI56" i="6" s="1"/>
  <c r="Q32" i="6"/>
  <c r="R32" i="6"/>
  <c r="S32" i="6" s="1"/>
  <c r="Q38" i="6"/>
  <c r="R38" i="6"/>
  <c r="S38" i="6" s="1"/>
  <c r="I18" i="6"/>
  <c r="J18" i="6"/>
  <c r="K18" i="6" s="1"/>
  <c r="Q21" i="6"/>
  <c r="AH29" i="6"/>
  <c r="AI29" i="6" s="1"/>
  <c r="AG29" i="6"/>
  <c r="Y40" i="6"/>
  <c r="Z40" i="6"/>
  <c r="AA40" i="6" s="1"/>
  <c r="AH49" i="6"/>
  <c r="AI49" i="6" s="1"/>
  <c r="AG49" i="6"/>
  <c r="Q6" i="6"/>
  <c r="P4" i="6"/>
  <c r="I11" i="6"/>
  <c r="J11" i="6"/>
  <c r="K11" i="6" s="1"/>
  <c r="AG23" i="6"/>
  <c r="Q26" i="6"/>
  <c r="R26" i="6"/>
  <c r="S26" i="6" s="1"/>
  <c r="J29" i="6"/>
  <c r="K29" i="6" s="1"/>
  <c r="I29" i="6"/>
  <c r="AH45" i="6"/>
  <c r="AI45" i="6" s="1"/>
  <c r="AG45" i="6"/>
  <c r="AH15" i="6"/>
  <c r="AI15" i="6" s="1"/>
  <c r="AG15" i="6"/>
  <c r="J26" i="6"/>
  <c r="K26" i="6" s="1"/>
  <c r="I26" i="6"/>
  <c r="Z44" i="6"/>
  <c r="AA44" i="6" s="1"/>
  <c r="Y44" i="6"/>
  <c r="I55" i="6"/>
  <c r="J55" i="6"/>
  <c r="K55" i="6" s="1"/>
  <c r="J44" i="6"/>
  <c r="K44" i="6" s="1"/>
  <c r="I44" i="6"/>
  <c r="AG61" i="6"/>
  <c r="AH61" i="6"/>
  <c r="AI61" i="6" s="1"/>
  <c r="Z10" i="6"/>
  <c r="AA10" i="6" s="1"/>
  <c r="Y10" i="6"/>
  <c r="Y38" i="6"/>
  <c r="R39" i="6"/>
  <c r="S39" i="6" s="1"/>
  <c r="J47" i="6"/>
  <c r="K47" i="6" s="1"/>
  <c r="AK47" i="6" s="1"/>
  <c r="AL47" i="6" s="1"/>
  <c r="AG47" i="6"/>
  <c r="I49" i="6"/>
  <c r="Q59" i="6"/>
  <c r="R59" i="6"/>
  <c r="S59" i="6" s="1"/>
  <c r="R14" i="6"/>
  <c r="S14" i="6" s="1"/>
  <c r="AK14" i="6" s="1"/>
  <c r="AL14" i="6" s="1"/>
  <c r="Y17" i="6"/>
  <c r="AH24" i="6"/>
  <c r="AI24" i="6" s="1"/>
  <c r="Y25" i="6"/>
  <c r="R27" i="6"/>
  <c r="S27" i="6" s="1"/>
  <c r="AK27" i="6" s="1"/>
  <c r="AL27" i="6" s="1"/>
  <c r="Q27" i="6"/>
  <c r="AG28" i="6"/>
  <c r="R54" i="6"/>
  <c r="S54" i="6" s="1"/>
  <c r="Q58" i="6"/>
  <c r="R58" i="6"/>
  <c r="S58" i="6" s="1"/>
  <c r="I28" i="6"/>
  <c r="J28" i="6"/>
  <c r="K28" i="6" s="1"/>
  <c r="AK28" i="6" s="1"/>
  <c r="AL28" i="6" s="1"/>
  <c r="I7" i="6"/>
  <c r="Q11" i="6"/>
  <c r="AH13" i="6"/>
  <c r="AI13" i="6" s="1"/>
  <c r="AG17" i="6"/>
  <c r="I20" i="6"/>
  <c r="AG20" i="6"/>
  <c r="Y27" i="6"/>
  <c r="I38" i="6"/>
  <c r="Z39" i="6"/>
  <c r="AA39" i="6" s="1"/>
  <c r="R41" i="6"/>
  <c r="S41" i="6" s="1"/>
  <c r="Q47" i="6"/>
  <c r="Q52" i="6"/>
  <c r="R52" i="6"/>
  <c r="S52" i="6" s="1"/>
  <c r="I65" i="6"/>
  <c r="J65" i="6"/>
  <c r="K65" i="6" s="1"/>
  <c r="J64" i="6"/>
  <c r="K64" i="6" s="1"/>
  <c r="B61" i="20"/>
  <c r="B67" i="20"/>
  <c r="R62" i="6"/>
  <c r="S62" i="6" s="1"/>
  <c r="R63" i="6"/>
  <c r="S63" i="6" s="1"/>
  <c r="Z65" i="6"/>
  <c r="AA65" i="6" s="1"/>
  <c r="B59" i="20"/>
  <c r="B68" i="20"/>
  <c r="AG65" i="6"/>
  <c r="B60" i="20"/>
  <c r="B69" i="20"/>
  <c r="B70" i="20"/>
  <c r="B71" i="20"/>
  <c r="AH11" i="6"/>
  <c r="AI11" i="6" s="1"/>
  <c r="AG11" i="6"/>
  <c r="Q9" i="6"/>
  <c r="R9" i="6"/>
  <c r="S9" i="6" s="1"/>
  <c r="J10" i="6"/>
  <c r="K10" i="6" s="1"/>
  <c r="H4" i="6"/>
  <c r="I10" i="6"/>
  <c r="R31" i="6"/>
  <c r="S31" i="6" s="1"/>
  <c r="Y59" i="6"/>
  <c r="Z59" i="6"/>
  <c r="AA59" i="6" s="1"/>
  <c r="AG25" i="6"/>
  <c r="AH25" i="6"/>
  <c r="AI25" i="6" s="1"/>
  <c r="R29" i="6"/>
  <c r="S29" i="6" s="1"/>
  <c r="Q29" i="6"/>
  <c r="Z35" i="6"/>
  <c r="AA35" i="6" s="1"/>
  <c r="Y35" i="6"/>
  <c r="AH36" i="6"/>
  <c r="AI36" i="6" s="1"/>
  <c r="AG36" i="6"/>
  <c r="Q56" i="6"/>
  <c r="R56" i="6"/>
  <c r="S56" i="6" s="1"/>
  <c r="Z30" i="6"/>
  <c r="AA30" i="6" s="1"/>
  <c r="S6" i="6"/>
  <c r="Z26" i="6"/>
  <c r="AA26" i="6" s="1"/>
  <c r="Y26" i="6"/>
  <c r="J35" i="6"/>
  <c r="K35" i="6" s="1"/>
  <c r="I35" i="6"/>
  <c r="Q40" i="6"/>
  <c r="R40" i="6"/>
  <c r="S40" i="6" s="1"/>
  <c r="K41" i="6"/>
  <c r="Z48" i="6"/>
  <c r="AA48" i="6" s="1"/>
  <c r="Y48" i="6"/>
  <c r="X50" i="6"/>
  <c r="Y6" i="6"/>
  <c r="Z6" i="6"/>
  <c r="X4" i="6"/>
  <c r="Q13" i="6"/>
  <c r="J21" i="6"/>
  <c r="I21" i="6"/>
  <c r="I41" i="6"/>
  <c r="I24" i="6"/>
  <c r="J24" i="6"/>
  <c r="K24" i="6" s="1"/>
  <c r="R49" i="6"/>
  <c r="S49" i="6" s="1"/>
  <c r="Q49" i="6"/>
  <c r="I54" i="6"/>
  <c r="J54" i="6"/>
  <c r="K54" i="6" s="1"/>
  <c r="H50" i="6"/>
  <c r="I6" i="6"/>
  <c r="R36" i="6"/>
  <c r="S36" i="6" s="1"/>
  <c r="Q36" i="6"/>
  <c r="J48" i="6"/>
  <c r="K48" i="6" s="1"/>
  <c r="I48" i="6"/>
  <c r="I53" i="6"/>
  <c r="J53" i="6"/>
  <c r="K53" i="6" s="1"/>
  <c r="AG58" i="6"/>
  <c r="AH58" i="6"/>
  <c r="AI58" i="6" s="1"/>
  <c r="I61" i="6"/>
  <c r="J61" i="6"/>
  <c r="K61" i="6" s="1"/>
  <c r="Q64" i="6"/>
  <c r="R64" i="6"/>
  <c r="S64" i="6" s="1"/>
  <c r="I12" i="6"/>
  <c r="Y28" i="6"/>
  <c r="Q53" i="6"/>
  <c r="R53" i="6"/>
  <c r="S53" i="6" s="1"/>
  <c r="Y55" i="6"/>
  <c r="Z55" i="6"/>
  <c r="AA55" i="6" s="1"/>
  <c r="K6" i="6"/>
  <c r="AF6" i="6" s="1"/>
  <c r="P50" i="6"/>
  <c r="J8" i="6"/>
  <c r="AH9" i="6"/>
  <c r="AI9" i="6" s="1"/>
  <c r="Z21" i="6"/>
  <c r="AA21" i="6" s="1"/>
  <c r="Y21" i="6"/>
  <c r="Z24" i="6"/>
  <c r="AA24" i="6" s="1"/>
  <c r="J39" i="6"/>
  <c r="K39" i="6" s="1"/>
  <c r="AH40" i="6"/>
  <c r="AI40" i="6" s="1"/>
  <c r="AG54" i="6"/>
  <c r="AH54" i="6"/>
  <c r="AI54" i="6" s="1"/>
  <c r="I57" i="6"/>
  <c r="J57" i="6"/>
  <c r="K57" i="6" s="1"/>
  <c r="Q60" i="6"/>
  <c r="R60" i="6"/>
  <c r="S60" i="6" s="1"/>
  <c r="Y63" i="6"/>
  <c r="Z63" i="6"/>
  <c r="AA63" i="6" s="1"/>
  <c r="AG53" i="6"/>
  <c r="AH53" i="6"/>
  <c r="AI53" i="6" s="1"/>
  <c r="AG62" i="6"/>
  <c r="AH62" i="6"/>
  <c r="AI62" i="6" s="1"/>
  <c r="AH55" i="6"/>
  <c r="AI55" i="6" s="1"/>
  <c r="Z56" i="6"/>
  <c r="AA56" i="6" s="1"/>
  <c r="R57" i="6"/>
  <c r="S57" i="6" s="1"/>
  <c r="J58" i="6"/>
  <c r="K58" i="6" s="1"/>
  <c r="AH59" i="6"/>
  <c r="AI59" i="6" s="1"/>
  <c r="Z60" i="6"/>
  <c r="AA60" i="6" s="1"/>
  <c r="R61" i="6"/>
  <c r="S61" i="6" s="1"/>
  <c r="J62" i="6"/>
  <c r="K62" i="6" s="1"/>
  <c r="AH63" i="6"/>
  <c r="AI63" i="6" s="1"/>
  <c r="Z64" i="6"/>
  <c r="AA64" i="6" s="1"/>
  <c r="Z54" i="6"/>
  <c r="AA54" i="6" s="1"/>
  <c r="R55" i="6"/>
  <c r="S55" i="6" s="1"/>
  <c r="Q56" i="20" l="1"/>
  <c r="AK10" i="6"/>
  <c r="AL10" i="6" s="1"/>
  <c r="AK17" i="6"/>
  <c r="AL17" i="6" s="1"/>
  <c r="AK25" i="6"/>
  <c r="AL25" i="6" s="1"/>
  <c r="AK49" i="6"/>
  <c r="AL49" i="6" s="1"/>
  <c r="AK15" i="6"/>
  <c r="AL15" i="6" s="1"/>
  <c r="AK43" i="6"/>
  <c r="AL43" i="6" s="1"/>
  <c r="AK45" i="6"/>
  <c r="AL45" i="6" s="1"/>
  <c r="AK7" i="6"/>
  <c r="AL7" i="6" s="1"/>
  <c r="AK40" i="6"/>
  <c r="AL40" i="6" s="1"/>
  <c r="AK30" i="6"/>
  <c r="AL30" i="6" s="1"/>
  <c r="AK38" i="6"/>
  <c r="AL38" i="6" s="1"/>
  <c r="AK12" i="6"/>
  <c r="AL12" i="6" s="1"/>
  <c r="AK63" i="6"/>
  <c r="AL63" i="6" s="1"/>
  <c r="AK20" i="6"/>
  <c r="AL20" i="6" s="1"/>
  <c r="AK39" i="6"/>
  <c r="AL39" i="6" s="1"/>
  <c r="AK31" i="6"/>
  <c r="AL31" i="6" s="1"/>
  <c r="AK36" i="6"/>
  <c r="AL36" i="6" s="1"/>
  <c r="AK60" i="6"/>
  <c r="AL60" i="6" s="1"/>
  <c r="AK59" i="6"/>
  <c r="AL59" i="6" s="1"/>
  <c r="AK13" i="6"/>
  <c r="AL13" i="6" s="1"/>
  <c r="AK58" i="6"/>
  <c r="AL58" i="6" s="1"/>
  <c r="AK9" i="6"/>
  <c r="AL9" i="6" s="1"/>
  <c r="AK26" i="6"/>
  <c r="AL26" i="6" s="1"/>
  <c r="AK32" i="6"/>
  <c r="AL32" i="6" s="1"/>
  <c r="AK56" i="6"/>
  <c r="AL56" i="6" s="1"/>
  <c r="AK64" i="6"/>
  <c r="AL64" i="6" s="1"/>
  <c r="AK35" i="6"/>
  <c r="AK29" i="6"/>
  <c r="AL29" i="6" s="1"/>
  <c r="AK11" i="6"/>
  <c r="AL11" i="6" s="1"/>
  <c r="J4" i="6"/>
  <c r="Q57" i="20"/>
  <c r="B74" i="20"/>
  <c r="AK48" i="6"/>
  <c r="AL48" i="6" s="1"/>
  <c r="Q58" i="20"/>
  <c r="AK44" i="6"/>
  <c r="AL44" i="6" s="1"/>
  <c r="AK55" i="6"/>
  <c r="AL55" i="6" s="1"/>
  <c r="AK18" i="6"/>
  <c r="AL18" i="6" s="1"/>
  <c r="AK65" i="6"/>
  <c r="AL65" i="6" s="1"/>
  <c r="AH6" i="6"/>
  <c r="AI6" i="6" s="1"/>
  <c r="AG6" i="6"/>
  <c r="AK61" i="6"/>
  <c r="AL61" i="6" s="1"/>
  <c r="N50" i="6"/>
  <c r="AK62" i="6"/>
  <c r="AL62" i="6" s="1"/>
  <c r="K8" i="6"/>
  <c r="AK8" i="6" s="1"/>
  <c r="AL8" i="6" s="1"/>
  <c r="F50" i="6"/>
  <c r="I50" i="6" s="1"/>
  <c r="AK24" i="6"/>
  <c r="AF4" i="6"/>
  <c r="K21" i="6"/>
  <c r="J50" i="6"/>
  <c r="AK53" i="6"/>
  <c r="AH41" i="6"/>
  <c r="AI41" i="6" s="1"/>
  <c r="AG41" i="6"/>
  <c r="R50" i="6"/>
  <c r="AK57" i="6"/>
  <c r="AL57" i="6" s="1"/>
  <c r="R4" i="6"/>
  <c r="AK54" i="6"/>
  <c r="AL54" i="6" s="1"/>
  <c r="Z50" i="6"/>
  <c r="V50" i="6"/>
  <c r="AA6" i="6"/>
  <c r="Z4" i="6"/>
  <c r="V4" i="6"/>
  <c r="Y4" i="6" s="1"/>
  <c r="N4" i="6"/>
  <c r="F4" i="6"/>
  <c r="I4" i="6" s="1"/>
  <c r="S50" i="6"/>
  <c r="S4" i="6"/>
  <c r="K4" i="6" l="1"/>
  <c r="AK34" i="6"/>
  <c r="AL35" i="6"/>
  <c r="AL34" i="6" s="1"/>
  <c r="Y50" i="6"/>
  <c r="AK6" i="6"/>
  <c r="AK42" i="6"/>
  <c r="AL42" i="6"/>
  <c r="AF50" i="6"/>
  <c r="AL6" i="6"/>
  <c r="Q50" i="6"/>
  <c r="Q4" i="6"/>
  <c r="AG21" i="6"/>
  <c r="AH21" i="6"/>
  <c r="AI21" i="6" s="1"/>
  <c r="AI50" i="6" s="1"/>
  <c r="AL24" i="6"/>
  <c r="AL22" i="6" s="1"/>
  <c r="AK22" i="6"/>
  <c r="AL53" i="6"/>
  <c r="AL52" i="6" s="1"/>
  <c r="AK52" i="6"/>
  <c r="AA4" i="6"/>
  <c r="AA50" i="6"/>
  <c r="K50" i="6"/>
  <c r="C3" i="6" l="1"/>
  <c r="M312" i="93" s="1"/>
  <c r="AD4" i="6"/>
  <c r="AG4" i="6" s="1"/>
  <c r="AH4" i="6"/>
  <c r="D3" i="6" s="1"/>
  <c r="AK4" i="6"/>
  <c r="AI4" i="6"/>
  <c r="AD50" i="6"/>
  <c r="AH50" i="6"/>
  <c r="AL4" i="6"/>
  <c r="M311" i="93" s="1"/>
  <c r="M313" i="93" l="1"/>
  <c r="P313" i="93" s="1"/>
  <c r="P311" i="93" s="1"/>
  <c r="P312" i="93" s="1"/>
  <c r="Q313" i="93"/>
  <c r="Q311" i="93" s="1"/>
  <c r="Q312" i="93" s="1"/>
  <c r="R292" i="93"/>
  <c r="R291" i="93"/>
  <c r="AG5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family val="2"/>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family val="2"/>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family val="2"/>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H321"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E322"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22"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E323"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23"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DP323" authorId="0" shapeId="0" xr:uid="{929D6309-1193-493F-BA10-C82B96105024}">
      <text>
        <r>
          <rPr>
            <sz val="9"/>
            <color indexed="81"/>
            <rFont val="Tahoma"/>
            <family val="2"/>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E324"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4" authorId="1" shapeId="0" xr:uid="{7DC14E18-D3C1-434B-99A3-6B99274984F7}">
      <text>
        <r>
          <rPr>
            <b/>
            <sz val="9"/>
            <color indexed="81"/>
            <rFont val="Tahoma"/>
            <family val="2"/>
          </rPr>
          <t>Author:</t>
        </r>
        <r>
          <rPr>
            <sz val="9"/>
            <color indexed="81"/>
            <rFont val="Tahoma"/>
            <family val="2"/>
          </rPr>
          <t xml:space="preserve">
Constant, do not change = 0.4364</t>
        </r>
      </text>
    </comment>
    <comment ref="DP324" authorId="0" shapeId="0" xr:uid="{C37A85DF-0169-4AC4-9C28-BB603B76FC68}">
      <text>
        <r>
          <rPr>
            <b/>
            <sz val="9"/>
            <color indexed="81"/>
            <rFont val="Tahoma"/>
            <family val="2"/>
          </rPr>
          <t>liter
1100
gallon
4370</t>
        </r>
        <r>
          <rPr>
            <sz val="9"/>
            <color indexed="81"/>
            <rFont val="Tahoma"/>
            <family val="2"/>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E325"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5" authorId="1" shapeId="0" xr:uid="{62A06323-7379-43FF-921A-A9675BD2830B}">
      <text>
        <r>
          <rPr>
            <b/>
            <sz val="9"/>
            <color indexed="81"/>
            <rFont val="Tahoma"/>
            <family val="2"/>
          </rPr>
          <t>Author:</t>
        </r>
        <r>
          <rPr>
            <sz val="9"/>
            <color indexed="81"/>
            <rFont val="Tahoma"/>
            <family val="2"/>
          </rPr>
          <t xml:space="preserve">
Constant, do not change = 0.8301</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E326"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26" authorId="1" shapeId="0" xr:uid="{55F1AE40-79C0-4FFE-9F59-046FF1E81466}">
      <text>
        <r>
          <rPr>
            <b/>
            <sz val="9"/>
            <color indexed="81"/>
            <rFont val="Tahoma"/>
            <family val="2"/>
          </rPr>
          <t>Author:</t>
        </r>
        <r>
          <rPr>
            <sz val="9"/>
            <color indexed="81"/>
            <rFont val="Tahoma"/>
            <family val="2"/>
          </rPr>
          <t xml:space="preserve">
Constant, do not change = 0.8301</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H327" authorId="1" shapeId="0" xr:uid="{D61CF60F-FF27-4323-9A01-B0B5DE4C117A}">
      <text>
        <r>
          <rPr>
            <b/>
            <sz val="9"/>
            <color indexed="81"/>
            <rFont val="Tahoma"/>
            <family val="2"/>
          </rPr>
          <t>Author:</t>
        </r>
        <r>
          <rPr>
            <sz val="9"/>
            <color indexed="81"/>
            <rFont val="Tahoma"/>
            <family val="2"/>
          </rPr>
          <t xml:space="preserve">
Constant, do not change = 0.46743</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H328" authorId="1" shapeId="0" xr:uid="{EF58946D-8343-4FCF-BC72-9377A4AE1DFB}">
      <text>
        <r>
          <rPr>
            <b/>
            <sz val="9"/>
            <color indexed="81"/>
            <rFont val="Tahoma"/>
            <family val="2"/>
          </rPr>
          <t>Author:</t>
        </r>
        <r>
          <rPr>
            <sz val="9"/>
            <color indexed="81"/>
            <rFont val="Tahoma"/>
            <family val="2"/>
          </rPr>
          <t xml:space="preserve">
Constant, do not change = 0.40043</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H329" authorId="1" shapeId="0" xr:uid="{0B6768EB-2A26-4F45-8B28-E8C655DE8427}">
      <text>
        <r>
          <rPr>
            <b/>
            <sz val="9"/>
            <color indexed="81"/>
            <rFont val="Tahoma"/>
            <family val="2"/>
          </rPr>
          <t>Author:</t>
        </r>
        <r>
          <rPr>
            <sz val="9"/>
            <color indexed="81"/>
            <rFont val="Tahoma"/>
            <family val="2"/>
          </rPr>
          <t xml:space="preserve">
Constant, do not change = 0.46743</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H330" authorId="1" shapeId="0" xr:uid="{C15B4B12-F0AD-45FD-85AE-6F64560649D5}">
      <text>
        <r>
          <rPr>
            <b/>
            <sz val="9"/>
            <color indexed="81"/>
            <rFont val="Tahoma"/>
            <family val="2"/>
          </rPr>
          <t>Author:</t>
        </r>
        <r>
          <rPr>
            <sz val="9"/>
            <color indexed="81"/>
            <rFont val="Tahoma"/>
            <family val="2"/>
          </rPr>
          <t xml:space="preserve">
Constant, do not change = 0.46743</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E331" authorId="1" shapeId="0" xr:uid="{D80CD7CF-05F6-4AE5-BB70-2F89119BAC49}">
      <text>
        <r>
          <rPr>
            <b/>
            <sz val="9"/>
            <color indexed="81"/>
            <rFont val="Tahoma"/>
            <family val="2"/>
          </rPr>
          <t>Author:</t>
        </r>
        <r>
          <rPr>
            <sz val="9"/>
            <color indexed="81"/>
            <rFont val="Tahoma"/>
            <family val="2"/>
          </rPr>
          <t xml:space="preserve">
Not water soluble.</t>
        </r>
      </text>
    </comment>
    <comment ref="H331" authorId="1" shapeId="0" xr:uid="{2E6D2266-5710-4A6E-94DE-D9B881A3F9B5}">
      <text>
        <r>
          <rPr>
            <b/>
            <sz val="9"/>
            <color indexed="81"/>
            <rFont val="Tahoma"/>
            <family val="2"/>
          </rPr>
          <t>Author:</t>
        </r>
        <r>
          <rPr>
            <sz val="9"/>
            <color indexed="81"/>
            <rFont val="Tahoma"/>
            <family val="2"/>
          </rPr>
          <t xml:space="preserve">
Constant, do not change = 0.40043</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E332"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2"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E333"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3"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H334" authorId="1" shapeId="0" xr:uid="{EC9EDAAC-394A-4563-99E1-28A355D0AA31}">
      <text>
        <r>
          <rPr>
            <b/>
            <sz val="9"/>
            <color indexed="81"/>
            <rFont val="Tahoma"/>
            <family val="2"/>
          </rPr>
          <t>Author:</t>
        </r>
        <r>
          <rPr>
            <sz val="9"/>
            <color indexed="81"/>
            <rFont val="Tahoma"/>
            <family val="2"/>
          </rPr>
          <t xml:space="preserve">
Constant, do not change = 0.46743</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H335" authorId="1" shapeId="0" xr:uid="{7D6962A5-2AF7-4C82-99CE-61CD63277B3F}">
      <text>
        <r>
          <rPr>
            <b/>
            <sz val="9"/>
            <color indexed="81"/>
            <rFont val="Tahoma"/>
            <family val="2"/>
          </rPr>
          <t>Author:</t>
        </r>
        <r>
          <rPr>
            <sz val="9"/>
            <color indexed="81"/>
            <rFont val="Tahoma"/>
            <family val="2"/>
          </rPr>
          <t xml:space="preserve">
Constant, do not change = 0.46743</t>
        </r>
      </text>
    </comment>
    <comment ref="CJ335" authorId="0" shapeId="0" xr:uid="{59153CBD-7223-4C0C-AAC1-3C879A664B7F}">
      <text>
        <r>
          <rPr>
            <b/>
            <sz val="9"/>
            <color indexed="81"/>
            <rFont val="Tahoma"/>
            <family val="2"/>
          </rPr>
          <t>Monosilic acid.  To adjust to Si I think divide by half to separate the si?
44% is bottle number</t>
        </r>
      </text>
    </comment>
    <comment ref="H336" authorId="1" shapeId="0" xr:uid="{08F6D981-A8BA-42F3-A43B-8D762144D735}">
      <text>
        <r>
          <rPr>
            <b/>
            <sz val="9"/>
            <color indexed="81"/>
            <rFont val="Tahoma"/>
            <family val="2"/>
          </rPr>
          <t>Author:</t>
        </r>
        <r>
          <rPr>
            <sz val="9"/>
            <color indexed="81"/>
            <rFont val="Tahoma"/>
            <family val="2"/>
          </rPr>
          <t xml:space="preserve">
Constant, do not change = 0.46743</t>
        </r>
      </text>
    </comment>
    <comment ref="H337" authorId="1" shapeId="0" xr:uid="{A1334E29-00B0-4195-BCB4-9865887E081B}">
      <text>
        <r>
          <rPr>
            <b/>
            <sz val="9"/>
            <color indexed="81"/>
            <rFont val="Tahoma"/>
            <family val="2"/>
          </rPr>
          <t>Author:</t>
        </r>
        <r>
          <rPr>
            <sz val="9"/>
            <color indexed="81"/>
            <rFont val="Tahoma"/>
            <family val="2"/>
          </rPr>
          <t xml:space="preserve">
Constant, do not change = 0.46743</t>
        </r>
      </text>
    </comment>
    <comment ref="H338" authorId="1" shapeId="0" xr:uid="{8897A6B4-A5F1-4B2B-88A9-C3B02961135E}">
      <text>
        <r>
          <rPr>
            <b/>
            <sz val="9"/>
            <color indexed="81"/>
            <rFont val="Tahoma"/>
            <family val="2"/>
          </rPr>
          <t>Author:</t>
        </r>
        <r>
          <rPr>
            <sz val="9"/>
            <color indexed="81"/>
            <rFont val="Tahoma"/>
            <family val="2"/>
          </rPr>
          <t xml:space="preserve">
Constant, do not change = 0.46743</t>
        </r>
      </text>
    </comment>
    <comment ref="H339" authorId="1" shapeId="0" xr:uid="{5367D112-EB2B-48C0-8508-424BD4A29107}">
      <text>
        <r>
          <rPr>
            <b/>
            <sz val="9"/>
            <color indexed="81"/>
            <rFont val="Tahoma"/>
            <family val="2"/>
          </rPr>
          <t>Author:</t>
        </r>
        <r>
          <rPr>
            <sz val="9"/>
            <color indexed="81"/>
            <rFont val="Tahoma"/>
            <family val="2"/>
          </rPr>
          <t xml:space="preserve">
Constant, do not change = 0.46743</t>
        </r>
      </text>
    </comment>
    <comment ref="H340" authorId="1" shapeId="0" xr:uid="{5E8E6B91-B366-4165-BD40-FD4C4A12F6A1}">
      <text>
        <r>
          <rPr>
            <b/>
            <sz val="9"/>
            <color indexed="81"/>
            <rFont val="Tahoma"/>
            <family val="2"/>
          </rPr>
          <t>Author:</t>
        </r>
        <r>
          <rPr>
            <sz val="9"/>
            <color indexed="81"/>
            <rFont val="Tahoma"/>
            <family val="2"/>
          </rPr>
          <t xml:space="preserve">
Constant, do not change = 0.46743</t>
        </r>
      </text>
    </comment>
    <comment ref="H341" authorId="1" shapeId="0" xr:uid="{F080857D-6719-4CD1-B782-9887E9D817CD}">
      <text>
        <r>
          <rPr>
            <b/>
            <sz val="9"/>
            <color indexed="81"/>
            <rFont val="Tahoma"/>
            <family val="2"/>
          </rPr>
          <t>Author:</t>
        </r>
        <r>
          <rPr>
            <sz val="9"/>
            <color indexed="81"/>
            <rFont val="Tahoma"/>
            <family val="2"/>
          </rPr>
          <t xml:space="preserve">
Constant, do not change = 0.46743</t>
        </r>
      </text>
    </comment>
    <comment ref="H342" authorId="1" shapeId="0" xr:uid="{C6A471E6-2411-4725-81E4-57B9649E4757}">
      <text>
        <r>
          <rPr>
            <b/>
            <sz val="9"/>
            <color indexed="81"/>
            <rFont val="Tahoma"/>
            <family val="2"/>
          </rPr>
          <t>Author:</t>
        </r>
        <r>
          <rPr>
            <sz val="9"/>
            <color indexed="81"/>
            <rFont val="Tahoma"/>
            <family val="2"/>
          </rPr>
          <t xml:space="preserve">
Constant, do not change = 0.46743</t>
        </r>
      </text>
    </comment>
    <comment ref="H343" authorId="1" shapeId="0" xr:uid="{A34CC745-1F34-4001-AE1F-5347DAE2B41B}">
      <text>
        <r>
          <rPr>
            <b/>
            <sz val="9"/>
            <color indexed="81"/>
            <rFont val="Tahoma"/>
            <family val="2"/>
          </rPr>
          <t>Author:</t>
        </r>
        <r>
          <rPr>
            <sz val="9"/>
            <color indexed="81"/>
            <rFont val="Tahoma"/>
            <family val="2"/>
          </rPr>
          <t xml:space="preserve">
Constant, do not change = 0.46743</t>
        </r>
      </text>
    </comment>
    <comment ref="H344" authorId="1" shapeId="0" xr:uid="{B6CD8F88-6534-40B6-9FF5-CF4DC663D791}">
      <text>
        <r>
          <rPr>
            <b/>
            <sz val="9"/>
            <color indexed="81"/>
            <rFont val="Tahoma"/>
            <family val="2"/>
          </rPr>
          <t>Author:</t>
        </r>
        <r>
          <rPr>
            <sz val="9"/>
            <color indexed="81"/>
            <rFont val="Tahoma"/>
            <family val="2"/>
          </rPr>
          <t xml:space="preserve">
Constant, do not change = 0.46743</t>
        </r>
      </text>
    </comment>
    <comment ref="H345" authorId="1" shapeId="0" xr:uid="{B2D92800-EB5F-47D8-9D75-1B2905DA447A}">
      <text>
        <r>
          <rPr>
            <b/>
            <sz val="9"/>
            <color indexed="81"/>
            <rFont val="Tahoma"/>
            <family val="2"/>
          </rPr>
          <t>Author:</t>
        </r>
        <r>
          <rPr>
            <sz val="9"/>
            <color indexed="81"/>
            <rFont val="Tahoma"/>
            <family val="2"/>
          </rPr>
          <t xml:space="preserve">
Constant, do not change = 0.46743</t>
        </r>
      </text>
    </comment>
    <comment ref="H346" authorId="1" shapeId="0" xr:uid="{AB3991B1-AEAE-4DF4-9DF4-AE8541E4D6F9}">
      <text>
        <r>
          <rPr>
            <b/>
            <sz val="9"/>
            <color indexed="81"/>
            <rFont val="Tahoma"/>
            <family val="2"/>
          </rPr>
          <t>Author:</t>
        </r>
        <r>
          <rPr>
            <sz val="9"/>
            <color indexed="81"/>
            <rFont val="Tahoma"/>
            <family val="2"/>
          </rPr>
          <t xml:space="preserve">
Constant, do not change = 0.46743</t>
        </r>
      </text>
    </comment>
    <comment ref="H347" authorId="1" shapeId="0" xr:uid="{F7FEA3F9-E2FA-4D65-AC23-99784AEBB465}">
      <text>
        <r>
          <rPr>
            <b/>
            <sz val="9"/>
            <color indexed="81"/>
            <rFont val="Tahoma"/>
            <family val="2"/>
          </rPr>
          <t>Author:</t>
        </r>
        <r>
          <rPr>
            <sz val="9"/>
            <color indexed="81"/>
            <rFont val="Tahoma"/>
            <family val="2"/>
          </rPr>
          <t xml:space="preserve">
Constant, do not change = 0.46743</t>
        </r>
      </text>
    </comment>
    <comment ref="H348" authorId="1" shapeId="0" xr:uid="{317A4C53-9750-45F2-930C-1455200EDA76}">
      <text>
        <r>
          <rPr>
            <b/>
            <sz val="9"/>
            <color indexed="81"/>
            <rFont val="Tahoma"/>
            <family val="2"/>
          </rPr>
          <t>Author:</t>
        </r>
        <r>
          <rPr>
            <sz val="9"/>
            <color indexed="81"/>
            <rFont val="Tahoma"/>
            <family val="2"/>
          </rPr>
          <t xml:space="preserve">
Constant, do not change = 0.46743</t>
        </r>
      </text>
    </comment>
    <comment ref="CP348" authorId="0" shapeId="0" xr:uid="{1053811C-5507-4A05-8A0E-5DF42D6C7B78}">
      <text>
        <r>
          <rPr>
            <sz val="9"/>
            <color indexed="81"/>
            <rFont val="Tahoma"/>
            <family val="2"/>
          </rPr>
          <t>26.5 PPM Sulfate (SO4)</t>
        </r>
      </text>
    </comment>
    <comment ref="DR397" authorId="0" shapeId="0" xr:uid="{A9F888DB-D2C2-4EDF-889A-833C7D3C8ABB}">
      <text>
        <r>
          <rPr>
            <b/>
            <sz val="9"/>
            <color indexed="81"/>
            <rFont val="Tahoma"/>
            <family val="2"/>
          </rPr>
          <t>125ml :   $24.89
275ml:  $39.89</t>
        </r>
        <r>
          <rPr>
            <sz val="9"/>
            <color indexed="81"/>
            <rFont val="Tahoma"/>
            <family val="2"/>
          </rPr>
          <t xml:space="preserve">
</t>
        </r>
      </text>
    </comment>
    <comment ref="CN398" authorId="0" shapeId="0" xr:uid="{74D98229-B26C-4C23-9476-870347856641}">
      <text>
        <r>
          <rPr>
            <sz val="9"/>
            <color indexed="81"/>
            <rFont val="Tahoma"/>
            <family val="2"/>
          </rPr>
          <t xml:space="preserve">8.48 ppm Magnesium
</t>
        </r>
      </text>
    </comment>
    <comment ref="CO398" authorId="0" shapeId="0" xr:uid="{E6BC315B-A59A-4210-86D5-75E6A3CEF2C8}">
      <text>
        <r>
          <rPr>
            <sz val="9"/>
            <color indexed="81"/>
            <rFont val="Tahoma"/>
            <family val="2"/>
          </rPr>
          <t xml:space="preserve">33.2 PPM Calcium
</t>
        </r>
      </text>
    </comment>
    <comment ref="CY398" authorId="0" shapeId="0" xr:uid="{BF3B49F7-0E66-47B4-8004-84895C948E2D}">
      <text>
        <r>
          <rPr>
            <sz val="9"/>
            <color indexed="81"/>
            <rFont val="Tahoma"/>
            <family val="2"/>
          </rPr>
          <t xml:space="preserve">25.5 PPM Chlorine
</t>
        </r>
      </text>
    </comment>
    <comment ref="CZ398" authorId="0" shapeId="0" xr:uid="{92D27D55-7011-49CF-B388-65842DCA2995}">
      <text>
        <r>
          <rPr>
            <sz val="9"/>
            <color indexed="81"/>
            <rFont val="Tahoma"/>
            <family val="2"/>
          </rPr>
          <t>12.3 PPM Sodium (NA)</t>
        </r>
      </text>
    </comment>
    <comment ref="DM398" authorId="0" shapeId="0" xr:uid="{80AAB1ED-F915-4D49-AB1D-1FBC957AC875}">
      <text>
        <r>
          <rPr>
            <b/>
            <sz val="9"/>
            <color indexed="81"/>
            <rFont val="Tahoma"/>
            <family val="2"/>
          </rPr>
          <t>Should be 30%</t>
        </r>
        <r>
          <rPr>
            <sz val="9"/>
            <color indexed="81"/>
            <rFont val="Tahoma"/>
            <family val="2"/>
          </rPr>
          <t xml:space="preserve">
This is the Alkalinity
and is 88 ppm
with PH of 7.4</t>
        </r>
      </text>
    </comment>
    <comment ref="DR398" authorId="0" shapeId="0" xr:uid="{E0D1CBB6-601A-47B3-BB3A-3AAA50CAB9FE}">
      <text>
        <r>
          <rPr>
            <b/>
            <sz val="9"/>
            <color indexed="81"/>
            <rFont val="Tahoma"/>
            <family val="2"/>
          </rPr>
          <t>125ml :   $24.89
275ml:  $39.89</t>
        </r>
        <r>
          <rPr>
            <sz val="9"/>
            <color indexed="81"/>
            <rFont val="Tahoma"/>
            <family val="2"/>
          </rPr>
          <t xml:space="preserve">
</t>
        </r>
      </text>
    </comment>
    <comment ref="CG399" authorId="0" shapeId="0" xr:uid="{F9FF0D26-FECB-41E4-BD61-84641ADF7D9A}">
      <text>
        <r>
          <rPr>
            <sz val="9"/>
            <color indexed="81"/>
            <rFont val="Tahoma"/>
            <family val="2"/>
          </rPr>
          <t>26.5 PPM Sulfate (SO4)</t>
        </r>
      </text>
    </comment>
    <comment ref="CN399" authorId="0" shapeId="0" xr:uid="{38A241D4-063E-4008-9FA3-CF7DB2D1270F}">
      <text>
        <r>
          <rPr>
            <sz val="9"/>
            <color indexed="81"/>
            <rFont val="Tahoma"/>
            <family val="2"/>
          </rPr>
          <t xml:space="preserve">8.48 ppm Magnesium
</t>
        </r>
      </text>
    </comment>
    <comment ref="CO399" authorId="0" shapeId="0" xr:uid="{1ABD3D9C-F3B1-43AB-8262-019D710EB63E}">
      <text>
        <r>
          <rPr>
            <sz val="9"/>
            <color indexed="81"/>
            <rFont val="Tahoma"/>
            <family val="2"/>
          </rPr>
          <t xml:space="preserve">33.2 PPM Calcium
</t>
        </r>
      </text>
    </comment>
    <comment ref="CY399" authorId="0" shapeId="0" xr:uid="{80F0CB5A-477D-4D25-8764-4DDBF36668E1}">
      <text>
        <r>
          <rPr>
            <sz val="9"/>
            <color indexed="81"/>
            <rFont val="Tahoma"/>
            <family val="2"/>
          </rPr>
          <t xml:space="preserve">25.5 PPM Chlorine
</t>
        </r>
      </text>
    </comment>
    <comment ref="CZ399" authorId="0" shapeId="0" xr:uid="{FA0430B3-F4F1-47F5-946B-072A124AAA95}">
      <text>
        <r>
          <rPr>
            <sz val="9"/>
            <color indexed="81"/>
            <rFont val="Tahoma"/>
            <family val="2"/>
          </rPr>
          <t>12.3 PPM Sodium (NA)</t>
        </r>
      </text>
    </comment>
    <comment ref="DM399"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99" authorId="0" shapeId="0" xr:uid="{3E6C73F6-17CC-44CC-B96D-649223872E14}">
      <text>
        <r>
          <rPr>
            <b/>
            <sz val="9"/>
            <color indexed="81"/>
            <rFont val="Tahoma"/>
            <family val="2"/>
          </rPr>
          <t>125ml :   $24.89
275ml:  $39.89</t>
        </r>
        <r>
          <rPr>
            <sz val="9"/>
            <color indexed="81"/>
            <rFont val="Tahoma"/>
            <family val="2"/>
          </rPr>
          <t xml:space="preserve">
</t>
        </r>
      </text>
    </comment>
    <comment ref="DM400" authorId="0" shapeId="0" xr:uid="{526B7A8D-C00B-4082-89AB-E340B53AAC05}">
      <text>
        <r>
          <rPr>
            <b/>
            <sz val="9"/>
            <color indexed="81"/>
            <rFont val="Tahoma"/>
            <family val="2"/>
          </rPr>
          <t>14%</t>
        </r>
        <r>
          <rPr>
            <sz val="9"/>
            <color indexed="81"/>
            <rFont val="Tahoma"/>
            <family val="2"/>
          </rPr>
          <t xml:space="preserve">
</t>
        </r>
      </text>
    </comment>
    <comment ref="DR400" authorId="0" shapeId="0" xr:uid="{B54DE32D-F558-4E6C-A045-7256431452A3}">
      <text>
        <r>
          <rPr>
            <b/>
            <sz val="9"/>
            <color indexed="81"/>
            <rFont val="Tahoma"/>
            <family val="2"/>
          </rPr>
          <t>125ml :   $24.89
275ml:  $39.89</t>
        </r>
        <r>
          <rPr>
            <sz val="9"/>
            <color indexed="81"/>
            <rFont val="Tahoma"/>
            <family val="2"/>
          </rPr>
          <t xml:space="preserve">
</t>
        </r>
      </text>
    </comment>
    <comment ref="DR401" authorId="0" shapeId="0" xr:uid="{FD880185-4547-487E-9253-FFBFB396613C}">
      <text>
        <r>
          <rPr>
            <b/>
            <sz val="9"/>
            <color indexed="81"/>
            <rFont val="Tahoma"/>
            <family val="2"/>
          </rPr>
          <t>125ml :   $24.89
275ml:  $39.89</t>
        </r>
        <r>
          <rPr>
            <sz val="9"/>
            <color indexed="81"/>
            <rFont val="Tahoma"/>
            <family val="2"/>
          </rPr>
          <t xml:space="preserve">
</t>
        </r>
      </text>
    </comment>
    <comment ref="DR402" authorId="0" shapeId="0" xr:uid="{59C76A3E-2F4C-4649-B456-8CD3E8C049E1}">
      <text>
        <r>
          <rPr>
            <b/>
            <sz val="9"/>
            <color indexed="81"/>
            <rFont val="Tahoma"/>
            <family val="2"/>
          </rPr>
          <t>125ml :   $24.89
275ml:  $39.89</t>
        </r>
        <r>
          <rPr>
            <sz val="9"/>
            <color indexed="81"/>
            <rFont val="Tahoma"/>
            <family val="2"/>
          </rPr>
          <t xml:space="preserve">
</t>
        </r>
      </text>
    </comment>
    <comment ref="DM403" authorId="0" shapeId="0" xr:uid="{68A7708A-2BB2-4AED-8A02-CFEA85824825}">
      <text>
        <r>
          <rPr>
            <b/>
            <sz val="9"/>
            <color indexed="81"/>
            <rFont val="Tahoma"/>
            <family val="2"/>
          </rPr>
          <t>33.2992%</t>
        </r>
        <r>
          <rPr>
            <sz val="9"/>
            <color indexed="81"/>
            <rFont val="Tahoma"/>
            <family val="2"/>
          </rPr>
          <t xml:space="preserve">
</t>
        </r>
      </text>
    </comment>
    <comment ref="DR403" authorId="0" shapeId="0" xr:uid="{C0B8D0D0-7F84-4531-845B-F77D276A5C9B}">
      <text>
        <r>
          <rPr>
            <b/>
            <sz val="9"/>
            <color indexed="81"/>
            <rFont val="Tahoma"/>
            <family val="2"/>
          </rPr>
          <t>125ml :   $24.89
275ml:  $39.89</t>
        </r>
        <r>
          <rPr>
            <sz val="9"/>
            <color indexed="81"/>
            <rFont val="Tahoma"/>
            <family val="2"/>
          </rPr>
          <t xml:space="preserve">
</t>
        </r>
      </text>
    </comment>
    <comment ref="CK404" authorId="0" shapeId="0" xr:uid="{F962A840-927B-449B-94D9-366EE416ACFD}">
      <text>
        <r>
          <rPr>
            <b/>
            <sz val="9"/>
            <color indexed="81"/>
            <rFont val="Tahoma"/>
            <family val="2"/>
          </rPr>
          <t>21% NH4</t>
        </r>
        <r>
          <rPr>
            <sz val="9"/>
            <color indexed="81"/>
            <rFont val="Tahoma"/>
            <family val="2"/>
          </rPr>
          <t xml:space="preserve">
</t>
        </r>
      </text>
    </comment>
    <comment ref="DR406" authorId="0" shapeId="0" xr:uid="{E0BCE152-427B-47DC-9F88-FC20E9021481}">
      <text>
        <r>
          <rPr>
            <b/>
            <sz val="9"/>
            <color indexed="81"/>
            <rFont val="Tahoma"/>
            <family val="2"/>
          </rPr>
          <t>125ml :   $24.89
275ml:  $39.89</t>
        </r>
        <r>
          <rPr>
            <sz val="9"/>
            <color indexed="81"/>
            <rFont val="Tahoma"/>
            <family val="2"/>
          </rPr>
          <t xml:space="preserve">
</t>
        </r>
      </text>
    </comment>
    <comment ref="DR407" authorId="0" shapeId="0" xr:uid="{B025EB5B-2EF0-4CF2-889F-1A580A3CE04E}">
      <text>
        <r>
          <rPr>
            <b/>
            <sz val="9"/>
            <color indexed="81"/>
            <rFont val="Tahoma"/>
            <family val="2"/>
          </rPr>
          <t>125ml :   $24.89
275ml:  $39.89</t>
        </r>
        <r>
          <rPr>
            <sz val="9"/>
            <color indexed="81"/>
            <rFont val="Tahoma"/>
            <family val="2"/>
          </rPr>
          <t xml:space="preserve">
</t>
        </r>
      </text>
    </comment>
    <comment ref="DR408" authorId="0" shapeId="0" xr:uid="{4E23C16E-2672-4C0C-A85F-CDA4111E46C6}">
      <text>
        <r>
          <rPr>
            <b/>
            <sz val="9"/>
            <color indexed="81"/>
            <rFont val="Tahoma"/>
            <family val="2"/>
          </rPr>
          <t>125ml :   $24.89
275ml:  $39.89</t>
        </r>
        <r>
          <rPr>
            <sz val="9"/>
            <color indexed="81"/>
            <rFont val="Tahoma"/>
            <family val="2"/>
          </rPr>
          <t xml:space="preserve">
</t>
        </r>
      </text>
    </comment>
    <comment ref="DR409" authorId="0" shapeId="0" xr:uid="{5680A50F-E8D5-432B-9CC9-50A1CB2FC7CC}">
      <text>
        <r>
          <rPr>
            <b/>
            <sz val="9"/>
            <color indexed="81"/>
            <rFont val="Tahoma"/>
            <family val="2"/>
          </rPr>
          <t>125ml :   $24.89
275ml:  $39.89</t>
        </r>
        <r>
          <rPr>
            <sz val="9"/>
            <color indexed="81"/>
            <rFont val="Tahoma"/>
            <family val="2"/>
          </rPr>
          <t xml:space="preserve">
</t>
        </r>
      </text>
    </comment>
    <comment ref="CC410" authorId="0" shapeId="0" xr:uid="{E9FD3283-FC9A-49CC-8175-F6C55B8E118D}">
      <text>
        <r>
          <rPr>
            <b/>
            <sz val="9"/>
            <color indexed="81"/>
            <rFont val="Tahoma"/>
            <family val="2"/>
          </rPr>
          <t>16%</t>
        </r>
        <r>
          <rPr>
            <sz val="9"/>
            <color indexed="81"/>
            <rFont val="Tahoma"/>
            <family val="2"/>
          </rPr>
          <t xml:space="preserve">
</t>
        </r>
      </text>
    </comment>
    <comment ref="CG410" authorId="0" shapeId="0" xr:uid="{AEC18469-2E32-430A-833F-88A73CFDF6AE}">
      <text>
        <r>
          <rPr>
            <b/>
            <sz val="9"/>
            <color indexed="81"/>
            <rFont val="Tahoma"/>
            <family val="2"/>
          </rPr>
          <t>32%  So3
So4 would be
38.4%</t>
        </r>
        <r>
          <rPr>
            <sz val="9"/>
            <color indexed="81"/>
            <rFont val="Tahoma"/>
            <family val="2"/>
          </rPr>
          <t xml:space="preserve">
</t>
        </r>
      </text>
    </comment>
    <comment ref="CH410" authorId="0" shapeId="0" xr:uid="{F214DB26-E624-4A70-B8C7-C6C7B20F62E3}">
      <text>
        <r>
          <rPr>
            <b/>
            <sz val="9"/>
            <color indexed="81"/>
            <rFont val="Tahoma"/>
            <family val="2"/>
          </rPr>
          <t>32%  So3
So4 would be
38.4%</t>
        </r>
        <r>
          <rPr>
            <sz val="9"/>
            <color indexed="81"/>
            <rFont val="Tahoma"/>
            <family val="2"/>
          </rPr>
          <t xml:space="preserve">
</t>
        </r>
      </text>
    </comment>
    <comment ref="CN410" authorId="0" shapeId="0" xr:uid="{C2726778-A3C1-4666-B6C5-496E84D82721}">
      <text>
        <r>
          <rPr>
            <b/>
            <sz val="9"/>
            <color indexed="81"/>
            <rFont val="Tahoma"/>
            <family val="2"/>
          </rPr>
          <t>9.7%</t>
        </r>
      </text>
    </comment>
    <comment ref="CP410" authorId="0" shapeId="0" xr:uid="{56AD6CDE-81FE-43E2-B91F-047E2F6BEA0C}">
      <text>
        <r>
          <rPr>
            <b/>
            <sz val="9"/>
            <color indexed="81"/>
            <rFont val="Tahoma"/>
            <family val="2"/>
          </rPr>
          <t>12.8%</t>
        </r>
        <r>
          <rPr>
            <sz val="9"/>
            <color indexed="81"/>
            <rFont val="Tahoma"/>
            <family val="2"/>
          </rPr>
          <t xml:space="preserve">
</t>
        </r>
      </text>
    </comment>
    <comment ref="CK412" authorId="0" shapeId="0" xr:uid="{060E86F5-5BE4-497A-8A7C-B18F38A70648}">
      <text>
        <r>
          <rPr>
            <b/>
            <sz val="9"/>
            <color indexed="81"/>
            <rFont val="Tahoma"/>
            <family val="2"/>
          </rPr>
          <t>13.5% NO3</t>
        </r>
        <r>
          <rPr>
            <sz val="9"/>
            <color indexed="81"/>
            <rFont val="Tahoma"/>
            <family val="2"/>
          </rPr>
          <t xml:space="preserve">
</t>
        </r>
      </text>
    </comment>
    <comment ref="CP413" authorId="0" shapeId="0" xr:uid="{699A68B6-689E-44A4-B7B7-7D3FE42331AE}">
      <text>
        <r>
          <rPr>
            <sz val="9"/>
            <color indexed="81"/>
            <rFont val="Tahoma"/>
            <family val="2"/>
          </rPr>
          <t>26.5 PPM Sulfate (SO4)</t>
        </r>
      </text>
    </comment>
    <comment ref="DR413" authorId="0" shapeId="0" xr:uid="{CF47FB15-0BF8-474D-A4F6-3E36FF5D957B}">
      <text>
        <r>
          <rPr>
            <b/>
            <sz val="9"/>
            <color indexed="81"/>
            <rFont val="Tahoma"/>
            <family val="2"/>
          </rPr>
          <t>125ml :   $24.89
275ml:  $39.89</t>
        </r>
        <r>
          <rPr>
            <sz val="9"/>
            <color indexed="81"/>
            <rFont val="Tahoma"/>
            <family val="2"/>
          </rPr>
          <t xml:space="preserve">
</t>
        </r>
      </text>
    </comment>
    <comment ref="DR414" authorId="0" shapeId="0" xr:uid="{35009B26-F181-4B53-8A6B-161C95471638}">
      <text>
        <r>
          <rPr>
            <b/>
            <sz val="9"/>
            <color indexed="81"/>
            <rFont val="Tahoma"/>
            <family val="2"/>
          </rPr>
          <t>125ml :   $24.89
275ml:  $39.89</t>
        </r>
        <r>
          <rPr>
            <sz val="9"/>
            <color indexed="81"/>
            <rFont val="Tahoma"/>
            <family val="2"/>
          </rPr>
          <t xml:space="preserve">
</t>
        </r>
      </text>
    </comment>
    <comment ref="DR415" authorId="0" shapeId="0" xr:uid="{D67A8A0D-84D7-4DB7-BD7A-D24F71C7F965}">
      <text>
        <r>
          <rPr>
            <b/>
            <sz val="9"/>
            <color indexed="81"/>
            <rFont val="Tahoma"/>
            <family val="2"/>
          </rPr>
          <t>125ml :   $24.89
275ml:  $39.89</t>
        </r>
        <r>
          <rPr>
            <sz val="9"/>
            <color indexed="81"/>
            <rFont val="Tahoma"/>
            <family val="2"/>
          </rPr>
          <t xml:space="preserve">
</t>
        </r>
      </text>
    </comment>
    <comment ref="DR416" authorId="0" shapeId="0" xr:uid="{AD7B5ADF-F441-449B-A301-2F1156A2CD72}">
      <text>
        <r>
          <rPr>
            <b/>
            <sz val="9"/>
            <color indexed="81"/>
            <rFont val="Tahoma"/>
            <family val="2"/>
          </rPr>
          <t>125ml :   $24.89
275ml:  $39.89</t>
        </r>
        <r>
          <rPr>
            <sz val="9"/>
            <color indexed="81"/>
            <rFont val="Tahoma"/>
            <family val="2"/>
          </rPr>
          <t xml:space="preserve">
</t>
        </r>
      </text>
    </comment>
    <comment ref="DR417" authorId="0" shapeId="0" xr:uid="{718B9DA4-B782-4F2F-BDCA-D9D8290C0C3F}">
      <text>
        <r>
          <rPr>
            <b/>
            <sz val="9"/>
            <color indexed="81"/>
            <rFont val="Tahoma"/>
            <family val="2"/>
          </rPr>
          <t>125ml :   $24.89
275ml:  $39.89</t>
        </r>
        <r>
          <rPr>
            <sz val="9"/>
            <color indexed="81"/>
            <rFont val="Tahoma"/>
            <family val="2"/>
          </rPr>
          <t xml:space="preserve">
</t>
        </r>
      </text>
    </comment>
    <comment ref="DR418" authorId="0" shapeId="0" xr:uid="{00B66FF3-6E6B-4089-B17B-67CB7C1BAF9C}">
      <text>
        <r>
          <rPr>
            <b/>
            <sz val="9"/>
            <color indexed="81"/>
            <rFont val="Tahoma"/>
            <family val="2"/>
          </rPr>
          <t>125ml :   $24.89
275ml:  $39.89</t>
        </r>
        <r>
          <rPr>
            <sz val="9"/>
            <color indexed="81"/>
            <rFont val="Tahoma"/>
            <family val="2"/>
          </rPr>
          <t xml:space="preserve">
</t>
        </r>
      </text>
    </comment>
    <comment ref="DR419" authorId="0" shapeId="0" xr:uid="{2361B40F-4856-484F-92E2-535F67607A86}">
      <text>
        <r>
          <rPr>
            <b/>
            <sz val="9"/>
            <color indexed="81"/>
            <rFont val="Tahoma"/>
            <family val="2"/>
          </rPr>
          <t>125ml :   $24.89
275ml:  $39.89</t>
        </r>
        <r>
          <rPr>
            <sz val="9"/>
            <color indexed="81"/>
            <rFont val="Tahoma"/>
            <family val="2"/>
          </rPr>
          <t xml:space="preserve">
</t>
        </r>
      </text>
    </comment>
    <comment ref="CO420" authorId="0" shapeId="0" xr:uid="{1694F475-BB13-42CF-9C96-7B69EEA9098F}">
      <text>
        <r>
          <rPr>
            <b/>
            <sz val="9"/>
            <color indexed="81"/>
            <rFont val="Tahoma"/>
            <family val="2"/>
          </rPr>
          <t>Hardwater version has 1%</t>
        </r>
        <r>
          <rPr>
            <sz val="9"/>
            <color indexed="81"/>
            <rFont val="Tahoma"/>
            <family val="2"/>
          </rPr>
          <t xml:space="preserve">
Regular has 5%</t>
        </r>
      </text>
    </comment>
    <comment ref="DR420" authorId="0" shapeId="0" xr:uid="{B342D222-9F16-471B-B604-80B88507F16A}">
      <text>
        <r>
          <rPr>
            <b/>
            <sz val="9"/>
            <color indexed="81"/>
            <rFont val="Tahoma"/>
            <family val="2"/>
          </rPr>
          <t>125ml :   $24.89
275ml:  $39.89</t>
        </r>
        <r>
          <rPr>
            <sz val="9"/>
            <color indexed="81"/>
            <rFont val="Tahoma"/>
            <family val="2"/>
          </rPr>
          <t xml:space="preserve">
</t>
        </r>
      </text>
    </comment>
    <comment ref="DR421" authorId="0" shapeId="0" xr:uid="{23E7834A-BE01-4DE1-88E9-47F4EC20B295}">
      <text>
        <r>
          <rPr>
            <b/>
            <sz val="9"/>
            <color indexed="81"/>
            <rFont val="Tahoma"/>
            <family val="2"/>
          </rPr>
          <t>125ml :   $24.89
275ml:  $39.89</t>
        </r>
        <r>
          <rPr>
            <sz val="9"/>
            <color indexed="81"/>
            <rFont val="Tahoma"/>
            <family val="2"/>
          </rPr>
          <t xml:space="preserve">
</t>
        </r>
      </text>
    </comment>
    <comment ref="DR422" authorId="0" shapeId="0" xr:uid="{D30C24D7-3663-40A2-9521-02307EA95EB8}">
      <text>
        <r>
          <rPr>
            <b/>
            <sz val="9"/>
            <color indexed="81"/>
            <rFont val="Tahoma"/>
            <family val="2"/>
          </rPr>
          <t>125ml :   $24.89
275ml:  $39.89</t>
        </r>
        <r>
          <rPr>
            <sz val="9"/>
            <color indexed="81"/>
            <rFont val="Tahoma"/>
            <family val="2"/>
          </rPr>
          <t xml:space="preserve">
</t>
        </r>
      </text>
    </comment>
    <comment ref="DR423" authorId="0" shapeId="0" xr:uid="{1DA33ACC-A021-4719-8576-F14B198A7A55}">
      <text>
        <r>
          <rPr>
            <b/>
            <sz val="9"/>
            <color indexed="81"/>
            <rFont val="Tahoma"/>
            <family val="2"/>
          </rPr>
          <t>125ml :   $24.89
275ml:  $39.89</t>
        </r>
        <r>
          <rPr>
            <sz val="9"/>
            <color indexed="81"/>
            <rFont val="Tahoma"/>
            <family val="2"/>
          </rPr>
          <t xml:space="preserve">
</t>
        </r>
      </text>
    </comment>
    <comment ref="DR424" authorId="0" shapeId="0" xr:uid="{6E323C4D-4547-4194-B538-458C2259E7F8}">
      <text>
        <r>
          <rPr>
            <b/>
            <sz val="9"/>
            <color indexed="81"/>
            <rFont val="Tahoma"/>
            <family val="2"/>
          </rPr>
          <t>125ml :   $24.89
275ml:  $39.89</t>
        </r>
        <r>
          <rPr>
            <sz val="9"/>
            <color indexed="81"/>
            <rFont val="Tahoma"/>
            <family val="2"/>
          </rPr>
          <t xml:space="preserve">
</t>
        </r>
      </text>
    </comment>
    <comment ref="DR425" authorId="0" shapeId="0" xr:uid="{B0773CA5-4F69-4787-9E4C-50F523FACB8D}">
      <text>
        <r>
          <rPr>
            <b/>
            <sz val="9"/>
            <color indexed="81"/>
            <rFont val="Tahoma"/>
            <family val="2"/>
          </rPr>
          <t>125ml :   $24.89
275ml:  $39.89</t>
        </r>
        <r>
          <rPr>
            <sz val="9"/>
            <color indexed="81"/>
            <rFont val="Tahoma"/>
            <family val="2"/>
          </rPr>
          <t xml:space="preserve">
</t>
        </r>
      </text>
    </comment>
    <comment ref="DR426" authorId="0" shapeId="0" xr:uid="{C1F9646F-0A12-4825-951E-D1D42F098C4C}">
      <text>
        <r>
          <rPr>
            <b/>
            <sz val="9"/>
            <color indexed="81"/>
            <rFont val="Tahoma"/>
            <family val="2"/>
          </rPr>
          <t>125ml :   $24.89
275ml:  $39.89</t>
        </r>
        <r>
          <rPr>
            <sz val="9"/>
            <color indexed="81"/>
            <rFont val="Tahoma"/>
            <family val="2"/>
          </rPr>
          <t xml:space="preserve">
</t>
        </r>
      </text>
    </comment>
    <comment ref="DR427" authorId="0" shapeId="0" xr:uid="{8F2AB916-5AF3-4C06-8165-170385EA731C}">
      <text>
        <r>
          <rPr>
            <b/>
            <sz val="9"/>
            <color indexed="81"/>
            <rFont val="Tahoma"/>
            <family val="2"/>
          </rPr>
          <t>125ml :   $24.89
275ml:  $39.89</t>
        </r>
        <r>
          <rPr>
            <sz val="9"/>
            <color indexed="81"/>
            <rFont val="Tahoma"/>
            <family val="2"/>
          </rPr>
          <t xml:space="preserve">
</t>
        </r>
      </text>
    </comment>
    <comment ref="DR428" authorId="0" shapeId="0" xr:uid="{B9BB0AD2-D040-4958-AB80-1F7EDAE579F5}">
      <text>
        <r>
          <rPr>
            <b/>
            <sz val="9"/>
            <color indexed="81"/>
            <rFont val="Tahoma"/>
            <family val="2"/>
          </rPr>
          <t>125ml :   $24.89
275ml:  $39.89</t>
        </r>
        <r>
          <rPr>
            <sz val="9"/>
            <color indexed="81"/>
            <rFont val="Tahoma"/>
            <family val="2"/>
          </rPr>
          <t xml:space="preserve">
</t>
        </r>
      </text>
    </comment>
    <comment ref="DR429" authorId="0" shapeId="0" xr:uid="{4CDC230C-4048-4408-AE70-4DC716F740D7}">
      <text>
        <r>
          <rPr>
            <b/>
            <sz val="9"/>
            <color indexed="81"/>
            <rFont val="Tahoma"/>
            <family val="2"/>
          </rPr>
          <t>125ml :   $24.89
275ml:  $39.89</t>
        </r>
        <r>
          <rPr>
            <sz val="9"/>
            <color indexed="81"/>
            <rFont val="Tahoma"/>
            <family val="2"/>
          </rPr>
          <t xml:space="preserve">
</t>
        </r>
      </text>
    </comment>
    <comment ref="DR430" authorId="0" shapeId="0" xr:uid="{A4EF3077-2A05-4D1B-AC21-3C460F7F225D}">
      <text>
        <r>
          <rPr>
            <b/>
            <sz val="9"/>
            <color indexed="81"/>
            <rFont val="Tahoma"/>
            <family val="2"/>
          </rPr>
          <t>125ml :   $24.89
275ml:  $39.89</t>
        </r>
        <r>
          <rPr>
            <sz val="9"/>
            <color indexed="81"/>
            <rFont val="Tahoma"/>
            <family val="2"/>
          </rPr>
          <t xml:space="preserve">
</t>
        </r>
      </text>
    </comment>
    <comment ref="DR431" authorId="0" shapeId="0" xr:uid="{4355EA5D-B0D9-4CFB-8457-415DE1DE04AD}">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1081DD51-1965-4A13-A2CA-BEC850C82CAD}">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E21B33B4-2F30-4921-80AA-1A1997F5DE4E}">
      <text>
        <r>
          <rPr>
            <b/>
            <sz val="9"/>
            <color indexed="81"/>
            <rFont val="Tahoma"/>
            <family val="2"/>
          </rPr>
          <t>125ml :   $24.89
275ml:  $39.89</t>
        </r>
        <r>
          <rPr>
            <sz val="9"/>
            <color indexed="81"/>
            <rFont val="Tahoma"/>
            <family val="2"/>
          </rPr>
          <t xml:space="preserve">
</t>
        </r>
      </text>
    </comment>
    <comment ref="P3" authorId="1" shapeId="0" xr:uid="{652F5745-0B0B-446A-9BD9-7296CE66DBA7}">
      <text>
        <r>
          <rPr>
            <b/>
            <sz val="9"/>
            <color indexed="81"/>
            <rFont val="Tahoma"/>
            <family val="2"/>
          </rPr>
          <t>Monosilic acid.  To adjust to Si I think divide by half to separate the si?
44% is bottle number</t>
        </r>
      </text>
    </comment>
    <comment ref="V16" authorId="1" shapeId="0" xr:uid="{9C4C87DA-65A7-4C62-B045-38A488706A03}">
      <text>
        <r>
          <rPr>
            <sz val="9"/>
            <color indexed="81"/>
            <rFont val="Tahoma"/>
            <family val="2"/>
          </rPr>
          <t>26.5 PPM Sulfate (SO4)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46CE4305-B2D9-467D-A6CC-247FA715A0C0}">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C0C98A52-0276-4777-B9C4-5430ED37B16A}">
      <text>
        <r>
          <rPr>
            <b/>
            <sz val="9"/>
            <color indexed="81"/>
            <rFont val="Tahoma"/>
            <family val="2"/>
          </rPr>
          <t>125ml :   $24.89
275ml:  $39.89</t>
        </r>
        <r>
          <rPr>
            <sz val="9"/>
            <color indexed="81"/>
            <rFont val="Tahoma"/>
            <family val="2"/>
          </rPr>
          <t xml:space="preserve">
</t>
        </r>
      </text>
    </comment>
    <comment ref="P3" authorId="1" shapeId="0" xr:uid="{6A86341B-49B1-4F9F-9E95-E45748F6746C}">
      <text>
        <r>
          <rPr>
            <b/>
            <sz val="9"/>
            <color indexed="81"/>
            <rFont val="Tahoma"/>
            <family val="2"/>
          </rPr>
          <t>Monosilic acid.  To adjust to Si I think divide by half to separate the si?
44% is bottle number</t>
        </r>
      </text>
    </comment>
    <comment ref="V16" authorId="1" shapeId="0" xr:uid="{11766B8E-E6C1-461D-8B26-E47EB4A5E154}">
      <text>
        <r>
          <rPr>
            <sz val="9"/>
            <color indexed="81"/>
            <rFont val="Tahoma"/>
            <family val="2"/>
          </rPr>
          <t>26.5 PPM Sulfate (SO4)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F771F71A-FA30-49D2-925E-BB88037A3E12}">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267CEF51-5BFA-47B5-92C4-839E493EE728}">
      <text>
        <r>
          <rPr>
            <b/>
            <sz val="9"/>
            <color indexed="81"/>
            <rFont val="Tahoma"/>
            <family val="2"/>
          </rPr>
          <t>125ml :   $24.89
275ml:  $39.89</t>
        </r>
        <r>
          <rPr>
            <sz val="9"/>
            <color indexed="81"/>
            <rFont val="Tahoma"/>
            <family val="2"/>
          </rPr>
          <t xml:space="preserve">
</t>
        </r>
      </text>
    </comment>
    <comment ref="P3" authorId="1" shapeId="0" xr:uid="{9E95CE26-DC44-42A5-A900-4D74EF0830B8}">
      <text>
        <r>
          <rPr>
            <b/>
            <sz val="9"/>
            <color indexed="81"/>
            <rFont val="Tahoma"/>
            <family val="2"/>
          </rPr>
          <t>Monosilic acid.  To adjust to Si I think divide by half to separate the si?
44% is bottle number</t>
        </r>
      </text>
    </comment>
    <comment ref="V16" authorId="1" shapeId="0" xr:uid="{3FEEEDF8-0E8B-42EC-A380-8A91903C53E0}">
      <text>
        <r>
          <rPr>
            <sz val="9"/>
            <color indexed="81"/>
            <rFont val="Tahoma"/>
            <family val="2"/>
          </rPr>
          <t>26.5 PPM Sulfate (SO4)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3" authorId="0" shapeId="0" xr:uid="{09DB5FEE-8381-4A76-B782-3F54621C7C5D}">
      <text>
        <r>
          <rPr>
            <b/>
            <sz val="9"/>
            <color indexed="81"/>
            <rFont val="Tahoma"/>
            <family val="2"/>
          </rPr>
          <t>240 watts
Can actually go up to 260 but keep around 225 for heat</t>
        </r>
      </text>
    </comment>
    <comment ref="B24" authorId="0" shapeId="0" xr:uid="{7100FB6A-FCAA-4DB8-BBAF-BE67D84EADB9}">
      <text>
        <r>
          <rPr>
            <b/>
            <sz val="9"/>
            <color indexed="81"/>
            <rFont val="Tahoma"/>
            <family val="2"/>
          </rPr>
          <t xml:space="preserve">Low  29w
Medium 36w
Medium High 42w
High 57w
High is adjustable watts in increments
</t>
        </r>
      </text>
    </comment>
    <comment ref="B26" authorId="0" shapeId="0" xr:uid="{6A367AD0-3C09-4342-A733-470E2E0CF8A4}">
      <text>
        <r>
          <rPr>
            <b/>
            <sz val="9"/>
            <color indexed="81"/>
            <rFont val="Tahoma"/>
            <family val="2"/>
          </rPr>
          <t>Low  27
Medium  35 
High  43</t>
        </r>
      </text>
    </comment>
    <comment ref="B43" authorId="0" shapeId="0" xr:uid="{7BC754EA-E280-4BB6-BFCF-96BA5AAE9DC3}">
      <text>
        <r>
          <rPr>
            <b/>
            <sz val="9"/>
            <color indexed="81"/>
            <rFont val="Tahoma"/>
            <family val="2"/>
          </rPr>
          <t>Lowest 48w
Medium  50w
High     53w
Highest   65w</t>
        </r>
      </text>
    </comment>
    <comment ref="B48" authorId="0" shapeId="0" xr:uid="{5741F6AC-2F4A-4953-81AD-E5AF558A1BEB}">
      <text>
        <r>
          <rPr>
            <b/>
            <sz val="9"/>
            <color indexed="81"/>
            <rFont val="Tahoma"/>
            <family val="2"/>
          </rPr>
          <t>Low  27
Medium  35 
High  43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<sst xmlns="http://schemas.openxmlformats.org/spreadsheetml/2006/main" count="4421" uniqueCount="2740">
  <si>
    <t>Done</t>
  </si>
  <si>
    <t>Gal.</t>
  </si>
  <si>
    <t>Seedling</t>
  </si>
  <si>
    <t>250-500</t>
  </si>
  <si>
    <t>Total</t>
  </si>
  <si>
    <t xml:space="preserve"> 350-400 ppm</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</si>
  <si>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</si>
  <si>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</si>
  <si>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</si>
  <si>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</si>
  <si>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</si>
  <si>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</si>
  <si>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</si>
  <si>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</si>
  <si>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</si>
  <si>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</si>
  <si>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</si>
  <si>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</si>
  <si>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</si>
  <si>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</si>
  <si>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</si>
  <si>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</si>
  <si>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</si>
  <si>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</si>
  <si>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</si>
  <si>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</si>
  <si>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</si>
  <si>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</si>
  <si>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</si>
  <si>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</si>
  <si>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</si>
  <si>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</si>
  <si>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</si>
  <si>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</si>
  <si>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</si>
  <si>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</si>
  <si>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</si>
  <si>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</si>
  <si>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</si>
  <si>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</si>
  <si>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</si>
  <si>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</si>
  <si>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</si>
  <si>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</si>
  <si>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</si>
  <si>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</si>
  <si>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</si>
  <si>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</si>
  <si>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</si>
  <si>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</si>
  <si>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</si>
  <si>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</si>
  <si>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</si>
  <si>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</si>
  <si>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</si>
  <si>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</si>
  <si>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</si>
  <si>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</si>
  <si>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</si>
  <si>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</si>
  <si>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</si>
  <si>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</si>
  <si>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</si>
  <si>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</si>
  <si>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</si>
  <si>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</si>
  <si>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</si>
  <si>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</si>
  <si>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</si>
  <si>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</si>
  <si>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</si>
  <si>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</si>
  <si>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</si>
  <si>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</si>
  <si>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</si>
  <si>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</si>
  <si>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</si>
  <si>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</si>
  <si>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</si>
  <si>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</si>
  <si>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</si>
  <si>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</si>
  <si>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</si>
  <si>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</si>
  <si>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</si>
  <si>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</si>
  <si>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</si>
  <si>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</si>
  <si>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</si>
  <si>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</si>
  <si>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</si>
  <si>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</si>
  <si>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</si>
  <si>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</si>
  <si>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</si>
  <si>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</si>
  <si>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</si>
  <si>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</si>
  <si>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</si>
  <si>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</si>
  <si>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</si>
  <si>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</si>
  <si>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</si>
  <si>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</si>
  <si>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</si>
  <si>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</si>
  <si>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</si>
  <si>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</si>
  <si>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</si>
  <si>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</si>
  <si>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</si>
  <si>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</si>
  <si>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</si>
  <si>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</si>
  <si>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</si>
  <si>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</si>
  <si>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</si>
  <si>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</si>
  <si>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</si>
  <si>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</si>
  <si>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</si>
  <si>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</si>
  <si>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</si>
  <si>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</si>
  <si>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</si>
  <si>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</si>
  <si>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</si>
  <si>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</si>
  <si>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</si>
  <si>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</si>
  <si>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</si>
  <si>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</si>
  <si>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</si>
  <si>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</si>
  <si>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</si>
  <si>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</si>
  <si>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</si>
  <si>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</si>
  <si>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</si>
  <si>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</si>
  <si>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</si>
  <si>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</si>
  <si>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</si>
  <si>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</si>
  <si>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</si>
  <si>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</si>
  <si>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</si>
  <si>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</si>
  <si>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</si>
  <si>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</si>
  <si>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</si>
  <si>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</si>
  <si>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</si>
  <si>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</si>
  <si>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</si>
  <si>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</si>
  <si>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</si>
  <si>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</si>
  <si>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</si>
  <si>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</si>
  <si>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</si>
  <si>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</si>
  <si>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</si>
  <si>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</si>
  <si>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</si>
  <si>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</si>
  <si>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</si>
  <si>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</si>
  <si>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</si>
  <si>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</si>
  <si>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</si>
  <si>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</si>
  <si>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</si>
  <si>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</si>
  <si>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</si>
  <si>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</si>
  <si>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</si>
  <si>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</si>
  <si>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</si>
  <si>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</si>
  <si>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</si>
  <si>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</si>
  <si>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</si>
  <si>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</si>
  <si>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</si>
  <si>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</si>
  <si>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</si>
  <si>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</si>
  <si>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</si>
  <si>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</si>
  <si>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</si>
  <si>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</si>
  <si>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</si>
  <si>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</si>
  <si>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</si>
  <si>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</si>
  <si>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</si>
  <si>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</si>
  <si>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</si>
  <si>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</si>
  <si>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</si>
  <si>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</si>
  <si>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</si>
  <si>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</si>
  <si>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</si>
  <si>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</si>
  <si>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</si>
  <si>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</si>
  <si>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</si>
  <si>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</si>
  <si>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</si>
  <si>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</si>
  <si>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</si>
  <si>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</si>
  <si>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</si>
  <si>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</si>
  <si>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</si>
  <si>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</si>
  <si>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</si>
  <si>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</si>
  <si>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</si>
  <si>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</si>
  <si>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</si>
  <si>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</si>
  <si>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Curing and extra cooling</t>
  </si>
  <si>
    <t>Hourly Usage a Day     11am-5pm Weekdays</t>
  </si>
  <si>
    <t>Hourly Usage a Day     7pm-7am and Weekends</t>
  </si>
  <si>
    <t>Dehumidifyer Small</t>
  </si>
  <si>
    <t>Airpump Vivosun 6 port</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</si>
  <si>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</si>
  <si>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</si>
  <si>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</si>
  <si>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</si>
  <si>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</si>
  <si>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</si>
  <si>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</si>
  <si>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</si>
  <si>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</si>
  <si>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</si>
  <si>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</si>
  <si>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</si>
  <si>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</si>
  <si>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</si>
  <si>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</si>
  <si>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</si>
  <si>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</si>
  <si>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</si>
  <si>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</si>
  <si>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</si>
  <si>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</si>
  <si>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</si>
  <si>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</si>
  <si>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</si>
  <si>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</si>
  <si>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</si>
  <si>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</si>
  <si>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</si>
  <si>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</si>
  <si>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</si>
  <si>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</si>
  <si>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Cure Tent 3x3 (39x39)</t>
  </si>
  <si>
    <t>Grow shelf  1x2.5 (12x32</t>
  </si>
  <si>
    <t>Grow Table  1.5x3  (18x34)</t>
  </si>
  <si>
    <t>water Barrel 2x2 (24x24)</t>
  </si>
  <si>
    <t>Nute Barrel 2x2 (24x24)</t>
  </si>
  <si>
    <t>veg tent res 1x1  (12x12)</t>
  </si>
  <si>
    <t>flower tent res 1x1  (12x12)</t>
  </si>
  <si>
    <t>veg res food 2x1</t>
  </si>
  <si>
    <t>sink</t>
  </si>
  <si>
    <t xml:space="preserve">Small Tent 4x4 (48x48)  </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</si>
  <si>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</si>
  <si>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</si>
  <si>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</si>
  <si>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</si>
  <si>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</si>
  <si>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</si>
  <si>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</si>
  <si>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</si>
  <si>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</si>
  <si>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</si>
  <si>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</si>
  <si>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</si>
  <si>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</si>
  <si>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</si>
  <si>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</si>
  <si>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</si>
  <si>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</si>
  <si>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</si>
  <si>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</si>
  <si>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</si>
  <si>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</si>
  <si>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</si>
  <si>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</si>
  <si>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</si>
  <si>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</si>
  <si>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</si>
  <si>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</si>
  <si>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</si>
  <si>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</si>
  <si>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</si>
  <si>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</si>
  <si>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</si>
  <si>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</si>
  <si>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</si>
  <si>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</si>
  <si>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</si>
  <si>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</si>
  <si>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</si>
  <si>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</si>
  <si>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</si>
  <si>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</si>
  <si>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</si>
  <si>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</si>
  <si>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</si>
  <si>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</si>
  <si>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</si>
  <si>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</si>
  <si>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</si>
  <si>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</si>
  <si>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</si>
  <si>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</si>
  <si>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</si>
  <si>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</si>
  <si>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</si>
  <si>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</si>
  <si>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</si>
  <si>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</si>
  <si>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</si>
  <si>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</si>
  <si>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</si>
  <si>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</si>
  <si>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</si>
  <si>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</si>
  <si>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</si>
  <si>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</si>
  <si>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</si>
  <si>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</si>
  <si>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</si>
  <si>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</si>
  <si>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</si>
  <si>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</si>
  <si>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</si>
  <si>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</si>
  <si>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</si>
  <si>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</si>
  <si>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</si>
  <si>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</si>
  <si>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</si>
  <si>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</si>
  <si>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</si>
  <si>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</si>
  <si>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</si>
  <si>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</si>
  <si>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</si>
  <si>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</si>
  <si>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</si>
  <si>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</si>
  <si>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</si>
  <si>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</si>
  <si>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</si>
  <si>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</si>
  <si>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</si>
  <si>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</si>
  <si>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</si>
  <si>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</si>
  <si>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</si>
  <si>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</si>
  <si>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</si>
  <si>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</si>
  <si>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</si>
  <si>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</si>
  <si>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</si>
  <si>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</si>
  <si>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</si>
  <si>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</si>
  <si>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</si>
  <si>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</si>
  <si>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</si>
  <si>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</si>
  <si>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</si>
  <si>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</si>
  <si>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</si>
  <si>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</si>
  <si>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</si>
  <si>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</si>
  <si>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</si>
  <si>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</si>
  <si>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</si>
  <si>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</si>
  <si>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</si>
  <si>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</si>
  <si>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</si>
  <si>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</si>
  <si>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</si>
  <si>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</si>
  <si>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</si>
  <si>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</si>
  <si>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</si>
  <si>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</si>
  <si>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</si>
  <si>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</si>
  <si>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</si>
  <si>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</si>
  <si>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</si>
  <si>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</si>
  <si>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</si>
  <si>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</si>
  <si>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</si>
  <si>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</si>
  <si>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</si>
  <si>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</si>
  <si>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</si>
  <si>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</si>
  <si>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</si>
  <si>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</si>
  <si>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</si>
  <si>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</si>
  <si>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</si>
  <si>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</si>
  <si>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</si>
  <si>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</si>
  <si>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</si>
  <si>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</si>
  <si>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</si>
  <si>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</si>
  <si>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</si>
  <si>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</si>
  <si>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</si>
  <si>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</si>
  <si>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</si>
  <si>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</si>
  <si>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</si>
  <si>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</si>
  <si>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</si>
  <si>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</si>
  <si>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</si>
  <si>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</si>
  <si>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</si>
  <si>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</si>
  <si>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</si>
  <si>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</si>
  <si>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</si>
  <si>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</si>
  <si>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</si>
  <si>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</si>
  <si>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</si>
  <si>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</si>
  <si>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</si>
  <si>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</si>
  <si>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</si>
  <si>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</si>
  <si>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</si>
  <si>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</si>
  <si>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</si>
  <si>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</si>
  <si>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</si>
  <si>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</si>
  <si>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</si>
  <si>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</si>
  <si>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</si>
  <si>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</si>
  <si>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</si>
  <si>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</si>
  <si>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</si>
  <si>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</si>
  <si>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</si>
  <si>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</si>
  <si>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</si>
  <si>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</si>
  <si>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</si>
  <si>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</si>
  <si>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</si>
  <si>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</si>
  <si>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</si>
  <si>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</si>
  <si>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</si>
  <si>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</si>
  <si>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</si>
  <si>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</si>
  <si>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</si>
  <si>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</si>
  <si>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</si>
  <si>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</si>
  <si>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</si>
  <si>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</si>
  <si>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</si>
  <si>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</si>
  <si>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</si>
  <si>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</si>
  <si>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</si>
  <si>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</si>
  <si>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</si>
  <si>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</si>
  <si>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</si>
  <si>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</si>
  <si>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</si>
  <si>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</si>
  <si>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</si>
  <si>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</si>
  <si>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</si>
  <si>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</si>
  <si>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</si>
  <si>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</si>
  <si>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</si>
  <si>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</si>
  <si>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</si>
  <si>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</si>
  <si>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</si>
  <si>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</si>
  <si>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</si>
  <si>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</si>
  <si>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</si>
  <si>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</si>
  <si>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</si>
  <si>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</si>
  <si>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</si>
  <si>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</si>
  <si>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</si>
  <si>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</si>
  <si>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</si>
  <si>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</si>
  <si>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</si>
  <si>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</si>
  <si>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</si>
  <si>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</si>
  <si>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</si>
  <si>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</si>
  <si>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</si>
  <si>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</si>
  <si>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</si>
  <si>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</si>
  <si>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</si>
  <si>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</si>
  <si>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</si>
  <si>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</si>
  <si>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</si>
  <si>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</si>
  <si>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</si>
  <si>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</si>
  <si>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</si>
  <si>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</si>
  <si>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</si>
  <si>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</si>
  <si>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</si>
  <si>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</si>
  <si>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</si>
  <si>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</si>
  <si>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</si>
  <si>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</si>
  <si>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</si>
  <si>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</si>
  <si>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</si>
  <si>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</si>
  <si>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</si>
  <si>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</si>
  <si>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</si>
  <si>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</si>
  <si>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</si>
  <si>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</si>
  <si>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</si>
  <si>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</si>
  <si>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</si>
  <si>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</si>
  <si>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</si>
  <si>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</si>
  <si>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</si>
  <si>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</si>
  <si>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</si>
  <si>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</si>
  <si>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</si>
  <si>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</si>
  <si>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</si>
  <si>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</si>
  <si>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</si>
  <si>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</si>
  <si>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</si>
  <si>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</si>
  <si>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</si>
  <si>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</si>
  <si>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</si>
  <si>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</si>
  <si>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</si>
  <si>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</si>
  <si>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</si>
  <si>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</si>
  <si>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</si>
  <si>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</si>
  <si>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</si>
  <si>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</si>
  <si>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</si>
  <si>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</si>
  <si>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</si>
  <si>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</si>
  <si>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</si>
  <si>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</si>
  <si>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</si>
  <si>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</si>
  <si>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</si>
  <si>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</si>
  <si>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</si>
  <si>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</si>
  <si>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</si>
  <si>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</si>
  <si>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</si>
  <si>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</si>
  <si>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</si>
  <si>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</si>
  <si>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</si>
  <si>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</si>
  <si>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</si>
  <si>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</si>
  <si>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</si>
  <si>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</si>
  <si>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</si>
  <si>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</si>
  <si>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</si>
  <si>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</si>
  <si>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</si>
  <si>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</si>
  <si>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</si>
  <si>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</si>
  <si>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</si>
  <si>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</si>
  <si>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</si>
  <si>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</si>
  <si>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</si>
  <si>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</si>
  <si>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</si>
  <si>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</si>
  <si>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</si>
  <si>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</si>
  <si>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</si>
  <si>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</si>
  <si>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</si>
  <si>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</si>
  <si>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</si>
  <si>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</si>
  <si>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</si>
  <si>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</si>
  <si>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</si>
  <si>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</si>
  <si>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</si>
  <si>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</si>
  <si>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</si>
  <si>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</si>
  <si>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</si>
  <si>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</si>
  <si>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</si>
  <si>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</si>
  <si>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</si>
  <si>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</si>
  <si>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</si>
  <si>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</si>
  <si>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</si>
  <si>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</si>
  <si>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</si>
  <si>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</si>
  <si>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</si>
  <si>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</si>
  <si>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</si>
  <si>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</si>
  <si>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</si>
  <si>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</si>
  <si>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</si>
  <si>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</si>
  <si>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</si>
  <si>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</si>
  <si>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</si>
  <si>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</si>
  <si>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</si>
  <si>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</si>
  <si>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</si>
  <si>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</si>
  <si>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</si>
  <si>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</si>
  <si>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</si>
  <si>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</si>
  <si>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</si>
  <si>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</si>
  <si>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</si>
  <si>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</si>
  <si>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</si>
  <si>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</si>
  <si>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</si>
  <si>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</si>
  <si>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</si>
  <si>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</si>
  <si>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</si>
  <si>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</si>
  <si>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</si>
  <si>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</si>
  <si>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</si>
  <si>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</si>
  <si>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</si>
  <si>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</si>
  <si>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</si>
  <si>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</si>
  <si>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</si>
  <si>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</si>
  <si>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</si>
  <si>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</si>
  <si>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</si>
  <si>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</si>
  <si>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</si>
  <si>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</si>
  <si>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</si>
  <si>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</si>
  <si>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</si>
  <si>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</si>
  <si>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</si>
  <si>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</si>
  <si>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</si>
  <si>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</si>
  <si>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</si>
  <si>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</si>
  <si>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</si>
  <si>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</si>
  <si>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</si>
  <si>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</si>
  <si>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</si>
  <si>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</si>
  <si>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</si>
  <si>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</si>
  <si>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</si>
  <si>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</si>
  <si>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</si>
  <si>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</si>
  <si>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</si>
  <si>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</si>
  <si>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</si>
  <si>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</si>
  <si>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</si>
  <si>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</si>
  <si>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</si>
  <si>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</si>
  <si>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</si>
  <si>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</si>
  <si>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</si>
  <si>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</si>
  <si>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</si>
  <si>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</si>
  <si>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</si>
  <si>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</si>
  <si>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</si>
  <si>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</si>
  <si>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</si>
  <si>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</si>
  <si>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</si>
  <si>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</si>
  <si>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</si>
  <si>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</si>
  <si>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</si>
  <si>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</si>
  <si>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</si>
  <si>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</si>
  <si>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</si>
  <si>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</si>
  <si>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</si>
  <si>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</si>
  <si>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</si>
  <si>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</si>
  <si>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</si>
  <si>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</si>
  <si>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</si>
  <si>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</si>
  <si>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</si>
  <si>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</si>
  <si>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</si>
  <si>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</si>
  <si>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</si>
  <si>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</si>
  <si>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</si>
  <si>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</si>
  <si>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</si>
  <si>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</si>
  <si>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</si>
  <si>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</si>
  <si>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</si>
  <si>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</si>
  <si>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</si>
  <si>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</si>
  <si>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</si>
  <si>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</si>
  <si>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</si>
  <si>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</si>
  <si>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</si>
  <si>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</si>
  <si>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</si>
  <si>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</si>
  <si>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</si>
  <si>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</si>
  <si>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</si>
  <si>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</si>
  <si>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</si>
  <si>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</si>
  <si>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</si>
  <si>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</si>
  <si>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</si>
  <si>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</si>
  <si>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</si>
  <si>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</si>
  <si>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</si>
  <si>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</si>
  <si>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</si>
  <si>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</si>
  <si>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</si>
  <si>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</si>
  <si>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</si>
  <si>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</si>
  <si>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</si>
  <si>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</si>
  <si>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</si>
  <si>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</si>
  <si>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</si>
  <si>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</si>
  <si>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</si>
  <si>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</si>
  <si>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</si>
  <si>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</si>
  <si>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</si>
  <si>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</si>
  <si>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https://www.lowes.ca/product/under-sink-plumbing/1-12-in-dia-90-degree-plastic-elbow-coupling-15742</t>
  </si>
  <si>
    <t>1-1/2-in Dia. 90-Degree Plastic Elbow Coupling</t>
  </si>
  <si>
    <t>lowes</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</si>
  <si>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</si>
  <si>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</si>
  <si>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</si>
  <si>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</si>
  <si>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</si>
  <si>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</si>
  <si>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</si>
  <si>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</si>
  <si>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</si>
  <si>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</si>
  <si>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sink?</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</si>
  <si>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</si>
  <si>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</si>
  <si>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</si>
  <si>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</si>
  <si>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</si>
  <si>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</si>
  <si>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</si>
  <si>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</si>
  <si>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</si>
  <si>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</si>
  <si>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</si>
  <si>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</si>
  <si>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</si>
  <si>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</si>
  <si>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</si>
  <si>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</si>
  <si>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</si>
  <si>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</si>
  <si>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</si>
  <si>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</si>
  <si>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</si>
  <si>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</si>
  <si>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</si>
  <si>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</si>
  <si>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</si>
  <si>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</si>
  <si>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</si>
  <si>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</si>
  <si>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</si>
  <si>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</si>
  <si>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</si>
  <si>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</si>
  <si>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</si>
  <si>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</si>
  <si>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</si>
  <si>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</si>
  <si>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</si>
  <si>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</si>
  <si>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</si>
  <si>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</si>
  <si>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</si>
  <si>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</si>
  <si>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</si>
  <si>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</si>
  <si>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</si>
  <si>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</si>
  <si>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</si>
  <si>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</si>
  <si>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</si>
  <si>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</si>
  <si>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</si>
  <si>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</si>
  <si>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</si>
  <si>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</si>
  <si>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</si>
  <si>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</si>
  <si>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</si>
  <si>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</si>
  <si>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</si>
  <si>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</si>
  <si>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</si>
  <si>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</si>
  <si>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</si>
  <si>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</si>
  <si>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</si>
  <si>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</si>
  <si>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</si>
  <si>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</si>
  <si>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</si>
  <si>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</si>
  <si>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</si>
  <si>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</si>
  <si>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</si>
  <si>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</si>
  <si>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</si>
  <si>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</si>
  <si>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</si>
  <si>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</si>
  <si>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</si>
  <si>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</si>
  <si>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</si>
  <si>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</si>
  <si>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</si>
  <si>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</si>
  <si>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</si>
  <si>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</si>
  <si>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</si>
  <si>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</si>
  <si>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</si>
  <si>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</si>
  <si>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</si>
  <si>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</si>
  <si>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</si>
  <si>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</si>
  <si>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</si>
  <si>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</si>
  <si>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</si>
  <si>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</si>
  <si>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</si>
  <si>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</si>
  <si>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</si>
  <si>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</si>
  <si>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</si>
  <si>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</si>
  <si>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</si>
  <si>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</si>
  <si>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</si>
  <si>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</si>
  <si>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</si>
  <si>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</si>
  <si>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</si>
  <si>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</si>
  <si>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</si>
  <si>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</si>
  <si>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</si>
  <si>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</si>
  <si>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</si>
  <si>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</si>
  <si>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</si>
  <si>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</si>
  <si>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</si>
  <si>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</si>
  <si>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</si>
  <si>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</si>
  <si>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</si>
  <si>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</si>
  <si>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</si>
  <si>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</si>
  <si>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</si>
  <si>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</si>
  <si>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</si>
  <si>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</si>
  <si>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</si>
  <si>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</si>
  <si>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</si>
  <si>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</si>
  <si>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</si>
  <si>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</si>
  <si>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</si>
  <si>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</si>
  <si>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</si>
  <si>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</si>
  <si>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</si>
  <si>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</si>
  <si>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</si>
  <si>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</si>
  <si>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</si>
  <si>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</si>
  <si>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</si>
  <si>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</si>
  <si>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</si>
  <si>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</si>
  <si>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</si>
  <si>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Todo Anytime:</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</si>
  <si>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</si>
  <si>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</si>
  <si>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</si>
  <si>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</si>
  <si>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</si>
  <si>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</si>
  <si>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</si>
  <si>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</si>
  <si>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</si>
  <si>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</si>
  <si>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</si>
  <si>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</si>
  <si>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</si>
  <si>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</si>
  <si>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</si>
  <si>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</si>
  <si>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</si>
  <si>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</si>
  <si>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</si>
  <si>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</si>
  <si>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</si>
  <si>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</si>
  <si>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</si>
  <si>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</si>
  <si>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</si>
  <si>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</si>
  <si>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</si>
  <si>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</si>
  <si>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</si>
  <si>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</si>
  <si>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</si>
  <si>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</si>
  <si>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</si>
  <si>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</si>
  <si>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</si>
  <si>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</si>
  <si>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</si>
  <si>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</si>
  <si>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</si>
  <si>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</si>
  <si>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</si>
  <si>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</si>
  <si>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</si>
  <si>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</si>
  <si>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</si>
  <si>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</si>
  <si>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</si>
  <si>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</si>
  <si>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</si>
  <si>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</si>
  <si>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</si>
  <si>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</si>
  <si>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</si>
  <si>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</si>
  <si>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</si>
  <si>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</si>
  <si>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</si>
  <si>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</si>
  <si>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</si>
  <si>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</si>
  <si>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</si>
  <si>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</si>
  <si>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</si>
  <si>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</si>
  <si>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</si>
  <si>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</si>
  <si>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</si>
  <si>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</si>
  <si>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</si>
  <si>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</si>
  <si>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</si>
  <si>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</si>
  <si>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</si>
  <si>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</si>
  <si>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</si>
  <si>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</si>
  <si>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</si>
  <si>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</si>
  <si>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</si>
  <si>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</si>
  <si>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</si>
  <si>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</si>
  <si>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</si>
  <si>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</si>
  <si>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</si>
  <si>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</si>
  <si>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</si>
  <si>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</si>
  <si>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</si>
  <si>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</si>
  <si>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</si>
  <si>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</si>
  <si>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</si>
  <si>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</si>
  <si>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</si>
  <si>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</si>
  <si>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</si>
  <si>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</si>
  <si>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</si>
  <si>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</si>
  <si>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</si>
  <si>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</si>
  <si>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</si>
  <si>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</si>
  <si>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</si>
  <si>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</si>
  <si>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</si>
  <si>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</si>
  <si>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</si>
  <si>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</si>
  <si>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</si>
  <si>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</si>
  <si>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</si>
  <si>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</si>
  <si>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</si>
  <si>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</si>
  <si>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</si>
  <si>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</si>
  <si>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</si>
  <si>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</si>
  <si>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</si>
  <si>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</si>
  <si>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</si>
  <si>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</si>
  <si>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</si>
  <si>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</si>
  <si>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</si>
  <si>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</si>
  <si>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</si>
  <si>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</si>
  <si>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</si>
  <si>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</si>
  <si>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</si>
  <si>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</si>
  <si>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</si>
  <si>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</si>
  <si>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</si>
  <si>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</si>
  <si>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</si>
  <si>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</si>
  <si>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</si>
  <si>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</si>
  <si>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</si>
  <si>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</si>
  <si>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</si>
  <si>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</si>
  <si>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</si>
  <si>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</si>
  <si>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</si>
  <si>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</si>
  <si>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</si>
  <si>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</si>
  <si>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</si>
  <si>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</si>
  <si>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</si>
  <si>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</si>
  <si>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</si>
  <si>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</si>
  <si>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</si>
  <si>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</si>
  <si>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</si>
  <si>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</si>
  <si>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</si>
  <si>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</si>
  <si>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</si>
  <si>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</si>
  <si>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</si>
  <si>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</si>
  <si>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</si>
  <si>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</si>
  <si>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</si>
  <si>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</si>
  <si>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</si>
  <si>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</si>
  <si>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</si>
  <si>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</si>
  <si>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</si>
  <si>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</si>
  <si>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</si>
  <si>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</si>
  <si>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</si>
  <si>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</si>
  <si>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</si>
  <si>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</si>
  <si>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</si>
  <si>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</si>
  <si>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</si>
  <si>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</si>
  <si>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</si>
  <si>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</si>
  <si>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</si>
  <si>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</si>
  <si>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</si>
  <si>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</si>
  <si>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</si>
  <si>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</si>
  <si>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</si>
  <si>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</si>
  <si>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</si>
  <si>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</si>
  <si>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</si>
  <si>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</si>
  <si>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</si>
  <si>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</si>
  <si>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</si>
  <si>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</si>
  <si>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</si>
  <si>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</si>
  <si>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</si>
  <si>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</si>
  <si>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</si>
  <si>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</si>
  <si>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</si>
  <si>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</si>
  <si>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</si>
  <si>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</si>
  <si>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</si>
  <si>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</si>
  <si>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</si>
  <si>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</si>
  <si>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</si>
  <si>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</si>
  <si>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</si>
  <si>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</si>
  <si>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</si>
  <si>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</si>
  <si>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</si>
  <si>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</si>
  <si>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</si>
  <si>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</si>
  <si>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</si>
  <si>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</si>
  <si>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</si>
  <si>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</si>
  <si>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</si>
  <si>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</si>
  <si>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</si>
  <si>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</si>
  <si>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</si>
  <si>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</si>
  <si>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</si>
  <si>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</si>
  <si>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</si>
  <si>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</si>
  <si>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</si>
  <si>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</si>
  <si>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</si>
  <si>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</si>
  <si>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</si>
  <si>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</si>
  <si>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</si>
  <si>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</si>
  <si>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</si>
  <si>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</si>
  <si>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</si>
  <si>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</si>
  <si>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</si>
  <si>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</si>
  <si>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</si>
  <si>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</si>
  <si>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</si>
  <si>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</si>
  <si>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</si>
  <si>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</si>
  <si>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</si>
  <si>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</si>
  <si>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</si>
  <si>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</si>
  <si>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</si>
  <si>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</si>
  <si>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</si>
  <si>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</si>
  <si>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</si>
  <si>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</si>
  <si>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</si>
  <si>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</si>
  <si>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</si>
  <si>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</si>
  <si>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</si>
  <si>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</si>
  <si>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</si>
  <si>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</si>
  <si>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</si>
  <si>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</si>
  <si>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</si>
  <si>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</si>
  <si>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</si>
  <si>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</si>
  <si>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</si>
  <si>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</si>
  <si>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</si>
  <si>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</si>
  <si>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</si>
  <si>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</si>
  <si>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</si>
  <si>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</si>
  <si>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</si>
  <si>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</si>
  <si>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</si>
  <si>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</si>
  <si>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</si>
  <si>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</si>
  <si>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</si>
  <si>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</si>
  <si>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</si>
  <si>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</si>
  <si>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</si>
  <si>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</si>
  <si>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</si>
  <si>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</si>
  <si>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</si>
  <si>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</si>
  <si>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</si>
  <si>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</si>
  <si>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</si>
  <si>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</si>
  <si>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</si>
  <si>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</si>
  <si>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</si>
  <si>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</si>
  <si>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</si>
  <si>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</si>
  <si>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</si>
  <si>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</si>
  <si>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</si>
  <si>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</si>
  <si>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</si>
  <si>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</si>
  <si>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</si>
  <si>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</si>
  <si>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</si>
  <si>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</si>
  <si>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</si>
  <si>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</si>
  <si>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</si>
  <si>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</si>
  <si>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</si>
  <si>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</si>
  <si>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</si>
  <si>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</si>
  <si>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</si>
  <si>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</si>
  <si>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</si>
  <si>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</si>
  <si>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</si>
  <si>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</si>
  <si>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</si>
  <si>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</si>
  <si>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</si>
  <si>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</si>
  <si>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</si>
  <si>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</si>
  <si>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</si>
  <si>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</si>
  <si>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</si>
  <si>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</si>
  <si>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</si>
  <si>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</si>
  <si>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</si>
  <si>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</si>
  <si>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</si>
  <si>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</si>
  <si>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</si>
  <si>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</si>
  <si>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</si>
  <si>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</si>
  <si>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</si>
  <si>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</si>
  <si>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</si>
  <si>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</si>
  <si>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</si>
  <si>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</si>
  <si>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</si>
  <si>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</si>
  <si>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</si>
  <si>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</si>
  <si>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</si>
  <si>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</si>
  <si>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</si>
  <si>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</si>
  <si>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</si>
  <si>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</si>
  <si>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</si>
  <si>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</si>
  <si>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</si>
  <si>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</si>
  <si>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</si>
  <si>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</si>
  <si>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</si>
  <si>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</si>
  <si>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</si>
  <si>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</si>
  <si>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</si>
  <si>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</si>
  <si>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</si>
  <si>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</si>
  <si>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</si>
  <si>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</si>
  <si>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</si>
  <si>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</si>
  <si>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</si>
  <si>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</si>
  <si>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</si>
  <si>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</si>
  <si>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</si>
  <si>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</si>
  <si>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</si>
  <si>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</si>
  <si>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</si>
  <si>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</si>
  <si>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</si>
  <si>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rain barrel bottom drain?</t>
  </si>
  <si>
    <t>ez stor 13 gallon x5?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</si>
  <si>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</si>
  <si>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</si>
  <si>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</si>
  <si>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</si>
  <si>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</si>
  <si>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</si>
  <si>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</si>
  <si>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</si>
  <si>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</si>
  <si>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</si>
  <si>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</si>
  <si>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</si>
  <si>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</si>
  <si>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</si>
  <si>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</si>
  <si>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</si>
  <si>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</si>
  <si>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</si>
  <si>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</si>
  <si>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</si>
  <si>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</si>
  <si>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</si>
  <si>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</si>
  <si>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</si>
  <si>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</si>
  <si>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</si>
  <si>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</si>
  <si>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</si>
  <si>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</si>
  <si>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</si>
  <si>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</si>
  <si>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</si>
  <si>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</si>
  <si>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</si>
  <si>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</si>
  <si>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</si>
  <si>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</si>
  <si>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</si>
  <si>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</si>
  <si>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</si>
  <si>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</si>
  <si>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</si>
  <si>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</si>
  <si>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</si>
  <si>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</si>
  <si>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</si>
  <si>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</si>
  <si>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</si>
  <si>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</si>
  <si>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</si>
  <si>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</si>
  <si>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</si>
  <si>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</si>
  <si>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</si>
  <si>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</si>
  <si>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</si>
  <si>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</si>
  <si>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</si>
  <si>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</si>
  <si>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</si>
  <si>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</si>
  <si>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</si>
  <si>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</si>
  <si>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</si>
  <si>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</si>
  <si>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</si>
  <si>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</si>
  <si>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</si>
  <si>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</si>
  <si>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</si>
  <si>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</si>
  <si>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</si>
  <si>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</si>
  <si>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</si>
  <si>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</si>
  <si>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</si>
  <si>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</si>
  <si>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</si>
  <si>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</si>
  <si>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</si>
  <si>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</si>
  <si>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</si>
  <si>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</si>
  <si>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</si>
  <si>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</si>
  <si>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</si>
  <si>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</si>
  <si>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</si>
  <si>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</si>
  <si>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</si>
  <si>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</si>
  <si>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</si>
  <si>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</si>
  <si>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</si>
  <si>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</si>
  <si>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</si>
  <si>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</si>
  <si>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</si>
  <si>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</si>
  <si>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</si>
  <si>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</si>
  <si>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</si>
  <si>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</si>
  <si>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</si>
  <si>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</si>
  <si>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</si>
  <si>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</si>
  <si>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</si>
  <si>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</si>
  <si>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</si>
  <si>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</si>
  <si>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</si>
  <si>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</si>
  <si>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</si>
  <si>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</si>
  <si>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</si>
  <si>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</si>
  <si>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</si>
  <si>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</si>
  <si>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</si>
  <si>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</si>
  <si>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</si>
  <si>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</si>
  <si>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</si>
  <si>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</si>
  <si>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</si>
  <si>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</si>
  <si>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</si>
  <si>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</si>
  <si>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</si>
  <si>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</si>
  <si>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</si>
  <si>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</si>
  <si>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</si>
  <si>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</si>
  <si>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</si>
  <si>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</si>
  <si>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</si>
  <si>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</si>
  <si>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</si>
  <si>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</si>
  <si>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</si>
  <si>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</si>
  <si>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</si>
  <si>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</si>
  <si>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</si>
  <si>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</si>
  <si>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</si>
  <si>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</si>
  <si>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</si>
  <si>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</si>
  <si>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</si>
  <si>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</si>
  <si>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</si>
  <si>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</si>
  <si>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</si>
  <si>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</si>
  <si>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</si>
  <si>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</si>
  <si>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</si>
  <si>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</si>
  <si>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</si>
  <si>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</si>
  <si>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</si>
  <si>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</si>
  <si>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</si>
  <si>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</si>
  <si>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</si>
  <si>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</si>
  <si>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</si>
  <si>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</si>
  <si>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</si>
  <si>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</si>
  <si>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</si>
  <si>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</si>
  <si>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</si>
  <si>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</si>
  <si>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</si>
  <si>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</si>
  <si>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</si>
  <si>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</si>
  <si>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</si>
  <si>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</si>
  <si>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</si>
  <si>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</si>
  <si>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</si>
  <si>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</si>
  <si>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</si>
  <si>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</si>
  <si>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</si>
  <si>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</si>
  <si>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</si>
  <si>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</si>
  <si>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</si>
  <si>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</si>
  <si>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</si>
  <si>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</si>
  <si>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</si>
  <si>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</si>
  <si>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</si>
  <si>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</si>
  <si>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</si>
  <si>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</si>
  <si>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</si>
  <si>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</si>
  <si>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</si>
  <si>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</si>
  <si>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</si>
  <si>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</si>
  <si>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</si>
  <si>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</si>
  <si>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</si>
  <si>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</si>
  <si>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</si>
  <si>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</si>
  <si>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</si>
  <si>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</si>
  <si>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</si>
  <si>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</si>
  <si>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</si>
  <si>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</si>
  <si>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</si>
  <si>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</si>
  <si>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</si>
  <si>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</si>
  <si>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</si>
  <si>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</si>
  <si>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</si>
  <si>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</si>
  <si>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</si>
  <si>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</si>
  <si>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</si>
  <si>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</si>
  <si>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</si>
  <si>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</si>
  <si>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</si>
  <si>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</si>
  <si>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</si>
  <si>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</si>
  <si>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</si>
  <si>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</si>
  <si>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</si>
  <si>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</si>
  <si>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</si>
  <si>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</si>
  <si>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</si>
  <si>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</si>
  <si>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</si>
  <si>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</si>
  <si>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</si>
  <si>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</si>
  <si>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</si>
  <si>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</si>
  <si>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</si>
  <si>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</si>
  <si>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</si>
  <si>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</si>
  <si>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</si>
  <si>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</si>
  <si>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</si>
  <si>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</si>
  <si>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</si>
  <si>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</si>
  <si>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</si>
  <si>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</si>
  <si>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</si>
  <si>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</si>
  <si>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</si>
  <si>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</si>
  <si>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</si>
  <si>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</si>
  <si>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</si>
  <si>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</si>
  <si>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</si>
  <si>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</si>
  <si>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</si>
  <si>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</si>
  <si>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</si>
  <si>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</si>
  <si>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</si>
  <si>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</si>
  <si>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</si>
  <si>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</si>
  <si>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</si>
  <si>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</si>
  <si>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</si>
  <si>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</si>
  <si>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</si>
  <si>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</si>
  <si>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</si>
  <si>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</si>
  <si>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</si>
  <si>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</si>
  <si>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</si>
  <si>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</si>
  <si>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</si>
  <si>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</si>
  <si>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</si>
  <si>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</si>
  <si>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</si>
  <si>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</si>
  <si>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</si>
  <si>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</si>
  <si>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</si>
  <si>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</si>
  <si>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</si>
  <si>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</si>
  <si>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</si>
  <si>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</si>
  <si>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</si>
  <si>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</si>
  <si>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</si>
  <si>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</si>
  <si>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</si>
  <si>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</si>
  <si>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</si>
  <si>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</si>
  <si>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</si>
  <si>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</si>
  <si>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</si>
  <si>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</si>
  <si>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</si>
  <si>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</si>
  <si>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</si>
  <si>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</si>
  <si>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</si>
  <si>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</si>
  <si>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</si>
  <si>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</si>
  <si>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</si>
  <si>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</si>
  <si>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</si>
  <si>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</si>
  <si>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</si>
  <si>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</si>
  <si>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</si>
  <si>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</si>
  <si>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</si>
  <si>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</si>
  <si>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</si>
  <si>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</si>
  <si>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</si>
  <si>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</si>
  <si>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</si>
  <si>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</si>
  <si>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</si>
  <si>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</si>
  <si>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</si>
  <si>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</si>
  <si>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</si>
  <si>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</si>
  <si>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</si>
  <si>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</si>
  <si>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</si>
  <si>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</si>
  <si>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</si>
  <si>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</si>
  <si>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</si>
  <si>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</si>
  <si>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</si>
  <si>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</si>
  <si>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</si>
  <si>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</si>
  <si>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</si>
  <si>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</si>
  <si>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</si>
  <si>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</si>
  <si>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</si>
  <si>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</si>
  <si>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</si>
  <si>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</si>
  <si>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</si>
  <si>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</si>
  <si>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</si>
  <si>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</si>
  <si>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</si>
  <si>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</si>
  <si>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</si>
  <si>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</si>
  <si>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</si>
  <si>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</si>
  <si>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</si>
  <si>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</si>
  <si>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</si>
  <si>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</si>
  <si>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</si>
  <si>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</si>
  <si>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</si>
  <si>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</si>
  <si>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</si>
  <si>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</si>
  <si>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</si>
  <si>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</si>
  <si>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</si>
  <si>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</si>
  <si>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</si>
  <si>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</si>
  <si>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</si>
  <si>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</si>
  <si>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</si>
  <si>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</si>
  <si>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</si>
  <si>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</si>
  <si>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</si>
  <si>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</si>
  <si>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</si>
  <si>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</si>
  <si>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</si>
  <si>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</si>
  <si>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</si>
  <si>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</si>
  <si>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</si>
  <si>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</si>
  <si>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</si>
  <si>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</si>
  <si>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</si>
  <si>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</si>
  <si>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</si>
  <si>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</si>
  <si>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</si>
  <si>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</si>
  <si>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</si>
  <si>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</si>
  <si>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</si>
  <si>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</si>
  <si>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chiller</t>
  </si>
  <si>
    <t>AC</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</si>
  <si>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</si>
  <si>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</si>
  <si>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</si>
  <si>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</si>
  <si>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</si>
  <si>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</si>
  <si>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</si>
  <si>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</si>
  <si>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</si>
  <si>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veg dwc plumbing?</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</si>
  <si>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</si>
  <si>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</si>
  <si>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</si>
  <si>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</si>
  <si>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</si>
  <si>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</si>
  <si>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</si>
  <si>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</si>
  <si>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</si>
  <si>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</si>
  <si>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</si>
  <si>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</si>
  <si>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</si>
  <si>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</si>
  <si>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</si>
  <si>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</si>
  <si>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</si>
  <si>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</si>
  <si>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</si>
  <si>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</si>
  <si>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</si>
  <si>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</si>
  <si>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</si>
  <si>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</si>
  <si>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</si>
  <si>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</si>
  <si>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</si>
  <si>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</si>
  <si>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</si>
  <si>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</si>
  <si>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</si>
  <si>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</si>
  <si>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</si>
  <si>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</si>
  <si>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</si>
  <si>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</si>
  <si>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</si>
  <si>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</si>
  <si>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</si>
  <si>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</si>
  <si>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</si>
  <si>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</si>
  <si>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</si>
  <si>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</si>
  <si>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</si>
  <si>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</si>
  <si>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</si>
  <si>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</si>
  <si>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</si>
  <si>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</si>
  <si>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</si>
  <si>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</si>
  <si>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</si>
  <si>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</si>
  <si>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</si>
  <si>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</si>
  <si>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</si>
  <si>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</si>
  <si>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</si>
  <si>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</si>
  <si>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</si>
  <si>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</si>
  <si>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</si>
  <si>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</si>
  <si>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</si>
  <si>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</si>
  <si>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</si>
  <si>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</si>
  <si>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</si>
  <si>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</si>
  <si>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</si>
  <si>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</si>
  <si>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</si>
  <si>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</si>
  <si>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</si>
  <si>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</si>
  <si>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</si>
  <si>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</si>
  <si>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</si>
  <si>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</si>
  <si>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</si>
  <si>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</si>
  <si>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</si>
  <si>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</si>
  <si>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</si>
  <si>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</si>
  <si>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</si>
  <si>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</si>
  <si>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</si>
  <si>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</si>
  <si>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</si>
  <si>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</si>
  <si>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</si>
  <si>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</si>
  <si>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</si>
  <si>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</si>
  <si>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</si>
  <si>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</si>
  <si>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</si>
  <si>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</si>
  <si>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</si>
  <si>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</si>
  <si>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</si>
  <si>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</si>
  <si>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</si>
  <si>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https://thecannabissuperstore.ca/product/current-culture-growth-module-drilled-13-gallon/</t>
  </si>
  <si>
    <t>thecannabissuperstore</t>
  </si>
  <si>
    <t>migrow</t>
  </si>
  <si>
    <t>https://www.incredigrow.ca/products/ez-stor-container-buckets-and-lids?variant=32083973996605</t>
  </si>
  <si>
    <t>incredigrow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</si>
  <si>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</si>
  <si>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</si>
  <si>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</si>
  <si>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</si>
  <si>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</si>
  <si>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</si>
  <si>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</si>
  <si>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</si>
  <si>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</si>
  <si>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</si>
  <si>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</si>
  <si>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</si>
  <si>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</si>
  <si>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</si>
  <si>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</si>
  <si>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</si>
  <si>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</si>
  <si>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</si>
  <si>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</si>
  <si>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</si>
  <si>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</si>
  <si>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</si>
  <si>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</si>
  <si>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</si>
  <si>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</si>
  <si>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</si>
  <si>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</si>
  <si>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</si>
  <si>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</si>
  <si>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</si>
  <si>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</si>
  <si>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</si>
  <si>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</si>
  <si>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</si>
  <si>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</si>
  <si>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</si>
  <si>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</si>
  <si>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</si>
  <si>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</si>
  <si>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</si>
  <si>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</si>
  <si>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</si>
  <si>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</si>
  <si>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</si>
  <si>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</si>
  <si>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</si>
  <si>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</si>
  <si>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</si>
  <si>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</si>
  <si>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</si>
  <si>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</si>
  <si>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</si>
  <si>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</si>
  <si>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</si>
  <si>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</si>
  <si>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</si>
  <si>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</si>
  <si>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</si>
  <si>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</si>
  <si>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</si>
  <si>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</si>
  <si>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</si>
  <si>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</si>
  <si>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</si>
  <si>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</si>
  <si>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</si>
  <si>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</si>
  <si>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</si>
  <si>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</si>
  <si>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</si>
  <si>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</si>
  <si>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</si>
  <si>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</si>
  <si>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</si>
  <si>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</si>
  <si>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</si>
  <si>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</si>
  <si>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</si>
  <si>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</si>
  <si>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</si>
  <si>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</si>
  <si>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</si>
  <si>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</si>
  <si>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</si>
  <si>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</si>
  <si>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</si>
  <si>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</si>
  <si>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</si>
  <si>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</si>
  <si>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</si>
  <si>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</si>
  <si>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</si>
  <si>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</si>
  <si>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</si>
  <si>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</si>
  <si>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</si>
  <si>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</si>
  <si>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</si>
  <si>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</si>
  <si>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</si>
  <si>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</si>
  <si>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</si>
  <si>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</si>
  <si>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</si>
  <si>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</si>
  <si>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</si>
  <si>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</si>
  <si>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</si>
  <si>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</si>
  <si>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</si>
  <si>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</si>
  <si>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</si>
  <si>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</si>
  <si>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</si>
  <si>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</si>
  <si>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</si>
  <si>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</si>
  <si>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</si>
  <si>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</si>
  <si>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</si>
  <si>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</si>
  <si>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</si>
  <si>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</si>
  <si>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</si>
  <si>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</si>
  <si>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</si>
  <si>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</si>
  <si>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</si>
  <si>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</si>
  <si>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</si>
  <si>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</si>
  <si>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</si>
  <si>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</si>
  <si>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</si>
  <si>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</si>
  <si>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</si>
  <si>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</si>
  <si>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</si>
  <si>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</si>
  <si>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</si>
  <si>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</si>
  <si>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</si>
  <si>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</si>
  <si>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</si>
  <si>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</si>
  <si>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</si>
  <si>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</si>
  <si>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</si>
  <si>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</si>
  <si>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</si>
  <si>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</si>
  <si>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</si>
  <si>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</si>
  <si>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</si>
  <si>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</si>
  <si>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</si>
  <si>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</si>
  <si>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</si>
  <si>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</si>
  <si>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</si>
  <si>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</si>
  <si>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</si>
  <si>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</si>
  <si>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</si>
  <si>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</si>
  <si>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</si>
  <si>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</si>
  <si>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</si>
  <si>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</si>
  <si>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</si>
  <si>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</si>
  <si>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</si>
  <si>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</si>
  <si>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</si>
  <si>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</si>
  <si>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</si>
  <si>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</si>
  <si>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</si>
  <si>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</si>
  <si>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</si>
  <si>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</si>
  <si>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</si>
  <si>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</si>
  <si>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</si>
  <si>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</si>
  <si>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</si>
  <si>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</si>
  <si>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</si>
  <si>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</si>
  <si>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</si>
  <si>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</si>
  <si>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</si>
  <si>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</si>
  <si>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</si>
  <si>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</si>
  <si>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</si>
  <si>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</si>
  <si>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</si>
  <si>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</si>
  <si>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</si>
  <si>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</si>
  <si>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</si>
  <si>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</si>
  <si>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</si>
  <si>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</si>
  <si>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</si>
  <si>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</si>
  <si>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</si>
  <si>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</si>
  <si>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</si>
  <si>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</si>
  <si>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</si>
  <si>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</si>
  <si>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</si>
  <si>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</si>
  <si>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</si>
  <si>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</si>
  <si>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</si>
  <si>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</si>
  <si>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</si>
  <si>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</si>
  <si>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</si>
  <si>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</si>
  <si>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</si>
  <si>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</si>
  <si>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</si>
  <si>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</si>
  <si>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</si>
  <si>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</si>
  <si>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</si>
  <si>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</si>
  <si>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</si>
  <si>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</si>
  <si>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</si>
  <si>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</si>
  <si>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</si>
  <si>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</si>
  <si>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</si>
  <si>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</si>
  <si>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</si>
  <si>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</si>
  <si>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</si>
  <si>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</si>
  <si>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</si>
  <si>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</si>
  <si>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</si>
  <si>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</si>
  <si>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</si>
  <si>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</si>
  <si>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</si>
  <si>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</si>
  <si>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</si>
  <si>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</si>
  <si>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</si>
  <si>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</si>
  <si>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</si>
  <si>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</si>
  <si>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</si>
  <si>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</si>
  <si>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</si>
  <si>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</si>
  <si>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</si>
  <si>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</si>
  <si>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</si>
  <si>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</si>
  <si>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</si>
  <si>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</si>
  <si>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</si>
  <si>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</si>
  <si>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</si>
  <si>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</si>
  <si>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</si>
  <si>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</si>
  <si>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</si>
  <si>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</si>
  <si>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</si>
  <si>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</si>
  <si>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</si>
  <si>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</si>
  <si>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</si>
  <si>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</si>
  <si>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</si>
  <si>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</si>
  <si>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</si>
  <si>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</si>
  <si>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</si>
  <si>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</si>
  <si>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</si>
  <si>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</si>
  <si>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</si>
  <si>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</si>
  <si>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</si>
  <si>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</si>
  <si>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</si>
  <si>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</si>
  <si>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</si>
  <si>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</si>
  <si>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</si>
  <si>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</si>
  <si>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</si>
  <si>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</si>
  <si>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</si>
  <si>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</si>
  <si>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</si>
  <si>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</si>
  <si>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</si>
  <si>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</si>
  <si>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</si>
  <si>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</si>
  <si>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</si>
  <si>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</si>
  <si>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</si>
  <si>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</si>
  <si>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</si>
  <si>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</si>
  <si>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</si>
  <si>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</si>
  <si>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</si>
  <si>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</si>
  <si>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</si>
  <si>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</si>
  <si>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</si>
  <si>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</si>
  <si>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</si>
  <si>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</si>
  <si>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</si>
  <si>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</si>
  <si>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</si>
  <si>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</si>
  <si>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</si>
  <si>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</si>
  <si>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</si>
  <si>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</si>
  <si>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</si>
  <si>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</si>
  <si>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</si>
  <si>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</si>
  <si>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</si>
  <si>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</si>
  <si>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</si>
  <si>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</si>
  <si>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</si>
  <si>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</si>
  <si>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</si>
  <si>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</si>
  <si>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</si>
  <si>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</si>
  <si>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</si>
  <si>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</si>
  <si>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</si>
  <si>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</si>
  <si>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</si>
  <si>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</si>
  <si>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</si>
  <si>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</si>
  <si>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</si>
  <si>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</si>
  <si>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</si>
  <si>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</si>
  <si>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</si>
  <si>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</si>
  <si>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</si>
  <si>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</si>
  <si>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</si>
  <si>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</si>
  <si>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</si>
  <si>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</si>
  <si>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</si>
  <si>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</si>
  <si>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</si>
  <si>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</si>
  <si>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</si>
  <si>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</si>
  <si>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</si>
  <si>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</si>
  <si>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</si>
  <si>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</si>
  <si>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</si>
  <si>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</si>
  <si>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</si>
  <si>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</si>
  <si>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</si>
  <si>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</si>
  <si>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</si>
  <si>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</si>
  <si>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</si>
  <si>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</si>
  <si>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</si>
  <si>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</si>
  <si>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</si>
  <si>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</si>
  <si>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</si>
  <si>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</si>
  <si>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</si>
  <si>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</si>
  <si>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</si>
  <si>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</si>
  <si>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</si>
  <si>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</si>
  <si>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</si>
  <si>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</si>
  <si>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</si>
  <si>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</si>
  <si>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</si>
  <si>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</si>
  <si>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</si>
  <si>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</si>
  <si>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</si>
  <si>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</si>
  <si>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</si>
  <si>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</si>
  <si>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</si>
  <si>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</si>
  <si>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</si>
  <si>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</si>
  <si>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</si>
  <si>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</si>
  <si>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</si>
  <si>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</si>
  <si>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</si>
  <si>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</si>
  <si>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</si>
  <si>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</si>
  <si>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</si>
  <si>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</si>
  <si>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</si>
  <si>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</si>
  <si>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</si>
  <si>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</si>
  <si>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</si>
  <si>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</si>
  <si>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</si>
  <si>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</si>
  <si>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</si>
  <si>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</si>
  <si>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</si>
  <si>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</si>
  <si>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</si>
  <si>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</si>
  <si>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</si>
  <si>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</si>
  <si>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</si>
  <si>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</si>
  <si>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</si>
  <si>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</si>
  <si>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</si>
  <si>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</si>
  <si>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</si>
  <si>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</si>
  <si>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</si>
  <si>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</si>
  <si>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</si>
  <si>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cc modules   $53</t>
  </si>
  <si>
    <t>cc 3 inch  bulkheads x 9?</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</si>
  <si>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</si>
  <si>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</si>
  <si>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</si>
  <si>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</si>
  <si>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</si>
  <si>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</si>
  <si>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</si>
  <si>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</si>
  <si>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</si>
  <si>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</si>
  <si>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</si>
  <si>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</si>
  <si>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</si>
  <si>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</si>
  <si>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</si>
  <si>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</si>
  <si>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</si>
  <si>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</si>
  <si>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</si>
  <si>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</si>
  <si>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</si>
  <si>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</si>
  <si>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</si>
  <si>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</si>
  <si>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</si>
  <si>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</si>
  <si>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</si>
  <si>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</si>
  <si>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</si>
  <si>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</si>
  <si>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</si>
  <si>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</si>
  <si>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</si>
  <si>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</si>
  <si>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</si>
  <si>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</si>
  <si>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</si>
  <si>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</si>
  <si>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</si>
  <si>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</si>
  <si>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</si>
  <si>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</si>
  <si>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</si>
  <si>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</si>
  <si>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</si>
  <si>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</si>
  <si>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</si>
  <si>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</si>
  <si>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</si>
  <si>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</si>
  <si>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</si>
  <si>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</si>
  <si>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</si>
  <si>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</si>
  <si>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</si>
  <si>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</si>
  <si>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</si>
  <si>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</si>
  <si>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</si>
  <si>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</si>
  <si>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</si>
  <si>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</si>
  <si>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</si>
  <si>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</si>
  <si>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</si>
  <si>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</si>
  <si>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</si>
  <si>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</si>
  <si>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</si>
  <si>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</si>
  <si>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</si>
  <si>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</si>
  <si>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</si>
  <si>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</si>
  <si>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</si>
  <si>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</si>
  <si>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</si>
  <si>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</si>
  <si>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</si>
  <si>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</si>
  <si>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</si>
  <si>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</si>
  <si>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</si>
  <si>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</si>
  <si>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</si>
  <si>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</si>
  <si>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</si>
  <si>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</si>
  <si>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</si>
  <si>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</si>
  <si>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</si>
  <si>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</si>
  <si>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</si>
  <si>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</si>
  <si>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</si>
  <si>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</si>
  <si>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</si>
  <si>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</si>
  <si>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</si>
  <si>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</si>
  <si>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</si>
  <si>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</si>
  <si>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</si>
  <si>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</si>
  <si>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</si>
  <si>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</si>
  <si>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</si>
  <si>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</si>
  <si>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</si>
  <si>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</si>
  <si>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</si>
  <si>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</si>
  <si>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</si>
  <si>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</si>
  <si>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</si>
  <si>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</si>
  <si>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Start Outdoor</t>
  </si>
  <si>
    <t>Outdoor Flowering</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</si>
  <si>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</si>
  <si>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</si>
  <si>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</si>
  <si>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</si>
  <si>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</si>
  <si>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</si>
  <si>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</si>
  <si>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</si>
  <si>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</si>
  <si>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</si>
  <si>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</si>
  <si>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</si>
  <si>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</si>
  <si>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</si>
  <si>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</si>
  <si>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</si>
  <si>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</si>
  <si>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</si>
  <si>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</si>
  <si>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</si>
  <si>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</si>
  <si>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</si>
  <si>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</si>
  <si>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</si>
  <si>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</si>
  <si>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</si>
  <si>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</si>
  <si>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</si>
  <si>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</si>
  <si>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</si>
  <si>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</si>
  <si>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</si>
  <si>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</si>
  <si>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</si>
  <si>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</si>
  <si>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</si>
  <si>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</si>
  <si>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</si>
  <si>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</si>
  <si>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</si>
  <si>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</si>
  <si>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</si>
  <si>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</si>
  <si>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</si>
  <si>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</si>
  <si>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</si>
  <si>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</si>
  <si>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</si>
  <si>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</si>
  <si>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</si>
  <si>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</si>
  <si>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</si>
  <si>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</si>
  <si>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</si>
  <si>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</si>
  <si>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</si>
  <si>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</si>
  <si>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</si>
  <si>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</si>
  <si>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</si>
  <si>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</si>
  <si>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</si>
  <si>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</si>
  <si>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</si>
  <si>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</si>
  <si>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</si>
  <si>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</si>
  <si>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</si>
  <si>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</si>
  <si>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</si>
  <si>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</si>
  <si>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</si>
  <si>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</si>
  <si>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</si>
  <si>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</si>
  <si>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</si>
  <si>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</si>
  <si>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</si>
  <si>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</si>
  <si>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</si>
  <si>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</si>
  <si>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</si>
  <si>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</si>
  <si>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</si>
  <si>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</si>
  <si>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</si>
  <si>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</si>
  <si>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</si>
  <si>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</si>
  <si>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</si>
  <si>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</si>
  <si>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</si>
  <si>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</si>
  <si>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</si>
  <si>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</si>
  <si>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</si>
  <si>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</si>
  <si>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</si>
  <si>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</si>
  <si>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Kitchen</t>
  </si>
  <si>
    <t>Laundry Room</t>
  </si>
  <si>
    <t>`</t>
  </si>
  <si>
    <t>House AC Unit</t>
  </si>
  <si>
    <t>Basement</t>
  </si>
  <si>
    <t>Fridge +  Outside</t>
  </si>
  <si>
    <t>Tool Room Light</t>
  </si>
  <si>
    <t>Workout Room</t>
  </si>
  <si>
    <t>Freezer?</t>
  </si>
  <si>
    <t>Cold room</t>
  </si>
  <si>
    <t>Tool Room plug</t>
  </si>
  <si>
    <t>Tool Room</t>
  </si>
  <si>
    <t>Light and wall switch by door</t>
  </si>
  <si>
    <t xml:space="preserve">Basement Bedroom </t>
  </si>
  <si>
    <t>Floor</t>
  </si>
  <si>
    <t>Upstairs</t>
  </si>
  <si>
    <t>Downstairs</t>
  </si>
  <si>
    <t>Basement Bathroom</t>
  </si>
  <si>
    <t>Bathroom</t>
  </si>
  <si>
    <t>Hallway Light</t>
  </si>
  <si>
    <t>Hallway</t>
  </si>
  <si>
    <t>Front entry</t>
  </si>
  <si>
    <t>veg scrog?</t>
  </si>
  <si>
    <t xml:space="preserve">B Bedroom </t>
  </si>
  <si>
    <t>Freezer</t>
  </si>
  <si>
    <t>TV room</t>
  </si>
  <si>
    <t>Garage</t>
  </si>
  <si>
    <t>Garage All</t>
  </si>
  <si>
    <t>Outside front porch plug</t>
  </si>
  <si>
    <t>Porch</t>
  </si>
  <si>
    <t>Front entry All</t>
  </si>
  <si>
    <t>Social Room Plug (lights)</t>
  </si>
  <si>
    <t>Social Room</t>
  </si>
  <si>
    <t>Outside Porch Lights</t>
  </si>
  <si>
    <t>Master Bedroom</t>
  </si>
  <si>
    <t>Cold Room</t>
  </si>
  <si>
    <t>Master Bathroom All</t>
  </si>
  <si>
    <t xml:space="preserve">Kitchen Light </t>
  </si>
  <si>
    <t>Dining Room</t>
  </si>
  <si>
    <t>Dining Room All</t>
  </si>
  <si>
    <t>Guest Bedroom</t>
  </si>
  <si>
    <t>Guest Bedroom All</t>
  </si>
  <si>
    <t>Master Bedroom All (Wall)</t>
  </si>
  <si>
    <t>TV Room</t>
  </si>
  <si>
    <t>Bedroom Wall except by door</t>
  </si>
  <si>
    <t xml:space="preserve">Basement Office </t>
  </si>
  <si>
    <t>Laundry Light</t>
  </si>
  <si>
    <t>Basement Hallway</t>
  </si>
  <si>
    <t>TV Room Plug facing Caroline</t>
  </si>
  <si>
    <t>TV Room light and plug opposite bathroom</t>
  </si>
  <si>
    <t>Basement Bathroom All (cgfi?)</t>
  </si>
  <si>
    <t>Workout Room All</t>
  </si>
  <si>
    <t>Cold Room Light</t>
  </si>
  <si>
    <t>TV room Upstairs ALL</t>
  </si>
  <si>
    <t>Cold Room plug</t>
  </si>
  <si>
    <r>
      <t>15 amps</t>
    </r>
    <r>
      <rPr>
        <sz val="11"/>
        <color theme="1"/>
        <rFont val="Calibri"/>
        <family val="2"/>
        <scheme val="minor"/>
      </rPr>
      <t xml:space="preserve"> x 120 volts = 1,800 watts</t>
    </r>
  </si>
  <si>
    <t>Supplemental LED QB11 Far Red 660nm</t>
  </si>
  <si>
    <t>Office Plug 2</t>
  </si>
  <si>
    <t>Office All (plug 1)</t>
  </si>
  <si>
    <t>12 inch Big Oscilating Stand Fan   35w</t>
  </si>
  <si>
    <t>Chiller Ice Probe    48w</t>
  </si>
  <si>
    <t>Total Cost 28 days consumption</t>
  </si>
  <si>
    <t>fix door better</t>
  </si>
  <si>
    <t>GolfGreen PlantStarter</t>
  </si>
  <si>
    <t>^ 5ml a gallon FloraNova Grow</t>
  </si>
  <si>
    <t>Mega Crop B cal-nit</t>
  </si>
  <si>
    <t>Mega Crop A</t>
  </si>
  <si>
    <t>Unsulphured Molasses</t>
  </si>
  <si>
    <t xml:space="preserve"> Includes more than 70 minerals, growth hormones, cytokinin, auxins, vitamins, and enzymes. This formula is similar to AlgenExtract. Derived from Kelp (from Ascophyllum Nodosum Seaweed)</t>
  </si>
  <si>
    <t>SeaKelp ?</t>
  </si>
  <si>
    <t>Notes</t>
  </si>
  <si>
    <t>Testing</t>
  </si>
  <si>
    <t>Feedchart and Nutrient Calc 1.1  5/17/2021</t>
  </si>
  <si>
    <t>WO Wonder Myco</t>
  </si>
  <si>
    <t>9'</t>
  </si>
  <si>
    <t>User1</t>
  </si>
  <si>
    <t>Office Plug 3 (Through wall)</t>
  </si>
  <si>
    <t>User1 Brian</t>
  </si>
  <si>
    <t>User2 Kyle</t>
  </si>
  <si>
    <t>User3 Andy</t>
  </si>
  <si>
    <t>2**Water Hamilton</t>
  </si>
  <si>
    <t>User2</t>
  </si>
  <si>
    <t>5/17/20101</t>
  </si>
  <si>
    <t>User3</t>
  </si>
  <si>
    <t>3**Water Hamilton</t>
  </si>
  <si>
    <t>1**Water Hamilton</t>
  </si>
  <si>
    <t xml:space="preserve"> &lt;----  Conversion between oxide or elemental nutrients</t>
  </si>
  <si>
    <t>SUM(JA319 (GRAMS TOTAL PER OVERALL WEIGHT) /$DO319 (BOTTLE LITERS VOLUME) )</t>
  </si>
  <si>
    <t>SUM(CA320 (BOTTLE %) *$DP319 (NET WEIGHT) )</t>
  </si>
  <si>
    <t>where is specific gravity being used?</t>
  </si>
  <si>
    <t>8 feet</t>
  </si>
  <si>
    <t xml:space="preserve">Big tent 5x4  (60x48)  </t>
  </si>
  <si>
    <t>660nm Deep Red QB11 x2  and  APC-35-700  or  APC-16-350 for EOD\Emerson</t>
  </si>
  <si>
    <t>730nm Far Red QB11 x4  and  APC-35-700  or  APC-16-350 for EOD\Emerson</t>
  </si>
  <si>
    <t>540nm Green x4 single LED</t>
  </si>
  <si>
    <t>840nm IR x4 single LED</t>
  </si>
  <si>
    <t>Folux v3 3500k and 660nm  x 4  and 1 Meanwell HLG-240h-48b</t>
  </si>
  <si>
    <t>Total :  4  Meanwell HLG-240h-48b</t>
  </si>
  <si>
    <t>LDD-1000h x4</t>
  </si>
  <si>
    <t>LDD-500h x4</t>
  </si>
  <si>
    <t>LDD-700h x3</t>
  </si>
  <si>
    <t>LDD-1500h x1</t>
  </si>
  <si>
    <t>scw05c-12  dc 36-72 volt input  12v dc out 470ma</t>
  </si>
  <si>
    <t>x4 730nm   24v 350-1000ma          21V-26.4V at 350mA; 23V at 700mA; 24.8V at 1050mA;</t>
  </si>
  <si>
    <t xml:space="preserve">x2 395nm  38v  500-1000ma     34V 500mA 17w     2=  68v 1000mA  34w       38V  700mA 26w  2= 76v  1.4A  54w       38V 1000mA 38w  2=  76v 2A 76w </t>
  </si>
  <si>
    <t>x4 460nm  38v  500-1000ma    34V 350mA 12w     4= 136v   1.4A  48w       38V  700mA 26w  4= 152v 2.8A  104w      38V 1000mA 38w  4= 152v 4A 152w</t>
  </si>
  <si>
    <t>x2 660nm   24v 350-1000ma           21V-26.4V at 350mA; 23V at 700mA; 24.8V at 1050mA;</t>
  </si>
  <si>
    <t>x4 single  840-870nm    forward voltage   1.4-2.4V  Max Drive Current : 1000mA</t>
  </si>
  <si>
    <t>x4 single  840-870nm    forward voltage   1.4-2.4V  Max Drive Current : 1000mA  C3535X-INL1-E1D11N B Series</t>
  </si>
  <si>
    <t>x6 single    520-535nm   Forward Voltage (@1000mA) : 3.7V    Maximum Current : 1000mA    XPEBGR-L1-0000-00F02</t>
  </si>
  <si>
    <t>4 more</t>
  </si>
  <si>
    <t>each frame</t>
  </si>
  <si>
    <t>ldd1000  x2 single  840-870nm    forward voltage   1.4-2.4V  Max Drive Current : 1000mA</t>
  </si>
  <si>
    <t>ldd1000 x2 single    520-535nm   Forward Voltage (@1000mA) : 3.7V    Maximum Current : 1000mA    XPEBGR-L1-0000-00F02</t>
  </si>
  <si>
    <t>ldd700   x1 660nm   24v 350-1000ma           21V-26.4V at 350mA; 23V at 700mA; 24.8V at 1050mA;</t>
  </si>
  <si>
    <t>driver?  x2 730nm   24v 350-1000ma          21V-26.4V at 350mA; 23V at 700mA; 24.8V at 1050mA;</t>
  </si>
  <si>
    <t xml:space="preserve">ldd500  x1 395nm  38v  500-1000ma     34V 500mA 17w     2=  68v 1000mA  34w       38V  700mA 26w  2= 76v  1.4A  54w       38V 1000mA 38w  2=  76v 2A 76w </t>
  </si>
  <si>
    <t>2x ldd1000 x2 460nm  38v  500-1000ma    34V 350mA 12w     4= 136v   1.4A  48w       38V  700mA 26w  4= 152v 2.8A  104w      38V 1000mA 38w  4= 152v 4A 152w</t>
  </si>
  <si>
    <t>gazeebo</t>
  </si>
  <si>
    <t>smokes uncle bill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</si>
</sst>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1">
    <numFmt numFmtId="5" formatCode="&quot;$&quot;#,##0_);\(&quot;$&quot;#,##0\)"/>
    <numFmt numFmtId="6" formatCode="&quot;$&quot;#,##0_);[Red]\(&quot;$&quot;#,##0\)"/>
    <numFmt numFmtId="7" formatCode="&quot;$&quot;#,##0.00_);\(&quot;$&quot;#,##0.0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 numFmtId="188" formatCode="0.000_);\(0.000\)"/>
  </numFmts>
  <fonts count="23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sz val="16"/>
      <color theme="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amily val="2"/>
    </font>
    <font>
      <sz val="10"/>
      <color theme="1"/>
      <name val="Arial"/>
      <family val="2"/>
    </font>
    <font>
      <b/>
      <sz val="10"/>
      <color theme="1"/>
      <name val="Arial"/>
      <family val="2"/>
    </font>
    <font>
      <b/>
      <sz val="10"/>
      <color theme="1"/>
      <name val="Calibri"/>
      <family val="2"/>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
      <sz val="8"/>
      <name val="Century Gothic"/>
      <family val="1"/>
    </font>
    <font>
      <i/>
      <sz val="10"/>
      <color theme="1"/>
      <name val="Century Gothic"/>
      <family val="1"/>
    </font>
  </fonts>
  <fills count="89">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
      <patternFill patternType="solid">
        <fgColor rgb="FF0070C0"/>
        <bgColor indexed="64"/>
      </patternFill>
    </fill>
  </fills>
  <borders count="317">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FBFBF"/>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
      <left style="medium">
        <color indexed="64"/>
      </left>
      <right style="medium">
        <color indexed="64"/>
      </right>
      <top style="medium">
        <color theme="1"/>
      </top>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4" fillId="0" borderId="0"/>
    <xf numFmtId="0" fontId="189" fillId="0" borderId="0"/>
    <xf numFmtId="0" fontId="190" fillId="0" borderId="0"/>
  </cellStyleXfs>
  <cellXfs count="2142">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0" fontId="41" fillId="8" borderId="126" xfId="0" applyFont="1" applyFill="1" applyBorder="1" applyAlignment="1">
      <alignment horizontal="left" vertical="center" wrapText="1" indent="1"/>
    </xf>
    <xf numFmtId="172" fontId="41" fillId="8" borderId="127" xfId="0" applyNumberFormat="1" applyFont="1" applyFill="1" applyBorder="1" applyAlignment="1">
      <alignment horizontal="righ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0" xfId="0" applyFont="1" applyBorder="1" applyAlignment="1">
      <alignment horizontal="center" vertical="center"/>
    </xf>
    <xf numFmtId="165" fontId="2" fillId="20" borderId="130" xfId="0" applyNumberFormat="1" applyFont="1" applyFill="1" applyBorder="1" applyAlignment="1">
      <alignment horizontal="center" vertical="center"/>
    </xf>
    <xf numFmtId="1" fontId="0" fillId="0" borderId="130" xfId="0" applyNumberFormat="1" applyBorder="1" applyAlignment="1">
      <alignment horizontal="center" vertical="center"/>
    </xf>
    <xf numFmtId="165" fontId="2" fillId="2" borderId="130" xfId="0" applyNumberFormat="1" applyFont="1" applyFill="1" applyBorder="1" applyAlignment="1">
      <alignment horizontal="center" vertical="center"/>
    </xf>
    <xf numFmtId="1" fontId="2" fillId="0" borderId="130"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5"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6"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9"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6"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9" xfId="0" applyBorder="1" applyAlignment="1">
      <alignment horizontal="left" vertical="top"/>
    </xf>
    <xf numFmtId="0" fontId="0" fillId="0" borderId="159"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7" xfId="0" applyBorder="1" applyAlignment="1">
      <alignment horizontal="left" vertical="top"/>
    </xf>
    <xf numFmtId="0" fontId="0" fillId="0" borderId="175"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1" xfId="0" applyNumberFormat="1" applyFont="1" applyBorder="1" applyAlignment="1">
      <alignment horizontal="left" vertical="center" shrinkToFit="1"/>
    </xf>
    <xf numFmtId="166" fontId="17" fillId="0" borderId="195"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7"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166" fillId="0" borderId="0" xfId="0" applyFont="1"/>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9"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9"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199" xfId="0" applyNumberFormat="1" applyFont="1" applyFill="1" applyBorder="1" applyAlignment="1">
      <alignment horizontal="center" vertical="center"/>
    </xf>
    <xf numFmtId="166" fontId="90" fillId="0" borderId="20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9" fontId="19" fillId="0" borderId="203" xfId="0" applyNumberFormat="1" applyFont="1" applyFill="1" applyBorder="1" applyAlignment="1">
      <alignment horizontal="center" vertical="center"/>
    </xf>
    <xf numFmtId="9" fontId="19" fillId="0" borderId="204" xfId="0" applyNumberFormat="1" applyFont="1" applyFill="1" applyBorder="1" applyAlignment="1">
      <alignment horizontal="center" vertical="center"/>
    </xf>
    <xf numFmtId="0" fontId="47" fillId="0" borderId="200" xfId="0" applyFont="1" applyFill="1" applyBorder="1" applyAlignment="1">
      <alignment horizontal="center" vertical="center"/>
    </xf>
    <xf numFmtId="0" fontId="3" fillId="0" borderId="201" xfId="0" applyFont="1" applyFill="1" applyBorder="1" applyAlignment="1">
      <alignment horizontal="center" vertical="center"/>
    </xf>
    <xf numFmtId="0" fontId="16" fillId="0" borderId="200" xfId="0" applyFont="1" applyFill="1" applyBorder="1" applyAlignment="1">
      <alignment horizontal="center" vertical="center"/>
    </xf>
    <xf numFmtId="0" fontId="0" fillId="0" borderId="201" xfId="0" applyFill="1" applyBorder="1" applyAlignment="1">
      <alignment horizontal="center" vertical="center"/>
    </xf>
    <xf numFmtId="166" fontId="90" fillId="0" borderId="201"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9" xfId="0" applyNumberFormat="1" applyFont="1" applyFill="1" applyBorder="1" applyAlignment="1">
      <alignment horizontal="center" vertical="center"/>
    </xf>
    <xf numFmtId="9" fontId="19" fillId="0" borderId="210" xfId="0" applyNumberFormat="1" applyFont="1" applyFill="1" applyBorder="1" applyAlignment="1">
      <alignment horizontal="center" vertical="center"/>
    </xf>
    <xf numFmtId="0" fontId="47" fillId="0" borderId="202" xfId="0" applyFont="1" applyFill="1" applyBorder="1" applyAlignment="1">
      <alignment horizontal="center" vertical="center"/>
    </xf>
    <xf numFmtId="9" fontId="19" fillId="0" borderId="202" xfId="0" applyNumberFormat="1" applyFont="1" applyFill="1" applyBorder="1" applyAlignment="1">
      <alignment horizontal="center" vertical="center"/>
    </xf>
    <xf numFmtId="0" fontId="21" fillId="11" borderId="211" xfId="0" applyFont="1" applyFill="1" applyBorder="1" applyAlignment="1">
      <alignment horizontal="center" vertical="center"/>
    </xf>
    <xf numFmtId="0" fontId="0" fillId="0" borderId="212" xfId="0" applyBorder="1" applyAlignment="1">
      <alignment horizontal="center" vertical="center" shrinkToFit="1"/>
    </xf>
    <xf numFmtId="0" fontId="91" fillId="29" borderId="212" xfId="2" applyFont="1" applyFill="1" applyBorder="1" applyAlignment="1">
      <alignment horizontal="center" vertical="center"/>
    </xf>
    <xf numFmtId="1" fontId="0" fillId="0" borderId="213" xfId="0" applyNumberFormat="1" applyBorder="1" applyAlignment="1">
      <alignment horizontal="center" vertical="center" shrinkToFit="1"/>
    </xf>
    <xf numFmtId="1" fontId="0" fillId="0" borderId="215" xfId="0" applyNumberFormat="1" applyBorder="1" applyAlignment="1">
      <alignment horizontal="center" vertical="center" shrinkToFit="1"/>
    </xf>
    <xf numFmtId="0" fontId="21" fillId="11" borderId="216" xfId="0" applyFont="1" applyFill="1" applyBorder="1" applyAlignment="1">
      <alignment horizontal="center" vertical="center"/>
    </xf>
    <xf numFmtId="0" fontId="0" fillId="0" borderId="214" xfId="0" applyFill="1" applyBorder="1" applyAlignment="1">
      <alignment horizontal="center"/>
    </xf>
    <xf numFmtId="166" fontId="83" fillId="0" borderId="141" xfId="0" applyNumberFormat="1" applyFont="1" applyFill="1" applyBorder="1" applyAlignment="1">
      <alignment horizontal="center" vertical="top" wrapText="1"/>
    </xf>
    <xf numFmtId="166" fontId="18" fillId="0" borderId="141" xfId="0" applyNumberFormat="1" applyFont="1" applyFill="1" applyBorder="1" applyAlignment="1">
      <alignment horizontal="center" vertical="top" wrapText="1"/>
    </xf>
    <xf numFmtId="0" fontId="0" fillId="0" borderId="141" xfId="0" applyFill="1" applyBorder="1" applyAlignment="1">
      <alignment horizontal="left" vertical="top"/>
    </xf>
    <xf numFmtId="0" fontId="16" fillId="0" borderId="141" xfId="0" applyFont="1" applyFill="1" applyBorder="1" applyAlignment="1">
      <alignment horizontal="center" vertical="top" wrapText="1"/>
    </xf>
    <xf numFmtId="166" fontId="16" fillId="0" borderId="141" xfId="0" applyNumberFormat="1" applyFont="1" applyFill="1" applyBorder="1" applyAlignment="1">
      <alignment horizontal="center" vertical="top" wrapText="1"/>
    </xf>
    <xf numFmtId="166" fontId="16" fillId="0" borderId="139"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6" xfId="0" applyNumberFormat="1" applyFont="1" applyFill="1" applyBorder="1" applyAlignment="1">
      <alignment horizontal="center" vertical="top" wrapText="1"/>
    </xf>
    <xf numFmtId="166" fontId="90" fillId="0" borderId="223" xfId="0" applyNumberFormat="1" applyFont="1" applyFill="1" applyBorder="1" applyAlignment="1">
      <alignment horizontal="left" vertical="center" wrapText="1"/>
    </xf>
    <xf numFmtId="166" fontId="90" fillId="0" borderId="200" xfId="0" applyNumberFormat="1" applyFont="1" applyFill="1" applyBorder="1" applyAlignment="1">
      <alignment horizontal="left" vertical="center" wrapText="1"/>
    </xf>
    <xf numFmtId="166" fontId="90" fillId="0" borderId="224" xfId="0" applyNumberFormat="1" applyFont="1" applyFill="1" applyBorder="1" applyAlignment="1">
      <alignment horizontal="left" vertical="center" wrapText="1"/>
    </xf>
    <xf numFmtId="0" fontId="37" fillId="0" borderId="141" xfId="0" applyFont="1" applyBorder="1" applyAlignment="1">
      <alignment vertical="center"/>
    </xf>
    <xf numFmtId="0" fontId="0" fillId="0" borderId="141" xfId="0" applyFill="1" applyBorder="1" applyAlignment="1">
      <alignment horizontal="center"/>
    </xf>
    <xf numFmtId="9" fontId="19" fillId="0" borderId="225" xfId="0" applyNumberFormat="1" applyFont="1" applyFill="1" applyBorder="1" applyAlignment="1">
      <alignment horizontal="center" vertical="center"/>
    </xf>
    <xf numFmtId="166" fontId="90" fillId="0" borderId="179" xfId="0" applyNumberFormat="1" applyFont="1" applyFill="1" applyBorder="1" applyAlignment="1">
      <alignment horizontal="left" vertical="center" wrapText="1"/>
    </xf>
    <xf numFmtId="0" fontId="0" fillId="0" borderId="179" xfId="0" applyFill="1" applyBorder="1" applyAlignment="1">
      <alignment horizontal="center"/>
    </xf>
    <xf numFmtId="0" fontId="47" fillId="0" borderId="179" xfId="0" applyFont="1" applyFill="1" applyBorder="1" applyAlignment="1">
      <alignment horizontal="center" vertical="center"/>
    </xf>
    <xf numFmtId="0" fontId="3" fillId="0" borderId="179" xfId="0" applyFont="1" applyFill="1" applyBorder="1" applyAlignment="1">
      <alignment horizontal="center" vertical="center"/>
    </xf>
    <xf numFmtId="9" fontId="19" fillId="0" borderId="179"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5"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6" xfId="0" applyFont="1" applyFill="1" applyBorder="1" applyAlignment="1" applyProtection="1">
      <alignment horizontal="center" vertical="center"/>
      <protection locked="0"/>
    </xf>
    <xf numFmtId="168" fontId="45" fillId="9" borderId="138" xfId="0" applyNumberFormat="1" applyFont="1" applyFill="1" applyBorder="1" applyAlignment="1" applyProtection="1">
      <alignment horizontal="center" vertical="center"/>
      <protection locked="0"/>
    </xf>
    <xf numFmtId="1" fontId="45" fillId="9" borderId="158" xfId="0" applyNumberFormat="1" applyFont="1" applyFill="1" applyBorder="1" applyAlignment="1" applyProtection="1">
      <alignment horizontal="center" vertical="center"/>
      <protection locked="0"/>
    </xf>
    <xf numFmtId="14" fontId="45" fillId="9" borderId="135"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1" xfId="0" applyFont="1" applyFill="1" applyBorder="1" applyAlignment="1" applyProtection="1">
      <alignment horizontal="center" vertical="center"/>
      <protection locked="0"/>
    </xf>
    <xf numFmtId="0" fontId="91" fillId="29" borderId="212" xfId="2" applyFont="1" applyFill="1" applyBorder="1" applyAlignment="1" applyProtection="1">
      <alignment horizontal="center" vertical="center"/>
      <protection locked="0"/>
    </xf>
    <xf numFmtId="0" fontId="21" fillId="11" borderId="216"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2"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47" fillId="0" borderId="200" xfId="0" applyFont="1" applyFill="1" applyBorder="1" applyAlignment="1" applyProtection="1">
      <alignment horizontal="center" vertical="center"/>
      <protection locked="0"/>
    </xf>
    <xf numFmtId="0" fontId="3" fillId="0" borderId="201" xfId="0" applyFont="1" applyFill="1" applyBorder="1" applyAlignment="1" applyProtection="1">
      <alignment horizontal="center" vertical="center"/>
      <protection locked="0"/>
    </xf>
    <xf numFmtId="9" fontId="19" fillId="0" borderId="203" xfId="0" applyNumberFormat="1" applyFont="1" applyFill="1" applyBorder="1" applyAlignment="1" applyProtection="1">
      <alignment horizontal="center" vertical="center"/>
      <protection locked="0"/>
    </xf>
    <xf numFmtId="0" fontId="16" fillId="0" borderId="200" xfId="0" applyFont="1" applyFill="1" applyBorder="1" applyAlignment="1" applyProtection="1">
      <alignment horizontal="center" vertical="center"/>
      <protection locked="0"/>
    </xf>
    <xf numFmtId="0" fontId="0" fillId="0" borderId="201" xfId="0" applyFill="1" applyBorder="1" applyAlignment="1" applyProtection="1">
      <alignment horizontal="center" vertical="center"/>
      <protection locked="0"/>
    </xf>
    <xf numFmtId="9" fontId="19" fillId="0" borderId="199"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4"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2" xfId="0" applyFont="1" applyFill="1" applyBorder="1" applyAlignment="1" applyProtection="1">
      <alignment horizontal="center" vertical="center"/>
      <protection locked="0"/>
    </xf>
    <xf numFmtId="0" fontId="3" fillId="0" borderId="222" xfId="0" applyFont="1" applyFill="1" applyBorder="1" applyAlignment="1" applyProtection="1">
      <alignment horizontal="center" vertical="center"/>
      <protection locked="0"/>
    </xf>
    <xf numFmtId="9" fontId="19" fillId="0" borderId="222"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7" xfId="0"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0" xfId="0" applyNumberFormat="1" applyFont="1" applyFill="1" applyBorder="1" applyAlignment="1" applyProtection="1">
      <alignment horizontal="center" vertical="center"/>
      <protection locked="0"/>
    </xf>
    <xf numFmtId="9" fontId="19" fillId="0" borderId="210"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25" xfId="0" applyNumberFormat="1" applyFont="1" applyFill="1" applyBorder="1" applyAlignment="1" applyProtection="1">
      <alignment horizontal="center" vertical="center"/>
      <protection locked="0"/>
    </xf>
    <xf numFmtId="0" fontId="47" fillId="0" borderId="179" xfId="0" applyFont="1" applyFill="1" applyBorder="1" applyAlignment="1" applyProtection="1">
      <alignment horizontal="center" vertical="center"/>
      <protection locked="0"/>
    </xf>
    <xf numFmtId="0" fontId="3" fillId="0" borderId="179" xfId="0" applyFont="1" applyFill="1" applyBorder="1" applyAlignment="1" applyProtection="1">
      <alignment horizontal="center" vertical="center"/>
      <protection locked="0"/>
    </xf>
    <xf numFmtId="9" fontId="19" fillId="0" borderId="179"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8"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4"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6" xfId="0" applyNumberFormat="1" applyFont="1" applyFill="1" applyBorder="1" applyAlignment="1" applyProtection="1">
      <alignment horizontal="center" vertical="center"/>
    </xf>
    <xf numFmtId="10" fontId="84" fillId="58" borderId="226"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80" xfId="0" applyNumberFormat="1" applyFont="1" applyFill="1" applyBorder="1" applyAlignment="1" applyProtection="1">
      <alignment horizontal="center" vertical="center"/>
    </xf>
    <xf numFmtId="9" fontId="2" fillId="2" borderId="130" xfId="0" applyNumberFormat="1" applyFont="1" applyFill="1" applyBorder="1" applyAlignment="1" applyProtection="1">
      <alignment horizontal="center" vertical="center"/>
    </xf>
    <xf numFmtId="167" fontId="16" fillId="20" borderId="183" xfId="0" applyNumberFormat="1" applyFont="1" applyFill="1" applyBorder="1" applyAlignment="1" applyProtection="1">
      <alignment horizontal="center" vertical="center"/>
    </xf>
    <xf numFmtId="167" fontId="18" fillId="19" borderId="183"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49" xfId="0" applyNumberFormat="1" applyBorder="1" applyAlignment="1" applyProtection="1">
      <alignment horizontal="center" vertical="center"/>
    </xf>
    <xf numFmtId="0" fontId="0" fillId="0" borderId="136"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7" xfId="0" applyNumberFormat="1" applyBorder="1" applyAlignment="1" applyProtection="1">
      <alignment horizontal="center" vertical="center"/>
    </xf>
    <xf numFmtId="1" fontId="0" fillId="0" borderId="182"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3"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5"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90"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2"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94" fillId="3" borderId="226"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1" xfId="0" applyNumberFormat="1" applyFont="1" applyFill="1" applyBorder="1" applyAlignment="1" applyProtection="1">
      <alignment horizontal="center" vertical="center"/>
      <protection locked="0"/>
    </xf>
    <xf numFmtId="1" fontId="84" fillId="8" borderId="226" xfId="0" applyNumberFormat="1" applyFont="1" applyFill="1" applyBorder="1" applyAlignment="1" applyProtection="1">
      <alignment horizontal="center" vertical="center"/>
    </xf>
    <xf numFmtId="1" fontId="84" fillId="8" borderId="233"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2" xfId="0" applyBorder="1" applyAlignment="1" applyProtection="1">
      <alignment horizontal="center" vertical="center"/>
      <protection locked="0"/>
    </xf>
    <xf numFmtId="1" fontId="0" fillId="0" borderId="215" xfId="0" applyNumberFormat="1" applyBorder="1" applyAlignment="1" applyProtection="1">
      <alignment horizontal="center" vertical="center"/>
      <protection locked="0"/>
    </xf>
    <xf numFmtId="0" fontId="0" fillId="0" borderId="214" xfId="0" applyFill="1" applyBorder="1" applyAlignment="1" applyProtection="1">
      <alignment horizontal="center" vertical="center"/>
      <protection locked="0"/>
    </xf>
    <xf numFmtId="1" fontId="0" fillId="0" borderId="213" xfId="0" applyNumberFormat="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0" xfId="0" applyNumberFormat="1" applyFont="1" applyFill="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 fontId="16" fillId="2" borderId="171"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0" fontId="0" fillId="0" borderId="222" xfId="0" applyFill="1" applyBorder="1" applyAlignment="1" applyProtection="1">
      <alignment horizontal="center" vertical="center"/>
      <protection locked="0"/>
    </xf>
    <xf numFmtId="166" fontId="90" fillId="0" borderId="204"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3" xfId="0" applyNumberFormat="1" applyBorder="1" applyAlignment="1" applyProtection="1">
      <alignment horizontal="center" vertical="center"/>
    </xf>
    <xf numFmtId="165" fontId="19" fillId="57" borderId="160"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4" xfId="0"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3"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30" xfId="0" applyNumberFormat="1" applyFont="1" applyBorder="1" applyAlignment="1" applyProtection="1">
      <alignment horizontal="center" vertical="center"/>
      <protection locked="0"/>
    </xf>
    <xf numFmtId="0" fontId="16" fillId="8" borderId="217" xfId="0" applyFont="1" applyFill="1" applyBorder="1" applyAlignment="1" applyProtection="1">
      <alignment horizontal="center" vertical="center"/>
      <protection locked="0"/>
    </xf>
    <xf numFmtId="166" fontId="83" fillId="0" borderId="218" xfId="0" applyNumberFormat="1" applyFont="1" applyBorder="1" applyAlignment="1" applyProtection="1">
      <alignment horizontal="center" vertical="center"/>
    </xf>
    <xf numFmtId="166" fontId="83" fillId="0" borderId="219"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6"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176"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8" xfId="0" applyNumberFormat="1" applyFont="1" applyFill="1" applyBorder="1" applyAlignment="1" applyProtection="1">
      <alignment horizontal="center" vertical="center"/>
      <protection locked="0"/>
    </xf>
    <xf numFmtId="166" fontId="16" fillId="0" borderId="136"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224" xfId="0" applyNumberFormat="1" applyFont="1" applyFill="1" applyBorder="1" applyAlignment="1" applyProtection="1">
      <alignment horizontal="center" vertical="center"/>
      <protection locked="0"/>
    </xf>
    <xf numFmtId="166" fontId="90" fillId="0" borderId="179" xfId="0" applyNumberFormat="1" applyFont="1" applyFill="1" applyBorder="1" applyAlignment="1" applyProtection="1">
      <alignment horizontal="center" vertical="center"/>
      <protection locked="0"/>
    </xf>
    <xf numFmtId="0" fontId="0" fillId="0" borderId="179" xfId="0" applyFill="1" applyBorder="1" applyAlignment="1" applyProtection="1">
      <alignment horizontal="center" vertical="center"/>
      <protection locked="0"/>
    </xf>
    <xf numFmtId="0" fontId="0" fillId="0" borderId="141" xfId="0" applyFill="1" applyBorder="1" applyAlignment="1" applyProtection="1">
      <alignment horizontal="center" vertical="center"/>
      <protection locked="0"/>
    </xf>
    <xf numFmtId="166" fontId="83" fillId="0" borderId="141" xfId="0" applyNumberFormat="1" applyFont="1" applyFill="1" applyBorder="1" applyAlignment="1" applyProtection="1">
      <alignment horizontal="center" vertical="center"/>
      <protection locked="0"/>
    </xf>
    <xf numFmtId="166" fontId="18" fillId="0" borderId="141" xfId="0" applyNumberFormat="1" applyFont="1" applyFill="1" applyBorder="1" applyAlignment="1" applyProtection="1">
      <alignment horizontal="center" vertical="center"/>
      <protection locked="0"/>
    </xf>
    <xf numFmtId="0" fontId="16" fillId="0" borderId="141" xfId="0" applyFont="1" applyFill="1" applyBorder="1" applyAlignment="1" applyProtection="1">
      <alignment horizontal="center" vertical="center"/>
      <protection locked="0"/>
    </xf>
    <xf numFmtId="166" fontId="16" fillId="0" borderId="141" xfId="0" applyNumberFormat="1" applyFont="1" applyFill="1" applyBorder="1" applyAlignment="1" applyProtection="1">
      <alignment horizontal="center" vertical="center"/>
      <protection locked="0"/>
    </xf>
    <xf numFmtId="166" fontId="16" fillId="0" borderId="139"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8" xfId="0"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9" xfId="0" applyFont="1" applyFill="1" applyBorder="1" applyAlignment="1" applyProtection="1">
      <alignment horizontal="center" vertical="center"/>
      <protection locked="0"/>
    </xf>
    <xf numFmtId="177" fontId="18" fillId="2" borderId="178"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2"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10" xfId="0" applyNumberFormat="1" applyFont="1" applyFill="1" applyBorder="1" applyAlignment="1" applyProtection="1">
      <alignment horizontal="left" vertical="center"/>
      <protection locked="0"/>
    </xf>
    <xf numFmtId="9" fontId="19" fillId="0" borderId="209" xfId="0" applyNumberFormat="1" applyFont="1" applyFill="1" applyBorder="1" applyAlignment="1" applyProtection="1">
      <alignment horizontal="left" vertical="center"/>
      <protection locked="0"/>
    </xf>
    <xf numFmtId="9" fontId="19" fillId="0" borderId="221" xfId="0" applyNumberFormat="1" applyFont="1" applyFill="1" applyBorder="1" applyAlignment="1" applyProtection="1">
      <alignment horizontal="left" vertical="center"/>
      <protection locked="0"/>
    </xf>
    <xf numFmtId="0" fontId="37" fillId="0" borderId="212"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1" xfId="0" applyFont="1" applyBorder="1" applyAlignment="1" applyProtection="1">
      <alignment horizontal="left" vertical="center"/>
      <protection locked="0"/>
    </xf>
    <xf numFmtId="180" fontId="16" fillId="2" borderId="163" xfId="0" applyNumberFormat="1" applyFont="1" applyFill="1" applyBorder="1" applyAlignment="1" applyProtection="1">
      <alignment horizontal="center" vertical="center"/>
      <protection locked="0"/>
    </xf>
    <xf numFmtId="2" fontId="16" fillId="2" borderId="164"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166" fontId="16" fillId="0" borderId="247" xfId="0" applyNumberFormat="1" applyFont="1" applyFill="1" applyBorder="1" applyAlignment="1" applyProtection="1">
      <alignment horizontal="center" vertical="center"/>
      <protection locked="0"/>
    </xf>
    <xf numFmtId="0" fontId="0" fillId="0" borderId="248" xfId="0" applyBorder="1" applyAlignment="1">
      <alignment horizontal="left" vertical="top"/>
    </xf>
    <xf numFmtId="0" fontId="0" fillId="0" borderId="236"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8"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50" xfId="0" applyFont="1" applyFill="1" applyBorder="1" applyAlignment="1" applyProtection="1">
      <alignment horizontal="center" vertical="center"/>
      <protection locked="0"/>
    </xf>
    <xf numFmtId="0" fontId="3" fillId="5" borderId="251"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3"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5"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8" xfId="0" applyNumberFormat="1" applyFont="1" applyFill="1" applyBorder="1" applyAlignment="1" applyProtection="1">
      <alignment horizontal="center" vertical="center" shrinkToFit="1"/>
    </xf>
    <xf numFmtId="165" fontId="177"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8"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9"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3" xfId="0" applyNumberFormat="1" applyFill="1" applyBorder="1" applyAlignment="1" applyProtection="1">
      <alignment horizontal="right" vertical="center"/>
      <protection locked="0"/>
    </xf>
    <xf numFmtId="0" fontId="0" fillId="0" borderId="252"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3"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78" fillId="14" borderId="0" xfId="0" applyFont="1" applyFill="1" applyBorder="1" applyAlignment="1" applyProtection="1">
      <alignment horizontal="left" vertical="center"/>
      <protection locked="0"/>
    </xf>
    <xf numFmtId="0" fontId="179" fillId="0" borderId="32" xfId="0" applyFont="1" applyBorder="1" applyAlignment="1">
      <alignment horizontal="left"/>
    </xf>
    <xf numFmtId="0" fontId="179" fillId="0" borderId="32" xfId="0" applyFont="1" applyBorder="1" applyAlignment="1">
      <alignment horizontal="center"/>
    </xf>
    <xf numFmtId="181" fontId="179" fillId="0" borderId="32" xfId="0" applyNumberFormat="1" applyFont="1" applyBorder="1" applyAlignment="1">
      <alignment horizontal="center"/>
    </xf>
    <xf numFmtId="182" fontId="179" fillId="0" borderId="32" xfId="0" applyNumberFormat="1" applyFont="1" applyBorder="1" applyAlignment="1">
      <alignment horizontal="center"/>
    </xf>
    <xf numFmtId="183" fontId="179" fillId="0" borderId="256" xfId="0" applyNumberFormat="1" applyFont="1" applyBorder="1"/>
    <xf numFmtId="0" fontId="179" fillId="0" borderId="256" xfId="0" applyFont="1" applyBorder="1"/>
    <xf numFmtId="183" fontId="179" fillId="0" borderId="257" xfId="0" applyNumberFormat="1" applyFont="1" applyBorder="1"/>
    <xf numFmtId="0" fontId="179" fillId="0" borderId="258" xfId="0" applyFont="1" applyBorder="1"/>
    <xf numFmtId="0" fontId="174" fillId="0" borderId="0" xfId="0" applyFont="1"/>
    <xf numFmtId="0" fontId="174" fillId="0" borderId="0" xfId="0" applyFont="1" applyAlignment="1">
      <alignment horizontal="center"/>
    </xf>
    <xf numFmtId="0" fontId="179" fillId="0" borderId="0" xfId="0" applyFont="1" applyAlignment="1">
      <alignment horizontal="center"/>
    </xf>
    <xf numFmtId="181" fontId="174" fillId="0" borderId="0" xfId="0" applyNumberFormat="1" applyFont="1" applyAlignment="1">
      <alignment horizontal="center"/>
    </xf>
    <xf numFmtId="182" fontId="174" fillId="0" borderId="0" xfId="0" applyNumberFormat="1" applyFont="1" applyAlignment="1">
      <alignment horizontal="center"/>
    </xf>
    <xf numFmtId="181" fontId="174" fillId="0" borderId="259" xfId="0" applyNumberFormat="1" applyFont="1" applyBorder="1" applyProtection="1">
      <protection locked="0"/>
    </xf>
    <xf numFmtId="181" fontId="174" fillId="0" borderId="0" xfId="0" applyNumberFormat="1" applyFont="1"/>
    <xf numFmtId="181" fontId="174" fillId="0" borderId="260" xfId="0" applyNumberFormat="1" applyFont="1" applyBorder="1"/>
    <xf numFmtId="181" fontId="174" fillId="0" borderId="261" xfId="0" applyNumberFormat="1" applyFont="1" applyBorder="1" applyProtection="1">
      <protection locked="0"/>
    </xf>
    <xf numFmtId="181" fontId="174" fillId="0" borderId="262" xfId="0" applyNumberFormat="1" applyFont="1" applyBorder="1" applyProtection="1">
      <protection locked="0"/>
    </xf>
    <xf numFmtId="181" fontId="174" fillId="0" borderId="263" xfId="0" applyNumberFormat="1" applyFont="1" applyBorder="1"/>
    <xf numFmtId="181" fontId="174" fillId="0" borderId="264" xfId="0" applyNumberFormat="1" applyFont="1" applyBorder="1"/>
    <xf numFmtId="0" fontId="179" fillId="72" borderId="265" xfId="0" applyFont="1" applyFill="1" applyBorder="1" applyAlignment="1">
      <alignment horizontal="left"/>
    </xf>
    <xf numFmtId="0" fontId="174" fillId="72" borderId="265" xfId="0" applyFont="1" applyFill="1" applyBorder="1" applyAlignment="1">
      <alignment horizontal="center"/>
    </xf>
    <xf numFmtId="181" fontId="174" fillId="72" borderId="265" xfId="0" applyNumberFormat="1" applyFont="1" applyFill="1" applyBorder="1" applyAlignment="1">
      <alignment horizontal="center"/>
    </xf>
    <xf numFmtId="182" fontId="174" fillId="72" borderId="265" xfId="0" applyNumberFormat="1" applyFont="1" applyFill="1" applyBorder="1" applyAlignment="1">
      <alignment horizontal="center"/>
    </xf>
    <xf numFmtId="183" fontId="174" fillId="72" borderId="0" xfId="0" applyNumberFormat="1" applyFont="1" applyFill="1"/>
    <xf numFmtId="0" fontId="174" fillId="72" borderId="0" xfId="0" applyFont="1" applyFill="1"/>
    <xf numFmtId="0" fontId="179" fillId="72" borderId="32" xfId="0" applyFont="1" applyFill="1" applyBorder="1" applyAlignment="1">
      <alignment horizontal="left"/>
    </xf>
    <xf numFmtId="0" fontId="174" fillId="72" borderId="32" xfId="0" applyFont="1" applyFill="1" applyBorder="1" applyAlignment="1">
      <alignment horizontal="center"/>
    </xf>
    <xf numFmtId="181" fontId="174" fillId="72" borderId="32" xfId="0" applyNumberFormat="1" applyFont="1" applyFill="1" applyBorder="1" applyAlignment="1">
      <alignment horizontal="center"/>
    </xf>
    <xf numFmtId="182" fontId="174" fillId="72" borderId="32" xfId="0" applyNumberFormat="1" applyFont="1" applyFill="1" applyBorder="1" applyAlignment="1">
      <alignment horizontal="center"/>
    </xf>
    <xf numFmtId="0" fontId="180" fillId="0" borderId="0" xfId="0" applyFont="1" applyAlignment="1">
      <alignment horizontal="center"/>
    </xf>
    <xf numFmtId="0" fontId="181" fillId="0" borderId="0" xfId="0" applyFont="1" applyAlignment="1">
      <alignment horizontal="center"/>
    </xf>
    <xf numFmtId="0" fontId="179" fillId="72" borderId="0" xfId="0" applyFont="1" applyFill="1" applyAlignment="1">
      <alignment horizontal="left"/>
    </xf>
    <xf numFmtId="0" fontId="174" fillId="72" borderId="0" xfId="0" applyFont="1" applyFill="1" applyAlignment="1">
      <alignment horizontal="center"/>
    </xf>
    <xf numFmtId="181" fontId="174" fillId="72" borderId="0" xfId="0" applyNumberFormat="1" applyFont="1" applyFill="1" applyAlignment="1">
      <alignment horizontal="center"/>
    </xf>
    <xf numFmtId="182" fontId="174" fillId="72" borderId="0" xfId="0" applyNumberFormat="1" applyFont="1" applyFill="1" applyAlignment="1">
      <alignment horizontal="center"/>
    </xf>
    <xf numFmtId="0" fontId="179" fillId="72" borderId="25" xfId="0" applyFont="1" applyFill="1" applyBorder="1" applyAlignment="1">
      <alignment horizontal="left"/>
    </xf>
    <xf numFmtId="182" fontId="179" fillId="72" borderId="265" xfId="0" applyNumberFormat="1" applyFont="1" applyFill="1" applyBorder="1" applyAlignment="1">
      <alignment horizontal="left"/>
    </xf>
    <xf numFmtId="0" fontId="174" fillId="72" borderId="28" xfId="0" applyFont="1" applyFill="1" applyBorder="1" applyAlignment="1">
      <alignment horizontal="center"/>
    </xf>
    <xf numFmtId="0" fontId="179" fillId="72" borderId="31" xfId="0" applyFont="1" applyFill="1" applyBorder="1" applyAlignment="1">
      <alignment horizontal="left"/>
    </xf>
    <xf numFmtId="182" fontId="179" fillId="72" borderId="32" xfId="0" applyNumberFormat="1" applyFont="1" applyFill="1" applyBorder="1" applyAlignment="1">
      <alignment horizontal="left"/>
    </xf>
    <xf numFmtId="0" fontId="174" fillId="72" borderId="33" xfId="0" applyFont="1" applyFill="1" applyBorder="1" applyAlignment="1">
      <alignment horizontal="center"/>
    </xf>
    <xf numFmtId="3" fontId="174" fillId="0" borderId="256" xfId="0" applyNumberFormat="1" applyFont="1" applyBorder="1" applyProtection="1">
      <protection locked="0"/>
    </xf>
    <xf numFmtId="184" fontId="174" fillId="0" borderId="0" xfId="0" applyNumberFormat="1" applyFont="1"/>
    <xf numFmtId="0" fontId="174" fillId="0" borderId="30" xfId="0" applyFont="1" applyBorder="1" applyAlignment="1">
      <alignment horizontal="center"/>
    </xf>
    <xf numFmtId="0" fontId="174" fillId="46" borderId="0" xfId="0" applyFont="1" applyFill="1"/>
    <xf numFmtId="0" fontId="174" fillId="0" borderId="30" xfId="0" applyFont="1" applyBorder="1" applyAlignment="1">
      <alignment horizontal="left"/>
    </xf>
    <xf numFmtId="0" fontId="174" fillId="46" borderId="0" xfId="0" applyFont="1" applyFill="1" applyAlignment="1">
      <alignment horizontal="center"/>
    </xf>
    <xf numFmtId="0" fontId="174" fillId="46" borderId="30" xfId="0" applyFont="1" applyFill="1" applyBorder="1" applyAlignment="1">
      <alignment horizontal="left"/>
    </xf>
    <xf numFmtId="184" fontId="174" fillId="0" borderId="266" xfId="0" applyNumberFormat="1" applyFont="1" applyBorder="1" applyAlignment="1" applyProtection="1">
      <alignment horizontal="right"/>
      <protection locked="0"/>
    </xf>
    <xf numFmtId="3" fontId="174" fillId="0" borderId="0" xfId="0" applyNumberFormat="1" applyFont="1"/>
    <xf numFmtId="185" fontId="174" fillId="0" borderId="0" xfId="0" applyNumberFormat="1" applyFont="1"/>
    <xf numFmtId="183" fontId="174" fillId="0" borderId="0" xfId="0" applyNumberFormat="1" applyFont="1"/>
    <xf numFmtId="0" fontId="1" fillId="0" borderId="0" xfId="2" applyFont="1"/>
    <xf numFmtId="166" fontId="16" fillId="63" borderId="267" xfId="0" applyNumberFormat="1" applyFont="1" applyFill="1" applyBorder="1" applyAlignment="1" applyProtection="1">
      <alignment horizontal="center" vertical="center"/>
    </xf>
    <xf numFmtId="166" fontId="83" fillId="63" borderId="267" xfId="0" applyNumberFormat="1" applyFont="1" applyFill="1" applyBorder="1" applyAlignment="1" applyProtection="1">
      <alignment horizontal="center" vertical="center"/>
    </xf>
    <xf numFmtId="166" fontId="18" fillId="63" borderId="267"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4"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9"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8"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1" fontId="75" fillId="18" borderId="230" xfId="0" applyNumberFormat="1" applyFont="1" applyFill="1" applyBorder="1" applyAlignment="1" applyProtection="1">
      <alignment horizontal="center" vertical="center" shrinkToFit="1"/>
      <protection locked="0"/>
    </xf>
    <xf numFmtId="0" fontId="75" fillId="18" borderId="230"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2"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76" fontId="16" fillId="0" borderId="156"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1"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2"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6" xfId="0" applyNumberFormat="1" applyFont="1" applyFill="1" applyBorder="1" applyAlignment="1" applyProtection="1">
      <alignment horizontal="center" vertical="center"/>
      <protection locked="0"/>
    </xf>
    <xf numFmtId="0" fontId="0" fillId="0" borderId="246" xfId="0" applyFill="1" applyBorder="1" applyAlignment="1" applyProtection="1">
      <alignment horizontal="center" vertical="center"/>
      <protection locked="0"/>
    </xf>
    <xf numFmtId="14" fontId="37" fillId="0" borderId="246" xfId="0" applyNumberFormat="1" applyFont="1" applyFill="1" applyBorder="1" applyAlignment="1" applyProtection="1">
      <alignment horizontal="center" vertical="center"/>
      <protection locked="0"/>
    </xf>
    <xf numFmtId="0" fontId="53" fillId="0" borderId="246" xfId="0" applyFont="1" applyFill="1" applyBorder="1" applyAlignment="1" applyProtection="1">
      <alignment horizontal="center" vertical="center"/>
      <protection locked="0"/>
    </xf>
    <xf numFmtId="0" fontId="53" fillId="0" borderId="246" xfId="0" applyFont="1" applyFill="1" applyBorder="1" applyAlignment="1" applyProtection="1">
      <alignment horizontal="left" vertical="center"/>
      <protection locked="0"/>
    </xf>
    <xf numFmtId="14" fontId="10" fillId="0" borderId="249" xfId="0" applyNumberFormat="1" applyFont="1" applyFill="1" applyBorder="1" applyAlignment="1" applyProtection="1">
      <alignment horizontal="center" vertical="center"/>
      <protection locked="0"/>
    </xf>
    <xf numFmtId="0" fontId="0" fillId="0" borderId="249" xfId="0" applyFill="1" applyBorder="1" applyAlignment="1" applyProtection="1">
      <alignment horizontal="center" vertical="center"/>
      <protection locked="0"/>
    </xf>
    <xf numFmtId="14" fontId="37" fillId="0" borderId="249" xfId="0" applyNumberFormat="1" applyFont="1" applyFill="1" applyBorder="1" applyAlignment="1" applyProtection="1">
      <alignment horizontal="center" vertical="center"/>
      <protection locked="0"/>
    </xf>
    <xf numFmtId="0" fontId="53" fillId="0" borderId="249" xfId="0" applyFont="1" applyFill="1" applyBorder="1" applyAlignment="1" applyProtection="1">
      <alignment horizontal="center" vertical="center"/>
      <protection locked="0"/>
    </xf>
    <xf numFmtId="0" fontId="53" fillId="0" borderId="249" xfId="0" applyFont="1" applyFill="1" applyBorder="1" applyAlignment="1" applyProtection="1">
      <alignment horizontal="left" vertical="center"/>
      <protection locked="0"/>
    </xf>
    <xf numFmtId="0" fontId="42" fillId="25" borderId="269" xfId="0" applyFont="1" applyFill="1" applyBorder="1" applyAlignment="1">
      <alignment horizontal="center" vertical="top" wrapText="1"/>
    </xf>
    <xf numFmtId="0" fontId="76" fillId="28" borderId="230"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5"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6"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7"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89" fillId="0" borderId="0" xfId="15" applyAlignment="1">
      <alignment horizontal="center"/>
    </xf>
    <xf numFmtId="2" fontId="189" fillId="0" borderId="0" xfId="15" applyNumberFormat="1" applyAlignment="1">
      <alignment horizontal="left"/>
    </xf>
    <xf numFmtId="2" fontId="189" fillId="0" borderId="0" xfId="15" applyNumberFormat="1"/>
    <xf numFmtId="2" fontId="189" fillId="0" borderId="0" xfId="15" applyNumberFormat="1" applyAlignment="1">
      <alignment horizontal="center"/>
    </xf>
    <xf numFmtId="0" fontId="189" fillId="0" borderId="0" xfId="15" applyAlignment="1">
      <alignment horizontal="left"/>
    </xf>
    <xf numFmtId="174" fontId="189" fillId="0" borderId="0" xfId="15" applyNumberFormat="1" applyAlignment="1">
      <alignment horizontal="center"/>
    </xf>
    <xf numFmtId="174" fontId="189" fillId="0" borderId="0" xfId="15" applyNumberFormat="1"/>
    <xf numFmtId="0" fontId="189" fillId="0" borderId="0" xfId="15"/>
    <xf numFmtId="168" fontId="189" fillId="0" borderId="0" xfId="15" applyNumberFormat="1" applyAlignment="1">
      <alignment horizontal="left"/>
    </xf>
    <xf numFmtId="2" fontId="189" fillId="0" borderId="0" xfId="15" applyNumberFormat="1" applyAlignment="1">
      <alignment horizontal="right"/>
    </xf>
    <xf numFmtId="0" fontId="191" fillId="0" borderId="0" xfId="16" applyFont="1" applyAlignment="1">
      <alignment horizontal="center"/>
    </xf>
    <xf numFmtId="0" fontId="190" fillId="0" borderId="0" xfId="16"/>
    <xf numFmtId="0" fontId="191" fillId="73" borderId="272" xfId="16" applyFont="1" applyFill="1" applyBorder="1" applyAlignment="1">
      <alignment horizontal="center"/>
    </xf>
    <xf numFmtId="0" fontId="191" fillId="73" borderId="273" xfId="16" applyFont="1" applyFill="1" applyBorder="1" applyAlignment="1">
      <alignment horizontal="center"/>
    </xf>
    <xf numFmtId="0" fontId="191" fillId="73" borderId="274" xfId="16" applyFont="1" applyFill="1" applyBorder="1" applyAlignment="1">
      <alignment horizontal="center"/>
    </xf>
    <xf numFmtId="0" fontId="191" fillId="73" borderId="275" xfId="16" applyFont="1" applyFill="1" applyBorder="1" applyAlignment="1">
      <alignment horizontal="center"/>
    </xf>
    <xf numFmtId="0" fontId="191" fillId="74" borderId="0" xfId="16" applyFont="1" applyFill="1" applyAlignment="1">
      <alignment horizontal="center"/>
    </xf>
    <xf numFmtId="0" fontId="191" fillId="74" borderId="276" xfId="16" applyFont="1" applyFill="1" applyBorder="1" applyAlignment="1">
      <alignment horizontal="center"/>
    </xf>
    <xf numFmtId="165" fontId="192" fillId="75" borderId="275" xfId="16" applyNumberFormat="1" applyFont="1" applyFill="1" applyBorder="1" applyAlignment="1">
      <alignment horizontal="center"/>
    </xf>
    <xf numFmtId="165" fontId="192" fillId="75" borderId="277" xfId="16" applyNumberFormat="1" applyFont="1" applyFill="1" applyBorder="1" applyAlignment="1">
      <alignment horizontal="center"/>
    </xf>
    <xf numFmtId="0" fontId="192" fillId="75" borderId="276" xfId="16" applyFont="1" applyFill="1" applyBorder="1" applyAlignment="1">
      <alignment horizontal="center"/>
    </xf>
    <xf numFmtId="0" fontId="191" fillId="0" borderId="276" xfId="16" applyFont="1" applyBorder="1" applyAlignment="1">
      <alignment horizontal="center"/>
    </xf>
    <xf numFmtId="0" fontId="191" fillId="73" borderId="277" xfId="16" applyFont="1" applyFill="1" applyBorder="1" applyAlignment="1">
      <alignment horizontal="center"/>
    </xf>
    <xf numFmtId="0" fontId="191" fillId="74" borderId="278" xfId="16" applyFont="1" applyFill="1" applyBorder="1" applyAlignment="1">
      <alignment horizontal="center"/>
    </xf>
    <xf numFmtId="0" fontId="191" fillId="74" borderId="279" xfId="16" applyFont="1" applyFill="1" applyBorder="1" applyAlignment="1">
      <alignment horizontal="center"/>
    </xf>
    <xf numFmtId="0" fontId="191" fillId="0" borderId="279" xfId="16" applyFont="1" applyBorder="1" applyAlignment="1">
      <alignment horizontal="center"/>
    </xf>
    <xf numFmtId="0" fontId="192" fillId="74" borderId="273" xfId="16" applyFont="1" applyFill="1" applyBorder="1" applyAlignment="1">
      <alignment horizontal="center"/>
    </xf>
    <xf numFmtId="0" fontId="192" fillId="74" borderId="274" xfId="16" applyFont="1" applyFill="1" applyBorder="1" applyAlignment="1">
      <alignment horizontal="center"/>
    </xf>
    <xf numFmtId="0" fontId="192" fillId="0" borderId="0" xfId="16" applyFont="1" applyAlignment="1">
      <alignment horizontal="left"/>
    </xf>
    <xf numFmtId="0" fontId="193" fillId="0" borderId="0" xfId="16" applyFont="1"/>
    <xf numFmtId="0" fontId="191" fillId="0" borderId="0" xfId="16" applyFont="1" applyAlignment="1">
      <alignment horizontal="left"/>
    </xf>
    <xf numFmtId="0" fontId="191" fillId="75" borderId="0" xfId="16" applyFont="1" applyFill="1" applyAlignment="1">
      <alignment horizontal="center"/>
    </xf>
    <xf numFmtId="0" fontId="2" fillId="0" borderId="0" xfId="0" applyFont="1" applyAlignment="1">
      <alignment vertical="center"/>
    </xf>
    <xf numFmtId="0" fontId="188" fillId="0" borderId="0" xfId="0" applyFont="1"/>
    <xf numFmtId="0" fontId="188"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70" xfId="0" applyNumberFormat="1" applyFont="1" applyFill="1" applyBorder="1" applyAlignment="1" applyProtection="1">
      <alignment horizontal="center" vertical="center"/>
    </xf>
    <xf numFmtId="1" fontId="16" fillId="20" borderId="232"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9" xfId="0" applyNumberFormat="1" applyFont="1" applyFill="1" applyBorder="1" applyAlignment="1" applyProtection="1">
      <alignment horizontal="center" vertical="center" wrapText="1"/>
      <protection locked="0"/>
    </xf>
    <xf numFmtId="166" fontId="51" fillId="14" borderId="198" xfId="0" applyNumberFormat="1" applyFont="1" applyFill="1" applyBorder="1" applyAlignment="1" applyProtection="1">
      <alignment horizontal="left" vertical="center"/>
    </xf>
    <xf numFmtId="166" fontId="51" fillId="64" borderId="198" xfId="0" applyNumberFormat="1" applyFont="1" applyFill="1" applyBorder="1" applyAlignment="1" applyProtection="1">
      <alignment horizontal="left" vertical="center"/>
    </xf>
    <xf numFmtId="166" fontId="51" fillId="65" borderId="198"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8" xfId="0" applyNumberFormat="1" applyFont="1" applyFill="1" applyBorder="1" applyAlignment="1" applyProtection="1">
      <alignment horizontal="left" vertical="center"/>
    </xf>
    <xf numFmtId="166" fontId="51" fillId="26" borderId="198"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1"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1"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7"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0" fillId="11" borderId="131"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8" fontId="37" fillId="0" borderId="124"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1" fillId="0" borderId="124" xfId="0" applyFont="1" applyBorder="1" applyAlignment="1" applyProtection="1">
      <alignment horizontal="center"/>
      <protection locked="0"/>
    </xf>
    <xf numFmtId="0" fontId="194" fillId="25" borderId="285" xfId="0" applyFont="1" applyFill="1" applyBorder="1" applyAlignment="1">
      <alignment horizontal="center" vertical="top" wrapText="1"/>
    </xf>
    <xf numFmtId="0" fontId="3" fillId="5" borderId="286" xfId="0" applyFont="1" applyFill="1" applyBorder="1" applyAlignment="1" applyProtection="1">
      <alignment horizontal="center" vertical="center"/>
      <protection locked="0"/>
    </xf>
    <xf numFmtId="1" fontId="99" fillId="3" borderId="243" xfId="0" applyNumberFormat="1" applyFont="1" applyFill="1" applyBorder="1" applyAlignment="1" applyProtection="1">
      <alignment horizontal="center" vertical="center" shrinkToFit="1"/>
    </xf>
    <xf numFmtId="0" fontId="42" fillId="25" borderId="197" xfId="0" applyFont="1" applyFill="1" applyBorder="1" applyAlignment="1">
      <alignment horizontal="center" vertical="top" wrapText="1"/>
    </xf>
    <xf numFmtId="10" fontId="168" fillId="12" borderId="230" xfId="0" applyNumberFormat="1" applyFont="1" applyFill="1" applyBorder="1" applyAlignment="1" applyProtection="1">
      <alignment horizontal="center" vertical="center" shrinkToFit="1"/>
    </xf>
    <xf numFmtId="174" fontId="169" fillId="43" borderId="157" xfId="0" applyNumberFormat="1" applyFont="1" applyFill="1" applyBorder="1" applyAlignment="1" applyProtection="1">
      <alignment horizontal="center" vertical="center" shrinkToFit="1"/>
    </xf>
    <xf numFmtId="2" fontId="169" fillId="9" borderId="157"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8" fillId="63" borderId="157" xfId="0" applyNumberFormat="1" applyFont="1" applyFill="1" applyBorder="1" applyAlignment="1" applyProtection="1">
      <alignment horizontal="center" vertical="center" shrinkToFit="1"/>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21" fillId="76" borderId="289" xfId="0" applyFont="1" applyFill="1" applyBorder="1" applyAlignment="1" applyProtection="1">
      <alignment horizontal="center" vertical="top" wrapText="1"/>
      <protection locked="0"/>
    </xf>
    <xf numFmtId="0" fontId="37" fillId="76" borderId="288" xfId="0" applyFont="1" applyFill="1" applyBorder="1" applyAlignment="1" applyProtection="1">
      <alignment horizontal="center" vertical="top" wrapText="1"/>
      <protection locked="0"/>
    </xf>
    <xf numFmtId="0" fontId="21" fillId="40" borderId="288" xfId="0" applyFont="1" applyFill="1" applyBorder="1" applyAlignment="1" applyProtection="1">
      <alignment horizontal="center" vertical="top" wrapText="1"/>
      <protection locked="0"/>
    </xf>
    <xf numFmtId="0" fontId="183" fillId="40" borderId="288" xfId="0" applyFont="1" applyFill="1" applyBorder="1" applyAlignment="1" applyProtection="1">
      <alignment horizontal="center" vertical="top" wrapText="1"/>
      <protection locked="0"/>
    </xf>
    <xf numFmtId="0" fontId="77" fillId="40" borderId="288" xfId="0" applyFont="1" applyFill="1" applyBorder="1" applyAlignment="1" applyProtection="1">
      <alignment horizontal="center" vertical="top" wrapText="1"/>
      <protection locked="0"/>
    </xf>
    <xf numFmtId="0" fontId="77" fillId="40" borderId="290"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57"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3" fillId="40" borderId="124" xfId="0" applyFont="1" applyFill="1" applyBorder="1" applyAlignment="1" applyProtection="1">
      <alignment horizontal="center" vertical="center" shrinkToFit="1"/>
      <protection locked="0"/>
    </xf>
    <xf numFmtId="0" fontId="183" fillId="40" borderId="124" xfId="0" applyFont="1" applyFill="1" applyBorder="1" applyAlignment="1" applyProtection="1">
      <alignment horizontal="center" vertical="center"/>
      <protection locked="0"/>
    </xf>
    <xf numFmtId="10" fontId="196"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7"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9" xfId="0" applyNumberFormat="1" applyFont="1" applyFill="1" applyBorder="1" applyAlignment="1">
      <alignment horizontal="center" vertical="center" shrinkToFit="1"/>
    </xf>
    <xf numFmtId="173" fontId="72" fillId="22" borderId="129"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1"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8" fillId="41" borderId="124" xfId="0" applyNumberFormat="1" applyFont="1" applyFill="1" applyBorder="1" applyAlignment="1" applyProtection="1">
      <alignment horizontal="center" vertical="center" shrinkToFit="1"/>
    </xf>
    <xf numFmtId="186" fontId="184" fillId="61" borderId="3" xfId="0" applyNumberFormat="1" applyFont="1" applyFill="1" applyBorder="1" applyAlignment="1" applyProtection="1">
      <alignment horizontal="center" vertical="center"/>
    </xf>
    <xf numFmtId="186" fontId="184" fillId="20" borderId="3" xfId="0" applyNumberFormat="1" applyFont="1" applyFill="1" applyBorder="1" applyAlignment="1" applyProtection="1">
      <alignment horizontal="center" vertical="center"/>
    </xf>
    <xf numFmtId="186" fontId="184" fillId="10" borderId="3" xfId="0" applyNumberFormat="1" applyFont="1" applyFill="1" applyBorder="1" applyAlignment="1" applyProtection="1">
      <alignment horizontal="center" vertical="center"/>
    </xf>
    <xf numFmtId="186" fontId="184" fillId="11" borderId="3" xfId="0" applyNumberFormat="1" applyFont="1" applyFill="1" applyBorder="1" applyAlignment="1" applyProtection="1">
      <alignment horizontal="center" vertical="center"/>
    </xf>
    <xf numFmtId="186" fontId="184" fillId="14" borderId="3" xfId="0" applyNumberFormat="1" applyFont="1" applyFill="1" applyBorder="1" applyAlignment="1" applyProtection="1">
      <alignment horizontal="center" vertical="center"/>
    </xf>
    <xf numFmtId="186" fontId="184"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5" xfId="0" applyNumberFormat="1" applyFont="1" applyFill="1" applyBorder="1" applyAlignment="1">
      <alignment horizontal="center" vertical="center" shrinkToFit="1"/>
    </xf>
    <xf numFmtId="173" fontId="0" fillId="0" borderId="0" xfId="0" applyNumberFormat="1" applyAlignment="1"/>
    <xf numFmtId="2" fontId="169" fillId="79" borderId="157" xfId="0" applyNumberFormat="1" applyFont="1" applyFill="1" applyBorder="1" applyAlignment="1" applyProtection="1">
      <alignment horizontal="center" vertical="center" shrinkToFit="1"/>
    </xf>
    <xf numFmtId="186" fontId="184" fillId="61" borderId="124" xfId="0" applyNumberFormat="1" applyFont="1" applyFill="1" applyBorder="1" applyAlignment="1" applyProtection="1">
      <alignment horizontal="center" vertical="center"/>
      <protection locked="0"/>
    </xf>
    <xf numFmtId="186" fontId="184" fillId="20" borderId="124" xfId="0" applyNumberFormat="1" applyFont="1" applyFill="1" applyBorder="1" applyAlignment="1" applyProtection="1">
      <alignment horizontal="center" vertical="center"/>
      <protection locked="0"/>
    </xf>
    <xf numFmtId="186" fontId="184" fillId="10" borderId="124" xfId="0" applyNumberFormat="1" applyFont="1" applyFill="1" applyBorder="1" applyAlignment="1" applyProtection="1">
      <alignment horizontal="center" vertical="center"/>
      <protection locked="0"/>
    </xf>
    <xf numFmtId="186" fontId="184"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4" fillId="61" borderId="124" xfId="0" applyNumberFormat="1" applyFont="1" applyFill="1" applyBorder="1" applyAlignment="1" applyProtection="1">
      <alignment horizontal="center" vertical="center"/>
    </xf>
    <xf numFmtId="186" fontId="184" fillId="20" borderId="124" xfId="0" applyNumberFormat="1" applyFont="1" applyFill="1" applyBorder="1" applyAlignment="1" applyProtection="1">
      <alignment horizontal="center" vertical="center"/>
    </xf>
    <xf numFmtId="186" fontId="184" fillId="10" borderId="124" xfId="0" applyNumberFormat="1" applyFont="1" applyFill="1" applyBorder="1" applyAlignment="1" applyProtection="1">
      <alignment horizontal="center" vertical="center"/>
    </xf>
    <xf numFmtId="186" fontId="184"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4" fillId="77" borderId="124" xfId="0" applyNumberFormat="1" applyFont="1" applyFill="1" applyBorder="1" applyAlignment="1" applyProtection="1">
      <alignment horizontal="center" vertical="center"/>
      <protection locked="0"/>
    </xf>
    <xf numFmtId="186" fontId="184"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4" fillId="78" borderId="124" xfId="0" applyNumberFormat="1" applyFont="1" applyFill="1" applyBorder="1" applyAlignment="1" applyProtection="1">
      <alignment horizontal="center" vertical="center"/>
      <protection locked="0"/>
    </xf>
    <xf numFmtId="186" fontId="184"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2" xfId="0" applyBorder="1"/>
    <xf numFmtId="0" fontId="2" fillId="0" borderId="293" xfId="0" applyFont="1" applyBorder="1" applyAlignment="1">
      <alignment horizontal="center"/>
    </xf>
    <xf numFmtId="173" fontId="187" fillId="0" borderId="0" xfId="0" applyNumberFormat="1" applyFont="1" applyAlignment="1">
      <alignment horizontal="left" vertical="center"/>
    </xf>
    <xf numFmtId="168" fontId="187"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7" fillId="18" borderId="287" xfId="0" applyNumberFormat="1" applyFont="1" applyFill="1" applyBorder="1" applyAlignment="1" applyProtection="1">
      <alignment horizontal="center" vertical="center"/>
      <protection locked="0"/>
    </xf>
    <xf numFmtId="165" fontId="177" fillId="18" borderId="94" xfId="0" applyNumberFormat="1" applyFont="1" applyFill="1" applyBorder="1" applyAlignment="1" applyProtection="1">
      <alignment horizontal="center" vertical="center"/>
      <protection locked="0"/>
    </xf>
    <xf numFmtId="1" fontId="75" fillId="18" borderId="294" xfId="0" applyNumberFormat="1" applyFont="1" applyFill="1" applyBorder="1" applyAlignment="1" applyProtection="1">
      <alignment horizontal="center" vertical="center" shrinkToFit="1"/>
      <protection locked="0"/>
    </xf>
    <xf numFmtId="168" fontId="52" fillId="0" borderId="128"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1" xfId="0" applyFont="1" applyFill="1" applyBorder="1" applyAlignment="1">
      <alignment horizontal="left" vertical="center"/>
    </xf>
    <xf numFmtId="14" fontId="3" fillId="18" borderId="195" xfId="0" applyNumberFormat="1" applyFont="1" applyFill="1" applyBorder="1" applyAlignment="1">
      <alignment horizontal="left" vertical="center"/>
    </xf>
    <xf numFmtId="1" fontId="84" fillId="8" borderId="295"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8"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8" xfId="0" applyNumberFormat="1" applyFont="1" applyFill="1" applyBorder="1" applyAlignment="1" applyProtection="1">
      <alignment horizontal="center" vertical="center"/>
      <protection locked="0"/>
    </xf>
    <xf numFmtId="0" fontId="0" fillId="0" borderId="139"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5" xfId="0" applyBorder="1" applyAlignment="1" applyProtection="1">
      <alignment horizontal="center" vertical="center"/>
      <protection locked="0"/>
    </xf>
    <xf numFmtId="14" fontId="45" fillId="9" borderId="253"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7"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5"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8" xfId="0" applyNumberFormat="1" applyFont="1" applyFill="1" applyBorder="1" applyAlignment="1" applyProtection="1">
      <alignment horizontal="center" vertical="center"/>
      <protection locked="0"/>
    </xf>
    <xf numFmtId="2" fontId="16" fillId="2" borderId="299" xfId="0" applyNumberFormat="1" applyFont="1" applyFill="1" applyBorder="1" applyAlignment="1" applyProtection="1">
      <alignment horizontal="center" vertical="center"/>
      <protection locked="0"/>
    </xf>
    <xf numFmtId="166" fontId="16" fillId="2" borderId="299" xfId="0" applyNumberFormat="1" applyFont="1" applyFill="1" applyBorder="1" applyAlignment="1" applyProtection="1">
      <alignment horizontal="center" vertical="center"/>
      <protection locked="0"/>
    </xf>
    <xf numFmtId="0" fontId="53" fillId="0" borderId="176"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300" xfId="0" applyFont="1" applyBorder="1" applyAlignment="1" applyProtection="1">
      <alignment horizontal="left" vertical="center"/>
      <protection locked="0"/>
    </xf>
    <xf numFmtId="0" fontId="64" fillId="0" borderId="210" xfId="0" applyFont="1" applyBorder="1" applyAlignment="1" applyProtection="1">
      <alignment horizontal="left" vertical="center"/>
      <protection locked="0"/>
    </xf>
    <xf numFmtId="166" fontId="51" fillId="2" borderId="198"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7" xfId="0" applyFont="1" applyFill="1" applyBorder="1" applyAlignment="1">
      <alignment horizontal="center" vertical="top" wrapText="1"/>
    </xf>
    <xf numFmtId="172" fontId="187" fillId="37" borderId="124" xfId="0" applyNumberFormat="1" applyFont="1" applyFill="1" applyBorder="1" applyAlignment="1">
      <alignment horizontal="left" vertical="center" indent="1" shrinkToFit="1"/>
    </xf>
    <xf numFmtId="0" fontId="187" fillId="37" borderId="124" xfId="0" applyNumberFormat="1" applyFont="1" applyFill="1" applyBorder="1" applyAlignment="1">
      <alignment horizontal="left" vertical="center" indent="1" shrinkToFit="1"/>
    </xf>
    <xf numFmtId="0" fontId="187" fillId="37" borderId="124" xfId="0" applyFont="1" applyFill="1" applyBorder="1" applyAlignment="1">
      <alignment horizontal="left" vertical="center" shrinkToFit="1"/>
    </xf>
    <xf numFmtId="172" fontId="187" fillId="37" borderId="270" xfId="0" applyNumberFormat="1" applyFont="1" applyFill="1" applyBorder="1" applyAlignment="1">
      <alignment horizontal="left" vertical="center" indent="1" shrinkToFit="1"/>
    </xf>
    <xf numFmtId="14" fontId="45" fillId="9" borderId="135" xfId="0" applyNumberFormat="1" applyFont="1" applyFill="1" applyBorder="1" applyAlignment="1">
      <alignment horizontal="right" vertical="center" shrinkToFit="1"/>
    </xf>
    <xf numFmtId="0" fontId="0" fillId="0" borderId="0" xfId="0" applyAlignment="1">
      <alignment horizontal="right" vertical="center" shrinkToFit="1"/>
    </xf>
    <xf numFmtId="166" fontId="195"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3" fillId="40" borderId="230"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6"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199" fillId="63" borderId="124" xfId="0" applyNumberFormat="1" applyFont="1" applyFill="1" applyBorder="1" applyAlignment="1">
      <alignment horizontal="center" vertical="center"/>
    </xf>
    <xf numFmtId="10" fontId="76" fillId="12" borderId="157" xfId="0" applyNumberFormat="1" applyFont="1" applyFill="1" applyBorder="1" applyAlignment="1" applyProtection="1">
      <alignment horizontal="center" vertical="center" shrinkToFit="1"/>
    </xf>
    <xf numFmtId="10" fontId="76" fillId="63" borderId="157"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5"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200" fillId="35" borderId="124" xfId="0" applyNumberFormat="1" applyFont="1" applyFill="1" applyBorder="1" applyAlignment="1" applyProtection="1">
      <alignment horizontal="center" vertical="center" shrinkToFit="1"/>
    </xf>
    <xf numFmtId="174" fontId="200" fillId="35" borderId="124" xfId="0" applyNumberFormat="1" applyFont="1" applyFill="1" applyBorder="1" applyAlignment="1" applyProtection="1">
      <alignment horizontal="center" vertical="center" shrinkToFit="1"/>
    </xf>
    <xf numFmtId="0" fontId="201" fillId="0" borderId="0" xfId="0" applyFont="1"/>
    <xf numFmtId="0" fontId="202" fillId="0" borderId="0" xfId="0" applyFont="1"/>
    <xf numFmtId="2" fontId="45" fillId="9" borderId="122" xfId="0" applyNumberFormat="1" applyFont="1" applyFill="1" applyBorder="1" applyAlignment="1" applyProtection="1">
      <alignment horizontal="center" vertical="center"/>
    </xf>
    <xf numFmtId="2" fontId="45" fillId="9" borderId="138"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9" xfId="0" applyNumberFormat="1" applyFont="1" applyFill="1" applyBorder="1" applyAlignment="1" applyProtection="1">
      <alignment horizontal="center" vertical="center"/>
    </xf>
    <xf numFmtId="2" fontId="45" fillId="9" borderId="158" xfId="0" applyNumberFormat="1" applyFont="1" applyFill="1" applyBorder="1" applyAlignment="1" applyProtection="1">
      <alignment horizontal="right" vertical="center"/>
      <protection locked="0"/>
    </xf>
    <xf numFmtId="2" fontId="45" fillId="9" borderId="235"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3" xfId="0" applyNumberFormat="1" applyFont="1" applyFill="1" applyBorder="1" applyAlignment="1" applyProtection="1">
      <alignment horizontal="center" vertical="center"/>
    </xf>
    <xf numFmtId="1" fontId="84" fillId="58" borderId="301"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8" xfId="0" applyNumberFormat="1" applyFont="1" applyFill="1" applyBorder="1" applyAlignment="1" applyProtection="1">
      <alignment horizontal="center" vertical="center"/>
    </xf>
    <xf numFmtId="1" fontId="84" fillId="58" borderId="235" xfId="0" applyNumberFormat="1" applyFont="1" applyFill="1" applyBorder="1" applyAlignment="1" applyProtection="1">
      <alignment horizontal="center" vertical="center"/>
    </xf>
    <xf numFmtId="1" fontId="84" fillId="58" borderId="168"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8"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8" xfId="0" applyBorder="1" applyAlignment="1" applyProtection="1">
      <alignment horizontal="center" vertical="center"/>
      <protection locked="0"/>
    </xf>
    <xf numFmtId="14" fontId="45" fillId="9" borderId="158" xfId="0" applyNumberFormat="1" applyFont="1" applyFill="1" applyBorder="1" applyAlignment="1">
      <alignment horizontal="center" vertical="center" shrinkToFit="1"/>
    </xf>
    <xf numFmtId="0" fontId="37" fillId="0" borderId="158"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78" fillId="0" borderId="0" xfId="0" applyFont="1" applyFill="1" applyBorder="1" applyAlignment="1" applyProtection="1">
      <alignment horizontal="left" vertical="center"/>
      <protection locked="0"/>
    </xf>
    <xf numFmtId="0" fontId="205"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0" fontId="0" fillId="0" borderId="0" xfId="0" applyProtection="1">
      <protection hidden="1"/>
    </xf>
    <xf numFmtId="0" fontId="206"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6"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6" fillId="0" borderId="78" xfId="0" applyFont="1" applyBorder="1" applyAlignment="1" applyProtection="1">
      <alignment horizontal="center"/>
      <protection hidden="1"/>
    </xf>
    <xf numFmtId="0" fontId="206" fillId="0" borderId="78" xfId="0" quotePrefix="1" applyFont="1" applyBorder="1" applyAlignment="1" applyProtection="1">
      <alignment horizontal="center"/>
      <protection hidden="1"/>
    </xf>
    <xf numFmtId="0" fontId="207"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2" xfId="0" applyNumberFormat="1" applyBorder="1" applyAlignment="1" applyProtection="1">
      <alignment horizontal="right"/>
      <protection hidden="1"/>
    </xf>
    <xf numFmtId="1" fontId="0" fillId="0" borderId="303" xfId="0" applyNumberFormat="1" applyBorder="1" applyAlignment="1" applyProtection="1">
      <alignment horizontal="right"/>
      <protection hidden="1"/>
    </xf>
    <xf numFmtId="1" fontId="0" fillId="0" borderId="149"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4" xfId="0" applyNumberFormat="1" applyBorder="1" applyAlignment="1" applyProtection="1">
      <alignment horizontal="right"/>
      <protection hidden="1"/>
    </xf>
    <xf numFmtId="0" fontId="207"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4" xfId="0" quotePrefix="1" applyNumberFormat="1" applyBorder="1" applyAlignment="1" applyProtection="1">
      <alignment horizontal="right"/>
      <protection hidden="1"/>
    </xf>
    <xf numFmtId="0" fontId="208"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7" fillId="0" borderId="141" xfId="0" applyFont="1" applyBorder="1" applyAlignment="1" applyProtection="1">
      <alignment horizontal="left"/>
      <protection hidden="1"/>
    </xf>
    <xf numFmtId="1" fontId="0" fillId="0" borderId="305" xfId="0" applyNumberFormat="1" applyBorder="1" applyAlignment="1" applyProtection="1">
      <alignment horizontal="right"/>
      <protection hidden="1"/>
    </xf>
    <xf numFmtId="1" fontId="0" fillId="0" borderId="155" xfId="0" applyNumberFormat="1" applyBorder="1" applyAlignment="1" applyProtection="1">
      <alignment horizontal="right"/>
      <protection hidden="1"/>
    </xf>
    <xf numFmtId="1" fontId="0" fillId="0" borderId="155" xfId="0" quotePrefix="1" applyNumberFormat="1" applyBorder="1" applyAlignment="1" applyProtection="1">
      <alignment horizontal="right"/>
      <protection hidden="1"/>
    </xf>
    <xf numFmtId="1" fontId="0" fillId="0" borderId="182" xfId="0" applyNumberFormat="1" applyBorder="1" applyAlignment="1" applyProtection="1">
      <alignment horizontal="right"/>
      <protection hidden="1"/>
    </xf>
    <xf numFmtId="0" fontId="206" fillId="0" borderId="0" xfId="0" applyFont="1" applyAlignment="1" applyProtection="1">
      <alignment horizontal="right"/>
      <protection hidden="1"/>
    </xf>
    <xf numFmtId="0" fontId="206" fillId="0" borderId="0" xfId="0" applyFont="1" applyProtection="1">
      <protection hidden="1"/>
    </xf>
    <xf numFmtId="0" fontId="206" fillId="0" borderId="0" xfId="0" quotePrefix="1" applyFont="1" applyAlignment="1" applyProtection="1">
      <alignment horizontal="right"/>
      <protection hidden="1"/>
    </xf>
    <xf numFmtId="165" fontId="206" fillId="0" borderId="0" xfId="0" applyNumberFormat="1" applyFont="1" applyProtection="1">
      <protection hidden="1"/>
    </xf>
    <xf numFmtId="1" fontId="209" fillId="0" borderId="78" xfId="0" applyNumberFormat="1" applyFont="1" applyBorder="1" applyProtection="1">
      <protection hidden="1"/>
    </xf>
    <xf numFmtId="1" fontId="206" fillId="0" borderId="79" xfId="0" applyNumberFormat="1" applyFont="1" applyBorder="1" applyProtection="1">
      <protection hidden="1"/>
    </xf>
    <xf numFmtId="0" fontId="206" fillId="0" borderId="84" xfId="0" quotePrefix="1" applyFont="1" applyBorder="1" applyAlignment="1" applyProtection="1">
      <alignment horizontal="left"/>
      <protection hidden="1"/>
    </xf>
    <xf numFmtId="0" fontId="210" fillId="0" borderId="0" xfId="0" quotePrefix="1" applyFont="1" applyAlignment="1" applyProtection="1">
      <alignment horizontal="left"/>
      <protection hidden="1"/>
    </xf>
    <xf numFmtId="0" fontId="211" fillId="9" borderId="78" xfId="0" quotePrefix="1" applyFont="1" applyFill="1" applyBorder="1" applyAlignment="1" applyProtection="1">
      <alignment horizontal="left"/>
      <protection hidden="1"/>
    </xf>
    <xf numFmtId="0" fontId="211" fillId="9" borderId="78" xfId="0" applyFont="1" applyFill="1" applyBorder="1" applyAlignment="1" applyProtection="1">
      <alignment horizontal="right"/>
      <protection hidden="1"/>
    </xf>
    <xf numFmtId="0" fontId="211" fillId="9" borderId="78" xfId="0" applyFont="1" applyFill="1" applyBorder="1" applyAlignment="1" applyProtection="1">
      <alignment horizontal="center"/>
      <protection hidden="1"/>
    </xf>
    <xf numFmtId="0" fontId="211" fillId="9" borderId="78" xfId="0" quotePrefix="1" applyFont="1" applyFill="1" applyBorder="1" applyAlignment="1" applyProtection="1">
      <alignment horizontal="center"/>
      <protection hidden="1"/>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27" fillId="43" borderId="234" xfId="0" applyFont="1" applyFill="1" applyBorder="1" applyAlignment="1">
      <alignment horizontal="center"/>
    </xf>
    <xf numFmtId="0" fontId="2" fillId="43" borderId="234" xfId="0" applyFont="1" applyFill="1" applyBorder="1" applyAlignment="1">
      <alignment horizontal="center"/>
    </xf>
    <xf numFmtId="0" fontId="2" fillId="43" borderId="128" xfId="0" applyFont="1" applyFill="1" applyBorder="1" applyAlignment="1">
      <alignment horizontal="center"/>
    </xf>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6"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7" fillId="37" borderId="124" xfId="0" applyNumberFormat="1" applyFont="1" applyFill="1" applyBorder="1" applyAlignment="1">
      <alignment horizontal="center" vertical="center" shrinkToFit="1"/>
    </xf>
    <xf numFmtId="0" fontId="187" fillId="37" borderId="67"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199" fillId="63" borderId="124" xfId="0" applyNumberFormat="1" applyFont="1" applyFill="1" applyBorder="1" applyAlignment="1">
      <alignment horizontal="center" vertical="center" shrinkToFit="1"/>
    </xf>
    <xf numFmtId="0" fontId="212" fillId="0" borderId="0" xfId="0" applyFont="1"/>
    <xf numFmtId="2" fontId="169" fillId="0" borderId="0" xfId="0" applyNumberFormat="1" applyFont="1" applyFill="1" applyBorder="1" applyAlignment="1" applyProtection="1">
      <alignment horizontal="center" vertical="center" shrinkToFit="1"/>
    </xf>
    <xf numFmtId="1" fontId="84" fillId="12" borderId="168"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7" fontId="16" fillId="7" borderId="128"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0" fontId="18" fillId="35" borderId="255"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1"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1"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2"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4" fontId="37" fillId="2" borderId="124"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1"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1"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9"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1"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5" xfId="0" applyFont="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9"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6"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5" xfId="0" applyNumberFormat="1" applyFont="1" applyFill="1" applyBorder="1" applyAlignment="1" applyProtection="1">
      <alignment horizontal="center" vertical="center" shrinkToFit="1"/>
      <protection locked="0"/>
    </xf>
    <xf numFmtId="166" fontId="16" fillId="2" borderId="133" xfId="0" applyNumberFormat="1" applyFont="1" applyFill="1" applyBorder="1" applyAlignment="1" applyProtection="1">
      <alignment horizontal="center" vertical="center" shrinkToFit="1"/>
      <protection locked="0"/>
    </xf>
    <xf numFmtId="166" fontId="16" fillId="2" borderId="166"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6" xfId="0" applyNumberFormat="1" applyFont="1" applyFill="1" applyBorder="1" applyAlignment="1" applyProtection="1">
      <alignment horizontal="center" vertical="center" shrinkToFit="1"/>
      <protection locked="0"/>
    </xf>
    <xf numFmtId="166" fontId="16" fillId="0" borderId="208" xfId="0" applyNumberFormat="1" applyFont="1" applyFill="1" applyBorder="1" applyAlignment="1" applyProtection="1">
      <alignment horizontal="center" vertical="center" shrinkToFit="1"/>
      <protection locked="0"/>
    </xf>
    <xf numFmtId="166" fontId="16" fillId="0" borderId="136"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1" xfId="0" applyNumberFormat="1" applyFont="1" applyFill="1" applyBorder="1" applyAlignment="1" applyProtection="1">
      <alignment horizontal="center" vertical="center" shrinkToFit="1"/>
      <protection locked="0"/>
    </xf>
    <xf numFmtId="166" fontId="16" fillId="0" borderId="139" xfId="0" applyNumberFormat="1" applyFont="1" applyFill="1" applyBorder="1" applyAlignment="1" applyProtection="1">
      <alignment horizontal="center" vertical="center" shrinkToFit="1"/>
      <protection locked="0"/>
    </xf>
    <xf numFmtId="0" fontId="0" fillId="0" borderId="141"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8"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8"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8"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3" fillId="0" borderId="0" xfId="0" applyNumberFormat="1" applyFont="1" applyAlignment="1">
      <alignment horizontal="center"/>
    </xf>
    <xf numFmtId="0" fontId="214" fillId="0" borderId="19" xfId="0" applyFont="1" applyBorder="1" applyAlignment="1">
      <alignment horizontal="right"/>
    </xf>
    <xf numFmtId="1" fontId="2" fillId="0" borderId="0" xfId="0" applyNumberFormat="1" applyFont="1"/>
    <xf numFmtId="0" fontId="215"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6" fillId="0" borderId="19" xfId="0" applyFont="1" applyBorder="1" applyAlignment="1">
      <alignment horizontal="center"/>
    </xf>
    <xf numFmtId="165" fontId="217" fillId="0" borderId="13" xfId="0" applyNumberFormat="1" applyFont="1" applyBorder="1" applyAlignment="1">
      <alignment horizontal="center"/>
    </xf>
    <xf numFmtId="0" fontId="218" fillId="0" borderId="307" xfId="0" applyFont="1" applyBorder="1" applyAlignment="1">
      <alignment horizontal="center"/>
    </xf>
    <xf numFmtId="0" fontId="25" fillId="0" borderId="13" xfId="0" applyFont="1" applyBorder="1" applyAlignment="1">
      <alignment horizontal="center"/>
    </xf>
    <xf numFmtId="1" fontId="217" fillId="0" borderId="14" xfId="0" applyNumberFormat="1" applyFont="1" applyBorder="1" applyAlignment="1">
      <alignment horizontal="right"/>
    </xf>
    <xf numFmtId="0" fontId="25" fillId="0" borderId="308" xfId="0" applyFont="1" applyBorder="1" applyAlignment="1">
      <alignment horizontal="center"/>
    </xf>
    <xf numFmtId="0" fontId="27" fillId="0" borderId="13" xfId="0" applyFont="1" applyBorder="1" applyAlignment="1">
      <alignment horizontal="center"/>
    </xf>
    <xf numFmtId="0" fontId="27" fillId="0" borderId="230" xfId="0" applyFont="1" applyBorder="1" applyAlignment="1">
      <alignment horizontal="center"/>
    </xf>
    <xf numFmtId="165" fontId="217" fillId="0" borderId="16" xfId="0" applyNumberFormat="1" applyFont="1" applyBorder="1" applyAlignment="1">
      <alignment horizontal="center"/>
    </xf>
    <xf numFmtId="0" fontId="218" fillId="0" borderId="76" xfId="0" applyFont="1" applyBorder="1" applyAlignment="1">
      <alignment horizontal="left"/>
    </xf>
    <xf numFmtId="0" fontId="214" fillId="0" borderId="16" xfId="0" applyFont="1" applyBorder="1" applyAlignment="1">
      <alignment horizontal="left"/>
    </xf>
    <xf numFmtId="1" fontId="217" fillId="0" borderId="0" xfId="0" applyNumberFormat="1" applyFont="1" applyAlignment="1">
      <alignment horizontal="right"/>
    </xf>
    <xf numFmtId="0" fontId="213" fillId="0" borderId="16" xfId="0" applyFont="1" applyBorder="1" applyAlignment="1">
      <alignment horizontal="left"/>
    </xf>
    <xf numFmtId="0" fontId="215" fillId="0" borderId="309" xfId="0" applyFont="1" applyBorder="1" applyAlignment="1">
      <alignment horizontal="center"/>
    </xf>
    <xf numFmtId="0" fontId="27" fillId="0" borderId="309" xfId="0" applyFont="1" applyBorder="1" applyAlignment="1">
      <alignment horizontal="right"/>
    </xf>
    <xf numFmtId="0" fontId="27" fillId="0" borderId="310" xfId="0" applyFont="1" applyBorder="1" applyAlignment="1">
      <alignment horizontal="right"/>
    </xf>
    <xf numFmtId="0" fontId="216" fillId="0" borderId="309" xfId="0" applyFont="1" applyBorder="1" applyAlignment="1">
      <alignment horizontal="left"/>
    </xf>
    <xf numFmtId="0" fontId="219" fillId="0" borderId="25" xfId="0" applyFont="1" applyBorder="1"/>
    <xf numFmtId="165" fontId="217" fillId="0" borderId="311" xfId="0" applyNumberFormat="1" applyFont="1" applyBorder="1" applyAlignment="1">
      <alignment horizontal="right"/>
    </xf>
    <xf numFmtId="0" fontId="220" fillId="86" borderId="24" xfId="0" applyFont="1" applyFill="1" applyBorder="1" applyAlignment="1">
      <alignment horizontal="center"/>
    </xf>
    <xf numFmtId="0" fontId="221" fillId="86" borderId="311" xfId="0" applyFont="1" applyFill="1" applyBorder="1" applyAlignment="1">
      <alignment horizontal="center"/>
    </xf>
    <xf numFmtId="0" fontId="222" fillId="86" borderId="311" xfId="0" applyFont="1" applyFill="1" applyBorder="1" applyAlignment="1">
      <alignment horizontal="center"/>
    </xf>
    <xf numFmtId="0" fontId="223" fillId="86" borderId="311" xfId="0" applyFont="1" applyFill="1" applyBorder="1" applyAlignment="1">
      <alignment horizontal="center"/>
    </xf>
    <xf numFmtId="0" fontId="223" fillId="86" borderId="312" xfId="0" applyFont="1" applyFill="1" applyBorder="1" applyAlignment="1">
      <alignment horizontal="center"/>
    </xf>
    <xf numFmtId="0" fontId="224" fillId="86" borderId="16" xfId="0" applyFont="1" applyFill="1" applyBorder="1" applyAlignment="1">
      <alignment horizontal="center"/>
    </xf>
    <xf numFmtId="0" fontId="225" fillId="0" borderId="29" xfId="0" applyFont="1" applyBorder="1"/>
    <xf numFmtId="165" fontId="217" fillId="0" borderId="16" xfId="0" applyNumberFormat="1" applyFont="1" applyBorder="1" applyAlignment="1">
      <alignment horizontal="right"/>
    </xf>
    <xf numFmtId="0" fontId="220" fillId="86" borderId="76" xfId="0" applyFont="1" applyFill="1" applyBorder="1" applyAlignment="1">
      <alignment horizontal="center"/>
    </xf>
    <xf numFmtId="0" fontId="221" fillId="86" borderId="16" xfId="0" applyFont="1" applyFill="1" applyBorder="1" applyAlignment="1">
      <alignment horizontal="center"/>
    </xf>
    <xf numFmtId="0" fontId="222" fillId="86" borderId="16" xfId="0" applyFont="1" applyFill="1" applyBorder="1" applyAlignment="1">
      <alignment horizontal="center"/>
    </xf>
    <xf numFmtId="0" fontId="223" fillId="86" borderId="16" xfId="0" applyFont="1" applyFill="1" applyBorder="1" applyAlignment="1">
      <alignment horizontal="center"/>
    </xf>
    <xf numFmtId="0" fontId="223" fillId="86" borderId="234" xfId="0" applyFont="1" applyFill="1" applyBorder="1" applyAlignment="1">
      <alignment horizontal="center"/>
    </xf>
    <xf numFmtId="0" fontId="226" fillId="29" borderId="31" xfId="0" applyFont="1" applyFill="1" applyBorder="1"/>
    <xf numFmtId="0" fontId="220" fillId="86" borderId="313" xfId="0" applyFont="1" applyFill="1" applyBorder="1" applyAlignment="1">
      <alignment horizontal="center"/>
    </xf>
    <xf numFmtId="0" fontId="221" fillId="86" borderId="309" xfId="0" applyFont="1" applyFill="1" applyBorder="1" applyAlignment="1">
      <alignment horizontal="center"/>
    </xf>
    <xf numFmtId="0" fontId="222" fillId="86" borderId="309" xfId="0" applyFont="1" applyFill="1" applyBorder="1" applyAlignment="1">
      <alignment horizontal="center"/>
    </xf>
    <xf numFmtId="0" fontId="223" fillId="86" borderId="309" xfId="0" applyFont="1" applyFill="1" applyBorder="1" applyAlignment="1">
      <alignment horizontal="center"/>
    </xf>
    <xf numFmtId="0" fontId="223" fillId="86" borderId="310" xfId="0" applyFont="1" applyFill="1" applyBorder="1" applyAlignment="1">
      <alignment horizontal="center"/>
    </xf>
    <xf numFmtId="0" fontId="224" fillId="86" borderId="309" xfId="0" applyFont="1" applyFill="1" applyBorder="1" applyAlignment="1">
      <alignment horizontal="center"/>
    </xf>
    <xf numFmtId="0" fontId="226" fillId="0" borderId="31" xfId="0" applyFont="1" applyBorder="1"/>
    <xf numFmtId="165" fontId="217" fillId="0" borderId="309" xfId="0" applyNumberFormat="1" applyFont="1" applyBorder="1" applyAlignment="1">
      <alignment horizontal="right"/>
    </xf>
    <xf numFmtId="0" fontId="220" fillId="86" borderId="43" xfId="0" applyFont="1" applyFill="1" applyBorder="1" applyAlignment="1">
      <alignment horizontal="center"/>
    </xf>
    <xf numFmtId="0" fontId="227" fillId="0" borderId="25" xfId="0" applyFont="1" applyBorder="1"/>
    <xf numFmtId="0" fontId="220" fillId="87" borderId="76" xfId="0" applyFont="1" applyFill="1" applyBorder="1" applyAlignment="1">
      <alignment horizontal="center"/>
    </xf>
    <xf numFmtId="0" fontId="221" fillId="87" borderId="311" xfId="0" applyFont="1" applyFill="1" applyBorder="1" applyAlignment="1">
      <alignment horizontal="center"/>
    </xf>
    <xf numFmtId="0" fontId="222" fillId="87" borderId="311" xfId="0" applyFont="1" applyFill="1" applyBorder="1" applyAlignment="1">
      <alignment horizontal="center"/>
    </xf>
    <xf numFmtId="0" fontId="223" fillId="87" borderId="16" xfId="0" applyFont="1" applyFill="1" applyBorder="1" applyAlignment="1">
      <alignment horizontal="center"/>
    </xf>
    <xf numFmtId="0" fontId="223" fillId="87" borderId="234" xfId="0" applyFont="1" applyFill="1" applyBorder="1" applyAlignment="1">
      <alignment horizontal="center"/>
    </xf>
    <xf numFmtId="0" fontId="224" fillId="87" borderId="16" xfId="0" applyFont="1" applyFill="1" applyBorder="1" applyAlignment="1">
      <alignment horizontal="center"/>
    </xf>
    <xf numFmtId="0" fontId="227" fillId="0" borderId="29" xfId="0" applyFont="1" applyBorder="1"/>
    <xf numFmtId="0" fontId="221" fillId="87" borderId="16" xfId="0" applyFont="1" applyFill="1" applyBorder="1" applyAlignment="1">
      <alignment horizontal="center"/>
    </xf>
    <xf numFmtId="0" fontId="222" fillId="87" borderId="16" xfId="0" applyFont="1" applyFill="1" applyBorder="1" applyAlignment="1">
      <alignment horizontal="center"/>
    </xf>
    <xf numFmtId="0" fontId="227" fillId="0" borderId="31" xfId="0" applyFont="1" applyBorder="1"/>
    <xf numFmtId="0" fontId="220" fillId="87" borderId="43" xfId="0" applyFont="1" applyFill="1" applyBorder="1" applyAlignment="1">
      <alignment horizontal="center"/>
    </xf>
    <xf numFmtId="0" fontId="221" fillId="87" borderId="309" xfId="0" applyFont="1" applyFill="1" applyBorder="1" applyAlignment="1">
      <alignment horizontal="center"/>
    </xf>
    <xf numFmtId="0" fontId="222" fillId="87" borderId="309" xfId="0" applyFont="1" applyFill="1" applyBorder="1" applyAlignment="1">
      <alignment horizontal="center"/>
    </xf>
    <xf numFmtId="0" fontId="224" fillId="87" borderId="309" xfId="0" applyFont="1" applyFill="1" applyBorder="1" applyAlignment="1">
      <alignment horizontal="center"/>
    </xf>
    <xf numFmtId="0" fontId="223" fillId="87" borderId="311" xfId="0" applyFont="1" applyFill="1" applyBorder="1" applyAlignment="1">
      <alignment horizontal="center"/>
    </xf>
    <xf numFmtId="0" fontId="223" fillId="87" borderId="312" xfId="0" applyFont="1" applyFill="1" applyBorder="1" applyAlignment="1">
      <alignment horizontal="center"/>
    </xf>
    <xf numFmtId="0" fontId="227" fillId="0" borderId="314" xfId="0" applyFont="1" applyBorder="1"/>
    <xf numFmtId="165" fontId="0" fillId="0" borderId="18" xfId="0" applyNumberFormat="1" applyBorder="1"/>
    <xf numFmtId="0" fontId="220" fillId="87" borderId="314" xfId="0" applyFont="1" applyFill="1" applyBorder="1" applyAlignment="1">
      <alignment horizontal="center"/>
    </xf>
    <xf numFmtId="0" fontId="221" fillId="87" borderId="18" xfId="0" applyFont="1" applyFill="1" applyBorder="1" applyAlignment="1">
      <alignment horizontal="center"/>
    </xf>
    <xf numFmtId="0" fontId="221" fillId="87" borderId="315" xfId="0" applyFont="1" applyFill="1" applyBorder="1" applyAlignment="1">
      <alignment horizontal="center"/>
    </xf>
    <xf numFmtId="0" fontId="222" fillId="87" borderId="18" xfId="0" applyFont="1" applyFill="1" applyBorder="1" applyAlignment="1">
      <alignment horizontal="center"/>
    </xf>
    <xf numFmtId="0" fontId="223" fillId="87" borderId="18" xfId="0" applyFont="1" applyFill="1" applyBorder="1" applyAlignment="1">
      <alignment horizontal="center"/>
    </xf>
    <xf numFmtId="0" fontId="223" fillId="87" borderId="128" xfId="0" applyFont="1" applyFill="1" applyBorder="1" applyAlignment="1">
      <alignment horizontal="center"/>
    </xf>
    <xf numFmtId="0" fontId="224" fillId="87" borderId="18" xfId="0" applyFont="1" applyFill="1" applyBorder="1" applyAlignment="1">
      <alignment horizontal="center"/>
    </xf>
    <xf numFmtId="0" fontId="213" fillId="0" borderId="0" xfId="0" applyFont="1" applyAlignment="1">
      <alignment horizontal="center"/>
    </xf>
    <xf numFmtId="0" fontId="213" fillId="0" borderId="14" xfId="0" applyFont="1" applyBorder="1" applyAlignment="1">
      <alignment horizontal="center"/>
    </xf>
    <xf numFmtId="0" fontId="213"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7"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7" fillId="10" borderId="70" xfId="0" applyNumberFormat="1" applyFont="1" applyFill="1" applyBorder="1" applyAlignment="1">
      <alignment horizontal="left" vertical="center" indent="1" shrinkToFit="1"/>
    </xf>
    <xf numFmtId="0" fontId="187" fillId="61" borderId="70" xfId="0" applyNumberFormat="1" applyFont="1" applyFill="1" applyBorder="1" applyAlignment="1">
      <alignment horizontal="left" vertical="center" indent="1" shrinkToFit="1"/>
    </xf>
    <xf numFmtId="0" fontId="187" fillId="28" borderId="70" xfId="0" applyNumberFormat="1" applyFont="1" applyFill="1" applyBorder="1" applyAlignment="1">
      <alignment horizontal="left" vertical="center" indent="1" shrinkToFit="1"/>
    </xf>
    <xf numFmtId="0" fontId="187" fillId="26" borderId="0" xfId="0" applyNumberFormat="1" applyFont="1" applyFill="1" applyBorder="1" applyAlignment="1">
      <alignment horizontal="left" vertical="center" indent="1" shrinkToFit="1"/>
    </xf>
    <xf numFmtId="0" fontId="187" fillId="26" borderId="70" xfId="0" applyNumberFormat="1" applyFont="1" applyFill="1" applyBorder="1" applyAlignment="1">
      <alignment horizontal="left" vertical="center" indent="1" shrinkToFit="1"/>
    </xf>
    <xf numFmtId="0" fontId="187" fillId="28" borderId="0" xfId="0" applyNumberFormat="1" applyFont="1" applyFill="1" applyBorder="1" applyAlignment="1">
      <alignment horizontal="left" vertical="center" indent="1" shrinkToFit="1"/>
    </xf>
    <xf numFmtId="0" fontId="187" fillId="11" borderId="70" xfId="0" applyNumberFormat="1" applyFont="1" applyFill="1" applyBorder="1" applyAlignment="1">
      <alignment horizontal="left" vertical="center" indent="1" shrinkToFit="1"/>
    </xf>
    <xf numFmtId="0" fontId="187" fillId="36" borderId="70" xfId="0" applyNumberFormat="1" applyFont="1" applyFill="1" applyBorder="1" applyAlignment="1">
      <alignment horizontal="left" vertical="center" indent="1" shrinkToFit="1"/>
    </xf>
    <xf numFmtId="0" fontId="41" fillId="44" borderId="0" xfId="0" applyFont="1" applyFill="1" applyAlignment="1">
      <alignment wrapText="1"/>
    </xf>
    <xf numFmtId="0" fontId="187" fillId="0" borderId="70" xfId="0" applyNumberFormat="1" applyFont="1" applyFill="1" applyBorder="1" applyAlignment="1">
      <alignment horizontal="left" vertical="center" indent="1" shrinkToFit="1"/>
    </xf>
    <xf numFmtId="0" fontId="1" fillId="0" borderId="70" xfId="2" applyNumberFormat="1" applyFont="1" applyFill="1" applyBorder="1" applyAlignment="1">
      <alignment horizontal="left" vertical="center" shrinkToFit="1"/>
    </xf>
    <xf numFmtId="0" fontId="187" fillId="0" borderId="0" xfId="0" applyNumberFormat="1" applyFont="1" applyFill="1" applyBorder="1" applyAlignment="1">
      <alignment horizontal="left" vertical="center" indent="1" shrinkToFit="1"/>
    </xf>
    <xf numFmtId="0" fontId="41" fillId="0" borderId="0" xfId="0" applyFont="1" applyFill="1"/>
    <xf numFmtId="0" fontId="41" fillId="0" borderId="0" xfId="0" applyFont="1" applyFill="1" applyAlignment="1">
      <alignment vertical="center"/>
    </xf>
    <xf numFmtId="0" fontId="41" fillId="0" borderId="0" xfId="0" applyFont="1" applyFill="1" applyAlignment="1">
      <alignment wrapText="1"/>
    </xf>
    <xf numFmtId="0" fontId="44" fillId="0" borderId="0" xfId="0" applyFont="1" applyFill="1"/>
    <xf numFmtId="0" fontId="41" fillId="36" borderId="0" xfId="0" applyFont="1" applyFill="1" applyAlignment="1">
      <alignment wrapText="1"/>
    </xf>
    <xf numFmtId="0" fontId="41" fillId="29" borderId="0" xfId="0" applyFont="1" applyFill="1" applyBorder="1" applyAlignment="1">
      <alignment wrapText="1"/>
    </xf>
    <xf numFmtId="0" fontId="28" fillId="0" borderId="0" xfId="0" applyFont="1"/>
    <xf numFmtId="172" fontId="80" fillId="0" borderId="0" xfId="0" applyNumberFormat="1" applyFont="1" applyAlignment="1">
      <alignment horizontal="center" vertical="center"/>
    </xf>
    <xf numFmtId="40" fontId="37" fillId="12" borderId="124" xfId="0" applyNumberFormat="1" applyFont="1" applyFill="1" applyBorder="1" applyAlignment="1">
      <alignment horizontal="center" vertical="center"/>
    </xf>
    <xf numFmtId="167" fontId="16" fillId="10" borderId="87" xfId="0" applyNumberFormat="1" applyFont="1" applyFill="1" applyBorder="1" applyAlignment="1" applyProtection="1">
      <alignment horizontal="center" vertical="center"/>
      <protection locked="0"/>
    </xf>
    <xf numFmtId="167" fontId="16" fillId="10" borderId="85" xfId="0" applyNumberFormat="1" applyFont="1" applyFill="1" applyBorder="1" applyAlignment="1" applyProtection="1">
      <alignment horizontal="center" vertical="center"/>
      <protection locked="0"/>
    </xf>
    <xf numFmtId="0" fontId="41" fillId="0" borderId="0" xfId="0" applyFont="1" applyAlignment="1">
      <alignment shrinkToFit="1"/>
    </xf>
    <xf numFmtId="167" fontId="16" fillId="67" borderId="230" xfId="0" applyNumberFormat="1" applyFont="1" applyFill="1" applyBorder="1" applyAlignment="1" applyProtection="1">
      <alignment horizontal="center" vertical="top" wrapText="1"/>
      <protection locked="0"/>
    </xf>
    <xf numFmtId="167" fontId="16" fillId="24" borderId="234" xfId="0" applyNumberFormat="1" applyFont="1" applyFill="1" applyBorder="1" applyAlignment="1" applyProtection="1">
      <alignment horizontal="center" vertical="top" shrinkToFit="1"/>
      <protection locked="0"/>
    </xf>
    <xf numFmtId="167" fontId="18" fillId="22" borderId="97" xfId="0" applyNumberFormat="1" applyFont="1" applyFill="1" applyBorder="1" applyAlignment="1" applyProtection="1">
      <alignment horizontal="center" vertical="center" shrinkToFit="1"/>
      <protection locked="0"/>
    </xf>
    <xf numFmtId="166" fontId="94" fillId="3" borderId="98" xfId="0" applyNumberFormat="1" applyFont="1" applyFill="1" applyBorder="1" applyAlignment="1" applyProtection="1">
      <alignment horizontal="center" vertical="center" shrinkToFit="1"/>
    </xf>
    <xf numFmtId="166" fontId="85" fillId="2" borderId="135" xfId="0" applyNumberFormat="1" applyFont="1" applyFill="1" applyBorder="1" applyAlignment="1" applyProtection="1">
      <alignment horizontal="center" vertical="center" shrinkToFit="1"/>
    </xf>
    <xf numFmtId="167" fontId="18" fillId="19" borderId="97" xfId="0" applyNumberFormat="1" applyFont="1" applyFill="1" applyBorder="1" applyAlignment="1" applyProtection="1">
      <alignment horizontal="center" vertical="center" shrinkToFit="1"/>
      <protection locked="0"/>
    </xf>
    <xf numFmtId="167" fontId="16" fillId="23" borderId="97" xfId="0" applyNumberFormat="1" applyFont="1" applyFill="1" applyBorder="1" applyAlignment="1" applyProtection="1">
      <alignment horizontal="center" vertical="center" shrinkToFit="1"/>
      <protection locked="0"/>
    </xf>
    <xf numFmtId="167" fontId="16" fillId="20" borderId="97" xfId="0" applyNumberFormat="1" applyFont="1" applyFill="1" applyBorder="1" applyAlignment="1" applyProtection="1">
      <alignment horizontal="center" vertical="center" shrinkToFit="1"/>
      <protection locked="0"/>
    </xf>
    <xf numFmtId="167" fontId="16" fillId="24" borderId="97" xfId="0" applyNumberFormat="1" applyFont="1" applyFill="1" applyBorder="1" applyAlignment="1" applyProtection="1">
      <alignment horizontal="center" vertical="center" shrinkToFit="1"/>
      <protection locked="0"/>
    </xf>
    <xf numFmtId="167" fontId="16" fillId="7" borderId="97" xfId="0" applyNumberFormat="1" applyFont="1" applyFill="1" applyBorder="1" applyAlignment="1" applyProtection="1">
      <alignment horizontal="center" vertical="center" shrinkToFit="1"/>
      <protection locked="0"/>
    </xf>
    <xf numFmtId="167" fontId="16" fillId="12" borderId="97" xfId="0" applyNumberFormat="1" applyFont="1" applyFill="1"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shrinkToFit="1"/>
      <protection locked="0"/>
    </xf>
    <xf numFmtId="167" fontId="16" fillId="10" borderId="97" xfId="0" applyNumberFormat="1" applyFont="1" applyFill="1" applyBorder="1" applyAlignment="1" applyProtection="1">
      <alignment horizontal="center" vertical="center" shrinkToFit="1"/>
      <protection locked="0"/>
    </xf>
    <xf numFmtId="166" fontId="16" fillId="12" borderId="124" xfId="0" applyNumberFormat="1" applyFont="1" applyFill="1" applyBorder="1" applyAlignment="1" applyProtection="1">
      <alignment horizontal="center" vertical="top" shrinkToFit="1"/>
      <protection locked="0"/>
    </xf>
    <xf numFmtId="167" fontId="16" fillId="20" borderId="124" xfId="0" applyNumberFormat="1" applyFont="1" applyFill="1" applyBorder="1" applyAlignment="1" applyProtection="1">
      <alignment horizontal="center" vertical="top" shrinkToFit="1"/>
      <protection locked="0"/>
    </xf>
    <xf numFmtId="167" fontId="18" fillId="22" borderId="124" xfId="0" applyNumberFormat="1" applyFont="1" applyFill="1" applyBorder="1" applyAlignment="1" applyProtection="1">
      <alignment horizontal="center" vertical="top" shrinkToFit="1"/>
      <protection locked="0"/>
    </xf>
    <xf numFmtId="2" fontId="37" fillId="0" borderId="124" xfId="0" applyNumberFormat="1" applyFont="1" applyBorder="1" applyAlignment="1" applyProtection="1">
      <alignment horizontal="center" vertical="center"/>
      <protection locked="0"/>
    </xf>
    <xf numFmtId="166" fontId="51" fillId="14" borderId="66" xfId="0" applyNumberFormat="1" applyFont="1" applyFill="1" applyBorder="1" applyAlignment="1" applyProtection="1">
      <alignment horizontal="left" vertical="center" shrinkToFit="1"/>
      <protection locked="0"/>
    </xf>
    <xf numFmtId="167" fontId="16" fillId="7" borderId="230" xfId="0" applyNumberFormat="1" applyFont="1" applyFill="1" applyBorder="1" applyAlignment="1" applyProtection="1">
      <alignment horizontal="center" vertical="top" wrapText="1"/>
      <protection locked="0"/>
    </xf>
    <xf numFmtId="166" fontId="16" fillId="10" borderId="234" xfId="0" applyNumberFormat="1" applyFont="1" applyFill="1" applyBorder="1" applyAlignment="1" applyProtection="1">
      <alignment horizontal="center" vertical="top" wrapText="1"/>
      <protection locked="0"/>
    </xf>
    <xf numFmtId="0" fontId="41" fillId="0" borderId="0" xfId="0" applyFont="1" applyAlignment="1">
      <alignment shrinkToFit="1"/>
    </xf>
    <xf numFmtId="0" fontId="229" fillId="0" borderId="0" xfId="0" applyFont="1" applyAlignment="1">
      <alignment wrapText="1"/>
    </xf>
    <xf numFmtId="0" fontId="229" fillId="0" borderId="0" xfId="0" applyFont="1" applyAlignment="1">
      <alignment shrinkToFit="1"/>
    </xf>
    <xf numFmtId="1" fontId="229" fillId="0" borderId="0" xfId="0" applyNumberFormat="1" applyFont="1" applyAlignment="1">
      <alignment shrinkToFit="1"/>
    </xf>
    <xf numFmtId="2" fontId="29" fillId="0" borderId="0" xfId="0" applyNumberFormat="1" applyFont="1" applyAlignment="1" applyProtection="1">
      <alignment horizontal="center" vertical="center"/>
      <protection locked="0"/>
    </xf>
    <xf numFmtId="167" fontId="16" fillId="26" borderId="66"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wrapText="1"/>
      <protection locked="0"/>
    </xf>
    <xf numFmtId="186" fontId="184" fillId="11" borderId="124" xfId="0" applyNumberFormat="1" applyFont="1" applyFill="1" applyBorder="1" applyAlignment="1" applyProtection="1">
      <alignment horizontal="center" shrinkToFit="1"/>
      <protection locked="0"/>
    </xf>
    <xf numFmtId="187" fontId="187" fillId="37" borderId="124" xfId="0" applyNumberFormat="1" applyFont="1" applyFill="1" applyBorder="1" applyAlignment="1" applyProtection="1">
      <alignment horizontal="right" vertical="center" wrapText="1" indent="1"/>
      <protection locked="0"/>
    </xf>
    <xf numFmtId="0" fontId="187" fillId="37" borderId="124" xfId="0" applyNumberFormat="1" applyFont="1" applyFill="1" applyBorder="1" applyAlignment="1" applyProtection="1">
      <alignment horizontal="center" vertical="center" shrinkToFit="1"/>
      <protection locked="0"/>
    </xf>
    <xf numFmtId="8" fontId="37" fillId="64" borderId="124" xfId="0" applyNumberFormat="1" applyFont="1" applyFill="1" applyBorder="1" applyAlignment="1" applyProtection="1">
      <alignment horizontal="center" vertical="center"/>
      <protection locked="0"/>
    </xf>
    <xf numFmtId="164" fontId="37" fillId="2" borderId="124" xfId="0" applyNumberFormat="1" applyFont="1" applyFill="1" applyBorder="1" applyAlignment="1" applyProtection="1">
      <alignment horizontal="center" vertical="center"/>
      <protection locked="0"/>
    </xf>
    <xf numFmtId="40" fontId="37" fillId="64" borderId="124" xfId="0" applyNumberFormat="1" applyFont="1" applyFill="1" applyBorder="1" applyAlignment="1" applyProtection="1">
      <alignment horizontal="center" vertical="center"/>
      <protection locked="0"/>
    </xf>
    <xf numFmtId="40" fontId="37" fillId="12" borderId="124" xfId="0" applyNumberFormat="1" applyFont="1" applyFill="1" applyBorder="1" applyAlignment="1" applyProtection="1">
      <alignment horizontal="center" vertical="center"/>
      <protection locked="0"/>
    </xf>
    <xf numFmtId="172" fontId="228" fillId="37" borderId="124" xfId="0" applyNumberFormat="1" applyFont="1" applyFill="1" applyBorder="1" applyAlignment="1" applyProtection="1">
      <alignment horizontal="left" vertical="center" indent="1" shrinkToFit="1"/>
      <protection locked="0"/>
    </xf>
    <xf numFmtId="166" fontId="51" fillId="64" borderId="124" xfId="0" applyNumberFormat="1" applyFont="1" applyFill="1" applyBorder="1" applyAlignment="1" applyProtection="1">
      <alignment horizontal="left" vertical="center" shrinkToFit="1"/>
    </xf>
    <xf numFmtId="176" fontId="51" fillId="64" borderId="124" xfId="0" applyNumberFormat="1" applyFont="1" applyFill="1" applyBorder="1" applyAlignment="1" applyProtection="1">
      <alignment horizontal="left" vertical="center" shrinkToFit="1"/>
    </xf>
    <xf numFmtId="175" fontId="51" fillId="64" borderId="124" xfId="0" applyNumberFormat="1" applyFont="1" applyFill="1" applyBorder="1" applyAlignment="1" applyProtection="1">
      <alignment horizontal="left" vertical="center" shrinkToFit="1"/>
    </xf>
    <xf numFmtId="166" fontId="51" fillId="29" borderId="124" xfId="0" applyNumberFormat="1" applyFont="1" applyFill="1" applyBorder="1" applyAlignment="1" applyProtection="1">
      <alignment horizontal="left" vertical="center" shrinkToFit="1"/>
    </xf>
    <xf numFmtId="188" fontId="51" fillId="64" borderId="124" xfId="0" applyNumberFormat="1" applyFont="1" applyFill="1" applyBorder="1" applyAlignment="1" applyProtection="1">
      <alignment horizontal="left" vertical="center" shrinkToFit="1"/>
    </xf>
    <xf numFmtId="0" fontId="171" fillId="0" borderId="124" xfId="0" applyFont="1" applyBorder="1" applyAlignment="1" applyProtection="1">
      <alignment horizontal="center"/>
    </xf>
    <xf numFmtId="7" fontId="51" fillId="64" borderId="124" xfId="0" applyNumberFormat="1" applyFont="1" applyFill="1" applyBorder="1" applyAlignment="1" applyProtection="1">
      <alignment horizontal="left" vertical="center" shrinkToFit="1"/>
    </xf>
    <xf numFmtId="166" fontId="51" fillId="44" borderId="124" xfId="0" applyNumberFormat="1" applyFont="1" applyFill="1" applyBorder="1" applyAlignment="1" applyProtection="1">
      <alignment horizontal="left" vertical="center" shrinkToFit="1"/>
    </xf>
    <xf numFmtId="0" fontId="51" fillId="37" borderId="124" xfId="0" applyNumberFormat="1" applyFont="1" applyFill="1" applyBorder="1" applyAlignment="1" applyProtection="1">
      <alignment horizontal="left" vertical="center" shrinkToFit="1"/>
      <protection locked="0"/>
    </xf>
    <xf numFmtId="167" fontId="18" fillId="24" borderId="124" xfId="0" applyNumberFormat="1" applyFont="1" applyFill="1" applyBorder="1" applyAlignment="1" applyProtection="1">
      <alignment horizontal="center" vertical="center"/>
      <protection locked="0"/>
    </xf>
    <xf numFmtId="166" fontId="51" fillId="32" borderId="124" xfId="0" applyNumberFormat="1" applyFont="1" applyFill="1" applyBorder="1" applyAlignment="1" applyProtection="1">
      <alignment horizontal="left" vertical="center" shrinkToFit="1"/>
    </xf>
    <xf numFmtId="166" fontId="51" fillId="88" borderId="124" xfId="0" applyNumberFormat="1" applyFont="1" applyFill="1" applyBorder="1" applyAlignment="1" applyProtection="1">
      <alignment horizontal="left" vertical="center" shrinkToFit="1"/>
    </xf>
    <xf numFmtId="166" fontId="51" fillId="64" borderId="230" xfId="0" applyNumberFormat="1" applyFont="1" applyFill="1" applyBorder="1" applyAlignment="1" applyProtection="1">
      <alignment horizontal="left" vertical="center" shrinkToFit="1"/>
    </xf>
    <xf numFmtId="167" fontId="16" fillId="58" borderId="66" xfId="0" applyNumberFormat="1" applyFont="1" applyFill="1" applyBorder="1" applyAlignment="1" applyProtection="1">
      <alignment horizontal="center" vertical="center" shrinkToFit="1"/>
      <protection locked="0"/>
    </xf>
    <xf numFmtId="167" fontId="16" fillId="24" borderId="66" xfId="0" applyNumberFormat="1" applyFont="1" applyFill="1" applyBorder="1" applyAlignment="1" applyProtection="1">
      <alignment horizontal="center" vertical="top" wrapText="1"/>
      <protection locked="0"/>
    </xf>
    <xf numFmtId="166" fontId="16" fillId="10" borderId="66" xfId="0" applyNumberFormat="1" applyFont="1" applyFill="1" applyBorder="1" applyAlignment="1" applyProtection="1">
      <alignment horizontal="center" vertical="top" shrinkToFit="1"/>
      <protection locked="0"/>
    </xf>
    <xf numFmtId="167" fontId="16" fillId="26" borderId="66" xfId="0" applyNumberFormat="1" applyFont="1" applyFill="1" applyBorder="1" applyAlignment="1" applyProtection="1">
      <alignment horizontal="center" vertical="top" wrapText="1"/>
      <protection locked="0"/>
    </xf>
    <xf numFmtId="166" fontId="51" fillId="29" borderId="230" xfId="0" applyNumberFormat="1" applyFont="1" applyFill="1" applyBorder="1" applyAlignment="1" applyProtection="1">
      <alignment horizontal="left" vertical="center" shrinkToFit="1"/>
    </xf>
    <xf numFmtId="166" fontId="51" fillId="29" borderId="270" xfId="0" applyNumberFormat="1" applyFont="1" applyFill="1" applyBorder="1" applyAlignment="1" applyProtection="1">
      <alignment horizontal="left" vertical="center" shrinkToFit="1"/>
    </xf>
    <xf numFmtId="188" fontId="51" fillId="64" borderId="230" xfId="0" applyNumberFormat="1" applyFont="1" applyFill="1" applyBorder="1" applyAlignment="1" applyProtection="1">
      <alignment horizontal="left" vertical="center" shrinkToFit="1"/>
    </xf>
    <xf numFmtId="188" fontId="51" fillId="64" borderId="270" xfId="0" applyNumberFormat="1" applyFont="1" applyFill="1" applyBorder="1" applyAlignment="1" applyProtection="1">
      <alignment horizontal="left" vertical="center" shrinkToFit="1"/>
    </xf>
    <xf numFmtId="166" fontId="51" fillId="64" borderId="270" xfId="0" applyNumberFormat="1" applyFont="1" applyFill="1" applyBorder="1" applyAlignment="1" applyProtection="1">
      <alignment horizontal="left" vertical="center" shrinkToFit="1"/>
    </xf>
    <xf numFmtId="0" fontId="171" fillId="0" borderId="230" xfId="0" applyFont="1" applyBorder="1" applyAlignment="1" applyProtection="1">
      <alignment horizontal="center"/>
    </xf>
    <xf numFmtId="0" fontId="171" fillId="0" borderId="270" xfId="0" applyFont="1" applyBorder="1" applyAlignment="1" applyProtection="1">
      <alignment horizontal="center"/>
    </xf>
    <xf numFmtId="7" fontId="51" fillId="64" borderId="230" xfId="0" applyNumberFormat="1" applyFont="1" applyFill="1" applyBorder="1" applyAlignment="1" applyProtection="1">
      <alignment horizontal="left" vertical="center" shrinkToFit="1"/>
    </xf>
    <xf numFmtId="7" fontId="51" fillId="64" borderId="270" xfId="0" applyNumberFormat="1" applyFont="1" applyFill="1" applyBorder="1" applyAlignment="1" applyProtection="1">
      <alignment horizontal="left" vertical="center" shrinkToFit="1"/>
    </xf>
    <xf numFmtId="166" fontId="51" fillId="88" borderId="230" xfId="0" applyNumberFormat="1" applyFont="1" applyFill="1" applyBorder="1" applyAlignment="1" applyProtection="1">
      <alignment horizontal="left" vertical="center" shrinkToFit="1"/>
    </xf>
    <xf numFmtId="166" fontId="51" fillId="32" borderId="270" xfId="0" applyNumberFormat="1" applyFont="1" applyFill="1" applyBorder="1" applyAlignment="1" applyProtection="1">
      <alignment horizontal="left" vertical="center" shrinkToFit="1"/>
    </xf>
    <xf numFmtId="166" fontId="51" fillId="88" borderId="270" xfId="0" applyNumberFormat="1" applyFont="1" applyFill="1" applyBorder="1" applyAlignment="1" applyProtection="1">
      <alignment horizontal="left" vertical="center" shrinkToFit="1"/>
    </xf>
    <xf numFmtId="166" fontId="51" fillId="44" borderId="270" xfId="0" applyNumberFormat="1" applyFont="1" applyFill="1" applyBorder="1" applyAlignment="1" applyProtection="1">
      <alignment horizontal="left" vertical="center" shrinkToFit="1"/>
    </xf>
    <xf numFmtId="176" fontId="51" fillId="64" borderId="230" xfId="0" applyNumberFormat="1" applyFont="1" applyFill="1" applyBorder="1" applyAlignment="1" applyProtection="1">
      <alignment horizontal="left" vertical="center" shrinkToFit="1"/>
    </xf>
    <xf numFmtId="175" fontId="51" fillId="64" borderId="230" xfId="0" applyNumberFormat="1" applyFont="1" applyFill="1" applyBorder="1" applyAlignment="1" applyProtection="1">
      <alignment horizontal="left" vertical="center" shrinkToFit="1"/>
    </xf>
    <xf numFmtId="0" fontId="171" fillId="0" borderId="316" xfId="0" applyFont="1" applyBorder="1" applyAlignment="1" applyProtection="1">
      <alignment horizontal="center"/>
    </xf>
    <xf numFmtId="166" fontId="51" fillId="32" borderId="230" xfId="0" applyNumberFormat="1" applyFont="1" applyFill="1" applyBorder="1" applyAlignment="1" applyProtection="1">
      <alignment horizontal="left" vertical="center" shrinkToFit="1"/>
    </xf>
    <xf numFmtId="187" fontId="187" fillId="22" borderId="124" xfId="0" applyNumberFormat="1" applyFont="1" applyFill="1" applyBorder="1" applyAlignment="1" applyProtection="1">
      <alignment horizontal="right" vertical="center" wrapText="1" indent="1"/>
      <protection locked="0"/>
    </xf>
    <xf numFmtId="164" fontId="51" fillId="2" borderId="124" xfId="0" applyNumberFormat="1" applyFont="1" applyFill="1" applyBorder="1" applyAlignment="1" applyProtection="1">
      <alignment horizontal="left" vertical="center" shrinkToFit="1"/>
    </xf>
    <xf numFmtId="166" fontId="51" fillId="2" borderId="124" xfId="0" applyNumberFormat="1" applyFont="1" applyFill="1" applyBorder="1" applyAlignment="1" applyProtection="1">
      <alignment horizontal="left" vertical="center" shrinkToFit="1"/>
    </xf>
    <xf numFmtId="164" fontId="51" fillId="2" borderId="230" xfId="0" applyNumberFormat="1" applyFont="1" applyFill="1" applyBorder="1" applyAlignment="1" applyProtection="1">
      <alignment horizontal="left" vertical="center" shrinkToFit="1"/>
    </xf>
    <xf numFmtId="166" fontId="51" fillId="2" borderId="230" xfId="0" applyNumberFormat="1" applyFont="1" applyFill="1" applyBorder="1" applyAlignment="1" applyProtection="1">
      <alignment horizontal="left" vertical="center" shrinkToFit="1"/>
    </xf>
    <xf numFmtId="164" fontId="51" fillId="2" borderId="270" xfId="0" applyNumberFormat="1" applyFont="1" applyFill="1" applyBorder="1" applyAlignment="1" applyProtection="1">
      <alignment horizontal="left" vertical="center" shrinkToFit="1"/>
    </xf>
    <xf numFmtId="166" fontId="51" fillId="2" borderId="270" xfId="0" applyNumberFormat="1" applyFont="1" applyFill="1" applyBorder="1" applyAlignment="1" applyProtection="1">
      <alignment horizontal="left" vertical="center" shrinkToFit="1"/>
    </xf>
    <xf numFmtId="0" fontId="191" fillId="0" borderId="0" xfId="0" applyFont="1"/>
    <xf numFmtId="0" fontId="0" fillId="0" borderId="0" xfId="0" applyAlignment="1">
      <alignment shrinkToFit="1"/>
    </xf>
    <xf numFmtId="0" fontId="0" fillId="0" borderId="0" xfId="0" applyAlignment="1">
      <alignment horizontal="left" vertical="center"/>
    </xf>
    <xf numFmtId="1" fontId="16" fillId="2" borderId="299" xfId="0" applyNumberFormat="1" applyFont="1" applyFill="1" applyBorder="1" applyAlignment="1" applyProtection="1">
      <alignment horizontal="center" vertical="center"/>
      <protection locked="0"/>
    </xf>
    <xf numFmtId="0" fontId="0" fillId="0" borderId="0" xfId="0" applyAlignment="1">
      <alignment shrinkToFit="1"/>
    </xf>
    <xf numFmtId="0" fontId="0" fillId="0" borderId="0" xfId="0" applyAlignment="1">
      <alignment horizontal="left" vertical="center"/>
    </xf>
    <xf numFmtId="0" fontId="0" fillId="10" borderId="0" xfId="0" applyFill="1" applyAlignment="1">
      <alignment horizontal="left" vertical="center" shrinkToFit="1"/>
    </xf>
    <xf numFmtId="14" fontId="10" fillId="5" borderId="210"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4" fontId="10" fillId="5" borderId="210"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73" fontId="187" fillId="0" borderId="0" xfId="0" applyNumberFormat="1" applyFont="1" applyAlignment="1">
      <alignment horizontal="left" vertical="center"/>
    </xf>
    <xf numFmtId="0" fontId="0" fillId="0" borderId="0" xfId="0" applyAlignment="1"/>
    <xf numFmtId="175" fontId="0" fillId="20" borderId="66" xfId="0" applyNumberFormat="1" applyFont="1" applyFill="1" applyBorder="1" applyAlignment="1" applyProtection="1">
      <alignment horizontal="center" vertical="center" shrinkToFit="1"/>
      <protection locked="0"/>
    </xf>
    <xf numFmtId="0" fontId="0" fillId="0" borderId="131" xfId="0" applyBorder="1" applyAlignment="1">
      <alignment horizontal="center" vertical="center" shrinkToFit="1"/>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51" fillId="20" borderId="79" xfId="0" applyFont="1" applyFill="1" applyBorder="1" applyAlignment="1" applyProtection="1">
      <alignment horizontal="left" vertical="center" shrinkToFit="1"/>
      <protection locked="0"/>
    </xf>
    <xf numFmtId="166" fontId="16" fillId="63" borderId="280" xfId="0" applyNumberFormat="1" applyFont="1" applyFill="1" applyBorder="1" applyAlignment="1" applyProtection="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8"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1" xfId="0" applyBorder="1" applyAlignment="1">
      <alignment horizontal="left" vertical="center"/>
    </xf>
    <xf numFmtId="0" fontId="0" fillId="0" borderId="195" xfId="0" applyBorder="1" applyAlignment="1">
      <alignment horizontal="left"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7" xfId="0" applyFont="1" applyFill="1" applyBorder="1" applyAlignment="1" applyProtection="1">
      <alignment horizontal="center" vertical="center"/>
    </xf>
    <xf numFmtId="0" fontId="16" fillId="42" borderId="161" xfId="0" applyFont="1" applyFill="1" applyBorder="1" applyAlignment="1" applyProtection="1">
      <alignment horizontal="center" vertical="center"/>
    </xf>
    <xf numFmtId="178" fontId="173" fillId="0" borderId="147" xfId="0" applyNumberFormat="1" applyFont="1" applyBorder="1" applyAlignment="1" applyProtection="1">
      <alignment horizontal="center" vertical="center" shrinkToFit="1"/>
    </xf>
    <xf numFmtId="0" fontId="173" fillId="0" borderId="148" xfId="0" applyFont="1" applyBorder="1" applyAlignment="1" applyProtection="1">
      <alignment horizontal="center" vertical="center" shrinkToFit="1"/>
    </xf>
    <xf numFmtId="0" fontId="173" fillId="0" borderId="149" xfId="0" applyFont="1" applyBorder="1" applyAlignment="1" applyProtection="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8" borderId="191" xfId="0" applyFont="1" applyFill="1"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0" fillId="0" borderId="193"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2"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3" fillId="0" borderId="142" xfId="0" applyNumberFormat="1" applyFont="1" applyBorder="1" applyAlignment="1" applyProtection="1">
      <alignment horizontal="center" vertical="center" shrinkToFit="1"/>
    </xf>
    <xf numFmtId="0" fontId="173" fillId="0" borderId="181" xfId="0" applyFont="1" applyBorder="1" applyAlignment="1" applyProtection="1">
      <alignment horizontal="center" vertical="center" shrinkToFit="1"/>
    </xf>
    <xf numFmtId="0" fontId="173" fillId="0" borderId="182" xfId="0" applyFont="1" applyBorder="1" applyAlignment="1" applyProtection="1">
      <alignment horizontal="center" vertical="center" shrinkToFit="1"/>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0" fontId="86" fillId="55" borderId="65" xfId="0" applyFont="1" applyFill="1" applyBorder="1" applyAlignment="1" applyProtection="1">
      <alignment horizontal="center" vertical="center"/>
    </xf>
    <xf numFmtId="0" fontId="88" fillId="55" borderId="134"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protection locked="0"/>
    </xf>
    <xf numFmtId="0" fontId="0" fillId="0" borderId="131" xfId="0" applyBorder="1" applyAlignment="1">
      <alignment horizontal="center" vertical="center"/>
    </xf>
    <xf numFmtId="0" fontId="0" fillId="0" borderId="195" xfId="0" applyBorder="1" applyAlignment="1">
      <alignment horizontal="center" vertical="center"/>
    </xf>
    <xf numFmtId="0" fontId="16" fillId="0" borderId="4" xfId="0" applyFont="1" applyBorder="1" applyAlignment="1" applyProtection="1">
      <alignment horizontal="center" vertical="center"/>
      <protection locked="0"/>
    </xf>
    <xf numFmtId="166" fontId="47" fillId="18" borderId="241" xfId="0" applyNumberFormat="1" applyFont="1" applyFill="1" applyBorder="1" applyAlignment="1" applyProtection="1">
      <alignment horizontal="center" vertical="center"/>
      <protection locked="0"/>
    </xf>
    <xf numFmtId="0" fontId="0" fillId="0" borderId="188" xfId="0" applyBorder="1" applyAlignment="1">
      <alignment horizontal="center" vertical="center"/>
    </xf>
    <xf numFmtId="0" fontId="0" fillId="0" borderId="242" xfId="0" applyBorder="1" applyAlignment="1">
      <alignment horizontal="center" vertical="center"/>
    </xf>
    <xf numFmtId="166" fontId="47" fillId="18" borderId="237" xfId="0" applyNumberFormat="1" applyFont="1" applyFill="1" applyBorder="1" applyAlignment="1" applyProtection="1">
      <alignment horizontal="center" vertical="center"/>
      <protection locked="0"/>
    </xf>
    <xf numFmtId="0" fontId="0" fillId="0" borderId="238" xfId="0" applyBorder="1" applyAlignment="1">
      <alignment horizontal="center" vertical="center"/>
    </xf>
    <xf numFmtId="0" fontId="0" fillId="0" borderId="239" xfId="0" applyBorder="1" applyAlignment="1">
      <alignment horizontal="center" vertical="center"/>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166" fontId="47" fillId="18" borderId="240" xfId="0" applyNumberFormat="1" applyFont="1" applyFill="1" applyBorder="1" applyAlignment="1" applyProtection="1">
      <alignment horizontal="center" vertical="center" shrinkToFit="1"/>
      <protection locked="0"/>
    </xf>
    <xf numFmtId="0" fontId="0" fillId="0" borderId="195" xfId="0" applyBorder="1" applyAlignment="1">
      <alignment horizontal="center" vertical="center" shrinkToFit="1"/>
    </xf>
    <xf numFmtId="166" fontId="47" fillId="18" borderId="241" xfId="0" applyNumberFormat="1" applyFont="1" applyFill="1" applyBorder="1" applyAlignment="1" applyProtection="1">
      <alignment horizontal="center" vertical="center" shrinkToFit="1"/>
      <protection locked="0"/>
    </xf>
    <xf numFmtId="0" fontId="0" fillId="0" borderId="188" xfId="0" applyBorder="1" applyAlignment="1">
      <alignment horizontal="center" vertical="center" shrinkToFit="1"/>
    </xf>
    <xf numFmtId="0" fontId="0" fillId="0" borderId="242" xfId="0" applyBorder="1" applyAlignment="1">
      <alignment horizontal="center" vertical="center" shrinkToFit="1"/>
    </xf>
    <xf numFmtId="166" fontId="47" fillId="18" borderId="237" xfId="0" applyNumberFormat="1" applyFont="1" applyFill="1" applyBorder="1" applyAlignment="1" applyProtection="1">
      <alignment horizontal="center" vertical="center" shrinkToFit="1"/>
      <protection locked="0"/>
    </xf>
    <xf numFmtId="0" fontId="0" fillId="0" borderId="238" xfId="0" applyBorder="1" applyAlignment="1">
      <alignment horizontal="center" vertical="center" shrinkToFit="1"/>
    </xf>
    <xf numFmtId="0" fontId="0" fillId="0" borderId="239" xfId="0" applyBorder="1" applyAlignment="1">
      <alignment horizontal="center" vertical="center" shrinkToFit="1"/>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6" xfId="0" applyBorder="1" applyAlignment="1">
      <alignment horizontal="left" vertical="center" shrinkToFit="1"/>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16" fillId="0" borderId="90" xfId="0" applyFont="1" applyBorder="1" applyAlignment="1" applyProtection="1">
      <alignment horizontal="center" vertical="center"/>
      <protection locked="0"/>
    </xf>
    <xf numFmtId="0" fontId="0" fillId="0" borderId="205"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203" fillId="55" borderId="65" xfId="0" applyNumberFormat="1" applyFont="1" applyFill="1" applyBorder="1" applyAlignment="1" applyProtection="1">
      <alignment horizontal="center" vertical="center" shrinkToFit="1"/>
    </xf>
    <xf numFmtId="166" fontId="87" fillId="55" borderId="134"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203" fillId="55" borderId="134" xfId="0" applyNumberFormat="1" applyFont="1" applyFill="1" applyBorder="1" applyAlignment="1" applyProtection="1">
      <alignment horizontal="center" vertical="center" shrinkToFit="1"/>
    </xf>
    <xf numFmtId="166" fontId="203" fillId="55" borderId="2" xfId="0" applyNumberFormat="1" applyFont="1" applyFill="1" applyBorder="1" applyAlignment="1" applyProtection="1">
      <alignment horizontal="center" vertical="center" shrinkToFit="1"/>
    </xf>
    <xf numFmtId="14" fontId="204"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0" fontId="0" fillId="0" borderId="152" xfId="0" applyBorder="1" applyAlignment="1" applyProtection="1">
      <alignment horizontal="center" vertical="center"/>
      <protection locked="0"/>
    </xf>
    <xf numFmtId="0" fontId="0" fillId="0" borderId="153" xfId="0" applyBorder="1" applyAlignment="1" applyProtection="1">
      <alignment horizontal="center" vertical="center"/>
      <protection locked="0"/>
    </xf>
    <xf numFmtId="0" fontId="0" fillId="8" borderId="66" xfId="0" applyFill="1" applyBorder="1" applyAlignment="1">
      <alignment horizontal="center" vertical="center"/>
    </xf>
    <xf numFmtId="0" fontId="0" fillId="8" borderId="131"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4"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198" fillId="55" borderId="152" xfId="0" applyFont="1" applyFill="1" applyBorder="1" applyAlignment="1" applyProtection="1">
      <alignment horizontal="center" vertical="center"/>
      <protection locked="0"/>
    </xf>
    <xf numFmtId="0" fontId="0" fillId="0" borderId="152" xfId="0" applyBorder="1" applyAlignment="1">
      <alignment horizontal="center" vertical="center"/>
    </xf>
    <xf numFmtId="0" fontId="0" fillId="0" borderId="153" xfId="0" applyBorder="1" applyAlignment="1">
      <alignment horizontal="center" vertical="center"/>
    </xf>
    <xf numFmtId="166" fontId="203" fillId="55" borderId="108" xfId="0" applyNumberFormat="1" applyFont="1" applyFill="1" applyBorder="1" applyAlignment="1" applyProtection="1">
      <alignment horizontal="center" vertical="center" shrinkToFit="1"/>
      <protection locked="0"/>
    </xf>
    <xf numFmtId="166" fontId="88" fillId="55" borderId="154"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0" fontId="203"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166" fontId="203" fillId="55" borderId="140" xfId="0" applyNumberFormat="1" applyFont="1" applyFill="1" applyBorder="1" applyAlignment="1" applyProtection="1">
      <alignment horizontal="center" vertical="center" shrinkToFit="1"/>
    </xf>
    <xf numFmtId="166" fontId="87" fillId="55" borderId="123" xfId="0" applyNumberFormat="1" applyFont="1" applyFill="1" applyBorder="1" applyAlignment="1" applyProtection="1">
      <alignment horizontal="center" vertical="center" shrinkToFit="1"/>
    </xf>
    <xf numFmtId="166" fontId="87" fillId="55" borderId="143" xfId="0" applyNumberFormat="1" applyFont="1" applyFill="1" applyBorder="1" applyAlignment="1" applyProtection="1">
      <alignment horizontal="center" vertical="center" shrinkToFit="1"/>
    </xf>
    <xf numFmtId="166" fontId="203" fillId="55" borderId="65" xfId="0" applyNumberFormat="1" applyFont="1" applyFill="1" applyBorder="1" applyAlignment="1" applyProtection="1">
      <alignment horizontal="center" vertical="center"/>
    </xf>
    <xf numFmtId="166" fontId="87" fillId="55" borderId="134" xfId="0" applyNumberFormat="1" applyFont="1" applyFill="1" applyBorder="1" applyAlignment="1" applyProtection="1">
      <alignment horizontal="center" vertical="center"/>
    </xf>
    <xf numFmtId="166" fontId="87" fillId="55" borderId="2" xfId="0" applyNumberFormat="1" applyFont="1" applyFill="1" applyBorder="1" applyAlignment="1" applyProtection="1">
      <alignment horizontal="center" vertical="center"/>
    </xf>
    <xf numFmtId="166" fontId="203" fillId="55" borderId="108" xfId="0" applyNumberFormat="1" applyFont="1" applyFill="1" applyBorder="1" applyAlignment="1" applyProtection="1">
      <alignment horizontal="center" vertical="center" shrinkToFit="1"/>
    </xf>
    <xf numFmtId="166" fontId="203" fillId="55" borderId="154" xfId="0" applyNumberFormat="1" applyFont="1" applyFill="1" applyBorder="1" applyAlignment="1" applyProtection="1">
      <alignment horizontal="center" vertical="center" shrinkToFit="1"/>
    </xf>
    <xf numFmtId="166" fontId="203" fillId="55" borderId="116" xfId="0" applyNumberFormat="1" applyFont="1" applyFill="1" applyBorder="1" applyAlignment="1" applyProtection="1">
      <alignment horizontal="center" vertical="center" shrinkToFit="1"/>
    </xf>
    <xf numFmtId="166" fontId="203" fillId="55" borderId="132" xfId="0" applyNumberFormat="1" applyFont="1" applyFill="1" applyBorder="1" applyAlignment="1" applyProtection="1">
      <alignment horizontal="center" vertical="center" shrinkToFit="1"/>
    </xf>
    <xf numFmtId="166" fontId="87" fillId="55" borderId="144" xfId="0" applyNumberFormat="1" applyFont="1" applyFill="1" applyBorder="1" applyAlignment="1" applyProtection="1">
      <alignment horizontal="center" vertical="center" shrinkToFit="1"/>
    </xf>
    <xf numFmtId="166" fontId="87" fillId="55" borderId="145" xfId="0" applyNumberFormat="1" applyFont="1" applyFill="1" applyBorder="1" applyAlignment="1" applyProtection="1">
      <alignment horizontal="center" vertical="center" shrinkToFit="1"/>
    </xf>
    <xf numFmtId="166" fontId="203" fillId="55" borderId="146" xfId="0" applyNumberFormat="1" applyFont="1" applyFill="1" applyBorder="1" applyAlignment="1" applyProtection="1">
      <alignment horizontal="center" vertical="center" shrinkToFit="1"/>
    </xf>
    <xf numFmtId="166" fontId="87" fillId="55" borderId="32" xfId="0" applyNumberFormat="1" applyFont="1" applyFill="1" applyBorder="1" applyAlignment="1" applyProtection="1">
      <alignment horizontal="center" vertical="center" shrinkToFit="1"/>
    </xf>
    <xf numFmtId="166" fontId="87" fillId="55" borderId="150" xfId="0" applyNumberFormat="1" applyFont="1" applyFill="1" applyBorder="1" applyAlignment="1" applyProtection="1">
      <alignment horizontal="center" vertical="center" shrinkToFit="1"/>
    </xf>
    <xf numFmtId="0" fontId="46" fillId="9" borderId="79" xfId="0" applyFont="1" applyFill="1" applyBorder="1" applyAlignment="1" applyProtection="1">
      <alignment horizontal="center" vertical="center"/>
      <protection locked="0"/>
    </xf>
    <xf numFmtId="0" fontId="0" fillId="0" borderId="84" xfId="0" applyBorder="1" applyAlignment="1" applyProtection="1">
      <alignment horizontal="center" vertical="center"/>
      <protection locked="0"/>
    </xf>
    <xf numFmtId="0" fontId="46" fillId="9" borderId="138" xfId="0"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0" fillId="0" borderId="139" xfId="0"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166" fontId="86" fillId="55" borderId="108" xfId="0" applyNumberFormat="1" applyFont="1" applyFill="1" applyBorder="1" applyAlignment="1" applyProtection="1">
      <alignment horizontal="center" vertical="center"/>
      <protection locked="0"/>
    </xf>
    <xf numFmtId="166" fontId="88" fillId="55" borderId="154"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0" fontId="0" fillId="0" borderId="67" xfId="0"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1" xfId="0" applyFont="1" applyFill="1" applyBorder="1" applyAlignment="1">
      <alignment horizontal="center" vertical="center"/>
    </xf>
    <xf numFmtId="0" fontId="0" fillId="0" borderId="254" xfId="0"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1"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1"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4" xfId="0" applyFont="1" applyFill="1" applyBorder="1" applyAlignment="1" applyProtection="1">
      <alignment horizontal="center" vertical="center"/>
      <protection locked="0"/>
    </xf>
    <xf numFmtId="0" fontId="0" fillId="10" borderId="131" xfId="0" applyFont="1"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1" xfId="0" applyFill="1" applyBorder="1" applyAlignment="1" applyProtection="1">
      <alignment horizontal="center" vertical="center"/>
      <protection locked="0"/>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6" xfId="0" applyBorder="1" applyAlignment="1" applyProtection="1">
      <alignment horizontal="center" vertical="center"/>
      <protection locked="0"/>
    </xf>
    <xf numFmtId="0" fontId="3" fillId="5" borderId="283" xfId="0" applyFont="1" applyFill="1" applyBorder="1" applyAlignment="1">
      <alignment horizontal="center" vertical="center"/>
    </xf>
    <xf numFmtId="0" fontId="3" fillId="5" borderId="131" xfId="0" applyFont="1" applyFill="1" applyBorder="1" applyAlignment="1">
      <alignment horizontal="center" vertical="center"/>
    </xf>
    <xf numFmtId="0" fontId="0" fillId="22" borderId="66" xfId="0" applyFill="1" applyBorder="1" applyAlignment="1">
      <alignment horizontal="center" vertical="center"/>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11" borderId="67" xfId="0" applyFill="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 fontId="45" fillId="9" borderId="79" xfId="0" applyNumberFormat="1" applyFont="1" applyFill="1" applyBorder="1" applyAlignment="1" applyProtection="1">
      <alignment horizontal="center" vertical="center"/>
      <protection locked="0"/>
    </xf>
    <xf numFmtId="0" fontId="15" fillId="45" borderId="134" xfId="2" applyFont="1" applyFill="1" applyBorder="1" applyAlignment="1" applyProtection="1">
      <alignment horizontal="center" vertical="center"/>
      <protection locked="0"/>
    </xf>
    <xf numFmtId="0" fontId="0" fillId="0" borderId="134" xfId="0" applyBorder="1" applyAlignment="1">
      <alignment horizontal="center" vertical="center"/>
    </xf>
    <xf numFmtId="0" fontId="0" fillId="0" borderId="296" xfId="0"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1" xfId="0" applyBorder="1" applyAlignment="1">
      <alignment vertical="center"/>
    </xf>
    <xf numFmtId="0" fontId="0" fillId="0" borderId="67" xfId="0" applyBorder="1" applyAlignment="1">
      <alignment vertical="center"/>
    </xf>
    <xf numFmtId="0" fontId="41" fillId="0" borderId="0" xfId="0" applyFont="1" applyAlignment="1">
      <alignment horizontal="left" vertical="center" shrinkToFi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shrinkToFit="1"/>
    </xf>
    <xf numFmtId="0" fontId="0" fillId="0" borderId="0" xfId="0" applyAlignment="1">
      <alignment shrinkToFit="1"/>
    </xf>
    <xf numFmtId="0" fontId="43" fillId="5" borderId="0" xfId="0" applyFont="1" applyFill="1" applyAlignment="1">
      <alignment horizontal="center" vertical="center" wrapText="1"/>
    </xf>
    <xf numFmtId="0" fontId="43" fillId="9" borderId="0" xfId="0" applyFont="1" applyFill="1" applyAlignment="1">
      <alignment horizontal="center" vertical="center" wrapText="1"/>
    </xf>
    <xf numFmtId="0" fontId="41" fillId="8" borderId="0" xfId="0" applyFont="1" applyFill="1" applyAlignment="1">
      <alignment horizontal="center" vertical="center" wrapText="1"/>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0" fillId="0" borderId="16" xfId="0" applyBorder="1" applyAlignment="1">
      <alignment horizontal="right" vertical="center"/>
    </xf>
    <xf numFmtId="0" fontId="0" fillId="0" borderId="0" xfId="0" applyAlignment="1">
      <alignment horizontal="right" vertical="center"/>
    </xf>
    <xf numFmtId="0" fontId="27" fillId="0" borderId="0" xfId="0" applyFont="1" applyAlignment="1">
      <alignment horizontal="center" vertical="center"/>
    </xf>
    <xf numFmtId="0" fontId="0" fillId="0" borderId="0" xfId="0" applyAlignment="1">
      <alignment horizontal="left"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7" xfId="0" applyBorder="1" applyAlignment="1">
      <alignment horizontal="center"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2" fontId="2" fillId="0" borderId="0" xfId="0" applyNumberFormat="1" applyFont="1" applyAlignment="1">
      <alignment horizontal="center" vertical="center"/>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442">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b val="0"/>
        <i val="0"/>
        <strike val="0"/>
        <condense val="0"/>
        <extend val="0"/>
        <outline val="0"/>
        <shadow val="0"/>
        <u val="none"/>
        <vertAlign val="baseline"/>
        <sz val="8"/>
        <color theme="1"/>
        <name val="Century Gothic"/>
        <family val="1"/>
        <scheme val="none"/>
      </font>
      <numFmt numFmtId="0" formatCode="General"/>
      <fill>
        <patternFill patternType="none">
          <fgColor indexed="64"/>
          <bgColor auto="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0" formatCode="General"/>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441"/>
      <tableStyleElement type="headerRow" dxfId="440"/>
      <tableStyleElement type="totalRow" dxfId="439"/>
      <tableStyleElement type="firstRowStripe" dxfId="438"/>
      <tableStyleElement type="secondRowStripe" dxfId="437"/>
    </tableStyle>
    <tableStyle name="Weekly Task List" pivot="0" count="5" xr9:uid="{4B37F455-83BB-4587-A9E8-7CE784FA3CF1}">
      <tableStyleElement type="wholeTable" dxfId="436"/>
      <tableStyleElement type="headerRow" dxfId="435"/>
      <tableStyleElement type="firstColumn" dxfId="434"/>
      <tableStyleElement type="firstRowStripe" dxfId="433"/>
      <tableStyleElement type="secondRowStripe" dxfId="432"/>
    </tableStyle>
    <tableStyle name="Weekly Task List 2" pivot="0" count="5" xr9:uid="{1A480471-1D41-4AA7-AFD0-E0A37E1FF2E6}">
      <tableStyleElement type="wholeTable" dxfId="431"/>
      <tableStyleElement type="headerRow" dxfId="430"/>
      <tableStyleElement type="firstColumn" dxfId="429"/>
      <tableStyleElement type="firstRowStripe" dxfId="428"/>
      <tableStyleElement type="secondRowStripe" dxfId="427"/>
    </tableStyle>
    <tableStyle name="Weekly Task List 3" pivot="0" count="5" xr9:uid="{81D376F2-94C8-439D-80B8-C3A281F942A6}">
      <tableStyleElement type="wholeTable" dxfId="426"/>
      <tableStyleElement type="headerRow" dxfId="425"/>
      <tableStyleElement type="firstColumn" dxfId="424"/>
      <tableStyleElement type="firstRowStripe" dxfId="423"/>
      <tableStyleElement type="secondRowStripe" dxfId="422"/>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2.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1" Type="http://schemas.openxmlformats.org/officeDocument/2006/relationships/image" Target="../media/image22.JPG"/></Relationships>
</file>

<file path=xl/drawings/_rels/drawing6.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jpeg"/><Relationship Id="rId1" Type="http://schemas.openxmlformats.org/officeDocument/2006/relationships/image" Target="../media/image12.PNG"/><Relationship Id="rId4" Type="http://schemas.openxmlformats.org/officeDocument/2006/relationships/image" Target="../media/image25.PNG"/></Relationships>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0.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18" Type="http://schemas.openxmlformats.org/officeDocument/2006/relationships/image" Target="../media/image43.jpeg"/><Relationship Id="rId3" Type="http://schemas.openxmlformats.org/officeDocument/2006/relationships/image" Target="../media/image28.PNG"/><Relationship Id="rId21" Type="http://schemas.openxmlformats.org/officeDocument/2006/relationships/image" Target="../media/image46.jpg"/><Relationship Id="rId7" Type="http://schemas.openxmlformats.org/officeDocument/2006/relationships/image" Target="../media/image32.PNG"/><Relationship Id="rId12" Type="http://schemas.openxmlformats.org/officeDocument/2006/relationships/image" Target="../media/image37.PNG"/><Relationship Id="rId17" Type="http://schemas.openxmlformats.org/officeDocument/2006/relationships/image" Target="../media/image42.jpg"/><Relationship Id="rId2" Type="http://schemas.openxmlformats.org/officeDocument/2006/relationships/image" Target="../media/image27.PNG"/><Relationship Id="rId16" Type="http://schemas.openxmlformats.org/officeDocument/2006/relationships/image" Target="../media/image41.jpg"/><Relationship Id="rId20" Type="http://schemas.openxmlformats.org/officeDocument/2006/relationships/image" Target="../media/image45.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24" Type="http://schemas.openxmlformats.org/officeDocument/2006/relationships/image" Target="../media/image49.jpg"/><Relationship Id="rId5" Type="http://schemas.openxmlformats.org/officeDocument/2006/relationships/image" Target="../media/image30.PNG"/><Relationship Id="rId15" Type="http://schemas.openxmlformats.org/officeDocument/2006/relationships/image" Target="../media/image40.PNG"/><Relationship Id="rId23" Type="http://schemas.openxmlformats.org/officeDocument/2006/relationships/image" Target="../media/image48.PNG"/><Relationship Id="rId10" Type="http://schemas.openxmlformats.org/officeDocument/2006/relationships/image" Target="../media/image35.PNG"/><Relationship Id="rId19" Type="http://schemas.openxmlformats.org/officeDocument/2006/relationships/image" Target="../media/image44.PN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PNG"/><Relationship Id="rId22" Type="http://schemas.openxmlformats.org/officeDocument/2006/relationships/image" Target="../media/image47.jpg"/></Relationships>
</file>

<file path=xl/drawings/_rels/drawing11.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jpg"/><Relationship Id="rId1" Type="http://schemas.openxmlformats.org/officeDocument/2006/relationships/image" Target="../media/image52.jpg"/><Relationship Id="rId4" Type="http://schemas.openxmlformats.org/officeDocument/2006/relationships/image" Target="../media/image55.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jpg"/><Relationship Id="rId4" Type="http://schemas.openxmlformats.org/officeDocument/2006/relationships/image" Target="../media/image5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jpg"/><Relationship Id="rId1" Type="http://schemas.openxmlformats.org/officeDocument/2006/relationships/image" Target="../media/image60.PNG"/><Relationship Id="rId4" Type="http://schemas.openxmlformats.org/officeDocument/2006/relationships/image" Target="../media/image63.jpg"/></Relationships>
</file>

<file path=xl/drawings/_rels/drawing15.xml.rels><?xml version="1.0" encoding="UTF-8" standalone="yes"?>
<Relationships xmlns="http://schemas.openxmlformats.org/package/2006/relationships"><Relationship Id="rId3" Type="http://schemas.openxmlformats.org/officeDocument/2006/relationships/image" Target="../media/image66.jpg"/><Relationship Id="rId2" Type="http://schemas.openxmlformats.org/officeDocument/2006/relationships/image" Target="../media/image65.png"/><Relationship Id="rId1" Type="http://schemas.openxmlformats.org/officeDocument/2006/relationships/image" Target="../media/image64.png"/><Relationship Id="rId4" Type="http://schemas.openxmlformats.org/officeDocument/2006/relationships/image" Target="../media/image67.jpg"/></Relationships>
</file>

<file path=xl/drawings/_rels/drawing16.xml.rels><?xml version="1.0" encoding="UTF-8" standalone="yes"?>
<Relationships xmlns="http://schemas.openxmlformats.org/package/2006/relationships"><Relationship Id="rId3" Type="http://schemas.openxmlformats.org/officeDocument/2006/relationships/image" Target="../media/image70.jpg"/><Relationship Id="rId2" Type="http://schemas.openxmlformats.org/officeDocument/2006/relationships/image" Target="../media/image69.jpg"/><Relationship Id="rId1" Type="http://schemas.openxmlformats.org/officeDocument/2006/relationships/image" Target="../media/image68.jpg"/><Relationship Id="rId5" Type="http://schemas.openxmlformats.org/officeDocument/2006/relationships/image" Target="../media/image72.JPG"/><Relationship Id="rId4" Type="http://schemas.openxmlformats.org/officeDocument/2006/relationships/image" Target="../media/image71.png"/></Relationships>
</file>

<file path=xl/drawings/_rels/drawing17.xml.rels><?xml version="1.0" encoding="UTF-8" standalone="yes"?>
<Relationships xmlns="http://schemas.openxmlformats.org/package/2006/relationships"><Relationship Id="rId8" Type="http://schemas.openxmlformats.org/officeDocument/2006/relationships/image" Target="../media/image80.jpeg"/><Relationship Id="rId13" Type="http://schemas.openxmlformats.org/officeDocument/2006/relationships/image" Target="../media/image85.jpeg"/><Relationship Id="rId3" Type="http://schemas.openxmlformats.org/officeDocument/2006/relationships/image" Target="../media/image75.jpeg"/><Relationship Id="rId7" Type="http://schemas.openxmlformats.org/officeDocument/2006/relationships/image" Target="../media/image79.jpeg"/><Relationship Id="rId12" Type="http://schemas.openxmlformats.org/officeDocument/2006/relationships/image" Target="../media/image84.jpeg"/><Relationship Id="rId2" Type="http://schemas.openxmlformats.org/officeDocument/2006/relationships/image" Target="../media/image74.png"/><Relationship Id="rId1" Type="http://schemas.openxmlformats.org/officeDocument/2006/relationships/image" Target="../media/image73.jpeg"/><Relationship Id="rId6" Type="http://schemas.openxmlformats.org/officeDocument/2006/relationships/image" Target="../media/image78.jpeg"/><Relationship Id="rId11" Type="http://schemas.openxmlformats.org/officeDocument/2006/relationships/image" Target="../media/image83.jpeg"/><Relationship Id="rId5" Type="http://schemas.openxmlformats.org/officeDocument/2006/relationships/image" Target="../media/image77.jpeg"/><Relationship Id="rId10" Type="http://schemas.openxmlformats.org/officeDocument/2006/relationships/image" Target="../media/image82.jpeg"/><Relationship Id="rId4" Type="http://schemas.openxmlformats.org/officeDocument/2006/relationships/image" Target="../media/image76.jpeg"/><Relationship Id="rId9" Type="http://schemas.openxmlformats.org/officeDocument/2006/relationships/image" Target="../media/image81.jpeg"/><Relationship Id="rId14" Type="http://schemas.openxmlformats.org/officeDocument/2006/relationships/image" Target="../media/image86.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JPG"/><Relationship Id="rId1" Type="http://schemas.openxmlformats.org/officeDocument/2006/relationships/image" Target="../media/image87.JPG"/><Relationship Id="rId4" Type="http://schemas.openxmlformats.org/officeDocument/2006/relationships/image" Target="../media/image90.PNG"/></Relationships>
</file>

<file path=xl/drawings/_rels/drawing19.xml.rels><?xml version="1.0" encoding="UTF-8" standalone="yes"?>
<Relationships xmlns="http://schemas.openxmlformats.org/package/2006/relationships"><Relationship Id="rId1" Type="http://schemas.openxmlformats.org/officeDocument/2006/relationships/image" Target="../media/image42.jpg"/></Relationships>
</file>

<file path=xl/drawings/_rels/drawing20.xml.rels><?xml version="1.0" encoding="UTF-8" standalone="yes"?>
<Relationships xmlns="http://schemas.openxmlformats.org/package/2006/relationships"><Relationship Id="rId8" Type="http://schemas.openxmlformats.org/officeDocument/2006/relationships/image" Target="../media/image98.jpeg"/><Relationship Id="rId3" Type="http://schemas.openxmlformats.org/officeDocument/2006/relationships/image" Target="../media/image93.png"/><Relationship Id="rId7" Type="http://schemas.openxmlformats.org/officeDocument/2006/relationships/image" Target="../media/image97.jpeg"/><Relationship Id="rId12" Type="http://schemas.openxmlformats.org/officeDocument/2006/relationships/image" Target="../media/image102.png"/><Relationship Id="rId2" Type="http://schemas.openxmlformats.org/officeDocument/2006/relationships/image" Target="../media/image92.png"/><Relationship Id="rId1" Type="http://schemas.openxmlformats.org/officeDocument/2006/relationships/image" Target="../media/image91.png"/><Relationship Id="rId6" Type="http://schemas.openxmlformats.org/officeDocument/2006/relationships/image" Target="../media/image96.jpeg"/><Relationship Id="rId11" Type="http://schemas.openxmlformats.org/officeDocument/2006/relationships/image" Target="../media/image101.png"/><Relationship Id="rId5" Type="http://schemas.openxmlformats.org/officeDocument/2006/relationships/image" Target="../media/image95.PNG"/><Relationship Id="rId10" Type="http://schemas.openxmlformats.org/officeDocument/2006/relationships/image" Target="../media/image100.jpg"/><Relationship Id="rId4" Type="http://schemas.openxmlformats.org/officeDocument/2006/relationships/image" Target="../media/image94.PNG"/><Relationship Id="rId9" Type="http://schemas.openxmlformats.org/officeDocument/2006/relationships/image" Target="../media/image99.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103.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33</xdr:col>
      <xdr:colOff>133349</xdr:colOff>
      <xdr:row>342</xdr:row>
      <xdr:rowOff>104775</xdr:rowOff>
    </xdr:from>
    <xdr:to>
      <xdr:col>53</xdr:col>
      <xdr:colOff>77128</xdr:colOff>
      <xdr:row>381</xdr:row>
      <xdr:rowOff>123825</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49" y="14325600"/>
          <a:ext cx="3953804" cy="7296150"/>
        </a:xfrm>
        <a:prstGeom prst="rect">
          <a:avLst/>
        </a:prstGeom>
      </xdr:spPr>
    </xdr:pic>
    <xdr:clientData/>
  </xdr:twoCellAnchor>
  <xdr:twoCellAnchor>
    <xdr:from>
      <xdr:col>31</xdr:col>
      <xdr:colOff>276225</xdr:colOff>
      <xdr:row>323</xdr:row>
      <xdr:rowOff>104775</xdr:rowOff>
    </xdr:from>
    <xdr:to>
      <xdr:col>52</xdr:col>
      <xdr:colOff>123826</xdr:colOff>
      <xdr:row>342</xdr:row>
      <xdr:rowOff>38101</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82050" y="10725150"/>
          <a:ext cx="4181476" cy="3533776"/>
        </a:xfrm>
        <a:prstGeom prst="rect">
          <a:avLst/>
        </a:prstGeom>
      </xdr:spPr>
    </xdr:pic>
    <xdr:clientData/>
  </xdr:twoCellAnchor>
  <xdr:twoCellAnchor>
    <xdr:from>
      <xdr:col>15</xdr:col>
      <xdr:colOff>95250</xdr:colOff>
      <xdr:row>342</xdr:row>
      <xdr:rowOff>104774</xdr:rowOff>
    </xdr:from>
    <xdr:to>
      <xdr:col>33</xdr:col>
      <xdr:colOff>209550</xdr:colOff>
      <xdr:row>371</xdr:row>
      <xdr:rowOff>180974</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419600" y="14325599"/>
          <a:ext cx="4895850" cy="5543550"/>
        </a:xfrm>
        <a:prstGeom prst="rect">
          <a:avLst/>
        </a:prstGeom>
      </xdr:spPr>
    </xdr:pic>
    <xdr:clientData/>
  </xdr:twoCellAnchor>
  <xdr:twoCellAnchor>
    <xdr:from>
      <xdr:col>15</xdr:col>
      <xdr:colOff>95250</xdr:colOff>
      <xdr:row>324</xdr:row>
      <xdr:rowOff>19050</xdr:rowOff>
    </xdr:from>
    <xdr:to>
      <xdr:col>30</xdr:col>
      <xdr:colOff>171450</xdr:colOff>
      <xdr:row>342</xdr:row>
      <xdr:rowOff>28575</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419600" y="10820400"/>
          <a:ext cx="4067175" cy="3429000"/>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98</xdr:col>
      <xdr:colOff>19050</xdr:colOff>
      <xdr:row>43</xdr:row>
      <xdr:rowOff>38100</xdr:rowOff>
    </xdr:from>
    <xdr:ext cx="3409950" cy="3368238"/>
    <xdr:pic>
      <xdr:nvPicPr>
        <xdr:cNvPr id="449" name="Picture 448">
          <a:extLst>
            <a:ext uri="{FF2B5EF4-FFF2-40B4-BE49-F238E27FC236}">
              <a16:creationId xmlns:a16="http://schemas.microsoft.com/office/drawing/2014/main" id="{6A3AC24B-EFC9-44C3-AA20-F37273E6B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743950"/>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48" name="Picture 447">
          <a:extLst>
            <a:ext uri="{FF2B5EF4-FFF2-40B4-BE49-F238E27FC236}">
              <a16:creationId xmlns:a16="http://schemas.microsoft.com/office/drawing/2014/main" id="{5BE3E2EA-F199-4F2F-9380-31B2EB2444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twoCellAnchor>
    <xdr:from>
      <xdr:col>106</xdr:col>
      <xdr:colOff>104775</xdr:colOff>
      <xdr:row>35</xdr:row>
      <xdr:rowOff>142874</xdr:rowOff>
    </xdr:from>
    <xdr:to>
      <xdr:col>121</xdr:col>
      <xdr:colOff>114299</xdr:colOff>
      <xdr:row>51</xdr:row>
      <xdr:rowOff>85725</xdr:rowOff>
    </xdr:to>
    <xdr:sp macro="" textlink="Q12">
      <xdr:nvSpPr>
        <xdr:cNvPr id="96" name="Oval 95">
          <a:extLst>
            <a:ext uri="{FF2B5EF4-FFF2-40B4-BE49-F238E27FC236}">
              <a16:creationId xmlns:a16="http://schemas.microsoft.com/office/drawing/2014/main" id="{9DFA4707-B4A9-419A-BD8B-A36BDCDC60AF}"/>
            </a:ext>
          </a:extLst>
        </xdr:cNvPr>
        <xdr:cNvSpPr/>
      </xdr:nvSpPr>
      <xdr:spPr>
        <a:xfrm>
          <a:off x="18983325" y="7658099"/>
          <a:ext cx="2152649" cy="2228851"/>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oneCellAnchor>
    <xdr:from>
      <xdr:col>74</xdr:col>
      <xdr:colOff>19050</xdr:colOff>
      <xdr:row>43</xdr:row>
      <xdr:rowOff>38100</xdr:rowOff>
    </xdr:from>
    <xdr:ext cx="3409950" cy="3368238"/>
    <xdr:pic>
      <xdr:nvPicPr>
        <xdr:cNvPr id="450" name="Picture 449">
          <a:extLst>
            <a:ext uri="{FF2B5EF4-FFF2-40B4-BE49-F238E27FC236}">
              <a16:creationId xmlns:a16="http://schemas.microsoft.com/office/drawing/2014/main" id="{9A8481FD-06CC-4D56-A68A-CCA752B546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743950"/>
          <a:ext cx="3409950" cy="3368238"/>
        </a:xfrm>
        <a:prstGeom prst="rect">
          <a:avLst/>
        </a:prstGeom>
      </xdr:spPr>
    </xdr:pic>
    <xdr:clientData/>
  </xdr:oneCellAnchor>
  <xdr:oneCellAnchor>
    <xdr:from>
      <xdr:col>73</xdr:col>
      <xdr:colOff>133350</xdr:colOff>
      <xdr:row>19</xdr:row>
      <xdr:rowOff>57150</xdr:rowOff>
    </xdr:from>
    <xdr:ext cx="3409950" cy="3368238"/>
    <xdr:pic>
      <xdr:nvPicPr>
        <xdr:cNvPr id="447" name="Picture 446">
          <a:extLst>
            <a:ext uri="{FF2B5EF4-FFF2-40B4-BE49-F238E27FC236}">
              <a16:creationId xmlns:a16="http://schemas.microsoft.com/office/drawing/2014/main" id="{788B2684-6339-42B2-A636-1812F9F6CD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62575"/>
          <a:ext cx="3409950" cy="3368238"/>
        </a:xfrm>
        <a:prstGeom prst="rect">
          <a:avLst/>
        </a:prstGeom>
      </xdr:spPr>
    </xdr:pic>
    <xdr:clientData/>
  </xdr:oneCellAnchor>
  <xdr:twoCellAnchor>
    <xdr:from>
      <xdr:col>85</xdr:col>
      <xdr:colOff>114300</xdr:colOff>
      <xdr:row>43</xdr:row>
      <xdr:rowOff>95250</xdr:rowOff>
    </xdr:from>
    <xdr:to>
      <xdr:col>108</xdr:col>
      <xdr:colOff>104775</xdr:colOff>
      <xdr:row>65</xdr:row>
      <xdr:rowOff>76200</xdr:rowOff>
    </xdr:to>
    <xdr:sp macro="" textlink="">
      <xdr:nvSpPr>
        <xdr:cNvPr id="106" name="Oval 105">
          <a:extLst>
            <a:ext uri="{FF2B5EF4-FFF2-40B4-BE49-F238E27FC236}">
              <a16:creationId xmlns:a16="http://schemas.microsoft.com/office/drawing/2014/main" id="{355F2E54-A142-45DD-A154-4264F1FA38B5}"/>
            </a:ext>
          </a:extLst>
        </xdr:cNvPr>
        <xdr:cNvSpPr/>
      </xdr:nvSpPr>
      <xdr:spPr>
        <a:xfrm>
          <a:off x="15992475" y="875347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95250</xdr:colOff>
      <xdr:row>20</xdr:row>
      <xdr:rowOff>38100</xdr:rowOff>
    </xdr:from>
    <xdr:to>
      <xdr:col>108</xdr:col>
      <xdr:colOff>85725</xdr:colOff>
      <xdr:row>42</xdr:row>
      <xdr:rowOff>28575</xdr:rowOff>
    </xdr:to>
    <xdr:sp macro="" textlink="">
      <xdr:nvSpPr>
        <xdr:cNvPr id="105" name="Oval 104">
          <a:extLst>
            <a:ext uri="{FF2B5EF4-FFF2-40B4-BE49-F238E27FC236}">
              <a16:creationId xmlns:a16="http://schemas.microsoft.com/office/drawing/2014/main" id="{272B8328-C7EE-4F89-B0F7-E28891DF87DA}"/>
            </a:ext>
          </a:extLst>
        </xdr:cNvPr>
        <xdr:cNvSpPr/>
      </xdr:nvSpPr>
      <xdr:spPr>
        <a:xfrm>
          <a:off x="15973425" y="541972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50</xdr:col>
      <xdr:colOff>19050</xdr:colOff>
      <xdr:row>43</xdr:row>
      <xdr:rowOff>38100</xdr:rowOff>
    </xdr:from>
    <xdr:ext cx="3409950" cy="3368238"/>
    <xdr:pic>
      <xdr:nvPicPr>
        <xdr:cNvPr id="444" name="Picture 443">
          <a:extLst>
            <a:ext uri="{FF2B5EF4-FFF2-40B4-BE49-F238E27FC236}">
              <a16:creationId xmlns:a16="http://schemas.microsoft.com/office/drawing/2014/main" id="{78E5FAD1-DD89-41FA-8EF3-9B0FD288A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96600" y="8743950"/>
          <a:ext cx="3409950" cy="3368238"/>
        </a:xfrm>
        <a:prstGeom prst="rect">
          <a:avLst/>
        </a:prstGeom>
      </xdr:spPr>
    </xdr:pic>
    <xdr:clientData/>
  </xdr:oneCellAnchor>
  <xdr:oneCellAnchor>
    <xdr:from>
      <xdr:col>26</xdr:col>
      <xdr:colOff>9525</xdr:colOff>
      <xdr:row>43</xdr:row>
      <xdr:rowOff>66675</xdr:rowOff>
    </xdr:from>
    <xdr:ext cx="3409950" cy="3368238"/>
    <xdr:pic>
      <xdr:nvPicPr>
        <xdr:cNvPr id="445" name="Picture 444">
          <a:extLst>
            <a:ext uri="{FF2B5EF4-FFF2-40B4-BE49-F238E27FC236}">
              <a16:creationId xmlns:a16="http://schemas.microsoft.com/office/drawing/2014/main" id="{A716D7AC-D852-41EB-B00B-C8C9A59728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77125" y="8772525"/>
          <a:ext cx="3409950" cy="3368238"/>
        </a:xfrm>
        <a:prstGeom prst="rect">
          <a:avLst/>
        </a:prstGeom>
      </xdr:spPr>
    </xdr:pic>
    <xdr:clientData/>
  </xdr:oneCellAnchor>
  <xdr:twoCellAnchor>
    <xdr:from>
      <xdr:col>38</xdr:col>
      <xdr:colOff>0</xdr:colOff>
      <xdr:row>43</xdr:row>
      <xdr:rowOff>123825</xdr:rowOff>
    </xdr:from>
    <xdr:to>
      <xdr:col>60</xdr:col>
      <xdr:colOff>133350</xdr:colOff>
      <xdr:row>65</xdr:row>
      <xdr:rowOff>104775</xdr:rowOff>
    </xdr:to>
    <xdr:sp macro="" textlink="">
      <xdr:nvSpPr>
        <xdr:cNvPr id="104" name="Oval 103">
          <a:extLst>
            <a:ext uri="{FF2B5EF4-FFF2-40B4-BE49-F238E27FC236}">
              <a16:creationId xmlns:a16="http://schemas.microsoft.com/office/drawing/2014/main" id="{2BFC0A66-111A-4358-932E-3EAE8F0047AB}"/>
            </a:ext>
          </a:extLst>
        </xdr:cNvPr>
        <xdr:cNvSpPr/>
      </xdr:nvSpPr>
      <xdr:spPr>
        <a:xfrm>
          <a:off x="9163050" y="878205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50</xdr:col>
      <xdr:colOff>9526</xdr:colOff>
      <xdr:row>19</xdr:row>
      <xdr:rowOff>13138</xdr:rowOff>
    </xdr:from>
    <xdr:ext cx="3409950" cy="3368238"/>
    <xdr:pic>
      <xdr:nvPicPr>
        <xdr:cNvPr id="361" name="Picture 360">
          <a:extLst>
            <a:ext uri="{FF2B5EF4-FFF2-40B4-BE49-F238E27FC236}">
              <a16:creationId xmlns:a16="http://schemas.microsoft.com/office/drawing/2014/main" id="{B16DAA0F-4706-4600-9408-D13E5D2139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318563"/>
          <a:ext cx="3409950" cy="3368238"/>
        </a:xfrm>
        <a:prstGeom prst="rect">
          <a:avLst/>
        </a:prstGeom>
      </xdr:spPr>
    </xdr:pic>
    <xdr:clientData/>
  </xdr:oneCellAnchor>
  <xdr:oneCellAnchor>
    <xdr:from>
      <xdr:col>26</xdr:col>
      <xdr:colOff>28575</xdr:colOff>
      <xdr:row>19</xdr:row>
      <xdr:rowOff>28575</xdr:rowOff>
    </xdr:from>
    <xdr:ext cx="3409950" cy="3368238"/>
    <xdr:pic>
      <xdr:nvPicPr>
        <xdr:cNvPr id="446" name="Picture 445">
          <a:extLst>
            <a:ext uri="{FF2B5EF4-FFF2-40B4-BE49-F238E27FC236}">
              <a16:creationId xmlns:a16="http://schemas.microsoft.com/office/drawing/2014/main" id="{D6AA7ABD-8426-4643-8579-C1C497BE84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86375"/>
          <a:ext cx="3409950" cy="3368238"/>
        </a:xfrm>
        <a:prstGeom prst="rect">
          <a:avLst/>
        </a:prstGeom>
      </xdr:spPr>
    </xdr:pic>
    <xdr:clientData/>
  </xdr:oneCellAnchor>
  <xdr:twoCellAnchor>
    <xdr:from>
      <xdr:col>37</xdr:col>
      <xdr:colOff>85725</xdr:colOff>
      <xdr:row>20</xdr:row>
      <xdr:rowOff>57150</xdr:rowOff>
    </xdr:from>
    <xdr:to>
      <xdr:col>60</xdr:col>
      <xdr:colOff>76200</xdr:colOff>
      <xdr:row>42</xdr:row>
      <xdr:rowOff>47625</xdr:rowOff>
    </xdr:to>
    <xdr:sp macro="" textlink="">
      <xdr:nvSpPr>
        <xdr:cNvPr id="2" name="Oval 1">
          <a:extLst>
            <a:ext uri="{FF2B5EF4-FFF2-40B4-BE49-F238E27FC236}">
              <a16:creationId xmlns:a16="http://schemas.microsoft.com/office/drawing/2014/main" id="{DDD3EEE3-5339-4DBE-8CDD-53C7C0428E76}"/>
            </a:ext>
          </a:extLst>
        </xdr:cNvPr>
        <xdr:cNvSpPr/>
      </xdr:nvSpPr>
      <xdr:spPr>
        <a:xfrm>
          <a:off x="9105900" y="543877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133350</xdr:colOff>
      <xdr:row>2</xdr:row>
      <xdr:rowOff>238125</xdr:rowOff>
    </xdr:from>
    <xdr:to>
      <xdr:col>12</xdr:col>
      <xdr:colOff>171302</xdr:colOff>
      <xdr:row>10</xdr:row>
      <xdr:rowOff>256887</xdr:rowOff>
    </xdr:to>
    <xdr:pic>
      <xdr:nvPicPr>
        <xdr:cNvPr id="5" name="Picture 4">
          <a:extLst>
            <a:ext uri="{FF2B5EF4-FFF2-40B4-BE49-F238E27FC236}">
              <a16:creationId xmlns:a16="http://schemas.microsoft.com/office/drawing/2014/main" id="{FE223C84-CCFE-4B2F-B907-85312D78D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0800000">
          <a:off x="2762250" y="752475"/>
          <a:ext cx="1180952" cy="2304762"/>
        </a:xfrm>
        <a:prstGeom prst="rect">
          <a:avLst/>
        </a:prstGeom>
      </xdr:spPr>
    </xdr:pic>
    <xdr:clientData/>
  </xdr:twoCellAnchor>
  <xdr:twoCellAnchor>
    <xdr:from>
      <xdr:col>4</xdr:col>
      <xdr:colOff>20108</xdr:colOff>
      <xdr:row>2</xdr:row>
      <xdr:rowOff>45509</xdr:rowOff>
    </xdr:from>
    <xdr:to>
      <xdr:col>6</xdr:col>
      <xdr:colOff>1058</xdr:colOff>
      <xdr:row>4</xdr:row>
      <xdr:rowOff>45509</xdr:rowOff>
    </xdr:to>
    <xdr:sp macro="" textlink="Q5">
      <xdr:nvSpPr>
        <xdr:cNvPr id="134" name="Oval 133">
          <a:extLst>
            <a:ext uri="{FF2B5EF4-FFF2-40B4-BE49-F238E27FC236}">
              <a16:creationId xmlns:a16="http://schemas.microsoft.com/office/drawing/2014/main" id="{13D86469-587F-48C2-99EC-F02EEBA0E677}"/>
            </a:ext>
          </a:extLst>
        </xdr:cNvPr>
        <xdr:cNvSpPr/>
      </xdr:nvSpPr>
      <xdr:spPr>
        <a:xfrm>
          <a:off x="1506008" y="5598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xdr:col>
      <xdr:colOff>46567</xdr:colOff>
      <xdr:row>4</xdr:row>
      <xdr:rowOff>158750</xdr:rowOff>
    </xdr:from>
    <xdr:to>
      <xdr:col>3</xdr:col>
      <xdr:colOff>46567</xdr:colOff>
      <xdr:row>6</xdr:row>
      <xdr:rowOff>158750</xdr:rowOff>
    </xdr:to>
    <xdr:sp macro="" textlink="Q16">
      <xdr:nvSpPr>
        <xdr:cNvPr id="135" name="Oval 134">
          <a:extLst>
            <a:ext uri="{FF2B5EF4-FFF2-40B4-BE49-F238E27FC236}">
              <a16:creationId xmlns:a16="http://schemas.microsoft.com/office/drawing/2014/main" id="{13CAC526-1439-4FF3-86B7-4C760CF043A4}"/>
            </a:ext>
          </a:extLst>
        </xdr:cNvPr>
        <xdr:cNvSpPr/>
      </xdr:nvSpPr>
      <xdr:spPr>
        <a:xfrm>
          <a:off x="675217" y="12446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38101</xdr:colOff>
      <xdr:row>6</xdr:row>
      <xdr:rowOff>246590</xdr:rowOff>
    </xdr:from>
    <xdr:to>
      <xdr:col>2</xdr:col>
      <xdr:colOff>190501</xdr:colOff>
      <xdr:row>9</xdr:row>
      <xdr:rowOff>246590</xdr:rowOff>
    </xdr:to>
    <xdr:sp macro="" textlink="Q6">
      <xdr:nvSpPr>
        <xdr:cNvPr id="136" name="Rectangle 135">
          <a:extLst>
            <a:ext uri="{FF2B5EF4-FFF2-40B4-BE49-F238E27FC236}">
              <a16:creationId xmlns:a16="http://schemas.microsoft.com/office/drawing/2014/main" id="{E92AA9C7-440C-44CE-B32C-84CF6BA99F48}"/>
            </a:ext>
          </a:extLst>
        </xdr:cNvPr>
        <xdr:cNvSpPr/>
      </xdr:nvSpPr>
      <xdr:spPr>
        <a:xfrm rot="5400000">
          <a:off x="457201" y="21134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xdr:col>
      <xdr:colOff>155599</xdr:colOff>
      <xdr:row>2</xdr:row>
      <xdr:rowOff>97534</xdr:rowOff>
    </xdr:from>
    <xdr:to>
      <xdr:col>7</xdr:col>
      <xdr:colOff>165124</xdr:colOff>
      <xdr:row>3</xdr:row>
      <xdr:rowOff>91184</xdr:rowOff>
    </xdr:to>
    <xdr:sp macro="" textlink="Q14">
      <xdr:nvSpPr>
        <xdr:cNvPr id="137" name="Rectangle 136">
          <a:extLst>
            <a:ext uri="{FF2B5EF4-FFF2-40B4-BE49-F238E27FC236}">
              <a16:creationId xmlns:a16="http://schemas.microsoft.com/office/drawing/2014/main" id="{816979D2-6708-4A1F-B741-E8FA3DC3D113}"/>
            </a:ext>
          </a:extLst>
        </xdr:cNvPr>
        <xdr:cNvSpPr/>
      </xdr:nvSpPr>
      <xdr:spPr>
        <a:xfrm rot="5400000">
          <a:off x="17384737" y="32772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xdr:col>
      <xdr:colOff>19050</xdr:colOff>
      <xdr:row>2</xdr:row>
      <xdr:rowOff>28574</xdr:rowOff>
    </xdr:from>
    <xdr:to>
      <xdr:col>3</xdr:col>
      <xdr:colOff>19050</xdr:colOff>
      <xdr:row>4</xdr:row>
      <xdr:rowOff>9525</xdr:rowOff>
    </xdr:to>
    <xdr:sp macro="" textlink="Q10">
      <xdr:nvSpPr>
        <xdr:cNvPr id="138" name="Rectangle 137">
          <a:extLst>
            <a:ext uri="{FF2B5EF4-FFF2-40B4-BE49-F238E27FC236}">
              <a16:creationId xmlns:a16="http://schemas.microsoft.com/office/drawing/2014/main" id="{6E9D78DF-F6EF-4916-A453-7EDE1E8B5057}"/>
            </a:ext>
          </a:extLst>
        </xdr:cNvPr>
        <xdr:cNvSpPr/>
      </xdr:nvSpPr>
      <xdr:spPr>
        <a:xfrm>
          <a:off x="647700" y="54292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xdr:col>
      <xdr:colOff>134980</xdr:colOff>
      <xdr:row>2</xdr:row>
      <xdr:rowOff>173069</xdr:rowOff>
    </xdr:from>
    <xdr:to>
      <xdr:col>2</xdr:col>
      <xdr:colOff>179371</xdr:colOff>
      <xdr:row>3</xdr:row>
      <xdr:rowOff>182594</xdr:rowOff>
    </xdr:to>
    <xdr:sp macro="" textlink="Q13">
      <xdr:nvSpPr>
        <xdr:cNvPr id="139" name="Rectangle 138">
          <a:extLst>
            <a:ext uri="{FF2B5EF4-FFF2-40B4-BE49-F238E27FC236}">
              <a16:creationId xmlns:a16="http://schemas.microsoft.com/office/drawing/2014/main" id="{562AB06E-0E08-4297-ACE5-7CCFDF84DE90}"/>
            </a:ext>
          </a:extLst>
        </xdr:cNvPr>
        <xdr:cNvSpPr/>
      </xdr:nvSpPr>
      <xdr:spPr>
        <a:xfrm rot="10800000" flipH="1">
          <a:off x="763630" y="68741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40" name="Arrow: Quad 139">
          <a:extLst>
            <a:ext uri="{FF2B5EF4-FFF2-40B4-BE49-F238E27FC236}">
              <a16:creationId xmlns:a16="http://schemas.microsoft.com/office/drawing/2014/main" id="{D70DBA95-079D-4D54-8D04-DF4D95019A1B}"/>
            </a:ext>
          </a:extLst>
        </xdr:cNvPr>
        <xdr:cNvSpPr/>
      </xdr:nvSpPr>
      <xdr:spPr>
        <a:xfrm>
          <a:off x="15725775" y="364807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66675</xdr:colOff>
      <xdr:row>13</xdr:row>
      <xdr:rowOff>85725</xdr:rowOff>
    </xdr:from>
    <xdr:to>
      <xdr:col>9</xdr:col>
      <xdr:colOff>142875</xdr:colOff>
      <xdr:row>14</xdr:row>
      <xdr:rowOff>238125</xdr:rowOff>
    </xdr:to>
    <xdr:sp macro="" textlink="Q12">
      <xdr:nvSpPr>
        <xdr:cNvPr id="141" name="Oval 140">
          <a:extLst>
            <a:ext uri="{FF2B5EF4-FFF2-40B4-BE49-F238E27FC236}">
              <a16:creationId xmlns:a16="http://schemas.microsoft.com/office/drawing/2014/main" id="{082AB61E-FF30-43A7-A44F-8D4C229AEAD8}"/>
            </a:ext>
          </a:extLst>
        </xdr:cNvPr>
        <xdr:cNvSpPr/>
      </xdr:nvSpPr>
      <xdr:spPr>
        <a:xfrm>
          <a:off x="17859375" y="346710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42" name="Straight Connector 141">
          <a:extLst>
            <a:ext uri="{FF2B5EF4-FFF2-40B4-BE49-F238E27FC236}">
              <a16:creationId xmlns:a16="http://schemas.microsoft.com/office/drawing/2014/main" id="{56B2DEA6-3EA9-4A63-8D64-B4DA49EAE60E}"/>
            </a:ext>
          </a:extLst>
        </xdr:cNvPr>
        <xdr:cNvCxnSpPr/>
      </xdr:nvCxnSpPr>
      <xdr:spPr>
        <a:xfrm>
          <a:off x="15792450" y="238125"/>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43" name="Straight Connector 142">
          <a:extLst>
            <a:ext uri="{FF2B5EF4-FFF2-40B4-BE49-F238E27FC236}">
              <a16:creationId xmlns:a16="http://schemas.microsoft.com/office/drawing/2014/main" id="{3DA24DA4-A713-4522-8A31-75F21058E612}"/>
            </a:ext>
          </a:extLst>
        </xdr:cNvPr>
        <xdr:cNvCxnSpPr/>
      </xdr:nvCxnSpPr>
      <xdr:spPr>
        <a:xfrm>
          <a:off x="15782925" y="24765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144" name="Straight Connector 143">
          <a:extLst>
            <a:ext uri="{FF2B5EF4-FFF2-40B4-BE49-F238E27FC236}">
              <a16:creationId xmlns:a16="http://schemas.microsoft.com/office/drawing/2014/main" id="{805444E0-DB3C-47B9-9F09-AC92AEE7D47F}"/>
            </a:ext>
          </a:extLst>
        </xdr:cNvPr>
        <xdr:cNvCxnSpPr/>
      </xdr:nvCxnSpPr>
      <xdr:spPr>
        <a:xfrm flipH="1" flipV="1">
          <a:off x="19497676" y="27622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145" name="Straight Connector 144">
          <a:extLst>
            <a:ext uri="{FF2B5EF4-FFF2-40B4-BE49-F238E27FC236}">
              <a16:creationId xmlns:a16="http://schemas.microsoft.com/office/drawing/2014/main" id="{7576E676-E5C9-46D7-9B7D-76E008643401}"/>
            </a:ext>
          </a:extLst>
        </xdr:cNvPr>
        <xdr:cNvCxnSpPr/>
      </xdr:nvCxnSpPr>
      <xdr:spPr>
        <a:xfrm>
          <a:off x="17783175" y="24765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146" name="Straight Connector 145">
          <a:extLst>
            <a:ext uri="{FF2B5EF4-FFF2-40B4-BE49-F238E27FC236}">
              <a16:creationId xmlns:a16="http://schemas.microsoft.com/office/drawing/2014/main" id="{228A17AE-839F-4EE6-AFC3-18A82DB184F2}"/>
            </a:ext>
          </a:extLst>
        </xdr:cNvPr>
        <xdr:cNvCxnSpPr/>
      </xdr:nvCxnSpPr>
      <xdr:spPr>
        <a:xfrm>
          <a:off x="15811500" y="395287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147" name="Straight Connector 146">
          <a:extLst>
            <a:ext uri="{FF2B5EF4-FFF2-40B4-BE49-F238E27FC236}">
              <a16:creationId xmlns:a16="http://schemas.microsoft.com/office/drawing/2014/main" id="{1EF8156D-0675-491A-9653-9B1CD0CDACAA}"/>
            </a:ext>
          </a:extLst>
        </xdr:cNvPr>
        <xdr:cNvCxnSpPr/>
      </xdr:nvCxnSpPr>
      <xdr:spPr>
        <a:xfrm>
          <a:off x="17945100" y="395287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148" name="Straight Connector 147">
          <a:extLst>
            <a:ext uri="{FF2B5EF4-FFF2-40B4-BE49-F238E27FC236}">
              <a16:creationId xmlns:a16="http://schemas.microsoft.com/office/drawing/2014/main" id="{B9F28CF1-7794-4AA5-95A7-22A36BBF3278}"/>
            </a:ext>
          </a:extLst>
        </xdr:cNvPr>
        <xdr:cNvCxnSpPr/>
      </xdr:nvCxnSpPr>
      <xdr:spPr>
        <a:xfrm>
          <a:off x="18354675" y="36099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149" name="Straight Connector 148">
          <a:extLst>
            <a:ext uri="{FF2B5EF4-FFF2-40B4-BE49-F238E27FC236}">
              <a16:creationId xmlns:a16="http://schemas.microsoft.com/office/drawing/2014/main" id="{44B8C84E-4813-4D61-B230-1E5EB39AD2AE}"/>
            </a:ext>
          </a:extLst>
        </xdr:cNvPr>
        <xdr:cNvCxnSpPr/>
      </xdr:nvCxnSpPr>
      <xdr:spPr>
        <a:xfrm>
          <a:off x="15792450" y="448627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150" name="Straight Connector 149">
          <a:extLst>
            <a:ext uri="{FF2B5EF4-FFF2-40B4-BE49-F238E27FC236}">
              <a16:creationId xmlns:a16="http://schemas.microsoft.com/office/drawing/2014/main" id="{66AE6FEF-38E0-400F-8D4C-97ABD94AB75F}"/>
            </a:ext>
          </a:extLst>
        </xdr:cNvPr>
        <xdr:cNvCxnSpPr/>
      </xdr:nvCxnSpPr>
      <xdr:spPr>
        <a:xfrm>
          <a:off x="18364200" y="353377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151" name="Partial Circle 150">
          <a:extLst>
            <a:ext uri="{FF2B5EF4-FFF2-40B4-BE49-F238E27FC236}">
              <a16:creationId xmlns:a16="http://schemas.microsoft.com/office/drawing/2014/main" id="{A1B6AB74-FD07-44BF-B162-85F5E2C60334}"/>
            </a:ext>
          </a:extLst>
        </xdr:cNvPr>
        <xdr:cNvSpPr/>
      </xdr:nvSpPr>
      <xdr:spPr>
        <a:xfrm>
          <a:off x="17106900" y="6572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152" name="Partial Circle 151">
          <a:extLst>
            <a:ext uri="{FF2B5EF4-FFF2-40B4-BE49-F238E27FC236}">
              <a16:creationId xmlns:a16="http://schemas.microsoft.com/office/drawing/2014/main" id="{877F3351-1A88-42DF-B709-A553017B4BE8}"/>
            </a:ext>
          </a:extLst>
        </xdr:cNvPr>
        <xdr:cNvSpPr/>
      </xdr:nvSpPr>
      <xdr:spPr>
        <a:xfrm>
          <a:off x="17049750" y="330517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41976</xdr:colOff>
      <xdr:row>9</xdr:row>
      <xdr:rowOff>283337</xdr:rowOff>
    </xdr:from>
    <xdr:to>
      <xdr:col>5</xdr:col>
      <xdr:colOff>13401</xdr:colOff>
      <xdr:row>14</xdr:row>
      <xdr:rowOff>245237</xdr:rowOff>
    </xdr:to>
    <xdr:sp macro="" textlink="Q3">
      <xdr:nvSpPr>
        <xdr:cNvPr id="185" name="Rectangle 184" descr="big tent 5x4">
          <a:extLst>
            <a:ext uri="{FF2B5EF4-FFF2-40B4-BE49-F238E27FC236}">
              <a16:creationId xmlns:a16="http://schemas.microsoft.com/office/drawing/2014/main" id="{1C324917-1324-49D4-B959-B665052141BE}"/>
            </a:ext>
          </a:extLst>
        </xdr:cNvPr>
        <xdr:cNvSpPr/>
      </xdr:nvSpPr>
      <xdr:spPr>
        <a:xfrm rot="5400000">
          <a:off x="15696314" y="2659824"/>
          <a:ext cx="1390650" cy="1114425"/>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12</xdr:col>
      <xdr:colOff>180975</xdr:colOff>
      <xdr:row>2</xdr:row>
      <xdr:rowOff>57150</xdr:rowOff>
    </xdr:from>
    <xdr:to>
      <xdr:col>13</xdr:col>
      <xdr:colOff>85725</xdr:colOff>
      <xdr:row>2</xdr:row>
      <xdr:rowOff>180975</xdr:rowOff>
    </xdr:to>
    <xdr:sp macro="" textlink="Q16">
      <xdr:nvSpPr>
        <xdr:cNvPr id="188" name="Arrow: Quad 187">
          <a:extLst>
            <a:ext uri="{FF2B5EF4-FFF2-40B4-BE49-F238E27FC236}">
              <a16:creationId xmlns:a16="http://schemas.microsoft.com/office/drawing/2014/main" id="{F51722BA-CAB3-4FFF-A417-7DBDC097100D}"/>
            </a:ext>
          </a:extLst>
        </xdr:cNvPr>
        <xdr:cNvSpPr/>
      </xdr:nvSpPr>
      <xdr:spPr>
        <a:xfrm>
          <a:off x="19116675" y="295275"/>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16</xdr:col>
      <xdr:colOff>76201</xdr:colOff>
      <xdr:row>16</xdr:row>
      <xdr:rowOff>276225</xdr:rowOff>
    </xdr:from>
    <xdr:to>
      <xdr:col>19</xdr:col>
      <xdr:colOff>266703</xdr:colOff>
      <xdr:row>17</xdr:row>
      <xdr:rowOff>266700</xdr:rowOff>
    </xdr:to>
    <xdr:sp macro="" textlink="Q7">
      <xdr:nvSpPr>
        <xdr:cNvPr id="192" name="Rectangle 191">
          <a:extLst>
            <a:ext uri="{FF2B5EF4-FFF2-40B4-BE49-F238E27FC236}">
              <a16:creationId xmlns:a16="http://schemas.microsoft.com/office/drawing/2014/main" id="{4F943339-20D4-4C3E-81D6-D92E392820C1}"/>
            </a:ext>
          </a:extLst>
        </xdr:cNvPr>
        <xdr:cNvSpPr/>
      </xdr:nvSpPr>
      <xdr:spPr>
        <a:xfrm rot="10800000">
          <a:off x="4886326" y="479107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4</xdr:col>
      <xdr:colOff>104775</xdr:colOff>
      <xdr:row>10</xdr:row>
      <xdr:rowOff>57152</xdr:rowOff>
    </xdr:from>
    <xdr:to>
      <xdr:col>5</xdr:col>
      <xdr:colOff>114300</xdr:colOff>
      <xdr:row>11</xdr:row>
      <xdr:rowOff>50802</xdr:rowOff>
    </xdr:to>
    <xdr:sp macro="" textlink="Q14">
      <xdr:nvSpPr>
        <xdr:cNvPr id="193" name="Rectangle 192">
          <a:extLst>
            <a:ext uri="{FF2B5EF4-FFF2-40B4-BE49-F238E27FC236}">
              <a16:creationId xmlns:a16="http://schemas.microsoft.com/office/drawing/2014/main" id="{67B102D8-B442-4F24-A5BE-DA75DE977BBC}"/>
            </a:ext>
          </a:extLst>
        </xdr:cNvPr>
        <xdr:cNvSpPr/>
      </xdr:nvSpPr>
      <xdr:spPr>
        <a:xfrm rot="5400000">
          <a:off x="1598613" y="2849564"/>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35</xdr:col>
      <xdr:colOff>114300</xdr:colOff>
      <xdr:row>49</xdr:row>
      <xdr:rowOff>57154</xdr:rowOff>
    </xdr:from>
    <xdr:to>
      <xdr:col>43</xdr:col>
      <xdr:colOff>28575</xdr:colOff>
      <xdr:row>62</xdr:row>
      <xdr:rowOff>4</xdr:rowOff>
    </xdr:to>
    <xdr:sp macro="" textlink="">
      <xdr:nvSpPr>
        <xdr:cNvPr id="363" name="Rectangle 362">
          <a:extLst>
            <a:ext uri="{FF2B5EF4-FFF2-40B4-BE49-F238E27FC236}">
              <a16:creationId xmlns:a16="http://schemas.microsoft.com/office/drawing/2014/main" id="{617F37F4-7704-47B8-9A19-574B8D4F959A}"/>
            </a:ext>
          </a:extLst>
        </xdr:cNvPr>
        <xdr:cNvSpPr/>
      </xdr:nvSpPr>
      <xdr:spPr>
        <a:xfrm rot="10800000">
          <a:off x="8848725" y="95726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57152</xdr:colOff>
      <xdr:row>24</xdr:row>
      <xdr:rowOff>76202</xdr:rowOff>
    </xdr:from>
    <xdr:to>
      <xdr:col>106</xdr:col>
      <xdr:colOff>114302</xdr:colOff>
      <xdr:row>37</xdr:row>
      <xdr:rowOff>19052</xdr:rowOff>
    </xdr:to>
    <xdr:sp macro="" textlink="">
      <xdr:nvSpPr>
        <xdr:cNvPr id="364" name="Rectangle 363">
          <a:extLst>
            <a:ext uri="{FF2B5EF4-FFF2-40B4-BE49-F238E27FC236}">
              <a16:creationId xmlns:a16="http://schemas.microsoft.com/office/drawing/2014/main" id="{8DAED2C3-9DA1-4F8A-9504-A8577176CE47}"/>
            </a:ext>
          </a:extLst>
        </xdr:cNvPr>
        <xdr:cNvSpPr/>
      </xdr:nvSpPr>
      <xdr:spPr>
        <a:xfrm rot="10800000">
          <a:off x="17935577" y="60198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5" name="Rectangle 364">
          <a:extLst>
            <a:ext uri="{FF2B5EF4-FFF2-40B4-BE49-F238E27FC236}">
              <a16:creationId xmlns:a16="http://schemas.microsoft.com/office/drawing/2014/main" id="{8219F8D4-4845-4489-B295-D67FD157028D}"/>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57150</xdr:colOff>
      <xdr:row>25</xdr:row>
      <xdr:rowOff>9528</xdr:rowOff>
    </xdr:from>
    <xdr:to>
      <xdr:col>42</xdr:col>
      <xdr:colOff>114300</xdr:colOff>
      <xdr:row>37</xdr:row>
      <xdr:rowOff>95253</xdr:rowOff>
    </xdr:to>
    <xdr:sp macro="" textlink="">
      <xdr:nvSpPr>
        <xdr:cNvPr id="366" name="Rectangle 365">
          <a:extLst>
            <a:ext uri="{FF2B5EF4-FFF2-40B4-BE49-F238E27FC236}">
              <a16:creationId xmlns:a16="http://schemas.microsoft.com/office/drawing/2014/main" id="{F645EF08-6096-4AD8-8DC6-4FD01E37A0CA}"/>
            </a:ext>
          </a:extLst>
        </xdr:cNvPr>
        <xdr:cNvSpPr/>
      </xdr:nvSpPr>
      <xdr:spPr>
        <a:xfrm rot="10800000">
          <a:off x="8791575" y="609600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95250</xdr:colOff>
      <xdr:row>62</xdr:row>
      <xdr:rowOff>114300</xdr:rowOff>
    </xdr:from>
    <xdr:to>
      <xdr:col>37</xdr:col>
      <xdr:colOff>123825</xdr:colOff>
      <xdr:row>64</xdr:row>
      <xdr:rowOff>0</xdr:rowOff>
    </xdr:to>
    <xdr:sp macro="" textlink="">
      <xdr:nvSpPr>
        <xdr:cNvPr id="384" name="L-Shape 383">
          <a:extLst>
            <a:ext uri="{FF2B5EF4-FFF2-40B4-BE49-F238E27FC236}">
              <a16:creationId xmlns:a16="http://schemas.microsoft.com/office/drawing/2014/main" id="{E8365813-2713-445B-9A48-9329B5EE4D4F}"/>
            </a:ext>
          </a:extLst>
        </xdr:cNvPr>
        <xdr:cNvSpPr/>
      </xdr:nvSpPr>
      <xdr:spPr>
        <a:xfrm>
          <a:off x="13706475" y="9639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3" name="Isosceles Triangle 392">
          <a:extLst>
            <a:ext uri="{FF2B5EF4-FFF2-40B4-BE49-F238E27FC236}">
              <a16:creationId xmlns:a16="http://schemas.microsoft.com/office/drawing/2014/main" id="{6422EAF5-860A-4DA9-A3DC-9B704A2A09FA}"/>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47626</xdr:colOff>
      <xdr:row>61</xdr:row>
      <xdr:rowOff>76203</xdr:rowOff>
    </xdr:from>
    <xdr:to>
      <xdr:col>43</xdr:col>
      <xdr:colOff>114301</xdr:colOff>
      <xdr:row>63</xdr:row>
      <xdr:rowOff>95253</xdr:rowOff>
    </xdr:to>
    <xdr:sp macro="" textlink="">
      <xdr:nvSpPr>
        <xdr:cNvPr id="398" name="Isosceles Triangle 397">
          <a:extLst>
            <a:ext uri="{FF2B5EF4-FFF2-40B4-BE49-F238E27FC236}">
              <a16:creationId xmlns:a16="http://schemas.microsoft.com/office/drawing/2014/main" id="{817E75BE-B883-4C10-861A-88FACDE2234D}"/>
            </a:ext>
          </a:extLst>
        </xdr:cNvPr>
        <xdr:cNvSpPr/>
      </xdr:nvSpPr>
      <xdr:spPr>
        <a:xfrm rot="172970">
          <a:off x="9782176" y="113538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9525</xdr:colOff>
      <xdr:row>61</xdr:row>
      <xdr:rowOff>66675</xdr:rowOff>
    </xdr:from>
    <xdr:to>
      <xdr:col>34</xdr:col>
      <xdr:colOff>76200</xdr:colOff>
      <xdr:row>63</xdr:row>
      <xdr:rowOff>95250</xdr:rowOff>
    </xdr:to>
    <xdr:sp macro="" textlink="">
      <xdr:nvSpPr>
        <xdr:cNvPr id="399" name="Isosceles Triangle 398">
          <a:extLst>
            <a:ext uri="{FF2B5EF4-FFF2-40B4-BE49-F238E27FC236}">
              <a16:creationId xmlns:a16="http://schemas.microsoft.com/office/drawing/2014/main" id="{5602DEE0-EBF1-4F3F-A3E1-DAAE8007A497}"/>
            </a:ext>
          </a:extLst>
        </xdr:cNvPr>
        <xdr:cNvSpPr/>
      </xdr:nvSpPr>
      <xdr:spPr>
        <a:xfrm>
          <a:off x="845820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00" name="Isosceles Triangle 399">
          <a:extLst>
            <a:ext uri="{FF2B5EF4-FFF2-40B4-BE49-F238E27FC236}">
              <a16:creationId xmlns:a16="http://schemas.microsoft.com/office/drawing/2014/main" id="{E2955889-A404-4E6B-988F-8691B5940F97}"/>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57149</xdr:colOff>
      <xdr:row>63</xdr:row>
      <xdr:rowOff>3</xdr:rowOff>
    </xdr:from>
    <xdr:to>
      <xdr:col>70</xdr:col>
      <xdr:colOff>28574</xdr:colOff>
      <xdr:row>63</xdr:row>
      <xdr:rowOff>95254</xdr:rowOff>
    </xdr:to>
    <xdr:sp macro="" textlink="">
      <xdr:nvSpPr>
        <xdr:cNvPr id="408" name="Rectangle 407">
          <a:extLst>
            <a:ext uri="{FF2B5EF4-FFF2-40B4-BE49-F238E27FC236}">
              <a16:creationId xmlns:a16="http://schemas.microsoft.com/office/drawing/2014/main" id="{A98F376A-24AF-4E98-9403-357B9BE2CBA4}"/>
            </a:ext>
          </a:extLst>
        </xdr:cNvPr>
        <xdr:cNvSpPr/>
      </xdr:nvSpPr>
      <xdr:spPr>
        <a:xfrm rot="5400000">
          <a:off x="10872786" y="876776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14" name="Rectangle 413">
          <a:extLst>
            <a:ext uri="{FF2B5EF4-FFF2-40B4-BE49-F238E27FC236}">
              <a16:creationId xmlns:a16="http://schemas.microsoft.com/office/drawing/2014/main" id="{6ABCEFED-9FBC-49EC-A201-D4B2220ED15C}"/>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30</xdr:row>
      <xdr:rowOff>104776</xdr:rowOff>
    </xdr:from>
    <xdr:to>
      <xdr:col>65</xdr:col>
      <xdr:colOff>85725</xdr:colOff>
      <xdr:row>53</xdr:row>
      <xdr:rowOff>123825</xdr:rowOff>
    </xdr:to>
    <xdr:sp macro="" textlink="">
      <xdr:nvSpPr>
        <xdr:cNvPr id="415" name="Rectangle 414">
          <a:extLst>
            <a:ext uri="{FF2B5EF4-FFF2-40B4-BE49-F238E27FC236}">
              <a16:creationId xmlns:a16="http://schemas.microsoft.com/office/drawing/2014/main" id="{E87CBCB3-1D30-4EC5-BC36-B3F4B85E040D}"/>
            </a:ext>
          </a:extLst>
        </xdr:cNvPr>
        <xdr:cNvSpPr/>
      </xdr:nvSpPr>
      <xdr:spPr>
        <a:xfrm>
          <a:off x="13001625" y="6905626"/>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16" name="Rectangle 415">
          <a:extLst>
            <a:ext uri="{FF2B5EF4-FFF2-40B4-BE49-F238E27FC236}">
              <a16:creationId xmlns:a16="http://schemas.microsoft.com/office/drawing/2014/main" id="{D878A188-78EA-467F-803F-6DC0DD9BA990}"/>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17" name="Rectangle 416">
          <a:extLst>
            <a:ext uri="{FF2B5EF4-FFF2-40B4-BE49-F238E27FC236}">
              <a16:creationId xmlns:a16="http://schemas.microsoft.com/office/drawing/2014/main" id="{F1595A0F-460D-477A-90F2-D6BDC1B616CC}"/>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66675</xdr:colOff>
      <xdr:row>30</xdr:row>
      <xdr:rowOff>133350</xdr:rowOff>
    </xdr:from>
    <xdr:to>
      <xdr:col>35</xdr:col>
      <xdr:colOff>28575</xdr:colOff>
      <xdr:row>54</xdr:row>
      <xdr:rowOff>28575</xdr:rowOff>
    </xdr:to>
    <xdr:sp macro="" textlink="">
      <xdr:nvSpPr>
        <xdr:cNvPr id="418" name="Rectangle 417">
          <a:extLst>
            <a:ext uri="{FF2B5EF4-FFF2-40B4-BE49-F238E27FC236}">
              <a16:creationId xmlns:a16="http://schemas.microsoft.com/office/drawing/2014/main" id="{C3D68BB2-DF7B-428D-BF73-BD50E8CA142B}"/>
            </a:ext>
          </a:extLst>
        </xdr:cNvPr>
        <xdr:cNvSpPr/>
      </xdr:nvSpPr>
      <xdr:spPr>
        <a:xfrm>
          <a:off x="8658225" y="6934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133355</xdr:colOff>
      <xdr:row>25</xdr:row>
      <xdr:rowOff>85730</xdr:rowOff>
    </xdr:from>
    <xdr:to>
      <xdr:col>64</xdr:col>
      <xdr:colOff>47630</xdr:colOff>
      <xdr:row>38</xdr:row>
      <xdr:rowOff>28580</xdr:rowOff>
    </xdr:to>
    <xdr:sp macro="" textlink="">
      <xdr:nvSpPr>
        <xdr:cNvPr id="419" name="Rectangle 418">
          <a:extLst>
            <a:ext uri="{FF2B5EF4-FFF2-40B4-BE49-F238E27FC236}">
              <a16:creationId xmlns:a16="http://schemas.microsoft.com/office/drawing/2014/main" id="{7D8D8E01-6A22-4233-B922-8059943EA6E3}"/>
            </a:ext>
          </a:extLst>
        </xdr:cNvPr>
        <xdr:cNvSpPr/>
      </xdr:nvSpPr>
      <xdr:spPr>
        <a:xfrm rot="10800000">
          <a:off x="11868155" y="6172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89296</xdr:colOff>
      <xdr:row>30</xdr:row>
      <xdr:rowOff>91677</xdr:rowOff>
    </xdr:from>
    <xdr:to>
      <xdr:col>44</xdr:col>
      <xdr:colOff>19049</xdr:colOff>
      <xdr:row>53</xdr:row>
      <xdr:rowOff>139302</xdr:rowOff>
    </xdr:to>
    <xdr:sp macro="" textlink="">
      <xdr:nvSpPr>
        <xdr:cNvPr id="420" name="Rectangle 419">
          <a:extLst>
            <a:ext uri="{FF2B5EF4-FFF2-40B4-BE49-F238E27FC236}">
              <a16:creationId xmlns:a16="http://schemas.microsoft.com/office/drawing/2014/main" id="{03186AD3-738F-4D60-B5D3-71BE79838C81}"/>
            </a:ext>
          </a:extLst>
        </xdr:cNvPr>
        <xdr:cNvSpPr/>
      </xdr:nvSpPr>
      <xdr:spPr>
        <a:xfrm flipH="1">
          <a:off x="9966721" y="6892527"/>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30</xdr:row>
      <xdr:rowOff>70248</xdr:rowOff>
    </xdr:from>
    <xdr:to>
      <xdr:col>99</xdr:col>
      <xdr:colOff>41673</xdr:colOff>
      <xdr:row>53</xdr:row>
      <xdr:rowOff>117873</xdr:rowOff>
    </xdr:to>
    <xdr:sp macro="" textlink="">
      <xdr:nvSpPr>
        <xdr:cNvPr id="421" name="Rectangle 420">
          <a:extLst>
            <a:ext uri="{FF2B5EF4-FFF2-40B4-BE49-F238E27FC236}">
              <a16:creationId xmlns:a16="http://schemas.microsoft.com/office/drawing/2014/main" id="{911F1C0E-F001-49CD-A978-C3D7E027CC17}"/>
            </a:ext>
          </a:extLst>
        </xdr:cNvPr>
        <xdr:cNvSpPr/>
      </xdr:nvSpPr>
      <xdr:spPr>
        <a:xfrm rot="10800000">
          <a:off x="17817702" y="687109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422" name="Rectangle 421">
          <a:extLst>
            <a:ext uri="{FF2B5EF4-FFF2-40B4-BE49-F238E27FC236}">
              <a16:creationId xmlns:a16="http://schemas.microsoft.com/office/drawing/2014/main" id="{FFBACB5D-2747-4AC0-8B8D-A12282DC6C61}"/>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423" name="Rectangle 422">
          <a:extLst>
            <a:ext uri="{FF2B5EF4-FFF2-40B4-BE49-F238E27FC236}">
              <a16:creationId xmlns:a16="http://schemas.microsoft.com/office/drawing/2014/main" id="{AE213F90-A98F-4C82-B689-B107029ECE10}"/>
            </a:ext>
          </a:extLst>
        </xdr:cNvPr>
        <xdr:cNvSpPr/>
      </xdr:nvSpPr>
      <xdr:spPr>
        <a:xfrm rot="5400000">
          <a:off x="17322402" y="1006197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19051</xdr:colOff>
      <xdr:row>22</xdr:row>
      <xdr:rowOff>133351</xdr:rowOff>
    </xdr:from>
    <xdr:to>
      <xdr:col>34</xdr:col>
      <xdr:colOff>85726</xdr:colOff>
      <xdr:row>25</xdr:row>
      <xdr:rowOff>19051</xdr:rowOff>
    </xdr:to>
    <xdr:sp macro="" textlink="">
      <xdr:nvSpPr>
        <xdr:cNvPr id="424" name="Isosceles Triangle 423">
          <a:extLst>
            <a:ext uri="{FF2B5EF4-FFF2-40B4-BE49-F238E27FC236}">
              <a16:creationId xmlns:a16="http://schemas.microsoft.com/office/drawing/2014/main" id="{DD38AB20-04A9-438D-AB5D-86E46042418A}"/>
            </a:ext>
          </a:extLst>
        </xdr:cNvPr>
        <xdr:cNvSpPr/>
      </xdr:nvSpPr>
      <xdr:spPr>
        <a:xfrm rot="10800000">
          <a:off x="8467726" y="5838826"/>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123825</xdr:colOff>
      <xdr:row>23</xdr:row>
      <xdr:rowOff>47624</xdr:rowOff>
    </xdr:from>
    <xdr:to>
      <xdr:col>43</xdr:col>
      <xdr:colOff>47625</xdr:colOff>
      <xdr:row>25</xdr:row>
      <xdr:rowOff>76199</xdr:rowOff>
    </xdr:to>
    <xdr:sp macro="" textlink="">
      <xdr:nvSpPr>
        <xdr:cNvPr id="425" name="Isosceles Triangle 424">
          <a:extLst>
            <a:ext uri="{FF2B5EF4-FFF2-40B4-BE49-F238E27FC236}">
              <a16:creationId xmlns:a16="http://schemas.microsoft.com/office/drawing/2014/main" id="{E1F71BE3-B82C-4AE0-AF0F-099E50A0C7E3}"/>
            </a:ext>
          </a:extLst>
        </xdr:cNvPr>
        <xdr:cNvSpPr/>
      </xdr:nvSpPr>
      <xdr:spPr>
        <a:xfrm rot="10800000">
          <a:off x="9715500" y="58959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47628</xdr:colOff>
      <xdr:row>23</xdr:row>
      <xdr:rowOff>38100</xdr:rowOff>
    </xdr:from>
    <xdr:to>
      <xdr:col>57</xdr:col>
      <xdr:colOff>114303</xdr:colOff>
      <xdr:row>25</xdr:row>
      <xdr:rowOff>66675</xdr:rowOff>
    </xdr:to>
    <xdr:sp macro="" textlink="">
      <xdr:nvSpPr>
        <xdr:cNvPr id="426" name="Isosceles Triangle 425">
          <a:extLst>
            <a:ext uri="{FF2B5EF4-FFF2-40B4-BE49-F238E27FC236}">
              <a16:creationId xmlns:a16="http://schemas.microsoft.com/office/drawing/2014/main" id="{D5404E23-223D-4A67-BB87-4D864777843C}"/>
            </a:ext>
          </a:extLst>
        </xdr:cNvPr>
        <xdr:cNvSpPr/>
      </xdr:nvSpPr>
      <xdr:spPr>
        <a:xfrm rot="10962761">
          <a:off x="11782428" y="58864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47626</xdr:colOff>
      <xdr:row>61</xdr:row>
      <xdr:rowOff>109539</xdr:rowOff>
    </xdr:from>
    <xdr:to>
      <xdr:col>66</xdr:col>
      <xdr:colOff>61914</xdr:colOff>
      <xdr:row>64</xdr:row>
      <xdr:rowOff>9524</xdr:rowOff>
    </xdr:to>
    <xdr:sp macro="" textlink="">
      <xdr:nvSpPr>
        <xdr:cNvPr id="427" name="Isosceles Triangle 426">
          <a:extLst>
            <a:ext uri="{FF2B5EF4-FFF2-40B4-BE49-F238E27FC236}">
              <a16:creationId xmlns:a16="http://schemas.microsoft.com/office/drawing/2014/main" id="{78C1D933-0B74-45CA-AB2A-EC539AE980A5}"/>
            </a:ext>
          </a:extLst>
        </xdr:cNvPr>
        <xdr:cNvSpPr/>
      </xdr:nvSpPr>
      <xdr:spPr>
        <a:xfrm>
          <a:off x="12925426" y="1138713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30957</xdr:colOff>
      <xdr:row>62</xdr:row>
      <xdr:rowOff>2384</xdr:rowOff>
    </xdr:from>
    <xdr:to>
      <xdr:col>58</xdr:col>
      <xdr:colOff>45243</xdr:colOff>
      <xdr:row>64</xdr:row>
      <xdr:rowOff>30959</xdr:rowOff>
    </xdr:to>
    <xdr:sp macro="" textlink="">
      <xdr:nvSpPr>
        <xdr:cNvPr id="428" name="Isosceles Triangle 427">
          <a:extLst>
            <a:ext uri="{FF2B5EF4-FFF2-40B4-BE49-F238E27FC236}">
              <a16:creationId xmlns:a16="http://schemas.microsoft.com/office/drawing/2014/main" id="{209276E3-C7B6-47F7-BC92-CD17F22C06A7}"/>
            </a:ext>
          </a:extLst>
        </xdr:cNvPr>
        <xdr:cNvSpPr/>
      </xdr:nvSpPr>
      <xdr:spPr>
        <a:xfrm>
          <a:off x="11765757" y="114228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38100</xdr:colOff>
      <xdr:row>22</xdr:row>
      <xdr:rowOff>123828</xdr:rowOff>
    </xdr:from>
    <xdr:to>
      <xdr:col>66</xdr:col>
      <xdr:colOff>104775</xdr:colOff>
      <xdr:row>25</xdr:row>
      <xdr:rowOff>3</xdr:rowOff>
    </xdr:to>
    <xdr:sp macro="" textlink="">
      <xdr:nvSpPr>
        <xdr:cNvPr id="429" name="Isosceles Triangle 428">
          <a:extLst>
            <a:ext uri="{FF2B5EF4-FFF2-40B4-BE49-F238E27FC236}">
              <a16:creationId xmlns:a16="http://schemas.microsoft.com/office/drawing/2014/main" id="{2B0B1C40-4F8D-444F-8486-FE100F68FA7C}"/>
            </a:ext>
          </a:extLst>
        </xdr:cNvPr>
        <xdr:cNvSpPr/>
      </xdr:nvSpPr>
      <xdr:spPr>
        <a:xfrm rot="10800000">
          <a:off x="13058775" y="58293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430" name="Rectangle 429">
          <a:extLst>
            <a:ext uri="{FF2B5EF4-FFF2-40B4-BE49-F238E27FC236}">
              <a16:creationId xmlns:a16="http://schemas.microsoft.com/office/drawing/2014/main" id="{AEFC22F7-8CA7-4CA2-8674-CE40775D5825}"/>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133350</xdr:colOff>
      <xdr:row>31</xdr:row>
      <xdr:rowOff>66675</xdr:rowOff>
    </xdr:from>
    <xdr:to>
      <xdr:col>72</xdr:col>
      <xdr:colOff>95250</xdr:colOff>
      <xdr:row>54</xdr:row>
      <xdr:rowOff>95250</xdr:rowOff>
    </xdr:to>
    <xdr:sp macro="" textlink="">
      <xdr:nvSpPr>
        <xdr:cNvPr id="433" name="Rectangle 432">
          <a:extLst>
            <a:ext uri="{FF2B5EF4-FFF2-40B4-BE49-F238E27FC236}">
              <a16:creationId xmlns:a16="http://schemas.microsoft.com/office/drawing/2014/main" id="{C26D62D4-9868-4557-87DA-E3B4AABEF229}"/>
            </a:ext>
          </a:extLst>
        </xdr:cNvPr>
        <xdr:cNvSpPr/>
      </xdr:nvSpPr>
      <xdr:spPr>
        <a:xfrm>
          <a:off x="13725525" y="70104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434" name="Rectangle 433">
          <a:extLst>
            <a:ext uri="{FF2B5EF4-FFF2-40B4-BE49-F238E27FC236}">
              <a16:creationId xmlns:a16="http://schemas.microsoft.com/office/drawing/2014/main" id="{6906FFC4-0F81-4C08-B429-B187F9999F1E}"/>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435" name="Rectangle 434">
          <a:extLst>
            <a:ext uri="{FF2B5EF4-FFF2-40B4-BE49-F238E27FC236}">
              <a16:creationId xmlns:a16="http://schemas.microsoft.com/office/drawing/2014/main" id="{C6C8101E-E624-45B9-B229-BB7291DA507E}"/>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436" name="Rectangle 435">
          <a:extLst>
            <a:ext uri="{FF2B5EF4-FFF2-40B4-BE49-F238E27FC236}">
              <a16:creationId xmlns:a16="http://schemas.microsoft.com/office/drawing/2014/main" id="{030AF3E3-E410-428C-84AA-0FFFA0E0864D}"/>
            </a:ext>
          </a:extLst>
        </xdr:cNvPr>
        <xdr:cNvSpPr/>
      </xdr:nvSpPr>
      <xdr:spPr>
        <a:xfrm rot="5400000">
          <a:off x="17454564" y="2700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437" name="Rectangle 436">
          <a:extLst>
            <a:ext uri="{FF2B5EF4-FFF2-40B4-BE49-F238E27FC236}">
              <a16:creationId xmlns:a16="http://schemas.microsoft.com/office/drawing/2014/main" id="{A8834644-2105-46AB-BCC7-5F20A32C7BB7}"/>
            </a:ext>
          </a:extLst>
        </xdr:cNvPr>
        <xdr:cNvSpPr/>
      </xdr:nvSpPr>
      <xdr:spPr>
        <a:xfrm rot="5400000">
          <a:off x="17473612" y="2986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438" name="Rectangle 437">
          <a:extLst>
            <a:ext uri="{FF2B5EF4-FFF2-40B4-BE49-F238E27FC236}">
              <a16:creationId xmlns:a16="http://schemas.microsoft.com/office/drawing/2014/main" id="{AB99D745-F663-4959-B6B4-EB5C002702DE}"/>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66675</xdr:colOff>
      <xdr:row>48</xdr:row>
      <xdr:rowOff>85725</xdr:rowOff>
    </xdr:from>
    <xdr:to>
      <xdr:col>64</xdr:col>
      <xdr:colOff>123825</xdr:colOff>
      <xdr:row>61</xdr:row>
      <xdr:rowOff>28575</xdr:rowOff>
    </xdr:to>
    <xdr:sp macro="" textlink="">
      <xdr:nvSpPr>
        <xdr:cNvPr id="441" name="Rectangle 440">
          <a:extLst>
            <a:ext uri="{FF2B5EF4-FFF2-40B4-BE49-F238E27FC236}">
              <a16:creationId xmlns:a16="http://schemas.microsoft.com/office/drawing/2014/main" id="{56650068-5ABC-449A-941A-541CAF01CB5E}"/>
            </a:ext>
          </a:extLst>
        </xdr:cNvPr>
        <xdr:cNvSpPr/>
      </xdr:nvSpPr>
      <xdr:spPr>
        <a:xfrm rot="10800000">
          <a:off x="11944350" y="94583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95250</xdr:colOff>
      <xdr:row>24</xdr:row>
      <xdr:rowOff>85725</xdr:rowOff>
    </xdr:from>
    <xdr:to>
      <xdr:col>85</xdr:col>
      <xdr:colOff>9525</xdr:colOff>
      <xdr:row>37</xdr:row>
      <xdr:rowOff>28575</xdr:rowOff>
    </xdr:to>
    <xdr:sp macro="" textlink="">
      <xdr:nvSpPr>
        <xdr:cNvPr id="442" name="Rectangle 441">
          <a:extLst>
            <a:ext uri="{FF2B5EF4-FFF2-40B4-BE49-F238E27FC236}">
              <a16:creationId xmlns:a16="http://schemas.microsoft.com/office/drawing/2014/main" id="{D86F733A-D763-4428-8409-F0F899C25E11}"/>
            </a:ext>
          </a:extLst>
        </xdr:cNvPr>
        <xdr:cNvSpPr/>
      </xdr:nvSpPr>
      <xdr:spPr>
        <a:xfrm rot="10800000">
          <a:off x="14830425" y="60293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451" name="Rectangle 450">
          <a:extLst>
            <a:ext uri="{FF2B5EF4-FFF2-40B4-BE49-F238E27FC236}">
              <a16:creationId xmlns:a16="http://schemas.microsoft.com/office/drawing/2014/main" id="{1F7E3D52-4B5C-4A78-8CD3-AAD3E8F3626E}"/>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85725</xdr:colOff>
      <xdr:row>22</xdr:row>
      <xdr:rowOff>66675</xdr:rowOff>
    </xdr:from>
    <xdr:to>
      <xdr:col>113</xdr:col>
      <xdr:colOff>57150</xdr:colOff>
      <xdr:row>23</xdr:row>
      <xdr:rowOff>19051</xdr:rowOff>
    </xdr:to>
    <xdr:sp macro="" textlink="">
      <xdr:nvSpPr>
        <xdr:cNvPr id="452" name="Rectangle 451">
          <a:extLst>
            <a:ext uri="{FF2B5EF4-FFF2-40B4-BE49-F238E27FC236}">
              <a16:creationId xmlns:a16="http://schemas.microsoft.com/office/drawing/2014/main" id="{A3A8705D-1848-49C8-AF4B-CFE4C643D885}"/>
            </a:ext>
          </a:extLst>
        </xdr:cNvPr>
        <xdr:cNvSpPr/>
      </xdr:nvSpPr>
      <xdr:spPr>
        <a:xfrm rot="5400000">
          <a:off x="170449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114300</xdr:colOff>
      <xdr:row>22</xdr:row>
      <xdr:rowOff>47625</xdr:rowOff>
    </xdr:from>
    <xdr:to>
      <xdr:col>72</xdr:col>
      <xdr:colOff>85725</xdr:colOff>
      <xdr:row>23</xdr:row>
      <xdr:rowOff>1</xdr:rowOff>
    </xdr:to>
    <xdr:sp macro="" textlink="">
      <xdr:nvSpPr>
        <xdr:cNvPr id="453" name="Rectangle 452">
          <a:extLst>
            <a:ext uri="{FF2B5EF4-FFF2-40B4-BE49-F238E27FC236}">
              <a16:creationId xmlns:a16="http://schemas.microsoft.com/office/drawing/2014/main" id="{4778DFBC-956A-42BB-A6EE-B188846BE565}"/>
            </a:ext>
          </a:extLst>
        </xdr:cNvPr>
        <xdr:cNvSpPr/>
      </xdr:nvSpPr>
      <xdr:spPr>
        <a:xfrm rot="5400000">
          <a:off x="11215687" y="29098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98823</xdr:colOff>
      <xdr:row>21</xdr:row>
      <xdr:rowOff>129777</xdr:rowOff>
    </xdr:from>
    <xdr:to>
      <xdr:col>62</xdr:col>
      <xdr:colOff>3573</xdr:colOff>
      <xdr:row>22</xdr:row>
      <xdr:rowOff>89298</xdr:rowOff>
    </xdr:to>
    <xdr:sp macro="" textlink="">
      <xdr:nvSpPr>
        <xdr:cNvPr id="454" name="Rectangle 453">
          <a:extLst>
            <a:ext uri="{FF2B5EF4-FFF2-40B4-BE49-F238E27FC236}">
              <a16:creationId xmlns:a16="http://schemas.microsoft.com/office/drawing/2014/main" id="{E4502E1C-15DD-41FC-B018-AD7395C40309}"/>
            </a:ext>
          </a:extLst>
        </xdr:cNvPr>
        <xdr:cNvSpPr/>
      </xdr:nvSpPr>
      <xdr:spPr>
        <a:xfrm rot="16200000">
          <a:off x="10877550" y="40767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22623</xdr:colOff>
      <xdr:row>63</xdr:row>
      <xdr:rowOff>110727</xdr:rowOff>
    </xdr:from>
    <xdr:to>
      <xdr:col>62</xdr:col>
      <xdr:colOff>70248</xdr:colOff>
      <xdr:row>64</xdr:row>
      <xdr:rowOff>70248</xdr:rowOff>
    </xdr:to>
    <xdr:sp macro="" textlink="">
      <xdr:nvSpPr>
        <xdr:cNvPr id="455" name="Rectangle 454">
          <a:extLst>
            <a:ext uri="{FF2B5EF4-FFF2-40B4-BE49-F238E27FC236}">
              <a16:creationId xmlns:a16="http://schemas.microsoft.com/office/drawing/2014/main" id="{BD4BAED0-8F1F-4AC5-9CA1-5306A2AC52D3}"/>
            </a:ext>
          </a:extLst>
        </xdr:cNvPr>
        <xdr:cNvSpPr/>
      </xdr:nvSpPr>
      <xdr:spPr>
        <a:xfrm rot="5400000">
          <a:off x="10944225" y="100584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456" name="Rectangle 455">
          <a:extLst>
            <a:ext uri="{FF2B5EF4-FFF2-40B4-BE49-F238E27FC236}">
              <a16:creationId xmlns:a16="http://schemas.microsoft.com/office/drawing/2014/main" id="{70D15F9B-C236-4033-98E2-816C10597BB2}"/>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0</xdr:colOff>
      <xdr:row>31</xdr:row>
      <xdr:rowOff>19050</xdr:rowOff>
    </xdr:from>
    <xdr:to>
      <xdr:col>56</xdr:col>
      <xdr:colOff>102396</xdr:colOff>
      <xdr:row>54</xdr:row>
      <xdr:rowOff>66675</xdr:rowOff>
    </xdr:to>
    <xdr:sp macro="" textlink="">
      <xdr:nvSpPr>
        <xdr:cNvPr id="457" name="Rectangle 456">
          <a:extLst>
            <a:ext uri="{FF2B5EF4-FFF2-40B4-BE49-F238E27FC236}">
              <a16:creationId xmlns:a16="http://schemas.microsoft.com/office/drawing/2014/main" id="{D45669DA-8CB3-4BBD-A549-C80919024341}"/>
            </a:ext>
          </a:extLst>
        </xdr:cNvPr>
        <xdr:cNvSpPr/>
      </xdr:nvSpPr>
      <xdr:spPr>
        <a:xfrm>
          <a:off x="11734800" y="696277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458" name="Rectangle 457">
          <a:extLst>
            <a:ext uri="{FF2B5EF4-FFF2-40B4-BE49-F238E27FC236}">
              <a16:creationId xmlns:a16="http://schemas.microsoft.com/office/drawing/2014/main" id="{D79E582E-6D1E-46FB-97D8-8F9954025DF7}"/>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52387</xdr:colOff>
      <xdr:row>23</xdr:row>
      <xdr:rowOff>23813</xdr:rowOff>
    </xdr:from>
    <xdr:to>
      <xdr:col>65</xdr:col>
      <xdr:colOff>4763</xdr:colOff>
      <xdr:row>62</xdr:row>
      <xdr:rowOff>138113</xdr:rowOff>
    </xdr:to>
    <xdr:sp macro="" textlink="">
      <xdr:nvSpPr>
        <xdr:cNvPr id="459" name="Rectangle 458">
          <a:extLst>
            <a:ext uri="{FF2B5EF4-FFF2-40B4-BE49-F238E27FC236}">
              <a16:creationId xmlns:a16="http://schemas.microsoft.com/office/drawing/2014/main" id="{DCAA5D12-995E-443A-86A3-BC3966643611}"/>
            </a:ext>
          </a:extLst>
        </xdr:cNvPr>
        <xdr:cNvSpPr/>
      </xdr:nvSpPr>
      <xdr:spPr>
        <a:xfrm rot="10800000">
          <a:off x="12930187" y="58245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460" name="Rectangle 459">
          <a:extLst>
            <a:ext uri="{FF2B5EF4-FFF2-40B4-BE49-F238E27FC236}">
              <a16:creationId xmlns:a16="http://schemas.microsoft.com/office/drawing/2014/main" id="{F0BDEC90-7458-4F2E-92C6-F455A1C98274}"/>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109537</xdr:colOff>
      <xdr:row>23</xdr:row>
      <xdr:rowOff>14288</xdr:rowOff>
    </xdr:from>
    <xdr:to>
      <xdr:col>35</xdr:col>
      <xdr:colOff>61913</xdr:colOff>
      <xdr:row>62</xdr:row>
      <xdr:rowOff>128588</xdr:rowOff>
    </xdr:to>
    <xdr:sp macro="" textlink="">
      <xdr:nvSpPr>
        <xdr:cNvPr id="461" name="Rectangle 460">
          <a:extLst>
            <a:ext uri="{FF2B5EF4-FFF2-40B4-BE49-F238E27FC236}">
              <a16:creationId xmlns:a16="http://schemas.microsoft.com/office/drawing/2014/main" id="{59D37BA9-1FA7-4893-9BB6-F3E3E6CE97ED}"/>
            </a:ext>
          </a:extLst>
        </xdr:cNvPr>
        <xdr:cNvSpPr/>
      </xdr:nvSpPr>
      <xdr:spPr>
        <a:xfrm rot="10800000">
          <a:off x="87010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462" name="Rectangle 461">
          <a:extLst>
            <a:ext uri="{FF2B5EF4-FFF2-40B4-BE49-F238E27FC236}">
              <a16:creationId xmlns:a16="http://schemas.microsoft.com/office/drawing/2014/main" id="{03FCB605-D8FE-40CF-A345-55144A88948A}"/>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463" name="Rectangle 462">
          <a:extLst>
            <a:ext uri="{FF2B5EF4-FFF2-40B4-BE49-F238E27FC236}">
              <a16:creationId xmlns:a16="http://schemas.microsoft.com/office/drawing/2014/main" id="{21A4D307-4C72-4DB3-8E54-0705AEBA5762}"/>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104775</xdr:colOff>
      <xdr:row>23</xdr:row>
      <xdr:rowOff>38100</xdr:rowOff>
    </xdr:from>
    <xdr:to>
      <xdr:col>57</xdr:col>
      <xdr:colOff>57151</xdr:colOff>
      <xdr:row>63</xdr:row>
      <xdr:rowOff>9525</xdr:rowOff>
    </xdr:to>
    <xdr:sp macro="" textlink="">
      <xdr:nvSpPr>
        <xdr:cNvPr id="464" name="Rectangle 463">
          <a:extLst>
            <a:ext uri="{FF2B5EF4-FFF2-40B4-BE49-F238E27FC236}">
              <a16:creationId xmlns:a16="http://schemas.microsoft.com/office/drawing/2014/main" id="{E051AEE2-914D-43DA-93D1-433DE5108ED1}"/>
            </a:ext>
          </a:extLst>
        </xdr:cNvPr>
        <xdr:cNvSpPr/>
      </xdr:nvSpPr>
      <xdr:spPr>
        <a:xfrm rot="10800000">
          <a:off x="11839575" y="5838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114300</xdr:colOff>
      <xdr:row>22</xdr:row>
      <xdr:rowOff>133350</xdr:rowOff>
    </xdr:from>
    <xdr:to>
      <xdr:col>43</xdr:col>
      <xdr:colOff>66676</xdr:colOff>
      <xdr:row>62</xdr:row>
      <xdr:rowOff>104775</xdr:rowOff>
    </xdr:to>
    <xdr:sp macro="" textlink="">
      <xdr:nvSpPr>
        <xdr:cNvPr id="465" name="Rectangle 464">
          <a:extLst>
            <a:ext uri="{FF2B5EF4-FFF2-40B4-BE49-F238E27FC236}">
              <a16:creationId xmlns:a16="http://schemas.microsoft.com/office/drawing/2014/main" id="{8D2091A3-806C-4C10-9474-511A57DDC3E0}"/>
            </a:ext>
          </a:extLst>
        </xdr:cNvPr>
        <xdr:cNvSpPr/>
      </xdr:nvSpPr>
      <xdr:spPr>
        <a:xfrm rot="10800000">
          <a:off x="9848850" y="57912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466" name="Rectangle 465">
          <a:extLst>
            <a:ext uri="{FF2B5EF4-FFF2-40B4-BE49-F238E27FC236}">
              <a16:creationId xmlns:a16="http://schemas.microsoft.com/office/drawing/2014/main" id="{30785125-ECFC-4A7B-BDDD-73BC492CC0D7}"/>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467" name="Rectangle 466">
          <a:extLst>
            <a:ext uri="{FF2B5EF4-FFF2-40B4-BE49-F238E27FC236}">
              <a16:creationId xmlns:a16="http://schemas.microsoft.com/office/drawing/2014/main" id="{C358FC83-D7CC-4DA1-B36A-C34AA2F868F2}"/>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468" name="Rectangle 467">
          <a:extLst>
            <a:ext uri="{FF2B5EF4-FFF2-40B4-BE49-F238E27FC236}">
              <a16:creationId xmlns:a16="http://schemas.microsoft.com/office/drawing/2014/main" id="{B9FDC4CC-D4CD-430D-969E-7C37DE40B44E}"/>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469" name="Rectangle 468">
          <a:extLst>
            <a:ext uri="{FF2B5EF4-FFF2-40B4-BE49-F238E27FC236}">
              <a16:creationId xmlns:a16="http://schemas.microsoft.com/office/drawing/2014/main" id="{B76AD61C-061C-413E-B2F4-D0A11005C1CD}"/>
            </a:ext>
          </a:extLst>
        </xdr:cNvPr>
        <xdr:cNvSpPr/>
      </xdr:nvSpPr>
      <xdr:spPr>
        <a:xfrm rot="16200000" flipH="1">
          <a:off x="15214405" y="5597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470" name="Rectangle 469">
          <a:extLst>
            <a:ext uri="{FF2B5EF4-FFF2-40B4-BE49-F238E27FC236}">
              <a16:creationId xmlns:a16="http://schemas.microsoft.com/office/drawing/2014/main" id="{9ABB4EF1-346F-4447-AB78-2EF6CDABD75F}"/>
            </a:ext>
          </a:extLst>
        </xdr:cNvPr>
        <xdr:cNvSpPr/>
      </xdr:nvSpPr>
      <xdr:spPr>
        <a:xfrm rot="16200000" flipH="1">
          <a:off x="15214407" y="1140797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28581</xdr:colOff>
      <xdr:row>63</xdr:row>
      <xdr:rowOff>9531</xdr:rowOff>
    </xdr:from>
    <xdr:to>
      <xdr:col>66</xdr:col>
      <xdr:colOff>34535</xdr:colOff>
      <xdr:row>63</xdr:row>
      <xdr:rowOff>95257</xdr:rowOff>
    </xdr:to>
    <xdr:sp macro="" textlink="">
      <xdr:nvSpPr>
        <xdr:cNvPr id="471" name="Rectangle 470">
          <a:extLst>
            <a:ext uri="{FF2B5EF4-FFF2-40B4-BE49-F238E27FC236}">
              <a16:creationId xmlns:a16="http://schemas.microsoft.com/office/drawing/2014/main" id="{9BF6E935-A00D-49C7-91E2-AA23D9042DB6}"/>
            </a:ext>
          </a:extLst>
        </xdr:cNvPr>
        <xdr:cNvSpPr/>
      </xdr:nvSpPr>
      <xdr:spPr>
        <a:xfrm rot="16200000" flipH="1">
          <a:off x="12937933" y="11398454"/>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95254</xdr:colOff>
      <xdr:row>22</xdr:row>
      <xdr:rowOff>57154</xdr:rowOff>
    </xdr:from>
    <xdr:to>
      <xdr:col>65</xdr:col>
      <xdr:colOff>101208</xdr:colOff>
      <xdr:row>23</xdr:row>
      <xdr:rowOff>5</xdr:rowOff>
    </xdr:to>
    <xdr:sp macro="" textlink="">
      <xdr:nvSpPr>
        <xdr:cNvPr id="472" name="Rectangle 471">
          <a:extLst>
            <a:ext uri="{FF2B5EF4-FFF2-40B4-BE49-F238E27FC236}">
              <a16:creationId xmlns:a16="http://schemas.microsoft.com/office/drawing/2014/main" id="{A50AD83E-F543-4580-A682-F6C5A1545B4C}"/>
            </a:ext>
          </a:extLst>
        </xdr:cNvPr>
        <xdr:cNvSpPr/>
      </xdr:nvSpPr>
      <xdr:spPr>
        <a:xfrm rot="16200000" flipH="1">
          <a:off x="12861731" y="5588202"/>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38104</xdr:colOff>
      <xdr:row>22</xdr:row>
      <xdr:rowOff>47629</xdr:rowOff>
    </xdr:from>
    <xdr:to>
      <xdr:col>37</xdr:col>
      <xdr:colOff>44058</xdr:colOff>
      <xdr:row>22</xdr:row>
      <xdr:rowOff>133355</xdr:rowOff>
    </xdr:to>
    <xdr:sp macro="" textlink="">
      <xdr:nvSpPr>
        <xdr:cNvPr id="473" name="Rectangle 472">
          <a:extLst>
            <a:ext uri="{FF2B5EF4-FFF2-40B4-BE49-F238E27FC236}">
              <a16:creationId xmlns:a16="http://schemas.microsoft.com/office/drawing/2014/main" id="{CDD8D564-A37C-4C83-B0B8-45D0F06AB596}"/>
            </a:ext>
          </a:extLst>
        </xdr:cNvPr>
        <xdr:cNvSpPr/>
      </xdr:nvSpPr>
      <xdr:spPr>
        <a:xfrm rot="16200000" flipH="1">
          <a:off x="8804081" y="5578677"/>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474" name="Rectangle 473">
          <a:extLst>
            <a:ext uri="{FF2B5EF4-FFF2-40B4-BE49-F238E27FC236}">
              <a16:creationId xmlns:a16="http://schemas.microsoft.com/office/drawing/2014/main" id="{EB76DDB0-9A5A-4ADF-A7FC-3408C644CDAD}"/>
            </a:ext>
          </a:extLst>
        </xdr:cNvPr>
        <xdr:cNvSpPr/>
      </xdr:nvSpPr>
      <xdr:spPr>
        <a:xfrm rot="16200000" flipH="1">
          <a:off x="19376829" y="5588199"/>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133355</xdr:colOff>
      <xdr:row>63</xdr:row>
      <xdr:rowOff>4</xdr:rowOff>
    </xdr:from>
    <xdr:to>
      <xdr:col>37</xdr:col>
      <xdr:colOff>139309</xdr:colOff>
      <xdr:row>63</xdr:row>
      <xdr:rowOff>85730</xdr:rowOff>
    </xdr:to>
    <xdr:sp macro="" textlink="">
      <xdr:nvSpPr>
        <xdr:cNvPr id="475" name="Rectangle 474">
          <a:extLst>
            <a:ext uri="{FF2B5EF4-FFF2-40B4-BE49-F238E27FC236}">
              <a16:creationId xmlns:a16="http://schemas.microsoft.com/office/drawing/2014/main" id="{B7AD3B3B-57CF-4118-9A9B-3497B3777106}"/>
            </a:ext>
          </a:extLst>
        </xdr:cNvPr>
        <xdr:cNvSpPr/>
      </xdr:nvSpPr>
      <xdr:spPr>
        <a:xfrm rot="16200000" flipH="1">
          <a:off x="8899332" y="11388927"/>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476" name="Rectangle 475">
          <a:extLst>
            <a:ext uri="{FF2B5EF4-FFF2-40B4-BE49-F238E27FC236}">
              <a16:creationId xmlns:a16="http://schemas.microsoft.com/office/drawing/2014/main" id="{8E1CE5F7-C44F-4446-8437-6F13CC219868}"/>
            </a:ext>
          </a:extLst>
        </xdr:cNvPr>
        <xdr:cNvSpPr/>
      </xdr:nvSpPr>
      <xdr:spPr>
        <a:xfrm rot="16200000" flipH="1">
          <a:off x="19519705" y="11407975"/>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8" name="Isosceles Triangle 97">
          <a:extLst>
            <a:ext uri="{FF2B5EF4-FFF2-40B4-BE49-F238E27FC236}">
              <a16:creationId xmlns:a16="http://schemas.microsoft.com/office/drawing/2014/main" id="{10C45EAB-5920-4D36-91FC-ED2BE67EE097}"/>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9" name="Isosceles Triangle 98">
          <a:extLst>
            <a:ext uri="{FF2B5EF4-FFF2-40B4-BE49-F238E27FC236}">
              <a16:creationId xmlns:a16="http://schemas.microsoft.com/office/drawing/2014/main" id="{DE3DC4C6-1ABC-4C34-B287-7F682BC4D80C}"/>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100" name="Isosceles Triangle 99">
          <a:extLst>
            <a:ext uri="{FF2B5EF4-FFF2-40B4-BE49-F238E27FC236}">
              <a16:creationId xmlns:a16="http://schemas.microsoft.com/office/drawing/2014/main" id="{EB10D790-FE85-4885-A38B-A62B65B6D3CE}"/>
            </a:ext>
          </a:extLst>
        </xdr:cNvPr>
        <xdr:cNvSpPr/>
      </xdr:nvSpPr>
      <xdr:spPr>
        <a:xfrm rot="10800000">
          <a:off x="18087975" y="58293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101" name="Isosceles Triangle 100">
          <a:extLst>
            <a:ext uri="{FF2B5EF4-FFF2-40B4-BE49-F238E27FC236}">
              <a16:creationId xmlns:a16="http://schemas.microsoft.com/office/drawing/2014/main" id="{D27A20F3-8CF2-499B-A9FC-5B1416D62741}"/>
            </a:ext>
          </a:extLst>
        </xdr:cNvPr>
        <xdr:cNvSpPr/>
      </xdr:nvSpPr>
      <xdr:spPr>
        <a:xfrm rot="10800000">
          <a:off x="15963900" y="58483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2" name="Isosceles Triangle 101">
          <a:extLst>
            <a:ext uri="{FF2B5EF4-FFF2-40B4-BE49-F238E27FC236}">
              <a16:creationId xmlns:a16="http://schemas.microsoft.com/office/drawing/2014/main" id="{6F4FF0AE-672E-4D7D-8558-BE830EC50DED}"/>
            </a:ext>
          </a:extLst>
        </xdr:cNvPr>
        <xdr:cNvSpPr/>
      </xdr:nvSpPr>
      <xdr:spPr>
        <a:xfrm>
          <a:off x="18097500" y="11315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3" name="Isosceles Triangle 102">
          <a:extLst>
            <a:ext uri="{FF2B5EF4-FFF2-40B4-BE49-F238E27FC236}">
              <a16:creationId xmlns:a16="http://schemas.microsoft.com/office/drawing/2014/main" id="{CA2A350A-04E8-40B3-90A3-A59CE877A243}"/>
            </a:ext>
          </a:extLst>
        </xdr:cNvPr>
        <xdr:cNvSpPr/>
      </xdr:nvSpPr>
      <xdr:spPr>
        <a:xfrm>
          <a:off x="1598295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73</xdr:col>
      <xdr:colOff>133350</xdr:colOff>
      <xdr:row>19</xdr:row>
      <xdr:rowOff>57150</xdr:rowOff>
    </xdr:from>
    <xdr:ext cx="3409950" cy="3368238"/>
    <xdr:pic>
      <xdr:nvPicPr>
        <xdr:cNvPr id="2" name="Picture 1">
          <a:extLst>
            <a:ext uri="{FF2B5EF4-FFF2-40B4-BE49-F238E27FC236}">
              <a16:creationId xmlns:a16="http://schemas.microsoft.com/office/drawing/2014/main" id="{B63429F2-6BF2-4AA9-BF3A-E0E1A23960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43</xdr:row>
      <xdr:rowOff>38100</xdr:rowOff>
    </xdr:from>
    <xdr:ext cx="3409950" cy="3368238"/>
    <xdr:pic>
      <xdr:nvPicPr>
        <xdr:cNvPr id="3" name="Picture 2">
          <a:extLst>
            <a:ext uri="{FF2B5EF4-FFF2-40B4-BE49-F238E27FC236}">
              <a16:creationId xmlns:a16="http://schemas.microsoft.com/office/drawing/2014/main" id="{5A10CF48-5CC8-4887-8515-7D16C8F618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 name="Picture 3">
          <a:extLst>
            <a:ext uri="{FF2B5EF4-FFF2-40B4-BE49-F238E27FC236}">
              <a16:creationId xmlns:a16="http://schemas.microsoft.com/office/drawing/2014/main" id="{A2087795-C223-4FAB-A7A8-5AD6E29443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5" name="Picture 4">
          <a:extLst>
            <a:ext uri="{FF2B5EF4-FFF2-40B4-BE49-F238E27FC236}">
              <a16:creationId xmlns:a16="http://schemas.microsoft.com/office/drawing/2014/main" id="{8B0C7E2F-1DDC-4F61-82BD-21ACD9F5FA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43</xdr:row>
      <xdr:rowOff>19050</xdr:rowOff>
    </xdr:from>
    <xdr:ext cx="3409950" cy="3368238"/>
    <xdr:pic>
      <xdr:nvPicPr>
        <xdr:cNvPr id="6" name="Picture 5">
          <a:extLst>
            <a:ext uri="{FF2B5EF4-FFF2-40B4-BE49-F238E27FC236}">
              <a16:creationId xmlns:a16="http://schemas.microsoft.com/office/drawing/2014/main" id="{7DA9E212-9715-4060-ABA3-77C448ADBA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43</xdr:row>
      <xdr:rowOff>9525</xdr:rowOff>
    </xdr:from>
    <xdr:ext cx="3409950" cy="3368238"/>
    <xdr:pic>
      <xdr:nvPicPr>
        <xdr:cNvPr id="7" name="Picture 6">
          <a:extLst>
            <a:ext uri="{FF2B5EF4-FFF2-40B4-BE49-F238E27FC236}">
              <a16:creationId xmlns:a16="http://schemas.microsoft.com/office/drawing/2014/main" id="{138EABC9-4D7F-46B9-8F5E-6A66C7FA8B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28575</xdr:colOff>
      <xdr:row>18</xdr:row>
      <xdr:rowOff>285750</xdr:rowOff>
    </xdr:from>
    <xdr:ext cx="3409950" cy="3368238"/>
    <xdr:pic>
      <xdr:nvPicPr>
        <xdr:cNvPr id="8" name="Picture 7">
          <a:extLst>
            <a:ext uri="{FF2B5EF4-FFF2-40B4-BE49-F238E27FC236}">
              <a16:creationId xmlns:a16="http://schemas.microsoft.com/office/drawing/2014/main" id="{F8897A55-2BE8-49E0-A460-EBDED3F9468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57800"/>
          <a:ext cx="3409950" cy="3368238"/>
        </a:xfrm>
        <a:prstGeom prst="rect">
          <a:avLst/>
        </a:prstGeom>
      </xdr:spPr>
    </xdr:pic>
    <xdr:clientData/>
  </xdr:oneCellAnchor>
  <xdr:twoCellAnchor editAs="oneCell">
    <xdr:from>
      <xdr:col>0</xdr:col>
      <xdr:colOff>619195</xdr:colOff>
      <xdr:row>3</xdr:row>
      <xdr:rowOff>171381</xdr:rowOff>
    </xdr:from>
    <xdr:to>
      <xdr:col>9</xdr:col>
      <xdr:colOff>9307</xdr:colOff>
      <xdr:row>7</xdr:row>
      <xdr:rowOff>209333</xdr:rowOff>
    </xdr:to>
    <xdr:pic>
      <xdr:nvPicPr>
        <xdr:cNvPr id="9" name="Picture 8">
          <a:extLst>
            <a:ext uri="{FF2B5EF4-FFF2-40B4-BE49-F238E27FC236}">
              <a16:creationId xmlns:a16="http://schemas.microsoft.com/office/drawing/2014/main" id="{39852219-7349-40A2-9F6B-5D82B854224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5400000">
          <a:off x="1181100" y="409576"/>
          <a:ext cx="1180952" cy="2304762"/>
        </a:xfrm>
        <a:prstGeom prst="rect">
          <a:avLst/>
        </a:prstGeom>
      </xdr:spPr>
    </xdr:pic>
    <xdr:clientData/>
  </xdr:twoCellAnchor>
  <xdr:twoCellAnchor>
    <xdr:from>
      <xdr:col>12</xdr:col>
      <xdr:colOff>10583</xdr:colOff>
      <xdr:row>2</xdr:row>
      <xdr:rowOff>45509</xdr:rowOff>
    </xdr:from>
    <xdr:to>
      <xdr:col>13</xdr:col>
      <xdr:colOff>277283</xdr:colOff>
      <xdr:row>4</xdr:row>
      <xdr:rowOff>45509</xdr:rowOff>
    </xdr:to>
    <xdr:sp macro="" textlink="Q5">
      <xdr:nvSpPr>
        <xdr:cNvPr id="10" name="Oval 9">
          <a:extLst>
            <a:ext uri="{FF2B5EF4-FFF2-40B4-BE49-F238E27FC236}">
              <a16:creationId xmlns:a16="http://schemas.microsoft.com/office/drawing/2014/main" id="{58CB3863-49A2-470F-B4D2-1C88C5DCABC7}"/>
            </a:ext>
          </a:extLst>
        </xdr:cNvPr>
        <xdr:cNvSpPr/>
      </xdr:nvSpPr>
      <xdr:spPr>
        <a:xfrm>
          <a:off x="3782483" y="5598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11</xdr:col>
      <xdr:colOff>256117</xdr:colOff>
      <xdr:row>6</xdr:row>
      <xdr:rowOff>101600</xdr:rowOff>
    </xdr:from>
    <xdr:to>
      <xdr:col>13</xdr:col>
      <xdr:colOff>256117</xdr:colOff>
      <xdr:row>8</xdr:row>
      <xdr:rowOff>101600</xdr:rowOff>
    </xdr:to>
    <xdr:sp macro="" textlink="Q16">
      <xdr:nvSpPr>
        <xdr:cNvPr id="11" name="Oval 10">
          <a:extLst>
            <a:ext uri="{FF2B5EF4-FFF2-40B4-BE49-F238E27FC236}">
              <a16:creationId xmlns:a16="http://schemas.microsoft.com/office/drawing/2014/main" id="{71774F5C-5137-4175-960D-4912172BC02B}"/>
            </a:ext>
          </a:extLst>
        </xdr:cNvPr>
        <xdr:cNvSpPr/>
      </xdr:nvSpPr>
      <xdr:spPr>
        <a:xfrm>
          <a:off x="3742267" y="175895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12</xdr:col>
      <xdr:colOff>104776</xdr:colOff>
      <xdr:row>8</xdr:row>
      <xdr:rowOff>141815</xdr:rowOff>
    </xdr:from>
    <xdr:to>
      <xdr:col>13</xdr:col>
      <xdr:colOff>257176</xdr:colOff>
      <xdr:row>11</xdr:row>
      <xdr:rowOff>141815</xdr:rowOff>
    </xdr:to>
    <xdr:sp macro="" textlink="Q6">
      <xdr:nvSpPr>
        <xdr:cNvPr id="12" name="Rectangle 11">
          <a:extLst>
            <a:ext uri="{FF2B5EF4-FFF2-40B4-BE49-F238E27FC236}">
              <a16:creationId xmlns:a16="http://schemas.microsoft.com/office/drawing/2014/main" id="{9DA2EC77-9E7B-4770-82C7-A1B0B480027D}"/>
            </a:ext>
          </a:extLst>
        </xdr:cNvPr>
        <xdr:cNvSpPr/>
      </xdr:nvSpPr>
      <xdr:spPr>
        <a:xfrm rot="5400000">
          <a:off x="3667126" y="25802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8</xdr:col>
      <xdr:colOff>174652</xdr:colOff>
      <xdr:row>2</xdr:row>
      <xdr:rowOff>88022</xdr:rowOff>
    </xdr:from>
    <xdr:to>
      <xdr:col>9</xdr:col>
      <xdr:colOff>184177</xdr:colOff>
      <xdr:row>3</xdr:row>
      <xdr:rowOff>81672</xdr:rowOff>
    </xdr:to>
    <xdr:sp macro="" textlink="Q14">
      <xdr:nvSpPr>
        <xdr:cNvPr id="13" name="Rectangle 12">
          <a:extLst>
            <a:ext uri="{FF2B5EF4-FFF2-40B4-BE49-F238E27FC236}">
              <a16:creationId xmlns:a16="http://schemas.microsoft.com/office/drawing/2014/main" id="{872667CF-5017-4092-A63B-4155C2584460}"/>
            </a:ext>
          </a:extLst>
        </xdr:cNvPr>
        <xdr:cNvSpPr/>
      </xdr:nvSpPr>
      <xdr:spPr>
        <a:xfrm rot="5400000">
          <a:off x="2811490" y="594434"/>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11</xdr:col>
      <xdr:colOff>257175</xdr:colOff>
      <xdr:row>4</xdr:row>
      <xdr:rowOff>95249</xdr:rowOff>
    </xdr:from>
    <xdr:to>
      <xdr:col>13</xdr:col>
      <xdr:colOff>257175</xdr:colOff>
      <xdr:row>6</xdr:row>
      <xdr:rowOff>76200</xdr:rowOff>
    </xdr:to>
    <xdr:sp macro="" textlink="Q10">
      <xdr:nvSpPr>
        <xdr:cNvPr id="14" name="Rectangle 13">
          <a:extLst>
            <a:ext uri="{FF2B5EF4-FFF2-40B4-BE49-F238E27FC236}">
              <a16:creationId xmlns:a16="http://schemas.microsoft.com/office/drawing/2014/main" id="{59C73A9A-9652-4698-88E6-4EC4756B3FE3}"/>
            </a:ext>
          </a:extLst>
        </xdr:cNvPr>
        <xdr:cNvSpPr/>
      </xdr:nvSpPr>
      <xdr:spPr>
        <a:xfrm>
          <a:off x="3743325" y="1181099"/>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10</xdr:col>
      <xdr:colOff>49255</xdr:colOff>
      <xdr:row>8</xdr:row>
      <xdr:rowOff>163544</xdr:rowOff>
    </xdr:from>
    <xdr:to>
      <xdr:col>11</xdr:col>
      <xdr:colOff>93646</xdr:colOff>
      <xdr:row>9</xdr:row>
      <xdr:rowOff>173069</xdr:rowOff>
    </xdr:to>
    <xdr:sp macro="" textlink="Q13">
      <xdr:nvSpPr>
        <xdr:cNvPr id="15" name="Rectangle 14">
          <a:extLst>
            <a:ext uri="{FF2B5EF4-FFF2-40B4-BE49-F238E27FC236}">
              <a16:creationId xmlns:a16="http://schemas.microsoft.com/office/drawing/2014/main" id="{E10C179C-0DA8-47F1-A999-1F6AA3A82408}"/>
            </a:ext>
          </a:extLst>
        </xdr:cNvPr>
        <xdr:cNvSpPr/>
      </xdr:nvSpPr>
      <xdr:spPr>
        <a:xfrm rot="10800000" flipH="1">
          <a:off x="3249655" y="239239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6" name="Arrow: Quad 15">
          <a:extLst>
            <a:ext uri="{FF2B5EF4-FFF2-40B4-BE49-F238E27FC236}">
              <a16:creationId xmlns:a16="http://schemas.microsoft.com/office/drawing/2014/main" id="{27A43F02-2AF6-40E4-87B5-F215DECEC702}"/>
            </a:ext>
          </a:extLst>
        </xdr:cNvPr>
        <xdr:cNvSpPr/>
      </xdr:nvSpPr>
      <xdr:spPr>
        <a:xfrm>
          <a:off x="628650" y="3924299"/>
          <a:ext cx="123825"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152400</xdr:colOff>
      <xdr:row>13</xdr:row>
      <xdr:rowOff>95250</xdr:rowOff>
    </xdr:from>
    <xdr:to>
      <xdr:col>9</xdr:col>
      <xdr:colOff>228600</xdr:colOff>
      <xdr:row>14</xdr:row>
      <xdr:rowOff>247650</xdr:rowOff>
    </xdr:to>
    <xdr:sp macro="" textlink="Q12">
      <xdr:nvSpPr>
        <xdr:cNvPr id="17" name="Oval 16">
          <a:extLst>
            <a:ext uri="{FF2B5EF4-FFF2-40B4-BE49-F238E27FC236}">
              <a16:creationId xmlns:a16="http://schemas.microsoft.com/office/drawing/2014/main" id="{6B6112C6-FA6A-4503-9F46-D6AF62FA364C}"/>
            </a:ext>
          </a:extLst>
        </xdr:cNvPr>
        <xdr:cNvSpPr/>
      </xdr:nvSpPr>
      <xdr:spPr>
        <a:xfrm>
          <a:off x="2781300"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8" name="Straight Connector 17">
          <a:extLst>
            <a:ext uri="{FF2B5EF4-FFF2-40B4-BE49-F238E27FC236}">
              <a16:creationId xmlns:a16="http://schemas.microsoft.com/office/drawing/2014/main" id="{91FA6825-59E2-46EF-B67F-57BB3D19F7D5}"/>
            </a:ext>
          </a:extLst>
        </xdr:cNvPr>
        <xdr:cNvCxnSpPr/>
      </xdr:nvCxnSpPr>
      <xdr:spPr>
        <a:xfrm>
          <a:off x="628650" y="514350"/>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9" name="Straight Connector 18">
          <a:extLst>
            <a:ext uri="{FF2B5EF4-FFF2-40B4-BE49-F238E27FC236}">
              <a16:creationId xmlns:a16="http://schemas.microsoft.com/office/drawing/2014/main" id="{9F143A0E-5BDC-41FD-A6D9-C5A5D76BD4E3}"/>
            </a:ext>
          </a:extLst>
        </xdr:cNvPr>
        <xdr:cNvCxnSpPr/>
      </xdr:nvCxnSpPr>
      <xdr:spPr>
        <a:xfrm>
          <a:off x="628650" y="523875"/>
          <a:ext cx="11906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20" name="Straight Connector 19">
          <a:extLst>
            <a:ext uri="{FF2B5EF4-FFF2-40B4-BE49-F238E27FC236}">
              <a16:creationId xmlns:a16="http://schemas.microsoft.com/office/drawing/2014/main" id="{C9078217-1721-4643-A4CF-30513961EB78}"/>
            </a:ext>
          </a:extLst>
        </xdr:cNvPr>
        <xdr:cNvCxnSpPr/>
      </xdr:nvCxnSpPr>
      <xdr:spPr>
        <a:xfrm flipH="1" flipV="1">
          <a:off x="4333876" y="55245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21" name="Straight Connector 20">
          <a:extLst>
            <a:ext uri="{FF2B5EF4-FFF2-40B4-BE49-F238E27FC236}">
              <a16:creationId xmlns:a16="http://schemas.microsoft.com/office/drawing/2014/main" id="{F868B8E0-1DFB-41E9-B874-85410C0D5AE5}"/>
            </a:ext>
          </a:extLst>
        </xdr:cNvPr>
        <xdr:cNvCxnSpPr/>
      </xdr:nvCxnSpPr>
      <xdr:spPr>
        <a:xfrm>
          <a:off x="2619375" y="5238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22" name="Straight Connector 21">
          <a:extLst>
            <a:ext uri="{FF2B5EF4-FFF2-40B4-BE49-F238E27FC236}">
              <a16:creationId xmlns:a16="http://schemas.microsoft.com/office/drawing/2014/main" id="{3B744FA0-D982-44F8-A4AA-3428B8D1D878}"/>
            </a:ext>
          </a:extLst>
        </xdr:cNvPr>
        <xdr:cNvCxnSpPr/>
      </xdr:nvCxnSpPr>
      <xdr:spPr>
        <a:xfrm>
          <a:off x="647700" y="422910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23" name="Straight Connector 22">
          <a:extLst>
            <a:ext uri="{FF2B5EF4-FFF2-40B4-BE49-F238E27FC236}">
              <a16:creationId xmlns:a16="http://schemas.microsoft.com/office/drawing/2014/main" id="{1C1D0CA8-7FD6-4064-9381-1EAA8C78E328}"/>
            </a:ext>
          </a:extLst>
        </xdr:cNvPr>
        <xdr:cNvCxnSpPr/>
      </xdr:nvCxnSpPr>
      <xdr:spPr>
        <a:xfrm>
          <a:off x="2781300" y="422910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24" name="Straight Connector 23">
          <a:extLst>
            <a:ext uri="{FF2B5EF4-FFF2-40B4-BE49-F238E27FC236}">
              <a16:creationId xmlns:a16="http://schemas.microsoft.com/office/drawing/2014/main" id="{2C1CB9DA-6525-41F5-B78C-7F745B6D5ABC}"/>
            </a:ext>
          </a:extLst>
        </xdr:cNvPr>
        <xdr:cNvCxnSpPr/>
      </xdr:nvCxnSpPr>
      <xdr:spPr>
        <a:xfrm>
          <a:off x="3190875" y="38862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25" name="Straight Connector 24">
          <a:extLst>
            <a:ext uri="{FF2B5EF4-FFF2-40B4-BE49-F238E27FC236}">
              <a16:creationId xmlns:a16="http://schemas.microsoft.com/office/drawing/2014/main" id="{55A5DA8A-C669-4B50-B411-F1BBC1A24E17}"/>
            </a:ext>
          </a:extLst>
        </xdr:cNvPr>
        <xdr:cNvCxnSpPr/>
      </xdr:nvCxnSpPr>
      <xdr:spPr>
        <a:xfrm>
          <a:off x="628650" y="476250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26" name="Straight Connector 25">
          <a:extLst>
            <a:ext uri="{FF2B5EF4-FFF2-40B4-BE49-F238E27FC236}">
              <a16:creationId xmlns:a16="http://schemas.microsoft.com/office/drawing/2014/main" id="{093E7C33-BB2B-4F01-9415-E2C6C3548852}"/>
            </a:ext>
          </a:extLst>
        </xdr:cNvPr>
        <xdr:cNvCxnSpPr/>
      </xdr:nvCxnSpPr>
      <xdr:spPr>
        <a:xfrm>
          <a:off x="3200400" y="381000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27" name="Partial Circle 26">
          <a:extLst>
            <a:ext uri="{FF2B5EF4-FFF2-40B4-BE49-F238E27FC236}">
              <a16:creationId xmlns:a16="http://schemas.microsoft.com/office/drawing/2014/main" id="{607B4064-7566-4359-A74D-FD3092A825EA}"/>
            </a:ext>
          </a:extLst>
        </xdr:cNvPr>
        <xdr:cNvSpPr/>
      </xdr:nvSpPr>
      <xdr:spPr>
        <a:xfrm>
          <a:off x="1943100" y="9334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28" name="Partial Circle 27">
          <a:extLst>
            <a:ext uri="{FF2B5EF4-FFF2-40B4-BE49-F238E27FC236}">
              <a16:creationId xmlns:a16="http://schemas.microsoft.com/office/drawing/2014/main" id="{B7AA59B0-B60C-4B19-9E80-E2912A679699}"/>
            </a:ext>
          </a:extLst>
        </xdr:cNvPr>
        <xdr:cNvSpPr/>
      </xdr:nvSpPr>
      <xdr:spPr>
        <a:xfrm>
          <a:off x="1885950" y="3581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32461</xdr:colOff>
      <xdr:row>10</xdr:row>
      <xdr:rowOff>35687</xdr:rowOff>
    </xdr:from>
    <xdr:to>
      <xdr:col>5</xdr:col>
      <xdr:colOff>3886</xdr:colOff>
      <xdr:row>14</xdr:row>
      <xdr:rowOff>283337</xdr:rowOff>
    </xdr:to>
    <xdr:sp macro="" textlink="Q3">
      <xdr:nvSpPr>
        <xdr:cNvPr id="29" name="Rectangle 28" descr="big tent 5x4">
          <a:extLst>
            <a:ext uri="{FF2B5EF4-FFF2-40B4-BE49-F238E27FC236}">
              <a16:creationId xmlns:a16="http://schemas.microsoft.com/office/drawing/2014/main" id="{A7F1DCA6-693C-4E3A-A2DE-70285158E99E}"/>
            </a:ext>
          </a:extLst>
        </xdr:cNvPr>
        <xdr:cNvSpPr/>
      </xdr:nvSpPr>
      <xdr:spPr>
        <a:xfrm rot="16200000">
          <a:off x="522999" y="2974149"/>
          <a:ext cx="1390650" cy="1114425"/>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xdr:col>
      <xdr:colOff>19050</xdr:colOff>
      <xdr:row>8</xdr:row>
      <xdr:rowOff>190500</xdr:rowOff>
    </xdr:from>
    <xdr:to>
      <xdr:col>1</xdr:col>
      <xdr:colOff>209550</xdr:colOff>
      <xdr:row>9</xdr:row>
      <xdr:rowOff>28575</xdr:rowOff>
    </xdr:to>
    <xdr:sp macro="" textlink="Q16">
      <xdr:nvSpPr>
        <xdr:cNvPr id="30" name="Arrow: Quad 29">
          <a:extLst>
            <a:ext uri="{FF2B5EF4-FFF2-40B4-BE49-F238E27FC236}">
              <a16:creationId xmlns:a16="http://schemas.microsoft.com/office/drawing/2014/main" id="{1E0FDCDB-3581-4229-B4E5-FAA82C10B4BB}"/>
            </a:ext>
          </a:extLst>
        </xdr:cNvPr>
        <xdr:cNvSpPr/>
      </xdr:nvSpPr>
      <xdr:spPr>
        <a:xfrm>
          <a:off x="647700" y="241935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16</xdr:col>
      <xdr:colOff>76201</xdr:colOff>
      <xdr:row>16</xdr:row>
      <xdr:rowOff>276225</xdr:rowOff>
    </xdr:from>
    <xdr:to>
      <xdr:col>19</xdr:col>
      <xdr:colOff>266703</xdr:colOff>
      <xdr:row>17</xdr:row>
      <xdr:rowOff>266700</xdr:rowOff>
    </xdr:to>
    <xdr:sp macro="" textlink="Q7">
      <xdr:nvSpPr>
        <xdr:cNvPr id="31" name="Rectangle 30">
          <a:extLst>
            <a:ext uri="{FF2B5EF4-FFF2-40B4-BE49-F238E27FC236}">
              <a16:creationId xmlns:a16="http://schemas.microsoft.com/office/drawing/2014/main" id="{1549A1C1-E4C0-4EFE-9DD2-4CAAB55861DF}"/>
            </a:ext>
          </a:extLst>
        </xdr:cNvPr>
        <xdr:cNvSpPr/>
      </xdr:nvSpPr>
      <xdr:spPr>
        <a:xfrm rot="10800000">
          <a:off x="4886326" y="479107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3</xdr:col>
      <xdr:colOff>9529</xdr:colOff>
      <xdr:row>5</xdr:row>
      <xdr:rowOff>190509</xdr:rowOff>
    </xdr:from>
    <xdr:to>
      <xdr:col>4</xdr:col>
      <xdr:colOff>19054</xdr:colOff>
      <xdr:row>6</xdr:row>
      <xdr:rowOff>184159</xdr:rowOff>
    </xdr:to>
    <xdr:sp macro="" textlink="Q14">
      <xdr:nvSpPr>
        <xdr:cNvPr id="32" name="Rectangle 31">
          <a:extLst>
            <a:ext uri="{FF2B5EF4-FFF2-40B4-BE49-F238E27FC236}">
              <a16:creationId xmlns:a16="http://schemas.microsoft.com/office/drawing/2014/main" id="{CC731E19-D1D1-4EE3-80D4-18CBA7AEA90C}"/>
            </a:ext>
          </a:extLst>
        </xdr:cNvPr>
        <xdr:cNvSpPr/>
      </xdr:nvSpPr>
      <xdr:spPr>
        <a:xfrm rot="5400000">
          <a:off x="1217617" y="155417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oneCellAnchor>
    <xdr:from>
      <xdr:col>50</xdr:col>
      <xdr:colOff>9526</xdr:colOff>
      <xdr:row>19</xdr:row>
      <xdr:rowOff>13138</xdr:rowOff>
    </xdr:from>
    <xdr:ext cx="3409950" cy="3368238"/>
    <xdr:pic>
      <xdr:nvPicPr>
        <xdr:cNvPr id="33" name="Picture 32">
          <a:extLst>
            <a:ext uri="{FF2B5EF4-FFF2-40B4-BE49-F238E27FC236}">
              <a16:creationId xmlns:a16="http://schemas.microsoft.com/office/drawing/2014/main" id="{E1D9B6A2-5A17-4874-B2A8-A36020C73A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270938"/>
          <a:ext cx="3409950" cy="3368238"/>
        </a:xfrm>
        <a:prstGeom prst="rect">
          <a:avLst/>
        </a:prstGeom>
      </xdr:spPr>
    </xdr:pic>
    <xdr:clientData/>
  </xdr:oneCellAnchor>
  <xdr:twoCellAnchor>
    <xdr:from>
      <xdr:col>33</xdr:col>
      <xdr:colOff>47625</xdr:colOff>
      <xdr:row>50</xdr:row>
      <xdr:rowOff>66679</xdr:rowOff>
    </xdr:from>
    <xdr:to>
      <xdr:col>45</xdr:col>
      <xdr:colOff>133350</xdr:colOff>
      <xdr:row>57</xdr:row>
      <xdr:rowOff>123829</xdr:rowOff>
    </xdr:to>
    <xdr:sp macro="" textlink="">
      <xdr:nvSpPr>
        <xdr:cNvPr id="34" name="Rectangle 33">
          <a:extLst>
            <a:ext uri="{FF2B5EF4-FFF2-40B4-BE49-F238E27FC236}">
              <a16:creationId xmlns:a16="http://schemas.microsoft.com/office/drawing/2014/main" id="{FC1ED399-680D-4373-BF86-BC0E4792D896}"/>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24</xdr:row>
      <xdr:rowOff>114302</xdr:rowOff>
    </xdr:from>
    <xdr:to>
      <xdr:col>107</xdr:col>
      <xdr:colOff>2</xdr:colOff>
      <xdr:row>37</xdr:row>
      <xdr:rowOff>57152</xdr:rowOff>
    </xdr:to>
    <xdr:sp macro="" textlink="">
      <xdr:nvSpPr>
        <xdr:cNvPr id="35" name="Rectangle 34">
          <a:extLst>
            <a:ext uri="{FF2B5EF4-FFF2-40B4-BE49-F238E27FC236}">
              <a16:creationId xmlns:a16="http://schemas.microsoft.com/office/drawing/2014/main" id="{559C4354-84B9-4F7B-8174-A422267F5BC3}"/>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 name="Rectangle 35">
          <a:extLst>
            <a:ext uri="{FF2B5EF4-FFF2-40B4-BE49-F238E27FC236}">
              <a16:creationId xmlns:a16="http://schemas.microsoft.com/office/drawing/2014/main" id="{5FBF0FE0-79FA-4B50-96EF-9A3739E2F8A8}"/>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27</xdr:row>
      <xdr:rowOff>104778</xdr:rowOff>
    </xdr:from>
    <xdr:to>
      <xdr:col>46</xdr:col>
      <xdr:colOff>19050</xdr:colOff>
      <xdr:row>35</xdr:row>
      <xdr:rowOff>19053</xdr:rowOff>
    </xdr:to>
    <xdr:sp macro="" textlink="">
      <xdr:nvSpPr>
        <xdr:cNvPr id="37" name="Rectangle 36">
          <a:extLst>
            <a:ext uri="{FF2B5EF4-FFF2-40B4-BE49-F238E27FC236}">
              <a16:creationId xmlns:a16="http://schemas.microsoft.com/office/drawing/2014/main" id="{44A57E2E-2CA5-42E5-8A7E-E591C19592DD}"/>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38100</xdr:colOff>
      <xdr:row>63</xdr:row>
      <xdr:rowOff>19050</xdr:rowOff>
    </xdr:from>
    <xdr:to>
      <xdr:col>22</xdr:col>
      <xdr:colOff>209550</xdr:colOff>
      <xdr:row>64</xdr:row>
      <xdr:rowOff>47625</xdr:rowOff>
    </xdr:to>
    <xdr:sp macro="" textlink="">
      <xdr:nvSpPr>
        <xdr:cNvPr id="38" name="L-Shape 37">
          <a:extLst>
            <a:ext uri="{FF2B5EF4-FFF2-40B4-BE49-F238E27FC236}">
              <a16:creationId xmlns:a16="http://schemas.microsoft.com/office/drawing/2014/main" id="{98956734-2079-4B7F-896B-D55DB4D78CC9}"/>
            </a:ext>
          </a:extLst>
        </xdr:cNvPr>
        <xdr:cNvSpPr/>
      </xdr:nvSpPr>
      <xdr:spPr>
        <a:xfrm>
          <a:off x="6362700" y="11534775"/>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 name="Isosceles Triangle 38">
          <a:extLst>
            <a:ext uri="{FF2B5EF4-FFF2-40B4-BE49-F238E27FC236}">
              <a16:creationId xmlns:a16="http://schemas.microsoft.com/office/drawing/2014/main" id="{CC588246-34A4-4728-88D2-9A198EEF4F3F}"/>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28577</xdr:colOff>
      <xdr:row>17</xdr:row>
      <xdr:rowOff>3</xdr:rowOff>
    </xdr:from>
    <xdr:to>
      <xdr:col>52</xdr:col>
      <xdr:colOff>95252</xdr:colOff>
      <xdr:row>18</xdr:row>
      <xdr:rowOff>19053</xdr:rowOff>
    </xdr:to>
    <xdr:sp macro="" textlink="">
      <xdr:nvSpPr>
        <xdr:cNvPr id="40" name="Isosceles Triangle 39">
          <a:extLst>
            <a:ext uri="{FF2B5EF4-FFF2-40B4-BE49-F238E27FC236}">
              <a16:creationId xmlns:a16="http://schemas.microsoft.com/office/drawing/2014/main" id="{02A90479-8CFC-4DC9-BF63-0637A0D56EE6}"/>
            </a:ext>
          </a:extLst>
        </xdr:cNvPr>
        <xdr:cNvSpPr/>
      </xdr:nvSpPr>
      <xdr:spPr>
        <a:xfrm rot="172970">
          <a:off x="11049002" y="48101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133350</xdr:colOff>
      <xdr:row>16</xdr:row>
      <xdr:rowOff>276225</xdr:rowOff>
    </xdr:from>
    <xdr:to>
      <xdr:col>61</xdr:col>
      <xdr:colOff>57150</xdr:colOff>
      <xdr:row>18</xdr:row>
      <xdr:rowOff>9525</xdr:rowOff>
    </xdr:to>
    <xdr:sp macro="" textlink="">
      <xdr:nvSpPr>
        <xdr:cNvPr id="41" name="Isosceles Triangle 40">
          <a:extLst>
            <a:ext uri="{FF2B5EF4-FFF2-40B4-BE49-F238E27FC236}">
              <a16:creationId xmlns:a16="http://schemas.microsoft.com/office/drawing/2014/main" id="{13FB2AEF-F151-45E1-A062-BAC9CCA2006D}"/>
            </a:ext>
          </a:extLst>
        </xdr:cNvPr>
        <xdr:cNvSpPr/>
      </xdr:nvSpPr>
      <xdr:spPr>
        <a:xfrm>
          <a:off x="12296775" y="4791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2" name="Isosceles Triangle 41">
          <a:extLst>
            <a:ext uri="{FF2B5EF4-FFF2-40B4-BE49-F238E27FC236}">
              <a16:creationId xmlns:a16="http://schemas.microsoft.com/office/drawing/2014/main" id="{26E54C9D-AFB2-4744-BB96-F84159B55872}"/>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57</xdr:row>
      <xdr:rowOff>133353</xdr:rowOff>
    </xdr:from>
    <xdr:to>
      <xdr:col>69</xdr:col>
      <xdr:colOff>95249</xdr:colOff>
      <xdr:row>58</xdr:row>
      <xdr:rowOff>85729</xdr:rowOff>
    </xdr:to>
    <xdr:sp macro="" textlink="">
      <xdr:nvSpPr>
        <xdr:cNvPr id="43" name="Rectangle 42">
          <a:extLst>
            <a:ext uri="{FF2B5EF4-FFF2-40B4-BE49-F238E27FC236}">
              <a16:creationId xmlns:a16="http://schemas.microsoft.com/office/drawing/2014/main" id="{EF398A82-DB44-476B-A71F-6BE5AD8AFC20}"/>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4" name="Rectangle 43">
          <a:extLst>
            <a:ext uri="{FF2B5EF4-FFF2-40B4-BE49-F238E27FC236}">
              <a16:creationId xmlns:a16="http://schemas.microsoft.com/office/drawing/2014/main" id="{9F9F799F-0B30-4FDD-B163-232BF348123D}"/>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29</xdr:row>
      <xdr:rowOff>66676</xdr:rowOff>
    </xdr:from>
    <xdr:to>
      <xdr:col>23</xdr:col>
      <xdr:colOff>219075</xdr:colOff>
      <xdr:row>52</xdr:row>
      <xdr:rowOff>85725</xdr:rowOff>
    </xdr:to>
    <xdr:sp macro="" textlink="">
      <xdr:nvSpPr>
        <xdr:cNvPr id="45" name="Rectangle 44">
          <a:extLst>
            <a:ext uri="{FF2B5EF4-FFF2-40B4-BE49-F238E27FC236}">
              <a16:creationId xmlns:a16="http://schemas.microsoft.com/office/drawing/2014/main" id="{C5DB1424-EF57-4BE5-B44D-54E073C4BF75}"/>
            </a:ext>
          </a:extLst>
        </xdr:cNvPr>
        <xdr:cNvSpPr/>
      </xdr:nvSpPr>
      <xdr:spPr>
        <a:xfrm>
          <a:off x="6724650" y="672465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6" name="Rectangle 45">
          <a:extLst>
            <a:ext uri="{FF2B5EF4-FFF2-40B4-BE49-F238E27FC236}">
              <a16:creationId xmlns:a16="http://schemas.microsoft.com/office/drawing/2014/main" id="{7C60C545-A2DC-408D-BD6B-49919A5E03A2}"/>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7" name="Rectangle 46">
          <a:extLst>
            <a:ext uri="{FF2B5EF4-FFF2-40B4-BE49-F238E27FC236}">
              <a16:creationId xmlns:a16="http://schemas.microsoft.com/office/drawing/2014/main" id="{531F7308-E308-430F-88F4-6F7BC877BEC9}"/>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85725</xdr:colOff>
      <xdr:row>28</xdr:row>
      <xdr:rowOff>38100</xdr:rowOff>
    </xdr:from>
    <xdr:to>
      <xdr:col>24</xdr:col>
      <xdr:colOff>190500</xdr:colOff>
      <xdr:row>51</xdr:row>
      <xdr:rowOff>76200</xdr:rowOff>
    </xdr:to>
    <xdr:sp macro="" textlink="">
      <xdr:nvSpPr>
        <xdr:cNvPr id="48" name="Rectangle 47">
          <a:extLst>
            <a:ext uri="{FF2B5EF4-FFF2-40B4-BE49-F238E27FC236}">
              <a16:creationId xmlns:a16="http://schemas.microsoft.com/office/drawing/2014/main" id="{2105A22D-5F6B-4071-B33D-AECCDCC67612}"/>
            </a:ext>
          </a:extLst>
        </xdr:cNvPr>
        <xdr:cNvSpPr/>
      </xdr:nvSpPr>
      <xdr:spPr>
        <a:xfrm>
          <a:off x="6981825" y="6553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27</xdr:row>
      <xdr:rowOff>47630</xdr:rowOff>
    </xdr:from>
    <xdr:to>
      <xdr:col>66</xdr:col>
      <xdr:colOff>28580</xdr:colOff>
      <xdr:row>34</xdr:row>
      <xdr:rowOff>104780</xdr:rowOff>
    </xdr:to>
    <xdr:sp macro="" textlink="">
      <xdr:nvSpPr>
        <xdr:cNvPr id="49" name="Rectangle 48">
          <a:extLst>
            <a:ext uri="{FF2B5EF4-FFF2-40B4-BE49-F238E27FC236}">
              <a16:creationId xmlns:a16="http://schemas.microsoft.com/office/drawing/2014/main" id="{F71E48D6-D588-4AEA-A7FC-4C9AFF0F6A58}"/>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3571</xdr:colOff>
      <xdr:row>29</xdr:row>
      <xdr:rowOff>110727</xdr:rowOff>
    </xdr:from>
    <xdr:to>
      <xdr:col>25</xdr:col>
      <xdr:colOff>76199</xdr:colOff>
      <xdr:row>53</xdr:row>
      <xdr:rowOff>15477</xdr:rowOff>
    </xdr:to>
    <xdr:sp macro="" textlink="">
      <xdr:nvSpPr>
        <xdr:cNvPr id="50" name="Rectangle 49">
          <a:extLst>
            <a:ext uri="{FF2B5EF4-FFF2-40B4-BE49-F238E27FC236}">
              <a16:creationId xmlns:a16="http://schemas.microsoft.com/office/drawing/2014/main" id="{669F0ADB-94B6-4CE2-8F8C-277E7543D14D}"/>
            </a:ext>
          </a:extLst>
        </xdr:cNvPr>
        <xdr:cNvSpPr/>
      </xdr:nvSpPr>
      <xdr:spPr>
        <a:xfrm flipH="1">
          <a:off x="7185421" y="6768702"/>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31</xdr:row>
      <xdr:rowOff>32148</xdr:rowOff>
    </xdr:from>
    <xdr:to>
      <xdr:col>99</xdr:col>
      <xdr:colOff>41673</xdr:colOff>
      <xdr:row>54</xdr:row>
      <xdr:rowOff>79773</xdr:rowOff>
    </xdr:to>
    <xdr:sp macro="" textlink="">
      <xdr:nvSpPr>
        <xdr:cNvPr id="51" name="Rectangle 50">
          <a:extLst>
            <a:ext uri="{FF2B5EF4-FFF2-40B4-BE49-F238E27FC236}">
              <a16:creationId xmlns:a16="http://schemas.microsoft.com/office/drawing/2014/main" id="{1B73D30F-00BB-48E9-803D-CA190E6EBEA4}"/>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52" name="Rectangle 51">
          <a:extLst>
            <a:ext uri="{FF2B5EF4-FFF2-40B4-BE49-F238E27FC236}">
              <a16:creationId xmlns:a16="http://schemas.microsoft.com/office/drawing/2014/main" id="{D7552118-8E56-4633-B7CF-8AE97149020A}"/>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53" name="Rectangle 52">
          <a:extLst>
            <a:ext uri="{FF2B5EF4-FFF2-40B4-BE49-F238E27FC236}">
              <a16:creationId xmlns:a16="http://schemas.microsoft.com/office/drawing/2014/main" id="{06B9923A-D05B-4394-90DE-C3E49BF29AAC}"/>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17</xdr:row>
      <xdr:rowOff>85726</xdr:rowOff>
    </xdr:from>
    <xdr:to>
      <xdr:col>56</xdr:col>
      <xdr:colOff>9526</xdr:colOff>
      <xdr:row>18</xdr:row>
      <xdr:rowOff>114301</xdr:rowOff>
    </xdr:to>
    <xdr:sp macro="" textlink="">
      <xdr:nvSpPr>
        <xdr:cNvPr id="54" name="Isosceles Triangle 53">
          <a:extLst>
            <a:ext uri="{FF2B5EF4-FFF2-40B4-BE49-F238E27FC236}">
              <a16:creationId xmlns:a16="http://schemas.microsoft.com/office/drawing/2014/main" id="{0A5D22B2-D0EF-4265-892C-0241DE49DA1E}"/>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17</xdr:row>
      <xdr:rowOff>85724</xdr:rowOff>
    </xdr:from>
    <xdr:to>
      <xdr:col>57</xdr:col>
      <xdr:colOff>95250</xdr:colOff>
      <xdr:row>18</xdr:row>
      <xdr:rowOff>114299</xdr:rowOff>
    </xdr:to>
    <xdr:sp macro="" textlink="">
      <xdr:nvSpPr>
        <xdr:cNvPr id="55" name="Isosceles Triangle 54">
          <a:extLst>
            <a:ext uri="{FF2B5EF4-FFF2-40B4-BE49-F238E27FC236}">
              <a16:creationId xmlns:a16="http://schemas.microsoft.com/office/drawing/2014/main" id="{A4803437-5D03-4452-A571-810C63F924B1}"/>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17</xdr:row>
      <xdr:rowOff>104775</xdr:rowOff>
    </xdr:from>
    <xdr:to>
      <xdr:col>65</xdr:col>
      <xdr:colOff>28578</xdr:colOff>
      <xdr:row>18</xdr:row>
      <xdr:rowOff>133350</xdr:rowOff>
    </xdr:to>
    <xdr:sp macro="" textlink="">
      <xdr:nvSpPr>
        <xdr:cNvPr id="56" name="Isosceles Triangle 55">
          <a:extLst>
            <a:ext uri="{FF2B5EF4-FFF2-40B4-BE49-F238E27FC236}">
              <a16:creationId xmlns:a16="http://schemas.microsoft.com/office/drawing/2014/main" id="{6E900E69-7D20-4DC4-9A35-83551A744D18}"/>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17</xdr:row>
      <xdr:rowOff>4764</xdr:rowOff>
    </xdr:from>
    <xdr:to>
      <xdr:col>54</xdr:col>
      <xdr:colOff>109539</xdr:colOff>
      <xdr:row>18</xdr:row>
      <xdr:rowOff>47624</xdr:rowOff>
    </xdr:to>
    <xdr:sp macro="" textlink="">
      <xdr:nvSpPr>
        <xdr:cNvPr id="57" name="Isosceles Triangle 56">
          <a:extLst>
            <a:ext uri="{FF2B5EF4-FFF2-40B4-BE49-F238E27FC236}">
              <a16:creationId xmlns:a16="http://schemas.microsoft.com/office/drawing/2014/main" id="{DBC4A256-9AAA-4B05-AF1A-50CC103C8CA1}"/>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17</xdr:row>
      <xdr:rowOff>21434</xdr:rowOff>
    </xdr:from>
    <xdr:to>
      <xdr:col>63</xdr:col>
      <xdr:colOff>121443</xdr:colOff>
      <xdr:row>18</xdr:row>
      <xdr:rowOff>50009</xdr:rowOff>
    </xdr:to>
    <xdr:sp macro="" textlink="">
      <xdr:nvSpPr>
        <xdr:cNvPr id="58" name="Isosceles Triangle 57">
          <a:extLst>
            <a:ext uri="{FF2B5EF4-FFF2-40B4-BE49-F238E27FC236}">
              <a16:creationId xmlns:a16="http://schemas.microsoft.com/office/drawing/2014/main" id="{6E841B0E-4C96-4DC7-B645-4EFFC3371A75}"/>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17</xdr:row>
      <xdr:rowOff>114303</xdr:rowOff>
    </xdr:from>
    <xdr:to>
      <xdr:col>59</xdr:col>
      <xdr:colOff>66675</xdr:colOff>
      <xdr:row>18</xdr:row>
      <xdr:rowOff>133353</xdr:rowOff>
    </xdr:to>
    <xdr:sp macro="" textlink="">
      <xdr:nvSpPr>
        <xdr:cNvPr id="59" name="Isosceles Triangle 58">
          <a:extLst>
            <a:ext uri="{FF2B5EF4-FFF2-40B4-BE49-F238E27FC236}">
              <a16:creationId xmlns:a16="http://schemas.microsoft.com/office/drawing/2014/main" id="{3D8538C6-C91C-4E5D-BA4D-9161CF201F37}"/>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60" name="Rectangle 59">
          <a:extLst>
            <a:ext uri="{FF2B5EF4-FFF2-40B4-BE49-F238E27FC236}">
              <a16:creationId xmlns:a16="http://schemas.microsoft.com/office/drawing/2014/main" id="{F8092952-C7E6-4A5B-B7CA-F9884F73B676}"/>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123825</xdr:colOff>
      <xdr:row>43</xdr:row>
      <xdr:rowOff>133350</xdr:rowOff>
    </xdr:from>
    <xdr:to>
      <xdr:col>21</xdr:col>
      <xdr:colOff>228600</xdr:colOff>
      <xdr:row>67</xdr:row>
      <xdr:rowOff>19050</xdr:rowOff>
    </xdr:to>
    <xdr:sp macro="" textlink="">
      <xdr:nvSpPr>
        <xdr:cNvPr id="61" name="Rectangle 60">
          <a:extLst>
            <a:ext uri="{FF2B5EF4-FFF2-40B4-BE49-F238E27FC236}">
              <a16:creationId xmlns:a16="http://schemas.microsoft.com/office/drawing/2014/main" id="{6E13E5D8-A21F-448C-9EA7-50D7DBA4E8BE}"/>
            </a:ext>
          </a:extLst>
        </xdr:cNvPr>
        <xdr:cNvSpPr/>
      </xdr:nvSpPr>
      <xdr:spPr>
        <a:xfrm>
          <a:off x="5876925" y="879157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62" name="Rectangle 61">
          <a:extLst>
            <a:ext uri="{FF2B5EF4-FFF2-40B4-BE49-F238E27FC236}">
              <a16:creationId xmlns:a16="http://schemas.microsoft.com/office/drawing/2014/main" id="{40D4213E-C7AE-47B0-A630-3520C67A63A4}"/>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63" name="Rectangle 62">
          <a:extLst>
            <a:ext uri="{FF2B5EF4-FFF2-40B4-BE49-F238E27FC236}">
              <a16:creationId xmlns:a16="http://schemas.microsoft.com/office/drawing/2014/main" id="{8C027DD9-CFC3-4788-9D95-DBB0022280FF}"/>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64" name="Rectangle 63">
          <a:extLst>
            <a:ext uri="{FF2B5EF4-FFF2-40B4-BE49-F238E27FC236}">
              <a16:creationId xmlns:a16="http://schemas.microsoft.com/office/drawing/2014/main" id="{010E14AE-9336-4974-81AC-781997480CD5}"/>
            </a:ext>
          </a:extLst>
        </xdr:cNvPr>
        <xdr:cNvSpPr/>
      </xdr:nvSpPr>
      <xdr:spPr>
        <a:xfrm rot="5400000">
          <a:off x="12649201" y="4190999"/>
          <a:ext cx="390525"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65" name="Rectangle 64">
          <a:extLst>
            <a:ext uri="{FF2B5EF4-FFF2-40B4-BE49-F238E27FC236}">
              <a16:creationId xmlns:a16="http://schemas.microsoft.com/office/drawing/2014/main" id="{E03804FB-7E24-4154-95B3-71B16FDDA1FE}"/>
            </a:ext>
          </a:extLst>
        </xdr:cNvPr>
        <xdr:cNvSpPr/>
      </xdr:nvSpPr>
      <xdr:spPr>
        <a:xfrm rot="5400000">
          <a:off x="12668250" y="3333752"/>
          <a:ext cx="381004"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66" name="Rectangle 65">
          <a:extLst>
            <a:ext uri="{FF2B5EF4-FFF2-40B4-BE49-F238E27FC236}">
              <a16:creationId xmlns:a16="http://schemas.microsoft.com/office/drawing/2014/main" id="{1228DE48-7775-414B-A83F-80209BB4073F}"/>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50</xdr:row>
      <xdr:rowOff>66675</xdr:rowOff>
    </xdr:from>
    <xdr:to>
      <xdr:col>67</xdr:col>
      <xdr:colOff>9525</xdr:colOff>
      <xdr:row>57</xdr:row>
      <xdr:rowOff>123825</xdr:rowOff>
    </xdr:to>
    <xdr:sp macro="" textlink="">
      <xdr:nvSpPr>
        <xdr:cNvPr id="67" name="Rectangle 66">
          <a:extLst>
            <a:ext uri="{FF2B5EF4-FFF2-40B4-BE49-F238E27FC236}">
              <a16:creationId xmlns:a16="http://schemas.microsoft.com/office/drawing/2014/main" id="{BFDA14DE-9306-4662-8863-038642A8899D}"/>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24</xdr:row>
      <xdr:rowOff>104775</xdr:rowOff>
    </xdr:from>
    <xdr:to>
      <xdr:col>84</xdr:col>
      <xdr:colOff>133350</xdr:colOff>
      <xdr:row>37</xdr:row>
      <xdr:rowOff>47625</xdr:rowOff>
    </xdr:to>
    <xdr:sp macro="" textlink="">
      <xdr:nvSpPr>
        <xdr:cNvPr id="68" name="Rectangle 67">
          <a:extLst>
            <a:ext uri="{FF2B5EF4-FFF2-40B4-BE49-F238E27FC236}">
              <a16:creationId xmlns:a16="http://schemas.microsoft.com/office/drawing/2014/main" id="{1E1FD8A9-B457-4FAF-890D-399087E45329}"/>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69" name="Rectangle 68">
          <a:extLst>
            <a:ext uri="{FF2B5EF4-FFF2-40B4-BE49-F238E27FC236}">
              <a16:creationId xmlns:a16="http://schemas.microsoft.com/office/drawing/2014/main" id="{441335DD-96E1-420A-A6D9-CD8DAF7CB5CA}"/>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22</xdr:row>
      <xdr:rowOff>66675</xdr:rowOff>
    </xdr:from>
    <xdr:to>
      <xdr:col>111</xdr:col>
      <xdr:colOff>76200</xdr:colOff>
      <xdr:row>23</xdr:row>
      <xdr:rowOff>19051</xdr:rowOff>
    </xdr:to>
    <xdr:sp macro="" textlink="">
      <xdr:nvSpPr>
        <xdr:cNvPr id="70" name="Rectangle 69">
          <a:extLst>
            <a:ext uri="{FF2B5EF4-FFF2-40B4-BE49-F238E27FC236}">
              <a16:creationId xmlns:a16="http://schemas.microsoft.com/office/drawing/2014/main" id="{EFA46A5B-959F-4435-92DD-3CF5D28B8373}"/>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23</xdr:row>
      <xdr:rowOff>71438</xdr:rowOff>
    </xdr:from>
    <xdr:to>
      <xdr:col>70</xdr:col>
      <xdr:colOff>61913</xdr:colOff>
      <xdr:row>63</xdr:row>
      <xdr:rowOff>42863</xdr:rowOff>
    </xdr:to>
    <xdr:sp macro="" textlink="">
      <xdr:nvSpPr>
        <xdr:cNvPr id="71" name="Rectangle 70">
          <a:extLst>
            <a:ext uri="{FF2B5EF4-FFF2-40B4-BE49-F238E27FC236}">
              <a16:creationId xmlns:a16="http://schemas.microsoft.com/office/drawing/2014/main" id="{F2889FC3-CFF0-4FFE-8673-2F0BA9A29CB5}"/>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3573</xdr:colOff>
      <xdr:row>19</xdr:row>
      <xdr:rowOff>63102</xdr:rowOff>
    </xdr:from>
    <xdr:to>
      <xdr:col>39</xdr:col>
      <xdr:colOff>70248</xdr:colOff>
      <xdr:row>20</xdr:row>
      <xdr:rowOff>41673</xdr:rowOff>
    </xdr:to>
    <xdr:sp macro="" textlink="">
      <xdr:nvSpPr>
        <xdr:cNvPr id="72" name="Rectangle 71">
          <a:extLst>
            <a:ext uri="{FF2B5EF4-FFF2-40B4-BE49-F238E27FC236}">
              <a16:creationId xmlns:a16="http://schemas.microsoft.com/office/drawing/2014/main" id="{53CCD2BD-A079-4936-AE33-DC2A593C2A08}"/>
            </a:ext>
          </a:extLst>
        </xdr:cNvPr>
        <xdr:cNvSpPr/>
      </xdr:nvSpPr>
      <xdr:spPr>
        <a:xfrm rot="16200000">
          <a:off x="7658100" y="37052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146448</xdr:colOff>
      <xdr:row>20</xdr:row>
      <xdr:rowOff>120252</xdr:rowOff>
    </xdr:from>
    <xdr:to>
      <xdr:col>36</xdr:col>
      <xdr:colOff>70248</xdr:colOff>
      <xdr:row>21</xdr:row>
      <xdr:rowOff>89298</xdr:rowOff>
    </xdr:to>
    <xdr:sp macro="" textlink="">
      <xdr:nvSpPr>
        <xdr:cNvPr id="73" name="Rectangle 72">
          <a:extLst>
            <a:ext uri="{FF2B5EF4-FFF2-40B4-BE49-F238E27FC236}">
              <a16:creationId xmlns:a16="http://schemas.microsoft.com/office/drawing/2014/main" id="{D343BBA6-029C-4856-8CC3-E9C89902F7B6}"/>
            </a:ext>
          </a:extLst>
        </xdr:cNvPr>
        <xdr:cNvSpPr/>
      </xdr:nvSpPr>
      <xdr:spPr>
        <a:xfrm rot="5400000">
          <a:off x="7229475" y="38862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74" name="Rectangle 73">
          <a:extLst>
            <a:ext uri="{FF2B5EF4-FFF2-40B4-BE49-F238E27FC236}">
              <a16:creationId xmlns:a16="http://schemas.microsoft.com/office/drawing/2014/main" id="{4376641B-3ED9-4538-97CB-414150F62DC9}"/>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142875</xdr:colOff>
      <xdr:row>28</xdr:row>
      <xdr:rowOff>133350</xdr:rowOff>
    </xdr:from>
    <xdr:to>
      <xdr:col>22</xdr:col>
      <xdr:colOff>245271</xdr:colOff>
      <xdr:row>52</xdr:row>
      <xdr:rowOff>38100</xdr:rowOff>
    </xdr:to>
    <xdr:sp macro="" textlink="">
      <xdr:nvSpPr>
        <xdr:cNvPr id="75" name="Rectangle 74">
          <a:extLst>
            <a:ext uri="{FF2B5EF4-FFF2-40B4-BE49-F238E27FC236}">
              <a16:creationId xmlns:a16="http://schemas.microsoft.com/office/drawing/2014/main" id="{4933CC5B-6D67-459F-8193-50FE59AEE9D3}"/>
            </a:ext>
          </a:extLst>
        </xdr:cNvPr>
        <xdr:cNvSpPr/>
      </xdr:nvSpPr>
      <xdr:spPr>
        <a:xfrm>
          <a:off x="6467475" y="664845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76" name="Rectangle 75">
          <a:extLst>
            <a:ext uri="{FF2B5EF4-FFF2-40B4-BE49-F238E27FC236}">
              <a16:creationId xmlns:a16="http://schemas.microsoft.com/office/drawing/2014/main" id="{E786FBD5-2473-40F3-BED6-435191F10647}"/>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49</xdr:row>
      <xdr:rowOff>114300</xdr:rowOff>
    </xdr:from>
    <xdr:to>
      <xdr:col>69</xdr:col>
      <xdr:colOff>104775</xdr:colOff>
      <xdr:row>50</xdr:row>
      <xdr:rowOff>66676</xdr:rowOff>
    </xdr:to>
    <xdr:sp macro="" textlink="">
      <xdr:nvSpPr>
        <xdr:cNvPr id="77" name="Rectangle 76">
          <a:extLst>
            <a:ext uri="{FF2B5EF4-FFF2-40B4-BE49-F238E27FC236}">
              <a16:creationId xmlns:a16="http://schemas.microsoft.com/office/drawing/2014/main" id="{AEC3A528-C715-4FA4-BA02-FB2E9DA5978C}"/>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78" name="Rectangle 77">
          <a:extLst>
            <a:ext uri="{FF2B5EF4-FFF2-40B4-BE49-F238E27FC236}">
              <a16:creationId xmlns:a16="http://schemas.microsoft.com/office/drawing/2014/main" id="{E782E035-9F2A-4AF0-AFF2-9706B4D66F9A}"/>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23</xdr:row>
      <xdr:rowOff>52388</xdr:rowOff>
    </xdr:from>
    <xdr:to>
      <xdr:col>29</xdr:col>
      <xdr:colOff>109538</xdr:colOff>
      <xdr:row>63</xdr:row>
      <xdr:rowOff>23813</xdr:rowOff>
    </xdr:to>
    <xdr:sp macro="" textlink="">
      <xdr:nvSpPr>
        <xdr:cNvPr id="79" name="Rectangle 78">
          <a:extLst>
            <a:ext uri="{FF2B5EF4-FFF2-40B4-BE49-F238E27FC236}">
              <a16:creationId xmlns:a16="http://schemas.microsoft.com/office/drawing/2014/main" id="{97D12989-7237-4AC6-9716-C81C777CC2AC}"/>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80" name="Rectangle 79">
          <a:extLst>
            <a:ext uri="{FF2B5EF4-FFF2-40B4-BE49-F238E27FC236}">
              <a16:creationId xmlns:a16="http://schemas.microsoft.com/office/drawing/2014/main" id="{0B462AEB-22D5-478F-9C1F-62BA6CA4F5B0}"/>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81" name="Rectangle 80">
          <a:extLst>
            <a:ext uri="{FF2B5EF4-FFF2-40B4-BE49-F238E27FC236}">
              <a16:creationId xmlns:a16="http://schemas.microsoft.com/office/drawing/2014/main" id="{80B95401-2C33-47C6-ADF4-20DFB2EF316D}"/>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34</xdr:row>
      <xdr:rowOff>119062</xdr:rowOff>
    </xdr:from>
    <xdr:to>
      <xdr:col>69</xdr:col>
      <xdr:colOff>80963</xdr:colOff>
      <xdr:row>35</xdr:row>
      <xdr:rowOff>71438</xdr:rowOff>
    </xdr:to>
    <xdr:sp macro="" textlink="">
      <xdr:nvSpPr>
        <xdr:cNvPr id="82" name="Rectangle 81">
          <a:extLst>
            <a:ext uri="{FF2B5EF4-FFF2-40B4-BE49-F238E27FC236}">
              <a16:creationId xmlns:a16="http://schemas.microsoft.com/office/drawing/2014/main" id="{7AE7A376-25FE-4D20-A999-F1505D591D74}"/>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27</xdr:row>
      <xdr:rowOff>14287</xdr:rowOff>
    </xdr:from>
    <xdr:to>
      <xdr:col>69</xdr:col>
      <xdr:colOff>90488</xdr:colOff>
      <xdr:row>27</xdr:row>
      <xdr:rowOff>109538</xdr:rowOff>
    </xdr:to>
    <xdr:sp macro="" textlink="">
      <xdr:nvSpPr>
        <xdr:cNvPr id="83" name="Rectangle 82">
          <a:extLst>
            <a:ext uri="{FF2B5EF4-FFF2-40B4-BE49-F238E27FC236}">
              <a16:creationId xmlns:a16="http://schemas.microsoft.com/office/drawing/2014/main" id="{F3901293-2D8F-43AA-BAB1-9407F4A3EFA9}"/>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84" name="Rectangle 83">
          <a:extLst>
            <a:ext uri="{FF2B5EF4-FFF2-40B4-BE49-F238E27FC236}">
              <a16:creationId xmlns:a16="http://schemas.microsoft.com/office/drawing/2014/main" id="{CCF91DA7-48BD-43D4-A5B3-702EA498CD92}"/>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85" name="Rectangle 84">
          <a:extLst>
            <a:ext uri="{FF2B5EF4-FFF2-40B4-BE49-F238E27FC236}">
              <a16:creationId xmlns:a16="http://schemas.microsoft.com/office/drawing/2014/main" id="{17B33BD3-D151-4A3F-AB00-F7BC82C1749F}"/>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86" name="Rectangle 85">
          <a:extLst>
            <a:ext uri="{FF2B5EF4-FFF2-40B4-BE49-F238E27FC236}">
              <a16:creationId xmlns:a16="http://schemas.microsoft.com/office/drawing/2014/main" id="{5566F815-CC18-4985-A2A5-F316ED47E5EF}"/>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87" name="Rectangle 86">
          <a:extLst>
            <a:ext uri="{FF2B5EF4-FFF2-40B4-BE49-F238E27FC236}">
              <a16:creationId xmlns:a16="http://schemas.microsoft.com/office/drawing/2014/main" id="{D0F7A43D-A60E-430F-AC6E-37450FD6913F}"/>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88" name="Rectangle 87">
          <a:extLst>
            <a:ext uri="{FF2B5EF4-FFF2-40B4-BE49-F238E27FC236}">
              <a16:creationId xmlns:a16="http://schemas.microsoft.com/office/drawing/2014/main" id="{0F224B84-7475-4ED3-955C-2266F868F59B}"/>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238131</xdr:colOff>
      <xdr:row>27</xdr:row>
      <xdr:rowOff>47630</xdr:rowOff>
    </xdr:from>
    <xdr:to>
      <xdr:col>23</xdr:col>
      <xdr:colOff>101210</xdr:colOff>
      <xdr:row>27</xdr:row>
      <xdr:rowOff>133356</xdr:rowOff>
    </xdr:to>
    <xdr:sp macro="" textlink="">
      <xdr:nvSpPr>
        <xdr:cNvPr id="89" name="Rectangle 88">
          <a:extLst>
            <a:ext uri="{FF2B5EF4-FFF2-40B4-BE49-F238E27FC236}">
              <a16:creationId xmlns:a16="http://schemas.microsoft.com/office/drawing/2014/main" id="{641F9819-7068-4081-BAB7-BE2CFF41DF8D}"/>
            </a:ext>
          </a:extLst>
        </xdr:cNvPr>
        <xdr:cNvSpPr/>
      </xdr:nvSpPr>
      <xdr:spPr>
        <a:xfrm rot="16200000" flipH="1">
          <a:off x="6451408" y="62454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xdr:colOff>
      <xdr:row>26</xdr:row>
      <xdr:rowOff>28578</xdr:rowOff>
    </xdr:from>
    <xdr:to>
      <xdr:col>23</xdr:col>
      <xdr:colOff>148834</xdr:colOff>
      <xdr:row>26</xdr:row>
      <xdr:rowOff>114304</xdr:rowOff>
    </xdr:to>
    <xdr:sp macro="" textlink="">
      <xdr:nvSpPr>
        <xdr:cNvPr id="90" name="Rectangle 89">
          <a:extLst>
            <a:ext uri="{FF2B5EF4-FFF2-40B4-BE49-F238E27FC236}">
              <a16:creationId xmlns:a16="http://schemas.microsoft.com/office/drawing/2014/main" id="{8262CA4B-031A-431E-8F80-B5D44A809587}"/>
            </a:ext>
          </a:extLst>
        </xdr:cNvPr>
        <xdr:cNvSpPr/>
      </xdr:nvSpPr>
      <xdr:spPr>
        <a:xfrm rot="16200000" flipH="1">
          <a:off x="6499032" y="6083501"/>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24</xdr:row>
      <xdr:rowOff>95255</xdr:rowOff>
    </xdr:from>
    <xdr:to>
      <xdr:col>23</xdr:col>
      <xdr:colOff>167884</xdr:colOff>
      <xdr:row>25</xdr:row>
      <xdr:rowOff>38106</xdr:rowOff>
    </xdr:to>
    <xdr:sp macro="" textlink="">
      <xdr:nvSpPr>
        <xdr:cNvPr id="91" name="Rectangle 90">
          <a:extLst>
            <a:ext uri="{FF2B5EF4-FFF2-40B4-BE49-F238E27FC236}">
              <a16:creationId xmlns:a16="http://schemas.microsoft.com/office/drawing/2014/main" id="{34E02BF8-3C82-497C-9D13-9EC5AEE60C78}"/>
            </a:ext>
          </a:extLst>
        </xdr:cNvPr>
        <xdr:cNvSpPr/>
      </xdr:nvSpPr>
      <xdr:spPr>
        <a:xfrm rot="16200000" flipH="1">
          <a:off x="6518082" y="5864428"/>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92" name="Rectangle 91">
          <a:extLst>
            <a:ext uri="{FF2B5EF4-FFF2-40B4-BE49-F238E27FC236}">
              <a16:creationId xmlns:a16="http://schemas.microsoft.com/office/drawing/2014/main" id="{225D4C16-6513-4BF8-9AE9-F0741B7C7A20}"/>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23</xdr:row>
      <xdr:rowOff>9528</xdr:rowOff>
    </xdr:from>
    <xdr:to>
      <xdr:col>23</xdr:col>
      <xdr:colOff>167884</xdr:colOff>
      <xdr:row>23</xdr:row>
      <xdr:rowOff>95254</xdr:rowOff>
    </xdr:to>
    <xdr:sp macro="" textlink="">
      <xdr:nvSpPr>
        <xdr:cNvPr id="93" name="Rectangle 92">
          <a:extLst>
            <a:ext uri="{FF2B5EF4-FFF2-40B4-BE49-F238E27FC236}">
              <a16:creationId xmlns:a16="http://schemas.microsoft.com/office/drawing/2014/main" id="{7474F385-2182-427A-A602-5C435367E3E7}"/>
            </a:ext>
          </a:extLst>
        </xdr:cNvPr>
        <xdr:cNvSpPr/>
      </xdr:nvSpPr>
      <xdr:spPr>
        <a:xfrm rot="16200000" flipH="1">
          <a:off x="6518082" y="563582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94" name="Rectangle 93">
          <a:extLst>
            <a:ext uri="{FF2B5EF4-FFF2-40B4-BE49-F238E27FC236}">
              <a16:creationId xmlns:a16="http://schemas.microsoft.com/office/drawing/2014/main" id="{85825162-7D0A-48E4-B520-321B58B5B342}"/>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66674</xdr:colOff>
      <xdr:row>36</xdr:row>
      <xdr:rowOff>57149</xdr:rowOff>
    </xdr:from>
    <xdr:to>
      <xdr:col>121</xdr:col>
      <xdr:colOff>28574</xdr:colOff>
      <xdr:row>48</xdr:row>
      <xdr:rowOff>123824</xdr:rowOff>
    </xdr:to>
    <xdr:sp macro="" textlink="Q12">
      <xdr:nvSpPr>
        <xdr:cNvPr id="95" name="Oval 94">
          <a:extLst>
            <a:ext uri="{FF2B5EF4-FFF2-40B4-BE49-F238E27FC236}">
              <a16:creationId xmlns:a16="http://schemas.microsoft.com/office/drawing/2014/main" id="{547EDE62-C561-4F13-BBF6-9766DB215324}"/>
            </a:ext>
          </a:extLst>
        </xdr:cNvPr>
        <xdr:cNvSpPr/>
      </xdr:nvSpPr>
      <xdr:spPr>
        <a:xfrm>
          <a:off x="19516724" y="7715249"/>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6" name="Isosceles Triangle 95">
          <a:extLst>
            <a:ext uri="{FF2B5EF4-FFF2-40B4-BE49-F238E27FC236}">
              <a16:creationId xmlns:a16="http://schemas.microsoft.com/office/drawing/2014/main" id="{07573671-A7F2-4EF9-BBE9-61CA05092FEE}"/>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7" name="Isosceles Triangle 96">
          <a:extLst>
            <a:ext uri="{FF2B5EF4-FFF2-40B4-BE49-F238E27FC236}">
              <a16:creationId xmlns:a16="http://schemas.microsoft.com/office/drawing/2014/main" id="{E956A598-00C0-4C21-8A0A-0BFDC9021BA9}"/>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98" name="Isosceles Triangle 97">
          <a:extLst>
            <a:ext uri="{FF2B5EF4-FFF2-40B4-BE49-F238E27FC236}">
              <a16:creationId xmlns:a16="http://schemas.microsoft.com/office/drawing/2014/main" id="{57D8B9D6-6C6A-4FD3-B7EB-51611E62E2E3}"/>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99" name="Isosceles Triangle 98">
          <a:extLst>
            <a:ext uri="{FF2B5EF4-FFF2-40B4-BE49-F238E27FC236}">
              <a16:creationId xmlns:a16="http://schemas.microsoft.com/office/drawing/2014/main" id="{60E5C910-C05F-4447-B326-BD1A1251A313}"/>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0" name="Isosceles Triangle 99">
          <a:extLst>
            <a:ext uri="{FF2B5EF4-FFF2-40B4-BE49-F238E27FC236}">
              <a16:creationId xmlns:a16="http://schemas.microsoft.com/office/drawing/2014/main" id="{3A7BEE3C-21F8-42C4-9C5A-CDA6534858CD}"/>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1" name="Isosceles Triangle 100">
          <a:extLst>
            <a:ext uri="{FF2B5EF4-FFF2-40B4-BE49-F238E27FC236}">
              <a16:creationId xmlns:a16="http://schemas.microsoft.com/office/drawing/2014/main" id="{8349807E-199D-4B78-B054-4D892091D462}"/>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xdr:colOff>
      <xdr:row>28</xdr:row>
      <xdr:rowOff>28575</xdr:rowOff>
    </xdr:from>
    <xdr:to>
      <xdr:col>52</xdr:col>
      <xdr:colOff>104776</xdr:colOff>
      <xdr:row>34</xdr:row>
      <xdr:rowOff>57150</xdr:rowOff>
    </xdr:to>
    <xdr:sp macro="" textlink="">
      <xdr:nvSpPr>
        <xdr:cNvPr id="102" name="Oval 101">
          <a:extLst>
            <a:ext uri="{FF2B5EF4-FFF2-40B4-BE49-F238E27FC236}">
              <a16:creationId xmlns:a16="http://schemas.microsoft.com/office/drawing/2014/main" id="{1E305A94-9FA7-4759-A36E-F89C3D6C52F5}"/>
            </a:ext>
          </a:extLst>
        </xdr:cNvPr>
        <xdr:cNvSpPr/>
      </xdr:nvSpPr>
      <xdr:spPr>
        <a:xfrm>
          <a:off x="10448926" y="6543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133350</xdr:colOff>
      <xdr:row>27</xdr:row>
      <xdr:rowOff>76200</xdr:rowOff>
    </xdr:from>
    <xdr:to>
      <xdr:col>21</xdr:col>
      <xdr:colOff>95250</xdr:colOff>
      <xdr:row>33</xdr:row>
      <xdr:rowOff>104775</xdr:rowOff>
    </xdr:to>
    <xdr:sp macro="" textlink="">
      <xdr:nvSpPr>
        <xdr:cNvPr id="104" name="Oval 103">
          <a:extLst>
            <a:ext uri="{FF2B5EF4-FFF2-40B4-BE49-F238E27FC236}">
              <a16:creationId xmlns:a16="http://schemas.microsoft.com/office/drawing/2014/main" id="{163EE929-BA54-4C1F-9008-482BA36D2816}"/>
            </a:ext>
          </a:extLst>
        </xdr:cNvPr>
        <xdr:cNvSpPr/>
      </xdr:nvSpPr>
      <xdr:spPr>
        <a:xfrm>
          <a:off x="5314950" y="64484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200025</xdr:colOff>
      <xdr:row>37</xdr:row>
      <xdr:rowOff>38100</xdr:rowOff>
    </xdr:from>
    <xdr:to>
      <xdr:col>21</xdr:col>
      <xdr:colOff>161925</xdr:colOff>
      <xdr:row>43</xdr:row>
      <xdr:rowOff>66675</xdr:rowOff>
    </xdr:to>
    <xdr:sp macro="" textlink="">
      <xdr:nvSpPr>
        <xdr:cNvPr id="105" name="Oval 104">
          <a:extLst>
            <a:ext uri="{FF2B5EF4-FFF2-40B4-BE49-F238E27FC236}">
              <a16:creationId xmlns:a16="http://schemas.microsoft.com/office/drawing/2014/main" id="{4AFF3F94-A328-41A6-BCBF-D5334FFB12F9}"/>
            </a:ext>
          </a:extLst>
        </xdr:cNvPr>
        <xdr:cNvSpPr/>
      </xdr:nvSpPr>
      <xdr:spPr>
        <a:xfrm>
          <a:off x="5381625" y="78390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46</xdr:col>
      <xdr:colOff>114300</xdr:colOff>
      <xdr:row>51</xdr:row>
      <xdr:rowOff>28575</xdr:rowOff>
    </xdr:from>
    <xdr:to>
      <xdr:col>52</xdr:col>
      <xdr:colOff>76200</xdr:colOff>
      <xdr:row>57</xdr:row>
      <xdr:rowOff>57150</xdr:rowOff>
    </xdr:to>
    <xdr:sp macro="" textlink="">
      <xdr:nvSpPr>
        <xdr:cNvPr id="106" name="Oval 105">
          <a:extLst>
            <a:ext uri="{FF2B5EF4-FFF2-40B4-BE49-F238E27FC236}">
              <a16:creationId xmlns:a16="http://schemas.microsoft.com/office/drawing/2014/main" id="{9B7F787C-25F7-46CD-AAC2-2F1206D38E10}"/>
            </a:ext>
          </a:extLst>
        </xdr:cNvPr>
        <xdr:cNvSpPr/>
      </xdr:nvSpPr>
      <xdr:spPr>
        <a:xfrm>
          <a:off x="10420350" y="98298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103</xdr:col>
      <xdr:colOff>95250</xdr:colOff>
      <xdr:row>25</xdr:row>
      <xdr:rowOff>66675</xdr:rowOff>
    </xdr:from>
    <xdr:to>
      <xdr:col>109</xdr:col>
      <xdr:colOff>57150</xdr:colOff>
      <xdr:row>31</xdr:row>
      <xdr:rowOff>95250</xdr:rowOff>
    </xdr:to>
    <xdr:sp macro="" textlink="">
      <xdr:nvSpPr>
        <xdr:cNvPr id="107" name="Oval 106">
          <a:extLst>
            <a:ext uri="{FF2B5EF4-FFF2-40B4-BE49-F238E27FC236}">
              <a16:creationId xmlns:a16="http://schemas.microsoft.com/office/drawing/2014/main" id="{299F0BFB-E688-47BF-9CBD-2434AFBE33A9}"/>
            </a:ext>
          </a:extLst>
        </xdr:cNvPr>
        <xdr:cNvSpPr/>
      </xdr:nvSpPr>
      <xdr:spPr>
        <a:xfrm>
          <a:off x="18545175" y="615315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104</xdr:col>
      <xdr:colOff>38100</xdr:colOff>
      <xdr:row>54</xdr:row>
      <xdr:rowOff>104775</xdr:rowOff>
    </xdr:from>
    <xdr:to>
      <xdr:col>110</xdr:col>
      <xdr:colOff>0</xdr:colOff>
      <xdr:row>60</xdr:row>
      <xdr:rowOff>133350</xdr:rowOff>
    </xdr:to>
    <xdr:sp macro="" textlink="">
      <xdr:nvSpPr>
        <xdr:cNvPr id="108" name="Oval 107">
          <a:extLst>
            <a:ext uri="{FF2B5EF4-FFF2-40B4-BE49-F238E27FC236}">
              <a16:creationId xmlns:a16="http://schemas.microsoft.com/office/drawing/2014/main" id="{D4096297-6543-4AF0-BE5E-C7EB65AA98EB}"/>
            </a:ext>
          </a:extLst>
        </xdr:cNvPr>
        <xdr:cNvSpPr/>
      </xdr:nvSpPr>
      <xdr:spPr>
        <a:xfrm>
          <a:off x="18630900" y="103346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47626</xdr:colOff>
      <xdr:row>34</xdr:row>
      <xdr:rowOff>3613</xdr:rowOff>
    </xdr:from>
    <xdr:to>
      <xdr:col>21</xdr:col>
      <xdr:colOff>9526</xdr:colOff>
      <xdr:row>40</xdr:row>
      <xdr:rowOff>32188</xdr:rowOff>
    </xdr:to>
    <xdr:sp macro="" textlink="">
      <xdr:nvSpPr>
        <xdr:cNvPr id="109" name="Oval 108">
          <a:extLst>
            <a:ext uri="{FF2B5EF4-FFF2-40B4-BE49-F238E27FC236}">
              <a16:creationId xmlns:a16="http://schemas.microsoft.com/office/drawing/2014/main" id="{46E3B437-A173-4EC7-9646-D3D07827C9A3}"/>
            </a:ext>
          </a:extLst>
        </xdr:cNvPr>
        <xdr:cNvSpPr/>
      </xdr:nvSpPr>
      <xdr:spPr>
        <a:xfrm>
          <a:off x="5229226" y="73759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104776</xdr:colOff>
      <xdr:row>30</xdr:row>
      <xdr:rowOff>60763</xdr:rowOff>
    </xdr:from>
    <xdr:to>
      <xdr:col>21</xdr:col>
      <xdr:colOff>66676</xdr:colOff>
      <xdr:row>36</xdr:row>
      <xdr:rowOff>89338</xdr:rowOff>
    </xdr:to>
    <xdr:sp macro="" textlink="">
      <xdr:nvSpPr>
        <xdr:cNvPr id="110" name="Oval 109">
          <a:extLst>
            <a:ext uri="{FF2B5EF4-FFF2-40B4-BE49-F238E27FC236}">
              <a16:creationId xmlns:a16="http://schemas.microsoft.com/office/drawing/2014/main" id="{A4FF27C7-BF9B-41B4-92D0-E99E0D3C2FC8}"/>
            </a:ext>
          </a:extLst>
        </xdr:cNvPr>
        <xdr:cNvSpPr/>
      </xdr:nvSpPr>
      <xdr:spPr>
        <a:xfrm>
          <a:off x="5286376" y="68616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104775</xdr:colOff>
      <xdr:row>51</xdr:row>
      <xdr:rowOff>38100</xdr:rowOff>
    </xdr:from>
    <xdr:to>
      <xdr:col>88</xdr:col>
      <xdr:colOff>66675</xdr:colOff>
      <xdr:row>57</xdr:row>
      <xdr:rowOff>66675</xdr:rowOff>
    </xdr:to>
    <xdr:sp macro="" textlink="">
      <xdr:nvSpPr>
        <xdr:cNvPr id="111" name="Oval 110">
          <a:extLst>
            <a:ext uri="{FF2B5EF4-FFF2-40B4-BE49-F238E27FC236}">
              <a16:creationId xmlns:a16="http://schemas.microsoft.com/office/drawing/2014/main" id="{EC1639D2-E387-4DC8-A29B-98F428A2091A}"/>
            </a:ext>
          </a:extLst>
        </xdr:cNvPr>
        <xdr:cNvSpPr/>
      </xdr:nvSpPr>
      <xdr:spPr>
        <a:xfrm>
          <a:off x="15554325" y="98393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28</xdr:row>
      <xdr:rowOff>66675</xdr:rowOff>
    </xdr:from>
    <xdr:to>
      <xdr:col>88</xdr:col>
      <xdr:colOff>95250</xdr:colOff>
      <xdr:row>34</xdr:row>
      <xdr:rowOff>95250</xdr:rowOff>
    </xdr:to>
    <xdr:sp macro="" textlink="">
      <xdr:nvSpPr>
        <xdr:cNvPr id="112" name="Oval 111">
          <a:extLst>
            <a:ext uri="{FF2B5EF4-FFF2-40B4-BE49-F238E27FC236}">
              <a16:creationId xmlns:a16="http://schemas.microsoft.com/office/drawing/2014/main" id="{7DB67D4A-740E-461C-92C1-7A5297C1097A}"/>
            </a:ext>
          </a:extLst>
        </xdr:cNvPr>
        <xdr:cNvSpPr/>
      </xdr:nvSpPr>
      <xdr:spPr>
        <a:xfrm>
          <a:off x="15582900" y="65817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oneCellAnchor>
    <xdr:from>
      <xdr:col>73</xdr:col>
      <xdr:colOff>133350</xdr:colOff>
      <xdr:row>71</xdr:row>
      <xdr:rowOff>57150</xdr:rowOff>
    </xdr:from>
    <xdr:ext cx="3409950" cy="3368238"/>
    <xdr:pic>
      <xdr:nvPicPr>
        <xdr:cNvPr id="113" name="Picture 112">
          <a:extLst>
            <a:ext uri="{FF2B5EF4-FFF2-40B4-BE49-F238E27FC236}">
              <a16:creationId xmlns:a16="http://schemas.microsoft.com/office/drawing/2014/main" id="{CC85A6D7-7AFD-44C2-A627-5235D4208BA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95</xdr:row>
      <xdr:rowOff>38100</xdr:rowOff>
    </xdr:from>
    <xdr:ext cx="3409950" cy="3368238"/>
    <xdr:pic>
      <xdr:nvPicPr>
        <xdr:cNvPr id="114" name="Picture 113">
          <a:extLst>
            <a:ext uri="{FF2B5EF4-FFF2-40B4-BE49-F238E27FC236}">
              <a16:creationId xmlns:a16="http://schemas.microsoft.com/office/drawing/2014/main" id="{C0663E7D-B22D-4A81-98D0-72C007A627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71</xdr:row>
      <xdr:rowOff>85725</xdr:rowOff>
    </xdr:from>
    <xdr:ext cx="3409950" cy="3368238"/>
    <xdr:pic>
      <xdr:nvPicPr>
        <xdr:cNvPr id="115" name="Picture 114">
          <a:extLst>
            <a:ext uri="{FF2B5EF4-FFF2-40B4-BE49-F238E27FC236}">
              <a16:creationId xmlns:a16="http://schemas.microsoft.com/office/drawing/2014/main" id="{28ED4058-33A0-4674-ADF2-BB270EC99F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95</xdr:row>
      <xdr:rowOff>38100</xdr:rowOff>
    </xdr:from>
    <xdr:ext cx="3409950" cy="3368238"/>
    <xdr:pic>
      <xdr:nvPicPr>
        <xdr:cNvPr id="116" name="Picture 115">
          <a:extLst>
            <a:ext uri="{FF2B5EF4-FFF2-40B4-BE49-F238E27FC236}">
              <a16:creationId xmlns:a16="http://schemas.microsoft.com/office/drawing/2014/main" id="{A822E6D3-DAB7-4ED9-8CC9-9E5C2A3776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95</xdr:row>
      <xdr:rowOff>19050</xdr:rowOff>
    </xdr:from>
    <xdr:ext cx="3409950" cy="3368238"/>
    <xdr:pic>
      <xdr:nvPicPr>
        <xdr:cNvPr id="117" name="Picture 116">
          <a:extLst>
            <a:ext uri="{FF2B5EF4-FFF2-40B4-BE49-F238E27FC236}">
              <a16:creationId xmlns:a16="http://schemas.microsoft.com/office/drawing/2014/main" id="{C783A931-35D0-4000-AD20-E8BCB42AE17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95</xdr:row>
      <xdr:rowOff>9525</xdr:rowOff>
    </xdr:from>
    <xdr:ext cx="3409950" cy="3368238"/>
    <xdr:pic>
      <xdr:nvPicPr>
        <xdr:cNvPr id="118" name="Picture 117">
          <a:extLst>
            <a:ext uri="{FF2B5EF4-FFF2-40B4-BE49-F238E27FC236}">
              <a16:creationId xmlns:a16="http://schemas.microsoft.com/office/drawing/2014/main" id="{F6AECA81-8004-4053-9043-475CEA9896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19050</xdr:colOff>
      <xdr:row>71</xdr:row>
      <xdr:rowOff>57150</xdr:rowOff>
    </xdr:from>
    <xdr:ext cx="3409950" cy="3368238"/>
    <xdr:pic>
      <xdr:nvPicPr>
        <xdr:cNvPr id="119" name="Picture 118">
          <a:extLst>
            <a:ext uri="{FF2B5EF4-FFF2-40B4-BE49-F238E27FC236}">
              <a16:creationId xmlns:a16="http://schemas.microsoft.com/office/drawing/2014/main" id="{D9AADD2A-BE8A-4B97-B27C-BD7F36BE91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3087350"/>
          <a:ext cx="3409950" cy="3368238"/>
        </a:xfrm>
        <a:prstGeom prst="rect">
          <a:avLst/>
        </a:prstGeom>
      </xdr:spPr>
    </xdr:pic>
    <xdr:clientData/>
  </xdr:oneCellAnchor>
  <xdr:oneCellAnchor>
    <xdr:from>
      <xdr:col>49</xdr:col>
      <xdr:colOff>133351</xdr:colOff>
      <xdr:row>71</xdr:row>
      <xdr:rowOff>60763</xdr:rowOff>
    </xdr:from>
    <xdr:ext cx="3409950" cy="3368238"/>
    <xdr:pic>
      <xdr:nvPicPr>
        <xdr:cNvPr id="120" name="Picture 119">
          <a:extLst>
            <a:ext uri="{FF2B5EF4-FFF2-40B4-BE49-F238E27FC236}">
              <a16:creationId xmlns:a16="http://schemas.microsoft.com/office/drawing/2014/main" id="{331388DA-052A-43DF-8A9F-F54C4A6445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68026" y="13090963"/>
          <a:ext cx="3409950" cy="3368238"/>
        </a:xfrm>
        <a:prstGeom prst="rect">
          <a:avLst/>
        </a:prstGeom>
      </xdr:spPr>
    </xdr:pic>
    <xdr:clientData/>
  </xdr:oneCellAnchor>
  <xdr:twoCellAnchor>
    <xdr:from>
      <xdr:col>33</xdr:col>
      <xdr:colOff>47625</xdr:colOff>
      <xdr:row>102</xdr:row>
      <xdr:rowOff>66679</xdr:rowOff>
    </xdr:from>
    <xdr:to>
      <xdr:col>45</xdr:col>
      <xdr:colOff>133350</xdr:colOff>
      <xdr:row>109</xdr:row>
      <xdr:rowOff>123829</xdr:rowOff>
    </xdr:to>
    <xdr:sp macro="" textlink="">
      <xdr:nvSpPr>
        <xdr:cNvPr id="121" name="Rectangle 120">
          <a:extLst>
            <a:ext uri="{FF2B5EF4-FFF2-40B4-BE49-F238E27FC236}">
              <a16:creationId xmlns:a16="http://schemas.microsoft.com/office/drawing/2014/main" id="{4C7112C2-607E-4C12-8781-8E38E5F133E4}"/>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76</xdr:row>
      <xdr:rowOff>114302</xdr:rowOff>
    </xdr:from>
    <xdr:to>
      <xdr:col>107</xdr:col>
      <xdr:colOff>2</xdr:colOff>
      <xdr:row>89</xdr:row>
      <xdr:rowOff>57152</xdr:rowOff>
    </xdr:to>
    <xdr:sp macro="" textlink="">
      <xdr:nvSpPr>
        <xdr:cNvPr id="122" name="Rectangle 121">
          <a:extLst>
            <a:ext uri="{FF2B5EF4-FFF2-40B4-BE49-F238E27FC236}">
              <a16:creationId xmlns:a16="http://schemas.microsoft.com/office/drawing/2014/main" id="{054F88B5-A369-4986-AA07-C6D4FE8D02AD}"/>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100</xdr:row>
      <xdr:rowOff>133351</xdr:rowOff>
    </xdr:from>
    <xdr:to>
      <xdr:col>107</xdr:col>
      <xdr:colOff>28575</xdr:colOff>
      <xdr:row>113</xdr:row>
      <xdr:rowOff>85726</xdr:rowOff>
    </xdr:to>
    <xdr:sp macro="" textlink="">
      <xdr:nvSpPr>
        <xdr:cNvPr id="123" name="Rectangle 122">
          <a:extLst>
            <a:ext uri="{FF2B5EF4-FFF2-40B4-BE49-F238E27FC236}">
              <a16:creationId xmlns:a16="http://schemas.microsoft.com/office/drawing/2014/main" id="{0D89F2C3-CA7A-4659-AB16-8984D6A59040}"/>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79</xdr:row>
      <xdr:rowOff>104778</xdr:rowOff>
    </xdr:from>
    <xdr:to>
      <xdr:col>46</xdr:col>
      <xdr:colOff>19050</xdr:colOff>
      <xdr:row>87</xdr:row>
      <xdr:rowOff>19053</xdr:rowOff>
    </xdr:to>
    <xdr:sp macro="" textlink="">
      <xdr:nvSpPr>
        <xdr:cNvPr id="124" name="Rectangle 123">
          <a:extLst>
            <a:ext uri="{FF2B5EF4-FFF2-40B4-BE49-F238E27FC236}">
              <a16:creationId xmlns:a16="http://schemas.microsoft.com/office/drawing/2014/main" id="{951CC4FD-8BEA-405D-8F45-FD3035A0575D}"/>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74</xdr:row>
      <xdr:rowOff>104779</xdr:rowOff>
    </xdr:from>
    <xdr:to>
      <xdr:col>79</xdr:col>
      <xdr:colOff>95253</xdr:colOff>
      <xdr:row>76</xdr:row>
      <xdr:rowOff>133354</xdr:rowOff>
    </xdr:to>
    <xdr:sp macro="" textlink="">
      <xdr:nvSpPr>
        <xdr:cNvPr id="125" name="Isosceles Triangle 124">
          <a:extLst>
            <a:ext uri="{FF2B5EF4-FFF2-40B4-BE49-F238E27FC236}">
              <a16:creationId xmlns:a16="http://schemas.microsoft.com/office/drawing/2014/main" id="{F1426D8D-56BD-4B11-9BF7-7A5408B47642}"/>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113</xdr:row>
      <xdr:rowOff>19050</xdr:rowOff>
    </xdr:from>
    <xdr:to>
      <xdr:col>80</xdr:col>
      <xdr:colOff>0</xdr:colOff>
      <xdr:row>115</xdr:row>
      <xdr:rowOff>47625</xdr:rowOff>
    </xdr:to>
    <xdr:sp macro="" textlink="">
      <xdr:nvSpPr>
        <xdr:cNvPr id="126" name="Isosceles Triangle 125">
          <a:extLst>
            <a:ext uri="{FF2B5EF4-FFF2-40B4-BE49-F238E27FC236}">
              <a16:creationId xmlns:a16="http://schemas.microsoft.com/office/drawing/2014/main" id="{6B3BE658-89C5-48CC-92A7-A5D60B1DC0D0}"/>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109</xdr:row>
      <xdr:rowOff>133353</xdr:rowOff>
    </xdr:from>
    <xdr:to>
      <xdr:col>69</xdr:col>
      <xdr:colOff>95249</xdr:colOff>
      <xdr:row>110</xdr:row>
      <xdr:rowOff>85729</xdr:rowOff>
    </xdr:to>
    <xdr:sp macro="" textlink="">
      <xdr:nvSpPr>
        <xdr:cNvPr id="127" name="Rectangle 126">
          <a:extLst>
            <a:ext uri="{FF2B5EF4-FFF2-40B4-BE49-F238E27FC236}">
              <a16:creationId xmlns:a16="http://schemas.microsoft.com/office/drawing/2014/main" id="{A1190BA2-08A8-4B03-B524-E2057816FA73}"/>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101</xdr:row>
      <xdr:rowOff>26</xdr:rowOff>
    </xdr:from>
    <xdr:to>
      <xdr:col>85</xdr:col>
      <xdr:colOff>57169</xdr:colOff>
      <xdr:row>113</xdr:row>
      <xdr:rowOff>85751</xdr:rowOff>
    </xdr:to>
    <xdr:sp macro="" textlink="">
      <xdr:nvSpPr>
        <xdr:cNvPr id="128" name="Rectangle 127">
          <a:extLst>
            <a:ext uri="{FF2B5EF4-FFF2-40B4-BE49-F238E27FC236}">
              <a16:creationId xmlns:a16="http://schemas.microsoft.com/office/drawing/2014/main" id="{5EEAD294-FA13-406D-800D-2BC8885CCF74}"/>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83</xdr:row>
      <xdr:rowOff>95251</xdr:rowOff>
    </xdr:from>
    <xdr:to>
      <xdr:col>108</xdr:col>
      <xdr:colOff>19059</xdr:colOff>
      <xdr:row>106</xdr:row>
      <xdr:rowOff>114301</xdr:rowOff>
    </xdr:to>
    <xdr:sp macro="" textlink="">
      <xdr:nvSpPr>
        <xdr:cNvPr id="129" name="Rectangle 128">
          <a:extLst>
            <a:ext uri="{FF2B5EF4-FFF2-40B4-BE49-F238E27FC236}">
              <a16:creationId xmlns:a16="http://schemas.microsoft.com/office/drawing/2014/main" id="{E624528C-2C39-47B8-B68F-95B93D32BA7C}"/>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83</xdr:row>
      <xdr:rowOff>4765</xdr:rowOff>
    </xdr:from>
    <xdr:to>
      <xdr:col>77</xdr:col>
      <xdr:colOff>33338</xdr:colOff>
      <xdr:row>106</xdr:row>
      <xdr:rowOff>42865</xdr:rowOff>
    </xdr:to>
    <xdr:sp macro="" textlink="">
      <xdr:nvSpPr>
        <xdr:cNvPr id="130" name="Rectangle 129">
          <a:extLst>
            <a:ext uri="{FF2B5EF4-FFF2-40B4-BE49-F238E27FC236}">
              <a16:creationId xmlns:a16="http://schemas.microsoft.com/office/drawing/2014/main" id="{301D8B5C-E695-4B68-9370-A86662D4033A}"/>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79</xdr:row>
      <xdr:rowOff>47630</xdr:rowOff>
    </xdr:from>
    <xdr:to>
      <xdr:col>66</xdr:col>
      <xdr:colOff>28580</xdr:colOff>
      <xdr:row>86</xdr:row>
      <xdr:rowOff>104780</xdr:rowOff>
    </xdr:to>
    <xdr:sp macro="" textlink="">
      <xdr:nvSpPr>
        <xdr:cNvPr id="131" name="Rectangle 130">
          <a:extLst>
            <a:ext uri="{FF2B5EF4-FFF2-40B4-BE49-F238E27FC236}">
              <a16:creationId xmlns:a16="http://schemas.microsoft.com/office/drawing/2014/main" id="{9BF88575-0562-4FFC-AF38-46B1A35FBD06}"/>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83</xdr:row>
      <xdr:rowOff>32148</xdr:rowOff>
    </xdr:from>
    <xdr:to>
      <xdr:col>99</xdr:col>
      <xdr:colOff>41673</xdr:colOff>
      <xdr:row>106</xdr:row>
      <xdr:rowOff>79773</xdr:rowOff>
    </xdr:to>
    <xdr:sp macro="" textlink="">
      <xdr:nvSpPr>
        <xdr:cNvPr id="132" name="Rectangle 131">
          <a:extLst>
            <a:ext uri="{FF2B5EF4-FFF2-40B4-BE49-F238E27FC236}">
              <a16:creationId xmlns:a16="http://schemas.microsoft.com/office/drawing/2014/main" id="{32438F39-E838-48E9-B708-1ADFA12498D1}"/>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73</xdr:row>
      <xdr:rowOff>123825</xdr:rowOff>
    </xdr:from>
    <xdr:to>
      <xdr:col>107</xdr:col>
      <xdr:colOff>133350</xdr:colOff>
      <xdr:row>74</xdr:row>
      <xdr:rowOff>83346</xdr:rowOff>
    </xdr:to>
    <xdr:sp macro="" textlink="">
      <xdr:nvSpPr>
        <xdr:cNvPr id="133" name="Rectangle 132">
          <a:extLst>
            <a:ext uri="{FF2B5EF4-FFF2-40B4-BE49-F238E27FC236}">
              <a16:creationId xmlns:a16="http://schemas.microsoft.com/office/drawing/2014/main" id="{81318401-26AC-4F2A-99F0-B86D533824F3}"/>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115</xdr:row>
      <xdr:rowOff>114300</xdr:rowOff>
    </xdr:from>
    <xdr:to>
      <xdr:col>107</xdr:col>
      <xdr:colOff>19050</xdr:colOff>
      <xdr:row>116</xdr:row>
      <xdr:rowOff>73821</xdr:rowOff>
    </xdr:to>
    <xdr:sp macro="" textlink="">
      <xdr:nvSpPr>
        <xdr:cNvPr id="134" name="Rectangle 133">
          <a:extLst>
            <a:ext uri="{FF2B5EF4-FFF2-40B4-BE49-F238E27FC236}">
              <a16:creationId xmlns:a16="http://schemas.microsoft.com/office/drawing/2014/main" id="{CAA2D9D6-D15A-4560-9A40-9CF60FE4979F}"/>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69</xdr:row>
      <xdr:rowOff>85726</xdr:rowOff>
    </xdr:from>
    <xdr:to>
      <xdr:col>56</xdr:col>
      <xdr:colOff>9526</xdr:colOff>
      <xdr:row>70</xdr:row>
      <xdr:rowOff>114301</xdr:rowOff>
    </xdr:to>
    <xdr:sp macro="" textlink="">
      <xdr:nvSpPr>
        <xdr:cNvPr id="135" name="Isosceles Triangle 134">
          <a:extLst>
            <a:ext uri="{FF2B5EF4-FFF2-40B4-BE49-F238E27FC236}">
              <a16:creationId xmlns:a16="http://schemas.microsoft.com/office/drawing/2014/main" id="{6A597B83-71F5-4CA5-A24B-AC34BAAF4E42}"/>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69</xdr:row>
      <xdr:rowOff>85724</xdr:rowOff>
    </xdr:from>
    <xdr:to>
      <xdr:col>57</xdr:col>
      <xdr:colOff>95250</xdr:colOff>
      <xdr:row>70</xdr:row>
      <xdr:rowOff>114299</xdr:rowOff>
    </xdr:to>
    <xdr:sp macro="" textlink="">
      <xdr:nvSpPr>
        <xdr:cNvPr id="136" name="Isosceles Triangle 135">
          <a:extLst>
            <a:ext uri="{FF2B5EF4-FFF2-40B4-BE49-F238E27FC236}">
              <a16:creationId xmlns:a16="http://schemas.microsoft.com/office/drawing/2014/main" id="{7C27F7F1-014B-4981-97B8-706130F5D865}"/>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69</xdr:row>
      <xdr:rowOff>104775</xdr:rowOff>
    </xdr:from>
    <xdr:to>
      <xdr:col>65</xdr:col>
      <xdr:colOff>28578</xdr:colOff>
      <xdr:row>70</xdr:row>
      <xdr:rowOff>133350</xdr:rowOff>
    </xdr:to>
    <xdr:sp macro="" textlink="">
      <xdr:nvSpPr>
        <xdr:cNvPr id="137" name="Isosceles Triangle 136">
          <a:extLst>
            <a:ext uri="{FF2B5EF4-FFF2-40B4-BE49-F238E27FC236}">
              <a16:creationId xmlns:a16="http://schemas.microsoft.com/office/drawing/2014/main" id="{1B17F106-8070-4FDF-BA55-D9BE78DEEAEB}"/>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69</xdr:row>
      <xdr:rowOff>4764</xdr:rowOff>
    </xdr:from>
    <xdr:to>
      <xdr:col>54</xdr:col>
      <xdr:colOff>109539</xdr:colOff>
      <xdr:row>70</xdr:row>
      <xdr:rowOff>47624</xdr:rowOff>
    </xdr:to>
    <xdr:sp macro="" textlink="">
      <xdr:nvSpPr>
        <xdr:cNvPr id="138" name="Isosceles Triangle 137">
          <a:extLst>
            <a:ext uri="{FF2B5EF4-FFF2-40B4-BE49-F238E27FC236}">
              <a16:creationId xmlns:a16="http://schemas.microsoft.com/office/drawing/2014/main" id="{E3013FFE-9650-477A-ADCF-28064CE52ACC}"/>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69</xdr:row>
      <xdr:rowOff>21434</xdr:rowOff>
    </xdr:from>
    <xdr:to>
      <xdr:col>63</xdr:col>
      <xdr:colOff>121443</xdr:colOff>
      <xdr:row>70</xdr:row>
      <xdr:rowOff>50009</xdr:rowOff>
    </xdr:to>
    <xdr:sp macro="" textlink="">
      <xdr:nvSpPr>
        <xdr:cNvPr id="139" name="Isosceles Triangle 138">
          <a:extLst>
            <a:ext uri="{FF2B5EF4-FFF2-40B4-BE49-F238E27FC236}">
              <a16:creationId xmlns:a16="http://schemas.microsoft.com/office/drawing/2014/main" id="{D66DD202-6B51-431E-98CE-976C7226ABB3}"/>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69</xdr:row>
      <xdr:rowOff>114303</xdr:rowOff>
    </xdr:from>
    <xdr:to>
      <xdr:col>59</xdr:col>
      <xdr:colOff>66675</xdr:colOff>
      <xdr:row>70</xdr:row>
      <xdr:rowOff>133353</xdr:rowOff>
    </xdr:to>
    <xdr:sp macro="" textlink="">
      <xdr:nvSpPr>
        <xdr:cNvPr id="140" name="Isosceles Triangle 139">
          <a:extLst>
            <a:ext uri="{FF2B5EF4-FFF2-40B4-BE49-F238E27FC236}">
              <a16:creationId xmlns:a16="http://schemas.microsoft.com/office/drawing/2014/main" id="{FD152A9C-EE27-4A1B-BEE7-966FACD300BB}"/>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102</xdr:row>
      <xdr:rowOff>66675</xdr:rowOff>
    </xdr:from>
    <xdr:to>
      <xdr:col>67</xdr:col>
      <xdr:colOff>9525</xdr:colOff>
      <xdr:row>109</xdr:row>
      <xdr:rowOff>123825</xdr:rowOff>
    </xdr:to>
    <xdr:sp macro="" textlink="">
      <xdr:nvSpPr>
        <xdr:cNvPr id="141" name="Rectangle 140">
          <a:extLst>
            <a:ext uri="{FF2B5EF4-FFF2-40B4-BE49-F238E27FC236}">
              <a16:creationId xmlns:a16="http://schemas.microsoft.com/office/drawing/2014/main" id="{910F7B29-8564-4F7C-9C6D-22FD2302ACF2}"/>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76</xdr:row>
      <xdr:rowOff>104775</xdr:rowOff>
    </xdr:from>
    <xdr:to>
      <xdr:col>84</xdr:col>
      <xdr:colOff>133350</xdr:colOff>
      <xdr:row>89</xdr:row>
      <xdr:rowOff>47625</xdr:rowOff>
    </xdr:to>
    <xdr:sp macro="" textlink="">
      <xdr:nvSpPr>
        <xdr:cNvPr id="142" name="Rectangle 141">
          <a:extLst>
            <a:ext uri="{FF2B5EF4-FFF2-40B4-BE49-F238E27FC236}">
              <a16:creationId xmlns:a16="http://schemas.microsoft.com/office/drawing/2014/main" id="{6E8DA833-7E71-43F0-826D-247A2C819DB0}"/>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115</xdr:row>
      <xdr:rowOff>38100</xdr:rowOff>
    </xdr:from>
    <xdr:to>
      <xdr:col>111</xdr:col>
      <xdr:colOff>123825</xdr:colOff>
      <xdr:row>115</xdr:row>
      <xdr:rowOff>133351</xdr:rowOff>
    </xdr:to>
    <xdr:sp macro="" textlink="">
      <xdr:nvSpPr>
        <xdr:cNvPr id="143" name="Rectangle 142">
          <a:extLst>
            <a:ext uri="{FF2B5EF4-FFF2-40B4-BE49-F238E27FC236}">
              <a16:creationId xmlns:a16="http://schemas.microsoft.com/office/drawing/2014/main" id="{A00FB253-A9CD-42E1-AAAD-F30A4C8EB806}"/>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74</xdr:row>
      <xdr:rowOff>66675</xdr:rowOff>
    </xdr:from>
    <xdr:to>
      <xdr:col>111</xdr:col>
      <xdr:colOff>76200</xdr:colOff>
      <xdr:row>75</xdr:row>
      <xdr:rowOff>19051</xdr:rowOff>
    </xdr:to>
    <xdr:sp macro="" textlink="">
      <xdr:nvSpPr>
        <xdr:cNvPr id="144" name="Rectangle 143">
          <a:extLst>
            <a:ext uri="{FF2B5EF4-FFF2-40B4-BE49-F238E27FC236}">
              <a16:creationId xmlns:a16="http://schemas.microsoft.com/office/drawing/2014/main" id="{6AEA9DBD-F0A7-4912-A7A2-78099CDB36C3}"/>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75</xdr:row>
      <xdr:rowOff>71438</xdr:rowOff>
    </xdr:from>
    <xdr:to>
      <xdr:col>70</xdr:col>
      <xdr:colOff>61913</xdr:colOff>
      <xdr:row>115</xdr:row>
      <xdr:rowOff>42863</xdr:rowOff>
    </xdr:to>
    <xdr:sp macro="" textlink="">
      <xdr:nvSpPr>
        <xdr:cNvPr id="145" name="Rectangle 144">
          <a:extLst>
            <a:ext uri="{FF2B5EF4-FFF2-40B4-BE49-F238E27FC236}">
              <a16:creationId xmlns:a16="http://schemas.microsoft.com/office/drawing/2014/main" id="{13A24BC3-8971-4830-A143-377B6EB4948A}"/>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83</xdr:row>
      <xdr:rowOff>38100</xdr:rowOff>
    </xdr:from>
    <xdr:to>
      <xdr:col>86</xdr:col>
      <xdr:colOff>26196</xdr:colOff>
      <xdr:row>106</xdr:row>
      <xdr:rowOff>85725</xdr:rowOff>
    </xdr:to>
    <xdr:sp macro="" textlink="">
      <xdr:nvSpPr>
        <xdr:cNvPr id="146" name="Rectangle 145">
          <a:extLst>
            <a:ext uri="{FF2B5EF4-FFF2-40B4-BE49-F238E27FC236}">
              <a16:creationId xmlns:a16="http://schemas.microsoft.com/office/drawing/2014/main" id="{837695BB-C4F6-480F-92CB-BEBB1B4BD678}"/>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75</xdr:row>
      <xdr:rowOff>14288</xdr:rowOff>
    </xdr:from>
    <xdr:to>
      <xdr:col>77</xdr:col>
      <xdr:colOff>119063</xdr:colOff>
      <xdr:row>114</xdr:row>
      <xdr:rowOff>128588</xdr:rowOff>
    </xdr:to>
    <xdr:sp macro="" textlink="">
      <xdr:nvSpPr>
        <xdr:cNvPr id="147" name="Rectangle 146">
          <a:extLst>
            <a:ext uri="{FF2B5EF4-FFF2-40B4-BE49-F238E27FC236}">
              <a16:creationId xmlns:a16="http://schemas.microsoft.com/office/drawing/2014/main" id="{B25A3222-6FC6-4FEE-973F-DD0E83F2D5CF}"/>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101</xdr:row>
      <xdr:rowOff>114300</xdr:rowOff>
    </xdr:from>
    <xdr:to>
      <xdr:col>69</xdr:col>
      <xdr:colOff>104775</xdr:colOff>
      <xdr:row>102</xdr:row>
      <xdr:rowOff>66676</xdr:rowOff>
    </xdr:to>
    <xdr:sp macro="" textlink="">
      <xdr:nvSpPr>
        <xdr:cNvPr id="148" name="Rectangle 147">
          <a:extLst>
            <a:ext uri="{FF2B5EF4-FFF2-40B4-BE49-F238E27FC236}">
              <a16:creationId xmlns:a16="http://schemas.microsoft.com/office/drawing/2014/main" id="{B07D1BC6-8D35-4BAB-8EE4-4447E50F50CE}"/>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75</xdr:row>
      <xdr:rowOff>42863</xdr:rowOff>
    </xdr:from>
    <xdr:to>
      <xdr:col>107</xdr:col>
      <xdr:colOff>71438</xdr:colOff>
      <xdr:row>115</xdr:row>
      <xdr:rowOff>14288</xdr:rowOff>
    </xdr:to>
    <xdr:sp macro="" textlink="">
      <xdr:nvSpPr>
        <xdr:cNvPr id="149" name="Rectangle 148">
          <a:extLst>
            <a:ext uri="{FF2B5EF4-FFF2-40B4-BE49-F238E27FC236}">
              <a16:creationId xmlns:a16="http://schemas.microsoft.com/office/drawing/2014/main" id="{055FB496-EE2D-414B-807F-B354885D430E}"/>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75</xdr:row>
      <xdr:rowOff>52388</xdr:rowOff>
    </xdr:from>
    <xdr:to>
      <xdr:col>29</xdr:col>
      <xdr:colOff>109538</xdr:colOff>
      <xdr:row>115</xdr:row>
      <xdr:rowOff>23813</xdr:rowOff>
    </xdr:to>
    <xdr:sp macro="" textlink="">
      <xdr:nvSpPr>
        <xdr:cNvPr id="150" name="Rectangle 149">
          <a:extLst>
            <a:ext uri="{FF2B5EF4-FFF2-40B4-BE49-F238E27FC236}">
              <a16:creationId xmlns:a16="http://schemas.microsoft.com/office/drawing/2014/main" id="{7D50EC60-5C72-4B0A-83EB-6A1276E5D7B0}"/>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75</xdr:row>
      <xdr:rowOff>76200</xdr:rowOff>
    </xdr:from>
    <xdr:to>
      <xdr:col>85</xdr:col>
      <xdr:colOff>85726</xdr:colOff>
      <xdr:row>115</xdr:row>
      <xdr:rowOff>47625</xdr:rowOff>
    </xdr:to>
    <xdr:sp macro="" textlink="">
      <xdr:nvSpPr>
        <xdr:cNvPr id="151" name="Rectangle 150">
          <a:extLst>
            <a:ext uri="{FF2B5EF4-FFF2-40B4-BE49-F238E27FC236}">
              <a16:creationId xmlns:a16="http://schemas.microsoft.com/office/drawing/2014/main" id="{F680556C-1AB2-44BE-87AB-C4B48EE4610C}"/>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74</xdr:row>
      <xdr:rowOff>114300</xdr:rowOff>
    </xdr:from>
    <xdr:to>
      <xdr:col>99</xdr:col>
      <xdr:colOff>114301</xdr:colOff>
      <xdr:row>114</xdr:row>
      <xdr:rowOff>85725</xdr:rowOff>
    </xdr:to>
    <xdr:sp macro="" textlink="">
      <xdr:nvSpPr>
        <xdr:cNvPr id="152" name="Rectangle 151">
          <a:extLst>
            <a:ext uri="{FF2B5EF4-FFF2-40B4-BE49-F238E27FC236}">
              <a16:creationId xmlns:a16="http://schemas.microsoft.com/office/drawing/2014/main" id="{78707036-5E5B-4B5B-BFD7-2A08FA582963}"/>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86</xdr:row>
      <xdr:rowOff>119062</xdr:rowOff>
    </xdr:from>
    <xdr:to>
      <xdr:col>69</xdr:col>
      <xdr:colOff>80963</xdr:colOff>
      <xdr:row>87</xdr:row>
      <xdr:rowOff>71438</xdr:rowOff>
    </xdr:to>
    <xdr:sp macro="" textlink="">
      <xdr:nvSpPr>
        <xdr:cNvPr id="153" name="Rectangle 152">
          <a:extLst>
            <a:ext uri="{FF2B5EF4-FFF2-40B4-BE49-F238E27FC236}">
              <a16:creationId xmlns:a16="http://schemas.microsoft.com/office/drawing/2014/main" id="{A2B9EB96-1750-4BED-B9C6-F80BAB8D22A9}"/>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79</xdr:row>
      <xdr:rowOff>14287</xdr:rowOff>
    </xdr:from>
    <xdr:to>
      <xdr:col>69</xdr:col>
      <xdr:colOff>90488</xdr:colOff>
      <xdr:row>79</xdr:row>
      <xdr:rowOff>109538</xdr:rowOff>
    </xdr:to>
    <xdr:sp macro="" textlink="">
      <xdr:nvSpPr>
        <xdr:cNvPr id="154" name="Rectangle 153">
          <a:extLst>
            <a:ext uri="{FF2B5EF4-FFF2-40B4-BE49-F238E27FC236}">
              <a16:creationId xmlns:a16="http://schemas.microsoft.com/office/drawing/2014/main" id="{430F64A7-FCE6-45BA-AABA-721576E5A073}"/>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74</xdr:row>
      <xdr:rowOff>66677</xdr:rowOff>
    </xdr:from>
    <xdr:to>
      <xdr:col>82</xdr:col>
      <xdr:colOff>25007</xdr:colOff>
      <xdr:row>75</xdr:row>
      <xdr:rowOff>9528</xdr:rowOff>
    </xdr:to>
    <xdr:sp macro="" textlink="">
      <xdr:nvSpPr>
        <xdr:cNvPr id="155" name="Rectangle 154">
          <a:extLst>
            <a:ext uri="{FF2B5EF4-FFF2-40B4-BE49-F238E27FC236}">
              <a16:creationId xmlns:a16="http://schemas.microsoft.com/office/drawing/2014/main" id="{75B53BD7-1D91-4B54-8F70-2AFD638B2C64}"/>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115</xdr:row>
      <xdr:rowOff>19052</xdr:rowOff>
    </xdr:from>
    <xdr:to>
      <xdr:col>82</xdr:col>
      <xdr:colOff>25009</xdr:colOff>
      <xdr:row>115</xdr:row>
      <xdr:rowOff>104778</xdr:rowOff>
    </xdr:to>
    <xdr:sp macro="" textlink="">
      <xdr:nvSpPr>
        <xdr:cNvPr id="156" name="Rectangle 155">
          <a:extLst>
            <a:ext uri="{FF2B5EF4-FFF2-40B4-BE49-F238E27FC236}">
              <a16:creationId xmlns:a16="http://schemas.microsoft.com/office/drawing/2014/main" id="{1BFFAC85-0339-40EF-8524-74BA621FC2FB}"/>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74</xdr:row>
      <xdr:rowOff>57151</xdr:rowOff>
    </xdr:from>
    <xdr:to>
      <xdr:col>111</xdr:col>
      <xdr:colOff>44056</xdr:colOff>
      <xdr:row>75</xdr:row>
      <xdr:rowOff>2</xdr:rowOff>
    </xdr:to>
    <xdr:sp macro="" textlink="">
      <xdr:nvSpPr>
        <xdr:cNvPr id="157" name="Rectangle 156">
          <a:extLst>
            <a:ext uri="{FF2B5EF4-FFF2-40B4-BE49-F238E27FC236}">
              <a16:creationId xmlns:a16="http://schemas.microsoft.com/office/drawing/2014/main" id="{0DC77DA0-31A0-4790-BE75-514749D2BAB3}"/>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115</xdr:row>
      <xdr:rowOff>19052</xdr:rowOff>
    </xdr:from>
    <xdr:to>
      <xdr:col>112</xdr:col>
      <xdr:colOff>44057</xdr:colOff>
      <xdr:row>115</xdr:row>
      <xdr:rowOff>104778</xdr:rowOff>
    </xdr:to>
    <xdr:sp macro="" textlink="">
      <xdr:nvSpPr>
        <xdr:cNvPr id="158" name="Rectangle 157">
          <a:extLst>
            <a:ext uri="{FF2B5EF4-FFF2-40B4-BE49-F238E27FC236}">
              <a16:creationId xmlns:a16="http://schemas.microsoft.com/office/drawing/2014/main" id="{B417294A-E4EE-40C0-9F7A-68BA8C001BE5}"/>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171449</xdr:colOff>
      <xdr:row>94</xdr:row>
      <xdr:rowOff>114299</xdr:rowOff>
    </xdr:from>
    <xdr:to>
      <xdr:col>23</xdr:col>
      <xdr:colOff>276224</xdr:colOff>
      <xdr:row>107</xdr:row>
      <xdr:rowOff>38099</xdr:rowOff>
    </xdr:to>
    <xdr:sp macro="" textlink="Q12">
      <xdr:nvSpPr>
        <xdr:cNvPr id="159" name="Oval 158">
          <a:extLst>
            <a:ext uri="{FF2B5EF4-FFF2-40B4-BE49-F238E27FC236}">
              <a16:creationId xmlns:a16="http://schemas.microsoft.com/office/drawing/2014/main" id="{07B6149D-878C-4124-9D2E-E4216D39CCC5}"/>
            </a:ext>
          </a:extLst>
        </xdr:cNvPr>
        <xdr:cNvSpPr/>
      </xdr:nvSpPr>
      <xdr:spPr>
        <a:xfrm>
          <a:off x="5353049" y="16430624"/>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113</xdr:row>
      <xdr:rowOff>47625</xdr:rowOff>
    </xdr:from>
    <xdr:to>
      <xdr:col>109</xdr:col>
      <xdr:colOff>95250</xdr:colOff>
      <xdr:row>115</xdr:row>
      <xdr:rowOff>76200</xdr:rowOff>
    </xdr:to>
    <xdr:sp macro="" textlink="">
      <xdr:nvSpPr>
        <xdr:cNvPr id="160" name="Isosceles Triangle 159">
          <a:extLst>
            <a:ext uri="{FF2B5EF4-FFF2-40B4-BE49-F238E27FC236}">
              <a16:creationId xmlns:a16="http://schemas.microsoft.com/office/drawing/2014/main" id="{EA9C7DB6-4010-42D0-9F20-48D9257927CC}"/>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75</xdr:row>
      <xdr:rowOff>57150</xdr:rowOff>
    </xdr:from>
    <xdr:to>
      <xdr:col>109</xdr:col>
      <xdr:colOff>57150</xdr:colOff>
      <xdr:row>77</xdr:row>
      <xdr:rowOff>85725</xdr:rowOff>
    </xdr:to>
    <xdr:sp macro="" textlink="">
      <xdr:nvSpPr>
        <xdr:cNvPr id="161" name="Isosceles Triangle 160">
          <a:extLst>
            <a:ext uri="{FF2B5EF4-FFF2-40B4-BE49-F238E27FC236}">
              <a16:creationId xmlns:a16="http://schemas.microsoft.com/office/drawing/2014/main" id="{A997F00E-5A7E-47E4-8693-9373390400C5}"/>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74</xdr:row>
      <xdr:rowOff>123825</xdr:rowOff>
    </xdr:from>
    <xdr:to>
      <xdr:col>101</xdr:col>
      <xdr:colOff>133350</xdr:colOff>
      <xdr:row>77</xdr:row>
      <xdr:rowOff>9525</xdr:rowOff>
    </xdr:to>
    <xdr:sp macro="" textlink="">
      <xdr:nvSpPr>
        <xdr:cNvPr id="162" name="Isosceles Triangle 161">
          <a:extLst>
            <a:ext uri="{FF2B5EF4-FFF2-40B4-BE49-F238E27FC236}">
              <a16:creationId xmlns:a16="http://schemas.microsoft.com/office/drawing/2014/main" id="{298AEA4C-3164-4C3A-ABA5-9BCFB21A12BF}"/>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75</xdr:row>
      <xdr:rowOff>0</xdr:rowOff>
    </xdr:from>
    <xdr:to>
      <xdr:col>87</xdr:col>
      <xdr:colOff>9525</xdr:colOff>
      <xdr:row>77</xdr:row>
      <xdr:rowOff>28575</xdr:rowOff>
    </xdr:to>
    <xdr:sp macro="" textlink="">
      <xdr:nvSpPr>
        <xdr:cNvPr id="163" name="Isosceles Triangle 162">
          <a:extLst>
            <a:ext uri="{FF2B5EF4-FFF2-40B4-BE49-F238E27FC236}">
              <a16:creationId xmlns:a16="http://schemas.microsoft.com/office/drawing/2014/main" id="{4C2FADDA-2FF2-4BE0-93B6-A81158E879E9}"/>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113</xdr:row>
      <xdr:rowOff>38100</xdr:rowOff>
    </xdr:from>
    <xdr:to>
      <xdr:col>102</xdr:col>
      <xdr:colOff>0</xdr:colOff>
      <xdr:row>115</xdr:row>
      <xdr:rowOff>66675</xdr:rowOff>
    </xdr:to>
    <xdr:sp macro="" textlink="">
      <xdr:nvSpPr>
        <xdr:cNvPr id="164" name="Isosceles Triangle 163">
          <a:extLst>
            <a:ext uri="{FF2B5EF4-FFF2-40B4-BE49-F238E27FC236}">
              <a16:creationId xmlns:a16="http://schemas.microsoft.com/office/drawing/2014/main" id="{72DF50B0-3DC0-4A94-9EAF-477C967F08A5}"/>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113</xdr:row>
      <xdr:rowOff>66675</xdr:rowOff>
    </xdr:from>
    <xdr:to>
      <xdr:col>87</xdr:col>
      <xdr:colOff>28575</xdr:colOff>
      <xdr:row>115</xdr:row>
      <xdr:rowOff>95250</xdr:rowOff>
    </xdr:to>
    <xdr:sp macro="" textlink="">
      <xdr:nvSpPr>
        <xdr:cNvPr id="165" name="Isosceles Triangle 164">
          <a:extLst>
            <a:ext uri="{FF2B5EF4-FFF2-40B4-BE49-F238E27FC236}">
              <a16:creationId xmlns:a16="http://schemas.microsoft.com/office/drawing/2014/main" id="{CB2544AA-EDA0-4140-ABB1-1155FA02BD5E}"/>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85726</xdr:colOff>
      <xdr:row>83</xdr:row>
      <xdr:rowOff>95250</xdr:rowOff>
    </xdr:from>
    <xdr:to>
      <xdr:col>24</xdr:col>
      <xdr:colOff>47626</xdr:colOff>
      <xdr:row>89</xdr:row>
      <xdr:rowOff>123825</xdr:rowOff>
    </xdr:to>
    <xdr:sp macro="" textlink="">
      <xdr:nvSpPr>
        <xdr:cNvPr id="166" name="Oval 165">
          <a:extLst>
            <a:ext uri="{FF2B5EF4-FFF2-40B4-BE49-F238E27FC236}">
              <a16:creationId xmlns:a16="http://schemas.microsoft.com/office/drawing/2014/main" id="{907622C8-F28A-42A7-9EA6-C97680C65AB0}"/>
            </a:ext>
          </a:extLst>
        </xdr:cNvPr>
        <xdr:cNvSpPr/>
      </xdr:nvSpPr>
      <xdr:spPr>
        <a:xfrm>
          <a:off x="6124576"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106</xdr:col>
      <xdr:colOff>28575</xdr:colOff>
      <xdr:row>91</xdr:row>
      <xdr:rowOff>123825</xdr:rowOff>
    </xdr:from>
    <xdr:to>
      <xdr:col>111</xdr:col>
      <xdr:colOff>133350</xdr:colOff>
      <xdr:row>98</xdr:row>
      <xdr:rowOff>9525</xdr:rowOff>
    </xdr:to>
    <xdr:sp macro="" textlink="">
      <xdr:nvSpPr>
        <xdr:cNvPr id="167" name="Oval 166">
          <a:extLst>
            <a:ext uri="{FF2B5EF4-FFF2-40B4-BE49-F238E27FC236}">
              <a16:creationId xmlns:a16="http://schemas.microsoft.com/office/drawing/2014/main" id="{0F9FDCE3-30DB-492A-B15E-66E186C08FB3}"/>
            </a:ext>
          </a:extLst>
        </xdr:cNvPr>
        <xdr:cNvSpPr/>
      </xdr:nvSpPr>
      <xdr:spPr>
        <a:xfrm>
          <a:off x="18907125" y="82105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92</xdr:row>
      <xdr:rowOff>38100</xdr:rowOff>
    </xdr:from>
    <xdr:to>
      <xdr:col>88</xdr:col>
      <xdr:colOff>95250</xdr:colOff>
      <xdr:row>98</xdr:row>
      <xdr:rowOff>66675</xdr:rowOff>
    </xdr:to>
    <xdr:sp macro="" textlink="">
      <xdr:nvSpPr>
        <xdr:cNvPr id="168" name="Oval 167">
          <a:extLst>
            <a:ext uri="{FF2B5EF4-FFF2-40B4-BE49-F238E27FC236}">
              <a16:creationId xmlns:a16="http://schemas.microsoft.com/office/drawing/2014/main" id="{AD942DD4-843F-42C6-967B-06E29B807A2C}"/>
            </a:ext>
          </a:extLst>
        </xdr:cNvPr>
        <xdr:cNvSpPr/>
      </xdr:nvSpPr>
      <xdr:spPr>
        <a:xfrm>
          <a:off x="15582900" y="82677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21</xdr:col>
      <xdr:colOff>95250</xdr:colOff>
      <xdr:row>87</xdr:row>
      <xdr:rowOff>47625</xdr:rowOff>
    </xdr:from>
    <xdr:to>
      <xdr:col>24</xdr:col>
      <xdr:colOff>57150</xdr:colOff>
      <xdr:row>93</xdr:row>
      <xdr:rowOff>76200</xdr:rowOff>
    </xdr:to>
    <xdr:sp macro="" textlink="">
      <xdr:nvSpPr>
        <xdr:cNvPr id="169" name="Oval 168">
          <a:extLst>
            <a:ext uri="{FF2B5EF4-FFF2-40B4-BE49-F238E27FC236}">
              <a16:creationId xmlns:a16="http://schemas.microsoft.com/office/drawing/2014/main" id="{099424FE-8EDF-46E4-8231-BE38F837F8DB}"/>
            </a:ext>
          </a:extLst>
        </xdr:cNvPr>
        <xdr:cNvSpPr/>
      </xdr:nvSpPr>
      <xdr:spPr>
        <a:xfrm>
          <a:off x="6134100" y="153638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94</xdr:col>
      <xdr:colOff>95250</xdr:colOff>
      <xdr:row>76</xdr:row>
      <xdr:rowOff>57150</xdr:rowOff>
    </xdr:from>
    <xdr:to>
      <xdr:col>100</xdr:col>
      <xdr:colOff>57150</xdr:colOff>
      <xdr:row>82</xdr:row>
      <xdr:rowOff>85725</xdr:rowOff>
    </xdr:to>
    <xdr:sp macro="" textlink="">
      <xdr:nvSpPr>
        <xdr:cNvPr id="170" name="Oval 169">
          <a:extLst>
            <a:ext uri="{FF2B5EF4-FFF2-40B4-BE49-F238E27FC236}">
              <a16:creationId xmlns:a16="http://schemas.microsoft.com/office/drawing/2014/main" id="{2F7F899C-C017-4C09-9133-4C58D6974FCC}"/>
            </a:ext>
          </a:extLst>
        </xdr:cNvPr>
        <xdr:cNvSpPr/>
      </xdr:nvSpPr>
      <xdr:spPr>
        <a:xfrm>
          <a:off x="17259300" y="138017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66675</xdr:colOff>
      <xdr:row>83</xdr:row>
      <xdr:rowOff>95250</xdr:rowOff>
    </xdr:from>
    <xdr:to>
      <xdr:col>21</xdr:col>
      <xdr:colOff>28575</xdr:colOff>
      <xdr:row>89</xdr:row>
      <xdr:rowOff>123825</xdr:rowOff>
    </xdr:to>
    <xdr:sp macro="" textlink="">
      <xdr:nvSpPr>
        <xdr:cNvPr id="171" name="Oval 170">
          <a:extLst>
            <a:ext uri="{FF2B5EF4-FFF2-40B4-BE49-F238E27FC236}">
              <a16:creationId xmlns:a16="http://schemas.microsoft.com/office/drawing/2014/main" id="{0F5AC49B-3BEB-4D24-9B53-1107838861E3}"/>
            </a:ext>
          </a:extLst>
        </xdr:cNvPr>
        <xdr:cNvSpPr/>
      </xdr:nvSpPr>
      <xdr:spPr>
        <a:xfrm>
          <a:off x="5248275"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58</xdr:col>
      <xdr:colOff>123826</xdr:colOff>
      <xdr:row>92</xdr:row>
      <xdr:rowOff>13138</xdr:rowOff>
    </xdr:from>
    <xdr:to>
      <xdr:col>64</xdr:col>
      <xdr:colOff>85726</xdr:colOff>
      <xdr:row>98</xdr:row>
      <xdr:rowOff>41713</xdr:rowOff>
    </xdr:to>
    <xdr:sp macro="" textlink="">
      <xdr:nvSpPr>
        <xdr:cNvPr id="172" name="Oval 171">
          <a:extLst>
            <a:ext uri="{FF2B5EF4-FFF2-40B4-BE49-F238E27FC236}">
              <a16:creationId xmlns:a16="http://schemas.microsoft.com/office/drawing/2014/main" id="{20141CE7-655B-42E5-9BCE-3A9E3CDF7F33}"/>
            </a:ext>
          </a:extLst>
        </xdr:cNvPr>
        <xdr:cNvSpPr/>
      </xdr:nvSpPr>
      <xdr:spPr>
        <a:xfrm>
          <a:off x="12144376" y="160437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34</xdr:col>
      <xdr:colOff>133351</xdr:colOff>
      <xdr:row>91</xdr:row>
      <xdr:rowOff>136963</xdr:rowOff>
    </xdr:from>
    <xdr:to>
      <xdr:col>40</xdr:col>
      <xdr:colOff>95251</xdr:colOff>
      <xdr:row>98</xdr:row>
      <xdr:rowOff>22663</xdr:rowOff>
    </xdr:to>
    <xdr:sp macro="" textlink="">
      <xdr:nvSpPr>
        <xdr:cNvPr id="173" name="Oval 172">
          <a:extLst>
            <a:ext uri="{FF2B5EF4-FFF2-40B4-BE49-F238E27FC236}">
              <a16:creationId xmlns:a16="http://schemas.microsoft.com/office/drawing/2014/main" id="{6C484287-32A2-464E-9EFF-2A51067CBAAB}"/>
            </a:ext>
          </a:extLst>
        </xdr:cNvPr>
        <xdr:cNvSpPr/>
      </xdr:nvSpPr>
      <xdr:spPr>
        <a:xfrm>
          <a:off x="8724901" y="8223688"/>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104775</xdr:colOff>
      <xdr:row>86</xdr:row>
      <xdr:rowOff>133350</xdr:rowOff>
    </xdr:from>
    <xdr:to>
      <xdr:col>21</xdr:col>
      <xdr:colOff>66675</xdr:colOff>
      <xdr:row>93</xdr:row>
      <xdr:rowOff>19050</xdr:rowOff>
    </xdr:to>
    <xdr:sp macro="" textlink="">
      <xdr:nvSpPr>
        <xdr:cNvPr id="174" name="Oval 173">
          <a:extLst>
            <a:ext uri="{FF2B5EF4-FFF2-40B4-BE49-F238E27FC236}">
              <a16:creationId xmlns:a16="http://schemas.microsoft.com/office/drawing/2014/main" id="{17837D8B-534F-4FD0-82B8-689FFD2A2CAF}"/>
            </a:ext>
          </a:extLst>
        </xdr:cNvPr>
        <xdr:cNvSpPr/>
      </xdr:nvSpPr>
      <xdr:spPr>
        <a:xfrm>
          <a:off x="5286375" y="15306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95</xdr:col>
      <xdr:colOff>0</xdr:colOff>
      <xdr:row>106</xdr:row>
      <xdr:rowOff>66675</xdr:rowOff>
    </xdr:from>
    <xdr:to>
      <xdr:col>100</xdr:col>
      <xdr:colOff>104775</xdr:colOff>
      <xdr:row>112</xdr:row>
      <xdr:rowOff>95250</xdr:rowOff>
    </xdr:to>
    <xdr:sp macro="" textlink="">
      <xdr:nvSpPr>
        <xdr:cNvPr id="175" name="Oval 174">
          <a:extLst>
            <a:ext uri="{FF2B5EF4-FFF2-40B4-BE49-F238E27FC236}">
              <a16:creationId xmlns:a16="http://schemas.microsoft.com/office/drawing/2014/main" id="{DD411BB6-9DAA-44EF-943E-309F6D101320}"/>
            </a:ext>
          </a:extLst>
        </xdr:cNvPr>
        <xdr:cNvSpPr/>
      </xdr:nvSpPr>
      <xdr:spPr>
        <a:xfrm>
          <a:off x="17306925" y="1809750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304800</xdr:colOff>
      <xdr:row>1</xdr:row>
      <xdr:rowOff>104775</xdr:rowOff>
    </xdr:from>
    <xdr:to>
      <xdr:col>10</xdr:col>
      <xdr:colOff>219075</xdr:colOff>
      <xdr:row>19</xdr:row>
      <xdr:rowOff>188220</xdr:rowOff>
    </xdr:to>
    <xdr:pic>
      <xdr:nvPicPr>
        <xdr:cNvPr id="5" name="Picture 4">
          <a:extLst>
            <a:ext uri="{FF2B5EF4-FFF2-40B4-BE49-F238E27FC236}">
              <a16:creationId xmlns:a16="http://schemas.microsoft.com/office/drawing/2014/main" id="{D00489B8-0871-4251-B64F-CCD048B555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4800" y="295275"/>
          <a:ext cx="6010275" cy="3512445"/>
        </a:xfrm>
        <a:prstGeom prst="rect">
          <a:avLst/>
        </a:prstGeom>
      </xdr:spPr>
    </xdr:pic>
    <xdr:clientData/>
  </xdr:twoCellAnchor>
  <xdr:twoCellAnchor editAs="oneCell">
    <xdr:from>
      <xdr:col>0</xdr:col>
      <xdr:colOff>238124</xdr:colOff>
      <xdr:row>0</xdr:row>
      <xdr:rowOff>38100</xdr:rowOff>
    </xdr:from>
    <xdr:to>
      <xdr:col>13</xdr:col>
      <xdr:colOff>590549</xdr:colOff>
      <xdr:row>42</xdr:row>
      <xdr:rowOff>156764</xdr:rowOff>
    </xdr:to>
    <xdr:pic>
      <xdr:nvPicPr>
        <xdr:cNvPr id="3" name="Picture 2">
          <a:extLst>
            <a:ext uri="{FF2B5EF4-FFF2-40B4-BE49-F238E27FC236}">
              <a16:creationId xmlns:a16="http://schemas.microsoft.com/office/drawing/2014/main" id="{C09DA5E2-FB8B-4ECA-86ED-38CD0D34DD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38124" y="38100"/>
          <a:ext cx="8277225" cy="8119664"/>
        </a:xfrm>
        <a:prstGeom prst="rect">
          <a:avLst/>
        </a:prstGeom>
      </xdr:spPr>
    </xdr:pic>
    <xdr:clientData/>
  </xdr:twoCellAnchor>
  <xdr:twoCellAnchor editAs="oneCell">
    <xdr:from>
      <xdr:col>13</xdr:col>
      <xdr:colOff>533399</xdr:colOff>
      <xdr:row>0</xdr:row>
      <xdr:rowOff>28574</xdr:rowOff>
    </xdr:from>
    <xdr:to>
      <xdr:col>27</xdr:col>
      <xdr:colOff>369482</xdr:colOff>
      <xdr:row>42</xdr:row>
      <xdr:rowOff>95249</xdr:rowOff>
    </xdr:to>
    <xdr:pic>
      <xdr:nvPicPr>
        <xdr:cNvPr id="7" name="Picture 6">
          <a:extLst>
            <a:ext uri="{FF2B5EF4-FFF2-40B4-BE49-F238E27FC236}">
              <a16:creationId xmlns:a16="http://schemas.microsoft.com/office/drawing/2014/main" id="{25E15B6C-7082-4112-B5A4-01D1744EC4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458199" y="28574"/>
          <a:ext cx="8370483" cy="8067675"/>
        </a:xfrm>
        <a:prstGeom prst="rect">
          <a:avLst/>
        </a:prstGeom>
      </xdr:spPr>
    </xdr:pic>
    <xdr:clientData/>
  </xdr:twoCellAnchor>
  <xdr:twoCellAnchor editAs="oneCell">
    <xdr:from>
      <xdr:col>13</xdr:col>
      <xdr:colOff>485775</xdr:colOff>
      <xdr:row>59</xdr:row>
      <xdr:rowOff>57151</xdr:rowOff>
    </xdr:from>
    <xdr:to>
      <xdr:col>26</xdr:col>
      <xdr:colOff>447675</xdr:colOff>
      <xdr:row>83</xdr:row>
      <xdr:rowOff>28575</xdr:rowOff>
    </xdr:to>
    <xdr:pic>
      <xdr:nvPicPr>
        <xdr:cNvPr id="9" name="Picture 8">
          <a:extLst>
            <a:ext uri="{FF2B5EF4-FFF2-40B4-BE49-F238E27FC236}">
              <a16:creationId xmlns:a16="http://schemas.microsoft.com/office/drawing/2014/main" id="{3BDDD489-D174-41FD-8CDF-539DF6CC8E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410575" y="11296651"/>
          <a:ext cx="7886700" cy="4543424"/>
        </a:xfrm>
        <a:prstGeom prst="rect">
          <a:avLst/>
        </a:prstGeom>
      </xdr:spPr>
    </xdr:pic>
    <xdr:clientData/>
  </xdr:twoCellAnchor>
  <xdr:twoCellAnchor editAs="oneCell">
    <xdr:from>
      <xdr:col>0</xdr:col>
      <xdr:colOff>323850</xdr:colOff>
      <xdr:row>42</xdr:row>
      <xdr:rowOff>85725</xdr:rowOff>
    </xdr:from>
    <xdr:to>
      <xdr:col>13</xdr:col>
      <xdr:colOff>171450</xdr:colOff>
      <xdr:row>81</xdr:row>
      <xdr:rowOff>173947</xdr:rowOff>
    </xdr:to>
    <xdr:pic>
      <xdr:nvPicPr>
        <xdr:cNvPr id="11" name="Picture 10">
          <a:extLst>
            <a:ext uri="{FF2B5EF4-FFF2-40B4-BE49-F238E27FC236}">
              <a16:creationId xmlns:a16="http://schemas.microsoft.com/office/drawing/2014/main" id="{41DDA81B-F55C-463C-85EE-76FC28C6C85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23850" y="8086725"/>
          <a:ext cx="7772400" cy="7517722"/>
        </a:xfrm>
        <a:prstGeom prst="rect">
          <a:avLst/>
        </a:prstGeom>
      </xdr:spPr>
    </xdr:pic>
    <xdr:clientData/>
  </xdr:twoCellAnchor>
  <xdr:twoCellAnchor editAs="oneCell">
    <xdr:from>
      <xdr:col>25</xdr:col>
      <xdr:colOff>514349</xdr:colOff>
      <xdr:row>77</xdr:row>
      <xdr:rowOff>66675</xdr:rowOff>
    </xdr:from>
    <xdr:to>
      <xdr:col>38</xdr:col>
      <xdr:colOff>447674</xdr:colOff>
      <xdr:row>93</xdr:row>
      <xdr:rowOff>38100</xdr:rowOff>
    </xdr:to>
    <xdr:pic>
      <xdr:nvPicPr>
        <xdr:cNvPr id="13" name="Picture 12">
          <a:extLst>
            <a:ext uri="{FF2B5EF4-FFF2-40B4-BE49-F238E27FC236}">
              <a16:creationId xmlns:a16="http://schemas.microsoft.com/office/drawing/2014/main" id="{0700707E-D858-421C-835D-6DDF7ECA863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754349" y="14735175"/>
          <a:ext cx="7858125" cy="3019425"/>
        </a:xfrm>
        <a:prstGeom prst="rect">
          <a:avLst/>
        </a:prstGeom>
      </xdr:spPr>
    </xdr:pic>
    <xdr:clientData/>
  </xdr:twoCellAnchor>
  <xdr:twoCellAnchor editAs="oneCell">
    <xdr:from>
      <xdr:col>13</xdr:col>
      <xdr:colOff>476250</xdr:colOff>
      <xdr:row>79</xdr:row>
      <xdr:rowOff>19050</xdr:rowOff>
    </xdr:from>
    <xdr:to>
      <xdr:col>26</xdr:col>
      <xdr:colOff>323850</xdr:colOff>
      <xdr:row>103</xdr:row>
      <xdr:rowOff>27741</xdr:rowOff>
    </xdr:to>
    <xdr:pic>
      <xdr:nvPicPr>
        <xdr:cNvPr id="15" name="Picture 14">
          <a:extLst>
            <a:ext uri="{FF2B5EF4-FFF2-40B4-BE49-F238E27FC236}">
              <a16:creationId xmlns:a16="http://schemas.microsoft.com/office/drawing/2014/main" id="{1A20C29A-BA8A-455D-B438-CC10D9BFE7F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401050" y="15068550"/>
          <a:ext cx="7772400" cy="458069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28578</xdr:colOff>
      <xdr:row>1</xdr:row>
      <xdr:rowOff>28574</xdr:rowOff>
    </xdr:from>
    <xdr:to>
      <xdr:col>42</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18</xdr:col>
      <xdr:colOff>57150</xdr:colOff>
      <xdr:row>23</xdr:row>
      <xdr:rowOff>60762</xdr:rowOff>
    </xdr:from>
    <xdr:to>
      <xdr:col>42</xdr:col>
      <xdr:colOff>76200</xdr:colOff>
      <xdr:row>47</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44</xdr:row>
      <xdr:rowOff>69135</xdr:rowOff>
    </xdr:from>
    <xdr:to>
      <xdr:col>59</xdr:col>
      <xdr:colOff>47625</xdr:colOff>
      <xdr:row>68</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20</xdr:row>
      <xdr:rowOff>76200</xdr:rowOff>
    </xdr:from>
    <xdr:to>
      <xdr:col>25</xdr:col>
      <xdr:colOff>84138</xdr:colOff>
      <xdr:row>44</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20</xdr:row>
      <xdr:rowOff>57150</xdr:rowOff>
    </xdr:from>
    <xdr:to>
      <xdr:col>59</xdr:col>
      <xdr:colOff>28575</xdr:colOff>
      <xdr:row>44</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40</xdr:row>
      <xdr:rowOff>114300</xdr:rowOff>
    </xdr:from>
    <xdr:to>
      <xdr:col>42</xdr:col>
      <xdr:colOff>123825</xdr:colOff>
      <xdr:row>64</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44</xdr:row>
      <xdr:rowOff>52394</xdr:rowOff>
    </xdr:from>
    <xdr:to>
      <xdr:col>25</xdr:col>
      <xdr:colOff>76200</xdr:colOff>
      <xdr:row>68</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74</xdr:row>
      <xdr:rowOff>504825</xdr:rowOff>
    </xdr:from>
    <xdr:to>
      <xdr:col>63</xdr:col>
      <xdr:colOff>209550</xdr:colOff>
      <xdr:row>92</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49</xdr:row>
      <xdr:rowOff>123829</xdr:rowOff>
    </xdr:from>
    <xdr:to>
      <xdr:col>17</xdr:col>
      <xdr:colOff>19050</xdr:colOff>
      <xdr:row>62</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25</xdr:row>
      <xdr:rowOff>123827</xdr:rowOff>
    </xdr:from>
    <xdr:to>
      <xdr:col>50</xdr:col>
      <xdr:colOff>76202</xdr:colOff>
      <xdr:row>38</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50</xdr:row>
      <xdr:rowOff>28576</xdr:rowOff>
    </xdr:from>
    <xdr:to>
      <xdr:col>50</xdr:col>
      <xdr:colOff>66675</xdr:colOff>
      <xdr:row>62</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25</xdr:row>
      <xdr:rowOff>76203</xdr:rowOff>
    </xdr:from>
    <xdr:to>
      <xdr:col>17</xdr:col>
      <xdr:colOff>38100</xdr:colOff>
      <xdr:row>38</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31</xdr:row>
      <xdr:rowOff>142874</xdr:rowOff>
    </xdr:from>
    <xdr:to>
      <xdr:col>41</xdr:col>
      <xdr:colOff>114300</xdr:colOff>
      <xdr:row>55</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59</xdr:row>
      <xdr:rowOff>104775</xdr:rowOff>
    </xdr:from>
    <xdr:to>
      <xdr:col>64</xdr:col>
      <xdr:colOff>466726</xdr:colOff>
      <xdr:row>62</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59</xdr:row>
      <xdr:rowOff>133350</xdr:rowOff>
    </xdr:from>
    <xdr:to>
      <xdr:col>65</xdr:col>
      <xdr:colOff>495300</xdr:colOff>
      <xdr:row>62</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82</xdr:row>
      <xdr:rowOff>57150</xdr:rowOff>
    </xdr:from>
    <xdr:to>
      <xdr:col>52</xdr:col>
      <xdr:colOff>104775</xdr:colOff>
      <xdr:row>83</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79</xdr:row>
      <xdr:rowOff>66675</xdr:rowOff>
    </xdr:from>
    <xdr:to>
      <xdr:col>52</xdr:col>
      <xdr:colOff>38100</xdr:colOff>
      <xdr:row>80</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77</xdr:row>
      <xdr:rowOff>171450</xdr:rowOff>
    </xdr:from>
    <xdr:to>
      <xdr:col>45</xdr:col>
      <xdr:colOff>133350</xdr:colOff>
      <xdr:row>78</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80</xdr:row>
      <xdr:rowOff>66675</xdr:rowOff>
    </xdr:from>
    <xdr:to>
      <xdr:col>48</xdr:col>
      <xdr:colOff>114300</xdr:colOff>
      <xdr:row>81</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78</xdr:row>
      <xdr:rowOff>9525</xdr:rowOff>
    </xdr:from>
    <xdr:to>
      <xdr:col>43</xdr:col>
      <xdr:colOff>85725</xdr:colOff>
      <xdr:row>79</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81</xdr:row>
      <xdr:rowOff>123830</xdr:rowOff>
    </xdr:from>
    <xdr:to>
      <xdr:col>50</xdr:col>
      <xdr:colOff>76200</xdr:colOff>
      <xdr:row>82</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79</xdr:row>
      <xdr:rowOff>114300</xdr:rowOff>
    </xdr:from>
    <xdr:to>
      <xdr:col>49</xdr:col>
      <xdr:colOff>95250</xdr:colOff>
      <xdr:row>80</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83</xdr:row>
      <xdr:rowOff>0</xdr:rowOff>
    </xdr:from>
    <xdr:to>
      <xdr:col>48</xdr:col>
      <xdr:colOff>123825</xdr:colOff>
      <xdr:row>83</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82</xdr:row>
      <xdr:rowOff>47625</xdr:rowOff>
    </xdr:from>
    <xdr:to>
      <xdr:col>55</xdr:col>
      <xdr:colOff>85725</xdr:colOff>
      <xdr:row>83</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80</xdr:row>
      <xdr:rowOff>38100</xdr:rowOff>
    </xdr:from>
    <xdr:to>
      <xdr:col>56</xdr:col>
      <xdr:colOff>66675</xdr:colOff>
      <xdr:row>81</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79</xdr:row>
      <xdr:rowOff>19050</xdr:rowOff>
    </xdr:from>
    <xdr:to>
      <xdr:col>46</xdr:col>
      <xdr:colOff>123825</xdr:colOff>
      <xdr:row>80</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79</xdr:row>
      <xdr:rowOff>133350</xdr:rowOff>
    </xdr:from>
    <xdr:to>
      <xdr:col>45</xdr:col>
      <xdr:colOff>66675</xdr:colOff>
      <xdr:row>80</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80</xdr:row>
      <xdr:rowOff>180975</xdr:rowOff>
    </xdr:from>
    <xdr:to>
      <xdr:col>54</xdr:col>
      <xdr:colOff>28575</xdr:colOff>
      <xdr:row>81</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81</xdr:row>
      <xdr:rowOff>19050</xdr:rowOff>
    </xdr:from>
    <xdr:to>
      <xdr:col>44</xdr:col>
      <xdr:colOff>123825</xdr:colOff>
      <xdr:row>82</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80</xdr:row>
      <xdr:rowOff>57150</xdr:rowOff>
    </xdr:from>
    <xdr:to>
      <xdr:col>58</xdr:col>
      <xdr:colOff>85725</xdr:colOff>
      <xdr:row>81</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81</xdr:row>
      <xdr:rowOff>123825</xdr:rowOff>
    </xdr:from>
    <xdr:to>
      <xdr:col>57</xdr:col>
      <xdr:colOff>85725</xdr:colOff>
      <xdr:row>82</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62</xdr:row>
      <xdr:rowOff>114300</xdr:rowOff>
    </xdr:from>
    <xdr:to>
      <xdr:col>10</xdr:col>
      <xdr:colOff>123825</xdr:colOff>
      <xdr:row>64</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82</xdr:row>
      <xdr:rowOff>133350</xdr:rowOff>
    </xdr:from>
    <xdr:to>
      <xdr:col>51</xdr:col>
      <xdr:colOff>104775</xdr:colOff>
      <xdr:row>83</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77</xdr:row>
      <xdr:rowOff>152400</xdr:rowOff>
    </xdr:from>
    <xdr:to>
      <xdr:col>50</xdr:col>
      <xdr:colOff>0</xdr:colOff>
      <xdr:row>78</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77</xdr:row>
      <xdr:rowOff>104775</xdr:rowOff>
    </xdr:from>
    <xdr:to>
      <xdr:col>48</xdr:col>
      <xdr:colOff>38100</xdr:colOff>
      <xdr:row>78</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78</xdr:row>
      <xdr:rowOff>161925</xdr:rowOff>
    </xdr:from>
    <xdr:to>
      <xdr:col>59</xdr:col>
      <xdr:colOff>19050</xdr:colOff>
      <xdr:row>79</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77</xdr:row>
      <xdr:rowOff>9525</xdr:rowOff>
    </xdr:from>
    <xdr:to>
      <xdr:col>40</xdr:col>
      <xdr:colOff>47625</xdr:colOff>
      <xdr:row>77</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79</xdr:row>
      <xdr:rowOff>19050</xdr:rowOff>
    </xdr:from>
    <xdr:to>
      <xdr:col>54</xdr:col>
      <xdr:colOff>47625</xdr:colOff>
      <xdr:row>80</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24</xdr:row>
      <xdr:rowOff>47625</xdr:rowOff>
    </xdr:from>
    <xdr:to>
      <xdr:col>50</xdr:col>
      <xdr:colOff>66675</xdr:colOff>
      <xdr:row>25</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81</xdr:row>
      <xdr:rowOff>47625</xdr:rowOff>
    </xdr:from>
    <xdr:to>
      <xdr:col>47</xdr:col>
      <xdr:colOff>57150</xdr:colOff>
      <xdr:row>83</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23</xdr:row>
      <xdr:rowOff>114304</xdr:rowOff>
    </xdr:from>
    <xdr:to>
      <xdr:col>51</xdr:col>
      <xdr:colOff>114303</xdr:colOff>
      <xdr:row>26</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78</xdr:row>
      <xdr:rowOff>57150</xdr:rowOff>
    </xdr:from>
    <xdr:to>
      <xdr:col>41</xdr:col>
      <xdr:colOff>9524</xdr:colOff>
      <xdr:row>80</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82</xdr:row>
      <xdr:rowOff>47625</xdr:rowOff>
    </xdr:from>
    <xdr:to>
      <xdr:col>46</xdr:col>
      <xdr:colOff>57152</xdr:colOff>
      <xdr:row>84</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79</xdr:row>
      <xdr:rowOff>57149</xdr:rowOff>
    </xdr:from>
    <xdr:to>
      <xdr:col>39</xdr:col>
      <xdr:colOff>114301</xdr:colOff>
      <xdr:row>81</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81</xdr:row>
      <xdr:rowOff>28577</xdr:rowOff>
    </xdr:from>
    <xdr:to>
      <xdr:col>42</xdr:col>
      <xdr:colOff>133350</xdr:colOff>
      <xdr:row>82</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63</xdr:row>
      <xdr:rowOff>114303</xdr:rowOff>
    </xdr:from>
    <xdr:to>
      <xdr:col>19</xdr:col>
      <xdr:colOff>76200</xdr:colOff>
      <xdr:row>65</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62</xdr:row>
      <xdr:rowOff>38100</xdr:rowOff>
    </xdr:from>
    <xdr:to>
      <xdr:col>9</xdr:col>
      <xdr:colOff>114300</xdr:colOff>
      <xdr:row>64</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62</xdr:row>
      <xdr:rowOff>66675</xdr:rowOff>
    </xdr:from>
    <xdr:to>
      <xdr:col>52</xdr:col>
      <xdr:colOff>0</xdr:colOff>
      <xdr:row>64</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81</xdr:row>
      <xdr:rowOff>85725</xdr:rowOff>
    </xdr:from>
    <xdr:to>
      <xdr:col>40</xdr:col>
      <xdr:colOff>95250</xdr:colOff>
      <xdr:row>83</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74</xdr:row>
      <xdr:rowOff>464326</xdr:rowOff>
    </xdr:from>
    <xdr:to>
      <xdr:col>34</xdr:col>
      <xdr:colOff>21450</xdr:colOff>
      <xdr:row>102</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88</xdr:row>
      <xdr:rowOff>171450</xdr:rowOff>
    </xdr:from>
    <xdr:to>
      <xdr:col>55</xdr:col>
      <xdr:colOff>107567</xdr:colOff>
      <xdr:row>109</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24</xdr:row>
      <xdr:rowOff>9525</xdr:rowOff>
    </xdr:from>
    <xdr:to>
      <xdr:col>25</xdr:col>
      <xdr:colOff>85725</xdr:colOff>
      <xdr:row>63</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24</xdr:row>
      <xdr:rowOff>47625</xdr:rowOff>
    </xdr:from>
    <xdr:to>
      <xdr:col>36</xdr:col>
      <xdr:colOff>0</xdr:colOff>
      <xdr:row>63</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24</xdr:row>
      <xdr:rowOff>76200</xdr:rowOff>
    </xdr:from>
    <xdr:to>
      <xdr:col>9</xdr:col>
      <xdr:colOff>114300</xdr:colOff>
      <xdr:row>63</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64</xdr:row>
      <xdr:rowOff>0</xdr:rowOff>
    </xdr:from>
    <xdr:to>
      <xdr:col>51</xdr:col>
      <xdr:colOff>19050</xdr:colOff>
      <xdr:row>64</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24</xdr:row>
      <xdr:rowOff>66675</xdr:rowOff>
    </xdr:from>
    <xdr:to>
      <xdr:col>51</xdr:col>
      <xdr:colOff>9525</xdr:colOff>
      <xdr:row>63</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23</xdr:row>
      <xdr:rowOff>114300</xdr:rowOff>
    </xdr:from>
    <xdr:to>
      <xdr:col>51</xdr:col>
      <xdr:colOff>19050</xdr:colOff>
      <xdr:row>24</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79</xdr:row>
      <xdr:rowOff>88110</xdr:rowOff>
    </xdr:from>
    <xdr:to>
      <xdr:col>37</xdr:col>
      <xdr:colOff>54772</xdr:colOff>
      <xdr:row>79</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76</xdr:row>
      <xdr:rowOff>173834</xdr:rowOff>
    </xdr:from>
    <xdr:to>
      <xdr:col>61</xdr:col>
      <xdr:colOff>416723</xdr:colOff>
      <xdr:row>77</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77</xdr:row>
      <xdr:rowOff>145261</xdr:rowOff>
    </xdr:from>
    <xdr:to>
      <xdr:col>37</xdr:col>
      <xdr:colOff>140497</xdr:colOff>
      <xdr:row>78</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77</xdr:row>
      <xdr:rowOff>142880</xdr:rowOff>
    </xdr:from>
    <xdr:to>
      <xdr:col>61</xdr:col>
      <xdr:colOff>216696</xdr:colOff>
      <xdr:row>78</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59</xdr:row>
      <xdr:rowOff>114300</xdr:rowOff>
    </xdr:from>
    <xdr:to>
      <xdr:col>63</xdr:col>
      <xdr:colOff>476250</xdr:colOff>
      <xdr:row>62</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24</xdr:row>
      <xdr:rowOff>47625</xdr:rowOff>
    </xdr:from>
    <xdr:to>
      <xdr:col>17</xdr:col>
      <xdr:colOff>114300</xdr:colOff>
      <xdr:row>63</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24</xdr:row>
      <xdr:rowOff>76200</xdr:rowOff>
    </xdr:from>
    <xdr:to>
      <xdr:col>43</xdr:col>
      <xdr:colOff>9525</xdr:colOff>
      <xdr:row>63</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80</xdr:row>
      <xdr:rowOff>104776</xdr:rowOff>
    </xdr:from>
    <xdr:to>
      <xdr:col>33</xdr:col>
      <xdr:colOff>123825</xdr:colOff>
      <xdr:row>83</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46</xdr:row>
      <xdr:rowOff>85751</xdr:rowOff>
    </xdr:from>
    <xdr:to>
      <xdr:col>34</xdr:col>
      <xdr:colOff>19</xdr:colOff>
      <xdr:row>59</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32</xdr:row>
      <xdr:rowOff>19051</xdr:rowOff>
    </xdr:from>
    <xdr:to>
      <xdr:col>51</xdr:col>
      <xdr:colOff>28575</xdr:colOff>
      <xdr:row>55</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32</xdr:row>
      <xdr:rowOff>28574</xdr:rowOff>
    </xdr:from>
    <xdr:to>
      <xdr:col>9</xdr:col>
      <xdr:colOff>123834</xdr:colOff>
      <xdr:row>55</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63</xdr:row>
      <xdr:rowOff>114300</xdr:rowOff>
    </xdr:from>
    <xdr:to>
      <xdr:col>41</xdr:col>
      <xdr:colOff>104775</xdr:colOff>
      <xdr:row>64</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23</xdr:row>
      <xdr:rowOff>104775</xdr:rowOff>
    </xdr:from>
    <xdr:to>
      <xdr:col>42</xdr:col>
      <xdr:colOff>9525</xdr:colOff>
      <xdr:row>24</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27</xdr:row>
      <xdr:rowOff>123830</xdr:rowOff>
    </xdr:from>
    <xdr:to>
      <xdr:col>34</xdr:col>
      <xdr:colOff>47630</xdr:colOff>
      <xdr:row>40</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32</xdr:row>
      <xdr:rowOff>63102</xdr:rowOff>
    </xdr:from>
    <xdr:to>
      <xdr:col>36</xdr:col>
      <xdr:colOff>3573</xdr:colOff>
      <xdr:row>55</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32</xdr:row>
      <xdr:rowOff>13098</xdr:rowOff>
    </xdr:from>
    <xdr:to>
      <xdr:col>25</xdr:col>
      <xdr:colOff>79773</xdr:colOff>
      <xdr:row>55</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32</xdr:row>
      <xdr:rowOff>89298</xdr:rowOff>
    </xdr:from>
    <xdr:to>
      <xdr:col>43</xdr:col>
      <xdr:colOff>22623</xdr:colOff>
      <xdr:row>55</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32</xdr:row>
      <xdr:rowOff>51198</xdr:rowOff>
    </xdr:from>
    <xdr:to>
      <xdr:col>18</xdr:col>
      <xdr:colOff>13098</xdr:colOff>
      <xdr:row>55</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23</xdr:row>
      <xdr:rowOff>104776</xdr:rowOff>
    </xdr:from>
    <xdr:to>
      <xdr:col>10</xdr:col>
      <xdr:colOff>47626</xdr:colOff>
      <xdr:row>25</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23</xdr:row>
      <xdr:rowOff>114299</xdr:rowOff>
    </xdr:from>
    <xdr:to>
      <xdr:col>26</xdr:col>
      <xdr:colOff>19050</xdr:colOff>
      <xdr:row>25</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23</xdr:row>
      <xdr:rowOff>114300</xdr:rowOff>
    </xdr:from>
    <xdr:to>
      <xdr:col>36</xdr:col>
      <xdr:colOff>57152</xdr:colOff>
      <xdr:row>26</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62</xdr:row>
      <xdr:rowOff>52389</xdr:rowOff>
    </xdr:from>
    <xdr:to>
      <xdr:col>36</xdr:col>
      <xdr:colOff>90489</xdr:colOff>
      <xdr:row>64</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62</xdr:row>
      <xdr:rowOff>59534</xdr:rowOff>
    </xdr:from>
    <xdr:to>
      <xdr:col>26</xdr:col>
      <xdr:colOff>35718</xdr:colOff>
      <xdr:row>64</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63</xdr:row>
      <xdr:rowOff>57153</xdr:rowOff>
    </xdr:from>
    <xdr:to>
      <xdr:col>42</xdr:col>
      <xdr:colOff>133350</xdr:colOff>
      <xdr:row>64</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17</xdr:row>
      <xdr:rowOff>28577</xdr:rowOff>
    </xdr:from>
    <xdr:to>
      <xdr:col>5</xdr:col>
      <xdr:colOff>85725</xdr:colOff>
      <xdr:row>17</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31</xdr:row>
      <xdr:rowOff>71440</xdr:rowOff>
    </xdr:from>
    <xdr:to>
      <xdr:col>43</xdr:col>
      <xdr:colOff>71438</xdr:colOff>
      <xdr:row>32</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54</xdr:row>
      <xdr:rowOff>71438</xdr:rowOff>
    </xdr:from>
    <xdr:to>
      <xdr:col>43</xdr:col>
      <xdr:colOff>80964</xdr:colOff>
      <xdr:row>55</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31</xdr:row>
      <xdr:rowOff>133350</xdr:rowOff>
    </xdr:from>
    <xdr:to>
      <xdr:col>40</xdr:col>
      <xdr:colOff>95250</xdr:colOff>
      <xdr:row>55</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15</xdr:row>
      <xdr:rowOff>38101</xdr:rowOff>
    </xdr:from>
    <xdr:to>
      <xdr:col>5</xdr:col>
      <xdr:colOff>76203</xdr:colOff>
      <xdr:row>15</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16</xdr:row>
      <xdr:rowOff>28575</xdr:rowOff>
    </xdr:from>
    <xdr:to>
      <xdr:col>5</xdr:col>
      <xdr:colOff>76203</xdr:colOff>
      <xdr:row>16</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15</xdr:row>
      <xdr:rowOff>9524</xdr:rowOff>
    </xdr:from>
    <xdr:to>
      <xdr:col>38</xdr:col>
      <xdr:colOff>66676</xdr:colOff>
      <xdr:row>16</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17</xdr:row>
      <xdr:rowOff>19050</xdr:rowOff>
    </xdr:from>
    <xdr:to>
      <xdr:col>38</xdr:col>
      <xdr:colOff>85727</xdr:colOff>
      <xdr:row>18</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18</xdr:row>
      <xdr:rowOff>38102</xdr:rowOff>
    </xdr:from>
    <xdr:to>
      <xdr:col>5</xdr:col>
      <xdr:colOff>85725</xdr:colOff>
      <xdr:row>19</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60</xdr:row>
      <xdr:rowOff>47630</xdr:rowOff>
    </xdr:from>
    <xdr:to>
      <xdr:col>61</xdr:col>
      <xdr:colOff>561975</xdr:colOff>
      <xdr:row>62</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60</xdr:row>
      <xdr:rowOff>47627</xdr:rowOff>
    </xdr:from>
    <xdr:to>
      <xdr:col>60</xdr:col>
      <xdr:colOff>581025</xdr:colOff>
      <xdr:row>62</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60</xdr:row>
      <xdr:rowOff>47627</xdr:rowOff>
    </xdr:from>
    <xdr:to>
      <xdr:col>62</xdr:col>
      <xdr:colOff>581025</xdr:colOff>
      <xdr:row>62</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63</xdr:row>
      <xdr:rowOff>38103</xdr:rowOff>
    </xdr:from>
    <xdr:to>
      <xdr:col>65</xdr:col>
      <xdr:colOff>590550</xdr:colOff>
      <xdr:row>64</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23</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45</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20</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20</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40</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44</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74</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49</xdr:row>
      <xdr:rowOff>95254</xdr:rowOff>
    </xdr:from>
    <xdr:to>
      <xdr:col>75</xdr:col>
      <xdr:colOff>85725</xdr:colOff>
      <xdr:row>62</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27</xdr:row>
      <xdr:rowOff>9527</xdr:rowOff>
    </xdr:from>
    <xdr:to>
      <xdr:col>125</xdr:col>
      <xdr:colOff>104777</xdr:colOff>
      <xdr:row>39</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51</xdr:row>
      <xdr:rowOff>19051</xdr:rowOff>
    </xdr:from>
    <xdr:to>
      <xdr:col>125</xdr:col>
      <xdr:colOff>123825</xdr:colOff>
      <xdr:row>63</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25</xdr:row>
      <xdr:rowOff>76203</xdr:rowOff>
    </xdr:from>
    <xdr:to>
      <xdr:col>75</xdr:col>
      <xdr:colOff>76200</xdr:colOff>
      <xdr:row>38</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31</xdr:row>
      <xdr:rowOff>142874</xdr:rowOff>
    </xdr:from>
    <xdr:to>
      <xdr:col>108</xdr:col>
      <xdr:colOff>114300</xdr:colOff>
      <xdr:row>55</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59</xdr:row>
      <xdr:rowOff>104775</xdr:rowOff>
    </xdr:from>
    <xdr:to>
      <xdr:col>131</xdr:col>
      <xdr:colOff>466726</xdr:colOff>
      <xdr:row>62</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59</xdr:row>
      <xdr:rowOff>133350</xdr:rowOff>
    </xdr:from>
    <xdr:to>
      <xdr:col>132</xdr:col>
      <xdr:colOff>495300</xdr:colOff>
      <xdr:row>62</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82</xdr:row>
      <xdr:rowOff>57150</xdr:rowOff>
    </xdr:from>
    <xdr:to>
      <xdr:col>119</xdr:col>
      <xdr:colOff>104775</xdr:colOff>
      <xdr:row>83</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79</xdr:row>
      <xdr:rowOff>66675</xdr:rowOff>
    </xdr:from>
    <xdr:to>
      <xdr:col>119</xdr:col>
      <xdr:colOff>38100</xdr:colOff>
      <xdr:row>80</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77</xdr:row>
      <xdr:rowOff>171450</xdr:rowOff>
    </xdr:from>
    <xdr:to>
      <xdr:col>112</xdr:col>
      <xdr:colOff>133350</xdr:colOff>
      <xdr:row>78</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80</xdr:row>
      <xdr:rowOff>66675</xdr:rowOff>
    </xdr:from>
    <xdr:to>
      <xdr:col>115</xdr:col>
      <xdr:colOff>114300</xdr:colOff>
      <xdr:row>81</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78</xdr:row>
      <xdr:rowOff>9525</xdr:rowOff>
    </xdr:from>
    <xdr:to>
      <xdr:col>110</xdr:col>
      <xdr:colOff>85725</xdr:colOff>
      <xdr:row>79</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81</xdr:row>
      <xdr:rowOff>123830</xdr:rowOff>
    </xdr:from>
    <xdr:to>
      <xdr:col>117</xdr:col>
      <xdr:colOff>76200</xdr:colOff>
      <xdr:row>82</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79</xdr:row>
      <xdr:rowOff>114300</xdr:rowOff>
    </xdr:from>
    <xdr:to>
      <xdr:col>116</xdr:col>
      <xdr:colOff>95250</xdr:colOff>
      <xdr:row>80</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83</xdr:row>
      <xdr:rowOff>0</xdr:rowOff>
    </xdr:from>
    <xdr:to>
      <xdr:col>115</xdr:col>
      <xdr:colOff>123825</xdr:colOff>
      <xdr:row>83</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82</xdr:row>
      <xdr:rowOff>47625</xdr:rowOff>
    </xdr:from>
    <xdr:to>
      <xdr:col>122</xdr:col>
      <xdr:colOff>85725</xdr:colOff>
      <xdr:row>83</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80</xdr:row>
      <xdr:rowOff>38100</xdr:rowOff>
    </xdr:from>
    <xdr:to>
      <xdr:col>123</xdr:col>
      <xdr:colOff>66675</xdr:colOff>
      <xdr:row>81</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79</xdr:row>
      <xdr:rowOff>19050</xdr:rowOff>
    </xdr:from>
    <xdr:to>
      <xdr:col>113</xdr:col>
      <xdr:colOff>123825</xdr:colOff>
      <xdr:row>80</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79</xdr:row>
      <xdr:rowOff>133350</xdr:rowOff>
    </xdr:from>
    <xdr:to>
      <xdr:col>112</xdr:col>
      <xdr:colOff>66675</xdr:colOff>
      <xdr:row>80</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80</xdr:row>
      <xdr:rowOff>180975</xdr:rowOff>
    </xdr:from>
    <xdr:to>
      <xdr:col>121</xdr:col>
      <xdr:colOff>28575</xdr:colOff>
      <xdr:row>81</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81</xdr:row>
      <xdr:rowOff>19050</xdr:rowOff>
    </xdr:from>
    <xdr:to>
      <xdr:col>111</xdr:col>
      <xdr:colOff>123825</xdr:colOff>
      <xdr:row>82</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80</xdr:row>
      <xdr:rowOff>57150</xdr:rowOff>
    </xdr:from>
    <xdr:to>
      <xdr:col>125</xdr:col>
      <xdr:colOff>85725</xdr:colOff>
      <xdr:row>81</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81</xdr:row>
      <xdr:rowOff>123825</xdr:rowOff>
    </xdr:from>
    <xdr:to>
      <xdr:col>124</xdr:col>
      <xdr:colOff>85725</xdr:colOff>
      <xdr:row>82</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62</xdr:row>
      <xdr:rowOff>114300</xdr:rowOff>
    </xdr:from>
    <xdr:to>
      <xdr:col>77</xdr:col>
      <xdr:colOff>123825</xdr:colOff>
      <xdr:row>64</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82</xdr:row>
      <xdr:rowOff>133350</xdr:rowOff>
    </xdr:from>
    <xdr:to>
      <xdr:col>118</xdr:col>
      <xdr:colOff>104775</xdr:colOff>
      <xdr:row>83</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77</xdr:row>
      <xdr:rowOff>152400</xdr:rowOff>
    </xdr:from>
    <xdr:to>
      <xdr:col>117</xdr:col>
      <xdr:colOff>0</xdr:colOff>
      <xdr:row>78</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77</xdr:row>
      <xdr:rowOff>104775</xdr:rowOff>
    </xdr:from>
    <xdr:to>
      <xdr:col>115</xdr:col>
      <xdr:colOff>38100</xdr:colOff>
      <xdr:row>78</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78</xdr:row>
      <xdr:rowOff>161925</xdr:rowOff>
    </xdr:from>
    <xdr:to>
      <xdr:col>126</xdr:col>
      <xdr:colOff>19050</xdr:colOff>
      <xdr:row>79</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77</xdr:row>
      <xdr:rowOff>9525</xdr:rowOff>
    </xdr:from>
    <xdr:to>
      <xdr:col>107</xdr:col>
      <xdr:colOff>47625</xdr:colOff>
      <xdr:row>77</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79</xdr:row>
      <xdr:rowOff>19050</xdr:rowOff>
    </xdr:from>
    <xdr:to>
      <xdr:col>121</xdr:col>
      <xdr:colOff>47625</xdr:colOff>
      <xdr:row>80</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24</xdr:row>
      <xdr:rowOff>47625</xdr:rowOff>
    </xdr:from>
    <xdr:to>
      <xdr:col>117</xdr:col>
      <xdr:colOff>66675</xdr:colOff>
      <xdr:row>25</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81</xdr:row>
      <xdr:rowOff>47625</xdr:rowOff>
    </xdr:from>
    <xdr:to>
      <xdr:col>114</xdr:col>
      <xdr:colOff>57150</xdr:colOff>
      <xdr:row>83</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23</xdr:row>
      <xdr:rowOff>114304</xdr:rowOff>
    </xdr:from>
    <xdr:to>
      <xdr:col>118</xdr:col>
      <xdr:colOff>114303</xdr:colOff>
      <xdr:row>26</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78</xdr:row>
      <xdr:rowOff>57150</xdr:rowOff>
    </xdr:from>
    <xdr:to>
      <xdr:col>108</xdr:col>
      <xdr:colOff>9524</xdr:colOff>
      <xdr:row>80</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82</xdr:row>
      <xdr:rowOff>47625</xdr:rowOff>
    </xdr:from>
    <xdr:to>
      <xdr:col>113</xdr:col>
      <xdr:colOff>57152</xdr:colOff>
      <xdr:row>84</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79</xdr:row>
      <xdr:rowOff>57149</xdr:rowOff>
    </xdr:from>
    <xdr:to>
      <xdr:col>106</xdr:col>
      <xdr:colOff>114301</xdr:colOff>
      <xdr:row>81</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81</xdr:row>
      <xdr:rowOff>28577</xdr:rowOff>
    </xdr:from>
    <xdr:to>
      <xdr:col>109</xdr:col>
      <xdr:colOff>133350</xdr:colOff>
      <xdr:row>82</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63</xdr:row>
      <xdr:rowOff>114303</xdr:rowOff>
    </xdr:from>
    <xdr:to>
      <xdr:col>86</xdr:col>
      <xdr:colOff>76200</xdr:colOff>
      <xdr:row>65</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62</xdr:row>
      <xdr:rowOff>38100</xdr:rowOff>
    </xdr:from>
    <xdr:to>
      <xdr:col>76</xdr:col>
      <xdr:colOff>114300</xdr:colOff>
      <xdr:row>64</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62</xdr:row>
      <xdr:rowOff>66675</xdr:rowOff>
    </xdr:from>
    <xdr:to>
      <xdr:col>119</xdr:col>
      <xdr:colOff>0</xdr:colOff>
      <xdr:row>64</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81</xdr:row>
      <xdr:rowOff>85725</xdr:rowOff>
    </xdr:from>
    <xdr:to>
      <xdr:col>107</xdr:col>
      <xdr:colOff>95250</xdr:colOff>
      <xdr:row>83</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74</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88</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24</xdr:row>
      <xdr:rowOff>104775</xdr:rowOff>
    </xdr:from>
    <xdr:to>
      <xdr:col>84</xdr:col>
      <xdr:colOff>28575</xdr:colOff>
      <xdr:row>64</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24</xdr:row>
      <xdr:rowOff>57150</xdr:rowOff>
    </xdr:from>
    <xdr:to>
      <xdr:col>68</xdr:col>
      <xdr:colOff>57150</xdr:colOff>
      <xdr:row>63</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63</xdr:row>
      <xdr:rowOff>114303</xdr:rowOff>
    </xdr:from>
    <xdr:to>
      <xdr:col>126</xdr:col>
      <xdr:colOff>57150</xdr:colOff>
      <xdr:row>64</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24</xdr:row>
      <xdr:rowOff>76200</xdr:rowOff>
    </xdr:from>
    <xdr:to>
      <xdr:col>126</xdr:col>
      <xdr:colOff>28575</xdr:colOff>
      <xdr:row>63</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23</xdr:row>
      <xdr:rowOff>123825</xdr:rowOff>
    </xdr:from>
    <xdr:to>
      <xdr:col>126</xdr:col>
      <xdr:colOff>28576</xdr:colOff>
      <xdr:row>24</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79</xdr:row>
      <xdr:rowOff>88110</xdr:rowOff>
    </xdr:from>
    <xdr:to>
      <xdr:col>104</xdr:col>
      <xdr:colOff>54772</xdr:colOff>
      <xdr:row>79</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76</xdr:row>
      <xdr:rowOff>173834</xdr:rowOff>
    </xdr:from>
    <xdr:to>
      <xdr:col>128</xdr:col>
      <xdr:colOff>416723</xdr:colOff>
      <xdr:row>77</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77</xdr:row>
      <xdr:rowOff>145261</xdr:rowOff>
    </xdr:from>
    <xdr:to>
      <xdr:col>104</xdr:col>
      <xdr:colOff>140497</xdr:colOff>
      <xdr:row>78</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77</xdr:row>
      <xdr:rowOff>142880</xdr:rowOff>
    </xdr:from>
    <xdr:to>
      <xdr:col>128</xdr:col>
      <xdr:colOff>216696</xdr:colOff>
      <xdr:row>78</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59</xdr:row>
      <xdr:rowOff>114300</xdr:rowOff>
    </xdr:from>
    <xdr:to>
      <xdr:col>130</xdr:col>
      <xdr:colOff>476250</xdr:colOff>
      <xdr:row>62</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24</xdr:row>
      <xdr:rowOff>57150</xdr:rowOff>
    </xdr:from>
    <xdr:to>
      <xdr:col>75</xdr:col>
      <xdr:colOff>104775</xdr:colOff>
      <xdr:row>63</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24</xdr:row>
      <xdr:rowOff>9525</xdr:rowOff>
    </xdr:from>
    <xdr:to>
      <xdr:col>118</xdr:col>
      <xdr:colOff>28575</xdr:colOff>
      <xdr:row>63</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80</xdr:row>
      <xdr:rowOff>104776</xdr:rowOff>
    </xdr:from>
    <xdr:to>
      <xdr:col>100</xdr:col>
      <xdr:colOff>123825</xdr:colOff>
      <xdr:row>83</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49</xdr:row>
      <xdr:rowOff>9551</xdr:rowOff>
    </xdr:from>
    <xdr:to>
      <xdr:col>110</xdr:col>
      <xdr:colOff>76219</xdr:colOff>
      <xdr:row>61</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32</xdr:row>
      <xdr:rowOff>19051</xdr:rowOff>
    </xdr:from>
    <xdr:to>
      <xdr:col>126</xdr:col>
      <xdr:colOff>28575</xdr:colOff>
      <xdr:row>55</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32</xdr:row>
      <xdr:rowOff>38099</xdr:rowOff>
    </xdr:from>
    <xdr:to>
      <xdr:col>68</xdr:col>
      <xdr:colOff>85734</xdr:colOff>
      <xdr:row>55</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63</xdr:row>
      <xdr:rowOff>114300</xdr:rowOff>
    </xdr:from>
    <xdr:to>
      <xdr:col>108</xdr:col>
      <xdr:colOff>104775</xdr:colOff>
      <xdr:row>64</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23</xdr:row>
      <xdr:rowOff>104775</xdr:rowOff>
    </xdr:from>
    <xdr:to>
      <xdr:col>109</xdr:col>
      <xdr:colOff>9525</xdr:colOff>
      <xdr:row>24</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25</xdr:row>
      <xdr:rowOff>47630</xdr:rowOff>
    </xdr:from>
    <xdr:to>
      <xdr:col>91</xdr:col>
      <xdr:colOff>85730</xdr:colOff>
      <xdr:row>37</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32</xdr:row>
      <xdr:rowOff>129777</xdr:rowOff>
    </xdr:from>
    <xdr:to>
      <xdr:col>111</xdr:col>
      <xdr:colOff>20716</xdr:colOff>
      <xdr:row>56</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32</xdr:row>
      <xdr:rowOff>22623</xdr:rowOff>
    </xdr:from>
    <xdr:to>
      <xdr:col>84</xdr:col>
      <xdr:colOff>127398</xdr:colOff>
      <xdr:row>55</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31</xdr:row>
      <xdr:rowOff>117873</xdr:rowOff>
    </xdr:from>
    <xdr:to>
      <xdr:col>118</xdr:col>
      <xdr:colOff>13098</xdr:colOff>
      <xdr:row>55</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32</xdr:row>
      <xdr:rowOff>13098</xdr:rowOff>
    </xdr:from>
    <xdr:to>
      <xdr:col>75</xdr:col>
      <xdr:colOff>117873</xdr:colOff>
      <xdr:row>55</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23</xdr:row>
      <xdr:rowOff>104776</xdr:rowOff>
    </xdr:from>
    <xdr:to>
      <xdr:col>77</xdr:col>
      <xdr:colOff>47626</xdr:colOff>
      <xdr:row>25</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23</xdr:row>
      <xdr:rowOff>114299</xdr:rowOff>
    </xdr:from>
    <xdr:to>
      <xdr:col>93</xdr:col>
      <xdr:colOff>19050</xdr:colOff>
      <xdr:row>25</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23</xdr:row>
      <xdr:rowOff>114300</xdr:rowOff>
    </xdr:from>
    <xdr:to>
      <xdr:col>103</xdr:col>
      <xdr:colOff>57152</xdr:colOff>
      <xdr:row>26</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62</xdr:row>
      <xdr:rowOff>52389</xdr:rowOff>
    </xdr:from>
    <xdr:to>
      <xdr:col>103</xdr:col>
      <xdr:colOff>90489</xdr:colOff>
      <xdr:row>64</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62</xdr:row>
      <xdr:rowOff>59534</xdr:rowOff>
    </xdr:from>
    <xdr:to>
      <xdr:col>93</xdr:col>
      <xdr:colOff>35718</xdr:colOff>
      <xdr:row>64</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63</xdr:row>
      <xdr:rowOff>57153</xdr:rowOff>
    </xdr:from>
    <xdr:to>
      <xdr:col>109</xdr:col>
      <xdr:colOff>133350</xdr:colOff>
      <xdr:row>64</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17</xdr:row>
      <xdr:rowOff>28577</xdr:rowOff>
    </xdr:from>
    <xdr:to>
      <xdr:col>72</xdr:col>
      <xdr:colOff>85725</xdr:colOff>
      <xdr:row>17</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80</xdr:row>
      <xdr:rowOff>157165</xdr:rowOff>
    </xdr:from>
    <xdr:to>
      <xdr:col>103</xdr:col>
      <xdr:colOff>61913</xdr:colOff>
      <xdr:row>81</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76</xdr:row>
      <xdr:rowOff>80963</xdr:rowOff>
    </xdr:from>
    <xdr:to>
      <xdr:col>108</xdr:col>
      <xdr:colOff>71439</xdr:colOff>
      <xdr:row>77</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32</xdr:row>
      <xdr:rowOff>19050</xdr:rowOff>
    </xdr:from>
    <xdr:to>
      <xdr:col>98</xdr:col>
      <xdr:colOff>85725</xdr:colOff>
      <xdr:row>55</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15</xdr:row>
      <xdr:rowOff>38101</xdr:rowOff>
    </xdr:from>
    <xdr:to>
      <xdr:col>72</xdr:col>
      <xdr:colOff>76203</xdr:colOff>
      <xdr:row>15</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16</xdr:row>
      <xdr:rowOff>28575</xdr:rowOff>
    </xdr:from>
    <xdr:to>
      <xdr:col>72</xdr:col>
      <xdr:colOff>76203</xdr:colOff>
      <xdr:row>16</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15</xdr:row>
      <xdr:rowOff>9524</xdr:rowOff>
    </xdr:from>
    <xdr:to>
      <xdr:col>105</xdr:col>
      <xdr:colOff>66676</xdr:colOff>
      <xdr:row>16</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17</xdr:row>
      <xdr:rowOff>19050</xdr:rowOff>
    </xdr:from>
    <xdr:to>
      <xdr:col>105</xdr:col>
      <xdr:colOff>85727</xdr:colOff>
      <xdr:row>18</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18</xdr:row>
      <xdr:rowOff>38102</xdr:rowOff>
    </xdr:from>
    <xdr:to>
      <xdr:col>72</xdr:col>
      <xdr:colOff>85725</xdr:colOff>
      <xdr:row>19</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60</xdr:row>
      <xdr:rowOff>47630</xdr:rowOff>
    </xdr:from>
    <xdr:to>
      <xdr:col>128</xdr:col>
      <xdr:colOff>561975</xdr:colOff>
      <xdr:row>62</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60</xdr:row>
      <xdr:rowOff>47627</xdr:rowOff>
    </xdr:from>
    <xdr:to>
      <xdr:col>127</xdr:col>
      <xdr:colOff>581025</xdr:colOff>
      <xdr:row>62</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60</xdr:row>
      <xdr:rowOff>47627</xdr:rowOff>
    </xdr:from>
    <xdr:to>
      <xdr:col>129</xdr:col>
      <xdr:colOff>581025</xdr:colOff>
      <xdr:row>62</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63</xdr:row>
      <xdr:rowOff>38103</xdr:rowOff>
    </xdr:from>
    <xdr:to>
      <xdr:col>132</xdr:col>
      <xdr:colOff>590550</xdr:colOff>
      <xdr:row>64</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23</xdr:row>
      <xdr:rowOff>114299</xdr:rowOff>
    </xdr:from>
    <xdr:to>
      <xdr:col>59</xdr:col>
      <xdr:colOff>66672</xdr:colOff>
      <xdr:row>63</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24</xdr:row>
      <xdr:rowOff>0</xdr:rowOff>
    </xdr:from>
    <xdr:to>
      <xdr:col>61</xdr:col>
      <xdr:colOff>85725</xdr:colOff>
      <xdr:row>63</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24</xdr:row>
      <xdr:rowOff>57150</xdr:rowOff>
    </xdr:from>
    <xdr:to>
      <xdr:col>103</xdr:col>
      <xdr:colOff>38100</xdr:colOff>
      <xdr:row>63</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24</xdr:row>
      <xdr:rowOff>47625</xdr:rowOff>
    </xdr:from>
    <xdr:to>
      <xdr:col>91</xdr:col>
      <xdr:colOff>114300</xdr:colOff>
      <xdr:row>63</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49</xdr:row>
      <xdr:rowOff>76200</xdr:rowOff>
    </xdr:from>
    <xdr:to>
      <xdr:col>91</xdr:col>
      <xdr:colOff>85725</xdr:colOff>
      <xdr:row>62</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25</xdr:row>
      <xdr:rowOff>76200</xdr:rowOff>
    </xdr:from>
    <xdr:to>
      <xdr:col>110</xdr:col>
      <xdr:colOff>19050</xdr:colOff>
      <xdr:row>38</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24</xdr:row>
      <xdr:rowOff>66675</xdr:rowOff>
    </xdr:from>
    <xdr:to>
      <xdr:col>110</xdr:col>
      <xdr:colOff>95250</xdr:colOff>
      <xdr:row>63</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24</xdr:row>
      <xdr:rowOff>19050</xdr:rowOff>
    </xdr:from>
    <xdr:to>
      <xdr:col>62</xdr:col>
      <xdr:colOff>200025</xdr:colOff>
      <xdr:row>63</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24</xdr:row>
      <xdr:rowOff>61915</xdr:rowOff>
    </xdr:from>
    <xdr:to>
      <xdr:col>63</xdr:col>
      <xdr:colOff>152399</xdr:colOff>
      <xdr:row>63</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10.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31750</xdr:colOff>
      <xdr:row>55</xdr:row>
      <xdr:rowOff>203200</xdr:rowOff>
    </xdr:from>
    <xdr:to>
      <xdr:col>9</xdr:col>
      <xdr:colOff>793750</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06000" y="12490450"/>
          <a:ext cx="4305300" cy="2386313"/>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222250</xdr:colOff>
      <xdr:row>13</xdr:row>
      <xdr:rowOff>184150</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53200" y="3670300"/>
          <a:ext cx="1682750" cy="2104231"/>
        </a:xfrm>
        <a:prstGeom prst="rect">
          <a:avLst/>
        </a:prstGeom>
      </xdr:spPr>
    </xdr:pic>
    <xdr:clientData/>
  </xdr:twoCellAnchor>
  <xdr:twoCellAnchor editAs="oneCell">
    <xdr:from>
      <xdr:col>4</xdr:col>
      <xdr:colOff>190500</xdr:colOff>
      <xdr:row>5</xdr:row>
      <xdr:rowOff>31749</xdr:rowOff>
    </xdr:from>
    <xdr:to>
      <xdr:col>4</xdr:col>
      <xdr:colOff>1327150</xdr:colOff>
      <xdr:row>11</xdr:row>
      <xdr:rowOff>161619</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21450" y="1809749"/>
          <a:ext cx="1136650" cy="1418920"/>
        </a:xfrm>
        <a:prstGeom prst="rect">
          <a:avLst/>
        </a:prstGeom>
      </xdr:spPr>
    </xdr:pic>
    <xdr:clientData/>
  </xdr:twoCellAnchor>
  <xdr:twoCellAnchor editAs="oneCell">
    <xdr:from>
      <xdr:col>4</xdr:col>
      <xdr:colOff>146050</xdr:colOff>
      <xdr:row>29</xdr:row>
      <xdr:rowOff>12699</xdr:rowOff>
    </xdr:from>
    <xdr:to>
      <xdr:col>4</xdr:col>
      <xdr:colOff>1270000</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77000" y="6851649"/>
          <a:ext cx="1123950" cy="1282700"/>
        </a:xfrm>
        <a:prstGeom prst="rect">
          <a:avLst/>
        </a:prstGeom>
      </xdr:spPr>
    </xdr:pic>
    <xdr:clientData/>
  </xdr:twoCellAnchor>
  <xdr:twoCellAnchor editAs="oneCell">
    <xdr:from>
      <xdr:col>4</xdr:col>
      <xdr:colOff>190500</xdr:colOff>
      <xdr:row>41</xdr:row>
      <xdr:rowOff>55562</xdr:rowOff>
    </xdr:from>
    <xdr:to>
      <xdr:col>4</xdr:col>
      <xdr:colOff>1638300</xdr:colOff>
      <xdr:row>49</xdr:row>
      <xdr:rowOff>188912</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21450" y="9409112"/>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1592815</xdr:colOff>
      <xdr:row>5</xdr:row>
      <xdr:rowOff>76200</xdr:rowOff>
    </xdr:from>
    <xdr:to>
      <xdr:col>4</xdr:col>
      <xdr:colOff>3251200</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23765" y="1854200"/>
          <a:ext cx="1658385" cy="1388126"/>
        </a:xfrm>
        <a:prstGeom prst="rect">
          <a:avLst/>
        </a:prstGeom>
      </xdr:spPr>
    </xdr:pic>
    <xdr:clientData/>
  </xdr:twoCellAnchor>
  <xdr:twoCellAnchor editAs="oneCell">
    <xdr:from>
      <xdr:col>4</xdr:col>
      <xdr:colOff>3536950</xdr:colOff>
      <xdr:row>5</xdr:row>
      <xdr:rowOff>31751</xdr:rowOff>
    </xdr:from>
    <xdr:to>
      <xdr:col>6</xdr:col>
      <xdr:colOff>185107</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67900" y="1809751"/>
          <a:ext cx="1258257" cy="1471462"/>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499" totalsRowShown="0" headerRowDxfId="388" dataDxfId="386" headerRowBorderDxfId="387" tableBorderDxfId="385" totalsRowBorderDxfId="384">
  <autoFilter ref="BU318:EL499" xr:uid="{B62FB4A1-3EA6-4D2C-B52E-F58CD4005073}"/>
  <sortState xmlns:xlrd2="http://schemas.microsoft.com/office/spreadsheetml/2017/richdata2" ref="BU319:EL499">
    <sortCondition ref="DU318:DU499"/>
  </sortState>
  <tableColumns count="70">
    <tableColumn id="1" xr3:uid="{913C2E75-A02C-41DE-8CEE-12638FD090CF}" name="Name" dataDxfId="383"/>
    <tableColumn id="2" xr3:uid="{3ED48CAF-AEA8-4BE8-B7F1-2299EB29B35F}" name="Type" dataDxfId="382"/>
    <tableColumn id="4" xr3:uid="{3AB0FC57-7649-4B3B-9F5D-93A93BB83C11}" name="NH4 " dataDxfId="381"/>
    <tableColumn id="5" xr3:uid="{C3901341-2F32-4EFA-87E8-3AC50F142DD8}" name="NO3" dataDxfId="380"/>
    <tableColumn id="3" xr3:uid="{E3B16605-8262-48F2-A869-BC7023A9D418}" name="NH2 Nitrites" dataDxfId="379"/>
    <tableColumn id="6" xr3:uid="{46B446D7-83BB-47D1-907E-55B2993BD1E5}" name="P2O5" dataDxfId="378"/>
    <tableColumn id="51" xr3:uid="{D8521187-B5A0-4186-952D-020137993F7A}" name="PO4" dataDxfId="377"/>
    <tableColumn id="7" xr3:uid="{1A63C63C-F860-4CD7-BE27-FA97441B156F}" name="K2O" dataDxfId="376"/>
    <tableColumn id="11" xr3:uid="{DE7DDDB2-CB7F-45F6-8DED-309FED6EBE25}" name="MgO" dataDxfId="375"/>
    <tableColumn id="41" xr3:uid="{6E467833-EC60-4C26-B978-EB8CAEE6C8F4}" name="MgCo3" dataDxfId="374"/>
    <tableColumn id="12" xr3:uid="{05105349-9E4D-4991-A805-1322542B8264}" name="CaO" dataDxfId="373"/>
    <tableColumn id="39" xr3:uid="{6125586C-89EA-4676-9C0A-413185EDEECC}" name="CaCO3" dataDxfId="372"/>
    <tableColumn id="13" xr3:uid="{11411BD2-F4AE-46F2-88A7-B879DE7199E8}" name="SO4" dataDxfId="371"/>
    <tableColumn id="38" xr3:uid="{CA872F2A-D9A0-4D13-B9E9-DBAB70EAA739}" name="SO3" dataDxfId="370"/>
    <tableColumn id="14" xr3:uid="{05551818-0C60-4B8C-88AF-4462799DA7FC}" name="SiO2" dataDxfId="369"/>
    <tableColumn id="40" xr3:uid="{CDDDAB8B-5613-4006-BF5B-3CEBD7DFDFCE}" name="Si(OH)4" dataDxfId="368"/>
    <tableColumn id="8" xr3:uid="{45E11359-8716-4F06-918A-B2AC31E045C7}" name="N" dataDxfId="367"/>
    <tableColumn id="9" xr3:uid="{700946A6-3DC7-4C41-A175-F468C41F1877}" name="P" dataDxfId="366"/>
    <tableColumn id="10" xr3:uid="{73CD75C1-5279-4D0C-8088-BC3E40341C3C}" name="K" dataDxfId="365"/>
    <tableColumn id="42" xr3:uid="{9E30B7DE-19C7-4E15-B2C6-5CE6F5CAE764}" name="MG" dataDxfId="364"/>
    <tableColumn id="43" xr3:uid="{4F9E4FA2-AE13-4242-9212-1E39897263DF}" name="CA" dataDxfId="363"/>
    <tableColumn id="44" xr3:uid="{E3C6EF7B-618C-4318-8012-F82F8BA3F913}" name="S" dataDxfId="362"/>
    <tableColumn id="45" xr3:uid="{F7837C2F-1C3E-4D1C-A14E-3DBEBF0537EE}" name="Si" dataDxfId="361"/>
    <tableColumn id="15" xr3:uid="{5A1880FB-706A-49B2-B887-3A2A8B7B8D1E}" name="Co" dataDxfId="360"/>
    <tableColumn id="16" xr3:uid="{534B4C92-600F-4EF9-8E96-B60A08A7164F}" name="Fe" dataDxfId="359"/>
    <tableColumn id="17" xr3:uid="{AB7515A6-9FD7-4D4E-9BEB-07E2608468DC}" name="Mn" dataDxfId="358"/>
    <tableColumn id="18" xr3:uid="{E8CB0445-B22C-4EB3-A3F2-4931D2669245}" name="Mo" dataDxfId="357"/>
    <tableColumn id="19" xr3:uid="{20697127-BED3-41B4-BD8F-F01759022AF6}" name="Zn" dataDxfId="356"/>
    <tableColumn id="20" xr3:uid="{1847FD76-38B8-4673-8419-F4B6580DB62C}" name="B" dataDxfId="355"/>
    <tableColumn id="21" xr3:uid="{4203A65A-A868-46FA-901A-3B162CB15550}" name="Cu" dataDxfId="354"/>
    <tableColumn id="22" xr3:uid="{95BA2F3C-67D9-4A09-B1E8-DF7F4C1D4E35}" name="Cl" dataDxfId="353"/>
    <tableColumn id="23" xr3:uid="{B67D0862-F99F-42F4-ABDA-AA89B6A90006}" name="Na" dataDxfId="352"/>
    <tableColumn id="24" xr3:uid="{833F344A-167A-4724-9068-CD076ABB7A69}" name="Humic" dataDxfId="351"/>
    <tableColumn id="25" xr3:uid="{DD89E0C7-1EE9-4AE6-A6D7-4A06D0B03B64}" name="Fulvic" dataDxfId="350"/>
    <tableColumn id="26" xr3:uid="{29E89942-FA08-4676-BC7A-D473F31E311F}" name=" B1" dataDxfId="349"/>
    <tableColumn id="27" xr3:uid="{238F7D2F-0133-47C9-97DE-B66998BD4F51}" name="EDTA" dataDxfId="348"/>
    <tableColumn id="37" xr3:uid="{55BEA87C-C295-4E17-97F1-38CC3B6121BF}" name="DTPA" dataDxfId="347"/>
    <tableColumn id="46" xr3:uid="{DF2EB6CF-2183-4994-9AA5-D041AA2DDEEA}" name="EDDHA" dataDxfId="346"/>
    <tableColumn id="50" xr3:uid="{4B525BB4-6386-4EB7-A67A-64AB83338351}" name="F" dataDxfId="345"/>
    <tableColumn id="49" xr3:uid="{AEB1CA3E-D132-43C2-8542-E62B4CA6B3B1}" name="Cd" dataDxfId="344"/>
    <tableColumn id="48" xr3:uid="{8B37C42A-0E47-4A37-B4AF-6E5AF0E6D415}" name="Cr" dataDxfId="343"/>
    <tableColumn id="47" xr3:uid="{9D0F6783-769E-42AC-B2C1-EEC3F174C9BA}" name="Al" dataDxfId="342"/>
    <tableColumn id="52" xr3:uid="{8896A6BA-E6D1-4846-A2A1-2938C446094C}" name="Pb" dataDxfId="341"/>
    <tableColumn id="53" xr3:uid="{707A2BEE-6B39-4E11-A23A-AF354965EFA6}" name="Se" dataDxfId="340"/>
    <tableColumn id="36" xr3:uid="{3FDF2176-F6B7-4738-91DB-0253A22DE3D5}" name="Other" dataDxfId="339"/>
    <tableColumn id="29" xr3:uid="{ECB20657-5440-4433-91A1-5B94D1F3DA8C}" name="Handicap" dataDxfId="338"/>
    <tableColumn id="30" xr3:uid="{94BE3AFC-1129-4D35-B074-0E07949F4F12}" name="Bottle Liters" dataDxfId="337"/>
    <tableColumn id="31" xr3:uid="{37AE9F4D-C4AF-4918-8122-B736F7DA6A8F}" name="Net Weight g/ml" dataDxfId="336"/>
    <tableColumn id="32" xr3:uid="{5DB60FE7-4450-418B-B926-601E5BE1D8D0}" name="Specific Gravity" dataDxfId="335">
      <calculatedColumnFormula>SUM(DP319/(DO319*1000))</calculatedColumnFormula>
    </tableColumn>
    <tableColumn id="33" xr3:uid="{834777A7-1EA2-4A61-A07A-F00B0040DAA6}" name="Price gal" dataDxfId="334"/>
    <tableColumn id="34" xr3:uid="{EC5BEF2C-2A9E-4EFD-AA66-68A8CD466B61}" name="Cost ML" dataDxfId="333">
      <calculatedColumnFormula>SUM($DR319/$DO319)/1000</calculatedColumnFormula>
    </tableColumn>
    <tableColumn id="28" xr3:uid="{79292CB4-168B-428B-B234-AF42AE1446BF}" name="Sort" dataDxfId="332"/>
    <tableColumn id="70" xr3:uid="{B714EF96-BF22-441F-B683-5BBB6D57EC2C}" name="User" dataDxfId="331"/>
    <tableColumn id="69" xr3:uid="{6ABEB920-5A3D-46E1-9A15-6D9BC799214A}" name="Start 1" dataDxfId="330"/>
    <tableColumn id="71" xr3:uid="{1547D662-5D50-48F3-B744-658078121664}" name="Notes" dataDxfId="329"/>
    <tableColumn id="54" xr3:uid="{C7E55DE6-8C2F-42A1-B4EC-7C48935826AB}" name="Week 1" dataDxfId="328"/>
    <tableColumn id="55" xr3:uid="{339D97C2-532D-4448-A56A-66D148FE2AAC}" name="Week 2" dataDxfId="327"/>
    <tableColumn id="56" xr3:uid="{93CC0D37-A242-4EB8-9C9F-E9036A94A1D2}" name="Week 3" dataDxfId="326"/>
    <tableColumn id="57" xr3:uid="{56519C13-6FB8-4534-8336-FAB7872EB261}" name="Week 4" dataDxfId="325"/>
    <tableColumn id="58" xr3:uid="{F814C3D0-381E-4AF1-A284-49F79F2FD96F}" name="Week 5" dataDxfId="324"/>
    <tableColumn id="59" xr3:uid="{F57BBD37-5FB9-4DAC-8B1C-873520BA79EC}" name="Week 6" dataDxfId="323"/>
    <tableColumn id="60" xr3:uid="{085DCA14-CF1A-474A-BFB2-B6FECBAD5A34}" name="Week 7" dataDxfId="322"/>
    <tableColumn id="61" xr3:uid="{F45FAF91-0487-42FB-A489-7985D099C000}" name="Week 8" dataDxfId="321"/>
    <tableColumn id="62" xr3:uid="{34555891-C23D-4387-9408-98D812F15F45}" name="Week 9" dataDxfId="320"/>
    <tableColumn id="63" xr3:uid="{84A1D5EE-84EA-4D12-AEE7-CA5E2156C6C2}" name="Week 10" dataDxfId="319"/>
    <tableColumn id="64" xr3:uid="{0ACC2140-4F39-4001-9723-C12A4A98DE23}" name="Week 11" dataDxfId="318"/>
    <tableColumn id="65" xr3:uid="{E3821173-265A-44EC-8878-56E315F8CDD7}" name="Week 12" dataDxfId="317"/>
    <tableColumn id="66" xr3:uid="{F26DCCB1-35C9-42DD-989B-C15DB17FCABB}" name="Week 13" dataDxfId="316"/>
    <tableColumn id="67" xr3:uid="{C956CC9F-6444-474D-8B08-56FE49A4C492}" name="Week 14" dataDxfId="315"/>
    <tableColumn id="35" xr3:uid="{5E23C66F-F0AB-4676-A559-3B754C4A125D}" name="Compounds" dataDxfId="31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C507FA-E134-4170-AA47-39969BBD2A4F}" name="Table116141716374" displayName="Table116141716374" ref="A1:BR16" totalsRowShown="0" headerRowDxfId="311" dataDxfId="309" headerRowBorderDxfId="310" tableBorderDxfId="308" totalsRowBorderDxfId="307">
  <autoFilter ref="A1:BR16" xr:uid="{B62FB4A1-3EA6-4D2C-B52E-F58CD4005073}"/>
  <sortState xmlns:xlrd2="http://schemas.microsoft.com/office/spreadsheetml/2017/richdata2" ref="A2:BR16">
    <sortCondition sortBy="cellColor" ref="BA1:BA16" dxfId="306"/>
  </sortState>
  <tableColumns count="70">
    <tableColumn id="1" xr3:uid="{683EFFC0-4FAB-4FFF-93D5-0194CBF747F6}" name="User1 Brian" dataDxfId="305"/>
    <tableColumn id="2" xr3:uid="{45148E66-9896-4CF9-96A8-C2CA4E409914}" name="Type" dataDxfId="304"/>
    <tableColumn id="4" xr3:uid="{C5943609-AE8A-48E2-98CC-C7D7F2B43438}" name="NH4 " dataDxfId="303"/>
    <tableColumn id="5" xr3:uid="{CA6468DD-32F8-44CE-9B9F-FB60DA4ED071}" name="NO3" dataDxfId="302"/>
    <tableColumn id="3" xr3:uid="{1AD0B15F-9B3B-4248-9697-65E52F290D5A}" name="NH2 Nitrites" dataDxfId="301"/>
    <tableColumn id="6" xr3:uid="{06B7B3F4-9FB0-4078-BBE6-C00706ED4A32}" name="P2O5" dataDxfId="300"/>
    <tableColumn id="51" xr3:uid="{FC88F767-0678-4F51-A221-464C2EACE5E5}" name="PO4" dataDxfId="299"/>
    <tableColumn id="7" xr3:uid="{2E1C9481-62EC-4515-8C63-EFA94CEF42B0}" name="K2O" dataDxfId="298"/>
    <tableColumn id="11" xr3:uid="{A824C1EB-A002-4C40-A735-9972C71EB0A1}" name="MgO" dataDxfId="297"/>
    <tableColumn id="41" xr3:uid="{EF304307-314A-4C9D-B6CB-A382BA97F51C}" name="MgCo3" dataDxfId="296"/>
    <tableColumn id="12" xr3:uid="{85EF1FC2-86C0-4E67-BA57-5C8BEA7DFA17}" name="CaO" dataDxfId="295"/>
    <tableColumn id="39" xr3:uid="{9F065F12-5569-4827-8660-19E925257D1D}" name="CaCO3" dataDxfId="294"/>
    <tableColumn id="13" xr3:uid="{2B33DA31-CC22-463B-BF2D-D8782029542D}" name="SO4" dataDxfId="293"/>
    <tableColumn id="38" xr3:uid="{8BDE13DF-7CA4-42C4-B342-AB15088890A1}" name="SO3" dataDxfId="292"/>
    <tableColumn id="14" xr3:uid="{1BE28B14-6DCD-4A9F-AF77-E7E7420384C5}" name="SiO2" dataDxfId="291"/>
    <tableColumn id="40" xr3:uid="{12301702-88CE-46F6-8580-F11D75F0F5F2}" name="Si(OH)4" dataDxfId="290"/>
    <tableColumn id="8" xr3:uid="{CD17ACC9-B590-4ACE-9652-A3F9F1AE7FEE}" name="N" dataDxfId="289"/>
    <tableColumn id="9" xr3:uid="{AB592C0E-204D-4F9C-A734-8CF6FC12A35E}" name="P" dataDxfId="288"/>
    <tableColumn id="10" xr3:uid="{DAFD8625-6AA1-4D30-AA54-2526D10FC209}" name="K" dataDxfId="287"/>
    <tableColumn id="42" xr3:uid="{C9B1C727-31B4-406E-9ABE-00D735498436}" name="MG" dataDxfId="286"/>
    <tableColumn id="43" xr3:uid="{4D33F6BD-9BC1-4659-8428-8324971291C6}" name="CA" dataDxfId="285"/>
    <tableColumn id="44" xr3:uid="{F328784F-7FB0-4A4F-A427-08CED47C3FBA}" name="S" dataDxfId="284"/>
    <tableColumn id="45" xr3:uid="{C53341F4-7D44-4C51-899E-03E3B099B6D8}" name="Si" dataDxfId="283"/>
    <tableColumn id="15" xr3:uid="{305A4E67-E9C3-49C3-9002-43848E172D60}" name="Co" dataDxfId="282"/>
    <tableColumn id="16" xr3:uid="{3514BBFB-4579-4C29-8946-389FA095DB24}" name="Fe" dataDxfId="281"/>
    <tableColumn id="17" xr3:uid="{AED2AD5D-5219-434C-930E-F5C6D4ED3A8D}" name="Mn" dataDxfId="280"/>
    <tableColumn id="18" xr3:uid="{4B1EFBF1-9206-48EC-8E99-9F00CE47D30C}" name="Mo" dataDxfId="279"/>
    <tableColumn id="19" xr3:uid="{C193F47E-327B-429A-9EE0-5D4AD637264C}" name="Zn" dataDxfId="278"/>
    <tableColumn id="20" xr3:uid="{AAE62AA2-875E-4D6C-ADBE-8EEE07898576}" name="B" dataDxfId="277"/>
    <tableColumn id="21" xr3:uid="{AC5CB32A-05F4-4896-970D-A829E05C7BE0}" name="Cu" dataDxfId="276"/>
    <tableColumn id="22" xr3:uid="{C1C9807B-924A-433B-B460-F64AB087D1E1}" name="Cl" dataDxfId="275"/>
    <tableColumn id="23" xr3:uid="{02283008-16B9-41F4-9ABE-0B2091068FA2}" name="Na" dataDxfId="274"/>
    <tableColumn id="24" xr3:uid="{E6712C38-3052-4A9D-A320-76F82F8B10D6}" name="Humic" dataDxfId="273"/>
    <tableColumn id="25" xr3:uid="{541D4EEE-0A30-4B59-A584-013C86AA276C}" name="Fulvic" dataDxfId="272"/>
    <tableColumn id="26" xr3:uid="{E9942FCB-F280-490E-8989-0025C87447D5}" name=" B1" dataDxfId="271"/>
    <tableColumn id="27" xr3:uid="{2ACED6BE-7589-45A5-87DE-AEA6C6AE25D0}" name="EDTA" dataDxfId="270"/>
    <tableColumn id="37" xr3:uid="{72657209-5189-488D-A458-E8B962478209}" name="DTPA" dataDxfId="269"/>
    <tableColumn id="46" xr3:uid="{60E3760C-253F-44BB-8E9A-361EC36BC196}" name="EDDHA" dataDxfId="268"/>
    <tableColumn id="50" xr3:uid="{2E18A4E4-A5D2-4702-A552-67C3CE1151D4}" name="F" dataDxfId="267"/>
    <tableColumn id="49" xr3:uid="{6ECDBC51-3C1B-4993-B488-5280B0F418F8}" name="Cd" dataDxfId="266"/>
    <tableColumn id="48" xr3:uid="{0F391BFE-9D6D-4D12-823D-FA9BCB81D931}" name="Cr" dataDxfId="265"/>
    <tableColumn id="47" xr3:uid="{66036A7D-1F63-40E2-B968-5DA474DFD1C8}" name="Al" dataDxfId="264"/>
    <tableColumn id="52" xr3:uid="{A16AF5BB-90F8-4836-8D1C-65850CA6FF5B}" name="Pb" dataDxfId="263"/>
    <tableColumn id="53" xr3:uid="{DAC3C017-F6C9-43F1-9ABE-FE4042E46294}" name="Se" dataDxfId="262"/>
    <tableColumn id="36" xr3:uid="{BCA07031-86C6-46D4-A398-DB0006195105}" name="Other" dataDxfId="261"/>
    <tableColumn id="29" xr3:uid="{0BE9D625-F818-4ECF-AF5A-61D93BF8D86D}" name="Handicap" dataDxfId="260"/>
    <tableColumn id="30" xr3:uid="{64A74F74-3A80-4016-9BD1-7B42983B7F3E}" name="Bottle Liters" dataDxfId="259"/>
    <tableColumn id="31" xr3:uid="{23F9BD3F-3326-499F-B2DC-A5E640682804}" name="Net Weight g/ml" dataDxfId="258"/>
    <tableColumn id="32" xr3:uid="{EE7126C9-4B7D-434C-A894-921E9AEC4AEC}" name="Specific Gravity" dataDxfId="257">
      <calculatedColumnFormula>SUM(AV2/(AU2*1000))</calculatedColumnFormula>
    </tableColumn>
    <tableColumn id="33" xr3:uid="{A397FF86-1648-43B6-A3EC-D8ED873094BC}" name="Price gal" dataDxfId="256"/>
    <tableColumn id="34" xr3:uid="{23B1CF92-C8B3-4CF5-ADED-6993FE4A2DEC}" name="Cost ML" dataDxfId="255">
      <calculatedColumnFormula>SUM($AX2/$AU2)/1000</calculatedColumnFormula>
    </tableColumn>
    <tableColumn id="28" xr3:uid="{276216BC-57DB-42D1-A774-63EC25CD9A94}" name="Sort" dataDxfId="254"/>
    <tableColumn id="70" xr3:uid="{E290C89B-E945-4BDE-8E97-962115B76157}" name="User" dataDxfId="253"/>
    <tableColumn id="69" xr3:uid="{07A65CA2-D2B5-4648-B1C0-3DCBB1E4171A}" name="Start 1" dataDxfId="252"/>
    <tableColumn id="71" xr3:uid="{E8F91F71-2258-4034-865F-143E1CFBC5D8}" name="Notes" dataDxfId="251"/>
    <tableColumn id="54" xr3:uid="{FEF9E298-BA1F-443E-96EA-037CFAF95836}" name="Week 1" dataDxfId="250"/>
    <tableColumn id="55" xr3:uid="{F7333FB7-59C7-45F6-A22B-8E94448C38BC}" name="Week 2" dataDxfId="249"/>
    <tableColumn id="56" xr3:uid="{155201FE-FBFC-4348-AE5E-BB1E1837C54A}" name="Week 3" dataDxfId="248"/>
    <tableColumn id="57" xr3:uid="{DA2A4788-FCB0-406D-AD15-479E73B46676}" name="Week 4" dataDxfId="247"/>
    <tableColumn id="58" xr3:uid="{A7EC4625-2859-4B8B-8C2B-270579A75C63}" name="Week 5" dataDxfId="246"/>
    <tableColumn id="59" xr3:uid="{8CD59D27-7E20-405D-A83B-B65706F246CE}" name="Week 6" dataDxfId="245"/>
    <tableColumn id="60" xr3:uid="{67FCCEF9-8E69-4F5E-8DAF-0D75EC73E711}" name="Week 7" dataDxfId="244"/>
    <tableColumn id="61" xr3:uid="{55D58AFD-9F98-4546-B53B-2238D69B5045}" name="Week 8" dataDxfId="243"/>
    <tableColumn id="62" xr3:uid="{8809B421-9326-4D3D-8E51-C6D834DD9072}" name="Week 9" dataDxfId="242"/>
    <tableColumn id="63" xr3:uid="{824C7EFC-A6EA-4040-BB12-151E83BD247C}" name="Week 10" dataDxfId="241"/>
    <tableColumn id="64" xr3:uid="{081D8B91-5016-4A60-9B2A-325EF645CE7F}" name="Week 11" dataDxfId="240"/>
    <tableColumn id="65" xr3:uid="{4B9BCDA1-27FE-4DE6-B69F-B17FDA2F875D}" name="Week 12" dataDxfId="239"/>
    <tableColumn id="66" xr3:uid="{5854D568-75F0-490B-8D73-1CC36B88628F}" name="Week 13" dataDxfId="238"/>
    <tableColumn id="67" xr3:uid="{515F2FF8-BC2D-4333-979F-FC0BBA38C142}" name="Week 14" dataDxfId="237"/>
    <tableColumn id="35" xr3:uid="{85D2F6CD-21C2-4319-84D1-8F0BC1CC14EB}" name="Compounds" dataDxfId="236"/>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E394214-2584-4543-956B-CC9AE2614D81}" name="Table1161417163748" displayName="Table1161417163748" ref="A1:BR16" totalsRowShown="0" headerRowDxfId="233" dataDxfId="231" headerRowBorderDxfId="232" tableBorderDxfId="230" totalsRowBorderDxfId="229">
  <autoFilter ref="A1:BR16" xr:uid="{B62FB4A1-3EA6-4D2C-B52E-F58CD4005073}"/>
  <sortState xmlns:xlrd2="http://schemas.microsoft.com/office/spreadsheetml/2017/richdata2" ref="A2:BR16">
    <sortCondition sortBy="cellColor" ref="BA1:BA16" dxfId="228"/>
  </sortState>
  <tableColumns count="70">
    <tableColumn id="1" xr3:uid="{C61E9FF7-2387-4F91-8465-DB9760EE0FCB}" name="User2 Kyle" dataDxfId="227"/>
    <tableColumn id="2" xr3:uid="{2C78BFE2-15A2-4D32-B046-242F26F5B3B2}" name="Type" dataDxfId="226"/>
    <tableColumn id="4" xr3:uid="{4F0DB99B-8F69-46F5-9EC1-A017BBF76E20}" name="NH4 " dataDxfId="225"/>
    <tableColumn id="5" xr3:uid="{D0F15687-AB16-4913-926B-4CCC9A44FA3E}" name="NO3" dataDxfId="224"/>
    <tableColumn id="3" xr3:uid="{6403F67D-B920-45AF-9CD5-13DCB77003E8}" name="NH2 Nitrites" dataDxfId="223"/>
    <tableColumn id="6" xr3:uid="{95DD1857-9DDD-47B8-8D3C-F0CF60691A5E}" name="P2O5" dataDxfId="222"/>
    <tableColumn id="51" xr3:uid="{5203CEFF-9B41-47E3-85AB-4F742CD01CEC}" name="PO4" dataDxfId="221"/>
    <tableColumn id="7" xr3:uid="{52A55B4A-A472-407A-AD90-B7B43C5116D5}" name="K2O" dataDxfId="220"/>
    <tableColumn id="11" xr3:uid="{DE5AC144-AFA5-4ABD-BF3A-368EF9453517}" name="MgO" dataDxfId="219"/>
    <tableColumn id="41" xr3:uid="{49AA252B-522F-40B4-B8EE-3631A4DC605C}" name="MgCo3" dataDxfId="218"/>
    <tableColumn id="12" xr3:uid="{34395D31-26E5-44B6-AA0C-6DA0313FFE0C}" name="CaO" dataDxfId="217"/>
    <tableColumn id="39" xr3:uid="{0BF6D123-19D3-4FDA-A52A-60385BA3D3EB}" name="CaCO3" dataDxfId="216"/>
    <tableColumn id="13" xr3:uid="{218F44F0-A4FA-4F1A-A168-3186823AEC9C}" name="SO4" dataDxfId="215"/>
    <tableColumn id="38" xr3:uid="{C5A49DF6-AF71-48E3-9662-EE7CFD2410FD}" name="SO3" dataDxfId="214"/>
    <tableColumn id="14" xr3:uid="{CAB3ABC3-E502-4017-8420-D96E36F35ABC}" name="SiO2" dataDxfId="213"/>
    <tableColumn id="40" xr3:uid="{BBE63BCC-BA43-4716-9639-E36B0731E210}" name="Si(OH)4" dataDxfId="212"/>
    <tableColumn id="8" xr3:uid="{8FE2DCD9-CDEA-4AE7-BACE-12B23EDA735A}" name="N" dataDxfId="211"/>
    <tableColumn id="9" xr3:uid="{00C407FE-684A-491A-B871-01F188E5E59F}" name="P" dataDxfId="210"/>
    <tableColumn id="10" xr3:uid="{F752DCB8-5BEA-4963-899C-A11A9F3B5A46}" name="K" dataDxfId="209"/>
    <tableColumn id="42" xr3:uid="{3A25B067-C19A-46B8-8B14-7C469DBA9522}" name="MG" dataDxfId="208"/>
    <tableColumn id="43" xr3:uid="{0584C60A-EB80-437A-8DB9-65D7FB4FF6FB}" name="CA" dataDxfId="207"/>
    <tableColumn id="44" xr3:uid="{3FDEE476-054C-42C5-8BB1-A90B46E79A4B}" name="S" dataDxfId="206"/>
    <tableColumn id="45" xr3:uid="{4CFA8631-00E5-4836-BB58-62BA27251679}" name="Si" dataDxfId="205"/>
    <tableColumn id="15" xr3:uid="{26C398CC-860C-4FFB-A2C2-4A104336B198}" name="Co" dataDxfId="204"/>
    <tableColumn id="16" xr3:uid="{C53D5754-8BFC-4FB5-BB17-C129D56B59FE}" name="Fe" dataDxfId="203"/>
    <tableColumn id="17" xr3:uid="{31C2CFF8-0402-45F2-900E-A0F50934DA2C}" name="Mn" dataDxfId="202"/>
    <tableColumn id="18" xr3:uid="{AC67957B-E343-41C7-8B04-BA41E0C33E6E}" name="Mo" dataDxfId="201"/>
    <tableColumn id="19" xr3:uid="{D64B1D69-D154-413E-BCFF-4F0185748B46}" name="Zn" dataDxfId="200"/>
    <tableColumn id="20" xr3:uid="{6CD72998-6586-4282-89ED-73AC1D5182F7}" name="B" dataDxfId="199"/>
    <tableColumn id="21" xr3:uid="{7293BC7F-4A8A-415F-975F-1D476F024965}" name="Cu" dataDxfId="198"/>
    <tableColumn id="22" xr3:uid="{5906BE74-5348-4037-BEB3-3DC744DDEDF0}" name="Cl" dataDxfId="197"/>
    <tableColumn id="23" xr3:uid="{9484131E-761D-40A9-A37E-D2E5EBA69C4C}" name="Na" dataDxfId="196"/>
    <tableColumn id="24" xr3:uid="{9191271F-01C2-4B19-888E-8FF229A5B1A3}" name="Humic" dataDxfId="195"/>
    <tableColumn id="25" xr3:uid="{B376B213-5CC2-48F1-A4B7-1274057C602C}" name="Fulvic" dataDxfId="194"/>
    <tableColumn id="26" xr3:uid="{B1DAFBE2-97B6-4C10-BA18-91722E208ADA}" name=" B1" dataDxfId="193"/>
    <tableColumn id="27" xr3:uid="{D8A4B3B3-A108-4853-87AA-4F5C0EDF54F6}" name="EDTA" dataDxfId="192"/>
    <tableColumn id="37" xr3:uid="{C7D2EC70-E365-4343-9391-F1B5E4DE8F8B}" name="DTPA" dataDxfId="191"/>
    <tableColumn id="46" xr3:uid="{E77F3207-F147-4D3F-A4B1-B8C31B0EE1A5}" name="EDDHA" dataDxfId="190"/>
    <tableColumn id="50" xr3:uid="{43C4FC22-C9BC-4C37-8AAE-82A9F0645FC9}" name="F" dataDxfId="189"/>
    <tableColumn id="49" xr3:uid="{B8D52C78-7B32-408B-95AC-3A6C41973AC6}" name="Cd" dataDxfId="188"/>
    <tableColumn id="48" xr3:uid="{8D4154FD-0A4A-49EF-9B78-BDD421874A2C}" name="Cr" dataDxfId="187"/>
    <tableColumn id="47" xr3:uid="{085EC265-57C1-4C38-896D-4808192AF67C}" name="Al" dataDxfId="186"/>
    <tableColumn id="52" xr3:uid="{5FD41A30-3E3D-44BA-9C6E-F138FD6853BE}" name="Pb" dataDxfId="185"/>
    <tableColumn id="53" xr3:uid="{D6C01299-7997-4618-BDC3-FC31A669E9DA}" name="Se" dataDxfId="184"/>
    <tableColumn id="36" xr3:uid="{2B194106-6533-4682-B360-1A07CEF17289}" name="Other" dataDxfId="183"/>
    <tableColumn id="29" xr3:uid="{5CFFDDB9-1D9D-4569-A45D-D48E962513EF}" name="Handicap" dataDxfId="182"/>
    <tableColumn id="30" xr3:uid="{FAC934E3-2BD5-4980-B846-1ACF37EF0072}" name="Bottle Liters" dataDxfId="181"/>
    <tableColumn id="31" xr3:uid="{6A7FC161-B3B8-44A8-98D2-BA72852536BD}" name="Net Weight g/ml" dataDxfId="180"/>
    <tableColumn id="32" xr3:uid="{88B76223-C206-4C5F-9D48-1D590FDAFC20}" name="Specific Gravity" dataDxfId="179">
      <calculatedColumnFormula>SUM(AV2/(AU2*1000))</calculatedColumnFormula>
    </tableColumn>
    <tableColumn id="33" xr3:uid="{2896F753-56A7-4AB7-94B4-48A18C687871}" name="Price gal" dataDxfId="178"/>
    <tableColumn id="34" xr3:uid="{C1B7D5D8-9BD2-4E5C-A1EA-7C011E923499}" name="Cost ML" dataDxfId="177">
      <calculatedColumnFormula>SUM($AX2/$AU2)/1000</calculatedColumnFormula>
    </tableColumn>
    <tableColumn id="28" xr3:uid="{10128A42-2994-4D10-B063-C1ECB421E176}" name="Sort" dataDxfId="176"/>
    <tableColumn id="70" xr3:uid="{954975FC-64B2-4ABA-9FC5-8A19310278B5}" name="User" dataDxfId="175"/>
    <tableColumn id="69" xr3:uid="{CCBFCE76-F175-4966-9F80-7F9AF41B10A5}" name="Start 1" dataDxfId="174"/>
    <tableColumn id="71" xr3:uid="{AF8B928E-9EF2-49BD-B610-5EC8EBAED69B}" name="Notes" dataDxfId="173"/>
    <tableColumn id="54" xr3:uid="{F1A705A5-3951-451B-AD2C-663049557689}" name="Week 1" dataDxfId="172"/>
    <tableColumn id="55" xr3:uid="{F5AD3683-0CFC-4657-B85D-47095DA52A74}" name="Week 2" dataDxfId="171"/>
    <tableColumn id="56" xr3:uid="{0D2C990A-2C9B-426F-98F8-FC291B6C83DE}" name="Week 3" dataDxfId="170"/>
    <tableColumn id="57" xr3:uid="{1048A96A-048C-4678-B7F4-FBA44CC4C220}" name="Week 4" dataDxfId="169"/>
    <tableColumn id="58" xr3:uid="{E0057578-DCCA-4AC2-8268-F152AA0A85C8}" name="Week 5" dataDxfId="168"/>
    <tableColumn id="59" xr3:uid="{ED77FB66-67C2-4399-8FFA-FC9FCF6263E0}" name="Week 6" dataDxfId="167"/>
    <tableColumn id="60" xr3:uid="{E2E7771F-40B6-4EE8-AD04-581BB9A10452}" name="Week 7" dataDxfId="166"/>
    <tableColumn id="61" xr3:uid="{EC839527-4825-48C5-A947-2DF528ED8798}" name="Week 8" dataDxfId="165"/>
    <tableColumn id="62" xr3:uid="{7C7049EE-8383-4EFD-84FF-8CA345C38712}" name="Week 9" dataDxfId="164"/>
    <tableColumn id="63" xr3:uid="{4C8DC472-1292-43DE-AB2F-2EBD5B1029E9}" name="Week 10" dataDxfId="163"/>
    <tableColumn id="64" xr3:uid="{05517B3B-0A0F-4476-AA85-00D5213A6126}" name="Week 11" dataDxfId="162"/>
    <tableColumn id="65" xr3:uid="{042BA33D-2281-481A-A2D8-F1C499007C56}" name="Week 12" dataDxfId="161"/>
    <tableColumn id="66" xr3:uid="{D0860C51-7720-4FAE-8EC4-01A232AE53EB}" name="Week 13" dataDxfId="160"/>
    <tableColumn id="67" xr3:uid="{8A392FC8-9498-4A0D-A145-C7B44B6695D1}" name="Week 14" dataDxfId="159"/>
    <tableColumn id="35" xr3:uid="{BFC668F1-CC8B-4D9F-81F2-5620DA2CF8DC}" name="Compounds" dataDxfId="15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8186FB6-7E1F-4A10-A1BF-825507EDC95F}" name="Table11614171637489" displayName="Table11614171637489" ref="A1:BR16" totalsRowShown="0" headerRowDxfId="155" dataDxfId="153" headerRowBorderDxfId="154" tableBorderDxfId="152" totalsRowBorderDxfId="151">
  <autoFilter ref="A1:BR16" xr:uid="{B62FB4A1-3EA6-4D2C-B52E-F58CD4005073}"/>
  <sortState xmlns:xlrd2="http://schemas.microsoft.com/office/spreadsheetml/2017/richdata2" ref="A2:BR16">
    <sortCondition sortBy="cellColor" ref="BA1:BA16" dxfId="150"/>
  </sortState>
  <tableColumns count="70">
    <tableColumn id="1" xr3:uid="{78A87BC4-1EF5-4E54-96D6-332BA5EE5564}" name="User3 Andy" dataDxfId="149"/>
    <tableColumn id="2" xr3:uid="{286DE54E-AC3C-4D67-A6F5-98E5A9E240E6}" name="Type" dataDxfId="148"/>
    <tableColumn id="4" xr3:uid="{565DD00A-6FD9-47B5-853B-4C530448B21A}" name="NH4 " dataDxfId="147"/>
    <tableColumn id="5" xr3:uid="{8680476C-8451-42D8-9A07-4DA6582D33E8}" name="NO3" dataDxfId="146"/>
    <tableColumn id="3" xr3:uid="{EEB7A20E-F435-443D-A6CE-EBA62E749670}" name="NH2 Nitrites" dataDxfId="145"/>
    <tableColumn id="6" xr3:uid="{3364DF7E-ECFC-4966-9215-9C240ADCB4FD}" name="P2O5" dataDxfId="144"/>
    <tableColumn id="51" xr3:uid="{9E7D9C3D-3857-4C72-8763-A85E168C7826}" name="PO4" dataDxfId="143"/>
    <tableColumn id="7" xr3:uid="{6E86050E-2385-450B-AF81-8744006A8F91}" name="K2O" dataDxfId="142"/>
    <tableColumn id="11" xr3:uid="{2E128DDF-834D-467C-AB2C-58C3E62A3DAD}" name="MgO" dataDxfId="141"/>
    <tableColumn id="41" xr3:uid="{09ACB725-36EE-48E5-854F-E0FCCE68178A}" name="MgCo3" dataDxfId="140"/>
    <tableColumn id="12" xr3:uid="{51D4084A-6ABC-4BCF-8C5B-5B993848260B}" name="CaO" dataDxfId="139"/>
    <tableColumn id="39" xr3:uid="{4E0B398E-BEBD-4734-B2CF-55E4842602BB}" name="CaCO3" dataDxfId="138"/>
    <tableColumn id="13" xr3:uid="{6CEE86AD-CBA3-43D8-80F8-CF3629BEB982}" name="SO4" dataDxfId="137"/>
    <tableColumn id="38" xr3:uid="{103F237E-2772-478F-8EA9-64870C941C5A}" name="SO3" dataDxfId="136"/>
    <tableColumn id="14" xr3:uid="{571B7904-A68F-433F-A0FA-100C4AD40903}" name="SiO2" dataDxfId="135"/>
    <tableColumn id="40" xr3:uid="{1CCC6202-951D-48C1-9DE7-2C215770CCBE}" name="Si(OH)4" dataDxfId="134"/>
    <tableColumn id="8" xr3:uid="{DADE9559-EA79-47AC-84A7-B42231146FFA}" name="N" dataDxfId="133"/>
    <tableColumn id="9" xr3:uid="{E40FBDFD-9887-4EB5-A0A5-AB2619F82E35}" name="P" dataDxfId="132"/>
    <tableColumn id="10" xr3:uid="{974B786F-DA3C-4FDA-99F7-B64027573DB0}" name="K" dataDxfId="131"/>
    <tableColumn id="42" xr3:uid="{5A6D6FE3-58DC-424F-AD99-12BF82AD892D}" name="MG" dataDxfId="130"/>
    <tableColumn id="43" xr3:uid="{B0F99F5A-983D-43AA-8B60-8B1696F2AAFB}" name="CA" dataDxfId="129"/>
    <tableColumn id="44" xr3:uid="{C6E0E6AF-F82F-462F-8886-78F0C663FB24}" name="S" dataDxfId="128"/>
    <tableColumn id="45" xr3:uid="{195B2DDA-D248-4573-90BD-063012A3E5FA}" name="Si" dataDxfId="127"/>
    <tableColumn id="15" xr3:uid="{0D608B46-086E-4537-971E-4419ACD6EC56}" name="Co" dataDxfId="126"/>
    <tableColumn id="16" xr3:uid="{8CE484C3-17F1-44DE-B109-120840BC1487}" name="Fe" dataDxfId="125"/>
    <tableColumn id="17" xr3:uid="{B84B585D-D4EA-4307-A9C4-707709BB6578}" name="Mn" dataDxfId="124"/>
    <tableColumn id="18" xr3:uid="{6EC1E75E-0018-423A-8A5E-3801833A627B}" name="Mo" dataDxfId="123"/>
    <tableColumn id="19" xr3:uid="{A55CDBE7-125C-48D9-B40D-4FD5533394E2}" name="Zn" dataDxfId="122"/>
    <tableColumn id="20" xr3:uid="{BF8E0EA4-1156-4B36-82A1-E1F1DB3C5453}" name="B" dataDxfId="121"/>
    <tableColumn id="21" xr3:uid="{4024216B-57B7-4677-B51F-A385F3774955}" name="Cu" dataDxfId="120"/>
    <tableColumn id="22" xr3:uid="{3D28245F-7788-4E41-A752-4EF5C9E51493}" name="Cl" dataDxfId="119"/>
    <tableColumn id="23" xr3:uid="{6BDFFFEC-20DF-451B-8774-E6DD4737A792}" name="Na" dataDxfId="118"/>
    <tableColumn id="24" xr3:uid="{4474B721-4F88-429A-B7F4-8FF68BDB2521}" name="Humic" dataDxfId="117"/>
    <tableColumn id="25" xr3:uid="{249850D3-5D3C-466D-947E-B54E3DAB5EDB}" name="Fulvic" dataDxfId="116"/>
    <tableColumn id="26" xr3:uid="{144A735E-10CE-49EE-B1D6-7CEA5D7BCA9A}" name=" B1" dataDxfId="115"/>
    <tableColumn id="27" xr3:uid="{C7BB737F-1BB8-4376-8431-43211D276576}" name="EDTA" dataDxfId="114"/>
    <tableColumn id="37" xr3:uid="{DA3D0AF4-F876-46B7-A75B-64A6B4EA30B1}" name="DTPA" dataDxfId="113"/>
    <tableColumn id="46" xr3:uid="{8C0E2497-42A8-47B2-B9DB-4E9A28B04388}" name="EDDHA" dataDxfId="112"/>
    <tableColumn id="50" xr3:uid="{03FD53D0-C3DE-46DF-858A-7B6538C80C93}" name="F" dataDxfId="111"/>
    <tableColumn id="49" xr3:uid="{F4CB3E98-8618-4429-93BB-F4FCF6941A98}" name="Cd" dataDxfId="110"/>
    <tableColumn id="48" xr3:uid="{C5074A21-12AD-47CC-B711-FE015A68DA1A}" name="Cr" dataDxfId="109"/>
    <tableColumn id="47" xr3:uid="{E75B6AAE-DE11-42ED-B146-0099608C9BBB}" name="Al" dataDxfId="108"/>
    <tableColumn id="52" xr3:uid="{F01945BC-CDDE-434E-9F9B-9EC8D293BDAD}" name="Pb" dataDxfId="107"/>
    <tableColumn id="53" xr3:uid="{6B308C3C-CEAC-4B3C-8415-E74FF561FBFD}" name="Se" dataDxfId="106"/>
    <tableColumn id="36" xr3:uid="{5E63C99F-591B-422F-8F46-ACA7FD59E423}" name="Other" dataDxfId="105"/>
    <tableColumn id="29" xr3:uid="{B65988E8-129E-4647-A504-A32E9C5D4AA2}" name="Handicap" dataDxfId="104"/>
    <tableColumn id="30" xr3:uid="{74F3E8AF-8D07-405A-94C0-6391C5F44C71}" name="Bottle Liters" dataDxfId="103"/>
    <tableColumn id="31" xr3:uid="{6B6B04E0-E17A-4525-B882-74F247F5B9EF}" name="Net Weight g/ml" dataDxfId="102"/>
    <tableColumn id="32" xr3:uid="{2A7BDF50-2706-4564-ACFB-539CE5E4FC3A}" name="Specific Gravity" dataDxfId="101">
      <calculatedColumnFormula>SUM(AV2/(AU2*1000))</calculatedColumnFormula>
    </tableColumn>
    <tableColumn id="33" xr3:uid="{6DCB8AF2-AA94-4156-B1E0-F76F286FCDA9}" name="Price gal" dataDxfId="100"/>
    <tableColumn id="34" xr3:uid="{325BF64B-3A47-497F-B60E-9885C6BDF8A9}" name="Cost ML" dataDxfId="99">
      <calculatedColumnFormula>SUM($AX2/$AU2)/1000</calculatedColumnFormula>
    </tableColumn>
    <tableColumn id="28" xr3:uid="{FBEB2845-DC84-449D-AB5C-7D3BFC1CBD9A}" name="Sort" dataDxfId="98"/>
    <tableColumn id="70" xr3:uid="{F6CB6CAB-D664-45DC-9E5B-DB20EA3C0A74}" name="User" dataDxfId="97"/>
    <tableColumn id="69" xr3:uid="{5AF0FA38-F560-42F9-9430-A074D003DC4C}" name="Start 1" dataDxfId="96"/>
    <tableColumn id="71" xr3:uid="{0A09DC0C-2102-4AF0-97FA-1BBE2B2FE262}" name="Notes" dataDxfId="95"/>
    <tableColumn id="54" xr3:uid="{5E6B547C-96BF-4574-989F-0C1921B7CF01}" name="Week 1" dataDxfId="94"/>
    <tableColumn id="55" xr3:uid="{ABC91BB1-60A9-4CFF-BA40-2ED2E979DFF9}" name="Week 2" dataDxfId="93"/>
    <tableColumn id="56" xr3:uid="{1ADA4FC6-B45E-430D-80C9-3C0EB4550C3D}" name="Week 3" dataDxfId="92"/>
    <tableColumn id="57" xr3:uid="{EBAAD5C2-12AA-4E98-A55B-FA80B1BE294D}" name="Week 4" dataDxfId="91"/>
    <tableColumn id="58" xr3:uid="{D0F84BD2-7DA4-4785-AB09-D86002CB7009}" name="Week 5" dataDxfId="90"/>
    <tableColumn id="59" xr3:uid="{C3EF38DE-EE4D-4B8A-A2BE-792F4658F0E9}" name="Week 6" dataDxfId="89"/>
    <tableColumn id="60" xr3:uid="{F0250008-F167-4F9F-827B-DED1A977E932}" name="Week 7" dataDxfId="88"/>
    <tableColumn id="61" xr3:uid="{3A820C88-7FFE-4BED-BBFB-EE15EB914FBF}" name="Week 8" dataDxfId="87"/>
    <tableColumn id="62" xr3:uid="{C9946A81-239C-46D5-A632-17AF1DEA2A52}" name="Week 9" dataDxfId="86"/>
    <tableColumn id="63" xr3:uid="{F6C6A3C7-3417-4824-A49D-979CFCF9E71F}" name="Week 10" dataDxfId="85"/>
    <tableColumn id="64" xr3:uid="{6F16230A-4756-408D-9F16-841312D8E648}" name="Week 11" dataDxfId="84"/>
    <tableColumn id="65" xr3:uid="{84BBF129-F2F8-4E3E-9003-AECB017892F9}" name="Week 12" dataDxfId="83"/>
    <tableColumn id="66" xr3:uid="{33ACD69B-5FEB-4C97-B537-FEC69D9C83B4}" name="Week 13" dataDxfId="82"/>
    <tableColumn id="67" xr3:uid="{B5FDDCEA-F662-4AB9-B3DE-937443CEC232}" name="Week 14" dataDxfId="81"/>
    <tableColumn id="35" xr3:uid="{241C7E09-E1F6-41A0-8BD6-317469A91F52}" name="Compounds" dataDxfId="80"/>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22:E33" totalsRowShown="0" headerRowDxfId="79" dataDxfId="77" headerRowBorderDxfId="78" tableBorderDxfId="76" totalsRowBorderDxfId="75">
  <autoFilter ref="B22:E33" xr:uid="{F3A871D7-A236-4285-964A-B1AC22FB267E}"/>
  <sortState xmlns:xlrd2="http://schemas.microsoft.com/office/spreadsheetml/2017/richdata2" ref="B23:E33">
    <sortCondition ref="B22:B33"/>
  </sortState>
  <tableColumns count="4">
    <tableColumn id="1" xr3:uid="{611087BE-981F-431E-A57B-7A0E8D06C8D8}" name="Store" dataDxfId="74"/>
    <tableColumn id="2" xr3:uid="{7C0D60A2-C119-4E1E-83A0-A7AF3F25C188}" name="www" dataDxfId="73"/>
    <tableColumn id="4" xr3:uid="{94AFD6D1-AB27-4ED9-AD8F-DA32FA5C1135}" name="DESCRIPTION" dataDxfId="72"/>
    <tableColumn id="5" xr3:uid="{20A46D31-21D7-4CAC-8289-B309D8F0E995}" name="Shipping" dataDxfId="71"/>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48:E88" totalsRowShown="0" headerRowDxfId="70" dataDxfId="68" headerRowBorderDxfId="69" tableBorderDxfId="67" totalsRowBorderDxfId="66">
  <autoFilter ref="B48:E88" xr:uid="{B62FB4A1-3EA6-4D2C-B52E-F58CD4005073}"/>
  <sortState xmlns:xlrd2="http://schemas.microsoft.com/office/spreadsheetml/2017/richdata2" ref="B49:E88">
    <sortCondition ref="B48:B88"/>
  </sortState>
  <tableColumns count="4">
    <tableColumn id="1" xr3:uid="{49779CA9-FBEC-45BA-89CC-90BFE80F865D}" name="Store" dataDxfId="65"/>
    <tableColumn id="2" xr3:uid="{597D5054-B4C7-411F-9168-00908B5E5FF0}" name="www" dataDxfId="64"/>
    <tableColumn id="4" xr3:uid="{446B70D0-72AD-40FF-8DBF-9DB02044F6BB}" name="5" dataDxfId="63"/>
    <tableColumn id="5" xr3:uid="{7F899DFE-DF88-4C98-A172-8E5FE8545501}" name="COST" dataDxfId="6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F48" totalsRowShown="0" headerRowDxfId="61" dataDxfId="59" headerRowBorderDxfId="60" tableBorderDxfId="58" totalsRowBorderDxfId="57">
  <autoFilter ref="B2:F48" xr:uid="{B62FB4A1-3EA6-4D2C-B52E-F58CD4005073}"/>
  <sortState xmlns:xlrd2="http://schemas.microsoft.com/office/spreadsheetml/2017/richdata2" ref="B3:F48">
    <sortCondition ref="B2:B48"/>
  </sortState>
  <tableColumns count="5">
    <tableColumn id="1" xr3:uid="{74789B18-1788-451B-84F8-F4B591B284F2}" name="Breaker" dataDxfId="56"/>
    <tableColumn id="2" xr3:uid="{D08D09A9-9F25-42EA-AAFF-84863E7936B3}" name="What Power" dataDxfId="55"/>
    <tableColumn id="4" xr3:uid="{09734B21-3F5B-49F9-B7C8-0DF47C76B832}" name="Room" dataDxfId="54"/>
    <tableColumn id="5" xr3:uid="{14CCC002-14E1-415A-8EF8-2BAC27889365}" name="Floor" dataDxfId="53"/>
    <tableColumn id="3" xr3:uid="{4915763F-712F-4F53-A536-28159F347A90}" name="?" dataDxfId="52"/>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33" dataDxfId="31" headerRowBorderDxfId="32" tableBorderDxfId="30" totalsRowBorderDxfId="29">
  <autoFilter ref="B15:AD43" xr:uid="{7B0EFC59-B079-4EDC-B298-5C4C7F07E17C}"/>
  <sortState xmlns:xlrd2="http://schemas.microsoft.com/office/spreadsheetml/2017/richdata2" ref="B16:AD43">
    <sortCondition ref="B15:B43"/>
  </sortState>
  <tableColumns count="29">
    <tableColumn id="1" xr3:uid="{D777757C-3524-4858-AB09-EA75BF8D56A5}" name="NAME" dataDxfId="28"/>
    <tableColumn id="53" xr3:uid="{2955E6D5-8124-4FBA-88A6-A7A5946163C9}" name="Driver" dataDxfId="27"/>
    <tableColumn id="55" xr3:uid="{1A3E4E45-7341-4D0B-8D40-8FCF78EE3368}" name="Red Ratio in watts" dataDxfId="26"/>
    <tableColumn id="54" xr3:uid="{C993EAC3-249C-4CA9-8D4F-8F57EC74862B}" name="Blue Ratio in watts" dataDxfId="25"/>
    <tableColumn id="2" xr3:uid="{72CD4491-609F-440F-9794-4E09CCA7EEFB}" name="TYPE" dataDxfId="24"/>
    <tableColumn id="8" xr3:uid="{8B604528-CDAC-4484-A362-1DB1BA457661}" name="www" dataDxfId="23"/>
    <tableColumn id="14" xr3:uid="{2622EB5D-08B9-4C49-899E-4249110C602D}" name="Price Each" dataDxfId="22"/>
    <tableColumn id="5" xr3:uid="{1E658AD5-315E-4CEA-80D0-7586FB395F51}" name="Forward Voltage" dataDxfId="21"/>
    <tableColumn id="9" xr3:uid="{75A7ADC7-4A99-4062-8DF6-BFDBAE9DB2D8}" name="Forward mA" dataDxfId="20"/>
    <tableColumn id="7" xr3:uid="{B0DDB8EC-41EC-4206-8538-4869E1454F95}" name="Volt Range Low" dataDxfId="19"/>
    <tableColumn id="3" xr3:uid="{65B1E88E-98FD-4919-AE30-A881489556C9}" name="Volt Range High" dataDxfId="18"/>
    <tableColumn id="11" xr3:uid="{14D95317-3E81-468C-BCE7-BA8A34BF5582}" name="Max mA" dataDxfId="17"/>
    <tableColumn id="27" xr3:uid="{97755502-18FA-44DA-B80F-FD20B10E3A46}" name="Sweet MA" dataDxfId="16"/>
    <tableColumn id="26" xr3:uid="{0993C98C-2555-46AD-B279-AE6008335AB6}" name="At this Voltage" dataDxfId="15"/>
    <tableColumn id="24" xr3:uid="{95259234-B5CF-45D4-A1B7-3003F67CE5E6}" name="watts" dataDxfId="14"/>
    <tableColumn id="22" xr3:uid="{81EA5F00-DF29-4BD3-847F-FD4C36D7906E}" name="Chip" dataDxfId="13"/>
    <tableColumn id="15" xr3:uid="{E0AA98D3-0002-4D35-8D70-8EBAA4382832}" name="# of Diodes" dataDxfId="12"/>
    <tableColumn id="23" xr3:uid="{17ABE709-17B1-4D8E-AF20-24D475FA0427}" name="Chip 2" dataDxfId="11"/>
    <tableColumn id="6" xr3:uid="{3F74B7F0-253E-460F-9DF8-D4E338CB59CB}" name="# of Diodes2" dataDxfId="10"/>
    <tableColumn id="21" xr3:uid="{B74818E7-D17C-450C-AD09-42BF6A350146}" name="Reced Driver" dataDxfId="9"/>
    <tableColumn id="10" xr3:uid="{4E57561E-A73C-4E10-AA5D-20B9FE132D1F}" name="Enter Ammount" dataDxfId="8"/>
    <tableColumn id="12" xr3:uid="{73A3DC53-8B0A-41B4-B811-B9351CB7CF8B}" name="Total V Needed" dataDxfId="7"/>
    <tableColumn id="13" xr3:uid="{E51BF9EE-48AB-40C7-9DAB-747FE76042C0}" name="Total Watts Needed" dataDxfId="6"/>
    <tableColumn id="17" xr3:uid="{D4E98E68-4898-4589-9F92-78B285971571}" name="Total Current Needed" dataDxfId="5"/>
    <tableColumn id="16" xr3:uid="{72907A7C-11F6-418E-9004-E9E599E9A1B1}" name="Total # of Diodes" dataDxfId="4"/>
    <tableColumn id="4" xr3:uid="{E499DFBB-53BA-4018-9952-A8480D32974F}" name="Total # of Diodes 2" dataDxfId="3"/>
    <tableColumn id="19" xr3:uid="{B1898854-19EA-4E95-A714-442CE6842B52}" name="Total Price" dataDxfId="2"/>
    <tableColumn id="20" xr3:uid="{8EE3931E-502F-4285-8A31-D9C61477DD4B}" name="Extra" dataDxfId="1"/>
    <tableColumn id="18" xr3:uid="{7A0DE986-4923-47E0-90AB-E5A4DAC05024}" name="Extra Test"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under-sink-plumbing/1-12-in-dia-90-degree-plastic-elbow-coupling-15742" TargetMode="External"/><Relationship Id="rId26" Type="http://schemas.openxmlformats.org/officeDocument/2006/relationships/printerSettings" Target="../printerSettings/printerSettings5.bin"/><Relationship Id="rId3" Type="http://schemas.openxmlformats.org/officeDocument/2006/relationships/hyperlink" Target="https://thegrowdepot.ca/" TargetMode="External"/><Relationship Id="rId21" Type="http://schemas.openxmlformats.org/officeDocument/2006/relationships/hyperlink" Target="https://www.incredigrow.ca/products/ez-stor-container-buckets-and-lids?variant=32083973996605"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hyperlink" Target="https://www.dfrobot.com/product-2069.html" TargetMode="Externa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thecannabissuperstore.ca/product/current-culture-growth-module-drilled-13-gallon/"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hyperlink" Target="https://atlas-scientific.com/embedded-solutions/ezo-conductivity-circuit/" TargetMode="Externa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hyperlink" Target="https://atlas-scientific.com/embedded-solutions/ezo-conductivity-circuit/" TargetMode="External"/><Relationship Id="rId28" Type="http://schemas.openxmlformats.org/officeDocument/2006/relationships/table" Target="../tables/table6.xml"/><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www.lowes.ca/product/pvc-fittings/38-in-dia-90-degree-pvc-sch-40-compression-tee-coupling-fitting-23948"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atlas-scientific.com/kits/gravity-analog-ph-kit/" TargetMode="External"/><Relationship Id="rId27"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8" Type="http://schemas.openxmlformats.org/officeDocument/2006/relationships/hyperlink" Target="https://geaseeds.com/blog/en/monster-bloom/" TargetMode="External"/><Relationship Id="rId3" Type="http://schemas.openxmlformats.org/officeDocument/2006/relationships/hyperlink" Target="https://www.greenplanetnutrients.com/product/plant-guard/" TargetMode="External"/><Relationship Id="rId7" Type="http://schemas.openxmlformats.org/officeDocument/2006/relationships/hyperlink" Target="https://greenleafnutrients.com/product/bud-explosion/" TargetMode="External"/><Relationship Id="rId2" Type="http://schemas.openxmlformats.org/officeDocument/2006/relationships/hyperlink" Target="https://greenleafnutrients.com/product/mega-crop-2-part-a-5-12-26-hydroponic-professional/" TargetMode="External"/><Relationship Id="rId1" Type="http://schemas.openxmlformats.org/officeDocument/2006/relationships/hyperlink" Target="https://www.canadiantire.ca/en/pdp/golfgreen-plant-starter-fertilizer-10-52-10-500-g-1590845p.html" TargetMode="External"/><Relationship Id="rId6" Type="http://schemas.openxmlformats.org/officeDocument/2006/relationships/hyperlink" Target="https://greenleafnutrients.com/product/kelp-concentrate/" TargetMode="External"/><Relationship Id="rId5" Type="http://schemas.openxmlformats.org/officeDocument/2006/relationships/hyperlink" Target="https://greenleafnutrients.com/product/mega-crop-2-part-b-15-5-0-0-hydroponic-professional/" TargetMode="External"/><Relationship Id="rId10" Type="http://schemas.openxmlformats.org/officeDocument/2006/relationships/printerSettings" Target="../printerSettings/printerSettings10.bin"/><Relationship Id="rId4" Type="http://schemas.openxmlformats.org/officeDocument/2006/relationships/hyperlink" Target="https://www.indoorgrowingcanada.com/products/grotek-gro-silic" TargetMode="External"/><Relationship Id="rId9" Type="http://schemas.openxmlformats.org/officeDocument/2006/relationships/hyperlink" Target="https://www.flyingskull.net/Flying-Skull-Z9-8-oz.html"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5.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5.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14.bin"/><Relationship Id="rId4"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11.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21.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23.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12.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22.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18.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20.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542"/>
  <sheetViews>
    <sheetView zoomScaleNormal="100" workbookViewId="0">
      <pane ySplit="8" topLeftCell="A9" activePane="bottomLeft" state="frozen"/>
      <selection pane="bottomLeft" activeCell="D130" sqref="D130"/>
    </sheetView>
  </sheetViews>
  <sheetFormatPr defaultColWidth="12.42578125" defaultRowHeight="15.75" outlineLevelRow="1" outlineLevelCol="1" x14ac:dyDescent="0.25"/>
  <cols>
    <col min="1" max="1" width="2" style="159" customWidth="1" outlineLevel="1"/>
    <col min="2" max="2" width="5.7109375" style="159" customWidth="1" outlineLevel="1"/>
    <col min="3" max="3" width="5.5703125" style="159" customWidth="1" outlineLevel="1"/>
    <col min="4" max="5" width="5.7109375" style="159" customWidth="1" outlineLevel="1"/>
    <col min="6" max="6" width="0.85546875" style="159" customWidth="1" outlineLevel="1"/>
    <col min="7" max="10" width="5.7109375" style="159" customWidth="1" outlineLevel="1"/>
    <col min="11" max="11" width="0.7109375" style="159" customWidth="1" outlineLevel="1"/>
    <col min="12" max="14" width="4.28515625" style="159" customWidth="1" outlineLevel="1"/>
    <col min="15" max="15" width="2.85546875" style="1550" customWidth="1" outlineLevel="1"/>
    <col min="16" max="18" width="4.28515625" style="159" customWidth="1" outlineLevel="1"/>
    <col min="19" max="19" width="2.7109375" style="1550" customWidth="1" outlineLevel="1"/>
    <col min="20" max="22" width="4.28515625" style="159" customWidth="1" outlineLevel="1"/>
    <col min="23" max="23" width="2.85546875" style="1550" customWidth="1" outlineLevel="1"/>
    <col min="24" max="26" width="4.28515625" style="159" customWidth="1" outlineLevel="1"/>
    <col min="27" max="27" width="2.85546875" style="1550" customWidth="1" outlineLevel="1"/>
    <col min="28" max="30" width="4.28515625" style="159" customWidth="1" outlineLevel="1"/>
    <col min="31" max="31" width="2.85546875" style="1550" customWidth="1" outlineLevel="1"/>
    <col min="32" max="32" width="4.28515625" style="159" customWidth="1" outlineLevel="1"/>
    <col min="33" max="33" width="4.7109375" style="159" customWidth="1" outlineLevel="1"/>
    <col min="34" max="34" width="4.28515625" style="159" customWidth="1" outlineLevel="1"/>
    <col min="35" max="35" width="2.85546875" style="1550" customWidth="1" outlineLevel="1"/>
    <col min="36" max="38" width="4" style="159" customWidth="1" outlineLevel="1"/>
    <col min="39" max="39" width="3" style="1550" customWidth="1" outlineLevel="1"/>
    <col min="40" max="42" width="4.140625" style="159" customWidth="1" outlineLevel="1"/>
    <col min="43" max="43" width="2.42578125" style="1550" customWidth="1" outlineLevel="1"/>
    <col min="44" max="46" width="4.140625" style="159" hidden="1" customWidth="1" outlineLevel="1"/>
    <col min="47" max="47" width="2.28515625" style="1550" hidden="1" customWidth="1" outlineLevel="1"/>
    <col min="48" max="50" width="4.28515625" style="159" customWidth="1" outlineLevel="1"/>
    <col min="51" max="51" width="2.28515625" style="1550" customWidth="1" outlineLevel="1"/>
    <col min="52" max="54" width="4.140625" style="159" customWidth="1" outlineLevel="1"/>
    <col min="55" max="55" width="1.28515625" style="159" customWidth="1" outlineLevel="1"/>
    <col min="56" max="56" width="4.28515625" style="159" customWidth="1" outlineLevel="1"/>
    <col min="57" max="57" width="4.42578125" style="159" customWidth="1" outlineLevel="1"/>
    <col min="58" max="58" width="0.7109375" style="159" customWidth="1" outlineLevel="1"/>
    <col min="59" max="63" width="6" style="159" customWidth="1" outlineLevel="1"/>
    <col min="64" max="68" width="6.140625" style="159" customWidth="1" outlineLevel="1"/>
    <col min="69" max="69" width="2.85546875" style="1490"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95" width="5.7109375" style="160" customWidth="1" outlineLevel="1"/>
    <col min="96" max="103" width="3.570312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26" width="6" style="160" customWidth="1" outlineLevel="1"/>
    <col min="127" max="127" width="12.42578125" style="160" customWidth="1" outlineLevel="1"/>
    <col min="128" max="142" width="6" style="160" customWidth="1" outlineLevel="1"/>
    <col min="143" max="143" width="1.42578125" style="160" customWidth="1"/>
    <col min="144" max="155" width="1.42578125" style="159" customWidth="1" outlineLevel="1"/>
    <col min="156" max="156" width="16" style="159" customWidth="1" outlineLevel="1"/>
    <col min="157" max="157" width="5.7109375" style="1347" customWidth="1" outlineLevel="1"/>
    <col min="158" max="163" width="5.7109375" customWidth="1" outlineLevel="1"/>
    <col min="164" max="165" width="5.7109375" style="941" customWidth="1" outlineLevel="1"/>
    <col min="166" max="166" width="5.7109375" customWidth="1" outlineLevel="1"/>
    <col min="167" max="171" width="5.7109375" style="160" customWidth="1" outlineLevel="1"/>
    <col min="172" max="172" width="6.140625" style="160" customWidth="1" outlineLevel="1"/>
    <col min="173" max="176" width="6.140625" customWidth="1" outlineLevel="1"/>
    <col min="177" max="178" width="6.140625" style="160" customWidth="1" outlineLevel="1"/>
    <col min="179" max="182" width="5.7109375" style="160" customWidth="1" outlineLevel="1"/>
    <col min="183" max="185" width="5.7109375" style="159" customWidth="1" outlineLevel="1"/>
    <col min="186" max="186" width="6" style="159" customWidth="1" outlineLevel="1"/>
    <col min="187" max="187" width="5.7109375" style="159" customWidth="1" outlineLevel="1"/>
    <col min="188" max="195" width="5.7109375" style="160" customWidth="1" outlineLevel="1"/>
    <col min="196" max="199" width="5.7109375" style="159" customWidth="1" outlineLevel="1"/>
    <col min="200" max="206" width="1.42578125" style="159" customWidth="1" outlineLevel="1"/>
    <col min="207" max="207" width="1.28515625" style="159" customWidth="1" outlineLevel="1"/>
    <col min="208" max="208" width="7" style="159" customWidth="1" outlineLevel="1"/>
    <col min="209" max="209" width="7.140625" style="1377" customWidth="1" outlineLevel="1"/>
    <col min="210" max="251" width="5.7109375" style="159" customWidth="1" outlineLevel="1"/>
    <col min="252" max="259" width="1.42578125" style="159" customWidth="1" outlineLevel="1"/>
    <col min="260" max="260" width="10.28515625" style="159" customWidth="1" outlineLevel="1"/>
    <col min="261" max="261" width="7.42578125" style="1350" customWidth="1" outlineLevel="1"/>
    <col min="262" max="303" width="5.7109375" style="159" customWidth="1" outlineLevel="1"/>
    <col min="304" max="311" width="1.42578125" style="159" customWidth="1" outlineLevel="1"/>
    <col min="312" max="312" width="12.5703125" style="159" customWidth="1" outlineLevel="1"/>
    <col min="313" max="313" width="5.7109375" style="1350" customWidth="1" outlineLevel="1"/>
    <col min="314" max="319" width="5.7109375" style="159" customWidth="1" outlineLevel="1"/>
    <col min="320" max="321" width="5.7109375" style="1227" customWidth="1" outlineLevel="1"/>
    <col min="322" max="356" width="5.7109375" style="159" customWidth="1" outlineLevel="1"/>
    <col min="357" max="357" width="4.85546875" style="159" customWidth="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7" customFormat="1" ht="4.5" customHeight="1" x14ac:dyDescent="0.25">
      <c r="A1" s="941"/>
      <c r="B1" s="1820" t="s">
        <v>2692</v>
      </c>
      <c r="C1" s="1820"/>
      <c r="D1" s="1820"/>
      <c r="E1" s="1820"/>
      <c r="F1" s="1820"/>
      <c r="G1" s="1820"/>
      <c r="M1" s="334"/>
      <c r="N1" s="218"/>
      <c r="O1" s="1532"/>
      <c r="Q1" s="334"/>
      <c r="R1" s="218"/>
      <c r="S1" s="1532"/>
      <c r="U1" s="334"/>
      <c r="V1" s="218"/>
      <c r="W1" s="1532"/>
      <c r="Y1" s="334"/>
      <c r="Z1" s="218"/>
      <c r="AA1" s="1532"/>
      <c r="AC1" s="334"/>
      <c r="AD1" s="218"/>
      <c r="AE1" s="1532"/>
      <c r="AG1" s="334"/>
      <c r="AH1" s="218"/>
      <c r="AI1" s="1532"/>
      <c r="AK1" s="334"/>
      <c r="AL1" s="218"/>
      <c r="AM1" s="1532"/>
      <c r="AO1" s="334"/>
      <c r="AP1" s="218"/>
      <c r="AQ1" s="1532"/>
      <c r="AS1" s="334"/>
      <c r="AT1" s="218"/>
      <c r="AU1" s="1532"/>
      <c r="AY1" s="1532"/>
      <c r="BA1" s="334"/>
      <c r="BC1" s="184"/>
      <c r="BE1" s="334"/>
      <c r="BQ1" s="1479"/>
      <c r="DE1" s="184"/>
      <c r="DF1" s="184"/>
      <c r="DG1" s="184"/>
      <c r="DH1" s="184"/>
      <c r="DI1" s="184"/>
      <c r="DJ1" s="184"/>
      <c r="DK1" s="184"/>
      <c r="DL1" s="184"/>
      <c r="DM1" s="184"/>
      <c r="DT1" s="218"/>
      <c r="EM1" s="218"/>
      <c r="EN1" s="218"/>
      <c r="EO1" s="218"/>
      <c r="EP1" s="218"/>
      <c r="EQ1" s="218"/>
      <c r="ER1" s="218"/>
      <c r="ES1" s="218"/>
      <c r="ET1" s="218"/>
      <c r="EU1" s="218"/>
      <c r="EV1" s="218"/>
      <c r="EW1" s="218"/>
      <c r="EX1" s="218"/>
      <c r="EY1" s="218"/>
      <c r="EZ1" s="1347"/>
      <c r="GR1" s="218"/>
      <c r="GS1" s="218"/>
      <c r="GT1" s="218"/>
      <c r="GU1" s="218"/>
      <c r="GV1" s="218"/>
      <c r="GW1" s="218"/>
      <c r="GX1" s="218"/>
      <c r="GY1" s="218"/>
      <c r="GZ1" s="1371"/>
      <c r="IR1" s="218"/>
      <c r="IS1" s="218"/>
      <c r="IT1" s="218"/>
      <c r="IU1" s="218"/>
      <c r="IV1" s="218"/>
      <c r="IW1" s="218"/>
      <c r="IX1" s="218"/>
      <c r="IY1" s="218"/>
      <c r="IZ1" s="1360"/>
      <c r="KR1" s="218"/>
      <c r="KS1" s="218"/>
      <c r="KT1" s="218"/>
      <c r="KU1" s="218"/>
      <c r="KV1" s="218"/>
      <c r="KW1" s="218"/>
      <c r="KX1" s="218"/>
      <c r="KY1" s="218"/>
      <c r="KZ1" s="1360"/>
    </row>
    <row r="2" spans="1:355" s="317" customFormat="1" ht="9.75" hidden="1" customHeight="1" x14ac:dyDescent="0.25">
      <c r="A2" s="941" t="s">
        <v>1341</v>
      </c>
      <c r="B2" s="1820"/>
      <c r="C2" s="1820"/>
      <c r="D2" s="1820"/>
      <c r="E2" s="1820"/>
      <c r="F2" s="1820"/>
      <c r="G2" s="1820"/>
      <c r="M2" s="334"/>
      <c r="N2" s="218"/>
      <c r="O2" s="1532"/>
      <c r="Q2" s="334"/>
      <c r="R2" s="218"/>
      <c r="S2" s="1532"/>
      <c r="U2" s="334"/>
      <c r="V2" s="218"/>
      <c r="W2" s="1532"/>
      <c r="Y2" s="334"/>
      <c r="Z2" s="218"/>
      <c r="AA2" s="1532"/>
      <c r="AC2" s="334"/>
      <c r="AD2" s="218"/>
      <c r="AE2" s="1532"/>
      <c r="AG2" s="334"/>
      <c r="AH2" s="218"/>
      <c r="AI2" s="1532"/>
      <c r="AK2" s="334"/>
      <c r="AL2" s="218"/>
      <c r="AM2" s="1532"/>
      <c r="AO2" s="334"/>
      <c r="AP2" s="218"/>
      <c r="AQ2" s="1532"/>
      <c r="AS2" s="334"/>
      <c r="AT2" s="218"/>
      <c r="AU2" s="1532"/>
      <c r="AV2" s="743" t="str">
        <f>IF(BU23="","Hide","")</f>
        <v/>
      </c>
      <c r="AW2" s="744" t="str">
        <f>IF(BU23="","Hide","")</f>
        <v/>
      </c>
      <c r="AX2" s="743" t="str">
        <f>IF(BU23="","Hide","")</f>
        <v/>
      </c>
      <c r="AY2" s="1532"/>
      <c r="BA2" s="334"/>
      <c r="BC2" s="184"/>
      <c r="BE2" s="334"/>
      <c r="BQ2" s="1479"/>
      <c r="DE2" s="184"/>
      <c r="DF2" s="184"/>
      <c r="DG2" s="184"/>
      <c r="DH2" s="184"/>
      <c r="DI2" s="184"/>
      <c r="DJ2" s="184"/>
      <c r="DK2" s="184"/>
      <c r="DL2" s="184"/>
      <c r="DM2" s="184"/>
      <c r="DT2" s="218"/>
      <c r="EM2" s="218"/>
      <c r="EN2" s="218"/>
      <c r="EO2" s="218"/>
      <c r="EP2" s="218"/>
      <c r="EQ2" s="218"/>
      <c r="ER2" s="218"/>
      <c r="ES2" s="218"/>
      <c r="ET2" s="218"/>
      <c r="EU2" s="218"/>
      <c r="EV2" s="218"/>
      <c r="EW2" s="218"/>
      <c r="EX2" s="218"/>
      <c r="EY2" s="218"/>
      <c r="EZ2" s="1347"/>
      <c r="GR2" s="218"/>
      <c r="GS2" s="218"/>
      <c r="GT2" s="218"/>
      <c r="GU2" s="218"/>
      <c r="GV2" s="218"/>
      <c r="GW2" s="218"/>
      <c r="GX2" s="218"/>
      <c r="GY2" s="218"/>
      <c r="GZ2" s="1371"/>
      <c r="IR2" s="218"/>
      <c r="IS2" s="218"/>
      <c r="IT2" s="218"/>
      <c r="IU2" s="218"/>
      <c r="IV2" s="218"/>
      <c r="IW2" s="218"/>
      <c r="IX2" s="218"/>
      <c r="IY2" s="218"/>
      <c r="IZ2" s="1360"/>
      <c r="KR2" s="218"/>
      <c r="KS2" s="218"/>
      <c r="KT2" s="218"/>
      <c r="KU2" s="218"/>
      <c r="KV2" s="218"/>
      <c r="KW2" s="218"/>
      <c r="KX2" s="218"/>
      <c r="KY2" s="218"/>
      <c r="KZ2" s="1360"/>
    </row>
    <row r="3" spans="1:355" s="317" customFormat="1" ht="4.5" hidden="1" customHeight="1" thickBot="1" x14ac:dyDescent="0.25">
      <c r="A3" s="941"/>
      <c r="B3" s="1820"/>
      <c r="C3" s="1820"/>
      <c r="D3" s="1820"/>
      <c r="E3" s="1820"/>
      <c r="F3" s="1820"/>
      <c r="G3" s="1820"/>
      <c r="M3" s="334"/>
      <c r="N3" s="218"/>
      <c r="O3" s="1532"/>
      <c r="Q3" s="334"/>
      <c r="R3" s="218"/>
      <c r="S3" s="1532"/>
      <c r="U3" s="334"/>
      <c r="V3" s="218"/>
      <c r="W3" s="1532"/>
      <c r="Y3" s="334"/>
      <c r="Z3" s="218"/>
      <c r="AA3" s="1532"/>
      <c r="AC3" s="334"/>
      <c r="AD3" s="218"/>
      <c r="AE3" s="1532"/>
      <c r="AG3" s="334"/>
      <c r="AH3" s="218"/>
      <c r="AI3" s="1532"/>
      <c r="AK3" s="334"/>
      <c r="AL3" s="218"/>
      <c r="AM3" s="1532"/>
      <c r="AO3" s="334"/>
      <c r="AP3" s="218"/>
      <c r="AQ3" s="1532"/>
      <c r="AS3" s="334"/>
      <c r="AT3" s="218"/>
      <c r="AU3" s="1532"/>
      <c r="AW3" s="334"/>
      <c r="AX3" s="218"/>
      <c r="AY3" s="1532"/>
      <c r="BA3" s="334"/>
      <c r="BC3" s="184"/>
      <c r="BE3" s="334"/>
      <c r="BQ3" s="1479"/>
      <c r="DE3" s="184"/>
      <c r="DF3" s="184"/>
      <c r="DG3" s="184"/>
      <c r="DH3" s="184"/>
      <c r="DI3" s="184"/>
      <c r="DJ3" s="184"/>
      <c r="DK3" s="184"/>
      <c r="DL3" s="184"/>
      <c r="DM3" s="184"/>
      <c r="DT3" s="218"/>
      <c r="EM3" s="218"/>
      <c r="EN3" s="218"/>
      <c r="EO3" s="218"/>
      <c r="EP3" s="218"/>
      <c r="EQ3" s="218"/>
      <c r="ER3" s="218"/>
      <c r="ES3" s="218"/>
      <c r="ET3" s="218"/>
      <c r="EU3" s="218"/>
      <c r="EV3" s="218"/>
      <c r="EW3" s="218"/>
      <c r="EX3" s="218"/>
      <c r="EY3" s="218"/>
      <c r="EZ3" s="1347"/>
      <c r="GR3" s="218"/>
      <c r="GS3" s="218"/>
      <c r="GT3" s="218"/>
      <c r="GU3" s="218"/>
      <c r="GV3" s="218"/>
      <c r="GW3" s="218"/>
      <c r="GX3" s="218"/>
      <c r="GY3" s="218"/>
      <c r="GZ3" s="1371"/>
      <c r="IR3" s="218"/>
      <c r="IS3" s="218"/>
      <c r="IT3" s="218"/>
      <c r="IU3" s="218"/>
      <c r="IV3" s="218"/>
      <c r="IW3" s="218"/>
      <c r="IX3" s="218"/>
      <c r="IY3" s="218"/>
      <c r="IZ3" s="1360"/>
      <c r="KR3" s="218"/>
      <c r="KS3" s="218"/>
      <c r="KT3" s="218"/>
      <c r="KU3" s="218"/>
      <c r="KV3" s="218"/>
      <c r="KW3" s="218"/>
      <c r="KX3" s="218"/>
      <c r="KY3" s="218"/>
      <c r="KZ3" s="1360"/>
    </row>
    <row r="4" spans="1:355" s="317" customFormat="1" ht="6.75" customHeight="1" thickBot="1" x14ac:dyDescent="0.3">
      <c r="A4" s="375"/>
      <c r="B4" s="1820"/>
      <c r="C4" s="1820"/>
      <c r="D4" s="1820"/>
      <c r="E4" s="1820"/>
      <c r="F4" s="1820"/>
      <c r="G4" s="1820"/>
      <c r="H4" s="277"/>
      <c r="I4" s="136"/>
      <c r="J4" s="135"/>
      <c r="L4" s="305"/>
      <c r="M4" s="334"/>
      <c r="N4" s="218"/>
      <c r="O4" s="1532"/>
      <c r="Q4" s="334"/>
      <c r="R4" s="218"/>
      <c r="S4" s="1532"/>
      <c r="T4" s="218"/>
      <c r="U4" s="334"/>
      <c r="V4" s="218"/>
      <c r="W4" s="1532"/>
      <c r="Y4" s="334"/>
      <c r="Z4" s="218"/>
      <c r="AA4" s="1532"/>
      <c r="AC4" s="334"/>
      <c r="AD4" s="218"/>
      <c r="AE4" s="1532"/>
      <c r="AG4" s="334"/>
      <c r="AH4" s="218"/>
      <c r="AI4" s="1532"/>
      <c r="AK4" s="334"/>
      <c r="AL4" s="218"/>
      <c r="AM4" s="1532"/>
      <c r="AO4" s="334"/>
      <c r="AP4" s="218"/>
      <c r="AQ4" s="1532"/>
      <c r="AS4" s="334"/>
      <c r="AT4" s="218"/>
      <c r="AU4" s="1532"/>
      <c r="AW4" s="334"/>
      <c r="AX4" s="218"/>
      <c r="AY4" s="1532"/>
      <c r="BA4" s="334"/>
      <c r="BC4" s="184"/>
      <c r="BE4" s="334"/>
      <c r="BQ4" s="1479"/>
      <c r="BR4" s="906"/>
      <c r="BS4" s="907"/>
      <c r="BT4" s="908"/>
      <c r="BU4" s="1074"/>
      <c r="BV4" s="916"/>
      <c r="BW4" s="1075"/>
      <c r="BX4" s="1075"/>
      <c r="BY4" s="1075"/>
      <c r="BZ4" s="1075"/>
      <c r="CA4" s="1075"/>
      <c r="CB4" s="1075"/>
      <c r="CC4" s="1075"/>
      <c r="CD4" s="1075"/>
      <c r="CE4" s="1075"/>
      <c r="CF4" s="1075"/>
      <c r="CG4" s="1075"/>
      <c r="CH4" s="1075"/>
      <c r="CI4" s="1075"/>
      <c r="CJ4" s="1075"/>
      <c r="CK4" s="1075"/>
      <c r="CL4" s="1075"/>
      <c r="CM4" s="1075"/>
      <c r="CN4" s="1075"/>
      <c r="CO4" s="1075"/>
      <c r="CP4" s="1075"/>
      <c r="CQ4" s="1075"/>
      <c r="CR4" s="1075"/>
      <c r="CS4" s="1280"/>
      <c r="CT4" s="1280"/>
      <c r="CU4" s="1280"/>
      <c r="CV4" s="1280"/>
      <c r="CW4" s="1280"/>
      <c r="CX4" s="1280"/>
      <c r="CY4" s="1280"/>
      <c r="CZ4" s="1075"/>
      <c r="DA4" s="1075"/>
      <c r="DB4" s="1075"/>
      <c r="DC4" s="1075"/>
      <c r="DD4" s="1198"/>
      <c r="DE4" s="1075"/>
      <c r="DF4" s="1075"/>
      <c r="DG4" s="1280"/>
      <c r="DH4" s="1280"/>
      <c r="DI4" s="1075"/>
      <c r="DJ4" s="1075"/>
      <c r="DK4" s="1075"/>
      <c r="DL4" s="1075"/>
      <c r="DM4" s="1075"/>
      <c r="DT4" s="218"/>
      <c r="EM4" s="218"/>
      <c r="EN4" s="218"/>
      <c r="EO4" s="218"/>
      <c r="EP4" s="218"/>
      <c r="EQ4" s="218"/>
      <c r="ER4" s="218"/>
      <c r="ES4" s="218"/>
      <c r="ET4" s="218"/>
      <c r="EU4" s="218"/>
      <c r="EV4" s="218"/>
      <c r="EW4" s="218"/>
      <c r="EX4" s="218"/>
      <c r="EY4" s="218"/>
      <c r="EZ4" s="1347"/>
      <c r="GR4" s="218"/>
      <c r="GS4" s="218"/>
      <c r="GT4" s="218"/>
      <c r="GU4" s="218"/>
      <c r="GV4" s="218"/>
      <c r="GW4" s="218"/>
      <c r="GX4" s="218"/>
      <c r="GY4" s="218"/>
      <c r="GZ4" s="1371"/>
      <c r="IR4" s="218"/>
      <c r="IS4" s="218"/>
      <c r="IT4" s="218"/>
      <c r="IU4" s="218"/>
      <c r="IV4" s="218"/>
      <c r="IW4" s="218"/>
      <c r="IX4" s="218"/>
      <c r="IY4" s="218"/>
      <c r="IZ4" s="1360"/>
      <c r="KR4" s="218"/>
      <c r="KS4" s="218"/>
      <c r="KT4" s="218"/>
      <c r="KU4" s="218"/>
      <c r="KV4" s="218"/>
      <c r="KW4" s="218"/>
      <c r="KX4" s="218"/>
      <c r="KY4" s="218"/>
      <c r="KZ4" s="1360"/>
    </row>
    <row r="5" spans="1:355" s="317" customFormat="1" ht="12" customHeight="1" thickTop="1" thickBot="1" x14ac:dyDescent="0.3">
      <c r="A5" s="375"/>
      <c r="B5" s="1839" t="s">
        <v>634</v>
      </c>
      <c r="C5" s="1840"/>
      <c r="D5" s="604" t="s">
        <v>4</v>
      </c>
      <c r="E5" s="605" t="s">
        <v>0</v>
      </c>
      <c r="F5" s="753"/>
      <c r="G5" s="1839" t="s">
        <v>635</v>
      </c>
      <c r="H5" s="1840"/>
      <c r="I5" s="604" t="s">
        <v>4</v>
      </c>
      <c r="J5" s="605" t="s">
        <v>0</v>
      </c>
      <c r="K5" s="753"/>
      <c r="L5" s="1973" t="str">
        <f>BV14</f>
        <v>Defense (Slica)</v>
      </c>
      <c r="M5" s="1974"/>
      <c r="N5" s="1975"/>
      <c r="O5" s="1533"/>
      <c r="P5" s="1976" t="str">
        <f>BV15</f>
        <v>Vigor</v>
      </c>
      <c r="Q5" s="1977"/>
      <c r="R5" s="1978"/>
      <c r="S5" s="1533"/>
      <c r="T5" s="1979" t="str">
        <f>BV16</f>
        <v>Micro</v>
      </c>
      <c r="U5" s="1980"/>
      <c r="V5" s="1980"/>
      <c r="W5" s="1558"/>
      <c r="X5" s="1981" t="str">
        <f>BV17</f>
        <v>Grow</v>
      </c>
      <c r="Y5" s="1980"/>
      <c r="Z5" s="1980"/>
      <c r="AA5" s="1555"/>
      <c r="AB5" s="2073" t="str">
        <f>BV18</f>
        <v>Bloom</v>
      </c>
      <c r="AC5" s="2074"/>
      <c r="AD5" s="2075"/>
      <c r="AE5" s="1533"/>
      <c r="AF5" s="2076" t="str">
        <f>BV19</f>
        <v>Weight</v>
      </c>
      <c r="AG5" s="1980"/>
      <c r="AH5" s="2077"/>
      <c r="AI5" s="1533"/>
      <c r="AJ5" s="2078" t="str">
        <f>BV20</f>
        <v>Aroma</v>
      </c>
      <c r="AK5" s="2079"/>
      <c r="AL5" s="2080"/>
      <c r="AM5" s="1533"/>
      <c r="AN5" s="2062" t="str">
        <f>BV21</f>
        <v>Flavor</v>
      </c>
      <c r="AO5" s="2074"/>
      <c r="AP5" s="2075"/>
      <c r="AQ5" s="1533"/>
      <c r="AR5" s="2059">
        <f>BV22</f>
        <v>0</v>
      </c>
      <c r="AS5" s="2060"/>
      <c r="AT5" s="2061"/>
      <c r="AU5" s="1533"/>
      <c r="AV5" s="2062" t="str">
        <f>BV23</f>
        <v>Booster</v>
      </c>
      <c r="AW5" s="2063"/>
      <c r="AX5" s="2064"/>
      <c r="AY5" s="1533"/>
      <c r="AZ5" s="2065" t="str">
        <f>BV25</f>
        <v>Additives</v>
      </c>
      <c r="BA5" s="2066"/>
      <c r="BB5" s="2067"/>
      <c r="BC5" s="649"/>
      <c r="BD5" s="2068" t="s">
        <v>969</v>
      </c>
      <c r="BE5" s="2069"/>
      <c r="BF5" s="319"/>
      <c r="BG5" s="2028" t="s">
        <v>2398</v>
      </c>
      <c r="BH5" s="1848"/>
      <c r="BI5" s="2082" t="s">
        <v>972</v>
      </c>
      <c r="BJ5" s="2083"/>
      <c r="BK5" s="2083"/>
      <c r="BL5" s="2083"/>
      <c r="BM5" s="2084"/>
      <c r="BN5" s="1312" t="s">
        <v>1420</v>
      </c>
      <c r="BO5" s="2081" t="s">
        <v>1644</v>
      </c>
      <c r="BP5" s="1848"/>
      <c r="BQ5" s="1480"/>
      <c r="BR5" s="608"/>
      <c r="BS5" s="1319"/>
      <c r="BT5" s="908"/>
      <c r="BU5" s="1311"/>
      <c r="BV5" s="1310"/>
      <c r="BW5" s="184"/>
      <c r="BX5" s="184"/>
      <c r="BY5" s="184"/>
      <c r="BZ5" s="184"/>
      <c r="CA5" s="184"/>
      <c r="CB5" s="184"/>
      <c r="CC5" s="184"/>
      <c r="CD5" s="184"/>
      <c r="CE5" s="184"/>
      <c r="CF5" s="184"/>
      <c r="CG5" s="184"/>
      <c r="CH5" s="184"/>
      <c r="CI5" s="184"/>
      <c r="CJ5" s="184"/>
      <c r="CK5" s="184"/>
      <c r="CL5" s="184"/>
      <c r="CM5" s="184"/>
      <c r="CN5" s="184"/>
      <c r="CO5" s="184"/>
      <c r="CP5" s="184"/>
      <c r="CQ5" s="184"/>
      <c r="CR5" s="184"/>
      <c r="CS5" s="1283">
        <v>2</v>
      </c>
      <c r="CT5" s="1283">
        <v>0.5</v>
      </c>
      <c r="CU5" s="1283">
        <v>0.01</v>
      </c>
      <c r="CV5" s="1283">
        <v>0.5</v>
      </c>
      <c r="CW5" s="1283">
        <v>0.5</v>
      </c>
      <c r="CX5" s="1283">
        <v>0.1</v>
      </c>
      <c r="CY5" s="1283">
        <v>0.1</v>
      </c>
      <c r="CZ5" s="1829" t="s">
        <v>1924</v>
      </c>
      <c r="DA5" s="1830"/>
      <c r="DB5" s="1830"/>
      <c r="DC5" s="1830"/>
      <c r="DD5" s="1830"/>
      <c r="DE5" s="1831"/>
      <c r="DF5" s="1352"/>
      <c r="DH5" s="1281"/>
      <c r="DI5" s="347"/>
      <c r="DJ5" s="347"/>
      <c r="DK5" s="347"/>
      <c r="DL5" s="347"/>
      <c r="DM5" s="347"/>
      <c r="DT5" s="1279"/>
      <c r="EM5" s="218"/>
      <c r="EN5" s="218"/>
      <c r="EO5" s="218"/>
      <c r="EP5" s="218"/>
      <c r="EQ5" s="218"/>
      <c r="ER5" s="218"/>
      <c r="ES5" s="218"/>
      <c r="ET5" s="218"/>
      <c r="EU5" s="218"/>
      <c r="EV5" s="218"/>
      <c r="EW5" s="218"/>
      <c r="EX5" s="218"/>
      <c r="EY5" s="218"/>
      <c r="EZ5" s="1347"/>
      <c r="GR5" s="218"/>
      <c r="GS5" s="218"/>
      <c r="GT5" s="218"/>
      <c r="GU5" s="218"/>
      <c r="GV5" s="218"/>
      <c r="GW5" s="218"/>
      <c r="GX5" s="218"/>
      <c r="GY5" s="218"/>
      <c r="GZ5" s="1371"/>
      <c r="IR5" s="218"/>
      <c r="IS5" s="218"/>
      <c r="IT5" s="218"/>
      <c r="IU5" s="218"/>
      <c r="IV5" s="218"/>
      <c r="IW5" s="218"/>
      <c r="IX5" s="218"/>
      <c r="IY5" s="218"/>
      <c r="IZ5" s="1360"/>
      <c r="KR5" s="218"/>
      <c r="KS5" s="218"/>
      <c r="KT5" s="218"/>
      <c r="KU5" s="218"/>
      <c r="KV5" s="218"/>
      <c r="KW5" s="218"/>
      <c r="KX5" s="218"/>
      <c r="KY5" s="218"/>
      <c r="KZ5" s="1360"/>
    </row>
    <row r="6" spans="1:355" s="317" customFormat="1" ht="12" customHeight="1" thickTop="1" thickBot="1" x14ac:dyDescent="0.3">
      <c r="A6" s="376"/>
      <c r="B6" s="1982">
        <f>D310</f>
        <v>44226</v>
      </c>
      <c r="C6" s="1983"/>
      <c r="D6" s="754">
        <f>SUM(C7,D30,D50,D70,D90,D110,D130,D150,D170,D190,D210,D230,D250,D270,D290)</f>
        <v>122</v>
      </c>
      <c r="E6" s="722">
        <f ca="1">D7/D6</f>
        <v>0.97540983606557374</v>
      </c>
      <c r="F6" s="755">
        <f ca="1">TODAY()</f>
        <v>44345</v>
      </c>
      <c r="G6" s="1982">
        <f>I310</f>
        <v>44289</v>
      </c>
      <c r="H6" s="1983"/>
      <c r="I6" s="754">
        <f>SUM(H7,I30,I50,I70,I90,I110,I130,I150,I170,I190,I210,I230,I250,I270,I290)</f>
        <v>130</v>
      </c>
      <c r="J6" s="722">
        <f ca="1">I7/I6</f>
        <v>0.43076923076923079</v>
      </c>
      <c r="K6" s="319"/>
      <c r="L6" s="1984" t="str">
        <f>BU14</f>
        <v>Grotek Gro-Silic</v>
      </c>
      <c r="M6" s="1985"/>
      <c r="N6" s="1986"/>
      <c r="O6" s="1093"/>
      <c r="P6" s="1984" t="str">
        <f>BU15</f>
        <v>GH CALiMAGic</v>
      </c>
      <c r="Q6" s="1987"/>
      <c r="R6" s="1988"/>
      <c r="S6" s="1093"/>
      <c r="T6" s="1984" t="str">
        <f>BU16</f>
        <v>GH FloraMicro</v>
      </c>
      <c r="U6" s="1985"/>
      <c r="V6" s="1986"/>
      <c r="W6" s="1093"/>
      <c r="X6" s="1984" t="str">
        <f>BU17</f>
        <v>GH Flora Gro</v>
      </c>
      <c r="Y6" s="1985"/>
      <c r="Z6" s="1986"/>
      <c r="AA6" s="1093"/>
      <c r="AB6" s="2008" t="str">
        <f>BU18</f>
        <v>GH Flora Bloom</v>
      </c>
      <c r="AC6" s="2009"/>
      <c r="AD6" s="2010"/>
      <c r="AE6" s="1093"/>
      <c r="AF6" s="2011" t="str">
        <f>BU19</f>
        <v>GH KoolBloom</v>
      </c>
      <c r="AG6" s="2012"/>
      <c r="AH6" s="2013"/>
      <c r="AI6" s="1093"/>
      <c r="AJ6" s="2014" t="str">
        <f>BU20</f>
        <v>GH Floralicious+</v>
      </c>
      <c r="AK6" s="2015"/>
      <c r="AL6" s="2016"/>
      <c r="AM6" s="1093"/>
      <c r="AN6" s="2017" t="str">
        <f>BU21</f>
        <v>GH Diamond Nectar</v>
      </c>
      <c r="AO6" s="2018"/>
      <c r="AP6" s="2019"/>
      <c r="AQ6" s="1093"/>
      <c r="AR6" s="2020">
        <f>BU22</f>
        <v>0</v>
      </c>
      <c r="AS6" s="2021"/>
      <c r="AT6" s="2022"/>
      <c r="AU6" s="1093"/>
      <c r="AV6" s="1997" t="str">
        <f>BU23</f>
        <v>GH Ripen</v>
      </c>
      <c r="AW6" s="1998"/>
      <c r="AX6" s="1999"/>
      <c r="AY6" s="1093"/>
      <c r="AZ6" s="2003" t="str">
        <f>BU25</f>
        <v>Epsom Salt</v>
      </c>
      <c r="BA6" s="2004"/>
      <c r="BB6" s="2005"/>
      <c r="BC6" s="757"/>
      <c r="BD6" s="2006" t="s">
        <v>828</v>
      </c>
      <c r="BE6" s="2007"/>
      <c r="BF6" s="756"/>
      <c r="BG6" s="1397">
        <f>BH6/500</f>
        <v>1.0876496697490091E-2</v>
      </c>
      <c r="BH6" s="758">
        <f>IF($BI$6="ON",BR28,IF($BI$6="OFF",BS28))</f>
        <v>5.4382483487450459</v>
      </c>
      <c r="BI6" s="1321" t="s">
        <v>1420</v>
      </c>
      <c r="BJ6" s="2000" t="s">
        <v>2457</v>
      </c>
      <c r="BK6" s="2001"/>
      <c r="BL6" s="2001"/>
      <c r="BM6" s="2002"/>
      <c r="BN6" s="737" t="s">
        <v>1857</v>
      </c>
      <c r="BO6" s="2028" t="s">
        <v>1932</v>
      </c>
      <c r="BP6" s="1848"/>
      <c r="BQ6" s="1481"/>
      <c r="BR6" s="1315"/>
      <c r="BS6" s="1316"/>
      <c r="BT6" s="936"/>
      <c r="BU6" s="1311"/>
      <c r="BV6" s="1311"/>
      <c r="BW6" s="1277"/>
      <c r="BX6" s="1277"/>
      <c r="BY6" s="1277"/>
      <c r="BZ6" s="1277"/>
      <c r="CA6" s="1277"/>
      <c r="CB6" s="1277"/>
      <c r="CC6" s="1277"/>
      <c r="CD6" s="1330"/>
      <c r="CE6" s="1277"/>
      <c r="CF6" s="1277"/>
      <c r="CG6" s="1277"/>
      <c r="CH6" s="1330"/>
      <c r="CI6" s="1277"/>
      <c r="CJ6" s="1277"/>
      <c r="CK6" s="2070"/>
      <c r="CL6" s="2071"/>
      <c r="CM6" s="2071"/>
      <c r="CN6" s="1278"/>
      <c r="CO6" s="1278"/>
      <c r="CP6" s="1278"/>
      <c r="CQ6" s="1278"/>
      <c r="CR6" s="1278"/>
      <c r="CS6" s="1282">
        <v>10</v>
      </c>
      <c r="CT6" s="1282">
        <v>5</v>
      </c>
      <c r="CU6" s="1282">
        <v>0.05</v>
      </c>
      <c r="CV6" s="1282">
        <v>1</v>
      </c>
      <c r="CW6" s="1282">
        <v>5</v>
      </c>
      <c r="CX6" s="1282">
        <v>0.5</v>
      </c>
      <c r="CY6" s="1282">
        <v>5</v>
      </c>
      <c r="CZ6" s="1832" t="s">
        <v>1925</v>
      </c>
      <c r="DA6" s="1833"/>
      <c r="DB6" s="1833"/>
      <c r="DC6" s="1833"/>
      <c r="DD6" s="1833"/>
      <c r="DE6" s="1834"/>
      <c r="DF6" s="1359"/>
      <c r="DG6" s="1281"/>
      <c r="DH6" s="1281"/>
      <c r="DI6" s="1281"/>
      <c r="DJ6" s="1281"/>
      <c r="DK6" s="1281"/>
      <c r="DL6" s="1281"/>
      <c r="DM6" s="1281"/>
      <c r="DT6" s="1279"/>
      <c r="EM6" s="218"/>
      <c r="EN6" s="218"/>
      <c r="EO6" s="218"/>
      <c r="EP6" s="218"/>
      <c r="EQ6" s="218"/>
      <c r="ER6" s="218"/>
      <c r="ES6" s="218"/>
      <c r="ET6" s="218"/>
      <c r="EU6" s="218"/>
      <c r="EV6" s="218"/>
      <c r="EW6" s="218"/>
      <c r="EX6" s="218"/>
      <c r="EY6" s="218"/>
      <c r="EZ6" s="1347"/>
      <c r="GR6" s="218"/>
      <c r="GS6" s="218"/>
      <c r="GT6" s="218"/>
      <c r="GU6" s="218"/>
      <c r="GV6" s="218"/>
      <c r="GW6" s="218"/>
      <c r="GX6" s="218"/>
      <c r="GY6" s="218"/>
      <c r="GZ6" s="1371"/>
      <c r="IR6" s="218"/>
      <c r="IS6" s="218"/>
      <c r="IT6" s="218"/>
      <c r="IU6" s="218"/>
      <c r="IV6" s="218"/>
      <c r="IW6" s="218"/>
      <c r="IX6" s="218"/>
      <c r="IY6" s="218"/>
      <c r="IZ6" s="1360"/>
      <c r="KR6" s="218"/>
      <c r="KS6" s="218"/>
      <c r="KT6" s="218"/>
      <c r="KU6" s="218"/>
      <c r="KV6" s="218"/>
      <c r="KW6" s="218"/>
      <c r="KX6" s="218"/>
      <c r="KY6" s="218"/>
      <c r="KZ6" s="1360"/>
    </row>
    <row r="7" spans="1:355" s="317" customFormat="1" ht="12" customHeight="1" thickTop="1" thickBot="1" x14ac:dyDescent="0.3">
      <c r="A7" s="377"/>
      <c r="B7" s="1393" t="s">
        <v>852</v>
      </c>
      <c r="C7" s="776">
        <v>14</v>
      </c>
      <c r="D7" s="723">
        <f ca="1">$F6-B6</f>
        <v>119</v>
      </c>
      <c r="E7" s="724">
        <f ca="1">D6-D7</f>
        <v>3</v>
      </c>
      <c r="F7" s="319"/>
      <c r="G7" s="1392" t="s">
        <v>852</v>
      </c>
      <c r="H7" s="776">
        <v>14</v>
      </c>
      <c r="I7" s="723">
        <f ca="1">$F6-G6</f>
        <v>56</v>
      </c>
      <c r="J7" s="724">
        <f ca="1">I6-I7</f>
        <v>74</v>
      </c>
      <c r="K7" s="319"/>
      <c r="L7" s="1032">
        <f>SUM(BW14:BY14)</f>
        <v>0</v>
      </c>
      <c r="M7" s="1033">
        <f>BZ14</f>
        <v>0</v>
      </c>
      <c r="N7" s="1034">
        <f>CB14</f>
        <v>0</v>
      </c>
      <c r="O7" s="1035"/>
      <c r="P7" s="1036">
        <f>SUM(BW15:BY15)</f>
        <v>0.01</v>
      </c>
      <c r="Q7" s="1037">
        <f>BZ15</f>
        <v>0</v>
      </c>
      <c r="R7" s="1034">
        <f>CB15</f>
        <v>0</v>
      </c>
      <c r="S7" s="1035"/>
      <c r="T7" s="1038">
        <f>SUM(BW16:BY16)</f>
        <v>0.05</v>
      </c>
      <c r="U7" s="1030">
        <f>BZ16</f>
        <v>0</v>
      </c>
      <c r="V7" s="1039">
        <f>CB16</f>
        <v>0.01</v>
      </c>
      <c r="W7" s="1035"/>
      <c r="X7" s="1038">
        <f>SUM(BW17:BY17)</f>
        <v>0.02</v>
      </c>
      <c r="Y7" s="1030">
        <f>BZ17</f>
        <v>0.01</v>
      </c>
      <c r="Z7" s="1039">
        <f>CB17</f>
        <v>0.06</v>
      </c>
      <c r="AA7" s="1035"/>
      <c r="AB7" s="1038">
        <f>SUM(BW18:BY18)</f>
        <v>0</v>
      </c>
      <c r="AC7" s="1030">
        <f>BZ18</f>
        <v>0.05</v>
      </c>
      <c r="AD7" s="1039">
        <f>CB18</f>
        <v>0.04</v>
      </c>
      <c r="AE7" s="1035"/>
      <c r="AF7" s="1038">
        <f>SUM(BW19:BY19)</f>
        <v>0</v>
      </c>
      <c r="AG7" s="1030">
        <f>BZ19</f>
        <v>0.1</v>
      </c>
      <c r="AH7" s="1031">
        <f>CB19</f>
        <v>0.1</v>
      </c>
      <c r="AI7" s="1035"/>
      <c r="AJ7" s="1038">
        <f>SUM(BW20:BY20)</f>
        <v>0.02</v>
      </c>
      <c r="AK7" s="1030">
        <f>BZ20</f>
        <v>8.0000000000000002E-3</v>
      </c>
      <c r="AL7" s="1039">
        <f>CB20</f>
        <v>5.0000000000000001E-3</v>
      </c>
      <c r="AM7" s="1035"/>
      <c r="AN7" s="1038">
        <f>SUM(BW21:BY21)</f>
        <v>0</v>
      </c>
      <c r="AO7" s="1030">
        <f>BZ21</f>
        <v>0.01</v>
      </c>
      <c r="AP7" s="1039">
        <f>CB21</f>
        <v>0.01</v>
      </c>
      <c r="AQ7" s="1035"/>
      <c r="AR7" s="1040">
        <f>SUM(BW22:BY22)</f>
        <v>0</v>
      </c>
      <c r="AS7" s="1041">
        <f>BZ22</f>
        <v>0</v>
      </c>
      <c r="AT7" s="1042">
        <f>CB22</f>
        <v>0</v>
      </c>
      <c r="AU7" s="1035"/>
      <c r="AV7" s="2029" t="str">
        <f>BU24</f>
        <v>KoolBloom (Dry)</v>
      </c>
      <c r="AW7" s="2004"/>
      <c r="AX7" s="2005"/>
      <c r="AY7" s="1035"/>
      <c r="AZ7" s="2030" t="str">
        <f>BU26</f>
        <v>Z9 (2 Part)</v>
      </c>
      <c r="BA7" s="2031"/>
      <c r="BB7" s="2032"/>
      <c r="BC7" s="725"/>
      <c r="BD7" s="2006" t="s">
        <v>830</v>
      </c>
      <c r="BE7" s="2007"/>
      <c r="BF7" s="726"/>
      <c r="BG7" s="1390" t="s">
        <v>2397</v>
      </c>
      <c r="BH7" s="1396" t="s">
        <v>2394</v>
      </c>
      <c r="BI7" s="609" t="s">
        <v>2396</v>
      </c>
      <c r="BJ7" s="609" t="s">
        <v>971</v>
      </c>
      <c r="BK7" s="609" t="s">
        <v>968</v>
      </c>
      <c r="BL7" s="2028" t="s">
        <v>1329</v>
      </c>
      <c r="BM7" s="2024"/>
      <c r="BN7" s="2024"/>
      <c r="BO7" s="1853"/>
      <c r="BP7" s="1848"/>
      <c r="BQ7" s="1482"/>
      <c r="BR7" s="1315"/>
      <c r="BS7" s="1317"/>
      <c r="BT7" s="1318"/>
      <c r="BU7" s="1311"/>
      <c r="BV7" s="1311"/>
      <c r="BW7" s="2041" t="s">
        <v>1386</v>
      </c>
      <c r="BX7" s="2042"/>
      <c r="BY7" s="2042"/>
      <c r="BZ7" s="2042"/>
      <c r="CA7" s="2042"/>
      <c r="CB7" s="2043"/>
      <c r="CC7" s="2049" t="s">
        <v>1387</v>
      </c>
      <c r="CD7" s="2050"/>
      <c r="CE7" s="2050"/>
      <c r="CF7" s="2050"/>
      <c r="CG7" s="2050"/>
      <c r="CH7" s="2050"/>
      <c r="CI7" s="2072"/>
      <c r="CJ7" s="1187"/>
      <c r="CK7" s="2047" t="s">
        <v>1865</v>
      </c>
      <c r="CL7" s="2048"/>
      <c r="CM7" s="2048"/>
      <c r="CN7" s="1926"/>
      <c r="CO7" s="1926"/>
      <c r="CP7" s="1926"/>
      <c r="CQ7" s="2034"/>
      <c r="CR7" s="2044" t="s">
        <v>1385</v>
      </c>
      <c r="CS7" s="2045"/>
      <c r="CT7" s="2045"/>
      <c r="CU7" s="2045"/>
      <c r="CV7" s="2045"/>
      <c r="CW7" s="2045"/>
      <c r="CX7" s="2045"/>
      <c r="CY7" s="2046"/>
      <c r="CZ7" s="2058" t="s">
        <v>1250</v>
      </c>
      <c r="DA7" s="1926"/>
      <c r="DB7" s="1926"/>
      <c r="DC7" s="1926"/>
      <c r="DD7" s="1926"/>
      <c r="DE7" s="1926"/>
      <c r="DF7" s="2034"/>
      <c r="DG7" s="1994" t="s">
        <v>1871</v>
      </c>
      <c r="DH7" s="1995"/>
      <c r="DI7" s="1995"/>
      <c r="DJ7" s="1995"/>
      <c r="DK7" s="1995"/>
      <c r="DL7" s="1995"/>
      <c r="DM7" s="1996"/>
      <c r="DT7" s="218"/>
      <c r="EM7" s="218"/>
      <c r="EN7" s="218"/>
      <c r="EO7" s="218"/>
      <c r="EP7" s="218"/>
      <c r="EQ7" s="218"/>
      <c r="ER7" s="218"/>
      <c r="ES7" s="218"/>
      <c r="ET7" s="218"/>
      <c r="EU7" s="218"/>
      <c r="EV7" s="218"/>
      <c r="EW7" s="218"/>
      <c r="EX7" s="218"/>
      <c r="EY7" s="218"/>
      <c r="EZ7" s="1347"/>
      <c r="GR7" s="218"/>
      <c r="GS7" s="218"/>
      <c r="GT7" s="218"/>
      <c r="GU7" s="218"/>
      <c r="GV7" s="218"/>
      <c r="GW7" s="218"/>
      <c r="GX7" s="218"/>
      <c r="GY7" s="218"/>
      <c r="GZ7" s="1371"/>
      <c r="HA7" s="941"/>
      <c r="IR7" s="218"/>
      <c r="IS7" s="218"/>
      <c r="IT7" s="218"/>
      <c r="IU7" s="218"/>
      <c r="IV7" s="218"/>
      <c r="IW7" s="218"/>
      <c r="IX7" s="218"/>
      <c r="IY7" s="218"/>
      <c r="IZ7" s="1360"/>
      <c r="KR7" s="218"/>
      <c r="KS7" s="218"/>
      <c r="KT7" s="218"/>
      <c r="KU7" s="218"/>
      <c r="KV7" s="218"/>
      <c r="KW7" s="218"/>
      <c r="KX7" s="218"/>
      <c r="KY7" s="218"/>
      <c r="KZ7" s="1360"/>
      <c r="MQ7" s="317" t="s">
        <v>2458</v>
      </c>
    </row>
    <row r="8" spans="1:355" s="317" customFormat="1" ht="12" customHeight="1" thickTop="1" thickBot="1" x14ac:dyDescent="0.3">
      <c r="A8" s="941"/>
      <c r="B8" s="1989" t="s">
        <v>200</v>
      </c>
      <c r="C8" s="1990"/>
      <c r="D8" s="1404" t="s">
        <v>191</v>
      </c>
      <c r="E8" s="610" t="s">
        <v>1</v>
      </c>
      <c r="F8" s="319"/>
      <c r="G8" s="1989" t="s">
        <v>200</v>
      </c>
      <c r="H8" s="1990"/>
      <c r="I8" s="604" t="s">
        <v>191</v>
      </c>
      <c r="J8" s="611" t="s">
        <v>848</v>
      </c>
      <c r="K8" s="319"/>
      <c r="L8" s="1018" t="s">
        <v>956</v>
      </c>
      <c r="M8" s="1018" t="s">
        <v>4</v>
      </c>
      <c r="N8" s="612" t="s">
        <v>6</v>
      </c>
      <c r="O8" s="1534"/>
      <c r="P8" s="1991" t="s">
        <v>1319</v>
      </c>
      <c r="Q8" s="1992"/>
      <c r="R8" s="1993"/>
      <c r="S8" s="1534"/>
      <c r="T8" s="1991" t="s">
        <v>982</v>
      </c>
      <c r="U8" s="1992"/>
      <c r="V8" s="1993"/>
      <c r="W8" s="1534"/>
      <c r="X8" s="1991" t="s">
        <v>983</v>
      </c>
      <c r="Y8" s="1992"/>
      <c r="Z8" s="1993"/>
      <c r="AA8" s="1534"/>
      <c r="AB8" s="2025" t="s">
        <v>849</v>
      </c>
      <c r="AC8" s="2026"/>
      <c r="AD8" s="2027"/>
      <c r="AE8" s="1534"/>
      <c r="AF8" s="2023" t="s">
        <v>1353</v>
      </c>
      <c r="AG8" s="2024"/>
      <c r="AH8" s="1851"/>
      <c r="AI8" s="1534"/>
      <c r="AJ8" s="2025" t="s">
        <v>974</v>
      </c>
      <c r="AK8" s="2026"/>
      <c r="AL8" s="2027"/>
      <c r="AM8" s="1534"/>
      <c r="AN8" s="2025" t="s">
        <v>643</v>
      </c>
      <c r="AO8" s="2026"/>
      <c r="AP8" s="2027"/>
      <c r="AQ8" s="1534"/>
      <c r="AR8" s="2025" t="s">
        <v>1669</v>
      </c>
      <c r="AS8" s="2026"/>
      <c r="AT8" s="2027"/>
      <c r="AU8" s="1534"/>
      <c r="AV8" s="1991" t="s">
        <v>850</v>
      </c>
      <c r="AW8" s="1992"/>
      <c r="AX8" s="1993"/>
      <c r="AY8" s="1534"/>
      <c r="AZ8" s="2030" t="str">
        <f>BU27</f>
        <v>AG F Fungacide</v>
      </c>
      <c r="BA8" s="2031"/>
      <c r="BB8" s="2032"/>
      <c r="BC8" s="649"/>
      <c r="BD8" s="2023" t="s">
        <v>973</v>
      </c>
      <c r="BE8" s="2033"/>
      <c r="BF8" s="319"/>
      <c r="BG8" s="1391" t="s">
        <v>2395</v>
      </c>
      <c r="BH8" s="1395" t="s">
        <v>1011</v>
      </c>
      <c r="BI8" s="1015" t="str">
        <f>IF($BN$6="OFF","NaCi  .500",IF($BN$6="ON","KCI  .550"))</f>
        <v>NaCi  .500</v>
      </c>
      <c r="BJ8" s="613">
        <v>0.64</v>
      </c>
      <c r="BK8" s="614" t="s">
        <v>970</v>
      </c>
      <c r="BL8" s="614" t="s">
        <v>35</v>
      </c>
      <c r="BM8" s="614" t="s">
        <v>36</v>
      </c>
      <c r="BN8" s="614" t="s">
        <v>37</v>
      </c>
      <c r="BO8" s="1307" t="s">
        <v>1322</v>
      </c>
      <c r="BP8" s="1307" t="s">
        <v>1323</v>
      </c>
      <c r="BQ8" s="1483"/>
      <c r="BR8" s="1313" t="s">
        <v>1350</v>
      </c>
      <c r="BS8" s="1313" t="s">
        <v>6</v>
      </c>
      <c r="BT8" s="1314" t="s">
        <v>975</v>
      </c>
      <c r="BU8" s="1309"/>
      <c r="BV8" s="184"/>
      <c r="BW8" s="1354" t="str">
        <f>BW313</f>
        <v>Ammonical</v>
      </c>
      <c r="BX8" s="1354" t="str">
        <f>BX313</f>
        <v xml:space="preserve"> Nitrate</v>
      </c>
      <c r="BY8" s="1354" t="str">
        <f>BY313</f>
        <v>Urea /Amide</v>
      </c>
      <c r="BZ8" s="1354" t="str">
        <f>BZ313</f>
        <v>P2O5</v>
      </c>
      <c r="CA8" s="1354" t="str">
        <f>CA313</f>
        <v>PO4</v>
      </c>
      <c r="CB8" s="1354" t="str">
        <f t="shared" ref="CB8:DM8" si="0">CB313</f>
        <v>K2O</v>
      </c>
      <c r="CC8" s="1355" t="str">
        <f t="shared" si="0"/>
        <v>MgO</v>
      </c>
      <c r="CD8" s="1355" t="str">
        <f t="shared" ref="CD8" si="1">CD313</f>
        <v>MgCo3</v>
      </c>
      <c r="CE8" s="1356" t="str">
        <f t="shared" si="0"/>
        <v>CaO</v>
      </c>
      <c r="CF8" s="1356" t="str">
        <f t="shared" si="0"/>
        <v>CaCO3</v>
      </c>
      <c r="CG8" s="1356" t="str">
        <f t="shared" si="0"/>
        <v>Sulfate</v>
      </c>
      <c r="CH8" s="1356" t="str">
        <f t="shared" ref="CH8" si="2">CH313</f>
        <v>SO3</v>
      </c>
      <c r="CI8" s="1356" t="str">
        <f t="shared" si="0"/>
        <v>Silicate</v>
      </c>
      <c r="CJ8" s="1356" t="str">
        <f t="shared" si="0"/>
        <v>Monosilic</v>
      </c>
      <c r="CK8" s="1384" t="str">
        <f t="shared" si="0"/>
        <v>Nitrogen</v>
      </c>
      <c r="CL8" s="1384" t="str">
        <f t="shared" si="0"/>
        <v>Phosphate</v>
      </c>
      <c r="CM8" s="1384" t="str">
        <f t="shared" si="0"/>
        <v>K Potassium</v>
      </c>
      <c r="CN8" s="1385" t="str">
        <f t="shared" si="0"/>
        <v>Magnesium</v>
      </c>
      <c r="CO8" s="1356" t="str">
        <f t="shared" si="0"/>
        <v>Calcium</v>
      </c>
      <c r="CP8" s="1356" t="str">
        <f t="shared" si="0"/>
        <v>Sulfur</v>
      </c>
      <c r="CQ8" s="1356" t="str">
        <f t="shared" si="0"/>
        <v>Silica</v>
      </c>
      <c r="CR8" s="1356" t="str">
        <f t="shared" si="0"/>
        <v>Cobalt</v>
      </c>
      <c r="CS8" s="1356" t="str">
        <f t="shared" si="0"/>
        <v>Fe Iron</v>
      </c>
      <c r="CT8" s="1383" t="str">
        <f t="shared" si="0"/>
        <v>Manganese</v>
      </c>
      <c r="CU8" s="1384" t="str">
        <f t="shared" si="0"/>
        <v>Molybdenum</v>
      </c>
      <c r="CV8" s="1356" t="str">
        <f t="shared" si="0"/>
        <v>Zinc</v>
      </c>
      <c r="CW8" s="1356" t="str">
        <f t="shared" si="0"/>
        <v>Boron</v>
      </c>
      <c r="CX8" s="1356" t="str">
        <f t="shared" si="0"/>
        <v>Copper</v>
      </c>
      <c r="CY8" s="1355" t="str">
        <f t="shared" si="0"/>
        <v>Chlorine</v>
      </c>
      <c r="CZ8" s="1357" t="str">
        <f t="shared" si="0"/>
        <v>Sodium</v>
      </c>
      <c r="DA8" s="1358" t="str">
        <f t="shared" si="0"/>
        <v>Humic</v>
      </c>
      <c r="DB8" s="1358" t="str">
        <f t="shared" si="0"/>
        <v>Fulvic</v>
      </c>
      <c r="DC8" s="1358" t="str">
        <f t="shared" si="0"/>
        <v>B1</v>
      </c>
      <c r="DD8" s="1358" t="str">
        <f t="shared" si="0"/>
        <v>EDTA</v>
      </c>
      <c r="DE8" s="1358" t="str">
        <f t="shared" si="0"/>
        <v>DTPA</v>
      </c>
      <c r="DF8" s="1358" t="str">
        <f t="shared" ref="DF8" si="3">DF313</f>
        <v>EDDHA</v>
      </c>
      <c r="DG8" s="1382" t="str">
        <f t="shared" si="0"/>
        <v>Fluoride</v>
      </c>
      <c r="DH8" s="1382" t="str">
        <f t="shared" si="0"/>
        <v>Cadmium</v>
      </c>
      <c r="DI8" s="1382" t="str">
        <f t="shared" si="0"/>
        <v>Chromium</v>
      </c>
      <c r="DJ8" s="1382" t="str">
        <f t="shared" ref="DJ8:DL8" si="4">DJ313</f>
        <v>Aluminum</v>
      </c>
      <c r="DK8" s="1382" t="str">
        <f t="shared" si="4"/>
        <v>Lead</v>
      </c>
      <c r="DL8" s="1382" t="str">
        <f t="shared" si="4"/>
        <v>Selenium</v>
      </c>
      <c r="DM8" s="1382" t="str">
        <f t="shared" si="0"/>
        <v>Alkalinity</v>
      </c>
      <c r="DN8" s="938"/>
      <c r="DT8" s="218"/>
      <c r="EM8" s="218"/>
      <c r="EN8" s="1497"/>
      <c r="EO8" s="1497"/>
      <c r="EP8" s="1497"/>
      <c r="EQ8" s="1497"/>
      <c r="ER8" s="1497"/>
      <c r="ES8" s="1497"/>
      <c r="ET8" s="1497"/>
      <c r="EU8" s="1497"/>
      <c r="EV8" s="1497"/>
      <c r="EW8" s="1497"/>
      <c r="EX8" s="1497"/>
      <c r="EY8" s="1497"/>
      <c r="EZ8" s="1347"/>
      <c r="FA8" s="1220" t="str">
        <f t="shared" ref="FA8:GQ8" si="5">BW$318</f>
        <v xml:space="preserve">NH4 </v>
      </c>
      <c r="FB8" s="1220" t="str">
        <f t="shared" si="5"/>
        <v>NO3</v>
      </c>
      <c r="FC8" s="1220" t="str">
        <f t="shared" si="5"/>
        <v>NH2 Nitrites</v>
      </c>
      <c r="FD8" s="1220" t="str">
        <f t="shared" si="5"/>
        <v>P2O5</v>
      </c>
      <c r="FE8" s="1220" t="str">
        <f t="shared" si="5"/>
        <v>PO4</v>
      </c>
      <c r="FF8" s="1220" t="str">
        <f t="shared" si="5"/>
        <v>K2O</v>
      </c>
      <c r="FG8" s="1220" t="str">
        <f t="shared" si="5"/>
        <v>MgO</v>
      </c>
      <c r="FH8" s="1220" t="str">
        <f t="shared" si="5"/>
        <v>MgCo3</v>
      </c>
      <c r="FI8" s="1220" t="str">
        <f t="shared" si="5"/>
        <v>CaO</v>
      </c>
      <c r="FJ8" s="1220" t="str">
        <f t="shared" si="5"/>
        <v>CaCO3</v>
      </c>
      <c r="FK8" s="1220" t="str">
        <f t="shared" si="5"/>
        <v>SO4</v>
      </c>
      <c r="FL8" s="1220" t="str">
        <f t="shared" si="5"/>
        <v>SO3</v>
      </c>
      <c r="FM8" s="1220" t="str">
        <f t="shared" si="5"/>
        <v>SiO2</v>
      </c>
      <c r="FN8" s="1220" t="str">
        <f t="shared" si="5"/>
        <v>Si(OH)4</v>
      </c>
      <c r="FO8" s="1220" t="str">
        <f t="shared" si="5"/>
        <v>N</v>
      </c>
      <c r="FP8" s="1220" t="str">
        <f t="shared" si="5"/>
        <v>P</v>
      </c>
      <c r="FQ8" s="1220" t="str">
        <f t="shared" si="5"/>
        <v>K</v>
      </c>
      <c r="FR8" s="1220" t="str">
        <f t="shared" si="5"/>
        <v>MG</v>
      </c>
      <c r="FS8" s="1220" t="str">
        <f t="shared" si="5"/>
        <v>CA</v>
      </c>
      <c r="FT8" s="1220" t="str">
        <f t="shared" si="5"/>
        <v>S</v>
      </c>
      <c r="FU8" s="1220" t="str">
        <f t="shared" si="5"/>
        <v>Si</v>
      </c>
      <c r="FV8" s="1220" t="str">
        <f t="shared" si="5"/>
        <v>Co</v>
      </c>
      <c r="FW8" s="1220" t="str">
        <f t="shared" si="5"/>
        <v>Fe</v>
      </c>
      <c r="FX8" s="1220" t="str">
        <f t="shared" si="5"/>
        <v>Mn</v>
      </c>
      <c r="FY8" s="1220" t="str">
        <f t="shared" si="5"/>
        <v>Mo</v>
      </c>
      <c r="FZ8" s="1220" t="str">
        <f t="shared" si="5"/>
        <v>Zn</v>
      </c>
      <c r="GA8" s="1220" t="str">
        <f t="shared" si="5"/>
        <v>B</v>
      </c>
      <c r="GB8" s="1220" t="str">
        <f t="shared" si="5"/>
        <v>Cu</v>
      </c>
      <c r="GC8" s="1220" t="str">
        <f t="shared" si="5"/>
        <v>Cl</v>
      </c>
      <c r="GD8" s="1220" t="str">
        <f t="shared" si="5"/>
        <v>Na</v>
      </c>
      <c r="GE8" s="1220" t="str">
        <f t="shared" si="5"/>
        <v>Humic</v>
      </c>
      <c r="GF8" s="1220" t="str">
        <f t="shared" si="5"/>
        <v>Fulvic</v>
      </c>
      <c r="GG8" s="1220" t="str">
        <f t="shared" si="5"/>
        <v xml:space="preserve"> B1</v>
      </c>
      <c r="GH8" s="1220" t="str">
        <f t="shared" si="5"/>
        <v>EDTA</v>
      </c>
      <c r="GI8" s="1220" t="str">
        <f t="shared" si="5"/>
        <v>DTPA</v>
      </c>
      <c r="GJ8" s="1220" t="str">
        <f t="shared" si="5"/>
        <v>EDDHA</v>
      </c>
      <c r="GK8" s="1220" t="str">
        <f t="shared" si="5"/>
        <v>F</v>
      </c>
      <c r="GL8" s="1220" t="str">
        <f t="shared" si="5"/>
        <v>Cd</v>
      </c>
      <c r="GM8" s="1220" t="str">
        <f t="shared" si="5"/>
        <v>Cr</v>
      </c>
      <c r="GN8" s="1220" t="str">
        <f t="shared" si="5"/>
        <v>Al</v>
      </c>
      <c r="GO8" s="1220" t="str">
        <f t="shared" si="5"/>
        <v>Pb</v>
      </c>
      <c r="GP8" s="1220" t="str">
        <f t="shared" si="5"/>
        <v>Se</v>
      </c>
      <c r="GQ8" s="1220" t="str">
        <f t="shared" si="5"/>
        <v>Other</v>
      </c>
      <c r="GR8" s="311"/>
      <c r="GS8" s="311"/>
      <c r="GT8" s="311"/>
      <c r="GU8" s="311"/>
      <c r="GV8" s="311"/>
      <c r="GW8" s="311"/>
      <c r="GX8" s="311"/>
      <c r="GY8" s="311"/>
      <c r="GZ8" s="1372"/>
      <c r="HA8" s="1220" t="str">
        <f t="shared" ref="HA8:IM8" si="6">FA$318</f>
        <v xml:space="preserve">NH4 </v>
      </c>
      <c r="HB8" s="1220" t="str">
        <f t="shared" si="6"/>
        <v>NO3</v>
      </c>
      <c r="HC8" s="1220" t="str">
        <f t="shared" si="6"/>
        <v>NH2 Nitrites</v>
      </c>
      <c r="HD8" s="1220" t="str">
        <f t="shared" si="6"/>
        <v>P2O5</v>
      </c>
      <c r="HE8" s="1220" t="str">
        <f t="shared" si="6"/>
        <v>PO4</v>
      </c>
      <c r="HF8" s="1220" t="str">
        <f t="shared" si="6"/>
        <v>K2O</v>
      </c>
      <c r="HG8" s="1220" t="str">
        <f t="shared" si="6"/>
        <v>MgO</v>
      </c>
      <c r="HH8" s="1220" t="str">
        <f t="shared" si="6"/>
        <v>MgCo3</v>
      </c>
      <c r="HI8" s="1220" t="str">
        <f t="shared" si="6"/>
        <v>CaO</v>
      </c>
      <c r="HJ8" s="1220" t="str">
        <f t="shared" si="6"/>
        <v>CaCO3</v>
      </c>
      <c r="HK8" s="1220" t="str">
        <f t="shared" si="6"/>
        <v>SO4</v>
      </c>
      <c r="HL8" s="1220" t="str">
        <f t="shared" si="6"/>
        <v>SO3</v>
      </c>
      <c r="HM8" s="1220" t="str">
        <f t="shared" si="6"/>
        <v>SiO2</v>
      </c>
      <c r="HN8" s="1220" t="str">
        <f t="shared" si="6"/>
        <v>Si(OH)4</v>
      </c>
      <c r="HO8" s="1220" t="str">
        <f t="shared" si="6"/>
        <v>N</v>
      </c>
      <c r="HP8" s="1220" t="str">
        <f t="shared" si="6"/>
        <v>P</v>
      </c>
      <c r="HQ8" s="1220" t="str">
        <f t="shared" si="6"/>
        <v>K</v>
      </c>
      <c r="HR8" s="1220" t="str">
        <f t="shared" si="6"/>
        <v>MG</v>
      </c>
      <c r="HS8" s="1220" t="str">
        <f t="shared" si="6"/>
        <v>CA</v>
      </c>
      <c r="HT8" s="1220" t="str">
        <f t="shared" si="6"/>
        <v>S</v>
      </c>
      <c r="HU8" s="1220" t="str">
        <f t="shared" si="6"/>
        <v>Si</v>
      </c>
      <c r="HV8" s="1220" t="str">
        <f t="shared" si="6"/>
        <v>Co</v>
      </c>
      <c r="HW8" s="1220" t="str">
        <f t="shared" si="6"/>
        <v>Fe</v>
      </c>
      <c r="HX8" s="1220" t="str">
        <f t="shared" si="6"/>
        <v>Mn</v>
      </c>
      <c r="HY8" s="1220" t="str">
        <f t="shared" si="6"/>
        <v>Mo</v>
      </c>
      <c r="HZ8" s="1220" t="str">
        <f t="shared" si="6"/>
        <v>Zn</v>
      </c>
      <c r="IA8" s="1220" t="str">
        <f t="shared" si="6"/>
        <v>B</v>
      </c>
      <c r="IB8" s="1220" t="str">
        <f t="shared" si="6"/>
        <v>Cu</v>
      </c>
      <c r="IC8" s="1220" t="str">
        <f t="shared" si="6"/>
        <v>Cl</v>
      </c>
      <c r="ID8" s="1220" t="str">
        <f t="shared" si="6"/>
        <v>Na</v>
      </c>
      <c r="IE8" s="1220" t="str">
        <f t="shared" si="6"/>
        <v>Humic</v>
      </c>
      <c r="IF8" s="1220" t="str">
        <f t="shared" si="6"/>
        <v>Fulvic</v>
      </c>
      <c r="IG8" s="1220" t="str">
        <f t="shared" si="6"/>
        <v xml:space="preserve"> B1</v>
      </c>
      <c r="IH8" s="1220" t="str">
        <f t="shared" si="6"/>
        <v>EDTA</v>
      </c>
      <c r="II8" s="1220" t="str">
        <f t="shared" si="6"/>
        <v>DTPA</v>
      </c>
      <c r="IJ8" s="1220" t="str">
        <f t="shared" si="6"/>
        <v>EDDHA</v>
      </c>
      <c r="IK8" s="1220" t="str">
        <f t="shared" si="6"/>
        <v>F</v>
      </c>
      <c r="IL8" s="1220" t="str">
        <f t="shared" si="6"/>
        <v>Cd</v>
      </c>
      <c r="IM8" s="1220" t="str">
        <f t="shared" si="6"/>
        <v>Cr</v>
      </c>
      <c r="IN8" s="1353" t="str">
        <f>$DJ$318</f>
        <v>Al</v>
      </c>
      <c r="IO8" s="1353" t="str">
        <f>$DK$318</f>
        <v>Pb</v>
      </c>
      <c r="IP8" s="1353" t="str">
        <f>$DL$318</f>
        <v>Se</v>
      </c>
      <c r="IQ8" s="1220" t="str">
        <f>GQ$318</f>
        <v>Other</v>
      </c>
      <c r="IR8" s="311"/>
      <c r="IS8" s="311"/>
      <c r="IT8" s="311"/>
      <c r="IU8" s="311"/>
      <c r="IV8" s="311"/>
      <c r="IW8" s="311"/>
      <c r="IX8" s="311"/>
      <c r="IY8" s="311"/>
      <c r="IZ8" s="1346"/>
      <c r="JA8" s="1220" t="str">
        <f t="shared" ref="JA8:KM8" si="7">HA$318</f>
        <v xml:space="preserve">NH4 </v>
      </c>
      <c r="JB8" s="1220" t="str">
        <f t="shared" si="7"/>
        <v>NO3</v>
      </c>
      <c r="JC8" s="1220" t="str">
        <f t="shared" si="7"/>
        <v>NH2 Nitrites</v>
      </c>
      <c r="JD8" s="1220" t="str">
        <f t="shared" si="7"/>
        <v>P2O5</v>
      </c>
      <c r="JE8" s="1220" t="str">
        <f t="shared" si="7"/>
        <v>PO4</v>
      </c>
      <c r="JF8" s="1220" t="str">
        <f t="shared" si="7"/>
        <v>K2O</v>
      </c>
      <c r="JG8" s="1220" t="str">
        <f t="shared" si="7"/>
        <v>MgO</v>
      </c>
      <c r="JH8" s="1220" t="str">
        <f t="shared" si="7"/>
        <v>MgCo3</v>
      </c>
      <c r="JI8" s="1220" t="str">
        <f t="shared" si="7"/>
        <v>CaO</v>
      </c>
      <c r="JJ8" s="1220" t="str">
        <f t="shared" si="7"/>
        <v>CaCO3</v>
      </c>
      <c r="JK8" s="1220" t="str">
        <f t="shared" si="7"/>
        <v>SO4</v>
      </c>
      <c r="JL8" s="1220" t="str">
        <f t="shared" si="7"/>
        <v>SO3</v>
      </c>
      <c r="JM8" s="1220" t="str">
        <f t="shared" si="7"/>
        <v>SiO2</v>
      </c>
      <c r="JN8" s="1220" t="str">
        <f t="shared" si="7"/>
        <v>Si(OH)4</v>
      </c>
      <c r="JO8" s="1220" t="str">
        <f t="shared" si="7"/>
        <v>N</v>
      </c>
      <c r="JP8" s="1220" t="str">
        <f t="shared" si="7"/>
        <v>P</v>
      </c>
      <c r="JQ8" s="1220" t="str">
        <f t="shared" si="7"/>
        <v>K</v>
      </c>
      <c r="JR8" s="1220" t="str">
        <f t="shared" si="7"/>
        <v>MG</v>
      </c>
      <c r="JS8" s="1220" t="str">
        <f t="shared" si="7"/>
        <v>CA</v>
      </c>
      <c r="JT8" s="1220" t="str">
        <f t="shared" si="7"/>
        <v>S</v>
      </c>
      <c r="JU8" s="1220" t="str">
        <f t="shared" si="7"/>
        <v>Si</v>
      </c>
      <c r="JV8" s="1220" t="str">
        <f t="shared" si="7"/>
        <v>Co</v>
      </c>
      <c r="JW8" s="1220" t="str">
        <f t="shared" si="7"/>
        <v>Fe</v>
      </c>
      <c r="JX8" s="1220" t="str">
        <f t="shared" si="7"/>
        <v>Mn</v>
      </c>
      <c r="JY8" s="1220" t="str">
        <f t="shared" si="7"/>
        <v>Mo</v>
      </c>
      <c r="JZ8" s="1220" t="str">
        <f t="shared" si="7"/>
        <v>Zn</v>
      </c>
      <c r="KA8" s="1220" t="str">
        <f t="shared" si="7"/>
        <v>B</v>
      </c>
      <c r="KB8" s="1220" t="str">
        <f t="shared" si="7"/>
        <v>Cu</v>
      </c>
      <c r="KC8" s="1220" t="str">
        <f t="shared" si="7"/>
        <v>Cl</v>
      </c>
      <c r="KD8" s="1220" t="str">
        <f t="shared" si="7"/>
        <v>Na</v>
      </c>
      <c r="KE8" s="1220" t="str">
        <f t="shared" si="7"/>
        <v>Humic</v>
      </c>
      <c r="KF8" s="1220" t="str">
        <f t="shared" si="7"/>
        <v>Fulvic</v>
      </c>
      <c r="KG8" s="1220" t="str">
        <f t="shared" si="7"/>
        <v xml:space="preserve"> B1</v>
      </c>
      <c r="KH8" s="1220" t="str">
        <f t="shared" si="7"/>
        <v>EDTA</v>
      </c>
      <c r="KI8" s="1220" t="str">
        <f t="shared" si="7"/>
        <v>DTPA</v>
      </c>
      <c r="KJ8" s="1220" t="str">
        <f t="shared" si="7"/>
        <v>DTPA</v>
      </c>
      <c r="KK8" s="1220" t="str">
        <f t="shared" si="7"/>
        <v>F</v>
      </c>
      <c r="KL8" s="1220" t="str">
        <f t="shared" si="7"/>
        <v>Cd</v>
      </c>
      <c r="KM8" s="1220" t="str">
        <f t="shared" si="7"/>
        <v>Cr</v>
      </c>
      <c r="KN8" s="1220" t="str">
        <f t="shared" ref="KN8" si="8">IN$318</f>
        <v>Al</v>
      </c>
      <c r="KO8" s="1220" t="str">
        <f t="shared" ref="KO8" si="9">IO$318</f>
        <v>Pb</v>
      </c>
      <c r="KP8" s="1220" t="str">
        <f t="shared" ref="KP8" si="10">IP$318</f>
        <v>Se</v>
      </c>
      <c r="KQ8" s="1220" t="str">
        <f>IQ$318</f>
        <v>Other</v>
      </c>
      <c r="KR8" s="311"/>
      <c r="KS8" s="311"/>
      <c r="KT8" s="311"/>
      <c r="KU8" s="311"/>
      <c r="KV8" s="311"/>
      <c r="KW8" s="311"/>
      <c r="KX8" s="311"/>
      <c r="KY8" s="311"/>
      <c r="KZ8" s="1346"/>
      <c r="LA8" s="1220" t="str">
        <f t="shared" ref="LA8:MM8" si="11">JA$318</f>
        <v xml:space="preserve">NH4 </v>
      </c>
      <c r="LB8" s="1220" t="str">
        <f t="shared" si="11"/>
        <v>NO3</v>
      </c>
      <c r="LC8" s="1220" t="str">
        <f t="shared" si="11"/>
        <v>NH2 Nitrites</v>
      </c>
      <c r="LD8" s="1220" t="str">
        <f t="shared" si="11"/>
        <v>P2O5</v>
      </c>
      <c r="LE8" s="1220" t="str">
        <f t="shared" si="11"/>
        <v>PO4</v>
      </c>
      <c r="LF8" s="1220" t="str">
        <f t="shared" si="11"/>
        <v>K2O</v>
      </c>
      <c r="LG8" s="1220" t="str">
        <f t="shared" si="11"/>
        <v>MgO</v>
      </c>
      <c r="LH8" s="1220" t="str">
        <f t="shared" si="11"/>
        <v>MgCo3</v>
      </c>
      <c r="LI8" s="1220" t="str">
        <f t="shared" si="11"/>
        <v>CaO</v>
      </c>
      <c r="LJ8" s="1220" t="str">
        <f t="shared" si="11"/>
        <v>CaCO3</v>
      </c>
      <c r="LK8" s="1220" t="str">
        <f t="shared" si="11"/>
        <v>SO4</v>
      </c>
      <c r="LL8" s="1220" t="str">
        <f t="shared" si="11"/>
        <v>SO3</v>
      </c>
      <c r="LM8" s="1220" t="str">
        <f t="shared" si="11"/>
        <v>SiO2</v>
      </c>
      <c r="LN8" s="1220" t="str">
        <f t="shared" si="11"/>
        <v>Si(OH)4</v>
      </c>
      <c r="LO8" s="1220" t="str">
        <f t="shared" si="11"/>
        <v>N</v>
      </c>
      <c r="LP8" s="1220" t="str">
        <f t="shared" si="11"/>
        <v>P</v>
      </c>
      <c r="LQ8" s="1220" t="str">
        <f t="shared" si="11"/>
        <v>K</v>
      </c>
      <c r="LR8" s="1220" t="str">
        <f t="shared" si="11"/>
        <v>MG</v>
      </c>
      <c r="LS8" s="1220" t="str">
        <f t="shared" si="11"/>
        <v>CA</v>
      </c>
      <c r="LT8" s="1220" t="str">
        <f t="shared" si="11"/>
        <v>S</v>
      </c>
      <c r="LU8" s="1220" t="str">
        <f t="shared" si="11"/>
        <v>Si</v>
      </c>
      <c r="LV8" s="1220" t="str">
        <f t="shared" si="11"/>
        <v>Co</v>
      </c>
      <c r="LW8" s="1220" t="str">
        <f t="shared" si="11"/>
        <v>Fe</v>
      </c>
      <c r="LX8" s="1220" t="str">
        <f t="shared" si="11"/>
        <v>Mn</v>
      </c>
      <c r="LY8" s="1220" t="str">
        <f t="shared" si="11"/>
        <v>Mo</v>
      </c>
      <c r="LZ8" s="1220" t="str">
        <f t="shared" si="11"/>
        <v>Zn</v>
      </c>
      <c r="MA8" s="1220" t="str">
        <f t="shared" si="11"/>
        <v>B</v>
      </c>
      <c r="MB8" s="1220" t="str">
        <f t="shared" si="11"/>
        <v>Cu</v>
      </c>
      <c r="MC8" s="1220" t="str">
        <f t="shared" si="11"/>
        <v>Cl</v>
      </c>
      <c r="MD8" s="1220" t="str">
        <f t="shared" si="11"/>
        <v>Na</v>
      </c>
      <c r="ME8" s="1220" t="str">
        <f t="shared" si="11"/>
        <v>Humic</v>
      </c>
      <c r="MF8" s="1220" t="str">
        <f t="shared" si="11"/>
        <v>Fulvic</v>
      </c>
      <c r="MG8" s="1220" t="str">
        <f t="shared" si="11"/>
        <v xml:space="preserve"> B1</v>
      </c>
      <c r="MH8" s="1220" t="str">
        <f t="shared" si="11"/>
        <v>EDTA</v>
      </c>
      <c r="MI8" s="1220" t="str">
        <f t="shared" si="11"/>
        <v>DTPA</v>
      </c>
      <c r="MJ8" s="1220" t="str">
        <f t="shared" si="11"/>
        <v>EDDHA</v>
      </c>
      <c r="MK8" s="1220" t="str">
        <f t="shared" si="11"/>
        <v>F</v>
      </c>
      <c r="ML8" s="1220" t="str">
        <f t="shared" si="11"/>
        <v>Cd</v>
      </c>
      <c r="MM8" s="1220" t="str">
        <f t="shared" si="11"/>
        <v>Cr</v>
      </c>
      <c r="MN8" s="1220" t="str">
        <f t="shared" ref="MN8" si="12">KN$318</f>
        <v>Al</v>
      </c>
      <c r="MO8" s="1220" t="str">
        <f t="shared" ref="MO8" si="13">KO$318</f>
        <v>Pb</v>
      </c>
      <c r="MP8" s="1220" t="str">
        <f t="shared" ref="MP8" si="14">KP$318</f>
        <v>Se</v>
      </c>
      <c r="MQ8" s="1220" t="str">
        <f>KQ$318</f>
        <v>Other</v>
      </c>
    </row>
    <row r="9" spans="1:355" s="317" customFormat="1" ht="3.75" customHeight="1" thickTop="1" thickBot="1" x14ac:dyDescent="0.3">
      <c r="A9" s="941"/>
      <c r="B9" s="319"/>
      <c r="C9" s="319"/>
      <c r="D9" s="319"/>
      <c r="E9" s="319"/>
      <c r="F9" s="319"/>
      <c r="G9" s="319"/>
      <c r="H9" s="616"/>
      <c r="I9" s="616"/>
      <c r="J9" s="616"/>
      <c r="K9" s="616"/>
      <c r="L9" s="616"/>
      <c r="M9" s="617"/>
      <c r="N9" s="618"/>
      <c r="O9" s="1535"/>
      <c r="P9" s="616"/>
      <c r="Q9" s="617"/>
      <c r="R9" s="618"/>
      <c r="S9" s="1535"/>
      <c r="T9" s="616"/>
      <c r="U9" s="617"/>
      <c r="V9" s="618"/>
      <c r="W9" s="1535"/>
      <c r="X9" s="616"/>
      <c r="Y9" s="617"/>
      <c r="Z9" s="618"/>
      <c r="AA9" s="1535"/>
      <c r="AB9" s="616"/>
      <c r="AC9" s="617"/>
      <c r="AD9" s="618"/>
      <c r="AE9" s="1535"/>
      <c r="AF9" s="616"/>
      <c r="AG9" s="617"/>
      <c r="AH9" s="618"/>
      <c r="AI9" s="1535"/>
      <c r="AJ9" s="616"/>
      <c r="AK9" s="617"/>
      <c r="AL9" s="618"/>
      <c r="AM9" s="1535"/>
      <c r="AN9" s="616"/>
      <c r="AO9" s="617"/>
      <c r="AP9" s="618"/>
      <c r="AQ9" s="1535"/>
      <c r="AR9" s="616"/>
      <c r="AS9" s="617"/>
      <c r="AT9" s="618"/>
      <c r="AU9" s="1535"/>
      <c r="AV9" s="616"/>
      <c r="AW9" s="617"/>
      <c r="AX9" s="618"/>
      <c r="AY9" s="1535"/>
      <c r="AZ9" s="616"/>
      <c r="BA9" s="617"/>
      <c r="BB9" s="616"/>
      <c r="BC9" s="619"/>
      <c r="BD9" s="616"/>
      <c r="BE9" s="617"/>
      <c r="BF9" s="616"/>
      <c r="BG9" s="616"/>
      <c r="BH9" s="616"/>
      <c r="BI9" s="616"/>
      <c r="BJ9" s="616"/>
      <c r="BK9" s="616"/>
      <c r="BL9" s="616"/>
      <c r="BM9" s="616"/>
      <c r="BN9" s="616"/>
      <c r="BO9" s="616"/>
      <c r="BP9" s="616"/>
      <c r="BQ9" s="1484"/>
      <c r="BR9" s="606"/>
      <c r="BS9" s="607"/>
      <c r="BT9" s="606"/>
      <c r="BU9" s="606"/>
      <c r="BV9" s="911"/>
      <c r="BW9" s="606"/>
      <c r="BX9" s="606"/>
      <c r="BY9" s="606"/>
      <c r="BZ9" s="606"/>
      <c r="CA9" s="606"/>
      <c r="CB9" s="606"/>
      <c r="CC9" s="606"/>
      <c r="CD9" s="606"/>
      <c r="CE9" s="606"/>
      <c r="CF9" s="606"/>
      <c r="CG9" s="606"/>
      <c r="CH9" s="606"/>
      <c r="CI9" s="606"/>
      <c r="CJ9" s="606"/>
      <c r="CK9" s="606"/>
      <c r="CL9" s="606"/>
      <c r="CM9" s="606"/>
      <c r="CN9" s="606"/>
      <c r="CO9" s="606"/>
      <c r="CP9" s="606"/>
      <c r="CQ9" s="606"/>
      <c r="CR9" s="606"/>
      <c r="CS9" s="606"/>
      <c r="CT9" s="606"/>
      <c r="CU9" s="606"/>
      <c r="CV9" s="606"/>
      <c r="CW9" s="606"/>
      <c r="CX9" s="606"/>
      <c r="CY9" s="606"/>
      <c r="CZ9" s="606"/>
      <c r="DA9" s="606"/>
      <c r="DB9" s="606"/>
      <c r="DC9" s="606"/>
      <c r="DD9" s="606"/>
      <c r="DE9" s="606"/>
      <c r="DF9" s="606"/>
      <c r="DG9" s="606"/>
      <c r="DH9" s="606"/>
      <c r="DI9" s="606"/>
      <c r="DJ9" s="606"/>
      <c r="DK9" s="606"/>
      <c r="DL9" s="606"/>
      <c r="DM9" s="606"/>
      <c r="DN9" s="283"/>
      <c r="DT9" s="218"/>
      <c r="EM9" s="218"/>
      <c r="EN9" s="218"/>
      <c r="EO9" s="218"/>
      <c r="EP9" s="218"/>
      <c r="EQ9" s="218"/>
      <c r="ER9" s="218"/>
      <c r="ES9" s="218"/>
      <c r="ET9" s="218"/>
      <c r="EU9" s="218"/>
      <c r="EV9" s="218"/>
      <c r="EW9" s="218"/>
      <c r="EX9" s="218"/>
      <c r="EY9" s="218"/>
      <c r="EZ9" s="1347"/>
      <c r="GR9" s="218"/>
      <c r="GS9" s="218"/>
      <c r="GT9" s="218"/>
      <c r="GU9" s="218"/>
      <c r="GV9" s="218"/>
      <c r="GW9" s="218"/>
      <c r="GX9" s="218"/>
      <c r="GY9" s="218"/>
      <c r="GZ9" s="1371"/>
      <c r="IR9" s="218"/>
      <c r="IS9" s="218"/>
      <c r="IT9" s="218"/>
      <c r="IU9" s="218"/>
      <c r="IV9" s="218"/>
      <c r="IW9" s="218"/>
      <c r="IX9" s="218"/>
      <c r="IY9" s="218"/>
      <c r="IZ9" s="1360"/>
      <c r="KR9" s="218"/>
      <c r="KS9" s="218"/>
      <c r="KT9" s="218"/>
      <c r="KU9" s="218"/>
      <c r="KV9" s="218"/>
      <c r="KW9" s="218"/>
      <c r="KX9" s="218"/>
      <c r="KY9" s="218"/>
      <c r="KZ9" s="1360"/>
    </row>
    <row r="10" spans="1:355" s="317" customFormat="1" ht="14.25" hidden="1" customHeight="1" outlineLevel="1" thickTop="1" thickBot="1" x14ac:dyDescent="0.25">
      <c r="A10" s="941"/>
      <c r="B10" s="620" t="s">
        <v>965</v>
      </c>
      <c r="C10" s="877">
        <v>10000</v>
      </c>
      <c r="D10" s="621" t="s">
        <v>825</v>
      </c>
      <c r="E10" s="760">
        <f>(C10/64.55337)</f>
        <v>154.9105801912433</v>
      </c>
      <c r="F10" s="761"/>
      <c r="G10" s="622" t="s">
        <v>966</v>
      </c>
      <c r="H10" s="877">
        <v>10000</v>
      </c>
      <c r="I10" s="621" t="s">
        <v>825</v>
      </c>
      <c r="J10" s="762">
        <f>(H10/69.5388)</f>
        <v>143.80460980057177</v>
      </c>
      <c r="K10" s="616"/>
      <c r="L10" s="872" t="s">
        <v>1670</v>
      </c>
      <c r="M10" s="617"/>
      <c r="N10" s="618"/>
      <c r="O10" s="1535"/>
      <c r="P10" s="616"/>
      <c r="Q10" s="617"/>
      <c r="R10" s="618"/>
      <c r="S10" s="1535"/>
      <c r="T10" s="616"/>
      <c r="U10" s="617"/>
      <c r="V10" s="618"/>
      <c r="W10" s="1535"/>
      <c r="X10" s="616"/>
      <c r="Y10" s="617"/>
      <c r="Z10" s="618"/>
      <c r="AA10" s="1535"/>
      <c r="AB10" s="616"/>
      <c r="AC10" s="617"/>
      <c r="AD10" s="618"/>
      <c r="AE10" s="1535"/>
      <c r="AF10" s="616"/>
      <c r="AG10" s="617"/>
      <c r="AH10" s="618"/>
      <c r="AI10" s="1535"/>
      <c r="AJ10" s="616"/>
      <c r="AK10" s="617"/>
      <c r="AL10" s="618"/>
      <c r="AM10" s="1535"/>
      <c r="AN10" s="616"/>
      <c r="AO10" s="617"/>
      <c r="AP10" s="618"/>
      <c r="AQ10" s="1535"/>
      <c r="AR10" s="616"/>
      <c r="AS10" s="617"/>
      <c r="AT10" s="618"/>
      <c r="AU10" s="1535"/>
      <c r="AV10" s="616"/>
      <c r="AW10" s="617"/>
      <c r="AX10" s="618"/>
      <c r="AY10" s="1535"/>
      <c r="AZ10" s="616"/>
      <c r="BA10" s="617"/>
      <c r="BB10" s="616"/>
      <c r="BC10" s="619"/>
      <c r="BD10" s="616"/>
      <c r="BE10" s="617"/>
      <c r="BF10" s="616"/>
      <c r="BG10" s="623">
        <v>0</v>
      </c>
      <c r="BH10" s="623">
        <v>0</v>
      </c>
      <c r="BI10" s="1014" t="str">
        <f>BG10*500&amp;"-"&amp;BH10*500</f>
        <v>0-0</v>
      </c>
      <c r="BJ10" s="1014" t="str">
        <f>BG10*645&amp;"-"&amp;BH10*645</f>
        <v>0-0</v>
      </c>
      <c r="BK10" s="624" t="str">
        <f>BG10*500&amp;"-"&amp;BH10*700</f>
        <v>0-0</v>
      </c>
      <c r="BL10" s="624">
        <v>0</v>
      </c>
      <c r="BM10" s="624">
        <v>0</v>
      </c>
      <c r="BN10" s="625">
        <v>0</v>
      </c>
      <c r="BO10" s="1305">
        <v>1</v>
      </c>
      <c r="BP10" s="1305">
        <v>2</v>
      </c>
      <c r="BQ10" s="1485"/>
      <c r="BR10" s="921">
        <f>SUM($BR14:$BR28)</f>
        <v>510.87310124756556</v>
      </c>
      <c r="BS10" s="1293">
        <f>SUM($CK10:$DM10)</f>
        <v>438.133910355105</v>
      </c>
      <c r="BT10" s="922">
        <f>SUM($CK10:$DM10)/500</f>
        <v>0.87626782071021003</v>
      </c>
      <c r="BU10" s="735" t="s">
        <v>1392</v>
      </c>
      <c r="BV10" s="1152">
        <f>SUM(CK10:DM10)</f>
        <v>438.133910355105</v>
      </c>
      <c r="BW10" s="1247">
        <f t="shared" ref="BW10:CJ10" si="15">SUM(HA$14:HA$28)*1000</f>
        <v>8.5344018469182039</v>
      </c>
      <c r="BX10" s="1247">
        <f t="shared" si="15"/>
        <v>29.765451791679375</v>
      </c>
      <c r="BY10" s="1247">
        <f t="shared" si="15"/>
        <v>0</v>
      </c>
      <c r="BZ10" s="1247">
        <f t="shared" si="15"/>
        <v>85.047171872245315</v>
      </c>
      <c r="CA10" s="1247">
        <f t="shared" si="15"/>
        <v>0</v>
      </c>
      <c r="CB10" s="1247">
        <f t="shared" si="15"/>
        <v>133.85721697396201</v>
      </c>
      <c r="CC10" s="1247">
        <f t="shared" si="15"/>
        <v>0</v>
      </c>
      <c r="CD10" s="1247">
        <f t="shared" si="15"/>
        <v>0</v>
      </c>
      <c r="CE10" s="1247">
        <f t="shared" si="15"/>
        <v>0</v>
      </c>
      <c r="CF10" s="1247">
        <f t="shared" si="15"/>
        <v>0</v>
      </c>
      <c r="CG10" s="1247">
        <f t="shared" si="15"/>
        <v>0.26417437252311754</v>
      </c>
      <c r="CH10" s="1247">
        <f t="shared" si="15"/>
        <v>0</v>
      </c>
      <c r="CI10" s="1247">
        <f t="shared" si="15"/>
        <v>0</v>
      </c>
      <c r="CJ10" s="1247">
        <f t="shared" si="15"/>
        <v>54.194980184940562</v>
      </c>
      <c r="CK10" s="1202">
        <f>SUM(HO14:HO28)*1000+SUM(HA14:HA28)*1000+SUM(HB14:HB28)*1000+SUM(HC14:HC28)*1000</f>
        <v>38.299853638597583</v>
      </c>
      <c r="CL10" s="1202">
        <f>SUM(HP14:HP28)*1000+SUM(HD14:HD28)*1000+SUM(HE14:HE28)*1000</f>
        <v>85.047171872245315</v>
      </c>
      <c r="CM10" s="1202">
        <f>SUM(HQ14:HQ28)*1000+SUM(HF14:HF28)*1000+SUM(HH14:HH28)*1000</f>
        <v>133.85721697396201</v>
      </c>
      <c r="CN10" s="1202">
        <f>SUM(HR14:HR28)*1000+SUM(HG14:HG28)*1000+SUM(HH14:HH28)*1000</f>
        <v>40.387253484409385</v>
      </c>
      <c r="CO10" s="1202">
        <f>SUM(HS14:HS28)*1000+SUM(HI14:HI28)*1000+SUM(HJ14:HJ28)*1000</f>
        <v>32.999199719395719</v>
      </c>
      <c r="CP10" s="1202">
        <f>SUM(HT14:HT28)*1000+SUM(HK14:HK28)*1000+SUM(HL14:HL28)*1000</f>
        <v>42.27269068855329</v>
      </c>
      <c r="CQ10" s="1202">
        <f>SUM(HU14:HU28)*1000+SUM(HM14:HM28)*1000+SUM(HN14:HN28)*1000</f>
        <v>54.194980184940562</v>
      </c>
      <c r="CR10" s="1202">
        <f t="shared" ref="CR10:DM10" si="16">SUM(HV$14:HV$28)*1000</f>
        <v>1.6298780732537709E-3</v>
      </c>
      <c r="CS10" s="1202">
        <f t="shared" si="16"/>
        <v>0.85144502477100559</v>
      </c>
      <c r="CT10" s="1202">
        <f t="shared" si="16"/>
        <v>0.37429295924083272</v>
      </c>
      <c r="CU10" s="1202">
        <f t="shared" si="16"/>
        <v>1.1854832658289256E-2</v>
      </c>
      <c r="CV10" s="1202">
        <f t="shared" si="16"/>
        <v>0.16775499477357084</v>
      </c>
      <c r="CW10" s="1202">
        <f t="shared" si="16"/>
        <v>0.10154340030259192</v>
      </c>
      <c r="CX10" s="1202">
        <f t="shared" si="16"/>
        <v>9.3347891716066167E-2</v>
      </c>
      <c r="CY10" s="1202">
        <f t="shared" si="16"/>
        <v>4.8324568160173831</v>
      </c>
      <c r="CZ10" s="1202">
        <f t="shared" si="16"/>
        <v>1.229669749009247</v>
      </c>
      <c r="DA10" s="1202">
        <f t="shared" si="16"/>
        <v>0.38415065956005195</v>
      </c>
      <c r="DB10" s="1202">
        <f t="shared" si="16"/>
        <v>2.6870966927724051</v>
      </c>
      <c r="DC10" s="1202">
        <f t="shared" si="16"/>
        <v>0.34030089410640169</v>
      </c>
      <c r="DD10" s="1202">
        <f t="shared" si="16"/>
        <v>0</v>
      </c>
      <c r="DE10" s="1202">
        <f t="shared" si="16"/>
        <v>0</v>
      </c>
      <c r="DF10" s="1202">
        <f t="shared" si="16"/>
        <v>0</v>
      </c>
      <c r="DG10" s="1202">
        <f t="shared" si="16"/>
        <v>0</v>
      </c>
      <c r="DH10" s="1202">
        <f t="shared" si="16"/>
        <v>0</v>
      </c>
      <c r="DI10" s="1202">
        <f t="shared" si="16"/>
        <v>0</v>
      </c>
      <c r="DJ10" s="1202">
        <f t="shared" si="16"/>
        <v>0</v>
      </c>
      <c r="DK10" s="1202">
        <f t="shared" si="16"/>
        <v>0</v>
      </c>
      <c r="DL10" s="1202">
        <f t="shared" si="16"/>
        <v>0</v>
      </c>
      <c r="DM10" s="1202">
        <f t="shared" si="16"/>
        <v>0</v>
      </c>
      <c r="DN10" s="283"/>
      <c r="DO10" s="304"/>
      <c r="DP10" s="346"/>
      <c r="DQ10" s="345"/>
      <c r="DR10" s="318"/>
      <c r="DT10" s="894"/>
      <c r="EM10" s="618"/>
      <c r="EN10" s="618"/>
      <c r="EO10" s="618"/>
      <c r="EP10" s="618"/>
      <c r="EQ10" s="618"/>
      <c r="ER10" s="618"/>
      <c r="ES10" s="618"/>
      <c r="ET10" s="618"/>
      <c r="EU10" s="618"/>
      <c r="EV10" s="618"/>
      <c r="EW10" s="618"/>
      <c r="EX10" s="618"/>
      <c r="EY10" s="618"/>
      <c r="EZ10" s="1347"/>
      <c r="FA10" s="1223" t="s">
        <v>1872</v>
      </c>
      <c r="FB10" s="908"/>
      <c r="FC10" s="757"/>
      <c r="FD10" s="938"/>
      <c r="FE10" s="938"/>
      <c r="FF10" s="1080"/>
      <c r="FG10" s="319"/>
      <c r="FH10" s="319"/>
      <c r="FI10" s="319"/>
      <c r="FJ10" s="319"/>
      <c r="FK10" s="319"/>
      <c r="FL10" s="319"/>
      <c r="FM10" s="319"/>
      <c r="FN10" s="319"/>
      <c r="FO10" s="1841" t="s">
        <v>1873</v>
      </c>
      <c r="FP10" s="1842"/>
      <c r="FQ10" s="1842"/>
      <c r="FR10" s="1842"/>
      <c r="FS10" s="1842"/>
      <c r="FT10" s="1842"/>
      <c r="FU10" s="1842"/>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618"/>
      <c r="GS10" s="618"/>
      <c r="GT10" s="618"/>
      <c r="GU10" s="618"/>
      <c r="GV10" s="618"/>
      <c r="GW10" s="618"/>
      <c r="GX10" s="618"/>
      <c r="GY10" s="618"/>
      <c r="GZ10" s="1362"/>
      <c r="HA10" s="159" t="s">
        <v>1876</v>
      </c>
      <c r="HB10" s="159"/>
      <c r="HC10" s="159"/>
      <c r="HD10" s="159"/>
      <c r="HE10" s="159"/>
      <c r="HF10" s="159"/>
      <c r="HG10" s="159"/>
      <c r="HH10" s="159"/>
      <c r="HI10" s="756"/>
      <c r="HJ10" s="756"/>
      <c r="HK10" s="756"/>
      <c r="HL10" s="756"/>
      <c r="HM10" s="1213"/>
      <c r="HN10" s="1228">
        <f>SUM(HO10:IQ10)</f>
        <v>438.133910355105</v>
      </c>
      <c r="HO10" s="1214">
        <f>SUM(HO14:HO28)*1000+SUM(HA14:HA28)*1000+SUM(HB14:HB28)*1000+SUM(HC14:HC28)*1000</f>
        <v>38.299853638597583</v>
      </c>
      <c r="HP10" s="1214">
        <f>SUM(HP14:HP28)*1000+SUM(HD14:HD28)*1000+SUM(HE14:HE28)*1000</f>
        <v>85.047171872245315</v>
      </c>
      <c r="HQ10" s="1214">
        <f>SUM(HQ14:HQ28)*1000+SUM(HF14:HF28)*1000</f>
        <v>133.85721697396201</v>
      </c>
      <c r="HR10" s="1214">
        <f>SUM(HR14:HR28)*1000+SUM(HG14:HG28)*1000+SUM(HH14:HH28)*1000</f>
        <v>40.387253484409385</v>
      </c>
      <c r="HS10" s="1214">
        <f>SUM(HS14:HS28)*1000+SUM(HI14:HI28)*1000+SUM(HJ14:HJ28)*1000</f>
        <v>32.999199719395719</v>
      </c>
      <c r="HT10" s="1214">
        <f>SUM(HT14:HT28)*1000+SUM(HK14:HK28)*1000+SUM(HL14:HL28)*1000</f>
        <v>42.27269068855329</v>
      </c>
      <c r="HU10" s="1214">
        <f>SUM(HU14:HU28)*1000+SUM(HM14:HM28)*1000+SUM(HN14:HN28)*1000</f>
        <v>54.194980184940562</v>
      </c>
      <c r="HV10" s="1214">
        <f t="shared" ref="HV10:IQ10" si="17">SUM(HV14:HV28)*1000</f>
        <v>1.6298780732537709E-3</v>
      </c>
      <c r="HW10" s="1214">
        <f t="shared" si="17"/>
        <v>0.85144502477100559</v>
      </c>
      <c r="HX10" s="1214">
        <f t="shared" si="17"/>
        <v>0.37429295924083272</v>
      </c>
      <c r="HY10" s="1214">
        <f t="shared" si="17"/>
        <v>1.1854832658289256E-2</v>
      </c>
      <c r="HZ10" s="1214">
        <f t="shared" si="17"/>
        <v>0.16775499477357084</v>
      </c>
      <c r="IA10" s="1214">
        <f t="shared" si="17"/>
        <v>0.10154340030259192</v>
      </c>
      <c r="IB10" s="1214">
        <f t="shared" si="17"/>
        <v>9.3347891716066167E-2</v>
      </c>
      <c r="IC10" s="1214">
        <f t="shared" si="17"/>
        <v>4.8324568160173831</v>
      </c>
      <c r="ID10" s="1214">
        <f t="shared" si="17"/>
        <v>1.229669749009247</v>
      </c>
      <c r="IE10" s="1214">
        <f t="shared" si="17"/>
        <v>0.38415065956005195</v>
      </c>
      <c r="IF10" s="1214">
        <f t="shared" si="17"/>
        <v>2.6870966927724051</v>
      </c>
      <c r="IG10" s="1214">
        <f t="shared" si="17"/>
        <v>0.34030089410640169</v>
      </c>
      <c r="IH10" s="1214">
        <f t="shared" si="17"/>
        <v>0</v>
      </c>
      <c r="II10" s="1214">
        <f t="shared" si="17"/>
        <v>0</v>
      </c>
      <c r="IJ10" s="1214">
        <f t="shared" si="17"/>
        <v>0</v>
      </c>
      <c r="IK10" s="1214">
        <f t="shared" si="17"/>
        <v>0</v>
      </c>
      <c r="IL10" s="1214">
        <f t="shared" si="17"/>
        <v>0</v>
      </c>
      <c r="IM10" s="1214">
        <f t="shared" si="17"/>
        <v>0</v>
      </c>
      <c r="IN10" s="1214">
        <f t="shared" si="17"/>
        <v>0</v>
      </c>
      <c r="IO10" s="1214">
        <f t="shared" si="17"/>
        <v>0</v>
      </c>
      <c r="IP10" s="1214">
        <f t="shared" si="17"/>
        <v>0</v>
      </c>
      <c r="IQ10" s="1214">
        <f t="shared" si="17"/>
        <v>0</v>
      </c>
      <c r="IR10" s="618"/>
      <c r="IS10" s="618"/>
      <c r="IT10" s="618"/>
      <c r="IU10" s="618"/>
      <c r="IV10" s="618"/>
      <c r="IW10" s="618"/>
      <c r="IX10" s="618"/>
      <c r="IY10" s="618"/>
      <c r="IZ10" s="1361"/>
      <c r="JA10" s="539" t="s">
        <v>1877</v>
      </c>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618"/>
      <c r="KS10" s="618"/>
      <c r="KT10" s="618"/>
      <c r="KU10" s="618"/>
      <c r="KV10" s="618"/>
      <c r="KW10" s="618"/>
      <c r="KX10" s="618"/>
      <c r="KY10" s="618"/>
      <c r="KZ10" s="1361"/>
      <c r="LA10" s="539" t="s">
        <v>1878</v>
      </c>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row>
    <row r="11" spans="1:355" s="317" customFormat="1" ht="13.5" hidden="1" customHeight="1" outlineLevel="1" thickTop="1" thickBot="1" x14ac:dyDescent="0.25">
      <c r="A11" s="941"/>
      <c r="B11" s="1911" t="s">
        <v>962</v>
      </c>
      <c r="C11" s="1912"/>
      <c r="D11" s="874" t="s">
        <v>1429</v>
      </c>
      <c r="E11" s="763"/>
      <c r="F11" s="757"/>
      <c r="G11" s="626"/>
      <c r="H11" s="627"/>
      <c r="I11" s="628"/>
      <c r="J11" s="764"/>
      <c r="K11" s="616"/>
      <c r="L11" s="616"/>
      <c r="M11" s="617"/>
      <c r="N11" s="618"/>
      <c r="O11" s="1535"/>
      <c r="P11" s="616"/>
      <c r="Q11" s="617"/>
      <c r="R11" s="618"/>
      <c r="S11" s="1535"/>
      <c r="T11" s="616"/>
      <c r="U11" s="617"/>
      <c r="V11" s="618"/>
      <c r="W11" s="1535"/>
      <c r="X11" s="616"/>
      <c r="Y11" s="617"/>
      <c r="Z11" s="618"/>
      <c r="AA11" s="1535"/>
      <c r="AB11" s="616"/>
      <c r="AC11" s="617"/>
      <c r="AD11" s="618"/>
      <c r="AE11" s="1535"/>
      <c r="AF11" s="616"/>
      <c r="AG11" s="617"/>
      <c r="AH11" s="618"/>
      <c r="AI11" s="1535"/>
      <c r="AJ11" s="616"/>
      <c r="AK11" s="617"/>
      <c r="AL11" s="618"/>
      <c r="AM11" s="1535"/>
      <c r="AN11" s="616"/>
      <c r="AO11" s="617"/>
      <c r="AP11" s="618"/>
      <c r="AQ11" s="1535"/>
      <c r="AR11" s="616"/>
      <c r="AS11" s="617"/>
      <c r="AT11" s="618"/>
      <c r="AU11" s="1535"/>
      <c r="AV11" s="616"/>
      <c r="AW11" s="617"/>
      <c r="AX11" s="618"/>
      <c r="AY11" s="1535"/>
      <c r="AZ11" s="616"/>
      <c r="BA11" s="617"/>
      <c r="BB11" s="616"/>
      <c r="BC11" s="619"/>
      <c r="BD11" s="616"/>
      <c r="BE11" s="617"/>
      <c r="BF11" s="616"/>
      <c r="BG11" s="1400">
        <f>IF($BG$6&lt;&gt;0,BG12-$BG$6,0)</f>
        <v>1.010869705797641</v>
      </c>
      <c r="BH11" s="1398">
        <f>IF($BH$6&lt;&gt;0,BS10-$BH$6,0)</f>
        <v>432.69566200635995</v>
      </c>
      <c r="BI11" s="700">
        <f>IF($BN$6="OFF",$BG11*500,IF($BN$6="ON",$BG11*550))</f>
        <v>505.43485289882051</v>
      </c>
      <c r="BJ11" s="701">
        <f>(BG11*640)</f>
        <v>646.95661171049028</v>
      </c>
      <c r="BK11" s="702">
        <f>(BG11*700)</f>
        <v>707.60879405834874</v>
      </c>
      <c r="BL11" s="1171">
        <f>IF(BL12&lt;&gt;0,BL12/MIN(BL12:BN12),0)</f>
        <v>1</v>
      </c>
      <c r="BM11" s="1171">
        <f>IF(BM12&lt;&gt;0,BM12/MIN(BL12:BN12),0)</f>
        <v>2.4368576000000002</v>
      </c>
      <c r="BN11" s="1171">
        <f>IF(BN12&lt;&gt;0,BN12/MIN(BL12:BN12),0)</f>
        <v>3.7520519999999999</v>
      </c>
      <c r="BO11" s="1170">
        <f>IF(CN12&lt;&gt;0,CN12/CN12,0)</f>
        <v>1</v>
      </c>
      <c r="BP11" s="1331">
        <f>IF($CO12&lt;&gt;0,$CO12/$CN12,0)</f>
        <v>0.69400959561343367</v>
      </c>
      <c r="BQ11" s="1486"/>
      <c r="BR11" s="1284" t="s">
        <v>670</v>
      </c>
      <c r="BS11" s="925">
        <f>IF($CN10&lt;&gt;0,$CO10/$CN10,0)</f>
        <v>0.81706966610478571</v>
      </c>
      <c r="BT11" s="924" t="s">
        <v>926</v>
      </c>
      <c r="BU11" s="920" t="s">
        <v>1398</v>
      </c>
      <c r="BV11" s="1152">
        <f>SUM(CK11:DM11)</f>
        <v>471.13311007450073</v>
      </c>
      <c r="BW11" s="1232">
        <f t="shared" ref="BW11:DM11" si="18">SUM(BW$310*BW10)</f>
        <v>8.5344018469182039</v>
      </c>
      <c r="BX11" s="1232">
        <f t="shared" si="18"/>
        <v>29.765451791679375</v>
      </c>
      <c r="BY11" s="1232">
        <f t="shared" si="18"/>
        <v>0</v>
      </c>
      <c r="BZ11" s="1232">
        <f t="shared" si="18"/>
        <v>85.047171872245315</v>
      </c>
      <c r="CA11" s="1232">
        <f t="shared" si="18"/>
        <v>0</v>
      </c>
      <c r="CB11" s="1232">
        <f t="shared" si="18"/>
        <v>133.85721697396201</v>
      </c>
      <c r="CC11" s="1232">
        <f t="shared" si="18"/>
        <v>0</v>
      </c>
      <c r="CD11" s="1232">
        <f t="shared" si="18"/>
        <v>0</v>
      </c>
      <c r="CE11" s="1232">
        <f t="shared" si="18"/>
        <v>0</v>
      </c>
      <c r="CF11" s="1232">
        <f t="shared" si="18"/>
        <v>0</v>
      </c>
      <c r="CG11" s="1232">
        <f t="shared" si="18"/>
        <v>0.26417437252311754</v>
      </c>
      <c r="CH11" s="1232">
        <f t="shared" si="18"/>
        <v>0</v>
      </c>
      <c r="CI11" s="1232">
        <f t="shared" si="18"/>
        <v>0</v>
      </c>
      <c r="CJ11" s="1232">
        <f t="shared" si="18"/>
        <v>54.194980184940562</v>
      </c>
      <c r="CK11" s="905">
        <f t="shared" si="18"/>
        <v>38.299853638597583</v>
      </c>
      <c r="CL11" s="905">
        <f t="shared" si="18"/>
        <v>85.047171872245315</v>
      </c>
      <c r="CM11" s="905">
        <f t="shared" si="18"/>
        <v>133.85721697396201</v>
      </c>
      <c r="CN11" s="905">
        <f t="shared" si="18"/>
        <v>40.387253484409385</v>
      </c>
      <c r="CO11" s="905">
        <f t="shared" si="18"/>
        <v>65.998399438791438</v>
      </c>
      <c r="CP11" s="905">
        <f t="shared" si="18"/>
        <v>42.27269068855329</v>
      </c>
      <c r="CQ11" s="905">
        <f t="shared" si="18"/>
        <v>54.194980184940562</v>
      </c>
      <c r="CR11" s="905">
        <f t="shared" si="18"/>
        <v>1.6298780732537709E-3</v>
      </c>
      <c r="CS11" s="905">
        <f t="shared" si="18"/>
        <v>0.85144502477100559</v>
      </c>
      <c r="CT11" s="905">
        <f t="shared" si="18"/>
        <v>0.37429295924083272</v>
      </c>
      <c r="CU11" s="905">
        <f t="shared" si="18"/>
        <v>1.1854832658289256E-2</v>
      </c>
      <c r="CV11" s="905">
        <f t="shared" si="18"/>
        <v>0.16775499477357084</v>
      </c>
      <c r="CW11" s="905">
        <f t="shared" si="18"/>
        <v>0.10154340030259192</v>
      </c>
      <c r="CX11" s="905">
        <f t="shared" si="18"/>
        <v>9.3347891716066167E-2</v>
      </c>
      <c r="CY11" s="905">
        <f t="shared" si="18"/>
        <v>4.8324568160173831</v>
      </c>
      <c r="CZ11" s="905">
        <f t="shared" si="18"/>
        <v>1.229669749009247</v>
      </c>
      <c r="DA11" s="905">
        <f t="shared" si="18"/>
        <v>0.38415065956005195</v>
      </c>
      <c r="DB11" s="905">
        <f t="shared" si="18"/>
        <v>2.6870966927724051</v>
      </c>
      <c r="DC11" s="905">
        <f t="shared" si="18"/>
        <v>0.34030089410640169</v>
      </c>
      <c r="DD11" s="905">
        <f t="shared" si="18"/>
        <v>0</v>
      </c>
      <c r="DE11" s="905">
        <f t="shared" si="18"/>
        <v>0</v>
      </c>
      <c r="DF11" s="905">
        <f t="shared" si="18"/>
        <v>0</v>
      </c>
      <c r="DG11" s="905">
        <f t="shared" si="18"/>
        <v>0</v>
      </c>
      <c r="DH11" s="905">
        <f t="shared" si="18"/>
        <v>0</v>
      </c>
      <c r="DI11" s="905">
        <f t="shared" si="18"/>
        <v>0</v>
      </c>
      <c r="DJ11" s="905">
        <f t="shared" si="18"/>
        <v>0</v>
      </c>
      <c r="DK11" s="905">
        <f t="shared" si="18"/>
        <v>0</v>
      </c>
      <c r="DL11" s="905">
        <f t="shared" si="18"/>
        <v>0</v>
      </c>
      <c r="DM11" s="905">
        <f t="shared" si="18"/>
        <v>0</v>
      </c>
      <c r="DN11" s="283"/>
      <c r="DO11" s="304"/>
      <c r="DP11" s="346"/>
      <c r="DQ11" s="345"/>
      <c r="DR11" s="318"/>
      <c r="DT11" s="739"/>
      <c r="EM11" s="618"/>
      <c r="EN11" s="618"/>
      <c r="EO11" s="618"/>
      <c r="EP11" s="618"/>
      <c r="EQ11" s="618"/>
      <c r="ER11" s="618"/>
      <c r="ES11" s="618"/>
      <c r="ET11" s="618"/>
      <c r="EU11" s="618"/>
      <c r="EV11" s="618"/>
      <c r="EW11" s="618"/>
      <c r="EX11" s="618"/>
      <c r="EY11" s="618"/>
      <c r="EZ11" s="1347"/>
      <c r="FA11" s="539"/>
      <c r="FB11" s="319"/>
      <c r="FC11" s="319"/>
      <c r="FD11" s="319"/>
      <c r="FE11" s="319"/>
      <c r="FF11" s="319"/>
      <c r="FG11" s="319"/>
      <c r="FH11" s="319"/>
      <c r="FI11" s="319"/>
      <c r="FJ11" s="319"/>
      <c r="FK11" s="319"/>
      <c r="FL11" s="319"/>
      <c r="FM11" s="319"/>
      <c r="FN11" s="319"/>
      <c r="FO11" s="1221">
        <f>SUM(FO$14:FO$28)+SUM(FA$14:FA$28)+SUM(FB$14:FB$28)+SUM(FC$14:FC$28)</f>
        <v>0.25</v>
      </c>
      <c r="FP11" s="1221">
        <f>SUM(FP$14:FP$28)+SUM(FD$14:FD$28)+SUM(FE$14:FE$28)</f>
        <v>0.60921440000000004</v>
      </c>
      <c r="FQ11" s="1221">
        <f>SUM(FQ$14:FQ$28)+SUM(FF$14:FF$28)</f>
        <v>0.93801299999999999</v>
      </c>
      <c r="FR11" s="1221">
        <f>SUM(FR14:FR28)+SUM(FG14:FG28)+SUM(FH14:FH28)</f>
        <v>0.14590000000000003</v>
      </c>
      <c r="FS11" s="1221">
        <f>SUM(FS$14:FS$28)+SUM(FI$14:FI$28)+SUM(FJ$14:FJ$28)</f>
        <v>0.101256</v>
      </c>
      <c r="FT11" s="1221">
        <f>SUM(FT14:FT28)+SUM(FK14:FK28)+SUM(FL14:FL28)</f>
        <v>0.1589998</v>
      </c>
      <c r="FU11" s="1221">
        <f>SUM(FU$14:FU$28)+SUM(FM$14:FM$28)+SUM(FN$14:FN$28)</f>
        <v>0.29304000000000002</v>
      </c>
      <c r="FV11" s="1221">
        <f t="shared" ref="FV11:GQ11" si="19">SUM(FV$14:FV$28)</f>
        <v>5.0000000000000004E-6</v>
      </c>
      <c r="FW11" s="1221">
        <f t="shared" si="19"/>
        <v>2.7498000000000002E-3</v>
      </c>
      <c r="FX11" s="1221">
        <f t="shared" si="19"/>
        <v>1.2997899999999999E-3</v>
      </c>
      <c r="FY11" s="1221">
        <f t="shared" si="19"/>
        <v>3.7000000000000005E-5</v>
      </c>
      <c r="FZ11" s="1221">
        <f t="shared" si="19"/>
        <v>5.9988000000000001E-4</v>
      </c>
      <c r="GA11" s="1221">
        <f t="shared" si="19"/>
        <v>3.2496000000000001E-4</v>
      </c>
      <c r="GB11" s="1221">
        <f t="shared" si="19"/>
        <v>3.2994000000000003E-4</v>
      </c>
      <c r="GC11" s="1221">
        <f t="shared" si="19"/>
        <v>1.71492E-2</v>
      </c>
      <c r="GD11" s="1221">
        <f t="shared" si="19"/>
        <v>4.6543000000000001E-3</v>
      </c>
      <c r="GE11" s="1221">
        <f t="shared" si="19"/>
        <v>1.3500000000000001E-3</v>
      </c>
      <c r="GF11" s="1221">
        <f t="shared" si="19"/>
        <v>9.0899999999999991E-3</v>
      </c>
      <c r="GG11" s="1221">
        <f t="shared" si="19"/>
        <v>1.15E-3</v>
      </c>
      <c r="GH11" s="1221">
        <f t="shared" si="19"/>
        <v>0</v>
      </c>
      <c r="GI11" s="1221">
        <f t="shared" si="19"/>
        <v>0</v>
      </c>
      <c r="GJ11" s="1221">
        <f t="shared" si="19"/>
        <v>0</v>
      </c>
      <c r="GK11" s="1221">
        <f t="shared" si="19"/>
        <v>0</v>
      </c>
      <c r="GL11" s="1221">
        <f t="shared" si="19"/>
        <v>0</v>
      </c>
      <c r="GM11" s="1221">
        <f t="shared" si="19"/>
        <v>0</v>
      </c>
      <c r="GN11" s="1221">
        <f t="shared" si="19"/>
        <v>0</v>
      </c>
      <c r="GO11" s="1221">
        <f t="shared" si="19"/>
        <v>0</v>
      </c>
      <c r="GP11" s="1221">
        <f t="shared" si="19"/>
        <v>0</v>
      </c>
      <c r="GQ11" s="1221">
        <f t="shared" si="19"/>
        <v>0</v>
      </c>
      <c r="GR11" s="618"/>
      <c r="GS11" s="618"/>
      <c r="GT11" s="618"/>
      <c r="GU11" s="618"/>
      <c r="GV11" s="618"/>
      <c r="GW11" s="618"/>
      <c r="GX11" s="618"/>
      <c r="GY11" s="618"/>
      <c r="GZ11" s="1362"/>
      <c r="HA11" s="1214">
        <f t="shared" ref="HA11:IQ11" si="20">SUM(HA14:HA28)*1000</f>
        <v>8.5344018469182039</v>
      </c>
      <c r="HB11" s="1214">
        <f t="shared" si="20"/>
        <v>29.765451791679375</v>
      </c>
      <c r="HC11" s="1214">
        <f t="shared" si="20"/>
        <v>0</v>
      </c>
      <c r="HD11" s="1214">
        <f t="shared" si="20"/>
        <v>85.047171872245315</v>
      </c>
      <c r="HE11" s="1214">
        <f t="shared" si="20"/>
        <v>0</v>
      </c>
      <c r="HF11" s="1214">
        <f t="shared" si="20"/>
        <v>133.85721697396201</v>
      </c>
      <c r="HG11" s="1214">
        <f t="shared" si="20"/>
        <v>0</v>
      </c>
      <c r="HH11" s="1214">
        <f t="shared" si="20"/>
        <v>0</v>
      </c>
      <c r="HI11" s="1214">
        <f t="shared" si="20"/>
        <v>0</v>
      </c>
      <c r="HJ11" s="1214">
        <f t="shared" si="20"/>
        <v>0</v>
      </c>
      <c r="HK11" s="1214">
        <f t="shared" si="20"/>
        <v>0.26417437252311754</v>
      </c>
      <c r="HL11" s="1214">
        <f t="shared" si="20"/>
        <v>0</v>
      </c>
      <c r="HM11" s="1214">
        <f t="shared" si="20"/>
        <v>0</v>
      </c>
      <c r="HN11" s="1214">
        <f t="shared" si="20"/>
        <v>54.194980184940562</v>
      </c>
      <c r="HO11" s="1214">
        <f t="shared" si="20"/>
        <v>0</v>
      </c>
      <c r="HP11" s="1214">
        <f t="shared" si="20"/>
        <v>0</v>
      </c>
      <c r="HQ11" s="1214">
        <f t="shared" si="20"/>
        <v>0</v>
      </c>
      <c r="HR11" s="1214">
        <f t="shared" si="20"/>
        <v>40.387253484409385</v>
      </c>
      <c r="HS11" s="1214">
        <f t="shared" si="20"/>
        <v>32.999199719395719</v>
      </c>
      <c r="HT11" s="1214">
        <f t="shared" si="20"/>
        <v>42.008516316030175</v>
      </c>
      <c r="HU11" s="1214">
        <f t="shared" si="20"/>
        <v>0</v>
      </c>
      <c r="HV11" s="1214">
        <f t="shared" si="20"/>
        <v>1.6298780732537709E-3</v>
      </c>
      <c r="HW11" s="1214">
        <f t="shared" si="20"/>
        <v>0.85144502477100559</v>
      </c>
      <c r="HX11" s="1214">
        <f t="shared" si="20"/>
        <v>0.37429295924083272</v>
      </c>
      <c r="HY11" s="1214">
        <f t="shared" si="20"/>
        <v>1.1854832658289256E-2</v>
      </c>
      <c r="HZ11" s="1214">
        <f t="shared" si="20"/>
        <v>0.16775499477357084</v>
      </c>
      <c r="IA11" s="1214">
        <f t="shared" si="20"/>
        <v>0.10154340030259192</v>
      </c>
      <c r="IB11" s="1214">
        <f t="shared" si="20"/>
        <v>9.3347891716066167E-2</v>
      </c>
      <c r="IC11" s="1214">
        <f t="shared" si="20"/>
        <v>4.8324568160173831</v>
      </c>
      <c r="ID11" s="1214">
        <f t="shared" si="20"/>
        <v>1.229669749009247</v>
      </c>
      <c r="IE11" s="1214">
        <f t="shared" si="20"/>
        <v>0.38415065956005195</v>
      </c>
      <c r="IF11" s="1214">
        <f t="shared" si="20"/>
        <v>2.6870966927724051</v>
      </c>
      <c r="IG11" s="1214">
        <f t="shared" si="20"/>
        <v>0.34030089410640169</v>
      </c>
      <c r="IH11" s="1214">
        <f t="shared" si="20"/>
        <v>0</v>
      </c>
      <c r="II11" s="1214">
        <f t="shared" si="20"/>
        <v>0</v>
      </c>
      <c r="IJ11" s="1214">
        <f t="shared" si="20"/>
        <v>0</v>
      </c>
      <c r="IK11" s="1214">
        <f t="shared" si="20"/>
        <v>0</v>
      </c>
      <c r="IL11" s="1214">
        <f t="shared" si="20"/>
        <v>0</v>
      </c>
      <c r="IM11" s="1214">
        <f t="shared" si="20"/>
        <v>0</v>
      </c>
      <c r="IN11" s="1214">
        <f t="shared" si="20"/>
        <v>0</v>
      </c>
      <c r="IO11" s="1214">
        <f t="shared" si="20"/>
        <v>0</v>
      </c>
      <c r="IP11" s="1214">
        <f t="shared" si="20"/>
        <v>0</v>
      </c>
      <c r="IQ11" s="1214">
        <f t="shared" si="20"/>
        <v>0</v>
      </c>
      <c r="IR11" s="618"/>
      <c r="IS11" s="618"/>
      <c r="IT11" s="618"/>
      <c r="IU11" s="618"/>
      <c r="IV11" s="618"/>
      <c r="IW11" s="618"/>
      <c r="IX11" s="618"/>
      <c r="IY11" s="618"/>
      <c r="IZ11" s="1361"/>
      <c r="JA11" s="159"/>
      <c r="JB11" s="159"/>
      <c r="JC11" s="159"/>
      <c r="JD11" s="159"/>
      <c r="JE11" s="159"/>
      <c r="JF11" s="159"/>
      <c r="JG11" s="159"/>
      <c r="JH11" s="159"/>
      <c r="JI11" s="159"/>
      <c r="JJ11" s="159"/>
      <c r="JK11" s="159"/>
      <c r="JL11" s="159"/>
      <c r="JM11" s="159"/>
      <c r="JN11" s="1228">
        <f>SUM(JO11:KQ11)</f>
        <v>4284.183579999999</v>
      </c>
      <c r="JO11" s="1214">
        <f>SUM(JO14:JO28)+SUM(JA14:JA28)+SUM(JB14:JB28)+SUM(JC14:JC28)</f>
        <v>402.45</v>
      </c>
      <c r="JP11" s="1214">
        <f>SUM(JP14:JP28)+SUM(JD14:JD28)+SUM(JE14:JE28)</f>
        <v>1280.04</v>
      </c>
      <c r="JQ11" s="1214">
        <f>SUM(JQ14:JQ28)+SUM(JF14:JF28)</f>
        <v>1315.55</v>
      </c>
      <c r="JR11" s="1214">
        <f>SUM(JR14:JR28)+SUM(JG14:JG28)+SUM(JH14:JH28)</f>
        <v>268.52499999999998</v>
      </c>
      <c r="JS11" s="1214">
        <f>SUM(JS14:JS28)+SUM(JI14:JI28)+SUM(JJ14:JJ28)</f>
        <v>469.25599999999997</v>
      </c>
      <c r="JT11" s="1214">
        <f>SUM(JT14:JT28)+SUM(JK14:JK28)+SUM(JL14:JL28)</f>
        <v>193.97</v>
      </c>
      <c r="JU11" s="1214">
        <f>SUM(JU14:JU28)+SUM(JM14:JM28)+SUM(JN14:JN28)</f>
        <v>308</v>
      </c>
      <c r="JV11" s="1214">
        <f t="shared" ref="JV11:KQ11" si="21">SUM(JV14:JV28)</f>
        <v>2.3350000000000003E-2</v>
      </c>
      <c r="JW11" s="1214">
        <f t="shared" si="21"/>
        <v>10.1098</v>
      </c>
      <c r="JX11" s="1214">
        <f t="shared" si="21"/>
        <v>3.1347899999999997</v>
      </c>
      <c r="JY11" s="1214">
        <f t="shared" si="21"/>
        <v>6.1859999999999998E-2</v>
      </c>
      <c r="JZ11" s="1214">
        <f t="shared" si="21"/>
        <v>1.15038</v>
      </c>
      <c r="KA11" s="1214">
        <f t="shared" si="21"/>
        <v>0.66496</v>
      </c>
      <c r="KB11" s="1214">
        <f t="shared" si="21"/>
        <v>0.69694</v>
      </c>
      <c r="KC11" s="1214">
        <f t="shared" si="21"/>
        <v>17.824199999999998</v>
      </c>
      <c r="KD11" s="1214">
        <f t="shared" si="21"/>
        <v>4.6543000000000001</v>
      </c>
      <c r="KE11" s="1214">
        <f t="shared" si="21"/>
        <v>2.3505000000000003</v>
      </c>
      <c r="KF11" s="1214">
        <f t="shared" si="21"/>
        <v>5.1119999999999992</v>
      </c>
      <c r="KG11" s="1214">
        <f t="shared" si="21"/>
        <v>0.60950000000000004</v>
      </c>
      <c r="KH11" s="1214">
        <f t="shared" si="21"/>
        <v>0</v>
      </c>
      <c r="KI11" s="1214">
        <f t="shared" si="21"/>
        <v>0</v>
      </c>
      <c r="KJ11" s="1214">
        <f t="shared" si="21"/>
        <v>0</v>
      </c>
      <c r="KK11" s="1214">
        <f t="shared" si="21"/>
        <v>0</v>
      </c>
      <c r="KL11" s="1214">
        <f t="shared" si="21"/>
        <v>0</v>
      </c>
      <c r="KM11" s="1214">
        <f t="shared" si="21"/>
        <v>0</v>
      </c>
      <c r="KN11" s="1214">
        <f t="shared" si="21"/>
        <v>0</v>
      </c>
      <c r="KO11" s="1214">
        <f t="shared" si="21"/>
        <v>0</v>
      </c>
      <c r="KP11" s="1214">
        <f t="shared" si="21"/>
        <v>0</v>
      </c>
      <c r="KQ11" s="1214">
        <f t="shared" si="21"/>
        <v>0</v>
      </c>
      <c r="KR11" s="618"/>
      <c r="KS11" s="618"/>
      <c r="KT11" s="618"/>
      <c r="KU11" s="618"/>
      <c r="KV11" s="618"/>
      <c r="KW11" s="618"/>
      <c r="KX11" s="618"/>
      <c r="KY11" s="618"/>
      <c r="KZ11" s="1361"/>
      <c r="LA11" s="319"/>
      <c r="LB11" s="319"/>
      <c r="LC11" s="319"/>
      <c r="LD11" s="319"/>
      <c r="LE11" s="319"/>
      <c r="LF11" s="319"/>
      <c r="LG11" s="319"/>
      <c r="LH11" s="319"/>
      <c r="LI11" s="319"/>
      <c r="LJ11" s="319"/>
      <c r="LK11" s="319"/>
      <c r="LL11" s="319"/>
      <c r="LM11" s="319"/>
      <c r="LN11" s="319"/>
      <c r="LO11" s="1214">
        <f>SUM(LO14:LO28)+SUM(LA14:LA28)+SUM(LB14:LB28)+SUM(LC14:LC28)</f>
        <v>144.96494602209185</v>
      </c>
      <c r="LP11" s="1214">
        <f>SUM(LP14:LP28)+SUM(LD14:LD28)+SUM(LE14:LE28)</f>
        <v>737.63415567472157</v>
      </c>
      <c r="LQ11" s="1214">
        <f>SUM(LQ14:LQ28)+SUM(LF14:LF28)</f>
        <v>610.34762829351439</v>
      </c>
      <c r="LR11" s="1214">
        <f>SUM(LR14:LR28)+SUM(LG14:LG28)+SUM(LH14:LH28)</f>
        <v>152.86575443848952</v>
      </c>
      <c r="LS11" s="1214">
        <f>SUM(LS14:LS28)+SUM(LI14:LI28)+SUM(LJ14:LJ28)</f>
        <v>124.90197093791281</v>
      </c>
      <c r="LT11" s="1214">
        <f>SUM(LT14:LT28)+SUM(LK14:LK28)+SUM(LL14:LL28)</f>
        <v>162.00223425617423</v>
      </c>
      <c r="LU11" s="1214">
        <f>SUM(LU14:LU28)+SUM(LM14:LM28)+SUM(LN14:LN28)</f>
        <v>616</v>
      </c>
      <c r="LV11" s="1214">
        <f t="shared" ref="LV11:MQ11" si="22">SUM(LV14:LV28)</f>
        <v>6.1690885072655226E-3</v>
      </c>
      <c r="LW11" s="1214">
        <f t="shared" si="22"/>
        <v>3.2227194187582562</v>
      </c>
      <c r="LX11" s="1214">
        <f t="shared" si="22"/>
        <v>1.4166988507265521</v>
      </c>
      <c r="LY11" s="1214">
        <f t="shared" si="22"/>
        <v>4.4870541611624834E-2</v>
      </c>
      <c r="LZ11" s="1214">
        <f t="shared" si="22"/>
        <v>0.63495265521796562</v>
      </c>
      <c r="MA11" s="1214">
        <f t="shared" si="22"/>
        <v>0.38434177014531046</v>
      </c>
      <c r="MB11" s="1214">
        <f t="shared" si="22"/>
        <v>0.35332177014531041</v>
      </c>
      <c r="MC11" s="1214">
        <f t="shared" si="22"/>
        <v>18.290849048625795</v>
      </c>
      <c r="MD11" s="1214">
        <f t="shared" si="22"/>
        <v>4.6543000000000001</v>
      </c>
      <c r="ME11" s="1214">
        <f t="shared" si="22"/>
        <v>1.4540102464347968</v>
      </c>
      <c r="MF11" s="1214">
        <f t="shared" si="22"/>
        <v>10.170660982143554</v>
      </c>
      <c r="MG11" s="1214">
        <f t="shared" si="22"/>
        <v>1.2880388841927304</v>
      </c>
      <c r="MH11" s="1214">
        <f t="shared" si="22"/>
        <v>0</v>
      </c>
      <c r="MI11" s="1214">
        <f t="shared" si="22"/>
        <v>0</v>
      </c>
      <c r="MJ11" s="1214">
        <f t="shared" si="22"/>
        <v>0</v>
      </c>
      <c r="MK11" s="1214">
        <f t="shared" si="22"/>
        <v>0</v>
      </c>
      <c r="ML11" s="1214">
        <f t="shared" si="22"/>
        <v>0</v>
      </c>
      <c r="MM11" s="1214">
        <f t="shared" si="22"/>
        <v>0</v>
      </c>
      <c r="MN11" s="1214">
        <f t="shared" si="22"/>
        <v>0</v>
      </c>
      <c r="MO11" s="1214">
        <f t="shared" si="22"/>
        <v>0</v>
      </c>
      <c r="MP11" s="1214">
        <f t="shared" si="22"/>
        <v>0</v>
      </c>
      <c r="MQ11" s="1214">
        <f t="shared" si="22"/>
        <v>0</v>
      </c>
    </row>
    <row r="12" spans="1:355" s="317" customFormat="1" ht="15.75" hidden="1" customHeight="1" outlineLevel="1" thickTop="1" thickBot="1" x14ac:dyDescent="0.3">
      <c r="A12" s="941"/>
      <c r="B12" s="1913" t="s">
        <v>963</v>
      </c>
      <c r="C12" s="1914"/>
      <c r="D12" s="875" t="s">
        <v>1423</v>
      </c>
      <c r="E12" s="765"/>
      <c r="F12" s="757"/>
      <c r="G12" s="629"/>
      <c r="H12" s="630"/>
      <c r="I12" s="631"/>
      <c r="J12" s="766"/>
      <c r="K12" s="616"/>
      <c r="L12" s="616"/>
      <c r="M12" s="617"/>
      <c r="N12" s="618"/>
      <c r="O12" s="1535"/>
      <c r="P12" s="616"/>
      <c r="Q12" s="617"/>
      <c r="R12" s="618"/>
      <c r="S12" s="1535"/>
      <c r="T12" s="616"/>
      <c r="U12" s="617"/>
      <c r="V12" s="618"/>
      <c r="W12" s="1535"/>
      <c r="X12" s="616"/>
      <c r="Y12" s="617"/>
      <c r="Z12" s="618"/>
      <c r="AA12" s="1535"/>
      <c r="AB12" s="616"/>
      <c r="AC12" s="617"/>
      <c r="AD12" s="618"/>
      <c r="AE12" s="1535"/>
      <c r="AF12" s="616"/>
      <c r="AG12" s="617"/>
      <c r="AH12" s="618"/>
      <c r="AI12" s="1535"/>
      <c r="AJ12" s="616"/>
      <c r="AK12" s="617"/>
      <c r="AL12" s="618"/>
      <c r="AM12" s="1535"/>
      <c r="AN12" s="616"/>
      <c r="AO12" s="617"/>
      <c r="AP12" s="618"/>
      <c r="AQ12" s="1535"/>
      <c r="AR12" s="616"/>
      <c r="AS12" s="617"/>
      <c r="AT12" s="618"/>
      <c r="AU12" s="1535"/>
      <c r="AV12" s="616"/>
      <c r="AW12" s="617"/>
      <c r="AX12" s="618"/>
      <c r="AY12" s="1535"/>
      <c r="AZ12" s="616"/>
      <c r="BA12" s="617"/>
      <c r="BB12" s="616"/>
      <c r="BC12" s="619"/>
      <c r="BD12" s="616"/>
      <c r="BE12" s="617"/>
      <c r="BF12" s="616"/>
      <c r="BG12" s="1394">
        <f>IF($BI$6="ON",SUM(BR14:BR28)/500,IF($BI$6="OFF",$BT10))</f>
        <v>1.0217462024951312</v>
      </c>
      <c r="BH12" s="1399">
        <f>BS10</f>
        <v>438.133910355105</v>
      </c>
      <c r="BI12" s="1136">
        <f>IF($BN$6="OFF",$BG12*500,IF($BN$6="ON",$BG12*550))</f>
        <v>510.87310124756556</v>
      </c>
      <c r="BJ12" s="768">
        <f>(BG12*640)</f>
        <v>653.91756959688394</v>
      </c>
      <c r="BK12" s="769">
        <f>(BG12*700)</f>
        <v>715.22234174659184</v>
      </c>
      <c r="BL12" s="705">
        <f>CK12</f>
        <v>0.25</v>
      </c>
      <c r="BM12" s="705">
        <f>CL12</f>
        <v>0.60921440000000004</v>
      </c>
      <c r="BN12" s="705">
        <f>CM12</f>
        <v>0.93801299999999999</v>
      </c>
      <c r="BO12" s="705">
        <f>$CN12</f>
        <v>0.14590000000000003</v>
      </c>
      <c r="BP12" s="703">
        <f>$CO12</f>
        <v>0.101256</v>
      </c>
      <c r="BQ12" s="1486"/>
      <c r="BR12" s="1285" t="s">
        <v>1395</v>
      </c>
      <c r="BS12" s="925">
        <f>IF(CM10&lt;&gt;0,CL10/CM10,0)/2</f>
        <v>0.31767869448827979</v>
      </c>
      <c r="BT12" s="924" t="s">
        <v>1396</v>
      </c>
      <c r="BU12" s="919" t="s">
        <v>1397</v>
      </c>
      <c r="BV12" s="1320">
        <f>SUM(CK12:DM12)</f>
        <v>2.5351630699999999</v>
      </c>
      <c r="BW12" s="1200">
        <f t="shared" ref="BW12:CJ12" si="23">SUM(FA$14:FA$28)</f>
        <v>3.0499999999999999E-2</v>
      </c>
      <c r="BX12" s="1200">
        <f t="shared" si="23"/>
        <v>9.4500000000000015E-2</v>
      </c>
      <c r="BY12" s="1200">
        <f t="shared" si="23"/>
        <v>0</v>
      </c>
      <c r="BZ12" s="1200">
        <f t="shared" si="23"/>
        <v>0.30460720000000002</v>
      </c>
      <c r="CA12" s="1200">
        <f t="shared" si="23"/>
        <v>0</v>
      </c>
      <c r="CB12" s="1200">
        <f t="shared" si="23"/>
        <v>0.46900649999999999</v>
      </c>
      <c r="CC12" s="1200">
        <f t="shared" si="23"/>
        <v>0</v>
      </c>
      <c r="CD12" s="1200">
        <f t="shared" si="23"/>
        <v>0</v>
      </c>
      <c r="CE12" s="1200">
        <f t="shared" si="23"/>
        <v>0</v>
      </c>
      <c r="CF12" s="1200">
        <f t="shared" si="23"/>
        <v>0</v>
      </c>
      <c r="CG12" s="1200">
        <f t="shared" si="23"/>
        <v>9.9989999999999996E-4</v>
      </c>
      <c r="CH12" s="1200">
        <f t="shared" si="23"/>
        <v>0</v>
      </c>
      <c r="CI12" s="1200">
        <f t="shared" si="23"/>
        <v>0</v>
      </c>
      <c r="CJ12" s="1200">
        <f t="shared" si="23"/>
        <v>0.14652000000000001</v>
      </c>
      <c r="CK12" s="1200">
        <f>SUM(FO14:FO28)+SUM(FA14:FA28)+SUM(FB14:FB28)+SUM(FC14:FC28)</f>
        <v>0.25</v>
      </c>
      <c r="CL12" s="1200">
        <f>SUM(FP14:FP28)+SUM(FD14:FD28)+SUM(FE14:FE28)</f>
        <v>0.60921440000000004</v>
      </c>
      <c r="CM12" s="1200">
        <f>SUM(FQ14:FQ28)+SUM(FF14:FF28)</f>
        <v>0.93801299999999999</v>
      </c>
      <c r="CN12" s="1200">
        <f>SUM(FR14:FR28)+SUM(FG14:FG28)+SUM(FH14:FH28)</f>
        <v>0.14590000000000003</v>
      </c>
      <c r="CO12" s="1200">
        <f>SUM(FS14:FS28)+SUM(FI14:FI28)+SUM(FJ14:FJ28)</f>
        <v>0.101256</v>
      </c>
      <c r="CP12" s="1200">
        <f>SUM(FT14:FT28)+SUM(FK14:FK28)+SUM(FL14:FL28)</f>
        <v>0.1589998</v>
      </c>
      <c r="CQ12" s="1200">
        <f>SUM(FU14:FU28)+SUM(FM14:FM28)+SUM(FN14:FN28)</f>
        <v>0.29304000000000002</v>
      </c>
      <c r="CR12" s="1200">
        <f t="shared" ref="CR12:DM12" si="24">SUM(FV$14:FV$28)</f>
        <v>5.0000000000000004E-6</v>
      </c>
      <c r="CS12" s="1200">
        <f t="shared" si="24"/>
        <v>2.7498000000000002E-3</v>
      </c>
      <c r="CT12" s="1200">
        <f t="shared" si="24"/>
        <v>1.2997899999999999E-3</v>
      </c>
      <c r="CU12" s="1200">
        <f t="shared" si="24"/>
        <v>3.7000000000000005E-5</v>
      </c>
      <c r="CV12" s="1200">
        <f t="shared" si="24"/>
        <v>5.9988000000000001E-4</v>
      </c>
      <c r="CW12" s="1200">
        <f t="shared" si="24"/>
        <v>3.2496000000000001E-4</v>
      </c>
      <c r="CX12" s="1200">
        <f t="shared" si="24"/>
        <v>3.2994000000000003E-4</v>
      </c>
      <c r="CY12" s="1200">
        <f t="shared" si="24"/>
        <v>1.71492E-2</v>
      </c>
      <c r="CZ12" s="1200">
        <f t="shared" si="24"/>
        <v>4.6543000000000001E-3</v>
      </c>
      <c r="DA12" s="1200">
        <f t="shared" si="24"/>
        <v>1.3500000000000001E-3</v>
      </c>
      <c r="DB12" s="1200">
        <f t="shared" si="24"/>
        <v>9.0899999999999991E-3</v>
      </c>
      <c r="DC12" s="1200">
        <f t="shared" si="24"/>
        <v>1.15E-3</v>
      </c>
      <c r="DD12" s="1200">
        <f t="shared" si="24"/>
        <v>0</v>
      </c>
      <c r="DE12" s="1200">
        <f t="shared" si="24"/>
        <v>0</v>
      </c>
      <c r="DF12" s="1200">
        <f t="shared" si="24"/>
        <v>0</v>
      </c>
      <c r="DG12" s="1200">
        <f t="shared" si="24"/>
        <v>0</v>
      </c>
      <c r="DH12" s="1200">
        <f t="shared" si="24"/>
        <v>0</v>
      </c>
      <c r="DI12" s="1200">
        <f t="shared" si="24"/>
        <v>0</v>
      </c>
      <c r="DJ12" s="1200">
        <f t="shared" si="24"/>
        <v>0</v>
      </c>
      <c r="DK12" s="1200">
        <f t="shared" si="24"/>
        <v>0</v>
      </c>
      <c r="DL12" s="1200">
        <f t="shared" si="24"/>
        <v>0</v>
      </c>
      <c r="DM12" s="1200">
        <f t="shared" si="24"/>
        <v>0</v>
      </c>
      <c r="DN12" s="283"/>
      <c r="DO12" s="736"/>
      <c r="DT12" s="940"/>
      <c r="EM12" s="618"/>
      <c r="EN12" s="618"/>
      <c r="EO12" s="618"/>
      <c r="EP12" s="618"/>
      <c r="EQ12" s="618"/>
      <c r="ER12" s="618"/>
      <c r="ES12" s="618"/>
      <c r="ET12" s="618"/>
      <c r="EU12" s="618"/>
      <c r="EV12" s="618"/>
      <c r="EW12" s="618"/>
      <c r="EX12" s="618"/>
      <c r="EY12" s="618"/>
      <c r="EZ12" s="1347"/>
      <c r="FA12" s="1204">
        <f t="shared" ref="FA12:GQ12" si="25">SUM(FA14:FA28)</f>
        <v>3.0499999999999999E-2</v>
      </c>
      <c r="FB12" s="1204">
        <f t="shared" si="25"/>
        <v>9.4500000000000015E-2</v>
      </c>
      <c r="FC12" s="1204">
        <f t="shared" si="25"/>
        <v>0</v>
      </c>
      <c r="FD12" s="1204">
        <f t="shared" si="25"/>
        <v>0.30460720000000002</v>
      </c>
      <c r="FE12" s="1204">
        <f t="shared" si="25"/>
        <v>0</v>
      </c>
      <c r="FF12" s="1204">
        <f t="shared" si="25"/>
        <v>0.46900649999999999</v>
      </c>
      <c r="FG12" s="1204">
        <f t="shared" si="25"/>
        <v>0</v>
      </c>
      <c r="FH12" s="1204">
        <f t="shared" si="25"/>
        <v>0</v>
      </c>
      <c r="FI12" s="1204">
        <f t="shared" si="25"/>
        <v>0</v>
      </c>
      <c r="FJ12" s="1204">
        <f t="shared" si="25"/>
        <v>0</v>
      </c>
      <c r="FK12" s="1204">
        <f t="shared" si="25"/>
        <v>9.9989999999999996E-4</v>
      </c>
      <c r="FL12" s="1204">
        <f t="shared" si="25"/>
        <v>0</v>
      </c>
      <c r="FM12" s="1204">
        <f t="shared" si="25"/>
        <v>0</v>
      </c>
      <c r="FN12" s="1204">
        <f t="shared" si="25"/>
        <v>0.14652000000000001</v>
      </c>
      <c r="FO12" s="1204">
        <f t="shared" si="25"/>
        <v>0.125</v>
      </c>
      <c r="FP12" s="1204">
        <f t="shared" si="25"/>
        <v>0.30460720000000002</v>
      </c>
      <c r="FQ12" s="1204">
        <f t="shared" si="25"/>
        <v>0.46900649999999999</v>
      </c>
      <c r="FR12" s="1204">
        <f t="shared" si="25"/>
        <v>0.14590000000000003</v>
      </c>
      <c r="FS12" s="1204">
        <f t="shared" si="25"/>
        <v>0.101256</v>
      </c>
      <c r="FT12" s="1204">
        <f t="shared" si="25"/>
        <v>0.1579999</v>
      </c>
      <c r="FU12" s="1204">
        <f t="shared" si="25"/>
        <v>0.14652000000000001</v>
      </c>
      <c r="FV12" s="1204">
        <f t="shared" si="25"/>
        <v>5.0000000000000004E-6</v>
      </c>
      <c r="FW12" s="1204">
        <f t="shared" si="25"/>
        <v>2.7498000000000002E-3</v>
      </c>
      <c r="FX12" s="1204">
        <f t="shared" si="25"/>
        <v>1.2997899999999999E-3</v>
      </c>
      <c r="FY12" s="1204">
        <f t="shared" si="25"/>
        <v>3.7000000000000005E-5</v>
      </c>
      <c r="FZ12" s="1204">
        <f t="shared" si="25"/>
        <v>5.9988000000000001E-4</v>
      </c>
      <c r="GA12" s="1204">
        <f t="shared" si="25"/>
        <v>3.2496000000000001E-4</v>
      </c>
      <c r="GB12" s="1204">
        <f t="shared" si="25"/>
        <v>3.2994000000000003E-4</v>
      </c>
      <c r="GC12" s="1204">
        <f t="shared" si="25"/>
        <v>1.71492E-2</v>
      </c>
      <c r="GD12" s="1204">
        <f t="shared" si="25"/>
        <v>4.6543000000000001E-3</v>
      </c>
      <c r="GE12" s="1204">
        <f t="shared" si="25"/>
        <v>1.3500000000000001E-3</v>
      </c>
      <c r="GF12" s="1204">
        <f t="shared" si="25"/>
        <v>9.0899999999999991E-3</v>
      </c>
      <c r="GG12" s="1204">
        <f t="shared" si="25"/>
        <v>1.15E-3</v>
      </c>
      <c r="GH12" s="1204">
        <f t="shared" si="25"/>
        <v>0</v>
      </c>
      <c r="GI12" s="1204">
        <f t="shared" si="25"/>
        <v>0</v>
      </c>
      <c r="GJ12" s="1204">
        <f t="shared" si="25"/>
        <v>0</v>
      </c>
      <c r="GK12" s="1204">
        <f t="shared" si="25"/>
        <v>0</v>
      </c>
      <c r="GL12" s="1204">
        <f t="shared" si="25"/>
        <v>0</v>
      </c>
      <c r="GM12" s="1204">
        <f t="shared" si="25"/>
        <v>0</v>
      </c>
      <c r="GN12" s="1204">
        <f t="shared" si="25"/>
        <v>0</v>
      </c>
      <c r="GO12" s="1204">
        <f t="shared" si="25"/>
        <v>0</v>
      </c>
      <c r="GP12" s="1204">
        <f t="shared" si="25"/>
        <v>0</v>
      </c>
      <c r="GQ12" s="1204">
        <f t="shared" si="25"/>
        <v>0</v>
      </c>
      <c r="GR12" s="618"/>
      <c r="GS12" s="618"/>
      <c r="GT12" s="618"/>
      <c r="GU12" s="618"/>
      <c r="GV12" s="618"/>
      <c r="GW12" s="618"/>
      <c r="GX12" s="618"/>
      <c r="GY12" s="618"/>
      <c r="GZ12" s="1362"/>
      <c r="HA12" s="1201">
        <f t="shared" ref="HA12:IQ12" si="26">SUM(HA14:HA28)</f>
        <v>8.5344018469182045E-3</v>
      </c>
      <c r="HB12" s="1201">
        <f t="shared" si="26"/>
        <v>2.9765451791679377E-2</v>
      </c>
      <c r="HC12" s="1201">
        <f t="shared" si="26"/>
        <v>0</v>
      </c>
      <c r="HD12" s="1201">
        <f t="shared" si="26"/>
        <v>8.5047171872245308E-2</v>
      </c>
      <c r="HE12" s="1201">
        <f t="shared" si="26"/>
        <v>0</v>
      </c>
      <c r="HF12" s="1201">
        <f t="shared" si="26"/>
        <v>0.13385721697396202</v>
      </c>
      <c r="HG12" s="1201">
        <f t="shared" si="26"/>
        <v>0</v>
      </c>
      <c r="HH12" s="1201">
        <f t="shared" si="26"/>
        <v>0</v>
      </c>
      <c r="HI12" s="1201">
        <f t="shared" si="26"/>
        <v>0</v>
      </c>
      <c r="HJ12" s="1201">
        <f t="shared" si="26"/>
        <v>0</v>
      </c>
      <c r="HK12" s="1201">
        <f t="shared" si="26"/>
        <v>2.6417437252311755E-4</v>
      </c>
      <c r="HL12" s="1201">
        <f t="shared" si="26"/>
        <v>0</v>
      </c>
      <c r="HM12" s="1201">
        <f t="shared" si="26"/>
        <v>0</v>
      </c>
      <c r="HN12" s="1201">
        <f t="shared" si="26"/>
        <v>5.419498018494056E-2</v>
      </c>
      <c r="HO12" s="1201">
        <f t="shared" si="26"/>
        <v>0</v>
      </c>
      <c r="HP12" s="1201">
        <f t="shared" si="26"/>
        <v>0</v>
      </c>
      <c r="HQ12" s="1201">
        <f t="shared" si="26"/>
        <v>0</v>
      </c>
      <c r="HR12" s="1201">
        <f t="shared" si="26"/>
        <v>4.0387253484409386E-2</v>
      </c>
      <c r="HS12" s="1201">
        <f t="shared" si="26"/>
        <v>3.2999199719395717E-2</v>
      </c>
      <c r="HT12" s="1201">
        <f t="shared" si="26"/>
        <v>4.2008516316030177E-2</v>
      </c>
      <c r="HU12" s="1201">
        <f t="shared" si="26"/>
        <v>0</v>
      </c>
      <c r="HV12" s="1201">
        <f t="shared" si="26"/>
        <v>1.6298780732537709E-6</v>
      </c>
      <c r="HW12" s="1201">
        <f t="shared" si="26"/>
        <v>8.514450247710056E-4</v>
      </c>
      <c r="HX12" s="1201">
        <f t="shared" si="26"/>
        <v>3.7429295924083273E-4</v>
      </c>
      <c r="HY12" s="1201">
        <f t="shared" si="26"/>
        <v>1.1854832658289256E-5</v>
      </c>
      <c r="HZ12" s="1201">
        <f t="shared" si="26"/>
        <v>1.6775499477357083E-4</v>
      </c>
      <c r="IA12" s="1201">
        <f t="shared" si="26"/>
        <v>1.0154340030259191E-4</v>
      </c>
      <c r="IB12" s="1201">
        <f t="shared" si="26"/>
        <v>9.3347891716066166E-5</v>
      </c>
      <c r="IC12" s="1201">
        <f t="shared" si="26"/>
        <v>4.8324568160173827E-3</v>
      </c>
      <c r="ID12" s="1201">
        <f t="shared" si="26"/>
        <v>1.2296697490092471E-3</v>
      </c>
      <c r="IE12" s="1201">
        <f t="shared" si="26"/>
        <v>3.8415065956005196E-4</v>
      </c>
      <c r="IF12" s="1201">
        <f t="shared" si="26"/>
        <v>2.6870966927724053E-3</v>
      </c>
      <c r="IG12" s="1201">
        <f t="shared" si="26"/>
        <v>3.4030089410640169E-4</v>
      </c>
      <c r="IH12" s="1201">
        <f t="shared" si="26"/>
        <v>0</v>
      </c>
      <c r="II12" s="1201">
        <f t="shared" si="26"/>
        <v>0</v>
      </c>
      <c r="IJ12" s="1201">
        <f t="shared" si="26"/>
        <v>0</v>
      </c>
      <c r="IK12" s="1201">
        <f t="shared" si="26"/>
        <v>0</v>
      </c>
      <c r="IL12" s="1201">
        <f t="shared" si="26"/>
        <v>0</v>
      </c>
      <c r="IM12" s="1201">
        <f t="shared" si="26"/>
        <v>0</v>
      </c>
      <c r="IN12" s="1201">
        <f t="shared" si="26"/>
        <v>0</v>
      </c>
      <c r="IO12" s="1201">
        <f t="shared" si="26"/>
        <v>0</v>
      </c>
      <c r="IP12" s="1201">
        <f t="shared" si="26"/>
        <v>0</v>
      </c>
      <c r="IQ12" s="1201">
        <f t="shared" si="26"/>
        <v>0</v>
      </c>
      <c r="IR12" s="618"/>
      <c r="IS12" s="618"/>
      <c r="IT12" s="618"/>
      <c r="IU12" s="618"/>
      <c r="IV12" s="618"/>
      <c r="IW12" s="618"/>
      <c r="IX12" s="618"/>
      <c r="IY12" s="618"/>
      <c r="IZ12" s="1361"/>
      <c r="JA12" s="1201">
        <f t="shared" ref="JA12:KQ12" si="27">SUM(JA14:JA28)</f>
        <v>50.209999999999994</v>
      </c>
      <c r="JB12" s="1201">
        <f t="shared" si="27"/>
        <v>352.24</v>
      </c>
      <c r="JC12" s="1201">
        <f t="shared" si="27"/>
        <v>0</v>
      </c>
      <c r="JD12" s="1201">
        <f t="shared" si="27"/>
        <v>1280.04</v>
      </c>
      <c r="JE12" s="1201">
        <f t="shared" si="27"/>
        <v>0</v>
      </c>
      <c r="JF12" s="1201">
        <f t="shared" si="27"/>
        <v>1315.55</v>
      </c>
      <c r="JG12" s="1201">
        <f t="shared" si="27"/>
        <v>0</v>
      </c>
      <c r="JH12" s="1201">
        <f t="shared" si="27"/>
        <v>0</v>
      </c>
      <c r="JI12" s="1201">
        <f t="shared" si="27"/>
        <v>0</v>
      </c>
      <c r="JJ12" s="1201">
        <f t="shared" si="27"/>
        <v>0</v>
      </c>
      <c r="JK12" s="1201">
        <f t="shared" si="27"/>
        <v>3</v>
      </c>
      <c r="JL12" s="1201">
        <f t="shared" si="27"/>
        <v>0</v>
      </c>
      <c r="JM12" s="1201">
        <f t="shared" si="27"/>
        <v>0</v>
      </c>
      <c r="JN12" s="1201">
        <f t="shared" si="27"/>
        <v>308</v>
      </c>
      <c r="JO12" s="1201">
        <f t="shared" si="27"/>
        <v>0</v>
      </c>
      <c r="JP12" s="1201">
        <f t="shared" si="27"/>
        <v>0</v>
      </c>
      <c r="JQ12" s="1201">
        <f t="shared" si="27"/>
        <v>0</v>
      </c>
      <c r="JR12" s="1201">
        <f t="shared" si="27"/>
        <v>268.52499999999998</v>
      </c>
      <c r="JS12" s="1201">
        <f t="shared" si="27"/>
        <v>469.25599999999997</v>
      </c>
      <c r="JT12" s="1201">
        <f t="shared" si="27"/>
        <v>190.97</v>
      </c>
      <c r="JU12" s="1201">
        <f t="shared" si="27"/>
        <v>0</v>
      </c>
      <c r="JV12" s="1201">
        <f t="shared" si="27"/>
        <v>2.3350000000000003E-2</v>
      </c>
      <c r="JW12" s="1201">
        <f t="shared" si="27"/>
        <v>10.1098</v>
      </c>
      <c r="JX12" s="1201">
        <f t="shared" si="27"/>
        <v>3.1347899999999997</v>
      </c>
      <c r="JY12" s="1201">
        <f t="shared" si="27"/>
        <v>6.1859999999999998E-2</v>
      </c>
      <c r="JZ12" s="1201">
        <f t="shared" si="27"/>
        <v>1.15038</v>
      </c>
      <c r="KA12" s="1201">
        <f t="shared" si="27"/>
        <v>0.66496</v>
      </c>
      <c r="KB12" s="1201">
        <f t="shared" si="27"/>
        <v>0.69694</v>
      </c>
      <c r="KC12" s="1201">
        <f t="shared" si="27"/>
        <v>17.824199999999998</v>
      </c>
      <c r="KD12" s="1201">
        <f t="shared" si="27"/>
        <v>4.6543000000000001</v>
      </c>
      <c r="KE12" s="1201">
        <f t="shared" si="27"/>
        <v>2.3505000000000003</v>
      </c>
      <c r="KF12" s="1201">
        <f t="shared" si="27"/>
        <v>5.1119999999999992</v>
      </c>
      <c r="KG12" s="1201">
        <f t="shared" si="27"/>
        <v>0.60950000000000004</v>
      </c>
      <c r="KH12" s="1201">
        <f t="shared" si="27"/>
        <v>0</v>
      </c>
      <c r="KI12" s="1201">
        <f t="shared" si="27"/>
        <v>0</v>
      </c>
      <c r="KJ12" s="1201">
        <f t="shared" si="27"/>
        <v>0</v>
      </c>
      <c r="KK12" s="1201">
        <f t="shared" si="27"/>
        <v>0</v>
      </c>
      <c r="KL12" s="1201">
        <f t="shared" si="27"/>
        <v>0</v>
      </c>
      <c r="KM12" s="1201">
        <f t="shared" si="27"/>
        <v>0</v>
      </c>
      <c r="KN12" s="1201">
        <f t="shared" si="27"/>
        <v>0</v>
      </c>
      <c r="KO12" s="1201">
        <f t="shared" si="27"/>
        <v>0</v>
      </c>
      <c r="KP12" s="1201">
        <f t="shared" si="27"/>
        <v>0</v>
      </c>
      <c r="KQ12" s="1201">
        <f t="shared" si="27"/>
        <v>0</v>
      </c>
      <c r="KR12" s="618"/>
      <c r="KS12" s="618"/>
      <c r="KT12" s="618"/>
      <c r="KU12" s="618"/>
      <c r="KV12" s="618"/>
      <c r="KW12" s="618"/>
      <c r="KX12" s="618"/>
      <c r="KY12" s="618"/>
      <c r="KZ12" s="1361"/>
      <c r="LA12" s="1201">
        <f t="shared" ref="LA12:MQ12" si="28">SUM(LA14:LA28)</f>
        <v>32.302710990585403</v>
      </c>
      <c r="LB12" s="1201">
        <f t="shared" si="28"/>
        <v>112.66223503150646</v>
      </c>
      <c r="LC12" s="1201">
        <f t="shared" si="28"/>
        <v>0</v>
      </c>
      <c r="LD12" s="1201">
        <f t="shared" si="28"/>
        <v>737.63415567472157</v>
      </c>
      <c r="LE12" s="1201">
        <f t="shared" si="28"/>
        <v>0</v>
      </c>
      <c r="LF12" s="1201">
        <f t="shared" si="28"/>
        <v>610.34762829351439</v>
      </c>
      <c r="LG12" s="1201">
        <f t="shared" si="28"/>
        <v>0</v>
      </c>
      <c r="LH12" s="1201">
        <f t="shared" si="28"/>
        <v>0</v>
      </c>
      <c r="LI12" s="1201">
        <f t="shared" si="28"/>
        <v>0</v>
      </c>
      <c r="LJ12" s="1201">
        <f t="shared" si="28"/>
        <v>0</v>
      </c>
      <c r="LK12" s="1201">
        <f t="shared" si="28"/>
        <v>3</v>
      </c>
      <c r="LL12" s="1201">
        <f t="shared" si="28"/>
        <v>0</v>
      </c>
      <c r="LM12" s="1201">
        <f t="shared" si="28"/>
        <v>0</v>
      </c>
      <c r="LN12" s="1201">
        <f t="shared" si="28"/>
        <v>616</v>
      </c>
      <c r="LO12" s="1201">
        <f t="shared" si="28"/>
        <v>0</v>
      </c>
      <c r="LP12" s="1201">
        <f t="shared" si="28"/>
        <v>0</v>
      </c>
      <c r="LQ12" s="1201">
        <f t="shared" si="28"/>
        <v>0</v>
      </c>
      <c r="LR12" s="1201">
        <f t="shared" si="28"/>
        <v>152.86575443848952</v>
      </c>
      <c r="LS12" s="1201">
        <f t="shared" si="28"/>
        <v>124.90197093791281</v>
      </c>
      <c r="LT12" s="1201">
        <f t="shared" si="28"/>
        <v>159.00223425617423</v>
      </c>
      <c r="LU12" s="1201">
        <f t="shared" si="28"/>
        <v>0</v>
      </c>
      <c r="LV12" s="1201">
        <f t="shared" si="28"/>
        <v>6.1690885072655226E-3</v>
      </c>
      <c r="LW12" s="1201">
        <f t="shared" si="28"/>
        <v>3.2227194187582562</v>
      </c>
      <c r="LX12" s="1201">
        <f t="shared" si="28"/>
        <v>1.4166988507265521</v>
      </c>
      <c r="LY12" s="1201">
        <f t="shared" si="28"/>
        <v>4.4870541611624834E-2</v>
      </c>
      <c r="LZ12" s="1201">
        <f t="shared" si="28"/>
        <v>0.63495265521796562</v>
      </c>
      <c r="MA12" s="1201">
        <f t="shared" si="28"/>
        <v>0.38434177014531046</v>
      </c>
      <c r="MB12" s="1201">
        <f t="shared" si="28"/>
        <v>0.35332177014531041</v>
      </c>
      <c r="MC12" s="1201">
        <f t="shared" si="28"/>
        <v>18.290849048625795</v>
      </c>
      <c r="MD12" s="1201">
        <f t="shared" si="28"/>
        <v>4.6543000000000001</v>
      </c>
      <c r="ME12" s="1201">
        <f t="shared" si="28"/>
        <v>1.4540102464347968</v>
      </c>
      <c r="MF12" s="1201">
        <f t="shared" si="28"/>
        <v>10.170660982143554</v>
      </c>
      <c r="MG12" s="1201">
        <f t="shared" si="28"/>
        <v>1.2880388841927304</v>
      </c>
      <c r="MH12" s="1201">
        <f t="shared" si="28"/>
        <v>0</v>
      </c>
      <c r="MI12" s="1201">
        <f t="shared" si="28"/>
        <v>0</v>
      </c>
      <c r="MJ12" s="1201">
        <f t="shared" si="28"/>
        <v>0</v>
      </c>
      <c r="MK12" s="1201">
        <f t="shared" si="28"/>
        <v>0</v>
      </c>
      <c r="ML12" s="1201">
        <f t="shared" si="28"/>
        <v>0</v>
      </c>
      <c r="MM12" s="1201">
        <f t="shared" si="28"/>
        <v>0</v>
      </c>
      <c r="MN12" s="1201">
        <f t="shared" si="28"/>
        <v>0</v>
      </c>
      <c r="MO12" s="1201">
        <f t="shared" si="28"/>
        <v>0</v>
      </c>
      <c r="MP12" s="1201">
        <f t="shared" si="28"/>
        <v>0</v>
      </c>
      <c r="MQ12" s="1201">
        <f t="shared" si="28"/>
        <v>0</v>
      </c>
    </row>
    <row r="13" spans="1:355" s="317" customFormat="1" ht="15.75" hidden="1" customHeight="1" outlineLevel="1" thickTop="1" thickBot="1" x14ac:dyDescent="0.3">
      <c r="A13" s="941"/>
      <c r="B13" s="1915" t="s">
        <v>964</v>
      </c>
      <c r="C13" s="1916"/>
      <c r="D13" s="874" t="s">
        <v>1424</v>
      </c>
      <c r="E13" s="766"/>
      <c r="F13" s="757"/>
      <c r="G13" s="632"/>
      <c r="H13" s="633"/>
      <c r="I13" s="634"/>
      <c r="J13" s="766"/>
      <c r="K13" s="616"/>
      <c r="L13" s="616"/>
      <c r="M13" s="617"/>
      <c r="N13" s="618"/>
      <c r="O13" s="1535"/>
      <c r="P13" s="616"/>
      <c r="Q13" s="617"/>
      <c r="R13" s="618"/>
      <c r="S13" s="1535"/>
      <c r="T13" s="616"/>
      <c r="U13" s="617"/>
      <c r="V13" s="618"/>
      <c r="W13" s="1535"/>
      <c r="X13" s="616"/>
      <c r="Y13" s="617"/>
      <c r="Z13" s="618"/>
      <c r="AA13" s="1535"/>
      <c r="AB13" s="616"/>
      <c r="AC13" s="617"/>
      <c r="AD13" s="618"/>
      <c r="AE13" s="1535"/>
      <c r="AF13" s="616"/>
      <c r="AG13" s="617"/>
      <c r="AH13" s="618"/>
      <c r="AI13" s="1535"/>
      <c r="AJ13" s="616"/>
      <c r="AK13" s="617"/>
      <c r="AL13" s="618"/>
      <c r="AM13" s="1535"/>
      <c r="AN13" s="616"/>
      <c r="AO13" s="617"/>
      <c r="AP13" s="618"/>
      <c r="AQ13" s="1535"/>
      <c r="AR13" s="616"/>
      <c r="AS13" s="617"/>
      <c r="AT13" s="618"/>
      <c r="AU13" s="1535"/>
      <c r="AV13" s="616"/>
      <c r="AW13" s="617"/>
      <c r="AX13" s="618"/>
      <c r="AY13" s="1535"/>
      <c r="AZ13" s="616"/>
      <c r="BA13" s="617"/>
      <c r="BB13" s="616"/>
      <c r="BC13" s="619"/>
      <c r="BD13" s="616"/>
      <c r="BE13" s="617"/>
      <c r="BF13" s="616"/>
      <c r="BG13" s="1047"/>
      <c r="BH13" s="1048"/>
      <c r="BI13" s="1048"/>
      <c r="BJ13" s="1048"/>
      <c r="BK13" s="1048"/>
      <c r="BL13" s="1048"/>
      <c r="BM13" s="1048"/>
      <c r="BN13" s="908"/>
      <c r="BO13" s="616"/>
      <c r="BP13" s="1335"/>
      <c r="BQ13" s="1486"/>
      <c r="BR13" s="1286" t="s">
        <v>1350</v>
      </c>
      <c r="BS13" s="635" t="s">
        <v>6</v>
      </c>
      <c r="BT13" s="635" t="s">
        <v>928</v>
      </c>
      <c r="BU13" s="904" t="s">
        <v>1389</v>
      </c>
      <c r="BV13" s="926">
        <v>1</v>
      </c>
      <c r="BW13" s="1353" t="str">
        <f>$BW$318</f>
        <v xml:space="preserve">NH4 </v>
      </c>
      <c r="BX13" s="1353" t="str">
        <f>$BX$318</f>
        <v>NO3</v>
      </c>
      <c r="BY13" s="1353" t="str">
        <f>$BY$318</f>
        <v>NH2 Nitrites</v>
      </c>
      <c r="BZ13" s="1353" t="str">
        <f>$BZ$318</f>
        <v>P2O5</v>
      </c>
      <c r="CA13" s="1353" t="str">
        <f>$CA$318</f>
        <v>PO4</v>
      </c>
      <c r="CB13" s="1353" t="str">
        <f>$CB$318</f>
        <v>K2O</v>
      </c>
      <c r="CC13" s="1353" t="str">
        <f>$CC$318</f>
        <v>MgO</v>
      </c>
      <c r="CD13" s="1353" t="str">
        <f>$CD$318</f>
        <v>MgCo3</v>
      </c>
      <c r="CE13" s="1353" t="str">
        <f>$CE$318</f>
        <v>CaO</v>
      </c>
      <c r="CF13" s="1353" t="str">
        <f>$CF$318</f>
        <v>CaCO3</v>
      </c>
      <c r="CG13" s="1353" t="str">
        <f>$CG$318</f>
        <v>SO4</v>
      </c>
      <c r="CH13" s="1353" t="str">
        <f>$CH$318</f>
        <v>SO3</v>
      </c>
      <c r="CI13" s="1353" t="str">
        <f>$CI$318</f>
        <v>SiO2</v>
      </c>
      <c r="CJ13" s="1353" t="str">
        <f>$CJ$318</f>
        <v>Si(OH)4</v>
      </c>
      <c r="CK13" s="1353" t="str">
        <f>$CK$318</f>
        <v>N</v>
      </c>
      <c r="CL13" s="1353" t="str">
        <f>$CL$318</f>
        <v>P</v>
      </c>
      <c r="CM13" s="1353" t="str">
        <f>$CM$318</f>
        <v>K</v>
      </c>
      <c r="CN13" s="1353" t="str">
        <f>$CN$318</f>
        <v>MG</v>
      </c>
      <c r="CO13" s="1353" t="str">
        <f>$CO$318</f>
        <v>CA</v>
      </c>
      <c r="CP13" s="1353" t="str">
        <f>$CP$318</f>
        <v>S</v>
      </c>
      <c r="CQ13" s="1353" t="str">
        <f>$CQ$318</f>
        <v>Si</v>
      </c>
      <c r="CR13" s="1353" t="str">
        <f>$CR$318</f>
        <v>Co</v>
      </c>
      <c r="CS13" s="1353" t="str">
        <f>$CS$318</f>
        <v>Fe</v>
      </c>
      <c r="CT13" s="1353" t="str">
        <f>$CT$318</f>
        <v>Mn</v>
      </c>
      <c r="CU13" s="1353" t="str">
        <f>$CU$318</f>
        <v>Mo</v>
      </c>
      <c r="CV13" s="1353" t="str">
        <f>$CV$318</f>
        <v>Zn</v>
      </c>
      <c r="CW13" s="1353" t="str">
        <f>$CW$318</f>
        <v>B</v>
      </c>
      <c r="CX13" s="1353" t="str">
        <f>$CX$318</f>
        <v>Cu</v>
      </c>
      <c r="CY13" s="1353" t="str">
        <f>$CY$318</f>
        <v>Cl</v>
      </c>
      <c r="CZ13" s="1353" t="str">
        <f>$CZ$318</f>
        <v>Na</v>
      </c>
      <c r="DA13" s="1353" t="str">
        <f>$DA$318</f>
        <v>Humic</v>
      </c>
      <c r="DB13" s="1353" t="str">
        <f>$DB$318</f>
        <v>Fulvic</v>
      </c>
      <c r="DC13" s="1353" t="str">
        <f>$DC$318</f>
        <v xml:space="preserve"> B1</v>
      </c>
      <c r="DD13" s="1353" t="str">
        <f>$DD$318</f>
        <v>EDTA</v>
      </c>
      <c r="DE13" s="1353" t="str">
        <f>$DE$318</f>
        <v>DTPA</v>
      </c>
      <c r="DF13" s="1353" t="str">
        <f>$DF$318</f>
        <v>EDDHA</v>
      </c>
      <c r="DG13" s="1353" t="str">
        <f>$DG$318</f>
        <v>F</v>
      </c>
      <c r="DH13" s="1353" t="str">
        <f>$DH$318</f>
        <v>Cd</v>
      </c>
      <c r="DI13" s="1353" t="str">
        <f>$DI$318</f>
        <v>Cr</v>
      </c>
      <c r="DJ13" s="1353" t="str">
        <f>$DJ$318</f>
        <v>Al</v>
      </c>
      <c r="DK13" s="1353" t="str">
        <f>$DK$318</f>
        <v>Pb</v>
      </c>
      <c r="DL13" s="1353" t="str">
        <f>$DL$318</f>
        <v>Se</v>
      </c>
      <c r="DM13" s="1353" t="str">
        <f>$DM$318</f>
        <v>Other</v>
      </c>
      <c r="DN13" s="540" t="s">
        <v>1349</v>
      </c>
      <c r="DO13" s="540" t="s">
        <v>946</v>
      </c>
      <c r="DP13" s="541" t="s">
        <v>945</v>
      </c>
      <c r="DQ13" s="541" t="s">
        <v>52</v>
      </c>
      <c r="DR13" s="344" t="s">
        <v>1666</v>
      </c>
      <c r="DS13" s="344" t="s">
        <v>1667</v>
      </c>
      <c r="DT13" s="739"/>
      <c r="DU13" s="1408"/>
      <c r="DV13" s="1408"/>
      <c r="DW13" s="1408"/>
      <c r="DX13" s="1408"/>
      <c r="DY13" s="1408"/>
      <c r="DZ13" s="1408"/>
      <c r="EA13" s="1408"/>
      <c r="EB13" s="1408"/>
      <c r="EC13" s="1408"/>
      <c r="ED13" s="1408"/>
      <c r="EE13" s="1408"/>
      <c r="EF13" s="1408"/>
      <c r="EG13" s="1408"/>
      <c r="EH13" s="1408"/>
      <c r="EI13" s="1408"/>
      <c r="EJ13" s="1408"/>
      <c r="EK13" s="1408"/>
      <c r="EL13" s="1341" t="s">
        <v>1686</v>
      </c>
      <c r="EM13" s="618"/>
      <c r="EN13" s="618"/>
      <c r="EO13" s="618"/>
      <c r="EP13" s="618"/>
      <c r="EQ13" s="618"/>
      <c r="ER13" s="618"/>
      <c r="ES13" s="618"/>
      <c r="ET13" s="618"/>
      <c r="EU13" s="618"/>
      <c r="EV13" s="618"/>
      <c r="EW13" s="618"/>
      <c r="EX13" s="618"/>
      <c r="EY13" s="618"/>
      <c r="EZ13" s="1347"/>
      <c r="FA13" s="1353" t="str">
        <f>$BW$318</f>
        <v xml:space="preserve">NH4 </v>
      </c>
      <c r="FB13" s="1353" t="str">
        <f>$BX$318</f>
        <v>NO3</v>
      </c>
      <c r="FC13" s="1353" t="str">
        <f>$BY$318</f>
        <v>NH2 Nitrites</v>
      </c>
      <c r="FD13" s="1353" t="str">
        <f>$BZ$318</f>
        <v>P2O5</v>
      </c>
      <c r="FE13" s="1353" t="str">
        <f>$CA$318</f>
        <v>PO4</v>
      </c>
      <c r="FF13" s="1353" t="str">
        <f>$CB$318</f>
        <v>K2O</v>
      </c>
      <c r="FG13" s="1353" t="str">
        <f>$CC$318</f>
        <v>MgO</v>
      </c>
      <c r="FH13" s="1353" t="str">
        <f>$CD$318</f>
        <v>MgCo3</v>
      </c>
      <c r="FI13" s="1353" t="str">
        <f>$CE$318</f>
        <v>CaO</v>
      </c>
      <c r="FJ13" s="1353" t="str">
        <f>$CF$318</f>
        <v>CaCO3</v>
      </c>
      <c r="FK13" s="1353" t="str">
        <f>$CG$318</f>
        <v>SO4</v>
      </c>
      <c r="FL13" s="1353" t="str">
        <f>$CH$318</f>
        <v>SO3</v>
      </c>
      <c r="FM13" s="1353" t="str">
        <f>$CI$318</f>
        <v>SiO2</v>
      </c>
      <c r="FN13" s="1353" t="str">
        <f>$CJ$318</f>
        <v>Si(OH)4</v>
      </c>
      <c r="FO13" s="1353" t="str">
        <f>$CK$318</f>
        <v>N</v>
      </c>
      <c r="FP13" s="1353" t="str">
        <f>$CL$318</f>
        <v>P</v>
      </c>
      <c r="FQ13" s="1353" t="str">
        <f>$CM$318</f>
        <v>K</v>
      </c>
      <c r="FR13" s="1353" t="str">
        <f>$CN$318</f>
        <v>MG</v>
      </c>
      <c r="FS13" s="1353" t="str">
        <f>$CO$318</f>
        <v>CA</v>
      </c>
      <c r="FT13" s="1353" t="str">
        <f>$CP$318</f>
        <v>S</v>
      </c>
      <c r="FU13" s="1353" t="str">
        <f>$CQ$318</f>
        <v>Si</v>
      </c>
      <c r="FV13" s="1353" t="str">
        <f>$CR$318</f>
        <v>Co</v>
      </c>
      <c r="FW13" s="1353" t="str">
        <f>$CS$318</f>
        <v>Fe</v>
      </c>
      <c r="FX13" s="1353" t="str">
        <f>$CT$318</f>
        <v>Mn</v>
      </c>
      <c r="FY13" s="1353" t="str">
        <f>$CU$318</f>
        <v>Mo</v>
      </c>
      <c r="FZ13" s="1353" t="str">
        <f>$CV$318</f>
        <v>Zn</v>
      </c>
      <c r="GA13" s="1353" t="str">
        <f>$CW$318</f>
        <v>B</v>
      </c>
      <c r="GB13" s="1353" t="str">
        <f>$CX$318</f>
        <v>Cu</v>
      </c>
      <c r="GC13" s="1353" t="str">
        <f>$CY$318</f>
        <v>Cl</v>
      </c>
      <c r="GD13" s="1353" t="str">
        <f>$CZ$318</f>
        <v>Na</v>
      </c>
      <c r="GE13" s="1353" t="str">
        <f>$DA$318</f>
        <v>Humic</v>
      </c>
      <c r="GF13" s="1353" t="str">
        <f>$DB$318</f>
        <v>Fulvic</v>
      </c>
      <c r="GG13" s="1353" t="str">
        <f>$DC$318</f>
        <v xml:space="preserve"> B1</v>
      </c>
      <c r="GH13" s="1353" t="str">
        <f>$DD$318</f>
        <v>EDTA</v>
      </c>
      <c r="GI13" s="1353" t="str">
        <f>$DE$318</f>
        <v>DTPA</v>
      </c>
      <c r="GJ13" s="1353" t="str">
        <f>$DF$318</f>
        <v>EDDHA</v>
      </c>
      <c r="GK13" s="1353" t="str">
        <f>$DG$318</f>
        <v>F</v>
      </c>
      <c r="GL13" s="1353" t="str">
        <f>$DH$318</f>
        <v>Cd</v>
      </c>
      <c r="GM13" s="1353" t="str">
        <f>$DI$318</f>
        <v>Cr</v>
      </c>
      <c r="GN13" s="1353" t="str">
        <f>$DJ$318</f>
        <v>Al</v>
      </c>
      <c r="GO13" s="1353" t="str">
        <f>$DK$318</f>
        <v>Pb</v>
      </c>
      <c r="GP13" s="1353" t="str">
        <f>$DL$318</f>
        <v>Se</v>
      </c>
      <c r="GQ13" s="1353" t="str">
        <f>$DM$318</f>
        <v>Other</v>
      </c>
      <c r="GR13" s="897"/>
      <c r="GS13" s="897"/>
      <c r="GT13" s="897"/>
      <c r="GU13" s="897"/>
      <c r="GV13" s="897"/>
      <c r="GW13" s="897"/>
      <c r="GX13" s="897"/>
      <c r="GY13" s="897"/>
      <c r="GZ13" s="1373"/>
      <c r="HA13" s="1353" t="str">
        <f>$BW$318</f>
        <v xml:space="preserve">NH4 </v>
      </c>
      <c r="HB13" s="1353" t="str">
        <f>$BX$318</f>
        <v>NO3</v>
      </c>
      <c r="HC13" s="1353" t="str">
        <f>$BY$318</f>
        <v>NH2 Nitrites</v>
      </c>
      <c r="HD13" s="1353" t="str">
        <f>$BZ$318</f>
        <v>P2O5</v>
      </c>
      <c r="HE13" s="1353" t="str">
        <f>$CA$318</f>
        <v>PO4</v>
      </c>
      <c r="HF13" s="1353" t="str">
        <f>$CB$318</f>
        <v>K2O</v>
      </c>
      <c r="HG13" s="1353" t="str">
        <f>$CC$318</f>
        <v>MgO</v>
      </c>
      <c r="HH13" s="1353" t="str">
        <f>$CD$318</f>
        <v>MgCo3</v>
      </c>
      <c r="HI13" s="1353" t="str">
        <f>$CE$318</f>
        <v>CaO</v>
      </c>
      <c r="HJ13" s="1353" t="str">
        <f>$CF$318</f>
        <v>CaCO3</v>
      </c>
      <c r="HK13" s="1353" t="str">
        <f>$CG$318</f>
        <v>SO4</v>
      </c>
      <c r="HL13" s="1353" t="str">
        <f>$CH$318</f>
        <v>SO3</v>
      </c>
      <c r="HM13" s="1353" t="str">
        <f>$CI$318</f>
        <v>SiO2</v>
      </c>
      <c r="HN13" s="1353" t="str">
        <f>$CJ$318</f>
        <v>Si(OH)4</v>
      </c>
      <c r="HO13" s="1353" t="str">
        <f>$CK$318</f>
        <v>N</v>
      </c>
      <c r="HP13" s="1353" t="str">
        <f>$CL$318</f>
        <v>P</v>
      </c>
      <c r="HQ13" s="1353" t="str">
        <f>$CM$318</f>
        <v>K</v>
      </c>
      <c r="HR13" s="1353" t="str">
        <f>$CN$318</f>
        <v>MG</v>
      </c>
      <c r="HS13" s="1353" t="str">
        <f>$CO$318</f>
        <v>CA</v>
      </c>
      <c r="HT13" s="1353" t="str">
        <f>$CP$318</f>
        <v>S</v>
      </c>
      <c r="HU13" s="1353" t="str">
        <f>$CQ$318</f>
        <v>Si</v>
      </c>
      <c r="HV13" s="1353" t="str">
        <f>$CR$318</f>
        <v>Co</v>
      </c>
      <c r="HW13" s="1353" t="str">
        <f>$CS$318</f>
        <v>Fe</v>
      </c>
      <c r="HX13" s="1353" t="str">
        <f>$CT$318</f>
        <v>Mn</v>
      </c>
      <c r="HY13" s="1353" t="str">
        <f>$CU$318</f>
        <v>Mo</v>
      </c>
      <c r="HZ13" s="1353" t="str">
        <f>$CV$318</f>
        <v>Zn</v>
      </c>
      <c r="IA13" s="1353" t="str">
        <f>$CW$318</f>
        <v>B</v>
      </c>
      <c r="IB13" s="1353" t="str">
        <f>$CX$318</f>
        <v>Cu</v>
      </c>
      <c r="IC13" s="1353" t="str">
        <f>$CY$318</f>
        <v>Cl</v>
      </c>
      <c r="ID13" s="1353" t="str">
        <f>$CZ$318</f>
        <v>Na</v>
      </c>
      <c r="IE13" s="1353" t="str">
        <f>$DA$318</f>
        <v>Humic</v>
      </c>
      <c r="IF13" s="1353" t="str">
        <f>$DB$318</f>
        <v>Fulvic</v>
      </c>
      <c r="IG13" s="1353" t="str">
        <f>$DC$318</f>
        <v xml:space="preserve"> B1</v>
      </c>
      <c r="IH13" s="1353" t="str">
        <f>$DD$318</f>
        <v>EDTA</v>
      </c>
      <c r="II13" s="1353" t="str">
        <f>$DE$318</f>
        <v>DTPA</v>
      </c>
      <c r="IJ13" s="1353" t="str">
        <f>$DE$318</f>
        <v>DTPA</v>
      </c>
      <c r="IK13" s="1353" t="str">
        <f>$DG$318</f>
        <v>F</v>
      </c>
      <c r="IL13" s="1353" t="str">
        <f>$DH$318</f>
        <v>Cd</v>
      </c>
      <c r="IM13" s="1353" t="str">
        <f>$DI$318</f>
        <v>Cr</v>
      </c>
      <c r="IN13" s="1353" t="str">
        <f>$DJ$318</f>
        <v>Al</v>
      </c>
      <c r="IO13" s="1353" t="str">
        <f>$DK$318</f>
        <v>Pb</v>
      </c>
      <c r="IP13" s="1353" t="str">
        <f>$DL$318</f>
        <v>Se</v>
      </c>
      <c r="IQ13" s="1353" t="str">
        <f>$DM$318</f>
        <v>Other</v>
      </c>
      <c r="IR13" s="895"/>
      <c r="IS13" s="895"/>
      <c r="IT13" s="895"/>
      <c r="IU13" s="895"/>
      <c r="IV13" s="895"/>
      <c r="IW13" s="895"/>
      <c r="IX13" s="895"/>
      <c r="IY13" s="895"/>
      <c r="IZ13" s="1362"/>
      <c r="JA13" s="1220" t="str">
        <f t="shared" ref="JA13:KM13" si="29">HA$318</f>
        <v xml:space="preserve">NH4 </v>
      </c>
      <c r="JB13" s="1220" t="str">
        <f t="shared" si="29"/>
        <v>NO3</v>
      </c>
      <c r="JC13" s="1220" t="str">
        <f t="shared" si="29"/>
        <v>NH2 Nitrites</v>
      </c>
      <c r="JD13" s="1220" t="str">
        <f t="shared" si="29"/>
        <v>P2O5</v>
      </c>
      <c r="JE13" s="1220" t="str">
        <f t="shared" si="29"/>
        <v>PO4</v>
      </c>
      <c r="JF13" s="1220" t="str">
        <f t="shared" si="29"/>
        <v>K2O</v>
      </c>
      <c r="JG13" s="1220" t="str">
        <f t="shared" si="29"/>
        <v>MgO</v>
      </c>
      <c r="JH13" s="1220" t="str">
        <f t="shared" si="29"/>
        <v>MgCo3</v>
      </c>
      <c r="JI13" s="1220" t="str">
        <f t="shared" si="29"/>
        <v>CaO</v>
      </c>
      <c r="JJ13" s="1220" t="str">
        <f t="shared" si="29"/>
        <v>CaCO3</v>
      </c>
      <c r="JK13" s="1220" t="str">
        <f t="shared" si="29"/>
        <v>SO4</v>
      </c>
      <c r="JL13" s="1220" t="str">
        <f t="shared" si="29"/>
        <v>SO3</v>
      </c>
      <c r="JM13" s="1220" t="str">
        <f t="shared" si="29"/>
        <v>SiO2</v>
      </c>
      <c r="JN13" s="1220" t="str">
        <f t="shared" si="29"/>
        <v>Si(OH)4</v>
      </c>
      <c r="JO13" s="1220" t="str">
        <f t="shared" si="29"/>
        <v>N</v>
      </c>
      <c r="JP13" s="1220" t="str">
        <f t="shared" si="29"/>
        <v>P</v>
      </c>
      <c r="JQ13" s="1220" t="str">
        <f t="shared" si="29"/>
        <v>K</v>
      </c>
      <c r="JR13" s="1220" t="str">
        <f t="shared" si="29"/>
        <v>MG</v>
      </c>
      <c r="JS13" s="1220" t="str">
        <f t="shared" si="29"/>
        <v>CA</v>
      </c>
      <c r="JT13" s="1220" t="str">
        <f t="shared" si="29"/>
        <v>S</v>
      </c>
      <c r="JU13" s="1220" t="str">
        <f t="shared" si="29"/>
        <v>Si</v>
      </c>
      <c r="JV13" s="1220" t="str">
        <f t="shared" si="29"/>
        <v>Co</v>
      </c>
      <c r="JW13" s="1220" t="str">
        <f t="shared" si="29"/>
        <v>Fe</v>
      </c>
      <c r="JX13" s="1220" t="str">
        <f t="shared" si="29"/>
        <v>Mn</v>
      </c>
      <c r="JY13" s="1220" t="str">
        <f t="shared" si="29"/>
        <v>Mo</v>
      </c>
      <c r="JZ13" s="1220" t="str">
        <f t="shared" si="29"/>
        <v>Zn</v>
      </c>
      <c r="KA13" s="1220" t="str">
        <f t="shared" si="29"/>
        <v>B</v>
      </c>
      <c r="KB13" s="1220" t="str">
        <f t="shared" si="29"/>
        <v>Cu</v>
      </c>
      <c r="KC13" s="1220" t="str">
        <f t="shared" si="29"/>
        <v>Cl</v>
      </c>
      <c r="KD13" s="1220" t="str">
        <f t="shared" si="29"/>
        <v>Na</v>
      </c>
      <c r="KE13" s="1220" t="str">
        <f t="shared" si="29"/>
        <v>Humic</v>
      </c>
      <c r="KF13" s="1220" t="str">
        <f t="shared" si="29"/>
        <v>Fulvic</v>
      </c>
      <c r="KG13" s="1220" t="str">
        <f t="shared" si="29"/>
        <v xml:space="preserve"> B1</v>
      </c>
      <c r="KH13" s="1220" t="str">
        <f t="shared" si="29"/>
        <v>EDTA</v>
      </c>
      <c r="KI13" s="1220" t="str">
        <f t="shared" si="29"/>
        <v>DTPA</v>
      </c>
      <c r="KJ13" s="1220" t="str">
        <f t="shared" si="29"/>
        <v>DTPA</v>
      </c>
      <c r="KK13" s="1220" t="str">
        <f t="shared" si="29"/>
        <v>F</v>
      </c>
      <c r="KL13" s="1220" t="str">
        <f t="shared" si="29"/>
        <v>Cd</v>
      </c>
      <c r="KM13" s="1220" t="str">
        <f t="shared" si="29"/>
        <v>Cr</v>
      </c>
      <c r="KN13" s="1220" t="str">
        <f t="shared" ref="KN13" si="30">IN$318</f>
        <v>Al</v>
      </c>
      <c r="KO13" s="1220" t="str">
        <f t="shared" ref="KO13" si="31">IO$318</f>
        <v>Pb</v>
      </c>
      <c r="KP13" s="1220" t="str">
        <f t="shared" ref="KP13" si="32">IP$318</f>
        <v>Se</v>
      </c>
      <c r="KQ13" s="1220" t="str">
        <f>IQ$318</f>
        <v>Other</v>
      </c>
      <c r="KR13" s="618"/>
      <c r="KS13" s="618"/>
      <c r="KT13" s="618"/>
      <c r="KU13" s="618"/>
      <c r="KV13" s="618"/>
      <c r="KW13" s="618"/>
      <c r="KX13" s="618"/>
      <c r="KY13" s="618"/>
      <c r="KZ13" s="1361"/>
      <c r="LA13" s="1220" t="str">
        <f t="shared" ref="LA13:MM13" si="33">JA$318</f>
        <v xml:space="preserve">NH4 </v>
      </c>
      <c r="LB13" s="1220" t="str">
        <f t="shared" si="33"/>
        <v>NO3</v>
      </c>
      <c r="LC13" s="1220" t="str">
        <f t="shared" si="33"/>
        <v>NH2 Nitrites</v>
      </c>
      <c r="LD13" s="1220" t="str">
        <f t="shared" si="33"/>
        <v>P2O5</v>
      </c>
      <c r="LE13" s="1220" t="str">
        <f t="shared" si="33"/>
        <v>PO4</v>
      </c>
      <c r="LF13" s="1220" t="str">
        <f t="shared" si="33"/>
        <v>K2O</v>
      </c>
      <c r="LG13" s="1220" t="str">
        <f t="shared" si="33"/>
        <v>MgO</v>
      </c>
      <c r="LH13" s="1220" t="str">
        <f t="shared" si="33"/>
        <v>MgCo3</v>
      </c>
      <c r="LI13" s="1220" t="str">
        <f t="shared" si="33"/>
        <v>CaO</v>
      </c>
      <c r="LJ13" s="1220" t="str">
        <f t="shared" si="33"/>
        <v>CaCO3</v>
      </c>
      <c r="LK13" s="1220" t="str">
        <f t="shared" si="33"/>
        <v>SO4</v>
      </c>
      <c r="LL13" s="1220" t="str">
        <f t="shared" si="33"/>
        <v>SO3</v>
      </c>
      <c r="LM13" s="1220" t="str">
        <f t="shared" si="33"/>
        <v>SiO2</v>
      </c>
      <c r="LN13" s="1220" t="str">
        <f t="shared" si="33"/>
        <v>Si(OH)4</v>
      </c>
      <c r="LO13" s="1220" t="str">
        <f t="shared" si="33"/>
        <v>N</v>
      </c>
      <c r="LP13" s="1220" t="str">
        <f t="shared" si="33"/>
        <v>P</v>
      </c>
      <c r="LQ13" s="1220" t="str">
        <f t="shared" si="33"/>
        <v>K</v>
      </c>
      <c r="LR13" s="1220" t="str">
        <f t="shared" si="33"/>
        <v>MG</v>
      </c>
      <c r="LS13" s="1220" t="str">
        <f t="shared" si="33"/>
        <v>CA</v>
      </c>
      <c r="LT13" s="1220" t="str">
        <f t="shared" si="33"/>
        <v>S</v>
      </c>
      <c r="LU13" s="1220" t="str">
        <f t="shared" si="33"/>
        <v>Si</v>
      </c>
      <c r="LV13" s="1220" t="str">
        <f t="shared" si="33"/>
        <v>Co</v>
      </c>
      <c r="LW13" s="1220" t="str">
        <f t="shared" si="33"/>
        <v>Fe</v>
      </c>
      <c r="LX13" s="1220" t="str">
        <f t="shared" si="33"/>
        <v>Mn</v>
      </c>
      <c r="LY13" s="1220" t="str">
        <f t="shared" si="33"/>
        <v>Mo</v>
      </c>
      <c r="LZ13" s="1220" t="str">
        <f t="shared" si="33"/>
        <v>Zn</v>
      </c>
      <c r="MA13" s="1220" t="str">
        <f t="shared" si="33"/>
        <v>B</v>
      </c>
      <c r="MB13" s="1220" t="str">
        <f t="shared" si="33"/>
        <v>Cu</v>
      </c>
      <c r="MC13" s="1220" t="str">
        <f t="shared" si="33"/>
        <v>Cl</v>
      </c>
      <c r="MD13" s="1220" t="str">
        <f t="shared" si="33"/>
        <v>Na</v>
      </c>
      <c r="ME13" s="1220" t="str">
        <f t="shared" si="33"/>
        <v>Humic</v>
      </c>
      <c r="MF13" s="1220" t="str">
        <f t="shared" si="33"/>
        <v>Fulvic</v>
      </c>
      <c r="MG13" s="1220" t="str">
        <f t="shared" si="33"/>
        <v xml:space="preserve"> B1</v>
      </c>
      <c r="MH13" s="1220" t="str">
        <f t="shared" si="33"/>
        <v>EDTA</v>
      </c>
      <c r="MI13" s="1220" t="str">
        <f t="shared" si="33"/>
        <v>DTPA</v>
      </c>
      <c r="MJ13" s="1220" t="str">
        <f t="shared" si="33"/>
        <v>EDDHA</v>
      </c>
      <c r="MK13" s="1220" t="str">
        <f t="shared" si="33"/>
        <v>F</v>
      </c>
      <c r="ML13" s="1220" t="str">
        <f t="shared" si="33"/>
        <v>Cd</v>
      </c>
      <c r="MM13" s="1220" t="str">
        <f t="shared" si="33"/>
        <v>Cr</v>
      </c>
      <c r="MN13" s="1220" t="str">
        <f t="shared" ref="MN13" si="34">KN$318</f>
        <v>Al</v>
      </c>
      <c r="MO13" s="1220" t="str">
        <f t="shared" ref="MO13" si="35">KO$318</f>
        <v>Pb</v>
      </c>
      <c r="MP13" s="1220" t="str">
        <f t="shared" ref="MP13" si="36">KP$318</f>
        <v>Se</v>
      </c>
      <c r="MQ13" s="1220" t="str">
        <f>KQ$318</f>
        <v>Other</v>
      </c>
    </row>
    <row r="14" spans="1:355" s="317" customFormat="1" ht="15.75" hidden="1" customHeight="1" outlineLevel="1" thickTop="1" thickBot="1" x14ac:dyDescent="0.3">
      <c r="A14" s="941"/>
      <c r="B14" s="1917" t="s">
        <v>961</v>
      </c>
      <c r="C14" s="1918"/>
      <c r="D14" s="875" t="s">
        <v>1659</v>
      </c>
      <c r="E14" s="765"/>
      <c r="F14" s="757"/>
      <c r="G14" s="629"/>
      <c r="H14" s="630"/>
      <c r="I14" s="636"/>
      <c r="J14" s="763"/>
      <c r="K14" s="616"/>
      <c r="L14" s="616"/>
      <c r="M14" s="617"/>
      <c r="N14" s="618"/>
      <c r="O14" s="1535"/>
      <c r="P14" s="616"/>
      <c r="Q14" s="617"/>
      <c r="R14" s="618"/>
      <c r="S14" s="1535"/>
      <c r="T14" s="616"/>
      <c r="U14" s="617"/>
      <c r="V14" s="618"/>
      <c r="W14" s="1535"/>
      <c r="X14" s="616"/>
      <c r="Y14" s="617"/>
      <c r="Z14" s="618"/>
      <c r="AA14" s="1535"/>
      <c r="AB14" s="616"/>
      <c r="AC14" s="617"/>
      <c r="AD14" s="618"/>
      <c r="AE14" s="1535"/>
      <c r="AF14" s="616"/>
      <c r="AG14" s="617"/>
      <c r="AH14" s="618"/>
      <c r="AI14" s="1535"/>
      <c r="AJ14" s="616"/>
      <c r="AK14" s="617"/>
      <c r="AL14" s="618"/>
      <c r="AM14" s="1535"/>
      <c r="AN14" s="616"/>
      <c r="AO14" s="617"/>
      <c r="AP14" s="618"/>
      <c r="AQ14" s="1535"/>
      <c r="AR14" s="616"/>
      <c r="AS14" s="617"/>
      <c r="AT14" s="618"/>
      <c r="AU14" s="1535"/>
      <c r="AV14" s="616"/>
      <c r="AW14" s="617"/>
      <c r="AX14" s="618"/>
      <c r="AY14" s="1535"/>
      <c r="AZ14" s="616"/>
      <c r="BA14" s="617"/>
      <c r="BB14" s="616"/>
      <c r="BC14" s="619"/>
      <c r="BD14" s="616"/>
      <c r="BE14" s="617"/>
      <c r="BF14" s="616"/>
      <c r="BG14" s="1059"/>
      <c r="BH14" s="757"/>
      <c r="BI14" s="1049"/>
      <c r="BJ14" s="1048"/>
      <c r="BK14" s="1050"/>
      <c r="BL14" s="1050"/>
      <c r="BM14" s="1058"/>
      <c r="BN14" s="908"/>
      <c r="BO14" s="619"/>
      <c r="BP14" s="1336"/>
      <c r="BQ14" s="1487"/>
      <c r="BR14" s="734">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27.116908850726556</v>
      </c>
      <c r="BS14" s="734">
        <f>SUM(HA14:IQ14)*1000</f>
        <v>54.233817701453106</v>
      </c>
      <c r="BT14" s="696">
        <f>$BV$13</f>
        <v>1</v>
      </c>
      <c r="BU14" s="1146" t="str">
        <f t="shared" ref="BU14:BU27" si="38">$BU320</f>
        <v>Grotek Gro-Silic</v>
      </c>
      <c r="BV14" s="1138" t="str">
        <f t="shared" ref="BV14:BV27" si="39">$BV320</f>
        <v>Defense (Slica)</v>
      </c>
      <c r="BW14" s="1233">
        <f t="shared" ref="BW14:CB14" si="40">BW320</f>
        <v>0</v>
      </c>
      <c r="BX14" s="1233">
        <f t="shared" si="40"/>
        <v>0</v>
      </c>
      <c r="BY14" s="1233">
        <f t="shared" si="40"/>
        <v>0</v>
      </c>
      <c r="BZ14" s="1234">
        <f t="shared" si="40"/>
        <v>0</v>
      </c>
      <c r="CA14" s="1234">
        <f t="shared" si="40"/>
        <v>0</v>
      </c>
      <c r="CB14" s="1235">
        <f t="shared" si="40"/>
        <v>0</v>
      </c>
      <c r="CC14" s="1236">
        <f t="shared" ref="CC14:CC27" si="41">CC320</f>
        <v>0</v>
      </c>
      <c r="CD14" s="1236">
        <f t="shared" ref="CD14" si="42">CD320</f>
        <v>0</v>
      </c>
      <c r="CE14" s="1236">
        <f t="shared" ref="CE14:CG27" si="43">CE320</f>
        <v>0</v>
      </c>
      <c r="CF14" s="1236">
        <f t="shared" si="43"/>
        <v>0</v>
      </c>
      <c r="CG14" s="1236">
        <f t="shared" si="43"/>
        <v>0</v>
      </c>
      <c r="CH14" s="1236">
        <f t="shared" ref="CH14" si="44">CH320</f>
        <v>0</v>
      </c>
      <c r="CI14" s="1236">
        <f t="shared" ref="CI14:CQ14" si="45">CI320</f>
        <v>0</v>
      </c>
      <c r="CJ14" s="1236">
        <f t="shared" si="45"/>
        <v>0.44</v>
      </c>
      <c r="CK14" s="1233">
        <f t="shared" si="45"/>
        <v>0</v>
      </c>
      <c r="CL14" s="1234">
        <f t="shared" si="45"/>
        <v>0</v>
      </c>
      <c r="CM14" s="1235">
        <f t="shared" si="45"/>
        <v>0</v>
      </c>
      <c r="CN14" s="1236">
        <f t="shared" si="45"/>
        <v>0</v>
      </c>
      <c r="CO14" s="1236">
        <f t="shared" si="45"/>
        <v>0</v>
      </c>
      <c r="CP14" s="1236">
        <f t="shared" si="45"/>
        <v>0</v>
      </c>
      <c r="CQ14" s="1236">
        <f t="shared" si="45"/>
        <v>0</v>
      </c>
      <c r="CR14" s="1237">
        <f t="shared" ref="CR14:DM14" si="46">CR320</f>
        <v>0</v>
      </c>
      <c r="CS14" s="1237">
        <f t="shared" si="46"/>
        <v>0</v>
      </c>
      <c r="CT14" s="1237">
        <f t="shared" si="46"/>
        <v>0</v>
      </c>
      <c r="CU14" s="1237">
        <f t="shared" si="46"/>
        <v>1.5E-5</v>
      </c>
      <c r="CV14" s="1237">
        <f t="shared" si="46"/>
        <v>0</v>
      </c>
      <c r="CW14" s="1237">
        <f t="shared" si="46"/>
        <v>9.0000000000000006E-5</v>
      </c>
      <c r="CX14" s="1237">
        <f t="shared" si="46"/>
        <v>0</v>
      </c>
      <c r="CY14" s="1237">
        <f t="shared" si="46"/>
        <v>0</v>
      </c>
      <c r="CZ14" s="1238">
        <f t="shared" si="46"/>
        <v>0</v>
      </c>
      <c r="DA14" s="1238">
        <f t="shared" si="46"/>
        <v>0</v>
      </c>
      <c r="DB14" s="1238">
        <f t="shared" si="46"/>
        <v>0</v>
      </c>
      <c r="DC14" s="1238">
        <f t="shared" si="46"/>
        <v>0</v>
      </c>
      <c r="DD14" s="1238">
        <f t="shared" si="46"/>
        <v>0</v>
      </c>
      <c r="DE14" s="1238">
        <f t="shared" si="46"/>
        <v>0</v>
      </c>
      <c r="DF14" s="1238">
        <f t="shared" ref="DF14" si="47">DF320</f>
        <v>0</v>
      </c>
      <c r="DG14" s="1238">
        <f t="shared" si="46"/>
        <v>0</v>
      </c>
      <c r="DH14" s="1238">
        <f t="shared" si="46"/>
        <v>0</v>
      </c>
      <c r="DI14" s="1238">
        <f t="shared" si="46"/>
        <v>0</v>
      </c>
      <c r="DJ14" s="1238">
        <f t="shared" ref="DJ14:DL14" si="48">DJ320</f>
        <v>0</v>
      </c>
      <c r="DK14" s="1238">
        <f t="shared" si="48"/>
        <v>0</v>
      </c>
      <c r="DL14" s="1238">
        <f t="shared" si="48"/>
        <v>0</v>
      </c>
      <c r="DM14" s="1238">
        <f t="shared" si="46"/>
        <v>0</v>
      </c>
      <c r="DN14" s="1077">
        <f t="shared" ref="DN14:DS14" si="49">DN320</f>
        <v>0.5</v>
      </c>
      <c r="DO14" s="1078">
        <f t="shared" si="49"/>
        <v>0.5</v>
      </c>
      <c r="DP14" s="1078">
        <f t="shared" si="49"/>
        <v>700</v>
      </c>
      <c r="DQ14" s="1079">
        <f t="shared" si="49"/>
        <v>1.4</v>
      </c>
      <c r="DR14" s="1218">
        <f t="shared" si="49"/>
        <v>60</v>
      </c>
      <c r="DS14" s="1218">
        <f t="shared" si="49"/>
        <v>0.12</v>
      </c>
      <c r="DT14" s="739"/>
      <c r="DU14" s="1409"/>
      <c r="DV14" s="1409"/>
      <c r="DW14" s="1409"/>
      <c r="DX14" s="1409"/>
      <c r="DY14" s="1409"/>
      <c r="DZ14" s="1409"/>
      <c r="EA14" s="1409"/>
      <c r="EB14" s="1409"/>
      <c r="EC14" s="1409"/>
      <c r="ED14" s="1409"/>
      <c r="EE14" s="1409"/>
      <c r="EF14" s="1409"/>
      <c r="EG14" s="1409"/>
      <c r="EH14" s="1409"/>
      <c r="EI14" s="1409"/>
      <c r="EJ14" s="1409"/>
      <c r="EK14" s="1409"/>
      <c r="EL14" s="1340" t="str">
        <f t="shared" ref="EL14:EL27" si="50">EL320</f>
        <v>Monosilicic (orthhosilic) Acid.  The best form of silica (available to plant instantly).</v>
      </c>
      <c r="EM14" s="739"/>
      <c r="EN14" s="739"/>
      <c r="EO14" s="739"/>
      <c r="EP14" s="739"/>
      <c r="EQ14" s="739"/>
      <c r="ER14" s="739"/>
      <c r="ES14" s="739"/>
      <c r="ET14" s="739"/>
      <c r="EU14" s="739"/>
      <c r="EV14" s="739"/>
      <c r="EW14" s="739"/>
      <c r="EX14" s="739"/>
      <c r="EY14" s="739"/>
      <c r="EZ14" s="1348" t="str">
        <f t="shared" ref="EZ14:EZ28" si="51">BU14</f>
        <v>Grotek Gro-Silic</v>
      </c>
      <c r="FA14" s="1224">
        <f t="shared" ref="FA14:FA28" si="52">SUM(BW14*$BT14)*BW$311</f>
        <v>0</v>
      </c>
      <c r="FB14" s="1224">
        <f t="shared" ref="FB14:FB28" si="53">SUM(BX14*$BT14)*BX$311</f>
        <v>0</v>
      </c>
      <c r="FC14" s="1224">
        <f t="shared" ref="FC14:FC28" si="54">SUM(BY14*$BT14)*BY$311</f>
        <v>0</v>
      </c>
      <c r="FD14" s="544">
        <f t="shared" ref="FD14:FD28" si="55">SUM(BZ14*$BT14)*BZ$311</f>
        <v>0</v>
      </c>
      <c r="FE14" s="544">
        <f t="shared" ref="FE14:FE28" si="56">SUM(CA14*$BT14)*CA$311</f>
        <v>0</v>
      </c>
      <c r="FF14" s="324">
        <f t="shared" ref="FF14:FF28" si="57">SUM(CB14*$BT14)*CB$311</f>
        <v>0</v>
      </c>
      <c r="FG14" s="549">
        <f t="shared" ref="FG14:FG28" si="58">SUM(CC14*$BT14)*CC$311</f>
        <v>0</v>
      </c>
      <c r="FH14" s="549">
        <f t="shared" ref="FH14:FH28" si="59">SUM(CD14*$BT14)*CD$311</f>
        <v>0</v>
      </c>
      <c r="FI14" s="549">
        <f t="shared" ref="FI14:FI28" si="60">SUM(CE14*$BT14)*CE$311</f>
        <v>0</v>
      </c>
      <c r="FJ14" s="549">
        <f t="shared" ref="FJ14:FJ28" si="61">SUM(CF14*$BT14)*CF$311</f>
        <v>0</v>
      </c>
      <c r="FK14" s="549">
        <f t="shared" ref="FK14:FK28" si="62">SUM(CG14*$BT14)*CG$311</f>
        <v>0</v>
      </c>
      <c r="FL14" s="549">
        <f t="shared" ref="FL14:FL28" si="63">SUM(CH14*$BT14)*CH$311</f>
        <v>0</v>
      </c>
      <c r="FM14" s="549">
        <f t="shared" ref="FM14:FM28" si="64">SUM(CI14*$BT14)*CI$311</f>
        <v>0</v>
      </c>
      <c r="FN14" s="549">
        <f t="shared" ref="FN14:FN28" si="65">SUM(CJ14*$BT14)*CJ$311</f>
        <v>0.14652000000000001</v>
      </c>
      <c r="FO14" s="1203">
        <f t="shared" ref="FO14:FO28" si="66">SUM($CK14*$BT14) +$FA14 +$FB14+$FC14</f>
        <v>0</v>
      </c>
      <c r="FP14" s="544">
        <f t="shared" ref="FP14:FP28" si="67">SUM($CL14*$BT14) +$FD14 +$FE14</f>
        <v>0</v>
      </c>
      <c r="FQ14" s="324">
        <f t="shared" ref="FQ14:FQ28" si="68">SUM($CM14*$BT14) +$FF14</f>
        <v>0</v>
      </c>
      <c r="FR14" s="548">
        <f t="shared" ref="FR14:FR28" si="69">SUM($CN14*$BT14) +$FG14+$FH14</f>
        <v>0</v>
      </c>
      <c r="FS14" s="548">
        <f t="shared" ref="FS14:FS28" si="70">SUM($CO14*$BT14) +$FI14 +$FJ14</f>
        <v>0</v>
      </c>
      <c r="FT14" s="548">
        <f>SUM($CP14*$BT14) +$FK14+$FL14</f>
        <v>0</v>
      </c>
      <c r="FU14" s="548">
        <f t="shared" ref="FU14:FU28" si="71">SUM($CQ14*$BT14) +$FM14 +$FN14</f>
        <v>0.14652000000000001</v>
      </c>
      <c r="FV14" s="928">
        <f t="shared" ref="FV14:FV28" si="72">SUM(CR14*$BT14)</f>
        <v>0</v>
      </c>
      <c r="FW14" s="928">
        <f t="shared" ref="FW14:FW28" si="73">SUM(CS14*$BT14)</f>
        <v>0</v>
      </c>
      <c r="FX14" s="928">
        <f t="shared" ref="FX14:FX28" si="74">SUM(CT14*$BT14)</f>
        <v>0</v>
      </c>
      <c r="FY14" s="928">
        <f t="shared" ref="FY14:FY28" si="75">SUM(CU14*$BT14)</f>
        <v>1.5E-5</v>
      </c>
      <c r="FZ14" s="928">
        <f t="shared" ref="FZ14:FZ28" si="76">SUM(CV14*$BT14)</f>
        <v>0</v>
      </c>
      <c r="GA14" s="928">
        <f t="shared" ref="GA14:GA28" si="77">SUM(CW14*$BT14)</f>
        <v>9.0000000000000006E-5</v>
      </c>
      <c r="GB14" s="928">
        <f t="shared" ref="GB14:GB28" si="78">SUM(CX14*$BT14)</f>
        <v>0</v>
      </c>
      <c r="GC14" s="928">
        <f t="shared" ref="GC14:GC28" si="79">SUM(CY14*$BT14)</f>
        <v>0</v>
      </c>
      <c r="GD14" s="326">
        <f t="shared" ref="GD14:GD28" si="80">SUM(CZ14*$BT14)</f>
        <v>0</v>
      </c>
      <c r="GE14" s="326">
        <f t="shared" ref="GE14:GE28" si="81">SUM(DA14*$BT14)</f>
        <v>0</v>
      </c>
      <c r="GF14" s="326">
        <f t="shared" ref="GF14:GF28" si="82">SUM(DB14*$BT14)</f>
        <v>0</v>
      </c>
      <c r="GG14" s="326">
        <f t="shared" ref="GG14:GG28" si="83">SUM(DC14*$BT14)</f>
        <v>0</v>
      </c>
      <c r="GH14" s="326">
        <f t="shared" ref="GH14:GH28" si="84">SUM(DD14*$BT14)</f>
        <v>0</v>
      </c>
      <c r="GI14" s="326">
        <f t="shared" ref="GI14:GI28" si="85">SUM(DE14*$BT14)</f>
        <v>0</v>
      </c>
      <c r="GJ14" s="326">
        <f t="shared" ref="GJ14:GJ28" si="86">SUM(DF14*$BT14)</f>
        <v>0</v>
      </c>
      <c r="GK14" s="326">
        <f t="shared" ref="GK14:GK28" si="87">SUM(DG14*$BT14)</f>
        <v>0</v>
      </c>
      <c r="GL14" s="326">
        <f t="shared" ref="GL14:GL28" si="88">SUM(DH14*$BT14)</f>
        <v>0</v>
      </c>
      <c r="GM14" s="326">
        <f t="shared" ref="GM14:GM28" si="89">SUM(DI14*$BT14)</f>
        <v>0</v>
      </c>
      <c r="GN14" s="326">
        <f t="shared" ref="GN14:GN28" si="90">SUM(DJ14*$BT14)</f>
        <v>0</v>
      </c>
      <c r="GO14" s="326">
        <f t="shared" ref="GO14:GO28" si="91">SUM(DK14*$BT14)</f>
        <v>0</v>
      </c>
      <c r="GP14" s="326">
        <f t="shared" ref="GP14:GP28" si="92">SUM(DL14*$BT14)</f>
        <v>0</v>
      </c>
      <c r="GQ14" s="326">
        <f t="shared" ref="GQ14:GQ28" si="93">SUM(DM14*$BT14)</f>
        <v>0</v>
      </c>
      <c r="GR14" s="739"/>
      <c r="GS14" s="739"/>
      <c r="GT14" s="739"/>
      <c r="GU14" s="739"/>
      <c r="GV14" s="739"/>
      <c r="GW14" s="739"/>
      <c r="GX14" s="739"/>
      <c r="GY14" s="739"/>
      <c r="GZ14" s="1362" t="str">
        <f t="shared" ref="GZ14:GZ28" si="94">BU14</f>
        <v>Grotek Gro-Silic</v>
      </c>
      <c r="HA14" s="1225">
        <f t="shared" ref="HA14:HA28" si="95">SUM(LA14*($BT14/$HA$315)*BW$311)</f>
        <v>0</v>
      </c>
      <c r="HB14" s="1225">
        <f t="shared" ref="HB14:HB28" si="96">SUM(LB14*($BT14/$HA$315)*BX$311)</f>
        <v>0</v>
      </c>
      <c r="HC14" s="1225">
        <f t="shared" ref="HC14:HC28" si="97">SUM(LC14*($BT14/$HA$315)*BY$311)</f>
        <v>0</v>
      </c>
      <c r="HD14" s="542">
        <f t="shared" ref="HD14:HD28" si="98">SUM(LD14*($BT14/$HA$315)*BZ$311)</f>
        <v>0</v>
      </c>
      <c r="HE14" s="542">
        <f t="shared" ref="HE14:HE28" si="99">SUM(LE14*($BT14/$HA$315)*CA$311)</f>
        <v>0</v>
      </c>
      <c r="HF14" s="321">
        <f t="shared" ref="HF14:HF28" si="100">SUM(LF14*($BT14/$HA$315)*CB$311)</f>
        <v>0</v>
      </c>
      <c r="HG14" s="547">
        <f t="shared" ref="HG14:HG28" si="101">SUM(LG14*($BT14/$HA$315)*CC$311)</f>
        <v>0</v>
      </c>
      <c r="HH14" s="547">
        <f t="shared" ref="HH14:HH28" si="102">SUM(LH14*($BT14/$HA$315)*CD$311)</f>
        <v>0</v>
      </c>
      <c r="HI14" s="547">
        <f t="shared" ref="HI14:HI28" si="103">SUM(LI14*($BT14/$HA$315)*CE$311)</f>
        <v>0</v>
      </c>
      <c r="HJ14" s="547">
        <f t="shared" ref="HJ14:HJ28" si="104">SUM(LJ14*($BT14/$HA$315)*CF$311)</f>
        <v>0</v>
      </c>
      <c r="HK14" s="547">
        <f t="shared" ref="HK14:HK28" si="105">SUM(LK14*($BT14/$HA$315)*CG$311)</f>
        <v>0</v>
      </c>
      <c r="HL14" s="547">
        <f t="shared" ref="HL14:HL28" si="106">SUM(LL14*($BT14/$HA$315)*CH$311)</f>
        <v>0</v>
      </c>
      <c r="HM14" s="547">
        <f t="shared" ref="HM14:HM28" si="107">SUM(LM14*($BT14/$HA$315)*CI$311)</f>
        <v>0</v>
      </c>
      <c r="HN14" s="547">
        <f t="shared" ref="HN14:HN28" si="108">SUM(LN14*($BT14/$HA$315)*CJ$311)</f>
        <v>5.419498018494056E-2</v>
      </c>
      <c r="HO14" s="1225">
        <f t="shared" ref="HO14:HO28" si="109">SUM(LO14*($BT14/$HA$315))</f>
        <v>0</v>
      </c>
      <c r="HP14" s="542">
        <f t="shared" ref="HP14:HP28" si="110">SUM(LP14*($BT14/$HA$315))</f>
        <v>0</v>
      </c>
      <c r="HQ14" s="321">
        <f t="shared" ref="HQ14:HQ28" si="111">SUM(LQ14*($BT14/$HA$315))</f>
        <v>0</v>
      </c>
      <c r="HR14" s="547">
        <f t="shared" ref="HR14:HR28" si="112">SUM(LR14*($BT14/$HA$315))</f>
        <v>0</v>
      </c>
      <c r="HS14" s="547">
        <f t="shared" ref="HS14:HS28" si="113">SUM(LS14*($BT14/$HA$315))</f>
        <v>0</v>
      </c>
      <c r="HT14" s="547">
        <f t="shared" ref="HT14:HT28" si="114">SUM(LT14*($BT14/$HA$315))</f>
        <v>0</v>
      </c>
      <c r="HU14" s="547">
        <f t="shared" ref="HU14:HU28" si="115">SUM(LU14*($BT14/$HA$315))</f>
        <v>0</v>
      </c>
      <c r="HV14" s="931">
        <f t="shared" ref="HV14:HV28" si="116">SUM(LV14*($BT14/$HA$315))</f>
        <v>0</v>
      </c>
      <c r="HW14" s="931">
        <f t="shared" ref="HW14:HW28" si="117">SUM(LW14*($BT14/$HA$315))</f>
        <v>0</v>
      </c>
      <c r="HX14" s="931">
        <f t="shared" ref="HX14:HX28" si="118">SUM(LX14*($BT14/$HA$315))</f>
        <v>0</v>
      </c>
      <c r="HY14" s="931">
        <f t="shared" ref="HY14:HY28" si="119">SUM(LY14*($BT14/$HA$315))</f>
        <v>5.5482166446499338E-6</v>
      </c>
      <c r="HZ14" s="931">
        <f t="shared" ref="HZ14:HZ28" si="120">SUM(LZ14*($BT14/$HA$315))</f>
        <v>0</v>
      </c>
      <c r="IA14" s="931">
        <f t="shared" ref="IA14:IA28" si="121">SUM(MA14*($BT14/$HA$315))</f>
        <v>3.3289299867899601E-5</v>
      </c>
      <c r="IB14" s="931">
        <f t="shared" ref="IB14:IB28" si="122">SUM(MB14*($BT14/$HA$315))</f>
        <v>0</v>
      </c>
      <c r="IC14" s="931">
        <f t="shared" ref="IC14:IC28" si="123">SUM(MC14*($BT14/$HA$315))</f>
        <v>0</v>
      </c>
      <c r="ID14" s="1226">
        <f t="shared" ref="ID14:ID28" si="124">SUM(MD14*($BT14/$HA$315))</f>
        <v>0</v>
      </c>
      <c r="IE14" s="1226">
        <f t="shared" ref="IE14:IE28" si="125">SUM(ME14*($BT14/$HA$315))</f>
        <v>0</v>
      </c>
      <c r="IF14" s="1226">
        <f t="shared" ref="IF14:IF28" si="126">SUM(MF14*($BT14/$HA$315))</f>
        <v>0</v>
      </c>
      <c r="IG14" s="1226">
        <f t="shared" ref="IG14:IG28" si="127">SUM(MG14*($BT14/$HA$315))</f>
        <v>0</v>
      </c>
      <c r="IH14" s="1226">
        <f t="shared" ref="IH14:IH28" si="128">SUM(MH14*($BT14/$HA$315))</f>
        <v>0</v>
      </c>
      <c r="II14" s="1226">
        <f t="shared" ref="II14:II28" si="129">SUM(MI14*($BT14/$HA$315))</f>
        <v>0</v>
      </c>
      <c r="IJ14" s="1226">
        <f t="shared" ref="IJ14:IJ28" si="130">SUM(MJ14*($BT14/$HA$315))</f>
        <v>0</v>
      </c>
      <c r="IK14" s="1226">
        <f t="shared" ref="IK14:IK28" si="131">SUM(MK14*($BT14/$HA$315))</f>
        <v>0</v>
      </c>
      <c r="IL14" s="1226">
        <f t="shared" ref="IL14:IL28" si="132">SUM(ML14*($BT14/$HA$315))</f>
        <v>0</v>
      </c>
      <c r="IM14" s="1226">
        <f t="shared" ref="IM14:IM28" si="133">SUM(MM14*($BT14/$HA$315))</f>
        <v>0</v>
      </c>
      <c r="IN14" s="1226">
        <f t="shared" ref="IN14:IN28" si="134">SUM(MN14*($BT14/$HA$315))</f>
        <v>0</v>
      </c>
      <c r="IO14" s="1226">
        <f t="shared" ref="IO14:IO28" si="135">SUM(MO14*($BT14/$HA$315))</f>
        <v>0</v>
      </c>
      <c r="IP14" s="1226">
        <f t="shared" ref="IP14:IP28" si="136">SUM(MP14*($BT14/$HA$315))</f>
        <v>0</v>
      </c>
      <c r="IQ14" s="1226">
        <f t="shared" ref="IQ14:IQ28" si="137">SUM(MQ14*($BT14/$HA$315))</f>
        <v>0</v>
      </c>
      <c r="IR14" s="739"/>
      <c r="IS14" s="739"/>
      <c r="IT14" s="739"/>
      <c r="IU14" s="739"/>
      <c r="IV14" s="739"/>
      <c r="IW14" s="739"/>
      <c r="IX14" s="739"/>
      <c r="IY14" s="739"/>
      <c r="IZ14" s="1362" t="str">
        <f t="shared" ref="IZ14:IZ28" si="138">BU14</f>
        <v>Grotek Gro-Silic</v>
      </c>
      <c r="JA14" s="1231">
        <f t="shared" ref="JA14:JA28" si="139">SUM(BW14*$DP14)</f>
        <v>0</v>
      </c>
      <c r="JB14" s="1217">
        <f t="shared" ref="JB14:JB28" si="140">SUM(BX14*$DP14)</f>
        <v>0</v>
      </c>
      <c r="JC14" s="1217">
        <f t="shared" ref="JC14:JC28" si="141">SUM(BY14*$DP14)</f>
        <v>0</v>
      </c>
      <c r="JD14" s="545">
        <f t="shared" ref="JD14:JD28" si="142">SUM(BZ14*$DP14)</f>
        <v>0</v>
      </c>
      <c r="JE14" s="545">
        <f t="shared" ref="JE14:JE28" si="143">SUM(CA14*$DP14)</f>
        <v>0</v>
      </c>
      <c r="JF14" s="329">
        <f t="shared" ref="JF14:JF28" si="144">SUM(CB14*$DP14)</f>
        <v>0</v>
      </c>
      <c r="JG14" s="550">
        <f t="shared" ref="JG14:JG28" si="145">SUM(CC14*$DP14)</f>
        <v>0</v>
      </c>
      <c r="JH14" s="550">
        <f t="shared" ref="JH14:JH28" si="146">SUM(CD14*$DP14)</f>
        <v>0</v>
      </c>
      <c r="JI14" s="550">
        <f t="shared" ref="JI14:JI28" si="147">SUM(CE14*$DP14)</f>
        <v>0</v>
      </c>
      <c r="JJ14" s="550">
        <f t="shared" ref="JJ14:JJ28" si="148">SUM(CF14*$DP14)</f>
        <v>0</v>
      </c>
      <c r="JK14" s="550">
        <f t="shared" ref="JK14:JK28" si="149">SUM(CG14*$DP14)</f>
        <v>0</v>
      </c>
      <c r="JL14" s="550">
        <f t="shared" ref="JL14:JL28" si="150">SUM(CH14*$DP14)</f>
        <v>0</v>
      </c>
      <c r="JM14" s="550">
        <f t="shared" ref="JM14:JM28" si="151">SUM(CI14*$DP14)</f>
        <v>0</v>
      </c>
      <c r="JN14" s="550">
        <f t="shared" ref="JN14:JN28" si="152">SUM(CJ14*$DP14)</f>
        <v>308</v>
      </c>
      <c r="JO14" s="1217">
        <f t="shared" ref="JO14:JO28" si="153">SUM(CK14*$DP14)</f>
        <v>0</v>
      </c>
      <c r="JP14" s="545">
        <f t="shared" ref="JP14:JP28" si="154">SUM(CL14*$DP14)</f>
        <v>0</v>
      </c>
      <c r="JQ14" s="329">
        <f t="shared" ref="JQ14:JQ28" si="155">SUM(CM14*$DP14)</f>
        <v>0</v>
      </c>
      <c r="JR14" s="550">
        <f t="shared" ref="JR14:JR28" si="156">SUM(CN14*$DP14)</f>
        <v>0</v>
      </c>
      <c r="JS14" s="550">
        <f t="shared" ref="JS14:JS28" si="157">SUM(CO14*$DP14)</f>
        <v>0</v>
      </c>
      <c r="JT14" s="550">
        <f t="shared" ref="JT14:JT28" si="158">SUM(CP14*$DP14)</f>
        <v>0</v>
      </c>
      <c r="JU14" s="550">
        <f t="shared" ref="JU14:JU28" si="159">SUM(CQ14*$DP14)</f>
        <v>0</v>
      </c>
      <c r="JV14" s="932">
        <f t="shared" ref="JV14:JV28" si="160">SUM(CR14*$DP14)</f>
        <v>0</v>
      </c>
      <c r="JW14" s="932">
        <f t="shared" ref="JW14:JW28" si="161">SUM(CS14*$DP14)</f>
        <v>0</v>
      </c>
      <c r="JX14" s="932">
        <f t="shared" ref="JX14:JX28" si="162">SUM(CT14*$DP14)</f>
        <v>0</v>
      </c>
      <c r="JY14" s="932">
        <f t="shared" ref="JY14:JY28" si="163">SUM(CU14*$DP14)</f>
        <v>1.0500000000000001E-2</v>
      </c>
      <c r="JZ14" s="932">
        <f t="shared" ref="JZ14:JZ28" si="164">SUM(CV14*$DP14)</f>
        <v>0</v>
      </c>
      <c r="KA14" s="932">
        <f t="shared" ref="KA14:KA28" si="165">SUM(CW14*$DP14)</f>
        <v>6.3E-2</v>
      </c>
      <c r="KB14" s="932">
        <f t="shared" ref="KB14:KB28" si="166">SUM(CX14*$DP14)</f>
        <v>0</v>
      </c>
      <c r="KC14" s="932">
        <f t="shared" ref="KC14:KC28" si="167">SUM(CY14*$DP14)</f>
        <v>0</v>
      </c>
      <c r="KD14" s="327">
        <f t="shared" ref="KD14:KD28" si="168">SUM(CZ14*$DP14)</f>
        <v>0</v>
      </c>
      <c r="KE14" s="327">
        <f t="shared" ref="KE14:KE28" si="169">SUM(DA14*$DP14)</f>
        <v>0</v>
      </c>
      <c r="KF14" s="327">
        <f t="shared" ref="KF14:KF28" si="170">SUM(DB14*$DP14)</f>
        <v>0</v>
      </c>
      <c r="KG14" s="327">
        <f t="shared" ref="KG14:KG28" si="171">SUM(DC14*$DP14)</f>
        <v>0</v>
      </c>
      <c r="KH14" s="327">
        <f t="shared" ref="KH14:KH28" si="172">SUM(DD14*$DP14)</f>
        <v>0</v>
      </c>
      <c r="KI14" s="327">
        <f t="shared" ref="KI14:KI28" si="173">SUM(DE14*$DP14)</f>
        <v>0</v>
      </c>
      <c r="KJ14" s="327">
        <f t="shared" ref="KJ14:KJ28" si="174">SUM(DF14*$DP14)</f>
        <v>0</v>
      </c>
      <c r="KK14" s="327">
        <f t="shared" ref="KK14:KK28" si="175">SUM(DG14*$DP14)</f>
        <v>0</v>
      </c>
      <c r="KL14" s="327">
        <f t="shared" ref="KL14:KL28" si="176">SUM(DH14*$DP14)</f>
        <v>0</v>
      </c>
      <c r="KM14" s="327">
        <f t="shared" ref="KM14:KM28" si="177">SUM(DI14*$DP14)</f>
        <v>0</v>
      </c>
      <c r="KN14" s="327">
        <f t="shared" ref="KN14:KN28" si="178">SUM(DJ14*$DP14)</f>
        <v>0</v>
      </c>
      <c r="KO14" s="327">
        <f t="shared" ref="KO14:KO28" si="179">SUM(DK14*$DP14)</f>
        <v>0</v>
      </c>
      <c r="KP14" s="327">
        <f t="shared" ref="KP14:KP28" si="180">SUM(DL14*$DP14)</f>
        <v>0</v>
      </c>
      <c r="KQ14" s="327">
        <f t="shared" ref="KQ14:KQ28" si="181">SUM(DM14*$DP14)</f>
        <v>0</v>
      </c>
      <c r="KR14" s="739"/>
      <c r="KS14" s="739"/>
      <c r="KT14" s="739"/>
      <c r="KU14" s="739"/>
      <c r="KV14" s="739"/>
      <c r="KW14" s="739"/>
      <c r="KX14" s="739"/>
      <c r="KY14" s="739"/>
      <c r="KZ14" s="1362" t="str">
        <f t="shared" ref="KZ14:KZ28" si="182">BU14</f>
        <v>Grotek Gro-Silic</v>
      </c>
      <c r="LA14" s="1217">
        <f t="shared" ref="LA14:MM14" si="183">SUM(JA14/$DO$14)</f>
        <v>0</v>
      </c>
      <c r="LB14" s="1217">
        <f t="shared" si="183"/>
        <v>0</v>
      </c>
      <c r="LC14" s="1217">
        <f t="shared" si="183"/>
        <v>0</v>
      </c>
      <c r="LD14" s="545">
        <f t="shared" si="183"/>
        <v>0</v>
      </c>
      <c r="LE14" s="545">
        <f t="shared" si="183"/>
        <v>0</v>
      </c>
      <c r="LF14" s="329">
        <f t="shared" si="183"/>
        <v>0</v>
      </c>
      <c r="LG14" s="550">
        <f t="shared" si="183"/>
        <v>0</v>
      </c>
      <c r="LH14" s="550">
        <f t="shared" si="183"/>
        <v>0</v>
      </c>
      <c r="LI14" s="550">
        <f t="shared" si="183"/>
        <v>0</v>
      </c>
      <c r="LJ14" s="550">
        <f t="shared" si="183"/>
        <v>0</v>
      </c>
      <c r="LK14" s="550">
        <f t="shared" si="183"/>
        <v>0</v>
      </c>
      <c r="LL14" s="550">
        <f t="shared" si="183"/>
        <v>0</v>
      </c>
      <c r="LM14" s="550">
        <f t="shared" si="183"/>
        <v>0</v>
      </c>
      <c r="LN14" s="550">
        <f t="shared" si="183"/>
        <v>616</v>
      </c>
      <c r="LO14" s="1217">
        <f t="shared" si="183"/>
        <v>0</v>
      </c>
      <c r="LP14" s="1217">
        <f t="shared" si="183"/>
        <v>0</v>
      </c>
      <c r="LQ14" s="1217">
        <f t="shared" si="183"/>
        <v>0</v>
      </c>
      <c r="LR14" s="550">
        <f t="shared" si="183"/>
        <v>0</v>
      </c>
      <c r="LS14" s="550">
        <f t="shared" si="183"/>
        <v>0</v>
      </c>
      <c r="LT14" s="550">
        <f t="shared" si="183"/>
        <v>0</v>
      </c>
      <c r="LU14" s="550">
        <f t="shared" si="183"/>
        <v>0</v>
      </c>
      <c r="LV14" s="932">
        <f t="shared" si="183"/>
        <v>0</v>
      </c>
      <c r="LW14" s="932">
        <f t="shared" si="183"/>
        <v>0</v>
      </c>
      <c r="LX14" s="932">
        <f t="shared" si="183"/>
        <v>0</v>
      </c>
      <c r="LY14" s="932">
        <f t="shared" si="183"/>
        <v>2.1000000000000001E-2</v>
      </c>
      <c r="LZ14" s="932">
        <f t="shared" si="183"/>
        <v>0</v>
      </c>
      <c r="MA14" s="932">
        <f t="shared" si="183"/>
        <v>0.126</v>
      </c>
      <c r="MB14" s="932">
        <f t="shared" si="183"/>
        <v>0</v>
      </c>
      <c r="MC14" s="932">
        <f t="shared" si="183"/>
        <v>0</v>
      </c>
      <c r="MD14" s="932">
        <f t="shared" si="183"/>
        <v>0</v>
      </c>
      <c r="ME14" s="327">
        <f t="shared" si="183"/>
        <v>0</v>
      </c>
      <c r="MF14" s="327">
        <f t="shared" si="183"/>
        <v>0</v>
      </c>
      <c r="MG14" s="327">
        <f t="shared" si="183"/>
        <v>0</v>
      </c>
      <c r="MH14" s="327">
        <f t="shared" si="183"/>
        <v>0</v>
      </c>
      <c r="MI14" s="327">
        <f t="shared" si="183"/>
        <v>0</v>
      </c>
      <c r="MJ14" s="327">
        <f t="shared" si="183"/>
        <v>0</v>
      </c>
      <c r="MK14" s="327">
        <f t="shared" si="183"/>
        <v>0</v>
      </c>
      <c r="ML14" s="327">
        <f t="shared" si="183"/>
        <v>0</v>
      </c>
      <c r="MM14" s="327">
        <f t="shared" si="183"/>
        <v>0</v>
      </c>
      <c r="MN14" s="327">
        <f t="shared" ref="MN14:MP14" si="184">SUM(KN14/$DO$14)</f>
        <v>0</v>
      </c>
      <c r="MO14" s="327">
        <f t="shared" si="184"/>
        <v>0</v>
      </c>
      <c r="MP14" s="327">
        <f t="shared" si="184"/>
        <v>0</v>
      </c>
      <c r="MQ14" s="327">
        <f>SUM(KQ14/$DO$14)</f>
        <v>0</v>
      </c>
    </row>
    <row r="15" spans="1:355" s="317" customFormat="1" ht="15.75" hidden="1" customHeight="1" outlineLevel="1" thickTop="1" thickBot="1" x14ac:dyDescent="0.3">
      <c r="A15" s="941"/>
      <c r="B15" s="1919" t="s">
        <v>960</v>
      </c>
      <c r="C15" s="1920"/>
      <c r="D15" s="874" t="s">
        <v>1422</v>
      </c>
      <c r="E15" s="770"/>
      <c r="F15" s="757"/>
      <c r="G15" s="638"/>
      <c r="H15" s="627"/>
      <c r="I15" s="639"/>
      <c r="J15" s="771"/>
      <c r="K15" s="616"/>
      <c r="L15" s="616"/>
      <c r="M15" s="617"/>
      <c r="N15" s="618"/>
      <c r="O15" s="1535"/>
      <c r="P15" s="616"/>
      <c r="Q15" s="617"/>
      <c r="R15" s="618"/>
      <c r="S15" s="1535"/>
      <c r="T15" s="616"/>
      <c r="U15" s="617"/>
      <c r="V15" s="618"/>
      <c r="W15" s="1535"/>
      <c r="X15" s="616"/>
      <c r="Y15" s="617"/>
      <c r="Z15" s="618"/>
      <c r="AA15" s="1535"/>
      <c r="AB15" s="616"/>
      <c r="AC15" s="617"/>
      <c r="AD15" s="618"/>
      <c r="AE15" s="1535"/>
      <c r="AF15" s="616"/>
      <c r="AG15" s="617"/>
      <c r="AH15" s="618"/>
      <c r="AI15" s="1535"/>
      <c r="AJ15" s="616"/>
      <c r="AK15" s="617"/>
      <c r="AL15" s="618"/>
      <c r="AM15" s="1535"/>
      <c r="AN15" s="616"/>
      <c r="AO15" s="617"/>
      <c r="AP15" s="618"/>
      <c r="AQ15" s="1535"/>
      <c r="AR15" s="616"/>
      <c r="AS15" s="617"/>
      <c r="AT15" s="618"/>
      <c r="AU15" s="1535"/>
      <c r="AV15" s="616"/>
      <c r="AW15" s="617"/>
      <c r="AX15" s="618"/>
      <c r="AY15" s="1535"/>
      <c r="AZ15" s="616"/>
      <c r="BA15" s="617"/>
      <c r="BB15" s="616"/>
      <c r="BC15" s="619"/>
      <c r="BD15" s="616"/>
      <c r="BE15" s="617"/>
      <c r="BF15" s="616"/>
      <c r="BG15" s="1051"/>
      <c r="BH15" s="1052"/>
      <c r="BI15" s="1053"/>
      <c r="BJ15" s="1048"/>
      <c r="BK15" s="1048"/>
      <c r="BL15" s="1048"/>
      <c r="BM15" s="1048"/>
      <c r="BN15" s="908"/>
      <c r="BO15" s="619"/>
      <c r="BP15" s="1336"/>
      <c r="BQ15" s="1487"/>
      <c r="BR15" s="734">
        <f t="shared" si="37"/>
        <v>82.497657268401113</v>
      </c>
      <c r="BS15" s="734">
        <f t="shared" ref="BS15:BS28" si="185">SUM(HA15:IQ15)*1000</f>
        <v>24.880245842851135</v>
      </c>
      <c r="BT15" s="696">
        <f t="shared" ref="BT15:BT28" si="186">$BV$13</f>
        <v>1</v>
      </c>
      <c r="BU15" s="1146" t="str">
        <f t="shared" si="38"/>
        <v>GH CALiMAGic</v>
      </c>
      <c r="BV15" s="1139" t="str">
        <f t="shared" si="39"/>
        <v>Vigor</v>
      </c>
      <c r="BW15" s="1233">
        <f t="shared" ref="BW15:CB27" si="187">BW321</f>
        <v>0</v>
      </c>
      <c r="BX15" s="1233">
        <f t="shared" si="187"/>
        <v>0.01</v>
      </c>
      <c r="BY15" s="1233">
        <f t="shared" si="187"/>
        <v>0</v>
      </c>
      <c r="BZ15" s="1234">
        <f t="shared" si="187"/>
        <v>0</v>
      </c>
      <c r="CA15" s="1234">
        <f t="shared" si="187"/>
        <v>0</v>
      </c>
      <c r="CB15" s="1235">
        <f t="shared" si="187"/>
        <v>0</v>
      </c>
      <c r="CC15" s="1236">
        <f t="shared" si="41"/>
        <v>0</v>
      </c>
      <c r="CD15" s="1236">
        <f t="shared" ref="CD15" si="188">CD321</f>
        <v>0</v>
      </c>
      <c r="CE15" s="1236">
        <f t="shared" si="43"/>
        <v>0</v>
      </c>
      <c r="CF15" s="1236">
        <f t="shared" si="43"/>
        <v>0</v>
      </c>
      <c r="CG15" s="1236">
        <f t="shared" si="43"/>
        <v>0</v>
      </c>
      <c r="CH15" s="1236">
        <f t="shared" ref="CH15" si="189">CH321</f>
        <v>0</v>
      </c>
      <c r="CI15" s="1236">
        <f t="shared" ref="CI15:CQ15" si="190">CI321</f>
        <v>0</v>
      </c>
      <c r="CJ15" s="1236">
        <f t="shared" si="190"/>
        <v>0</v>
      </c>
      <c r="CK15" s="1233">
        <f t="shared" si="190"/>
        <v>0</v>
      </c>
      <c r="CL15" s="1234">
        <f t="shared" si="190"/>
        <v>0</v>
      </c>
      <c r="CM15" s="1235">
        <f t="shared" si="190"/>
        <v>0</v>
      </c>
      <c r="CN15" s="1236">
        <f t="shared" si="190"/>
        <v>1.4999999999999999E-2</v>
      </c>
      <c r="CO15" s="1236">
        <f t="shared" si="190"/>
        <v>0.05</v>
      </c>
      <c r="CP15" s="1236">
        <f t="shared" si="190"/>
        <v>0</v>
      </c>
      <c r="CQ15" s="1236">
        <f t="shared" si="190"/>
        <v>0</v>
      </c>
      <c r="CR15" s="1237">
        <f t="shared" ref="CR15:DM15" si="191">CR321</f>
        <v>0</v>
      </c>
      <c r="CS15" s="1237">
        <f t="shared" si="191"/>
        <v>1E-3</v>
      </c>
      <c r="CT15" s="1237">
        <f t="shared" si="191"/>
        <v>0</v>
      </c>
      <c r="CU15" s="1237">
        <f t="shared" si="191"/>
        <v>0</v>
      </c>
      <c r="CV15" s="1237">
        <f t="shared" si="191"/>
        <v>0</v>
      </c>
      <c r="CW15" s="1237">
        <f t="shared" si="191"/>
        <v>0</v>
      </c>
      <c r="CX15" s="1237">
        <f t="shared" si="191"/>
        <v>0</v>
      </c>
      <c r="CY15" s="1237">
        <f t="shared" si="191"/>
        <v>0</v>
      </c>
      <c r="CZ15" s="1238">
        <f t="shared" si="191"/>
        <v>0</v>
      </c>
      <c r="DA15" s="1238">
        <f t="shared" si="191"/>
        <v>0</v>
      </c>
      <c r="DB15" s="1238">
        <f t="shared" si="191"/>
        <v>0</v>
      </c>
      <c r="DC15" s="1238">
        <f t="shared" si="191"/>
        <v>0</v>
      </c>
      <c r="DD15" s="1238">
        <f t="shared" si="191"/>
        <v>0</v>
      </c>
      <c r="DE15" s="1238">
        <f t="shared" si="191"/>
        <v>0</v>
      </c>
      <c r="DF15" s="1238">
        <f t="shared" ref="DF15" si="192">DF321</f>
        <v>0</v>
      </c>
      <c r="DG15" s="1238">
        <f t="shared" si="191"/>
        <v>0</v>
      </c>
      <c r="DH15" s="1238">
        <f t="shared" si="191"/>
        <v>0</v>
      </c>
      <c r="DI15" s="1238">
        <f t="shared" si="191"/>
        <v>0</v>
      </c>
      <c r="DJ15" s="1238">
        <f t="shared" ref="DJ15:DL15" si="193">DJ321</f>
        <v>0</v>
      </c>
      <c r="DK15" s="1238">
        <f t="shared" si="193"/>
        <v>0</v>
      </c>
      <c r="DL15" s="1238">
        <f t="shared" si="193"/>
        <v>0</v>
      </c>
      <c r="DM15" s="1238">
        <f t="shared" si="191"/>
        <v>0</v>
      </c>
      <c r="DN15" s="1077">
        <f t="shared" ref="DN15:DS27" si="194">DN321</f>
        <v>2</v>
      </c>
      <c r="DO15" s="1078">
        <f t="shared" si="194"/>
        <v>3.7850000000000001</v>
      </c>
      <c r="DP15" s="1078">
        <f t="shared" si="194"/>
        <v>4690</v>
      </c>
      <c r="DQ15" s="1079">
        <f t="shared" si="194"/>
        <v>1.239101717305152</v>
      </c>
      <c r="DR15" s="1218">
        <f t="shared" si="194"/>
        <v>51.95</v>
      </c>
      <c r="DS15" s="1218">
        <f t="shared" si="194"/>
        <v>1.3725231175693528E-2</v>
      </c>
      <c r="DT15" s="739"/>
      <c r="DU15" s="1409"/>
      <c r="DV15" s="1409"/>
      <c r="DW15" s="1409"/>
      <c r="DX15" s="1409"/>
      <c r="DY15" s="1409"/>
      <c r="DZ15" s="1409"/>
      <c r="EA15" s="1409"/>
      <c r="EB15" s="1409"/>
      <c r="EC15" s="1409"/>
      <c r="ED15" s="1409"/>
      <c r="EE15" s="1409"/>
      <c r="EF15" s="1409"/>
      <c r="EG15" s="1409"/>
      <c r="EH15" s="1409"/>
      <c r="EI15" s="1409"/>
      <c r="EJ15" s="1409"/>
      <c r="EK15" s="1409"/>
      <c r="EL15" s="1340" t="str">
        <f t="shared" si="50"/>
        <v>Calcium Carbonate, Magnesium Nitrate, Iron DTPA</v>
      </c>
      <c r="EM15" s="739"/>
      <c r="EN15" s="739"/>
      <c r="EO15" s="739"/>
      <c r="EP15" s="739"/>
      <c r="EQ15" s="739"/>
      <c r="ER15" s="739"/>
      <c r="ES15" s="739"/>
      <c r="ET15" s="739"/>
      <c r="EU15" s="739"/>
      <c r="EV15" s="739"/>
      <c r="EW15" s="739"/>
      <c r="EX15" s="739"/>
      <c r="EY15" s="739"/>
      <c r="EZ15" s="1348" t="str">
        <f t="shared" si="51"/>
        <v>GH CALiMAGic</v>
      </c>
      <c r="FA15" s="1224">
        <f t="shared" si="52"/>
        <v>0</v>
      </c>
      <c r="FB15" s="1224">
        <f t="shared" si="53"/>
        <v>0.01</v>
      </c>
      <c r="FC15" s="1224">
        <f t="shared" si="54"/>
        <v>0</v>
      </c>
      <c r="FD15" s="544">
        <f t="shared" si="55"/>
        <v>0</v>
      </c>
      <c r="FE15" s="544">
        <f t="shared" si="56"/>
        <v>0</v>
      </c>
      <c r="FF15" s="324">
        <f t="shared" si="57"/>
        <v>0</v>
      </c>
      <c r="FG15" s="549">
        <f t="shared" si="58"/>
        <v>0</v>
      </c>
      <c r="FH15" s="549">
        <f t="shared" si="59"/>
        <v>0</v>
      </c>
      <c r="FI15" s="549">
        <f t="shared" si="60"/>
        <v>0</v>
      </c>
      <c r="FJ15" s="549">
        <f t="shared" si="61"/>
        <v>0</v>
      </c>
      <c r="FK15" s="549">
        <f t="shared" si="62"/>
        <v>0</v>
      </c>
      <c r="FL15" s="549">
        <f t="shared" si="63"/>
        <v>0</v>
      </c>
      <c r="FM15" s="549">
        <f t="shared" si="64"/>
        <v>0</v>
      </c>
      <c r="FN15" s="549">
        <f t="shared" si="65"/>
        <v>0</v>
      </c>
      <c r="FO15" s="1203">
        <f t="shared" si="66"/>
        <v>0.01</v>
      </c>
      <c r="FP15" s="544">
        <f t="shared" si="67"/>
        <v>0</v>
      </c>
      <c r="FQ15" s="324">
        <f t="shared" si="68"/>
        <v>0</v>
      </c>
      <c r="FR15" s="548">
        <f t="shared" si="69"/>
        <v>1.4999999999999999E-2</v>
      </c>
      <c r="FS15" s="548">
        <f t="shared" si="70"/>
        <v>0.05</v>
      </c>
      <c r="FT15" s="548">
        <f t="shared" ref="FT15:FT28" si="195">SUM($CP15*$BT15) +$FK15</f>
        <v>0</v>
      </c>
      <c r="FU15" s="548">
        <f t="shared" si="71"/>
        <v>0</v>
      </c>
      <c r="FV15" s="928">
        <f t="shared" si="72"/>
        <v>0</v>
      </c>
      <c r="FW15" s="928">
        <f t="shared" si="73"/>
        <v>1E-3</v>
      </c>
      <c r="FX15" s="928">
        <f t="shared" si="74"/>
        <v>0</v>
      </c>
      <c r="FY15" s="928">
        <f t="shared" si="75"/>
        <v>0</v>
      </c>
      <c r="FZ15" s="928">
        <f t="shared" si="76"/>
        <v>0</v>
      </c>
      <c r="GA15" s="928">
        <f t="shared" si="77"/>
        <v>0</v>
      </c>
      <c r="GB15" s="928">
        <f t="shared" si="78"/>
        <v>0</v>
      </c>
      <c r="GC15" s="928">
        <f t="shared" si="79"/>
        <v>0</v>
      </c>
      <c r="GD15" s="326">
        <f t="shared" si="80"/>
        <v>0</v>
      </c>
      <c r="GE15" s="326">
        <f t="shared" si="81"/>
        <v>0</v>
      </c>
      <c r="GF15" s="326">
        <f t="shared" si="82"/>
        <v>0</v>
      </c>
      <c r="GG15" s="326">
        <f t="shared" si="83"/>
        <v>0</v>
      </c>
      <c r="GH15" s="326">
        <f t="shared" si="84"/>
        <v>0</v>
      </c>
      <c r="GI15" s="326">
        <f t="shared" si="85"/>
        <v>0</v>
      </c>
      <c r="GJ15" s="326">
        <f t="shared" si="86"/>
        <v>0</v>
      </c>
      <c r="GK15" s="326">
        <f t="shared" si="87"/>
        <v>0</v>
      </c>
      <c r="GL15" s="326">
        <f t="shared" si="88"/>
        <v>0</v>
      </c>
      <c r="GM15" s="326">
        <f t="shared" si="89"/>
        <v>0</v>
      </c>
      <c r="GN15" s="326">
        <f t="shared" si="90"/>
        <v>0</v>
      </c>
      <c r="GO15" s="326">
        <f t="shared" si="91"/>
        <v>0</v>
      </c>
      <c r="GP15" s="326">
        <f t="shared" si="92"/>
        <v>0</v>
      </c>
      <c r="GQ15" s="326">
        <f t="shared" si="93"/>
        <v>0</v>
      </c>
      <c r="GR15" s="739"/>
      <c r="GS15" s="739"/>
      <c r="GT15" s="739"/>
      <c r="GU15" s="739"/>
      <c r="GV15" s="739"/>
      <c r="GW15" s="739"/>
      <c r="GX15" s="739"/>
      <c r="GY15" s="739"/>
      <c r="GZ15" s="1362" t="str">
        <f t="shared" si="94"/>
        <v>GH CALiMAGic</v>
      </c>
      <c r="HA15" s="1225">
        <f t="shared" si="95"/>
        <v>0</v>
      </c>
      <c r="HB15" s="1225">
        <f t="shared" si="96"/>
        <v>3.2737165582698855E-3</v>
      </c>
      <c r="HC15" s="1225">
        <f t="shared" si="97"/>
        <v>0</v>
      </c>
      <c r="HD15" s="542">
        <f t="shared" si="98"/>
        <v>0</v>
      </c>
      <c r="HE15" s="542">
        <f t="shared" si="99"/>
        <v>0</v>
      </c>
      <c r="HF15" s="321">
        <f t="shared" si="100"/>
        <v>0</v>
      </c>
      <c r="HG15" s="547">
        <f t="shared" si="101"/>
        <v>0</v>
      </c>
      <c r="HH15" s="547">
        <f t="shared" si="102"/>
        <v>0</v>
      </c>
      <c r="HI15" s="547">
        <f t="shared" si="103"/>
        <v>0</v>
      </c>
      <c r="HJ15" s="547">
        <f t="shared" si="104"/>
        <v>0</v>
      </c>
      <c r="HK15" s="547">
        <f t="shared" si="105"/>
        <v>0</v>
      </c>
      <c r="HL15" s="547">
        <f t="shared" si="106"/>
        <v>0</v>
      </c>
      <c r="HM15" s="547">
        <f t="shared" si="107"/>
        <v>0</v>
      </c>
      <c r="HN15" s="547">
        <f t="shared" si="108"/>
        <v>0</v>
      </c>
      <c r="HO15" s="1225">
        <f t="shared" si="109"/>
        <v>0</v>
      </c>
      <c r="HP15" s="542">
        <f t="shared" si="110"/>
        <v>0</v>
      </c>
      <c r="HQ15" s="321">
        <f t="shared" si="111"/>
        <v>0</v>
      </c>
      <c r="HR15" s="547">
        <f t="shared" si="112"/>
        <v>4.9105748374048287E-3</v>
      </c>
      <c r="HS15" s="547">
        <f t="shared" si="113"/>
        <v>1.636858279134943E-2</v>
      </c>
      <c r="HT15" s="547">
        <f t="shared" si="114"/>
        <v>0</v>
      </c>
      <c r="HU15" s="547">
        <f t="shared" si="115"/>
        <v>0</v>
      </c>
      <c r="HV15" s="931">
        <f t="shared" si="116"/>
        <v>0</v>
      </c>
      <c r="HW15" s="931">
        <f t="shared" si="117"/>
        <v>3.273716558269886E-4</v>
      </c>
      <c r="HX15" s="931">
        <f t="shared" si="118"/>
        <v>0</v>
      </c>
      <c r="HY15" s="931">
        <f t="shared" si="119"/>
        <v>0</v>
      </c>
      <c r="HZ15" s="931">
        <f t="shared" si="120"/>
        <v>0</v>
      </c>
      <c r="IA15" s="931">
        <f t="shared" si="121"/>
        <v>0</v>
      </c>
      <c r="IB15" s="931">
        <f t="shared" si="122"/>
        <v>0</v>
      </c>
      <c r="IC15" s="931">
        <f t="shared" si="123"/>
        <v>0</v>
      </c>
      <c r="ID15" s="1226">
        <f t="shared" si="124"/>
        <v>0</v>
      </c>
      <c r="IE15" s="1226">
        <f t="shared" si="125"/>
        <v>0</v>
      </c>
      <c r="IF15" s="1226">
        <f t="shared" si="126"/>
        <v>0</v>
      </c>
      <c r="IG15" s="1226">
        <f t="shared" si="127"/>
        <v>0</v>
      </c>
      <c r="IH15" s="1226">
        <f t="shared" si="128"/>
        <v>0</v>
      </c>
      <c r="II15" s="1226">
        <f t="shared" si="129"/>
        <v>0</v>
      </c>
      <c r="IJ15" s="1226">
        <f t="shared" si="130"/>
        <v>0</v>
      </c>
      <c r="IK15" s="1226">
        <f t="shared" si="131"/>
        <v>0</v>
      </c>
      <c r="IL15" s="1226">
        <f t="shared" si="132"/>
        <v>0</v>
      </c>
      <c r="IM15" s="1226">
        <f t="shared" si="133"/>
        <v>0</v>
      </c>
      <c r="IN15" s="1226">
        <f t="shared" si="134"/>
        <v>0</v>
      </c>
      <c r="IO15" s="1226">
        <f t="shared" si="135"/>
        <v>0</v>
      </c>
      <c r="IP15" s="1226">
        <f t="shared" si="136"/>
        <v>0</v>
      </c>
      <c r="IQ15" s="1226">
        <f t="shared" si="137"/>
        <v>0</v>
      </c>
      <c r="IR15" s="739"/>
      <c r="IS15" s="739"/>
      <c r="IT15" s="739"/>
      <c r="IU15" s="739"/>
      <c r="IV15" s="739"/>
      <c r="IW15" s="739"/>
      <c r="IX15" s="739"/>
      <c r="IY15" s="739"/>
      <c r="IZ15" s="1362" t="str">
        <f t="shared" si="138"/>
        <v>GH CALiMAGic</v>
      </c>
      <c r="JA15" s="1217">
        <f t="shared" si="139"/>
        <v>0</v>
      </c>
      <c r="JB15" s="1217">
        <f t="shared" si="140"/>
        <v>46.9</v>
      </c>
      <c r="JC15" s="1217">
        <f t="shared" si="141"/>
        <v>0</v>
      </c>
      <c r="JD15" s="545">
        <f t="shared" si="142"/>
        <v>0</v>
      </c>
      <c r="JE15" s="545">
        <f t="shared" si="143"/>
        <v>0</v>
      </c>
      <c r="JF15" s="329">
        <f t="shared" si="144"/>
        <v>0</v>
      </c>
      <c r="JG15" s="550">
        <f t="shared" si="145"/>
        <v>0</v>
      </c>
      <c r="JH15" s="550">
        <f t="shared" si="146"/>
        <v>0</v>
      </c>
      <c r="JI15" s="550">
        <f t="shared" si="147"/>
        <v>0</v>
      </c>
      <c r="JJ15" s="550">
        <f t="shared" si="148"/>
        <v>0</v>
      </c>
      <c r="JK15" s="550">
        <f t="shared" si="149"/>
        <v>0</v>
      </c>
      <c r="JL15" s="550">
        <f t="shared" si="150"/>
        <v>0</v>
      </c>
      <c r="JM15" s="550">
        <f t="shared" si="151"/>
        <v>0</v>
      </c>
      <c r="JN15" s="550">
        <f t="shared" si="152"/>
        <v>0</v>
      </c>
      <c r="JO15" s="1217">
        <f t="shared" si="153"/>
        <v>0</v>
      </c>
      <c r="JP15" s="545">
        <f t="shared" si="154"/>
        <v>0</v>
      </c>
      <c r="JQ15" s="329">
        <f t="shared" si="155"/>
        <v>0</v>
      </c>
      <c r="JR15" s="550">
        <f t="shared" si="156"/>
        <v>70.349999999999994</v>
      </c>
      <c r="JS15" s="550">
        <f t="shared" si="157"/>
        <v>234.5</v>
      </c>
      <c r="JT15" s="550">
        <f t="shared" si="158"/>
        <v>0</v>
      </c>
      <c r="JU15" s="550">
        <f t="shared" si="159"/>
        <v>0</v>
      </c>
      <c r="JV15" s="932">
        <f t="shared" si="160"/>
        <v>0</v>
      </c>
      <c r="JW15" s="932">
        <f t="shared" si="161"/>
        <v>4.6900000000000004</v>
      </c>
      <c r="JX15" s="932">
        <f t="shared" si="162"/>
        <v>0</v>
      </c>
      <c r="JY15" s="932">
        <f t="shared" si="163"/>
        <v>0</v>
      </c>
      <c r="JZ15" s="932">
        <f t="shared" si="164"/>
        <v>0</v>
      </c>
      <c r="KA15" s="932">
        <f t="shared" si="165"/>
        <v>0</v>
      </c>
      <c r="KB15" s="932">
        <f t="shared" si="166"/>
        <v>0</v>
      </c>
      <c r="KC15" s="932">
        <f t="shared" si="167"/>
        <v>0</v>
      </c>
      <c r="KD15" s="327">
        <f t="shared" si="168"/>
        <v>0</v>
      </c>
      <c r="KE15" s="327">
        <f t="shared" si="169"/>
        <v>0</v>
      </c>
      <c r="KF15" s="327">
        <f t="shared" si="170"/>
        <v>0</v>
      </c>
      <c r="KG15" s="327">
        <f t="shared" si="171"/>
        <v>0</v>
      </c>
      <c r="KH15" s="327">
        <f t="shared" si="172"/>
        <v>0</v>
      </c>
      <c r="KI15" s="327">
        <f t="shared" si="173"/>
        <v>0</v>
      </c>
      <c r="KJ15" s="327">
        <f t="shared" si="174"/>
        <v>0</v>
      </c>
      <c r="KK15" s="327">
        <f t="shared" si="175"/>
        <v>0</v>
      </c>
      <c r="KL15" s="327">
        <f t="shared" si="176"/>
        <v>0</v>
      </c>
      <c r="KM15" s="327">
        <f t="shared" si="177"/>
        <v>0</v>
      </c>
      <c r="KN15" s="327">
        <f t="shared" si="178"/>
        <v>0</v>
      </c>
      <c r="KO15" s="327">
        <f t="shared" si="179"/>
        <v>0</v>
      </c>
      <c r="KP15" s="327">
        <f t="shared" si="180"/>
        <v>0</v>
      </c>
      <c r="KQ15" s="327">
        <f t="shared" si="181"/>
        <v>0</v>
      </c>
      <c r="KR15" s="739"/>
      <c r="KS15" s="739"/>
      <c r="KT15" s="739"/>
      <c r="KU15" s="739"/>
      <c r="KV15" s="739"/>
      <c r="KW15" s="739"/>
      <c r="KX15" s="739"/>
      <c r="KY15" s="739"/>
      <c r="KZ15" s="1362" t="str">
        <f t="shared" si="182"/>
        <v>GH CALiMAGic</v>
      </c>
      <c r="LA15" s="1217">
        <f t="shared" ref="LA15:MM15" si="196">SUM(JA15/$DO$15)</f>
        <v>0</v>
      </c>
      <c r="LB15" s="1217">
        <f t="shared" si="196"/>
        <v>12.391017173051518</v>
      </c>
      <c r="LC15" s="1217">
        <f t="shared" si="196"/>
        <v>0</v>
      </c>
      <c r="LD15" s="545">
        <f t="shared" si="196"/>
        <v>0</v>
      </c>
      <c r="LE15" s="545">
        <f t="shared" si="196"/>
        <v>0</v>
      </c>
      <c r="LF15" s="329">
        <f t="shared" si="196"/>
        <v>0</v>
      </c>
      <c r="LG15" s="550">
        <f t="shared" si="196"/>
        <v>0</v>
      </c>
      <c r="LH15" s="550">
        <f t="shared" si="196"/>
        <v>0</v>
      </c>
      <c r="LI15" s="550">
        <f t="shared" si="196"/>
        <v>0</v>
      </c>
      <c r="LJ15" s="550">
        <f t="shared" si="196"/>
        <v>0</v>
      </c>
      <c r="LK15" s="550">
        <f t="shared" si="196"/>
        <v>0</v>
      </c>
      <c r="LL15" s="550">
        <f t="shared" si="196"/>
        <v>0</v>
      </c>
      <c r="LM15" s="550">
        <f t="shared" si="196"/>
        <v>0</v>
      </c>
      <c r="LN15" s="550">
        <f t="shared" si="196"/>
        <v>0</v>
      </c>
      <c r="LO15" s="1217">
        <f t="shared" si="196"/>
        <v>0</v>
      </c>
      <c r="LP15" s="1217">
        <f t="shared" si="196"/>
        <v>0</v>
      </c>
      <c r="LQ15" s="1217">
        <f t="shared" si="196"/>
        <v>0</v>
      </c>
      <c r="LR15" s="550">
        <f t="shared" si="196"/>
        <v>18.586525759577277</v>
      </c>
      <c r="LS15" s="550">
        <f t="shared" si="196"/>
        <v>61.955085865257594</v>
      </c>
      <c r="LT15" s="550">
        <f t="shared" si="196"/>
        <v>0</v>
      </c>
      <c r="LU15" s="550">
        <f t="shared" si="196"/>
        <v>0</v>
      </c>
      <c r="LV15" s="932">
        <f t="shared" si="196"/>
        <v>0</v>
      </c>
      <c r="LW15" s="932">
        <f t="shared" si="196"/>
        <v>1.239101717305152</v>
      </c>
      <c r="LX15" s="932">
        <f t="shared" si="196"/>
        <v>0</v>
      </c>
      <c r="LY15" s="932">
        <f t="shared" si="196"/>
        <v>0</v>
      </c>
      <c r="LZ15" s="932">
        <f t="shared" si="196"/>
        <v>0</v>
      </c>
      <c r="MA15" s="932">
        <f t="shared" si="196"/>
        <v>0</v>
      </c>
      <c r="MB15" s="932">
        <f t="shared" si="196"/>
        <v>0</v>
      </c>
      <c r="MC15" s="932">
        <f t="shared" si="196"/>
        <v>0</v>
      </c>
      <c r="MD15" s="932">
        <f t="shared" si="196"/>
        <v>0</v>
      </c>
      <c r="ME15" s="327">
        <f t="shared" si="196"/>
        <v>0</v>
      </c>
      <c r="MF15" s="327">
        <f t="shared" si="196"/>
        <v>0</v>
      </c>
      <c r="MG15" s="327">
        <f t="shared" si="196"/>
        <v>0</v>
      </c>
      <c r="MH15" s="327">
        <f t="shared" si="196"/>
        <v>0</v>
      </c>
      <c r="MI15" s="327">
        <f t="shared" si="196"/>
        <v>0</v>
      </c>
      <c r="MJ15" s="327">
        <f t="shared" si="196"/>
        <v>0</v>
      </c>
      <c r="MK15" s="327">
        <f t="shared" si="196"/>
        <v>0</v>
      </c>
      <c r="ML15" s="327">
        <f t="shared" si="196"/>
        <v>0</v>
      </c>
      <c r="MM15" s="327">
        <f t="shared" si="196"/>
        <v>0</v>
      </c>
      <c r="MN15" s="327">
        <f t="shared" ref="MN15:MP15" si="197">SUM(KN15/$DO$15)</f>
        <v>0</v>
      </c>
      <c r="MO15" s="327">
        <f t="shared" si="197"/>
        <v>0</v>
      </c>
      <c r="MP15" s="327">
        <f t="shared" si="197"/>
        <v>0</v>
      </c>
      <c r="MQ15" s="327">
        <f>SUM(KQ15/$DO$15)</f>
        <v>0</v>
      </c>
    </row>
    <row r="16" spans="1:355" s="317" customFormat="1" ht="15.75" hidden="1" customHeight="1" outlineLevel="1" thickTop="1" thickBot="1" x14ac:dyDescent="0.3">
      <c r="A16" s="941"/>
      <c r="B16" s="1921" t="s">
        <v>957</v>
      </c>
      <c r="C16" s="1922"/>
      <c r="D16" s="874" t="s">
        <v>1425</v>
      </c>
      <c r="E16" s="770"/>
      <c r="F16" s="757"/>
      <c r="G16" s="638"/>
      <c r="H16" s="627"/>
      <c r="I16" s="639"/>
      <c r="J16" s="771"/>
      <c r="K16" s="616"/>
      <c r="L16" s="616"/>
      <c r="M16" s="617"/>
      <c r="N16" s="618"/>
      <c r="O16" s="1535"/>
      <c r="P16" s="616"/>
      <c r="Q16" s="617"/>
      <c r="R16" s="618"/>
      <c r="S16" s="1535"/>
      <c r="T16" s="616"/>
      <c r="U16" s="617"/>
      <c r="V16" s="618"/>
      <c r="W16" s="1535"/>
      <c r="X16" s="616"/>
      <c r="Y16" s="617"/>
      <c r="Z16" s="618"/>
      <c r="AA16" s="1535"/>
      <c r="AB16" s="616"/>
      <c r="AC16" s="617"/>
      <c r="AD16" s="618"/>
      <c r="AE16" s="1535"/>
      <c r="AF16" s="616"/>
      <c r="AG16" s="617"/>
      <c r="AH16" s="618"/>
      <c r="AI16" s="1535"/>
      <c r="AJ16" s="616"/>
      <c r="AK16" s="617"/>
      <c r="AL16" s="618"/>
      <c r="AM16" s="1535"/>
      <c r="AN16" s="616"/>
      <c r="AO16" s="617"/>
      <c r="AP16" s="618"/>
      <c r="AQ16" s="1535"/>
      <c r="AR16" s="616"/>
      <c r="AS16" s="617"/>
      <c r="AT16" s="618"/>
      <c r="AU16" s="1535"/>
      <c r="AV16" s="616"/>
      <c r="AW16" s="617"/>
      <c r="AX16" s="618"/>
      <c r="AY16" s="1535"/>
      <c r="AZ16" s="616"/>
      <c r="BA16" s="617"/>
      <c r="BB16" s="616"/>
      <c r="BC16" s="619"/>
      <c r="BD16" s="616"/>
      <c r="BE16" s="617"/>
      <c r="BF16" s="616"/>
      <c r="BG16" s="1059"/>
      <c r="BH16" s="757"/>
      <c r="BI16" s="1049"/>
      <c r="BJ16" s="1048"/>
      <c r="BK16" s="1050"/>
      <c r="BL16" s="1050"/>
      <c r="BM16" s="1058"/>
      <c r="BN16" s="908"/>
      <c r="BO16" s="619"/>
      <c r="BP16" s="1336"/>
      <c r="BQ16" s="1487"/>
      <c r="BR16" s="734">
        <f t="shared" si="37"/>
        <v>52.209558344923373</v>
      </c>
      <c r="BS16" s="734">
        <f t="shared" si="185"/>
        <v>35.910777612385672</v>
      </c>
      <c r="BT16" s="696">
        <f t="shared" si="186"/>
        <v>1</v>
      </c>
      <c r="BU16" s="1146" t="str">
        <f t="shared" si="38"/>
        <v>GH FloraMicro</v>
      </c>
      <c r="BV16" s="1140" t="str">
        <f t="shared" si="39"/>
        <v>Micro</v>
      </c>
      <c r="BW16" s="1233">
        <f t="shared" si="187"/>
        <v>3.0000000000000001E-3</v>
      </c>
      <c r="BX16" s="1233">
        <f t="shared" si="187"/>
        <v>4.7E-2</v>
      </c>
      <c r="BY16" s="1233">
        <f t="shared" si="187"/>
        <v>0</v>
      </c>
      <c r="BZ16" s="1234">
        <f t="shared" si="187"/>
        <v>0</v>
      </c>
      <c r="CA16" s="1234">
        <f t="shared" si="187"/>
        <v>0</v>
      </c>
      <c r="CB16" s="1235">
        <f t="shared" si="187"/>
        <v>0.01</v>
      </c>
      <c r="CC16" s="1236">
        <f t="shared" si="41"/>
        <v>0</v>
      </c>
      <c r="CD16" s="1236">
        <f t="shared" ref="CD16" si="198">CD322</f>
        <v>0</v>
      </c>
      <c r="CE16" s="1236">
        <f t="shared" si="43"/>
        <v>0</v>
      </c>
      <c r="CF16" s="1236">
        <f t="shared" si="43"/>
        <v>0</v>
      </c>
      <c r="CG16" s="1236">
        <f t="shared" si="43"/>
        <v>0</v>
      </c>
      <c r="CH16" s="1236">
        <f t="shared" ref="CH16" si="199">CH322</f>
        <v>0</v>
      </c>
      <c r="CI16" s="1236">
        <f t="shared" ref="CI16:CQ16" si="200">CI322</f>
        <v>0</v>
      </c>
      <c r="CJ16" s="1236">
        <f t="shared" si="200"/>
        <v>0</v>
      </c>
      <c r="CK16" s="1233">
        <f t="shared" si="200"/>
        <v>0</v>
      </c>
      <c r="CL16" s="1234">
        <f t="shared" si="200"/>
        <v>0</v>
      </c>
      <c r="CM16" s="1235">
        <f t="shared" si="200"/>
        <v>0</v>
      </c>
      <c r="CN16" s="1236">
        <f t="shared" si="200"/>
        <v>0</v>
      </c>
      <c r="CO16" s="1236">
        <f t="shared" si="200"/>
        <v>0.05</v>
      </c>
      <c r="CP16" s="1236">
        <f t="shared" si="200"/>
        <v>0</v>
      </c>
      <c r="CQ16" s="1236">
        <f t="shared" si="200"/>
        <v>0</v>
      </c>
      <c r="CR16" s="1237">
        <f t="shared" ref="CR16:DM16" si="201">CR322</f>
        <v>5.0000000000000004E-6</v>
      </c>
      <c r="CS16" s="1237">
        <f t="shared" si="201"/>
        <v>1E-3</v>
      </c>
      <c r="CT16" s="1237">
        <f t="shared" si="201"/>
        <v>5.0000000000000001E-4</v>
      </c>
      <c r="CU16" s="1237">
        <f t="shared" si="201"/>
        <v>7.9999999999999996E-6</v>
      </c>
      <c r="CV16" s="1237">
        <f t="shared" si="201"/>
        <v>1.4999999999999999E-4</v>
      </c>
      <c r="CW16" s="1237">
        <f t="shared" si="201"/>
        <v>1E-4</v>
      </c>
      <c r="CX16" s="1237">
        <f t="shared" si="201"/>
        <v>1E-4</v>
      </c>
      <c r="CY16" s="1237">
        <f t="shared" si="201"/>
        <v>0</v>
      </c>
      <c r="CZ16" s="1238">
        <f t="shared" si="201"/>
        <v>0</v>
      </c>
      <c r="DA16" s="1238">
        <f t="shared" si="201"/>
        <v>0</v>
      </c>
      <c r="DB16" s="1238">
        <f t="shared" si="201"/>
        <v>0</v>
      </c>
      <c r="DC16" s="1238">
        <f t="shared" si="201"/>
        <v>0</v>
      </c>
      <c r="DD16" s="1238">
        <f t="shared" si="201"/>
        <v>0</v>
      </c>
      <c r="DE16" s="1238">
        <f t="shared" si="201"/>
        <v>0</v>
      </c>
      <c r="DF16" s="1238">
        <f t="shared" ref="DF16" si="202">DF322</f>
        <v>0</v>
      </c>
      <c r="DG16" s="1238">
        <f t="shared" si="201"/>
        <v>0</v>
      </c>
      <c r="DH16" s="1238">
        <f t="shared" si="201"/>
        <v>0</v>
      </c>
      <c r="DI16" s="1238">
        <f t="shared" si="201"/>
        <v>0</v>
      </c>
      <c r="DJ16" s="1238">
        <f t="shared" ref="DJ16:DL16" si="203">DJ322</f>
        <v>0</v>
      </c>
      <c r="DK16" s="1238">
        <f t="shared" si="203"/>
        <v>0</v>
      </c>
      <c r="DL16" s="1238">
        <f t="shared" si="203"/>
        <v>0</v>
      </c>
      <c r="DM16" s="1238">
        <f t="shared" si="201"/>
        <v>0</v>
      </c>
      <c r="DN16" s="1077">
        <f t="shared" si="194"/>
        <v>1</v>
      </c>
      <c r="DO16" s="1078">
        <f t="shared" si="194"/>
        <v>3.7850000000000001</v>
      </c>
      <c r="DP16" s="1078">
        <f t="shared" si="194"/>
        <v>4670</v>
      </c>
      <c r="DQ16" s="1079">
        <f t="shared" si="194"/>
        <v>1.2338177014531044</v>
      </c>
      <c r="DR16" s="1218">
        <f t="shared" si="194"/>
        <v>40</v>
      </c>
      <c r="DS16" s="1218">
        <f t="shared" si="194"/>
        <v>1.0568031704095112E-2</v>
      </c>
      <c r="DT16" s="739"/>
      <c r="DU16" s="1409"/>
      <c r="DV16" s="1409"/>
      <c r="DW16" s="1409"/>
      <c r="DX16" s="1409"/>
      <c r="DY16" s="1409"/>
      <c r="DZ16" s="1409"/>
      <c r="EA16" s="1409"/>
      <c r="EB16" s="1409"/>
      <c r="EC16" s="1409"/>
      <c r="ED16" s="1409"/>
      <c r="EE16" s="1409"/>
      <c r="EF16" s="1409"/>
      <c r="EG16" s="1409"/>
      <c r="EH16" s="1409"/>
      <c r="EI16" s="1409"/>
      <c r="EJ16" s="1409"/>
      <c r="EK16" s="1409"/>
      <c r="EL16" s="1340" t="str">
        <f t="shared" si="50"/>
        <v>Ammonium Molybdate, Ammonium Nitrate, Calcium Carbonate, Calcium Nitrate, Cobalt Nitrate, Copper EDTA, Iron DTPA, Iron EDDHA, Iron EDTA, Manganese EDTA, Potassium Borate, Potassium Nitrate, Urea, and Zinc EDTA</v>
      </c>
      <c r="EM16" s="739"/>
      <c r="EN16" s="739"/>
      <c r="EO16" s="739"/>
      <c r="EP16" s="739"/>
      <c r="EQ16" s="739"/>
      <c r="ER16" s="739"/>
      <c r="ES16" s="739"/>
      <c r="ET16" s="739"/>
      <c r="EU16" s="739"/>
      <c r="EV16" s="739"/>
      <c r="EW16" s="739"/>
      <c r="EX16" s="739"/>
      <c r="EY16" s="739"/>
      <c r="EZ16" s="1348" t="str">
        <f t="shared" si="51"/>
        <v>GH FloraMicro</v>
      </c>
      <c r="FA16" s="1224">
        <f t="shared" si="52"/>
        <v>3.0000000000000001E-3</v>
      </c>
      <c r="FB16" s="1224">
        <f t="shared" si="53"/>
        <v>4.7E-2</v>
      </c>
      <c r="FC16" s="1224">
        <f t="shared" si="54"/>
        <v>0</v>
      </c>
      <c r="FD16" s="544">
        <f t="shared" si="55"/>
        <v>0</v>
      </c>
      <c r="FE16" s="544">
        <f t="shared" si="56"/>
        <v>0</v>
      </c>
      <c r="FF16" s="324">
        <f t="shared" si="57"/>
        <v>8.3009999999999994E-3</v>
      </c>
      <c r="FG16" s="549">
        <f t="shared" si="58"/>
        <v>0</v>
      </c>
      <c r="FH16" s="549">
        <f t="shared" si="59"/>
        <v>0</v>
      </c>
      <c r="FI16" s="549">
        <f t="shared" si="60"/>
        <v>0</v>
      </c>
      <c r="FJ16" s="549">
        <f t="shared" si="61"/>
        <v>0</v>
      </c>
      <c r="FK16" s="549">
        <f t="shared" si="62"/>
        <v>0</v>
      </c>
      <c r="FL16" s="549">
        <f t="shared" si="63"/>
        <v>0</v>
      </c>
      <c r="FM16" s="549">
        <f t="shared" si="64"/>
        <v>0</v>
      </c>
      <c r="FN16" s="549">
        <f t="shared" si="65"/>
        <v>0</v>
      </c>
      <c r="FO16" s="1203">
        <f t="shared" si="66"/>
        <v>0.05</v>
      </c>
      <c r="FP16" s="544">
        <f t="shared" si="67"/>
        <v>0</v>
      </c>
      <c r="FQ16" s="324">
        <f t="shared" si="68"/>
        <v>8.3009999999999994E-3</v>
      </c>
      <c r="FR16" s="548">
        <f t="shared" si="69"/>
        <v>0</v>
      </c>
      <c r="FS16" s="548">
        <f t="shared" si="70"/>
        <v>0.05</v>
      </c>
      <c r="FT16" s="548">
        <f t="shared" si="195"/>
        <v>0</v>
      </c>
      <c r="FU16" s="548">
        <f t="shared" si="71"/>
        <v>0</v>
      </c>
      <c r="FV16" s="928">
        <f t="shared" si="72"/>
        <v>5.0000000000000004E-6</v>
      </c>
      <c r="FW16" s="928">
        <f t="shared" si="73"/>
        <v>1E-3</v>
      </c>
      <c r="FX16" s="928">
        <f t="shared" si="74"/>
        <v>5.0000000000000001E-4</v>
      </c>
      <c r="FY16" s="928">
        <f t="shared" si="75"/>
        <v>7.9999999999999996E-6</v>
      </c>
      <c r="FZ16" s="928">
        <f t="shared" si="76"/>
        <v>1.4999999999999999E-4</v>
      </c>
      <c r="GA16" s="928">
        <f t="shared" si="77"/>
        <v>1E-4</v>
      </c>
      <c r="GB16" s="928">
        <f t="shared" si="78"/>
        <v>1E-4</v>
      </c>
      <c r="GC16" s="928">
        <f t="shared" si="79"/>
        <v>0</v>
      </c>
      <c r="GD16" s="326">
        <f t="shared" si="80"/>
        <v>0</v>
      </c>
      <c r="GE16" s="326">
        <f t="shared" si="81"/>
        <v>0</v>
      </c>
      <c r="GF16" s="326">
        <f t="shared" si="82"/>
        <v>0</v>
      </c>
      <c r="GG16" s="326">
        <f t="shared" si="83"/>
        <v>0</v>
      </c>
      <c r="GH16" s="326">
        <f t="shared" si="84"/>
        <v>0</v>
      </c>
      <c r="GI16" s="326">
        <f t="shared" si="85"/>
        <v>0</v>
      </c>
      <c r="GJ16" s="326">
        <f t="shared" si="86"/>
        <v>0</v>
      </c>
      <c r="GK16" s="326">
        <f t="shared" si="87"/>
        <v>0</v>
      </c>
      <c r="GL16" s="326">
        <f t="shared" si="88"/>
        <v>0</v>
      </c>
      <c r="GM16" s="326">
        <f t="shared" si="89"/>
        <v>0</v>
      </c>
      <c r="GN16" s="326">
        <f t="shared" si="90"/>
        <v>0</v>
      </c>
      <c r="GO16" s="326">
        <f t="shared" si="91"/>
        <v>0</v>
      </c>
      <c r="GP16" s="326">
        <f t="shared" si="92"/>
        <v>0</v>
      </c>
      <c r="GQ16" s="326">
        <f t="shared" si="93"/>
        <v>0</v>
      </c>
      <c r="GR16" s="739"/>
      <c r="GS16" s="739"/>
      <c r="GT16" s="739"/>
      <c r="GU16" s="739"/>
      <c r="GV16" s="739"/>
      <c r="GW16" s="739"/>
      <c r="GX16" s="739"/>
      <c r="GY16" s="739"/>
      <c r="GZ16" s="1362" t="str">
        <f t="shared" si="94"/>
        <v>GH FloraMicro</v>
      </c>
      <c r="HA16" s="1225">
        <f t="shared" si="95"/>
        <v>9.779268439522623E-4</v>
      </c>
      <c r="HB16" s="1225">
        <f t="shared" si="96"/>
        <v>1.5320853888585444E-2</v>
      </c>
      <c r="HC16" s="1225">
        <f t="shared" si="97"/>
        <v>0</v>
      </c>
      <c r="HD16" s="542">
        <f t="shared" si="98"/>
        <v>0</v>
      </c>
      <c r="HE16" s="542">
        <f t="shared" si="99"/>
        <v>0</v>
      </c>
      <c r="HF16" s="321">
        <f t="shared" si="100"/>
        <v>2.7059235772159099E-3</v>
      </c>
      <c r="HG16" s="547">
        <f t="shared" si="101"/>
        <v>0</v>
      </c>
      <c r="HH16" s="547">
        <f t="shared" si="102"/>
        <v>0</v>
      </c>
      <c r="HI16" s="547">
        <f t="shared" si="103"/>
        <v>0</v>
      </c>
      <c r="HJ16" s="547">
        <f t="shared" si="104"/>
        <v>0</v>
      </c>
      <c r="HK16" s="547">
        <f t="shared" si="105"/>
        <v>0</v>
      </c>
      <c r="HL16" s="547">
        <f t="shared" si="106"/>
        <v>0</v>
      </c>
      <c r="HM16" s="547">
        <f t="shared" si="107"/>
        <v>0</v>
      </c>
      <c r="HN16" s="547">
        <f t="shared" si="108"/>
        <v>0</v>
      </c>
      <c r="HO16" s="1225">
        <f t="shared" si="109"/>
        <v>0</v>
      </c>
      <c r="HP16" s="542">
        <f t="shared" si="110"/>
        <v>0</v>
      </c>
      <c r="HQ16" s="321">
        <f t="shared" si="111"/>
        <v>0</v>
      </c>
      <c r="HR16" s="547">
        <f t="shared" si="112"/>
        <v>0</v>
      </c>
      <c r="HS16" s="547">
        <f t="shared" si="113"/>
        <v>1.6298780732537703E-2</v>
      </c>
      <c r="HT16" s="547">
        <f t="shared" si="114"/>
        <v>0</v>
      </c>
      <c r="HU16" s="547">
        <f t="shared" si="115"/>
        <v>0</v>
      </c>
      <c r="HV16" s="931">
        <f t="shared" si="116"/>
        <v>1.6298780732537709E-6</v>
      </c>
      <c r="HW16" s="931">
        <f t="shared" si="117"/>
        <v>3.2597561465075406E-4</v>
      </c>
      <c r="HX16" s="931">
        <f t="shared" si="118"/>
        <v>1.6298780732537703E-4</v>
      </c>
      <c r="HY16" s="931">
        <f t="shared" si="119"/>
        <v>2.6078049172060329E-6</v>
      </c>
      <c r="HZ16" s="931">
        <f t="shared" si="120"/>
        <v>4.8896342197613108E-5</v>
      </c>
      <c r="IA16" s="931">
        <f t="shared" si="121"/>
        <v>3.2597561465075408E-5</v>
      </c>
      <c r="IB16" s="931">
        <f t="shared" si="122"/>
        <v>3.2597561465075408E-5</v>
      </c>
      <c r="IC16" s="931">
        <f t="shared" si="123"/>
        <v>0</v>
      </c>
      <c r="ID16" s="1226">
        <f t="shared" si="124"/>
        <v>0</v>
      </c>
      <c r="IE16" s="1226">
        <f t="shared" si="125"/>
        <v>0</v>
      </c>
      <c r="IF16" s="1226">
        <f t="shared" si="126"/>
        <v>0</v>
      </c>
      <c r="IG16" s="1226">
        <f t="shared" si="127"/>
        <v>0</v>
      </c>
      <c r="IH16" s="1226">
        <f t="shared" si="128"/>
        <v>0</v>
      </c>
      <c r="II16" s="1226">
        <f t="shared" si="129"/>
        <v>0</v>
      </c>
      <c r="IJ16" s="1226">
        <f t="shared" si="130"/>
        <v>0</v>
      </c>
      <c r="IK16" s="1226">
        <f t="shared" si="131"/>
        <v>0</v>
      </c>
      <c r="IL16" s="1226">
        <f t="shared" si="132"/>
        <v>0</v>
      </c>
      <c r="IM16" s="1226">
        <f t="shared" si="133"/>
        <v>0</v>
      </c>
      <c r="IN16" s="1226">
        <f t="shared" si="134"/>
        <v>0</v>
      </c>
      <c r="IO16" s="1226">
        <f t="shared" si="135"/>
        <v>0</v>
      </c>
      <c r="IP16" s="1226">
        <f t="shared" si="136"/>
        <v>0</v>
      </c>
      <c r="IQ16" s="1226">
        <f t="shared" si="137"/>
        <v>0</v>
      </c>
      <c r="IR16" s="739"/>
      <c r="IS16" s="739"/>
      <c r="IT16" s="739"/>
      <c r="IU16" s="739"/>
      <c r="IV16" s="739"/>
      <c r="IW16" s="739"/>
      <c r="IX16" s="739"/>
      <c r="IY16" s="739"/>
      <c r="IZ16" s="1362" t="str">
        <f t="shared" si="138"/>
        <v>GH FloraMicro</v>
      </c>
      <c r="JA16" s="1217">
        <f t="shared" si="139"/>
        <v>14.01</v>
      </c>
      <c r="JB16" s="1217">
        <f t="shared" si="140"/>
        <v>219.49</v>
      </c>
      <c r="JC16" s="1217">
        <f t="shared" si="141"/>
        <v>0</v>
      </c>
      <c r="JD16" s="545">
        <f t="shared" si="142"/>
        <v>0</v>
      </c>
      <c r="JE16" s="545">
        <f t="shared" si="143"/>
        <v>0</v>
      </c>
      <c r="JF16" s="329">
        <f t="shared" si="144"/>
        <v>46.7</v>
      </c>
      <c r="JG16" s="550">
        <f t="shared" si="145"/>
        <v>0</v>
      </c>
      <c r="JH16" s="550">
        <f t="shared" si="146"/>
        <v>0</v>
      </c>
      <c r="JI16" s="550">
        <f t="shared" si="147"/>
        <v>0</v>
      </c>
      <c r="JJ16" s="550">
        <f t="shared" si="148"/>
        <v>0</v>
      </c>
      <c r="JK16" s="550">
        <f t="shared" si="149"/>
        <v>0</v>
      </c>
      <c r="JL16" s="550">
        <f t="shared" si="150"/>
        <v>0</v>
      </c>
      <c r="JM16" s="550">
        <f t="shared" si="151"/>
        <v>0</v>
      </c>
      <c r="JN16" s="550">
        <f t="shared" si="152"/>
        <v>0</v>
      </c>
      <c r="JO16" s="1217">
        <f t="shared" si="153"/>
        <v>0</v>
      </c>
      <c r="JP16" s="545">
        <f t="shared" si="154"/>
        <v>0</v>
      </c>
      <c r="JQ16" s="329">
        <f t="shared" si="155"/>
        <v>0</v>
      </c>
      <c r="JR16" s="550">
        <f t="shared" si="156"/>
        <v>0</v>
      </c>
      <c r="JS16" s="550">
        <f t="shared" si="157"/>
        <v>233.5</v>
      </c>
      <c r="JT16" s="550">
        <f t="shared" si="158"/>
        <v>0</v>
      </c>
      <c r="JU16" s="550">
        <f t="shared" si="159"/>
        <v>0</v>
      </c>
      <c r="JV16" s="932">
        <f t="shared" si="160"/>
        <v>2.3350000000000003E-2</v>
      </c>
      <c r="JW16" s="932">
        <f t="shared" si="161"/>
        <v>4.67</v>
      </c>
      <c r="JX16" s="932">
        <f t="shared" si="162"/>
        <v>2.335</v>
      </c>
      <c r="JY16" s="932">
        <f t="shared" si="163"/>
        <v>3.7359999999999997E-2</v>
      </c>
      <c r="JZ16" s="932">
        <f t="shared" si="164"/>
        <v>0.7004999999999999</v>
      </c>
      <c r="KA16" s="932">
        <f t="shared" si="165"/>
        <v>0.46700000000000003</v>
      </c>
      <c r="KB16" s="932">
        <f t="shared" si="166"/>
        <v>0.46700000000000003</v>
      </c>
      <c r="KC16" s="932">
        <f t="shared" si="167"/>
        <v>0</v>
      </c>
      <c r="KD16" s="327">
        <f t="shared" si="168"/>
        <v>0</v>
      </c>
      <c r="KE16" s="327">
        <f t="shared" si="169"/>
        <v>0</v>
      </c>
      <c r="KF16" s="327">
        <f t="shared" si="170"/>
        <v>0</v>
      </c>
      <c r="KG16" s="327">
        <f t="shared" si="171"/>
        <v>0</v>
      </c>
      <c r="KH16" s="327">
        <f t="shared" si="172"/>
        <v>0</v>
      </c>
      <c r="KI16" s="327">
        <f t="shared" si="173"/>
        <v>0</v>
      </c>
      <c r="KJ16" s="327">
        <f t="shared" si="174"/>
        <v>0</v>
      </c>
      <c r="KK16" s="327">
        <f t="shared" si="175"/>
        <v>0</v>
      </c>
      <c r="KL16" s="327">
        <f t="shared" si="176"/>
        <v>0</v>
      </c>
      <c r="KM16" s="327">
        <f t="shared" si="177"/>
        <v>0</v>
      </c>
      <c r="KN16" s="327">
        <f t="shared" si="178"/>
        <v>0</v>
      </c>
      <c r="KO16" s="327">
        <f t="shared" si="179"/>
        <v>0</v>
      </c>
      <c r="KP16" s="327">
        <f t="shared" si="180"/>
        <v>0</v>
      </c>
      <c r="KQ16" s="327">
        <f t="shared" si="181"/>
        <v>0</v>
      </c>
      <c r="KR16" s="739"/>
      <c r="KS16" s="739"/>
      <c r="KT16" s="739"/>
      <c r="KU16" s="739"/>
      <c r="KV16" s="739"/>
      <c r="KW16" s="739"/>
      <c r="KX16" s="739"/>
      <c r="KY16" s="739"/>
      <c r="KZ16" s="1362" t="str">
        <f t="shared" si="182"/>
        <v>GH FloraMicro</v>
      </c>
      <c r="LA16" s="1217">
        <f t="shared" ref="LA16:MM16" si="204">SUM(JA16/$DO$16)</f>
        <v>3.7014531043593131</v>
      </c>
      <c r="LB16" s="1217">
        <f t="shared" si="204"/>
        <v>57.989431968295904</v>
      </c>
      <c r="LC16" s="1217">
        <f t="shared" si="204"/>
        <v>0</v>
      </c>
      <c r="LD16" s="545">
        <f t="shared" si="204"/>
        <v>0</v>
      </c>
      <c r="LE16" s="545">
        <f t="shared" si="204"/>
        <v>0</v>
      </c>
      <c r="LF16" s="329">
        <f t="shared" si="204"/>
        <v>12.338177014531045</v>
      </c>
      <c r="LG16" s="550">
        <f t="shared" si="204"/>
        <v>0</v>
      </c>
      <c r="LH16" s="550">
        <f t="shared" si="204"/>
        <v>0</v>
      </c>
      <c r="LI16" s="550">
        <f t="shared" si="204"/>
        <v>0</v>
      </c>
      <c r="LJ16" s="550">
        <f t="shared" si="204"/>
        <v>0</v>
      </c>
      <c r="LK16" s="550">
        <f t="shared" si="204"/>
        <v>0</v>
      </c>
      <c r="LL16" s="550">
        <f t="shared" si="204"/>
        <v>0</v>
      </c>
      <c r="LM16" s="550">
        <f t="shared" si="204"/>
        <v>0</v>
      </c>
      <c r="LN16" s="550">
        <f t="shared" si="204"/>
        <v>0</v>
      </c>
      <c r="LO16" s="1217">
        <f t="shared" si="204"/>
        <v>0</v>
      </c>
      <c r="LP16" s="1217">
        <f t="shared" si="204"/>
        <v>0</v>
      </c>
      <c r="LQ16" s="1217">
        <f t="shared" si="204"/>
        <v>0</v>
      </c>
      <c r="LR16" s="550">
        <f t="shared" si="204"/>
        <v>0</v>
      </c>
      <c r="LS16" s="550">
        <f t="shared" si="204"/>
        <v>61.690885072655213</v>
      </c>
      <c r="LT16" s="550">
        <f t="shared" si="204"/>
        <v>0</v>
      </c>
      <c r="LU16" s="550">
        <f t="shared" si="204"/>
        <v>0</v>
      </c>
      <c r="LV16" s="932">
        <f t="shared" si="204"/>
        <v>6.1690885072655226E-3</v>
      </c>
      <c r="LW16" s="932">
        <f t="shared" si="204"/>
        <v>1.2338177014531042</v>
      </c>
      <c r="LX16" s="932">
        <f t="shared" si="204"/>
        <v>0.6169088507265521</v>
      </c>
      <c r="LY16" s="932">
        <f t="shared" si="204"/>
        <v>9.8705416116248341E-3</v>
      </c>
      <c r="LZ16" s="932">
        <f t="shared" si="204"/>
        <v>0.18507265521796562</v>
      </c>
      <c r="MA16" s="932">
        <f t="shared" si="204"/>
        <v>0.12338177014531043</v>
      </c>
      <c r="MB16" s="932">
        <f t="shared" si="204"/>
        <v>0.12338177014531043</v>
      </c>
      <c r="MC16" s="932">
        <f t="shared" si="204"/>
        <v>0</v>
      </c>
      <c r="MD16" s="932">
        <f t="shared" si="204"/>
        <v>0</v>
      </c>
      <c r="ME16" s="327">
        <f t="shared" si="204"/>
        <v>0</v>
      </c>
      <c r="MF16" s="327">
        <f t="shared" si="204"/>
        <v>0</v>
      </c>
      <c r="MG16" s="327">
        <f t="shared" si="204"/>
        <v>0</v>
      </c>
      <c r="MH16" s="327">
        <f t="shared" si="204"/>
        <v>0</v>
      </c>
      <c r="MI16" s="327">
        <f t="shared" si="204"/>
        <v>0</v>
      </c>
      <c r="MJ16" s="327">
        <f t="shared" si="204"/>
        <v>0</v>
      </c>
      <c r="MK16" s="327">
        <f t="shared" si="204"/>
        <v>0</v>
      </c>
      <c r="ML16" s="327">
        <f t="shared" si="204"/>
        <v>0</v>
      </c>
      <c r="MM16" s="327">
        <f t="shared" si="204"/>
        <v>0</v>
      </c>
      <c r="MN16" s="327">
        <f t="shared" ref="MN16:MP16" si="205">SUM(KN16/$DO$16)</f>
        <v>0</v>
      </c>
      <c r="MO16" s="327">
        <f t="shared" si="205"/>
        <v>0</v>
      </c>
      <c r="MP16" s="327">
        <f t="shared" si="205"/>
        <v>0</v>
      </c>
      <c r="MQ16" s="327">
        <f>SUM(KQ16/$DO$16)</f>
        <v>0</v>
      </c>
    </row>
    <row r="17" spans="1:360" s="317" customFormat="1" ht="15.75" hidden="1" customHeight="1" outlineLevel="1" thickTop="1" thickBot="1" x14ac:dyDescent="0.3">
      <c r="A17" s="941"/>
      <c r="B17" s="1902" t="s">
        <v>958</v>
      </c>
      <c r="C17" s="1903"/>
      <c r="D17" s="874" t="s">
        <v>1426</v>
      </c>
      <c r="E17" s="770"/>
      <c r="F17" s="757"/>
      <c r="G17" s="638"/>
      <c r="H17" s="627"/>
      <c r="I17" s="639"/>
      <c r="J17" s="771"/>
      <c r="K17" s="616"/>
      <c r="L17" s="616"/>
      <c r="M17" s="617"/>
      <c r="N17" s="618"/>
      <c r="O17" s="1535"/>
      <c r="P17" s="616"/>
      <c r="Q17" s="617"/>
      <c r="R17" s="618"/>
      <c r="S17" s="1535"/>
      <c r="T17" s="616"/>
      <c r="U17" s="617"/>
      <c r="V17" s="618"/>
      <c r="W17" s="1535"/>
      <c r="X17" s="616"/>
      <c r="Y17" s="617"/>
      <c r="Z17" s="618"/>
      <c r="AA17" s="1535"/>
      <c r="AB17" s="616"/>
      <c r="AC17" s="617"/>
      <c r="AD17" s="618"/>
      <c r="AE17" s="1535"/>
      <c r="AF17" s="616"/>
      <c r="AG17" s="617"/>
      <c r="AH17" s="618"/>
      <c r="AI17" s="1535"/>
      <c r="AJ17" s="616"/>
      <c r="AK17" s="617"/>
      <c r="AL17" s="618"/>
      <c r="AM17" s="1535"/>
      <c r="AN17" s="616"/>
      <c r="AO17" s="617"/>
      <c r="AP17" s="618"/>
      <c r="AQ17" s="1535"/>
      <c r="AR17" s="616"/>
      <c r="AS17" s="617"/>
      <c r="AT17" s="618"/>
      <c r="AU17" s="1535"/>
      <c r="AV17" s="616"/>
      <c r="AW17" s="617"/>
      <c r="AX17" s="618"/>
      <c r="AY17" s="1535"/>
      <c r="AZ17" s="616"/>
      <c r="BA17" s="617"/>
      <c r="BB17" s="616"/>
      <c r="BC17" s="619"/>
      <c r="BD17" s="616"/>
      <c r="BE17" s="617"/>
      <c r="BF17" s="616"/>
      <c r="BG17" s="1051"/>
      <c r="BH17" s="1052"/>
      <c r="BI17" s="1048"/>
      <c r="BJ17" s="1048"/>
      <c r="BK17" s="1048"/>
      <c r="BL17" s="1048"/>
      <c r="BM17" s="1048"/>
      <c r="BN17" s="908"/>
      <c r="BO17" s="619"/>
      <c r="BP17" s="1336"/>
      <c r="BQ17" s="1487"/>
      <c r="BR17" s="734">
        <f t="shared" si="37"/>
        <v>33.26789855666793</v>
      </c>
      <c r="BS17" s="734">
        <f t="shared" si="185"/>
        <v>23.762784683334235</v>
      </c>
      <c r="BT17" s="696">
        <f t="shared" si="186"/>
        <v>1</v>
      </c>
      <c r="BU17" s="1146" t="str">
        <f t="shared" si="38"/>
        <v>GH Flora Gro</v>
      </c>
      <c r="BV17" s="1141" t="str">
        <f t="shared" si="39"/>
        <v>Grow</v>
      </c>
      <c r="BW17" s="1233">
        <f t="shared" si="187"/>
        <v>2.5000000000000001E-3</v>
      </c>
      <c r="BX17" s="1233">
        <f t="shared" si="187"/>
        <v>1.7500000000000002E-2</v>
      </c>
      <c r="BY17" s="1233">
        <f t="shared" si="187"/>
        <v>0</v>
      </c>
      <c r="BZ17" s="1234">
        <f t="shared" si="187"/>
        <v>0.01</v>
      </c>
      <c r="CA17" s="1234">
        <f t="shared" si="187"/>
        <v>0</v>
      </c>
      <c r="CB17" s="1235">
        <f t="shared" si="187"/>
        <v>0.06</v>
      </c>
      <c r="CC17" s="1236">
        <f t="shared" si="41"/>
        <v>0</v>
      </c>
      <c r="CD17" s="1236">
        <f t="shared" ref="CD17" si="206">CD323</f>
        <v>0</v>
      </c>
      <c r="CE17" s="1236">
        <f t="shared" si="43"/>
        <v>0</v>
      </c>
      <c r="CF17" s="1236">
        <f t="shared" si="43"/>
        <v>0</v>
      </c>
      <c r="CG17" s="1236">
        <f t="shared" si="43"/>
        <v>0</v>
      </c>
      <c r="CH17" s="1236">
        <f>CH323</f>
        <v>0</v>
      </c>
      <c r="CI17" s="1236">
        <f t="shared" ref="CI17:CQ17" si="207">CI323</f>
        <v>0</v>
      </c>
      <c r="CJ17" s="1236">
        <f t="shared" si="207"/>
        <v>0</v>
      </c>
      <c r="CK17" s="1233">
        <f t="shared" si="207"/>
        <v>0</v>
      </c>
      <c r="CL17" s="1234">
        <f t="shared" si="207"/>
        <v>0</v>
      </c>
      <c r="CM17" s="1235">
        <f t="shared" si="207"/>
        <v>0</v>
      </c>
      <c r="CN17" s="1236">
        <f t="shared" si="207"/>
        <v>5.0000000000000001E-3</v>
      </c>
      <c r="CO17" s="1236">
        <f t="shared" si="207"/>
        <v>0</v>
      </c>
      <c r="CP17" s="1236">
        <f t="shared" si="207"/>
        <v>0</v>
      </c>
      <c r="CQ17" s="1236">
        <f t="shared" si="207"/>
        <v>0</v>
      </c>
      <c r="CR17" s="1237">
        <f t="shared" ref="CR17:DM17" si="208">CR323</f>
        <v>0</v>
      </c>
      <c r="CS17" s="1237">
        <f t="shared" si="208"/>
        <v>0</v>
      </c>
      <c r="CT17" s="1237">
        <f t="shared" si="208"/>
        <v>0</v>
      </c>
      <c r="CU17" s="1237">
        <f t="shared" si="208"/>
        <v>0</v>
      </c>
      <c r="CV17" s="1237">
        <f t="shared" si="208"/>
        <v>0</v>
      </c>
      <c r="CW17" s="1237">
        <f t="shared" si="208"/>
        <v>0</v>
      </c>
      <c r="CX17" s="1237">
        <f t="shared" si="208"/>
        <v>0</v>
      </c>
      <c r="CY17" s="1237">
        <f t="shared" si="208"/>
        <v>0</v>
      </c>
      <c r="CZ17" s="1238">
        <f t="shared" si="208"/>
        <v>0</v>
      </c>
      <c r="DA17" s="1238">
        <f t="shared" si="208"/>
        <v>0</v>
      </c>
      <c r="DB17" s="1238">
        <f t="shared" si="208"/>
        <v>0</v>
      </c>
      <c r="DC17" s="1238">
        <f t="shared" si="208"/>
        <v>0</v>
      </c>
      <c r="DD17" s="1238">
        <f t="shared" si="208"/>
        <v>0</v>
      </c>
      <c r="DE17" s="1238">
        <f t="shared" si="208"/>
        <v>0</v>
      </c>
      <c r="DF17" s="1238">
        <f t="shared" ref="DF17" si="209">DF323</f>
        <v>0</v>
      </c>
      <c r="DG17" s="1238">
        <f t="shared" si="208"/>
        <v>0</v>
      </c>
      <c r="DH17" s="1238">
        <f t="shared" si="208"/>
        <v>0</v>
      </c>
      <c r="DI17" s="1238">
        <f t="shared" si="208"/>
        <v>0</v>
      </c>
      <c r="DJ17" s="1238">
        <f t="shared" ref="DJ17:DL17" si="210">DJ323</f>
        <v>0</v>
      </c>
      <c r="DK17" s="1238">
        <f t="shared" si="210"/>
        <v>0</v>
      </c>
      <c r="DL17" s="1238">
        <f t="shared" si="210"/>
        <v>0</v>
      </c>
      <c r="DM17" s="1238">
        <f t="shared" si="208"/>
        <v>0</v>
      </c>
      <c r="DN17" s="1077">
        <f t="shared" si="194"/>
        <v>1.4</v>
      </c>
      <c r="DO17" s="1078">
        <f t="shared" si="194"/>
        <v>3.7850000000000001</v>
      </c>
      <c r="DP17" s="1078">
        <f t="shared" si="194"/>
        <v>4300</v>
      </c>
      <c r="DQ17" s="1079">
        <f t="shared" si="194"/>
        <v>1.1360634081902246</v>
      </c>
      <c r="DR17" s="1218">
        <f t="shared" si="194"/>
        <v>38</v>
      </c>
      <c r="DS17" s="1218">
        <f t="shared" si="194"/>
        <v>1.0039630118890357E-2</v>
      </c>
      <c r="DT17" s="739"/>
      <c r="DU17" s="1409"/>
      <c r="DV17" s="1409"/>
      <c r="DW17" s="1409"/>
      <c r="DX17" s="1409"/>
      <c r="DY17" s="1409"/>
      <c r="DZ17" s="1409"/>
      <c r="EA17" s="1409"/>
      <c r="EB17" s="1409"/>
      <c r="EC17" s="1409"/>
      <c r="ED17" s="1409"/>
      <c r="EE17" s="1409"/>
      <c r="EF17" s="1409"/>
      <c r="EG17" s="1409"/>
      <c r="EH17" s="1409"/>
      <c r="EI17" s="1409"/>
      <c r="EJ17" s="1409"/>
      <c r="EK17" s="1409"/>
      <c r="EL17" s="1340" t="str">
        <f t="shared" si="50"/>
        <v>Ammonium Phosphate, Magnesium Carbonate, Magnesium Nitrate, Magnesium Sulfate, Potassium Carbonate, Potassium, Nitrate, Potassium Phosphate, and Potassium Sulfate</v>
      </c>
      <c r="EM17" s="739"/>
      <c r="EN17" s="739"/>
      <c r="EO17" s="739"/>
      <c r="EP17" s="739"/>
      <c r="EQ17" s="739"/>
      <c r="ER17" s="739"/>
      <c r="ES17" s="739"/>
      <c r="ET17" s="739"/>
      <c r="EU17" s="739"/>
      <c r="EV17" s="739"/>
      <c r="EW17" s="739"/>
      <c r="EX17" s="739"/>
      <c r="EY17" s="739"/>
      <c r="EZ17" s="1348" t="str">
        <f t="shared" si="51"/>
        <v>GH Flora Gro</v>
      </c>
      <c r="FA17" s="1224">
        <f t="shared" si="52"/>
        <v>2.5000000000000001E-3</v>
      </c>
      <c r="FB17" s="1224">
        <f t="shared" si="53"/>
        <v>1.7500000000000002E-2</v>
      </c>
      <c r="FC17" s="1224">
        <f t="shared" si="54"/>
        <v>0</v>
      </c>
      <c r="FD17" s="544">
        <f t="shared" si="55"/>
        <v>4.3639999999999998E-3</v>
      </c>
      <c r="FE17" s="544">
        <f t="shared" si="56"/>
        <v>0</v>
      </c>
      <c r="FF17" s="324">
        <f t="shared" si="57"/>
        <v>4.9805999999999996E-2</v>
      </c>
      <c r="FG17" s="549">
        <f t="shared" si="58"/>
        <v>0</v>
      </c>
      <c r="FH17" s="549">
        <f t="shared" si="59"/>
        <v>0</v>
      </c>
      <c r="FI17" s="549">
        <f t="shared" si="60"/>
        <v>0</v>
      </c>
      <c r="FJ17" s="549">
        <f t="shared" si="61"/>
        <v>0</v>
      </c>
      <c r="FK17" s="549">
        <f t="shared" si="62"/>
        <v>0</v>
      </c>
      <c r="FL17" s="549">
        <f t="shared" si="63"/>
        <v>0</v>
      </c>
      <c r="FM17" s="549">
        <f t="shared" si="64"/>
        <v>0</v>
      </c>
      <c r="FN17" s="549">
        <f t="shared" si="65"/>
        <v>0</v>
      </c>
      <c r="FO17" s="1203">
        <f t="shared" si="66"/>
        <v>0.02</v>
      </c>
      <c r="FP17" s="544">
        <f t="shared" si="67"/>
        <v>4.3639999999999998E-3</v>
      </c>
      <c r="FQ17" s="324">
        <f t="shared" si="68"/>
        <v>4.9805999999999996E-2</v>
      </c>
      <c r="FR17" s="548">
        <f t="shared" si="69"/>
        <v>5.0000000000000001E-3</v>
      </c>
      <c r="FS17" s="548">
        <f t="shared" si="70"/>
        <v>0</v>
      </c>
      <c r="FT17" s="548">
        <f t="shared" si="195"/>
        <v>0</v>
      </c>
      <c r="FU17" s="548">
        <f t="shared" si="71"/>
        <v>0</v>
      </c>
      <c r="FV17" s="928">
        <f t="shared" si="72"/>
        <v>0</v>
      </c>
      <c r="FW17" s="928">
        <f t="shared" si="73"/>
        <v>0</v>
      </c>
      <c r="FX17" s="928">
        <f t="shared" si="74"/>
        <v>0</v>
      </c>
      <c r="FY17" s="928">
        <f t="shared" si="75"/>
        <v>0</v>
      </c>
      <c r="FZ17" s="928">
        <f t="shared" si="76"/>
        <v>0</v>
      </c>
      <c r="GA17" s="928">
        <f t="shared" si="77"/>
        <v>0</v>
      </c>
      <c r="GB17" s="928">
        <f t="shared" si="78"/>
        <v>0</v>
      </c>
      <c r="GC17" s="928">
        <f t="shared" si="79"/>
        <v>0</v>
      </c>
      <c r="GD17" s="326">
        <f t="shared" si="80"/>
        <v>0</v>
      </c>
      <c r="GE17" s="326">
        <f t="shared" si="81"/>
        <v>0</v>
      </c>
      <c r="GF17" s="326">
        <f t="shared" si="82"/>
        <v>0</v>
      </c>
      <c r="GG17" s="326">
        <f t="shared" si="83"/>
        <v>0</v>
      </c>
      <c r="GH17" s="326">
        <f t="shared" si="84"/>
        <v>0</v>
      </c>
      <c r="GI17" s="326">
        <f t="shared" si="85"/>
        <v>0</v>
      </c>
      <c r="GJ17" s="326">
        <f t="shared" si="86"/>
        <v>0</v>
      </c>
      <c r="GK17" s="326">
        <f t="shared" si="87"/>
        <v>0</v>
      </c>
      <c r="GL17" s="326">
        <f t="shared" si="88"/>
        <v>0</v>
      </c>
      <c r="GM17" s="326">
        <f t="shared" si="89"/>
        <v>0</v>
      </c>
      <c r="GN17" s="326">
        <f t="shared" si="90"/>
        <v>0</v>
      </c>
      <c r="GO17" s="326">
        <f t="shared" si="91"/>
        <v>0</v>
      </c>
      <c r="GP17" s="326">
        <f t="shared" si="92"/>
        <v>0</v>
      </c>
      <c r="GQ17" s="326">
        <f t="shared" si="93"/>
        <v>0</v>
      </c>
      <c r="GR17" s="739"/>
      <c r="GS17" s="739"/>
      <c r="GT17" s="739"/>
      <c r="GU17" s="739"/>
      <c r="GV17" s="739"/>
      <c r="GW17" s="739"/>
      <c r="GX17" s="739"/>
      <c r="GY17" s="739"/>
      <c r="GZ17" s="1362" t="str">
        <f t="shared" si="94"/>
        <v>GH Flora Gro</v>
      </c>
      <c r="HA17" s="1225">
        <f t="shared" si="95"/>
        <v>7.5037213222604003E-4</v>
      </c>
      <c r="HB17" s="1225">
        <f t="shared" si="96"/>
        <v>5.2526049255822811E-3</v>
      </c>
      <c r="HC17" s="1225">
        <f t="shared" si="97"/>
        <v>0</v>
      </c>
      <c r="HD17" s="542">
        <f t="shared" si="98"/>
        <v>1.3098495940137755E-3</v>
      </c>
      <c r="HE17" s="542">
        <f t="shared" si="99"/>
        <v>0</v>
      </c>
      <c r="HF17" s="321">
        <f t="shared" si="100"/>
        <v>1.4949213767060059E-2</v>
      </c>
      <c r="HG17" s="547">
        <f t="shared" si="101"/>
        <v>0</v>
      </c>
      <c r="HH17" s="547">
        <f t="shared" si="102"/>
        <v>0</v>
      </c>
      <c r="HI17" s="547">
        <f t="shared" si="103"/>
        <v>0</v>
      </c>
      <c r="HJ17" s="547">
        <f t="shared" si="104"/>
        <v>0</v>
      </c>
      <c r="HK17" s="547">
        <f t="shared" si="105"/>
        <v>0</v>
      </c>
      <c r="HL17" s="547">
        <f t="shared" si="106"/>
        <v>0</v>
      </c>
      <c r="HM17" s="547">
        <f t="shared" si="107"/>
        <v>0</v>
      </c>
      <c r="HN17" s="547">
        <f t="shared" si="108"/>
        <v>0</v>
      </c>
      <c r="HO17" s="1225">
        <f t="shared" si="109"/>
        <v>0</v>
      </c>
      <c r="HP17" s="542">
        <f t="shared" si="110"/>
        <v>0</v>
      </c>
      <c r="HQ17" s="321">
        <f t="shared" si="111"/>
        <v>0</v>
      </c>
      <c r="HR17" s="547">
        <f t="shared" si="112"/>
        <v>1.5007442644520801E-3</v>
      </c>
      <c r="HS17" s="547">
        <f t="shared" si="113"/>
        <v>0</v>
      </c>
      <c r="HT17" s="547">
        <f t="shared" si="114"/>
        <v>0</v>
      </c>
      <c r="HU17" s="547">
        <f t="shared" si="115"/>
        <v>0</v>
      </c>
      <c r="HV17" s="931">
        <f t="shared" si="116"/>
        <v>0</v>
      </c>
      <c r="HW17" s="931">
        <f t="shared" si="117"/>
        <v>0</v>
      </c>
      <c r="HX17" s="931">
        <f t="shared" si="118"/>
        <v>0</v>
      </c>
      <c r="HY17" s="931">
        <f t="shared" si="119"/>
        <v>0</v>
      </c>
      <c r="HZ17" s="931">
        <f t="shared" si="120"/>
        <v>0</v>
      </c>
      <c r="IA17" s="931">
        <f t="shared" si="121"/>
        <v>0</v>
      </c>
      <c r="IB17" s="931">
        <f t="shared" si="122"/>
        <v>0</v>
      </c>
      <c r="IC17" s="931">
        <f t="shared" si="123"/>
        <v>0</v>
      </c>
      <c r="ID17" s="1226">
        <f t="shared" si="124"/>
        <v>0</v>
      </c>
      <c r="IE17" s="1226">
        <f t="shared" si="125"/>
        <v>0</v>
      </c>
      <c r="IF17" s="1226">
        <f t="shared" si="126"/>
        <v>0</v>
      </c>
      <c r="IG17" s="1226">
        <f t="shared" si="127"/>
        <v>0</v>
      </c>
      <c r="IH17" s="1226">
        <f t="shared" si="128"/>
        <v>0</v>
      </c>
      <c r="II17" s="1226">
        <f t="shared" si="129"/>
        <v>0</v>
      </c>
      <c r="IJ17" s="1226">
        <f t="shared" si="130"/>
        <v>0</v>
      </c>
      <c r="IK17" s="1226">
        <f t="shared" si="131"/>
        <v>0</v>
      </c>
      <c r="IL17" s="1226">
        <f t="shared" si="132"/>
        <v>0</v>
      </c>
      <c r="IM17" s="1226">
        <f t="shared" si="133"/>
        <v>0</v>
      </c>
      <c r="IN17" s="1226">
        <f t="shared" si="134"/>
        <v>0</v>
      </c>
      <c r="IO17" s="1226">
        <f t="shared" si="135"/>
        <v>0</v>
      </c>
      <c r="IP17" s="1226">
        <f t="shared" si="136"/>
        <v>0</v>
      </c>
      <c r="IQ17" s="1226">
        <f t="shared" si="137"/>
        <v>0</v>
      </c>
      <c r="IR17" s="739"/>
      <c r="IS17" s="739"/>
      <c r="IT17" s="739"/>
      <c r="IU17" s="739"/>
      <c r="IV17" s="739"/>
      <c r="IW17" s="739"/>
      <c r="IX17" s="739"/>
      <c r="IY17" s="739"/>
      <c r="IZ17" s="1362" t="str">
        <f t="shared" si="138"/>
        <v>GH Flora Gro</v>
      </c>
      <c r="JA17" s="1217">
        <f t="shared" si="139"/>
        <v>10.75</v>
      </c>
      <c r="JB17" s="1217">
        <f t="shared" si="140"/>
        <v>75.250000000000014</v>
      </c>
      <c r="JC17" s="1217">
        <f t="shared" si="141"/>
        <v>0</v>
      </c>
      <c r="JD17" s="545">
        <f t="shared" si="142"/>
        <v>43</v>
      </c>
      <c r="JE17" s="545">
        <f t="shared" si="143"/>
        <v>0</v>
      </c>
      <c r="JF17" s="329">
        <f t="shared" si="144"/>
        <v>258</v>
      </c>
      <c r="JG17" s="550">
        <f t="shared" si="145"/>
        <v>0</v>
      </c>
      <c r="JH17" s="550">
        <f t="shared" si="146"/>
        <v>0</v>
      </c>
      <c r="JI17" s="550">
        <f t="shared" si="147"/>
        <v>0</v>
      </c>
      <c r="JJ17" s="550">
        <f t="shared" si="148"/>
        <v>0</v>
      </c>
      <c r="JK17" s="550">
        <f t="shared" si="149"/>
        <v>0</v>
      </c>
      <c r="JL17" s="550">
        <f t="shared" si="150"/>
        <v>0</v>
      </c>
      <c r="JM17" s="550">
        <f t="shared" si="151"/>
        <v>0</v>
      </c>
      <c r="JN17" s="550">
        <f t="shared" si="152"/>
        <v>0</v>
      </c>
      <c r="JO17" s="1217">
        <f t="shared" si="153"/>
        <v>0</v>
      </c>
      <c r="JP17" s="545">
        <f t="shared" si="154"/>
        <v>0</v>
      </c>
      <c r="JQ17" s="329">
        <f t="shared" si="155"/>
        <v>0</v>
      </c>
      <c r="JR17" s="550">
        <f t="shared" si="156"/>
        <v>21.5</v>
      </c>
      <c r="JS17" s="550">
        <f t="shared" si="157"/>
        <v>0</v>
      </c>
      <c r="JT17" s="550">
        <f t="shared" si="158"/>
        <v>0</v>
      </c>
      <c r="JU17" s="550">
        <f t="shared" si="159"/>
        <v>0</v>
      </c>
      <c r="JV17" s="932">
        <f t="shared" si="160"/>
        <v>0</v>
      </c>
      <c r="JW17" s="932">
        <f t="shared" si="161"/>
        <v>0</v>
      </c>
      <c r="JX17" s="932">
        <f t="shared" si="162"/>
        <v>0</v>
      </c>
      <c r="JY17" s="932">
        <f t="shared" si="163"/>
        <v>0</v>
      </c>
      <c r="JZ17" s="932">
        <f t="shared" si="164"/>
        <v>0</v>
      </c>
      <c r="KA17" s="932">
        <f t="shared" si="165"/>
        <v>0</v>
      </c>
      <c r="KB17" s="932">
        <f t="shared" si="166"/>
        <v>0</v>
      </c>
      <c r="KC17" s="932">
        <f t="shared" si="167"/>
        <v>0</v>
      </c>
      <c r="KD17" s="327">
        <f t="shared" si="168"/>
        <v>0</v>
      </c>
      <c r="KE17" s="327">
        <f t="shared" si="169"/>
        <v>0</v>
      </c>
      <c r="KF17" s="327">
        <f t="shared" si="170"/>
        <v>0</v>
      </c>
      <c r="KG17" s="327">
        <f t="shared" si="171"/>
        <v>0</v>
      </c>
      <c r="KH17" s="327">
        <f t="shared" si="172"/>
        <v>0</v>
      </c>
      <c r="KI17" s="327">
        <f t="shared" si="173"/>
        <v>0</v>
      </c>
      <c r="KJ17" s="327">
        <f t="shared" si="174"/>
        <v>0</v>
      </c>
      <c r="KK17" s="327">
        <f t="shared" si="175"/>
        <v>0</v>
      </c>
      <c r="KL17" s="327">
        <f t="shared" si="176"/>
        <v>0</v>
      </c>
      <c r="KM17" s="327">
        <f t="shared" si="177"/>
        <v>0</v>
      </c>
      <c r="KN17" s="327">
        <f t="shared" si="178"/>
        <v>0</v>
      </c>
      <c r="KO17" s="327">
        <f t="shared" si="179"/>
        <v>0</v>
      </c>
      <c r="KP17" s="327">
        <f t="shared" si="180"/>
        <v>0</v>
      </c>
      <c r="KQ17" s="327">
        <f t="shared" si="181"/>
        <v>0</v>
      </c>
      <c r="KR17" s="739"/>
      <c r="KS17" s="739"/>
      <c r="KT17" s="739"/>
      <c r="KU17" s="739"/>
      <c r="KV17" s="739"/>
      <c r="KW17" s="739"/>
      <c r="KX17" s="739"/>
      <c r="KY17" s="739"/>
      <c r="KZ17" s="1362" t="str">
        <f t="shared" si="182"/>
        <v>GH Flora Gro</v>
      </c>
      <c r="LA17" s="1217">
        <f t="shared" ref="LA17:MM17" si="211">SUM(JA17/$DO$17)</f>
        <v>2.8401585204755615</v>
      </c>
      <c r="LB17" s="1217">
        <f t="shared" si="211"/>
        <v>19.881109643328934</v>
      </c>
      <c r="LC17" s="1217">
        <f t="shared" si="211"/>
        <v>0</v>
      </c>
      <c r="LD17" s="545">
        <f t="shared" si="211"/>
        <v>11.360634081902246</v>
      </c>
      <c r="LE17" s="545">
        <f t="shared" si="211"/>
        <v>0</v>
      </c>
      <c r="LF17" s="329">
        <f t="shared" si="211"/>
        <v>68.163804491413472</v>
      </c>
      <c r="LG17" s="550">
        <f t="shared" si="211"/>
        <v>0</v>
      </c>
      <c r="LH17" s="550">
        <f t="shared" si="211"/>
        <v>0</v>
      </c>
      <c r="LI17" s="550">
        <f t="shared" si="211"/>
        <v>0</v>
      </c>
      <c r="LJ17" s="550">
        <f t="shared" si="211"/>
        <v>0</v>
      </c>
      <c r="LK17" s="550">
        <f t="shared" si="211"/>
        <v>0</v>
      </c>
      <c r="LL17" s="550">
        <f t="shared" si="211"/>
        <v>0</v>
      </c>
      <c r="LM17" s="550">
        <f t="shared" si="211"/>
        <v>0</v>
      </c>
      <c r="LN17" s="550">
        <f t="shared" si="211"/>
        <v>0</v>
      </c>
      <c r="LO17" s="1217">
        <f t="shared" si="211"/>
        <v>0</v>
      </c>
      <c r="LP17" s="1217">
        <f t="shared" si="211"/>
        <v>0</v>
      </c>
      <c r="LQ17" s="1217">
        <f t="shared" si="211"/>
        <v>0</v>
      </c>
      <c r="LR17" s="550">
        <f t="shared" si="211"/>
        <v>5.680317040951123</v>
      </c>
      <c r="LS17" s="550">
        <f t="shared" si="211"/>
        <v>0</v>
      </c>
      <c r="LT17" s="550">
        <f t="shared" si="211"/>
        <v>0</v>
      </c>
      <c r="LU17" s="550">
        <f t="shared" si="211"/>
        <v>0</v>
      </c>
      <c r="LV17" s="932">
        <f t="shared" si="211"/>
        <v>0</v>
      </c>
      <c r="LW17" s="932">
        <f t="shared" si="211"/>
        <v>0</v>
      </c>
      <c r="LX17" s="932">
        <f t="shared" si="211"/>
        <v>0</v>
      </c>
      <c r="LY17" s="932">
        <f t="shared" si="211"/>
        <v>0</v>
      </c>
      <c r="LZ17" s="932">
        <f t="shared" si="211"/>
        <v>0</v>
      </c>
      <c r="MA17" s="932">
        <f t="shared" si="211"/>
        <v>0</v>
      </c>
      <c r="MB17" s="932">
        <f t="shared" si="211"/>
        <v>0</v>
      </c>
      <c r="MC17" s="932">
        <f t="shared" si="211"/>
        <v>0</v>
      </c>
      <c r="MD17" s="932">
        <f t="shared" si="211"/>
        <v>0</v>
      </c>
      <c r="ME17" s="327">
        <f t="shared" si="211"/>
        <v>0</v>
      </c>
      <c r="MF17" s="327">
        <f t="shared" si="211"/>
        <v>0</v>
      </c>
      <c r="MG17" s="327">
        <f t="shared" si="211"/>
        <v>0</v>
      </c>
      <c r="MH17" s="327">
        <f t="shared" si="211"/>
        <v>0</v>
      </c>
      <c r="MI17" s="327">
        <f t="shared" si="211"/>
        <v>0</v>
      </c>
      <c r="MJ17" s="327">
        <f t="shared" si="211"/>
        <v>0</v>
      </c>
      <c r="MK17" s="327">
        <f t="shared" si="211"/>
        <v>0</v>
      </c>
      <c r="ML17" s="327">
        <f t="shared" si="211"/>
        <v>0</v>
      </c>
      <c r="MM17" s="327">
        <f t="shared" si="211"/>
        <v>0</v>
      </c>
      <c r="MN17" s="327">
        <f t="shared" ref="MN17:MP17" si="212">SUM(KN17/$DO$17)</f>
        <v>0</v>
      </c>
      <c r="MO17" s="327">
        <f t="shared" si="212"/>
        <v>0</v>
      </c>
      <c r="MP17" s="327">
        <f t="shared" si="212"/>
        <v>0</v>
      </c>
      <c r="MQ17" s="327">
        <f>SUM(KQ17/$DO$17)</f>
        <v>0</v>
      </c>
    </row>
    <row r="18" spans="1:360" s="317" customFormat="1" ht="17.25" hidden="1" customHeight="1" outlineLevel="1" thickTop="1" thickBot="1" x14ac:dyDescent="0.3">
      <c r="A18" s="941"/>
      <c r="B18" s="1904" t="s">
        <v>959</v>
      </c>
      <c r="C18" s="1905"/>
      <c r="D18" s="874" t="s">
        <v>1427</v>
      </c>
      <c r="E18" s="770"/>
      <c r="F18" s="757"/>
      <c r="G18" s="638"/>
      <c r="H18" s="627"/>
      <c r="I18" s="639"/>
      <c r="J18" s="771"/>
      <c r="K18" s="616"/>
      <c r="L18" s="616"/>
      <c r="M18" s="617"/>
      <c r="N18" s="618"/>
      <c r="O18" s="1535"/>
      <c r="P18" s="616"/>
      <c r="Q18" s="617"/>
      <c r="R18" s="618"/>
      <c r="S18" s="1535"/>
      <c r="T18" s="616"/>
      <c r="U18" s="617"/>
      <c r="V18" s="618"/>
      <c r="W18" s="1535"/>
      <c r="X18" s="616"/>
      <c r="Y18" s="617"/>
      <c r="Z18" s="618"/>
      <c r="AA18" s="1535"/>
      <c r="AB18" s="616"/>
      <c r="AC18" s="617"/>
      <c r="AD18" s="618"/>
      <c r="AE18" s="1535"/>
      <c r="AF18" s="616"/>
      <c r="AG18" s="617"/>
      <c r="AH18" s="618"/>
      <c r="AI18" s="1535"/>
      <c r="AJ18" s="616"/>
      <c r="AK18" s="617"/>
      <c r="AL18" s="618"/>
      <c r="AM18" s="1535"/>
      <c r="AN18" s="616"/>
      <c r="AO18" s="617"/>
      <c r="AP18" s="618"/>
      <c r="AQ18" s="1535"/>
      <c r="AR18" s="616"/>
      <c r="AS18" s="617"/>
      <c r="AT18" s="618"/>
      <c r="AU18" s="1535"/>
      <c r="AV18" s="616"/>
      <c r="AW18" s="617"/>
      <c r="AX18" s="618"/>
      <c r="AY18" s="1535"/>
      <c r="AZ18" s="616"/>
      <c r="BA18" s="617"/>
      <c r="BB18" s="616"/>
      <c r="BC18" s="619"/>
      <c r="BD18" s="616"/>
      <c r="BE18" s="617"/>
      <c r="BF18" s="616"/>
      <c r="BG18" s="1059"/>
      <c r="BH18" s="757"/>
      <c r="BI18" s="1049"/>
      <c r="BJ18" s="1054"/>
      <c r="BK18" s="1049"/>
      <c r="BL18" s="1054"/>
      <c r="BM18" s="1058"/>
      <c r="BN18" s="908"/>
      <c r="BO18" s="619"/>
      <c r="BP18" s="1336"/>
      <c r="BQ18" s="1487"/>
      <c r="BR18" s="734">
        <f t="shared" si="37"/>
        <v>41.497205020862083</v>
      </c>
      <c r="BS18" s="734">
        <f t="shared" si="185"/>
        <v>24.41012060050711</v>
      </c>
      <c r="BT18" s="696">
        <f t="shared" si="186"/>
        <v>1</v>
      </c>
      <c r="BU18" s="1146" t="str">
        <f t="shared" si="38"/>
        <v>GH Flora Bloom</v>
      </c>
      <c r="BV18" s="1142" t="str">
        <f t="shared" si="39"/>
        <v>Bloom</v>
      </c>
      <c r="BW18" s="1233">
        <f t="shared" si="187"/>
        <v>0</v>
      </c>
      <c r="BX18" s="1233">
        <f t="shared" si="187"/>
        <v>0</v>
      </c>
      <c r="BY18" s="1233">
        <f t="shared" si="187"/>
        <v>0</v>
      </c>
      <c r="BZ18" s="1234">
        <f t="shared" si="187"/>
        <v>0.05</v>
      </c>
      <c r="CA18" s="1234">
        <f t="shared" si="187"/>
        <v>0</v>
      </c>
      <c r="CB18" s="1235">
        <f t="shared" si="187"/>
        <v>0.04</v>
      </c>
      <c r="CC18" s="1236">
        <f t="shared" si="41"/>
        <v>0</v>
      </c>
      <c r="CD18" s="1236">
        <f t="shared" ref="CD18" si="213">CD324</f>
        <v>0</v>
      </c>
      <c r="CE18" s="1236">
        <f t="shared" si="43"/>
        <v>0</v>
      </c>
      <c r="CF18" s="1236">
        <f t="shared" si="43"/>
        <v>0</v>
      </c>
      <c r="CG18" s="1236">
        <f t="shared" si="43"/>
        <v>0</v>
      </c>
      <c r="CH18" s="1236">
        <f t="shared" ref="CH18" si="214">CH324</f>
        <v>0</v>
      </c>
      <c r="CI18" s="1236">
        <f t="shared" ref="CI18:CQ18" si="215">CI324</f>
        <v>0</v>
      </c>
      <c r="CJ18" s="1236">
        <f t="shared" si="215"/>
        <v>0</v>
      </c>
      <c r="CK18" s="1233">
        <f t="shared" si="215"/>
        <v>0</v>
      </c>
      <c r="CL18" s="1234">
        <f t="shared" si="215"/>
        <v>0</v>
      </c>
      <c r="CM18" s="1235">
        <f t="shared" si="215"/>
        <v>0</v>
      </c>
      <c r="CN18" s="1236">
        <f t="shared" si="215"/>
        <v>1.4999999999999999E-2</v>
      </c>
      <c r="CO18" s="1236">
        <f t="shared" si="215"/>
        <v>0</v>
      </c>
      <c r="CP18" s="1236">
        <f t="shared" si="215"/>
        <v>0.01</v>
      </c>
      <c r="CQ18" s="1236">
        <f t="shared" si="215"/>
        <v>0</v>
      </c>
      <c r="CR18" s="1237">
        <f t="shared" ref="CR18:DM18" si="216">CR324</f>
        <v>0</v>
      </c>
      <c r="CS18" s="1237">
        <f t="shared" si="216"/>
        <v>0</v>
      </c>
      <c r="CT18" s="1237">
        <f t="shared" si="216"/>
        <v>0</v>
      </c>
      <c r="CU18" s="1237">
        <f t="shared" si="216"/>
        <v>0</v>
      </c>
      <c r="CV18" s="1237">
        <f t="shared" si="216"/>
        <v>0</v>
      </c>
      <c r="CW18" s="1237">
        <f t="shared" si="216"/>
        <v>0</v>
      </c>
      <c r="CX18" s="1237">
        <f t="shared" si="216"/>
        <v>0</v>
      </c>
      <c r="CY18" s="1237">
        <f t="shared" si="216"/>
        <v>0</v>
      </c>
      <c r="CZ18" s="1238">
        <f t="shared" si="216"/>
        <v>0</v>
      </c>
      <c r="DA18" s="1238">
        <f t="shared" si="216"/>
        <v>0</v>
      </c>
      <c r="DB18" s="1238">
        <f t="shared" si="216"/>
        <v>0</v>
      </c>
      <c r="DC18" s="1238">
        <f t="shared" si="216"/>
        <v>0</v>
      </c>
      <c r="DD18" s="1238">
        <f t="shared" si="216"/>
        <v>0</v>
      </c>
      <c r="DE18" s="1238">
        <f t="shared" si="216"/>
        <v>0</v>
      </c>
      <c r="DF18" s="1238">
        <f t="shared" ref="DF18" si="217">DF324</f>
        <v>0</v>
      </c>
      <c r="DG18" s="1238">
        <f t="shared" si="216"/>
        <v>0</v>
      </c>
      <c r="DH18" s="1238">
        <f t="shared" si="216"/>
        <v>0</v>
      </c>
      <c r="DI18" s="1238">
        <f t="shared" si="216"/>
        <v>0</v>
      </c>
      <c r="DJ18" s="1238">
        <f t="shared" ref="DJ18:DL18" si="218">DJ324</f>
        <v>0</v>
      </c>
      <c r="DK18" s="1238">
        <f t="shared" si="218"/>
        <v>0</v>
      </c>
      <c r="DL18" s="1238">
        <f t="shared" si="218"/>
        <v>0</v>
      </c>
      <c r="DM18" s="1238">
        <f t="shared" si="216"/>
        <v>0</v>
      </c>
      <c r="DN18" s="1077">
        <f t="shared" si="194"/>
        <v>1.7</v>
      </c>
      <c r="DO18" s="1078">
        <f t="shared" si="194"/>
        <v>3.7850000000000001</v>
      </c>
      <c r="DP18" s="1078">
        <f t="shared" si="194"/>
        <v>4370</v>
      </c>
      <c r="DQ18" s="1079">
        <f t="shared" si="194"/>
        <v>1.154557463672391</v>
      </c>
      <c r="DR18" s="1218">
        <f t="shared" si="194"/>
        <v>38</v>
      </c>
      <c r="DS18" s="1218">
        <f t="shared" si="194"/>
        <v>1.0039630118890357E-2</v>
      </c>
      <c r="DT18" s="739"/>
      <c r="DU18" s="1409"/>
      <c r="DV18" s="1409"/>
      <c r="DW18" s="1409"/>
      <c r="DX18" s="1409"/>
      <c r="DY18" s="1409"/>
      <c r="DZ18" s="1409"/>
      <c r="EA18" s="1409"/>
      <c r="EB18" s="1409"/>
      <c r="EC18" s="1409"/>
      <c r="ED18" s="1409"/>
      <c r="EE18" s="1409"/>
      <c r="EF18" s="1409"/>
      <c r="EG18" s="1409"/>
      <c r="EH18" s="1409"/>
      <c r="EI18" s="1409"/>
      <c r="EJ18" s="1409"/>
      <c r="EK18" s="1409"/>
      <c r="EL18" s="1340" t="str">
        <f t="shared" si="50"/>
        <v>Magnesium Carbonate, Magnesium Phosphate, Magnesium Sulfate, Phosphoric Acid, Potassium Carbonate, Potassium Phosphate, and Potassium Sulfate</v>
      </c>
      <c r="EM18" s="739"/>
      <c r="EN18" s="739"/>
      <c r="EO18" s="739"/>
      <c r="EP18" s="739"/>
      <c r="EQ18" s="739"/>
      <c r="ER18" s="739"/>
      <c r="ES18" s="739"/>
      <c r="ET18" s="739"/>
      <c r="EU18" s="739"/>
      <c r="EV18" s="739"/>
      <c r="EW18" s="739"/>
      <c r="EX18" s="739"/>
      <c r="EY18" s="739"/>
      <c r="EZ18" s="1348" t="str">
        <f t="shared" si="51"/>
        <v>GH Flora Bloom</v>
      </c>
      <c r="FA18" s="1224">
        <f t="shared" si="52"/>
        <v>0</v>
      </c>
      <c r="FB18" s="1224">
        <f t="shared" si="53"/>
        <v>0</v>
      </c>
      <c r="FC18" s="1224">
        <f t="shared" si="54"/>
        <v>0</v>
      </c>
      <c r="FD18" s="544">
        <f t="shared" si="55"/>
        <v>2.1820000000000003E-2</v>
      </c>
      <c r="FE18" s="544">
        <f t="shared" si="56"/>
        <v>0</v>
      </c>
      <c r="FF18" s="324">
        <f t="shared" si="57"/>
        <v>3.3203999999999997E-2</v>
      </c>
      <c r="FG18" s="549">
        <f t="shared" si="58"/>
        <v>0</v>
      </c>
      <c r="FH18" s="549">
        <f t="shared" si="59"/>
        <v>0</v>
      </c>
      <c r="FI18" s="549">
        <f t="shared" si="60"/>
        <v>0</v>
      </c>
      <c r="FJ18" s="549">
        <f t="shared" si="61"/>
        <v>0</v>
      </c>
      <c r="FK18" s="549">
        <f t="shared" si="62"/>
        <v>0</v>
      </c>
      <c r="FL18" s="549">
        <f t="shared" si="63"/>
        <v>0</v>
      </c>
      <c r="FM18" s="549">
        <f t="shared" si="64"/>
        <v>0</v>
      </c>
      <c r="FN18" s="549">
        <f t="shared" si="65"/>
        <v>0</v>
      </c>
      <c r="FO18" s="1203">
        <f t="shared" si="66"/>
        <v>0</v>
      </c>
      <c r="FP18" s="544">
        <f t="shared" si="67"/>
        <v>2.1820000000000003E-2</v>
      </c>
      <c r="FQ18" s="324">
        <f t="shared" si="68"/>
        <v>3.3203999999999997E-2</v>
      </c>
      <c r="FR18" s="548">
        <f t="shared" si="69"/>
        <v>1.4999999999999999E-2</v>
      </c>
      <c r="FS18" s="548">
        <f t="shared" si="70"/>
        <v>0</v>
      </c>
      <c r="FT18" s="548">
        <f t="shared" si="195"/>
        <v>0.01</v>
      </c>
      <c r="FU18" s="548">
        <f t="shared" si="71"/>
        <v>0</v>
      </c>
      <c r="FV18" s="928">
        <f t="shared" si="72"/>
        <v>0</v>
      </c>
      <c r="FW18" s="928">
        <f t="shared" si="73"/>
        <v>0</v>
      </c>
      <c r="FX18" s="928">
        <f t="shared" si="74"/>
        <v>0</v>
      </c>
      <c r="FY18" s="928">
        <f t="shared" si="75"/>
        <v>0</v>
      </c>
      <c r="FZ18" s="928">
        <f t="shared" si="76"/>
        <v>0</v>
      </c>
      <c r="GA18" s="928">
        <f t="shared" si="77"/>
        <v>0</v>
      </c>
      <c r="GB18" s="928">
        <f t="shared" si="78"/>
        <v>0</v>
      </c>
      <c r="GC18" s="928">
        <f t="shared" si="79"/>
        <v>0</v>
      </c>
      <c r="GD18" s="326">
        <f t="shared" si="80"/>
        <v>0</v>
      </c>
      <c r="GE18" s="326">
        <f t="shared" si="81"/>
        <v>0</v>
      </c>
      <c r="GF18" s="326">
        <f t="shared" si="82"/>
        <v>0</v>
      </c>
      <c r="GG18" s="326">
        <f t="shared" si="83"/>
        <v>0</v>
      </c>
      <c r="GH18" s="326">
        <f t="shared" si="84"/>
        <v>0</v>
      </c>
      <c r="GI18" s="326">
        <f t="shared" si="85"/>
        <v>0</v>
      </c>
      <c r="GJ18" s="326">
        <f t="shared" si="86"/>
        <v>0</v>
      </c>
      <c r="GK18" s="326">
        <f t="shared" si="87"/>
        <v>0</v>
      </c>
      <c r="GL18" s="326">
        <f t="shared" si="88"/>
        <v>0</v>
      </c>
      <c r="GM18" s="326">
        <f t="shared" si="89"/>
        <v>0</v>
      </c>
      <c r="GN18" s="326">
        <f t="shared" si="90"/>
        <v>0</v>
      </c>
      <c r="GO18" s="326">
        <f t="shared" si="91"/>
        <v>0</v>
      </c>
      <c r="GP18" s="326">
        <f t="shared" si="92"/>
        <v>0</v>
      </c>
      <c r="GQ18" s="326">
        <f t="shared" si="93"/>
        <v>0</v>
      </c>
      <c r="GR18" s="739"/>
      <c r="GS18" s="739"/>
      <c r="GT18" s="739"/>
      <c r="GU18" s="739"/>
      <c r="GV18" s="739"/>
      <c r="GW18" s="739"/>
      <c r="GX18" s="739"/>
      <c r="GY18" s="739"/>
      <c r="GZ18" s="1362" t="str">
        <f t="shared" si="94"/>
        <v>GH Flora Bloom</v>
      </c>
      <c r="HA18" s="1225">
        <f t="shared" si="95"/>
        <v>0</v>
      </c>
      <c r="HB18" s="1225">
        <f t="shared" si="96"/>
        <v>0</v>
      </c>
      <c r="HC18" s="1225">
        <f t="shared" si="97"/>
        <v>0</v>
      </c>
      <c r="HD18" s="542">
        <f t="shared" si="98"/>
        <v>6.6558636346979051E-3</v>
      </c>
      <c r="HE18" s="542">
        <f t="shared" si="99"/>
        <v>0</v>
      </c>
      <c r="HF18" s="321">
        <f t="shared" si="100"/>
        <v>1.0128382040628289E-2</v>
      </c>
      <c r="HG18" s="547">
        <f t="shared" si="101"/>
        <v>0</v>
      </c>
      <c r="HH18" s="547">
        <f t="shared" si="102"/>
        <v>0</v>
      </c>
      <c r="HI18" s="547">
        <f t="shared" si="103"/>
        <v>0</v>
      </c>
      <c r="HJ18" s="547">
        <f t="shared" si="104"/>
        <v>0</v>
      </c>
      <c r="HK18" s="547">
        <f t="shared" si="105"/>
        <v>0</v>
      </c>
      <c r="HL18" s="547">
        <f t="shared" si="106"/>
        <v>0</v>
      </c>
      <c r="HM18" s="547">
        <f t="shared" si="107"/>
        <v>0</v>
      </c>
      <c r="HN18" s="547">
        <f t="shared" si="108"/>
        <v>0</v>
      </c>
      <c r="HO18" s="1225">
        <f t="shared" si="109"/>
        <v>0</v>
      </c>
      <c r="HP18" s="542">
        <f t="shared" si="110"/>
        <v>0</v>
      </c>
      <c r="HQ18" s="321">
        <f t="shared" si="111"/>
        <v>0</v>
      </c>
      <c r="HR18" s="547">
        <f t="shared" si="112"/>
        <v>4.5755249551085496E-3</v>
      </c>
      <c r="HS18" s="547">
        <f t="shared" si="113"/>
        <v>0</v>
      </c>
      <c r="HT18" s="547">
        <f t="shared" si="114"/>
        <v>3.0503499700723674E-3</v>
      </c>
      <c r="HU18" s="547">
        <f t="shared" si="115"/>
        <v>0</v>
      </c>
      <c r="HV18" s="931">
        <f t="shared" si="116"/>
        <v>0</v>
      </c>
      <c r="HW18" s="931">
        <f t="shared" si="117"/>
        <v>0</v>
      </c>
      <c r="HX18" s="931">
        <f t="shared" si="118"/>
        <v>0</v>
      </c>
      <c r="HY18" s="931">
        <f t="shared" si="119"/>
        <v>0</v>
      </c>
      <c r="HZ18" s="931">
        <f t="shared" si="120"/>
        <v>0</v>
      </c>
      <c r="IA18" s="931">
        <f t="shared" si="121"/>
        <v>0</v>
      </c>
      <c r="IB18" s="931">
        <f t="shared" si="122"/>
        <v>0</v>
      </c>
      <c r="IC18" s="931">
        <f t="shared" si="123"/>
        <v>0</v>
      </c>
      <c r="ID18" s="1226">
        <f t="shared" si="124"/>
        <v>0</v>
      </c>
      <c r="IE18" s="1226">
        <f t="shared" si="125"/>
        <v>0</v>
      </c>
      <c r="IF18" s="1226">
        <f t="shared" si="126"/>
        <v>0</v>
      </c>
      <c r="IG18" s="1226">
        <f t="shared" si="127"/>
        <v>0</v>
      </c>
      <c r="IH18" s="1226">
        <f t="shared" si="128"/>
        <v>0</v>
      </c>
      <c r="II18" s="1226">
        <f t="shared" si="129"/>
        <v>0</v>
      </c>
      <c r="IJ18" s="1226">
        <f t="shared" si="130"/>
        <v>0</v>
      </c>
      <c r="IK18" s="1226">
        <f t="shared" si="131"/>
        <v>0</v>
      </c>
      <c r="IL18" s="1226">
        <f t="shared" si="132"/>
        <v>0</v>
      </c>
      <c r="IM18" s="1226">
        <f t="shared" si="133"/>
        <v>0</v>
      </c>
      <c r="IN18" s="1226">
        <f t="shared" si="134"/>
        <v>0</v>
      </c>
      <c r="IO18" s="1226">
        <f t="shared" si="135"/>
        <v>0</v>
      </c>
      <c r="IP18" s="1226">
        <f t="shared" si="136"/>
        <v>0</v>
      </c>
      <c r="IQ18" s="1226">
        <f t="shared" si="137"/>
        <v>0</v>
      </c>
      <c r="IR18" s="739"/>
      <c r="IS18" s="739"/>
      <c r="IT18" s="739"/>
      <c r="IU18" s="739"/>
      <c r="IV18" s="739"/>
      <c r="IW18" s="739"/>
      <c r="IX18" s="739"/>
      <c r="IY18" s="739"/>
      <c r="IZ18" s="1362" t="str">
        <f t="shared" si="138"/>
        <v>GH Flora Bloom</v>
      </c>
      <c r="JA18" s="1217">
        <f t="shared" si="139"/>
        <v>0</v>
      </c>
      <c r="JB18" s="1217">
        <f t="shared" si="140"/>
        <v>0</v>
      </c>
      <c r="JC18" s="1217">
        <f t="shared" si="141"/>
        <v>0</v>
      </c>
      <c r="JD18" s="545">
        <f t="shared" si="142"/>
        <v>218.5</v>
      </c>
      <c r="JE18" s="545">
        <f t="shared" si="143"/>
        <v>0</v>
      </c>
      <c r="JF18" s="329">
        <f t="shared" si="144"/>
        <v>174.8</v>
      </c>
      <c r="JG18" s="550">
        <f t="shared" si="145"/>
        <v>0</v>
      </c>
      <c r="JH18" s="550">
        <f t="shared" si="146"/>
        <v>0</v>
      </c>
      <c r="JI18" s="550">
        <f t="shared" si="147"/>
        <v>0</v>
      </c>
      <c r="JJ18" s="550">
        <f t="shared" si="148"/>
        <v>0</v>
      </c>
      <c r="JK18" s="550">
        <f t="shared" si="149"/>
        <v>0</v>
      </c>
      <c r="JL18" s="550">
        <f t="shared" si="150"/>
        <v>0</v>
      </c>
      <c r="JM18" s="550">
        <f t="shared" si="151"/>
        <v>0</v>
      </c>
      <c r="JN18" s="550">
        <f t="shared" si="152"/>
        <v>0</v>
      </c>
      <c r="JO18" s="1217">
        <f t="shared" si="153"/>
        <v>0</v>
      </c>
      <c r="JP18" s="545">
        <f t="shared" si="154"/>
        <v>0</v>
      </c>
      <c r="JQ18" s="329">
        <f t="shared" si="155"/>
        <v>0</v>
      </c>
      <c r="JR18" s="550">
        <f t="shared" si="156"/>
        <v>65.55</v>
      </c>
      <c r="JS18" s="550">
        <f t="shared" si="157"/>
        <v>0</v>
      </c>
      <c r="JT18" s="550">
        <f t="shared" si="158"/>
        <v>43.7</v>
      </c>
      <c r="JU18" s="550">
        <f t="shared" si="159"/>
        <v>0</v>
      </c>
      <c r="JV18" s="932">
        <f t="shared" si="160"/>
        <v>0</v>
      </c>
      <c r="JW18" s="932">
        <f t="shared" si="161"/>
        <v>0</v>
      </c>
      <c r="JX18" s="932">
        <f t="shared" si="162"/>
        <v>0</v>
      </c>
      <c r="JY18" s="932">
        <f t="shared" si="163"/>
        <v>0</v>
      </c>
      <c r="JZ18" s="932">
        <f t="shared" si="164"/>
        <v>0</v>
      </c>
      <c r="KA18" s="932">
        <f t="shared" si="165"/>
        <v>0</v>
      </c>
      <c r="KB18" s="932">
        <f t="shared" si="166"/>
        <v>0</v>
      </c>
      <c r="KC18" s="932">
        <f t="shared" si="167"/>
        <v>0</v>
      </c>
      <c r="KD18" s="327">
        <f t="shared" si="168"/>
        <v>0</v>
      </c>
      <c r="KE18" s="327">
        <f t="shared" si="169"/>
        <v>0</v>
      </c>
      <c r="KF18" s="327">
        <f t="shared" si="170"/>
        <v>0</v>
      </c>
      <c r="KG18" s="327">
        <f t="shared" si="171"/>
        <v>0</v>
      </c>
      <c r="KH18" s="327">
        <f t="shared" si="172"/>
        <v>0</v>
      </c>
      <c r="KI18" s="327">
        <f t="shared" si="173"/>
        <v>0</v>
      </c>
      <c r="KJ18" s="327">
        <f t="shared" si="174"/>
        <v>0</v>
      </c>
      <c r="KK18" s="327">
        <f t="shared" si="175"/>
        <v>0</v>
      </c>
      <c r="KL18" s="327">
        <f t="shared" si="176"/>
        <v>0</v>
      </c>
      <c r="KM18" s="327">
        <f t="shared" si="177"/>
        <v>0</v>
      </c>
      <c r="KN18" s="327">
        <f t="shared" si="178"/>
        <v>0</v>
      </c>
      <c r="KO18" s="327">
        <f t="shared" si="179"/>
        <v>0</v>
      </c>
      <c r="KP18" s="327">
        <f t="shared" si="180"/>
        <v>0</v>
      </c>
      <c r="KQ18" s="327">
        <f t="shared" si="181"/>
        <v>0</v>
      </c>
      <c r="KR18" s="739"/>
      <c r="KS18" s="739"/>
      <c r="KT18" s="739"/>
      <c r="KU18" s="739"/>
      <c r="KV18" s="739"/>
      <c r="KW18" s="739"/>
      <c r="KX18" s="739"/>
      <c r="KY18" s="739"/>
      <c r="KZ18" s="1362" t="str">
        <f t="shared" si="182"/>
        <v>GH Flora Bloom</v>
      </c>
      <c r="LA18" s="1217">
        <f t="shared" ref="LA18:MM18" si="219">SUM(JA18/$DO$18)</f>
        <v>0</v>
      </c>
      <c r="LB18" s="1217">
        <f t="shared" si="219"/>
        <v>0</v>
      </c>
      <c r="LC18" s="1217">
        <f t="shared" si="219"/>
        <v>0</v>
      </c>
      <c r="LD18" s="545">
        <f t="shared" si="219"/>
        <v>57.72787318361955</v>
      </c>
      <c r="LE18" s="545">
        <f t="shared" si="219"/>
        <v>0</v>
      </c>
      <c r="LF18" s="329">
        <f t="shared" si="219"/>
        <v>46.182298546895645</v>
      </c>
      <c r="LG18" s="550">
        <f t="shared" si="219"/>
        <v>0</v>
      </c>
      <c r="LH18" s="550">
        <f t="shared" si="219"/>
        <v>0</v>
      </c>
      <c r="LI18" s="550">
        <f t="shared" si="219"/>
        <v>0</v>
      </c>
      <c r="LJ18" s="550">
        <f t="shared" si="219"/>
        <v>0</v>
      </c>
      <c r="LK18" s="550">
        <f t="shared" si="219"/>
        <v>0</v>
      </c>
      <c r="LL18" s="550">
        <f t="shared" si="219"/>
        <v>0</v>
      </c>
      <c r="LM18" s="550">
        <f t="shared" si="219"/>
        <v>0</v>
      </c>
      <c r="LN18" s="550">
        <f t="shared" si="219"/>
        <v>0</v>
      </c>
      <c r="LO18" s="1217">
        <f t="shared" si="219"/>
        <v>0</v>
      </c>
      <c r="LP18" s="1217">
        <f t="shared" si="219"/>
        <v>0</v>
      </c>
      <c r="LQ18" s="1217">
        <f t="shared" si="219"/>
        <v>0</v>
      </c>
      <c r="LR18" s="550">
        <f t="shared" si="219"/>
        <v>17.318361955085862</v>
      </c>
      <c r="LS18" s="550">
        <f t="shared" si="219"/>
        <v>0</v>
      </c>
      <c r="LT18" s="550">
        <f t="shared" si="219"/>
        <v>11.545574636723911</v>
      </c>
      <c r="LU18" s="550">
        <f t="shared" si="219"/>
        <v>0</v>
      </c>
      <c r="LV18" s="932">
        <f t="shared" si="219"/>
        <v>0</v>
      </c>
      <c r="LW18" s="932">
        <f t="shared" si="219"/>
        <v>0</v>
      </c>
      <c r="LX18" s="932">
        <f t="shared" si="219"/>
        <v>0</v>
      </c>
      <c r="LY18" s="932">
        <f t="shared" si="219"/>
        <v>0</v>
      </c>
      <c r="LZ18" s="932">
        <f t="shared" si="219"/>
        <v>0</v>
      </c>
      <c r="MA18" s="932">
        <f t="shared" si="219"/>
        <v>0</v>
      </c>
      <c r="MB18" s="932">
        <f t="shared" si="219"/>
        <v>0</v>
      </c>
      <c r="MC18" s="932">
        <f t="shared" si="219"/>
        <v>0</v>
      </c>
      <c r="MD18" s="932">
        <f t="shared" si="219"/>
        <v>0</v>
      </c>
      <c r="ME18" s="327">
        <f t="shared" si="219"/>
        <v>0</v>
      </c>
      <c r="MF18" s="327">
        <f t="shared" si="219"/>
        <v>0</v>
      </c>
      <c r="MG18" s="327">
        <f t="shared" si="219"/>
        <v>0</v>
      </c>
      <c r="MH18" s="327">
        <f t="shared" si="219"/>
        <v>0</v>
      </c>
      <c r="MI18" s="327">
        <f t="shared" si="219"/>
        <v>0</v>
      </c>
      <c r="MJ18" s="327">
        <f t="shared" si="219"/>
        <v>0</v>
      </c>
      <c r="MK18" s="327">
        <f t="shared" si="219"/>
        <v>0</v>
      </c>
      <c r="ML18" s="327">
        <f t="shared" si="219"/>
        <v>0</v>
      </c>
      <c r="MM18" s="327">
        <f t="shared" si="219"/>
        <v>0</v>
      </c>
      <c r="MN18" s="327">
        <f t="shared" ref="MN18:MP18" si="220">SUM(KN18/$DO$18)</f>
        <v>0</v>
      </c>
      <c r="MO18" s="327">
        <f t="shared" si="220"/>
        <v>0</v>
      </c>
      <c r="MP18" s="327">
        <f t="shared" si="220"/>
        <v>0</v>
      </c>
      <c r="MQ18" s="327">
        <f>SUM(KQ18/$DO$18)</f>
        <v>0</v>
      </c>
    </row>
    <row r="19" spans="1:360" s="317" customFormat="1" ht="15.75" hidden="1" customHeight="1" outlineLevel="1" thickTop="1" thickBot="1" x14ac:dyDescent="0.3">
      <c r="A19" s="941"/>
      <c r="B19" s="1904" t="s">
        <v>1254</v>
      </c>
      <c r="C19" s="1905"/>
      <c r="D19" s="876" t="s">
        <v>1428</v>
      </c>
      <c r="E19" s="772"/>
      <c r="F19" s="773"/>
      <c r="G19" s="640"/>
      <c r="H19" s="641"/>
      <c r="I19" s="642"/>
      <c r="J19" s="774"/>
      <c r="K19" s="616"/>
      <c r="L19" s="616"/>
      <c r="M19" s="617"/>
      <c r="N19" s="618"/>
      <c r="O19" s="1535"/>
      <c r="P19" s="616"/>
      <c r="Q19" s="617"/>
      <c r="R19" s="618"/>
      <c r="S19" s="1535"/>
      <c r="T19" s="616"/>
      <c r="U19" s="617"/>
      <c r="V19" s="618"/>
      <c r="W19" s="1535"/>
      <c r="X19" s="616"/>
      <c r="Y19" s="617"/>
      <c r="Z19" s="618"/>
      <c r="AA19" s="1535"/>
      <c r="AB19" s="616"/>
      <c r="AC19" s="617"/>
      <c r="AD19" s="618"/>
      <c r="AE19" s="1535"/>
      <c r="AF19" s="616"/>
      <c r="AG19" s="617"/>
      <c r="AH19" s="618"/>
      <c r="AI19" s="1535"/>
      <c r="AJ19" s="616"/>
      <c r="AK19" s="617"/>
      <c r="AL19" s="618"/>
      <c r="AM19" s="1535"/>
      <c r="AN19" s="616"/>
      <c r="AO19" s="617"/>
      <c r="AP19" s="618"/>
      <c r="AQ19" s="1535"/>
      <c r="AR19" s="616"/>
      <c r="AS19" s="617"/>
      <c r="AT19" s="618"/>
      <c r="AU19" s="1535"/>
      <c r="AV19" s="616"/>
      <c r="AW19" s="617"/>
      <c r="AX19" s="618"/>
      <c r="AY19" s="1535"/>
      <c r="AZ19" s="616"/>
      <c r="BA19" s="617"/>
      <c r="BB19" s="616"/>
      <c r="BC19" s="619"/>
      <c r="BD19" s="616"/>
      <c r="BE19" s="617"/>
      <c r="BF19" s="616"/>
      <c r="BG19" s="1051"/>
      <c r="BH19" s="1055"/>
      <c r="BI19" s="1056"/>
      <c r="BJ19" s="1048"/>
      <c r="BK19" s="1048"/>
      <c r="BL19" s="1048"/>
      <c r="BM19" s="1048"/>
      <c r="BN19" s="1048"/>
      <c r="BO19" s="619"/>
      <c r="BP19" s="1336"/>
      <c r="BQ19" s="1487"/>
      <c r="BR19" s="734">
        <f t="shared" si="37"/>
        <v>35.803744531444956</v>
      </c>
      <c r="BS19" s="734">
        <f t="shared" si="185"/>
        <v>39.781938368272172</v>
      </c>
      <c r="BT19" s="696">
        <f t="shared" si="186"/>
        <v>1</v>
      </c>
      <c r="BU19" s="1146" t="str">
        <f t="shared" si="38"/>
        <v>GH KoolBloom</v>
      </c>
      <c r="BV19" s="1143" t="str">
        <f t="shared" si="39"/>
        <v>Weight</v>
      </c>
      <c r="BW19" s="1233">
        <f t="shared" si="187"/>
        <v>0</v>
      </c>
      <c r="BX19" s="1233">
        <f t="shared" si="187"/>
        <v>0</v>
      </c>
      <c r="BY19" s="1233">
        <f t="shared" si="187"/>
        <v>0</v>
      </c>
      <c r="BZ19" s="1234">
        <f t="shared" si="187"/>
        <v>0.1</v>
      </c>
      <c r="CA19" s="1234">
        <f t="shared" si="187"/>
        <v>0</v>
      </c>
      <c r="CB19" s="1235">
        <f t="shared" si="187"/>
        <v>0.1</v>
      </c>
      <c r="CC19" s="1236">
        <f t="shared" si="41"/>
        <v>0</v>
      </c>
      <c r="CD19" s="1236">
        <f t="shared" ref="CD19" si="221">CD325</f>
        <v>0</v>
      </c>
      <c r="CE19" s="1236">
        <f t="shared" si="43"/>
        <v>0</v>
      </c>
      <c r="CF19" s="1236">
        <f t="shared" si="43"/>
        <v>0</v>
      </c>
      <c r="CG19" s="1236">
        <f t="shared" si="43"/>
        <v>0</v>
      </c>
      <c r="CH19" s="1236">
        <f t="shared" ref="CH19" si="222">CH325</f>
        <v>0</v>
      </c>
      <c r="CI19" s="1236">
        <f t="shared" ref="CI19:CQ19" si="223">CI325</f>
        <v>0</v>
      </c>
      <c r="CJ19" s="1236">
        <f t="shared" si="223"/>
        <v>0</v>
      </c>
      <c r="CK19" s="1233">
        <f t="shared" si="223"/>
        <v>0</v>
      </c>
      <c r="CL19" s="1234">
        <f t="shared" si="223"/>
        <v>0</v>
      </c>
      <c r="CM19" s="1235">
        <f t="shared" si="223"/>
        <v>0</v>
      </c>
      <c r="CN19" s="1236">
        <f t="shared" si="223"/>
        <v>0</v>
      </c>
      <c r="CO19" s="1236">
        <f t="shared" si="223"/>
        <v>0</v>
      </c>
      <c r="CP19" s="1236">
        <f t="shared" si="223"/>
        <v>0</v>
      </c>
      <c r="CQ19" s="1236">
        <f t="shared" si="223"/>
        <v>0</v>
      </c>
      <c r="CR19" s="1237">
        <f t="shared" ref="CR19:DM19" si="224">CR325</f>
        <v>0</v>
      </c>
      <c r="CS19" s="1237">
        <f t="shared" si="224"/>
        <v>0</v>
      </c>
      <c r="CT19" s="1237">
        <f t="shared" si="224"/>
        <v>0</v>
      </c>
      <c r="CU19" s="1237">
        <f t="shared" si="224"/>
        <v>0</v>
      </c>
      <c r="CV19" s="1237">
        <f t="shared" si="224"/>
        <v>0</v>
      </c>
      <c r="CW19" s="1237">
        <f t="shared" si="224"/>
        <v>0</v>
      </c>
      <c r="CX19" s="1237">
        <f t="shared" si="224"/>
        <v>0</v>
      </c>
      <c r="CY19" s="1237">
        <f t="shared" si="224"/>
        <v>0</v>
      </c>
      <c r="CZ19" s="1238">
        <f t="shared" si="224"/>
        <v>0</v>
      </c>
      <c r="DA19" s="1238">
        <f t="shared" si="224"/>
        <v>0</v>
      </c>
      <c r="DB19" s="1238">
        <f t="shared" si="224"/>
        <v>0</v>
      </c>
      <c r="DC19" s="1238">
        <f t="shared" si="224"/>
        <v>0</v>
      </c>
      <c r="DD19" s="1238">
        <f t="shared" si="224"/>
        <v>0</v>
      </c>
      <c r="DE19" s="1238">
        <f t="shared" si="224"/>
        <v>0</v>
      </c>
      <c r="DF19" s="1238">
        <f t="shared" ref="DF19" si="225">DF325</f>
        <v>0</v>
      </c>
      <c r="DG19" s="1238">
        <f t="shared" si="224"/>
        <v>0</v>
      </c>
      <c r="DH19" s="1238">
        <f t="shared" si="224"/>
        <v>0</v>
      </c>
      <c r="DI19" s="1238">
        <f t="shared" si="224"/>
        <v>0</v>
      </c>
      <c r="DJ19" s="1238">
        <f t="shared" ref="DJ19:DL19" si="226">DJ325</f>
        <v>0</v>
      </c>
      <c r="DK19" s="1238">
        <f t="shared" si="226"/>
        <v>0</v>
      </c>
      <c r="DL19" s="1238">
        <f t="shared" si="226"/>
        <v>0</v>
      </c>
      <c r="DM19" s="1238">
        <f t="shared" si="224"/>
        <v>0</v>
      </c>
      <c r="DN19" s="1077">
        <f t="shared" si="194"/>
        <v>0.9</v>
      </c>
      <c r="DO19" s="1078">
        <f t="shared" si="194"/>
        <v>3.7850000000000001</v>
      </c>
      <c r="DP19" s="1078">
        <f t="shared" si="194"/>
        <v>4500</v>
      </c>
      <c r="DQ19" s="1079">
        <f t="shared" si="194"/>
        <v>1.1889035667107002</v>
      </c>
      <c r="DR19" s="1218">
        <f t="shared" si="194"/>
        <v>75</v>
      </c>
      <c r="DS19" s="1218">
        <f t="shared" si="194"/>
        <v>1.9815059445178335E-2</v>
      </c>
      <c r="DT19" s="739"/>
      <c r="DU19" s="1409"/>
      <c r="DV19" s="1409"/>
      <c r="DW19" s="1409"/>
      <c r="DX19" s="1409"/>
      <c r="DY19" s="1409"/>
      <c r="DZ19" s="1409"/>
      <c r="EA19" s="1409"/>
      <c r="EB19" s="1409"/>
      <c r="EC19" s="1409"/>
      <c r="ED19" s="1409"/>
      <c r="EE19" s="1409"/>
      <c r="EF19" s="1409"/>
      <c r="EG19" s="1409"/>
      <c r="EH19" s="1409"/>
      <c r="EI19" s="1409"/>
      <c r="EJ19" s="1409"/>
      <c r="EK19" s="1409"/>
      <c r="EL19" s="1340" t="str">
        <f t="shared" si="50"/>
        <v>Magnesium Phosphate, Potassium Phosphate, Potassium Sulphate.</v>
      </c>
      <c r="EM19" s="739"/>
      <c r="EN19" s="739"/>
      <c r="EO19" s="739"/>
      <c r="EP19" s="739"/>
      <c r="EQ19" s="739"/>
      <c r="ER19" s="739"/>
      <c r="ES19" s="739"/>
      <c r="ET19" s="739"/>
      <c r="EU19" s="739"/>
      <c r="EV19" s="739"/>
      <c r="EW19" s="739"/>
      <c r="EX19" s="739"/>
      <c r="EY19" s="739"/>
      <c r="EZ19" s="1348" t="str">
        <f t="shared" si="51"/>
        <v>GH KoolBloom</v>
      </c>
      <c r="FA19" s="1224">
        <f t="shared" si="52"/>
        <v>0</v>
      </c>
      <c r="FB19" s="1224">
        <f t="shared" si="53"/>
        <v>0</v>
      </c>
      <c r="FC19" s="1224">
        <f t="shared" si="54"/>
        <v>0</v>
      </c>
      <c r="FD19" s="544">
        <f t="shared" si="55"/>
        <v>4.3640000000000005E-2</v>
      </c>
      <c r="FE19" s="544">
        <f t="shared" si="56"/>
        <v>0</v>
      </c>
      <c r="FF19" s="324">
        <f t="shared" si="57"/>
        <v>8.301E-2</v>
      </c>
      <c r="FG19" s="549">
        <f t="shared" si="58"/>
        <v>0</v>
      </c>
      <c r="FH19" s="549">
        <f t="shared" si="59"/>
        <v>0</v>
      </c>
      <c r="FI19" s="549">
        <f t="shared" si="60"/>
        <v>0</v>
      </c>
      <c r="FJ19" s="549">
        <f t="shared" si="61"/>
        <v>0</v>
      </c>
      <c r="FK19" s="549">
        <f t="shared" si="62"/>
        <v>0</v>
      </c>
      <c r="FL19" s="549">
        <f t="shared" si="63"/>
        <v>0</v>
      </c>
      <c r="FM19" s="549">
        <f t="shared" si="64"/>
        <v>0</v>
      </c>
      <c r="FN19" s="549">
        <f t="shared" si="65"/>
        <v>0</v>
      </c>
      <c r="FO19" s="1203">
        <f t="shared" si="66"/>
        <v>0</v>
      </c>
      <c r="FP19" s="544">
        <f t="shared" si="67"/>
        <v>4.3640000000000005E-2</v>
      </c>
      <c r="FQ19" s="324">
        <f t="shared" si="68"/>
        <v>8.301E-2</v>
      </c>
      <c r="FR19" s="548">
        <f t="shared" si="69"/>
        <v>0</v>
      </c>
      <c r="FS19" s="548">
        <f t="shared" si="70"/>
        <v>0</v>
      </c>
      <c r="FT19" s="548">
        <f t="shared" si="195"/>
        <v>0</v>
      </c>
      <c r="FU19" s="548">
        <f t="shared" si="71"/>
        <v>0</v>
      </c>
      <c r="FV19" s="928">
        <f t="shared" si="72"/>
        <v>0</v>
      </c>
      <c r="FW19" s="928">
        <f t="shared" si="73"/>
        <v>0</v>
      </c>
      <c r="FX19" s="928">
        <f t="shared" si="74"/>
        <v>0</v>
      </c>
      <c r="FY19" s="928">
        <f t="shared" si="75"/>
        <v>0</v>
      </c>
      <c r="FZ19" s="928">
        <f t="shared" si="76"/>
        <v>0</v>
      </c>
      <c r="GA19" s="928">
        <f t="shared" si="77"/>
        <v>0</v>
      </c>
      <c r="GB19" s="928">
        <f t="shared" si="78"/>
        <v>0</v>
      </c>
      <c r="GC19" s="928">
        <f t="shared" si="79"/>
        <v>0</v>
      </c>
      <c r="GD19" s="326">
        <f t="shared" si="80"/>
        <v>0</v>
      </c>
      <c r="GE19" s="326">
        <f t="shared" si="81"/>
        <v>0</v>
      </c>
      <c r="GF19" s="326">
        <f t="shared" si="82"/>
        <v>0</v>
      </c>
      <c r="GG19" s="326">
        <f t="shared" si="83"/>
        <v>0</v>
      </c>
      <c r="GH19" s="326">
        <f t="shared" si="84"/>
        <v>0</v>
      </c>
      <c r="GI19" s="326">
        <f t="shared" si="85"/>
        <v>0</v>
      </c>
      <c r="GJ19" s="326">
        <f t="shared" si="86"/>
        <v>0</v>
      </c>
      <c r="GK19" s="326">
        <f t="shared" si="87"/>
        <v>0</v>
      </c>
      <c r="GL19" s="326">
        <f t="shared" si="88"/>
        <v>0</v>
      </c>
      <c r="GM19" s="326">
        <f t="shared" si="89"/>
        <v>0</v>
      </c>
      <c r="GN19" s="326">
        <f t="shared" si="90"/>
        <v>0</v>
      </c>
      <c r="GO19" s="326">
        <f t="shared" si="91"/>
        <v>0</v>
      </c>
      <c r="GP19" s="326">
        <f t="shared" si="92"/>
        <v>0</v>
      </c>
      <c r="GQ19" s="326">
        <f t="shared" si="93"/>
        <v>0</v>
      </c>
      <c r="GR19" s="739"/>
      <c r="GS19" s="739"/>
      <c r="GT19" s="739"/>
      <c r="GU19" s="739"/>
      <c r="GV19" s="739"/>
      <c r="GW19" s="739"/>
      <c r="GX19" s="739"/>
      <c r="GY19" s="739"/>
      <c r="GZ19" s="1362" t="str">
        <f t="shared" si="94"/>
        <v>GH KoolBloom</v>
      </c>
      <c r="HA19" s="1225">
        <f t="shared" si="95"/>
        <v>0</v>
      </c>
      <c r="HB19" s="1225">
        <f t="shared" si="96"/>
        <v>0</v>
      </c>
      <c r="HC19" s="1225">
        <f t="shared" si="97"/>
        <v>0</v>
      </c>
      <c r="HD19" s="542">
        <f t="shared" si="98"/>
        <v>1.3707728309446488E-2</v>
      </c>
      <c r="HE19" s="542">
        <f t="shared" si="99"/>
        <v>0</v>
      </c>
      <c r="HF19" s="321">
        <f t="shared" si="100"/>
        <v>2.6074210058825684E-2</v>
      </c>
      <c r="HG19" s="547">
        <f t="shared" si="101"/>
        <v>0</v>
      </c>
      <c r="HH19" s="547">
        <f t="shared" si="102"/>
        <v>0</v>
      </c>
      <c r="HI19" s="547">
        <f t="shared" si="103"/>
        <v>0</v>
      </c>
      <c r="HJ19" s="547">
        <f t="shared" si="104"/>
        <v>0</v>
      </c>
      <c r="HK19" s="547">
        <f t="shared" si="105"/>
        <v>0</v>
      </c>
      <c r="HL19" s="547">
        <f t="shared" si="106"/>
        <v>0</v>
      </c>
      <c r="HM19" s="547">
        <f t="shared" si="107"/>
        <v>0</v>
      </c>
      <c r="HN19" s="547">
        <f t="shared" si="108"/>
        <v>0</v>
      </c>
      <c r="HO19" s="1225">
        <f t="shared" si="109"/>
        <v>0</v>
      </c>
      <c r="HP19" s="542">
        <f t="shared" si="110"/>
        <v>0</v>
      </c>
      <c r="HQ19" s="321">
        <f t="shared" si="111"/>
        <v>0</v>
      </c>
      <c r="HR19" s="547">
        <f t="shared" si="112"/>
        <v>0</v>
      </c>
      <c r="HS19" s="547">
        <f t="shared" si="113"/>
        <v>0</v>
      </c>
      <c r="HT19" s="547">
        <f t="shared" si="114"/>
        <v>0</v>
      </c>
      <c r="HU19" s="547">
        <f t="shared" si="115"/>
        <v>0</v>
      </c>
      <c r="HV19" s="931">
        <f t="shared" si="116"/>
        <v>0</v>
      </c>
      <c r="HW19" s="931">
        <f t="shared" si="117"/>
        <v>0</v>
      </c>
      <c r="HX19" s="931">
        <f t="shared" si="118"/>
        <v>0</v>
      </c>
      <c r="HY19" s="931">
        <f t="shared" si="119"/>
        <v>0</v>
      </c>
      <c r="HZ19" s="931">
        <f t="shared" si="120"/>
        <v>0</v>
      </c>
      <c r="IA19" s="931">
        <f t="shared" si="121"/>
        <v>0</v>
      </c>
      <c r="IB19" s="931">
        <f t="shared" si="122"/>
        <v>0</v>
      </c>
      <c r="IC19" s="931">
        <f t="shared" si="123"/>
        <v>0</v>
      </c>
      <c r="ID19" s="1226">
        <f t="shared" si="124"/>
        <v>0</v>
      </c>
      <c r="IE19" s="1226">
        <f t="shared" si="125"/>
        <v>0</v>
      </c>
      <c r="IF19" s="1226">
        <f t="shared" si="126"/>
        <v>0</v>
      </c>
      <c r="IG19" s="1226">
        <f t="shared" si="127"/>
        <v>0</v>
      </c>
      <c r="IH19" s="1226">
        <f t="shared" si="128"/>
        <v>0</v>
      </c>
      <c r="II19" s="1226">
        <f t="shared" si="129"/>
        <v>0</v>
      </c>
      <c r="IJ19" s="1226">
        <f t="shared" si="130"/>
        <v>0</v>
      </c>
      <c r="IK19" s="1226">
        <f t="shared" si="131"/>
        <v>0</v>
      </c>
      <c r="IL19" s="1226">
        <f t="shared" si="132"/>
        <v>0</v>
      </c>
      <c r="IM19" s="1226">
        <f t="shared" si="133"/>
        <v>0</v>
      </c>
      <c r="IN19" s="1226">
        <f t="shared" si="134"/>
        <v>0</v>
      </c>
      <c r="IO19" s="1226">
        <f t="shared" si="135"/>
        <v>0</v>
      </c>
      <c r="IP19" s="1226">
        <f t="shared" si="136"/>
        <v>0</v>
      </c>
      <c r="IQ19" s="1226">
        <f t="shared" si="137"/>
        <v>0</v>
      </c>
      <c r="IR19" s="739"/>
      <c r="IS19" s="739"/>
      <c r="IT19" s="739"/>
      <c r="IU19" s="739"/>
      <c r="IV19" s="739"/>
      <c r="IW19" s="739"/>
      <c r="IX19" s="739"/>
      <c r="IY19" s="739"/>
      <c r="IZ19" s="1362" t="str">
        <f t="shared" si="138"/>
        <v>GH KoolBloom</v>
      </c>
      <c r="JA19" s="1217">
        <f t="shared" si="139"/>
        <v>0</v>
      </c>
      <c r="JB19" s="1217">
        <f t="shared" si="140"/>
        <v>0</v>
      </c>
      <c r="JC19" s="1217">
        <f t="shared" si="141"/>
        <v>0</v>
      </c>
      <c r="JD19" s="545">
        <f t="shared" si="142"/>
        <v>450</v>
      </c>
      <c r="JE19" s="545">
        <f t="shared" si="143"/>
        <v>0</v>
      </c>
      <c r="JF19" s="329">
        <f t="shared" si="144"/>
        <v>450</v>
      </c>
      <c r="JG19" s="550">
        <f t="shared" si="145"/>
        <v>0</v>
      </c>
      <c r="JH19" s="550">
        <f t="shared" si="146"/>
        <v>0</v>
      </c>
      <c r="JI19" s="550">
        <f t="shared" si="147"/>
        <v>0</v>
      </c>
      <c r="JJ19" s="550">
        <f t="shared" si="148"/>
        <v>0</v>
      </c>
      <c r="JK19" s="550">
        <f t="shared" si="149"/>
        <v>0</v>
      </c>
      <c r="JL19" s="550">
        <f t="shared" si="150"/>
        <v>0</v>
      </c>
      <c r="JM19" s="550">
        <f t="shared" si="151"/>
        <v>0</v>
      </c>
      <c r="JN19" s="550">
        <f t="shared" si="152"/>
        <v>0</v>
      </c>
      <c r="JO19" s="1217">
        <f t="shared" si="153"/>
        <v>0</v>
      </c>
      <c r="JP19" s="545">
        <f t="shared" si="154"/>
        <v>0</v>
      </c>
      <c r="JQ19" s="329">
        <f t="shared" si="155"/>
        <v>0</v>
      </c>
      <c r="JR19" s="550">
        <f t="shared" si="156"/>
        <v>0</v>
      </c>
      <c r="JS19" s="550">
        <f t="shared" si="157"/>
        <v>0</v>
      </c>
      <c r="JT19" s="550">
        <f t="shared" si="158"/>
        <v>0</v>
      </c>
      <c r="JU19" s="550">
        <f t="shared" si="159"/>
        <v>0</v>
      </c>
      <c r="JV19" s="932">
        <f t="shared" si="160"/>
        <v>0</v>
      </c>
      <c r="JW19" s="932">
        <f t="shared" si="161"/>
        <v>0</v>
      </c>
      <c r="JX19" s="932">
        <f t="shared" si="162"/>
        <v>0</v>
      </c>
      <c r="JY19" s="932">
        <f t="shared" si="163"/>
        <v>0</v>
      </c>
      <c r="JZ19" s="932">
        <f t="shared" si="164"/>
        <v>0</v>
      </c>
      <c r="KA19" s="932">
        <f t="shared" si="165"/>
        <v>0</v>
      </c>
      <c r="KB19" s="932">
        <f t="shared" si="166"/>
        <v>0</v>
      </c>
      <c r="KC19" s="932">
        <f t="shared" si="167"/>
        <v>0</v>
      </c>
      <c r="KD19" s="327">
        <f t="shared" si="168"/>
        <v>0</v>
      </c>
      <c r="KE19" s="327">
        <f t="shared" si="169"/>
        <v>0</v>
      </c>
      <c r="KF19" s="327">
        <f t="shared" si="170"/>
        <v>0</v>
      </c>
      <c r="KG19" s="327">
        <f t="shared" si="171"/>
        <v>0</v>
      </c>
      <c r="KH19" s="327">
        <f t="shared" si="172"/>
        <v>0</v>
      </c>
      <c r="KI19" s="327">
        <f t="shared" si="173"/>
        <v>0</v>
      </c>
      <c r="KJ19" s="327">
        <f t="shared" si="174"/>
        <v>0</v>
      </c>
      <c r="KK19" s="327">
        <f t="shared" si="175"/>
        <v>0</v>
      </c>
      <c r="KL19" s="327">
        <f t="shared" si="176"/>
        <v>0</v>
      </c>
      <c r="KM19" s="327">
        <f t="shared" si="177"/>
        <v>0</v>
      </c>
      <c r="KN19" s="327">
        <f t="shared" si="178"/>
        <v>0</v>
      </c>
      <c r="KO19" s="327">
        <f t="shared" si="179"/>
        <v>0</v>
      </c>
      <c r="KP19" s="327">
        <f t="shared" si="180"/>
        <v>0</v>
      </c>
      <c r="KQ19" s="327">
        <f t="shared" si="181"/>
        <v>0</v>
      </c>
      <c r="KR19" s="739"/>
      <c r="KS19" s="739"/>
      <c r="KT19" s="739"/>
      <c r="KU19" s="739"/>
      <c r="KV19" s="739"/>
      <c r="KW19" s="739"/>
      <c r="KX19" s="739"/>
      <c r="KY19" s="739"/>
      <c r="KZ19" s="1362" t="str">
        <f t="shared" si="182"/>
        <v>GH KoolBloom</v>
      </c>
      <c r="LA19" s="1217">
        <f t="shared" ref="LA19:MM19" si="227">SUM(JA19/$DO$19)</f>
        <v>0</v>
      </c>
      <c r="LB19" s="1217">
        <f t="shared" si="227"/>
        <v>0</v>
      </c>
      <c r="LC19" s="1217">
        <f t="shared" si="227"/>
        <v>0</v>
      </c>
      <c r="LD19" s="545">
        <f t="shared" si="227"/>
        <v>118.89035667107001</v>
      </c>
      <c r="LE19" s="545">
        <f t="shared" si="227"/>
        <v>0</v>
      </c>
      <c r="LF19" s="329">
        <f t="shared" si="227"/>
        <v>118.89035667107001</v>
      </c>
      <c r="LG19" s="550">
        <f t="shared" si="227"/>
        <v>0</v>
      </c>
      <c r="LH19" s="550">
        <f t="shared" si="227"/>
        <v>0</v>
      </c>
      <c r="LI19" s="550">
        <f t="shared" si="227"/>
        <v>0</v>
      </c>
      <c r="LJ19" s="550">
        <f t="shared" si="227"/>
        <v>0</v>
      </c>
      <c r="LK19" s="550">
        <f t="shared" si="227"/>
        <v>0</v>
      </c>
      <c r="LL19" s="550">
        <f t="shared" si="227"/>
        <v>0</v>
      </c>
      <c r="LM19" s="550">
        <f t="shared" si="227"/>
        <v>0</v>
      </c>
      <c r="LN19" s="550">
        <f t="shared" si="227"/>
        <v>0</v>
      </c>
      <c r="LO19" s="1217">
        <f t="shared" si="227"/>
        <v>0</v>
      </c>
      <c r="LP19" s="1217">
        <f t="shared" si="227"/>
        <v>0</v>
      </c>
      <c r="LQ19" s="1217">
        <f t="shared" si="227"/>
        <v>0</v>
      </c>
      <c r="LR19" s="550">
        <f t="shared" si="227"/>
        <v>0</v>
      </c>
      <c r="LS19" s="550">
        <f t="shared" si="227"/>
        <v>0</v>
      </c>
      <c r="LT19" s="550">
        <f t="shared" si="227"/>
        <v>0</v>
      </c>
      <c r="LU19" s="550">
        <f t="shared" si="227"/>
        <v>0</v>
      </c>
      <c r="LV19" s="932">
        <f t="shared" si="227"/>
        <v>0</v>
      </c>
      <c r="LW19" s="932">
        <f t="shared" si="227"/>
        <v>0</v>
      </c>
      <c r="LX19" s="932">
        <f t="shared" si="227"/>
        <v>0</v>
      </c>
      <c r="LY19" s="932">
        <f t="shared" si="227"/>
        <v>0</v>
      </c>
      <c r="LZ19" s="932">
        <f t="shared" si="227"/>
        <v>0</v>
      </c>
      <c r="MA19" s="932">
        <f t="shared" si="227"/>
        <v>0</v>
      </c>
      <c r="MB19" s="932">
        <f t="shared" si="227"/>
        <v>0</v>
      </c>
      <c r="MC19" s="932">
        <f t="shared" si="227"/>
        <v>0</v>
      </c>
      <c r="MD19" s="932">
        <f t="shared" si="227"/>
        <v>0</v>
      </c>
      <c r="ME19" s="327">
        <f t="shared" si="227"/>
        <v>0</v>
      </c>
      <c r="MF19" s="327">
        <f t="shared" si="227"/>
        <v>0</v>
      </c>
      <c r="MG19" s="327">
        <f t="shared" si="227"/>
        <v>0</v>
      </c>
      <c r="MH19" s="327">
        <f t="shared" si="227"/>
        <v>0</v>
      </c>
      <c r="MI19" s="327">
        <f t="shared" si="227"/>
        <v>0</v>
      </c>
      <c r="MJ19" s="327">
        <f t="shared" si="227"/>
        <v>0</v>
      </c>
      <c r="MK19" s="327">
        <f t="shared" si="227"/>
        <v>0</v>
      </c>
      <c r="ML19" s="327">
        <f t="shared" si="227"/>
        <v>0</v>
      </c>
      <c r="MM19" s="327">
        <f t="shared" si="227"/>
        <v>0</v>
      </c>
      <c r="MN19" s="327">
        <f t="shared" ref="MN19:MP19" si="228">SUM(KN19/$DO$19)</f>
        <v>0</v>
      </c>
      <c r="MO19" s="327">
        <f t="shared" si="228"/>
        <v>0</v>
      </c>
      <c r="MP19" s="327">
        <f t="shared" si="228"/>
        <v>0</v>
      </c>
      <c r="MQ19" s="327">
        <f>SUM(KQ19/$DO$19)</f>
        <v>0</v>
      </c>
    </row>
    <row r="20" spans="1:360" s="317" customFormat="1" ht="15.75" hidden="1" customHeight="1" outlineLevel="1" thickTop="1" thickBot="1" x14ac:dyDescent="0.3">
      <c r="A20" s="941"/>
      <c r="B20" s="1337"/>
      <c r="C20" s="319"/>
      <c r="D20" s="319"/>
      <c r="E20" s="319"/>
      <c r="F20" s="319"/>
      <c r="G20" s="319"/>
      <c r="H20" s="616"/>
      <c r="I20" s="616"/>
      <c r="J20" s="616"/>
      <c r="K20" s="616"/>
      <c r="L20" s="616"/>
      <c r="M20" s="617"/>
      <c r="N20" s="618"/>
      <c r="O20" s="1535"/>
      <c r="P20" s="616"/>
      <c r="Q20" s="617"/>
      <c r="R20" s="618"/>
      <c r="S20" s="1535"/>
      <c r="T20" s="616"/>
      <c r="U20" s="617"/>
      <c r="V20" s="618"/>
      <c r="W20" s="1535"/>
      <c r="X20" s="616"/>
      <c r="Y20" s="617"/>
      <c r="Z20" s="618"/>
      <c r="AA20" s="1535"/>
      <c r="AB20" s="616"/>
      <c r="AC20" s="617"/>
      <c r="AD20" s="618"/>
      <c r="AE20" s="1535"/>
      <c r="AF20" s="616"/>
      <c r="AG20" s="617"/>
      <c r="AH20" s="618"/>
      <c r="AI20" s="1535"/>
      <c r="AJ20" s="616"/>
      <c r="AK20" s="617"/>
      <c r="AL20" s="618"/>
      <c r="AM20" s="1535"/>
      <c r="AN20" s="616"/>
      <c r="AO20" s="617"/>
      <c r="AP20" s="618"/>
      <c r="AQ20" s="1535"/>
      <c r="AR20" s="616"/>
      <c r="AS20" s="617"/>
      <c r="AT20" s="618"/>
      <c r="AU20" s="1535"/>
      <c r="AV20" s="616"/>
      <c r="AW20" s="617"/>
      <c r="AX20" s="618"/>
      <c r="AY20" s="1535"/>
      <c r="AZ20" s="616"/>
      <c r="BA20" s="617"/>
      <c r="BB20" s="616"/>
      <c r="BC20" s="619"/>
      <c r="BD20" s="616"/>
      <c r="BE20" s="617"/>
      <c r="BF20" s="616"/>
      <c r="BG20" s="1059"/>
      <c r="BH20" s="757"/>
      <c r="BI20" s="1049"/>
      <c r="BJ20" s="1048"/>
      <c r="BK20" s="1057"/>
      <c r="BL20" s="1048"/>
      <c r="BM20" s="1048"/>
      <c r="BN20" s="1048"/>
      <c r="BO20" s="616"/>
      <c r="BP20" s="1336"/>
      <c r="BQ20" s="1487"/>
      <c r="BR20" s="734">
        <f t="shared" si="37"/>
        <v>11.434613095470732</v>
      </c>
      <c r="BS20" s="734">
        <f t="shared" si="185"/>
        <v>11.434613095470731</v>
      </c>
      <c r="BT20" s="696">
        <f t="shared" si="186"/>
        <v>1</v>
      </c>
      <c r="BU20" s="1146" t="str">
        <f t="shared" si="38"/>
        <v>GH Floralicious+</v>
      </c>
      <c r="BV20" s="644" t="str">
        <f t="shared" si="39"/>
        <v>Aroma</v>
      </c>
      <c r="BW20" s="1233">
        <f t="shared" si="187"/>
        <v>0</v>
      </c>
      <c r="BX20" s="1233">
        <f t="shared" si="187"/>
        <v>0.02</v>
      </c>
      <c r="BY20" s="1233">
        <f t="shared" si="187"/>
        <v>0</v>
      </c>
      <c r="BZ20" s="1234">
        <f t="shared" si="187"/>
        <v>8.0000000000000002E-3</v>
      </c>
      <c r="CA20" s="1234">
        <f t="shared" si="187"/>
        <v>0</v>
      </c>
      <c r="CB20" s="1235">
        <f t="shared" si="187"/>
        <v>5.0000000000000001E-3</v>
      </c>
      <c r="CC20" s="1236">
        <f t="shared" si="41"/>
        <v>0</v>
      </c>
      <c r="CD20" s="1236">
        <f t="shared" ref="CD20" si="229">CD326</f>
        <v>0</v>
      </c>
      <c r="CE20" s="1236">
        <f t="shared" si="43"/>
        <v>0</v>
      </c>
      <c r="CF20" s="1236">
        <f t="shared" si="43"/>
        <v>0</v>
      </c>
      <c r="CG20" s="1236">
        <f t="shared" si="43"/>
        <v>0</v>
      </c>
      <c r="CH20" s="1236">
        <f t="shared" ref="CH20" si="230">CH326</f>
        <v>0</v>
      </c>
      <c r="CI20" s="1236">
        <f t="shared" ref="CI20:CQ20" si="231">CI326</f>
        <v>0</v>
      </c>
      <c r="CJ20" s="1236">
        <f t="shared" si="231"/>
        <v>0</v>
      </c>
      <c r="CK20" s="1233">
        <f t="shared" si="231"/>
        <v>0</v>
      </c>
      <c r="CL20" s="1234">
        <f t="shared" si="231"/>
        <v>0</v>
      </c>
      <c r="CM20" s="1235">
        <f t="shared" si="231"/>
        <v>0</v>
      </c>
      <c r="CN20" s="1236">
        <f t="shared" si="231"/>
        <v>0</v>
      </c>
      <c r="CO20" s="1236">
        <f t="shared" si="231"/>
        <v>0</v>
      </c>
      <c r="CP20" s="1236">
        <f t="shared" si="231"/>
        <v>0</v>
      </c>
      <c r="CQ20" s="1236">
        <f t="shared" si="231"/>
        <v>0</v>
      </c>
      <c r="CR20" s="1237">
        <f t="shared" ref="CR20:DM20" si="232">CR326</f>
        <v>0</v>
      </c>
      <c r="CS20" s="1237">
        <f t="shared" si="232"/>
        <v>0</v>
      </c>
      <c r="CT20" s="1237">
        <f t="shared" si="232"/>
        <v>0</v>
      </c>
      <c r="CU20" s="1237">
        <f t="shared" si="232"/>
        <v>0</v>
      </c>
      <c r="CV20" s="1237">
        <f t="shared" si="232"/>
        <v>0</v>
      </c>
      <c r="CW20" s="1237">
        <f t="shared" si="232"/>
        <v>0</v>
      </c>
      <c r="CX20" s="1237">
        <f t="shared" si="232"/>
        <v>0</v>
      </c>
      <c r="CY20" s="1237">
        <f t="shared" si="232"/>
        <v>0</v>
      </c>
      <c r="CZ20" s="1238">
        <f t="shared" si="232"/>
        <v>0</v>
      </c>
      <c r="DA20" s="1238">
        <f t="shared" si="232"/>
        <v>8.4999999999999995E-4</v>
      </c>
      <c r="DB20" s="1238">
        <f t="shared" si="232"/>
        <v>8.9999999999999993E-3</v>
      </c>
      <c r="DC20" s="1238">
        <f t="shared" si="232"/>
        <v>1.15E-3</v>
      </c>
      <c r="DD20" s="1238">
        <f t="shared" si="232"/>
        <v>0</v>
      </c>
      <c r="DE20" s="1238">
        <f t="shared" si="232"/>
        <v>0</v>
      </c>
      <c r="DF20" s="1238">
        <f t="shared" ref="DF20" si="233">DF326</f>
        <v>0</v>
      </c>
      <c r="DG20" s="1238">
        <f t="shared" si="232"/>
        <v>0</v>
      </c>
      <c r="DH20" s="1238">
        <f t="shared" si="232"/>
        <v>0</v>
      </c>
      <c r="DI20" s="1238">
        <f t="shared" si="232"/>
        <v>0</v>
      </c>
      <c r="DJ20" s="1238">
        <f t="shared" ref="DJ20:DL20" si="234">DJ326</f>
        <v>0</v>
      </c>
      <c r="DK20" s="1238">
        <f t="shared" si="234"/>
        <v>0</v>
      </c>
      <c r="DL20" s="1238">
        <f t="shared" si="234"/>
        <v>0</v>
      </c>
      <c r="DM20" s="1238">
        <f t="shared" si="232"/>
        <v>0</v>
      </c>
      <c r="DN20" s="1077">
        <f t="shared" si="194"/>
        <v>1</v>
      </c>
      <c r="DO20" s="1078">
        <f t="shared" si="194"/>
        <v>0.47320000000000001</v>
      </c>
      <c r="DP20" s="1078">
        <f t="shared" si="194"/>
        <v>530</v>
      </c>
      <c r="DQ20" s="1079">
        <f t="shared" si="194"/>
        <v>1.1200338123415048</v>
      </c>
      <c r="DR20" s="1218">
        <f t="shared" si="194"/>
        <v>38.99</v>
      </c>
      <c r="DS20" s="1218">
        <f t="shared" si="194"/>
        <v>8.2396449704142019E-2</v>
      </c>
      <c r="DT20" s="739"/>
      <c r="DU20" s="1409"/>
      <c r="DV20" s="1409"/>
      <c r="DW20" s="1409"/>
      <c r="DX20" s="1409"/>
      <c r="DY20" s="1409"/>
      <c r="DZ20" s="1409"/>
      <c r="EA20" s="1409"/>
      <c r="EB20" s="1409"/>
      <c r="EC20" s="1409"/>
      <c r="ED20" s="1409"/>
      <c r="EE20" s="1409"/>
      <c r="EF20" s="1409"/>
      <c r="EG20" s="1409"/>
      <c r="EH20" s="1409"/>
      <c r="EI20" s="1409"/>
      <c r="EJ20" s="1409"/>
      <c r="EK20" s="1409"/>
      <c r="EL20" s="1340" t="str">
        <f t="shared" si="50"/>
        <v>Protein Hydrolysate, Potassium Sulfate, Sea Kelp.</v>
      </c>
      <c r="EM20" s="739"/>
      <c r="EN20" s="739"/>
      <c r="EO20" s="739"/>
      <c r="EP20" s="739"/>
      <c r="EQ20" s="739"/>
      <c r="ER20" s="739"/>
      <c r="ES20" s="739"/>
      <c r="ET20" s="739"/>
      <c r="EU20" s="739"/>
      <c r="EV20" s="739"/>
      <c r="EW20" s="739"/>
      <c r="EX20" s="739"/>
      <c r="EY20" s="739"/>
      <c r="EZ20" s="1348" t="str">
        <f t="shared" si="51"/>
        <v>GH Floralicious+</v>
      </c>
      <c r="FA20" s="1224">
        <f t="shared" si="52"/>
        <v>0</v>
      </c>
      <c r="FB20" s="1224">
        <f t="shared" si="53"/>
        <v>0.02</v>
      </c>
      <c r="FC20" s="1224">
        <f t="shared" si="54"/>
        <v>0</v>
      </c>
      <c r="FD20" s="544">
        <f t="shared" si="55"/>
        <v>3.4912000000000003E-3</v>
      </c>
      <c r="FE20" s="544">
        <f t="shared" si="56"/>
        <v>0</v>
      </c>
      <c r="FF20" s="324">
        <f t="shared" si="57"/>
        <v>4.1504999999999997E-3</v>
      </c>
      <c r="FG20" s="549">
        <f t="shared" si="58"/>
        <v>0</v>
      </c>
      <c r="FH20" s="549">
        <f t="shared" si="59"/>
        <v>0</v>
      </c>
      <c r="FI20" s="549">
        <f t="shared" si="60"/>
        <v>0</v>
      </c>
      <c r="FJ20" s="549">
        <f t="shared" si="61"/>
        <v>0</v>
      </c>
      <c r="FK20" s="549">
        <f t="shared" si="62"/>
        <v>0</v>
      </c>
      <c r="FL20" s="549">
        <f t="shared" si="63"/>
        <v>0</v>
      </c>
      <c r="FM20" s="549">
        <f t="shared" si="64"/>
        <v>0</v>
      </c>
      <c r="FN20" s="549">
        <f t="shared" si="65"/>
        <v>0</v>
      </c>
      <c r="FO20" s="1203">
        <f t="shared" si="66"/>
        <v>0.02</v>
      </c>
      <c r="FP20" s="544">
        <f t="shared" si="67"/>
        <v>3.4912000000000003E-3</v>
      </c>
      <c r="FQ20" s="324">
        <f t="shared" si="68"/>
        <v>4.1504999999999997E-3</v>
      </c>
      <c r="FR20" s="548">
        <f t="shared" si="69"/>
        <v>0</v>
      </c>
      <c r="FS20" s="548">
        <f t="shared" si="70"/>
        <v>0</v>
      </c>
      <c r="FT20" s="548">
        <f t="shared" si="195"/>
        <v>0</v>
      </c>
      <c r="FU20" s="548">
        <f t="shared" si="71"/>
        <v>0</v>
      </c>
      <c r="FV20" s="928">
        <f t="shared" si="72"/>
        <v>0</v>
      </c>
      <c r="FW20" s="928">
        <f t="shared" si="73"/>
        <v>0</v>
      </c>
      <c r="FX20" s="928">
        <f t="shared" si="74"/>
        <v>0</v>
      </c>
      <c r="FY20" s="928">
        <f t="shared" si="75"/>
        <v>0</v>
      </c>
      <c r="FZ20" s="928">
        <f t="shared" si="76"/>
        <v>0</v>
      </c>
      <c r="GA20" s="928">
        <f t="shared" si="77"/>
        <v>0</v>
      </c>
      <c r="GB20" s="928">
        <f t="shared" si="78"/>
        <v>0</v>
      </c>
      <c r="GC20" s="928">
        <f t="shared" si="79"/>
        <v>0</v>
      </c>
      <c r="GD20" s="326">
        <f t="shared" si="80"/>
        <v>0</v>
      </c>
      <c r="GE20" s="326">
        <f t="shared" si="81"/>
        <v>8.4999999999999995E-4</v>
      </c>
      <c r="GF20" s="326">
        <f t="shared" si="82"/>
        <v>8.9999999999999993E-3</v>
      </c>
      <c r="GG20" s="326">
        <f t="shared" si="83"/>
        <v>1.15E-3</v>
      </c>
      <c r="GH20" s="326">
        <f t="shared" si="84"/>
        <v>0</v>
      </c>
      <c r="GI20" s="326">
        <f t="shared" si="85"/>
        <v>0</v>
      </c>
      <c r="GJ20" s="326">
        <f t="shared" si="86"/>
        <v>0</v>
      </c>
      <c r="GK20" s="326">
        <f t="shared" si="87"/>
        <v>0</v>
      </c>
      <c r="GL20" s="326">
        <f t="shared" si="88"/>
        <v>0</v>
      </c>
      <c r="GM20" s="326">
        <f t="shared" si="89"/>
        <v>0</v>
      </c>
      <c r="GN20" s="326">
        <f t="shared" si="90"/>
        <v>0</v>
      </c>
      <c r="GO20" s="326">
        <f t="shared" si="91"/>
        <v>0</v>
      </c>
      <c r="GP20" s="326">
        <f t="shared" si="92"/>
        <v>0</v>
      </c>
      <c r="GQ20" s="326">
        <f t="shared" si="93"/>
        <v>0</v>
      </c>
      <c r="GR20" s="739"/>
      <c r="GS20" s="739"/>
      <c r="GT20" s="739"/>
      <c r="GU20" s="739"/>
      <c r="GV20" s="739"/>
      <c r="GW20" s="739"/>
      <c r="GX20" s="739"/>
      <c r="GY20" s="739"/>
      <c r="GZ20" s="1362" t="str">
        <f t="shared" si="94"/>
        <v>GH Floralicious+</v>
      </c>
      <c r="HA20" s="1225">
        <f t="shared" si="95"/>
        <v>0</v>
      </c>
      <c r="HB20" s="1225">
        <f t="shared" si="96"/>
        <v>5.9182764192417673E-3</v>
      </c>
      <c r="HC20" s="1225">
        <f t="shared" si="97"/>
        <v>0</v>
      </c>
      <c r="HD20" s="542">
        <f t="shared" si="98"/>
        <v>1.0330943317428431E-3</v>
      </c>
      <c r="HE20" s="542">
        <f t="shared" si="99"/>
        <v>0</v>
      </c>
      <c r="HF20" s="321">
        <f t="shared" si="100"/>
        <v>1.2281903139031477E-3</v>
      </c>
      <c r="HG20" s="547">
        <f t="shared" si="101"/>
        <v>0</v>
      </c>
      <c r="HH20" s="547">
        <f t="shared" si="102"/>
        <v>0</v>
      </c>
      <c r="HI20" s="547">
        <f t="shared" si="103"/>
        <v>0</v>
      </c>
      <c r="HJ20" s="547">
        <f t="shared" si="104"/>
        <v>0</v>
      </c>
      <c r="HK20" s="547">
        <f t="shared" si="105"/>
        <v>0</v>
      </c>
      <c r="HL20" s="547">
        <f t="shared" si="106"/>
        <v>0</v>
      </c>
      <c r="HM20" s="547">
        <f t="shared" si="107"/>
        <v>0</v>
      </c>
      <c r="HN20" s="547">
        <f t="shared" si="108"/>
        <v>0</v>
      </c>
      <c r="HO20" s="1225">
        <f t="shared" si="109"/>
        <v>0</v>
      </c>
      <c r="HP20" s="542">
        <f t="shared" si="110"/>
        <v>0</v>
      </c>
      <c r="HQ20" s="321">
        <f t="shared" si="111"/>
        <v>0</v>
      </c>
      <c r="HR20" s="547">
        <f t="shared" si="112"/>
        <v>0</v>
      </c>
      <c r="HS20" s="547">
        <f t="shared" si="113"/>
        <v>0</v>
      </c>
      <c r="HT20" s="547">
        <f t="shared" si="114"/>
        <v>0</v>
      </c>
      <c r="HU20" s="547">
        <f t="shared" si="115"/>
        <v>0</v>
      </c>
      <c r="HV20" s="931">
        <f t="shared" si="116"/>
        <v>0</v>
      </c>
      <c r="HW20" s="931">
        <f t="shared" si="117"/>
        <v>0</v>
      </c>
      <c r="HX20" s="931">
        <f t="shared" si="118"/>
        <v>0</v>
      </c>
      <c r="HY20" s="931">
        <f t="shared" si="119"/>
        <v>0</v>
      </c>
      <c r="HZ20" s="931">
        <f t="shared" si="120"/>
        <v>0</v>
      </c>
      <c r="IA20" s="931">
        <f t="shared" si="121"/>
        <v>0</v>
      </c>
      <c r="IB20" s="931">
        <f t="shared" si="122"/>
        <v>0</v>
      </c>
      <c r="IC20" s="931">
        <f t="shared" si="123"/>
        <v>0</v>
      </c>
      <c r="ID20" s="1226">
        <f t="shared" si="124"/>
        <v>0</v>
      </c>
      <c r="IE20" s="1226">
        <f t="shared" si="125"/>
        <v>2.5152674781777512E-4</v>
      </c>
      <c r="IF20" s="1226">
        <f t="shared" si="126"/>
        <v>2.6632243886587953E-3</v>
      </c>
      <c r="IG20" s="1226">
        <f t="shared" si="127"/>
        <v>3.4030089410640169E-4</v>
      </c>
      <c r="IH20" s="1226">
        <f t="shared" si="128"/>
        <v>0</v>
      </c>
      <c r="II20" s="1226">
        <f t="shared" si="129"/>
        <v>0</v>
      </c>
      <c r="IJ20" s="1226">
        <f t="shared" si="130"/>
        <v>0</v>
      </c>
      <c r="IK20" s="1226">
        <f t="shared" si="131"/>
        <v>0</v>
      </c>
      <c r="IL20" s="1226">
        <f t="shared" si="132"/>
        <v>0</v>
      </c>
      <c r="IM20" s="1226">
        <f t="shared" si="133"/>
        <v>0</v>
      </c>
      <c r="IN20" s="1226">
        <f t="shared" si="134"/>
        <v>0</v>
      </c>
      <c r="IO20" s="1226">
        <f t="shared" si="135"/>
        <v>0</v>
      </c>
      <c r="IP20" s="1226">
        <f t="shared" si="136"/>
        <v>0</v>
      </c>
      <c r="IQ20" s="1226">
        <f t="shared" si="137"/>
        <v>0</v>
      </c>
      <c r="IR20" s="739"/>
      <c r="IS20" s="739"/>
      <c r="IT20" s="739"/>
      <c r="IU20" s="739"/>
      <c r="IV20" s="739"/>
      <c r="IW20" s="739"/>
      <c r="IX20" s="739"/>
      <c r="IY20" s="739"/>
      <c r="IZ20" s="1362" t="str">
        <f t="shared" si="138"/>
        <v>GH Floralicious+</v>
      </c>
      <c r="JA20" s="1217">
        <f t="shared" si="139"/>
        <v>0</v>
      </c>
      <c r="JB20" s="1217">
        <f t="shared" si="140"/>
        <v>10.6</v>
      </c>
      <c r="JC20" s="1217">
        <f t="shared" si="141"/>
        <v>0</v>
      </c>
      <c r="JD20" s="545">
        <f t="shared" si="142"/>
        <v>4.24</v>
      </c>
      <c r="JE20" s="545">
        <f t="shared" si="143"/>
        <v>0</v>
      </c>
      <c r="JF20" s="329">
        <f t="shared" si="144"/>
        <v>2.65</v>
      </c>
      <c r="JG20" s="550">
        <f t="shared" si="145"/>
        <v>0</v>
      </c>
      <c r="JH20" s="550">
        <f t="shared" si="146"/>
        <v>0</v>
      </c>
      <c r="JI20" s="550">
        <f t="shared" si="147"/>
        <v>0</v>
      </c>
      <c r="JJ20" s="550">
        <f t="shared" si="148"/>
        <v>0</v>
      </c>
      <c r="JK20" s="550">
        <f t="shared" si="149"/>
        <v>0</v>
      </c>
      <c r="JL20" s="550">
        <f t="shared" si="150"/>
        <v>0</v>
      </c>
      <c r="JM20" s="550">
        <f t="shared" si="151"/>
        <v>0</v>
      </c>
      <c r="JN20" s="550">
        <f t="shared" si="152"/>
        <v>0</v>
      </c>
      <c r="JO20" s="1217">
        <f t="shared" si="153"/>
        <v>0</v>
      </c>
      <c r="JP20" s="545">
        <f t="shared" si="154"/>
        <v>0</v>
      </c>
      <c r="JQ20" s="329">
        <f t="shared" si="155"/>
        <v>0</v>
      </c>
      <c r="JR20" s="550">
        <f t="shared" si="156"/>
        <v>0</v>
      </c>
      <c r="JS20" s="550">
        <f t="shared" si="157"/>
        <v>0</v>
      </c>
      <c r="JT20" s="550">
        <f t="shared" si="158"/>
        <v>0</v>
      </c>
      <c r="JU20" s="550">
        <f t="shared" si="159"/>
        <v>0</v>
      </c>
      <c r="JV20" s="932">
        <f t="shared" si="160"/>
        <v>0</v>
      </c>
      <c r="JW20" s="932">
        <f t="shared" si="161"/>
        <v>0</v>
      </c>
      <c r="JX20" s="932">
        <f t="shared" si="162"/>
        <v>0</v>
      </c>
      <c r="JY20" s="932">
        <f t="shared" si="163"/>
        <v>0</v>
      </c>
      <c r="JZ20" s="932">
        <f t="shared" si="164"/>
        <v>0</v>
      </c>
      <c r="KA20" s="932">
        <f t="shared" si="165"/>
        <v>0</v>
      </c>
      <c r="KB20" s="932">
        <f t="shared" si="166"/>
        <v>0</v>
      </c>
      <c r="KC20" s="932">
        <f t="shared" si="167"/>
        <v>0</v>
      </c>
      <c r="KD20" s="327">
        <f t="shared" si="168"/>
        <v>0</v>
      </c>
      <c r="KE20" s="327">
        <f t="shared" si="169"/>
        <v>0.45049999999999996</v>
      </c>
      <c r="KF20" s="327">
        <f t="shared" si="170"/>
        <v>4.7699999999999996</v>
      </c>
      <c r="KG20" s="327">
        <f t="shared" si="171"/>
        <v>0.60950000000000004</v>
      </c>
      <c r="KH20" s="327">
        <f t="shared" si="172"/>
        <v>0</v>
      </c>
      <c r="KI20" s="327">
        <f t="shared" si="173"/>
        <v>0</v>
      </c>
      <c r="KJ20" s="327">
        <f t="shared" si="174"/>
        <v>0</v>
      </c>
      <c r="KK20" s="327">
        <f t="shared" si="175"/>
        <v>0</v>
      </c>
      <c r="KL20" s="327">
        <f t="shared" si="176"/>
        <v>0</v>
      </c>
      <c r="KM20" s="327">
        <f t="shared" si="177"/>
        <v>0</v>
      </c>
      <c r="KN20" s="327">
        <f t="shared" si="178"/>
        <v>0</v>
      </c>
      <c r="KO20" s="327">
        <f t="shared" si="179"/>
        <v>0</v>
      </c>
      <c r="KP20" s="327">
        <f t="shared" si="180"/>
        <v>0</v>
      </c>
      <c r="KQ20" s="327">
        <f t="shared" si="181"/>
        <v>0</v>
      </c>
      <c r="KR20" s="739"/>
      <c r="KS20" s="739"/>
      <c r="KT20" s="739"/>
      <c r="KU20" s="739"/>
      <c r="KV20" s="739"/>
      <c r="KW20" s="739"/>
      <c r="KX20" s="739"/>
      <c r="KY20" s="739"/>
      <c r="KZ20" s="1362" t="str">
        <f t="shared" si="182"/>
        <v>GH Floralicious+</v>
      </c>
      <c r="LA20" s="1217">
        <f t="shared" ref="LA20:MM20" si="235">SUM(JA20/$DO$20)</f>
        <v>0</v>
      </c>
      <c r="LB20" s="1217">
        <f t="shared" si="235"/>
        <v>22.400676246830091</v>
      </c>
      <c r="LC20" s="1217">
        <f t="shared" si="235"/>
        <v>0</v>
      </c>
      <c r="LD20" s="545">
        <f t="shared" si="235"/>
        <v>8.9602704987320383</v>
      </c>
      <c r="LE20" s="545">
        <f t="shared" si="235"/>
        <v>0</v>
      </c>
      <c r="LF20" s="329">
        <f t="shared" si="235"/>
        <v>5.6001690617075228</v>
      </c>
      <c r="LG20" s="550">
        <f t="shared" si="235"/>
        <v>0</v>
      </c>
      <c r="LH20" s="550">
        <f t="shared" si="235"/>
        <v>0</v>
      </c>
      <c r="LI20" s="550">
        <f t="shared" si="235"/>
        <v>0</v>
      </c>
      <c r="LJ20" s="550">
        <f t="shared" si="235"/>
        <v>0</v>
      </c>
      <c r="LK20" s="550">
        <f t="shared" si="235"/>
        <v>0</v>
      </c>
      <c r="LL20" s="550">
        <f t="shared" si="235"/>
        <v>0</v>
      </c>
      <c r="LM20" s="550">
        <f t="shared" si="235"/>
        <v>0</v>
      </c>
      <c r="LN20" s="550">
        <f t="shared" si="235"/>
        <v>0</v>
      </c>
      <c r="LO20" s="1217">
        <f t="shared" si="235"/>
        <v>0</v>
      </c>
      <c r="LP20" s="1217">
        <f t="shared" si="235"/>
        <v>0</v>
      </c>
      <c r="LQ20" s="1217">
        <f t="shared" si="235"/>
        <v>0</v>
      </c>
      <c r="LR20" s="550">
        <f t="shared" si="235"/>
        <v>0</v>
      </c>
      <c r="LS20" s="550">
        <f t="shared" si="235"/>
        <v>0</v>
      </c>
      <c r="LT20" s="550">
        <f t="shared" si="235"/>
        <v>0</v>
      </c>
      <c r="LU20" s="550">
        <f t="shared" si="235"/>
        <v>0</v>
      </c>
      <c r="LV20" s="932">
        <f t="shared" si="235"/>
        <v>0</v>
      </c>
      <c r="LW20" s="932">
        <f t="shared" si="235"/>
        <v>0</v>
      </c>
      <c r="LX20" s="932">
        <f t="shared" si="235"/>
        <v>0</v>
      </c>
      <c r="LY20" s="932">
        <f t="shared" si="235"/>
        <v>0</v>
      </c>
      <c r="LZ20" s="932">
        <f t="shared" si="235"/>
        <v>0</v>
      </c>
      <c r="MA20" s="932">
        <f t="shared" si="235"/>
        <v>0</v>
      </c>
      <c r="MB20" s="932">
        <f t="shared" si="235"/>
        <v>0</v>
      </c>
      <c r="MC20" s="932">
        <f t="shared" si="235"/>
        <v>0</v>
      </c>
      <c r="MD20" s="932">
        <f t="shared" si="235"/>
        <v>0</v>
      </c>
      <c r="ME20" s="327">
        <f t="shared" si="235"/>
        <v>0.95202874049027886</v>
      </c>
      <c r="MF20" s="327">
        <f t="shared" si="235"/>
        <v>10.08030431107354</v>
      </c>
      <c r="MG20" s="327">
        <f t="shared" si="235"/>
        <v>1.2880388841927304</v>
      </c>
      <c r="MH20" s="327">
        <f t="shared" si="235"/>
        <v>0</v>
      </c>
      <c r="MI20" s="327">
        <f t="shared" si="235"/>
        <v>0</v>
      </c>
      <c r="MJ20" s="327">
        <f t="shared" si="235"/>
        <v>0</v>
      </c>
      <c r="MK20" s="327">
        <f t="shared" si="235"/>
        <v>0</v>
      </c>
      <c r="ML20" s="327">
        <f t="shared" si="235"/>
        <v>0</v>
      </c>
      <c r="MM20" s="327">
        <f t="shared" si="235"/>
        <v>0</v>
      </c>
      <c r="MN20" s="327">
        <f t="shared" ref="MN20:MP20" si="236">SUM(KN20/$DO$20)</f>
        <v>0</v>
      </c>
      <c r="MO20" s="327">
        <f t="shared" si="236"/>
        <v>0</v>
      </c>
      <c r="MP20" s="327">
        <f t="shared" si="236"/>
        <v>0</v>
      </c>
      <c r="MQ20" s="327">
        <f>SUM(KQ20/$DO$20)</f>
        <v>0</v>
      </c>
    </row>
    <row r="21" spans="1:360" s="317" customFormat="1" ht="15.75" hidden="1" customHeight="1" outlineLevel="1" thickTop="1" thickBot="1" x14ac:dyDescent="0.3">
      <c r="A21" s="941"/>
      <c r="B21" s="1338"/>
      <c r="C21" s="319"/>
      <c r="D21" s="319"/>
      <c r="E21" s="319"/>
      <c r="F21" s="319"/>
      <c r="G21" s="319"/>
      <c r="H21" s="616"/>
      <c r="I21" s="616"/>
      <c r="J21" s="616"/>
      <c r="K21" s="616"/>
      <c r="L21" s="616"/>
      <c r="M21" s="617"/>
      <c r="N21" s="618"/>
      <c r="O21" s="1535"/>
      <c r="P21" s="616"/>
      <c r="Q21" s="617"/>
      <c r="R21" s="618"/>
      <c r="S21" s="1535"/>
      <c r="T21" s="616"/>
      <c r="U21" s="617"/>
      <c r="V21" s="618"/>
      <c r="W21" s="1535"/>
      <c r="X21" s="616"/>
      <c r="Y21" s="617"/>
      <c r="Z21" s="618"/>
      <c r="AA21" s="1535"/>
      <c r="AB21" s="616"/>
      <c r="AC21" s="617"/>
      <c r="AD21" s="618"/>
      <c r="AE21" s="1535"/>
      <c r="AF21" s="616"/>
      <c r="AG21" s="617"/>
      <c r="AH21" s="618"/>
      <c r="AI21" s="1535"/>
      <c r="AJ21" s="616"/>
      <c r="AK21" s="617"/>
      <c r="AL21" s="618"/>
      <c r="AM21" s="1535"/>
      <c r="AN21" s="616"/>
      <c r="AO21" s="617"/>
      <c r="AP21" s="618"/>
      <c r="AQ21" s="1535"/>
      <c r="AR21" s="616"/>
      <c r="AS21" s="617"/>
      <c r="AT21" s="618"/>
      <c r="AU21" s="1535"/>
      <c r="AV21" s="616"/>
      <c r="AW21" s="617"/>
      <c r="AX21" s="618"/>
      <c r="AY21" s="1535"/>
      <c r="AZ21" s="616"/>
      <c r="BA21" s="617"/>
      <c r="BB21" s="616"/>
      <c r="BC21" s="619"/>
      <c r="BD21" s="616"/>
      <c r="BE21" s="617"/>
      <c r="BF21" s="616"/>
      <c r="BG21" s="1065"/>
      <c r="BH21" s="1066"/>
      <c r="BI21" s="1067"/>
      <c r="BJ21" s="1068"/>
      <c r="BK21" s="1069"/>
      <c r="BL21" s="1068"/>
      <c r="BM21" s="1068"/>
      <c r="BN21" s="1068"/>
      <c r="BO21" s="616"/>
      <c r="BP21" s="1336"/>
      <c r="BQ21" s="1487"/>
      <c r="BR21" s="734">
        <f t="shared" si="37"/>
        <v>3.5158599002877589</v>
      </c>
      <c r="BS21" s="734">
        <f t="shared" si="185"/>
        <v>3.5158599002877589</v>
      </c>
      <c r="BT21" s="696">
        <f t="shared" si="186"/>
        <v>1</v>
      </c>
      <c r="BU21" s="1146" t="str">
        <f t="shared" si="38"/>
        <v>GH Diamond Nectar</v>
      </c>
      <c r="BV21" s="1144" t="str">
        <f t="shared" si="39"/>
        <v>Flavor</v>
      </c>
      <c r="BW21" s="1233">
        <f t="shared" si="187"/>
        <v>0</v>
      </c>
      <c r="BX21" s="1233">
        <f t="shared" si="187"/>
        <v>0</v>
      </c>
      <c r="BY21" s="1233">
        <f t="shared" si="187"/>
        <v>0</v>
      </c>
      <c r="BZ21" s="1234">
        <f t="shared" si="187"/>
        <v>0.01</v>
      </c>
      <c r="CA21" s="1234">
        <f t="shared" si="187"/>
        <v>0</v>
      </c>
      <c r="CB21" s="1235">
        <f t="shared" si="187"/>
        <v>0.01</v>
      </c>
      <c r="CC21" s="1236">
        <f t="shared" si="41"/>
        <v>0</v>
      </c>
      <c r="CD21" s="1236">
        <f t="shared" ref="CD21" si="237">CD327</f>
        <v>0</v>
      </c>
      <c r="CE21" s="1236">
        <f t="shared" si="43"/>
        <v>0</v>
      </c>
      <c r="CF21" s="1236">
        <f t="shared" si="43"/>
        <v>0</v>
      </c>
      <c r="CG21" s="1236">
        <f t="shared" si="43"/>
        <v>0</v>
      </c>
      <c r="CH21" s="1236">
        <f t="shared" ref="CH21" si="238">CH327</f>
        <v>0</v>
      </c>
      <c r="CI21" s="1236">
        <f t="shared" ref="CI21:CQ21" si="239">CI327</f>
        <v>0</v>
      </c>
      <c r="CJ21" s="1236">
        <f t="shared" si="239"/>
        <v>0</v>
      </c>
      <c r="CK21" s="1233">
        <f t="shared" si="239"/>
        <v>0</v>
      </c>
      <c r="CL21" s="1234">
        <f t="shared" si="239"/>
        <v>0</v>
      </c>
      <c r="CM21" s="1235">
        <f t="shared" si="239"/>
        <v>0</v>
      </c>
      <c r="CN21" s="1236">
        <f t="shared" si="239"/>
        <v>0</v>
      </c>
      <c r="CO21" s="1236">
        <f t="shared" si="239"/>
        <v>0</v>
      </c>
      <c r="CP21" s="1236">
        <f t="shared" si="239"/>
        <v>0</v>
      </c>
      <c r="CQ21" s="1236">
        <f t="shared" si="239"/>
        <v>0</v>
      </c>
      <c r="CR21" s="1237">
        <f t="shared" ref="CR21:DM21" si="240">CR327</f>
        <v>0</v>
      </c>
      <c r="CS21" s="1237">
        <f t="shared" si="240"/>
        <v>0</v>
      </c>
      <c r="CT21" s="1237">
        <f t="shared" si="240"/>
        <v>0</v>
      </c>
      <c r="CU21" s="1237">
        <f t="shared" si="240"/>
        <v>0</v>
      </c>
      <c r="CV21" s="1237">
        <f t="shared" si="240"/>
        <v>0</v>
      </c>
      <c r="CW21" s="1237">
        <f t="shared" si="240"/>
        <v>0</v>
      </c>
      <c r="CX21" s="1237">
        <f t="shared" si="240"/>
        <v>0</v>
      </c>
      <c r="CY21" s="1237">
        <f t="shared" si="240"/>
        <v>0</v>
      </c>
      <c r="CZ21" s="1238">
        <f t="shared" si="240"/>
        <v>0</v>
      </c>
      <c r="DA21" s="1238">
        <f t="shared" si="240"/>
        <v>5.0000000000000001E-4</v>
      </c>
      <c r="DB21" s="1238">
        <f t="shared" si="240"/>
        <v>9.0000000000000006E-5</v>
      </c>
      <c r="DC21" s="1238">
        <f t="shared" si="240"/>
        <v>0</v>
      </c>
      <c r="DD21" s="1238">
        <f t="shared" si="240"/>
        <v>0</v>
      </c>
      <c r="DE21" s="1238">
        <f t="shared" si="240"/>
        <v>0</v>
      </c>
      <c r="DF21" s="1238">
        <f t="shared" ref="DF21" si="241">DF327</f>
        <v>0</v>
      </c>
      <c r="DG21" s="1238">
        <f t="shared" si="240"/>
        <v>0</v>
      </c>
      <c r="DH21" s="1238">
        <f t="shared" si="240"/>
        <v>0</v>
      </c>
      <c r="DI21" s="1238">
        <f t="shared" si="240"/>
        <v>0</v>
      </c>
      <c r="DJ21" s="1238">
        <f t="shared" ref="DJ21:DL21" si="242">DJ327</f>
        <v>0</v>
      </c>
      <c r="DK21" s="1238">
        <f t="shared" si="242"/>
        <v>0</v>
      </c>
      <c r="DL21" s="1238">
        <f t="shared" si="242"/>
        <v>0</v>
      </c>
      <c r="DM21" s="1238">
        <f t="shared" si="240"/>
        <v>0</v>
      </c>
      <c r="DN21" s="1077">
        <f t="shared" si="194"/>
        <v>1</v>
      </c>
      <c r="DO21" s="1078">
        <f t="shared" si="194"/>
        <v>3.7850000000000001</v>
      </c>
      <c r="DP21" s="1078">
        <f t="shared" si="194"/>
        <v>3800</v>
      </c>
      <c r="DQ21" s="1079">
        <f t="shared" si="194"/>
        <v>1.0039630118890357</v>
      </c>
      <c r="DR21" s="1218">
        <f t="shared" si="194"/>
        <v>55</v>
      </c>
      <c r="DS21" s="1218">
        <f t="shared" si="194"/>
        <v>1.4531043593130779E-2</v>
      </c>
      <c r="DT21" s="739"/>
      <c r="DU21" s="1409"/>
      <c r="DV21" s="1409"/>
      <c r="DW21" s="1409"/>
      <c r="DX21" s="1409"/>
      <c r="DY21" s="1409"/>
      <c r="DZ21" s="1409"/>
      <c r="EA21" s="1409"/>
      <c r="EB21" s="1409"/>
      <c r="EC21" s="1409"/>
      <c r="ED21" s="1409"/>
      <c r="EE21" s="1409"/>
      <c r="EF21" s="1409"/>
      <c r="EG21" s="1409"/>
      <c r="EH21" s="1409"/>
      <c r="EI21" s="1409"/>
      <c r="EJ21" s="1409"/>
      <c r="EK21" s="1409"/>
      <c r="EL21" s="1340" t="str">
        <f t="shared" si="50"/>
        <v>Phosphoric Acid and Potassium Hydroxide</v>
      </c>
      <c r="EM21" s="739"/>
      <c r="EN21" s="739"/>
      <c r="EO21" s="739"/>
      <c r="EP21" s="739"/>
      <c r="EQ21" s="739"/>
      <c r="ER21" s="739"/>
      <c r="ES21" s="739"/>
      <c r="ET21" s="739"/>
      <c r="EU21" s="739"/>
      <c r="EV21" s="739"/>
      <c r="EW21" s="739"/>
      <c r="EX21" s="739"/>
      <c r="EY21" s="739"/>
      <c r="EZ21" s="1348" t="str">
        <f t="shared" si="51"/>
        <v>GH Diamond Nectar</v>
      </c>
      <c r="FA21" s="1224">
        <f t="shared" si="52"/>
        <v>0</v>
      </c>
      <c r="FB21" s="1224">
        <f t="shared" si="53"/>
        <v>0</v>
      </c>
      <c r="FC21" s="1224">
        <f t="shared" si="54"/>
        <v>0</v>
      </c>
      <c r="FD21" s="544">
        <f t="shared" si="55"/>
        <v>4.3639999999999998E-3</v>
      </c>
      <c r="FE21" s="544">
        <f t="shared" si="56"/>
        <v>0</v>
      </c>
      <c r="FF21" s="324">
        <f t="shared" si="57"/>
        <v>8.3009999999999994E-3</v>
      </c>
      <c r="FG21" s="549">
        <f t="shared" si="58"/>
        <v>0</v>
      </c>
      <c r="FH21" s="549">
        <f t="shared" si="59"/>
        <v>0</v>
      </c>
      <c r="FI21" s="549">
        <f t="shared" si="60"/>
        <v>0</v>
      </c>
      <c r="FJ21" s="549">
        <f t="shared" si="61"/>
        <v>0</v>
      </c>
      <c r="FK21" s="549">
        <f t="shared" si="62"/>
        <v>0</v>
      </c>
      <c r="FL21" s="549">
        <f t="shared" si="63"/>
        <v>0</v>
      </c>
      <c r="FM21" s="549">
        <f t="shared" si="64"/>
        <v>0</v>
      </c>
      <c r="FN21" s="549">
        <f t="shared" si="65"/>
        <v>0</v>
      </c>
      <c r="FO21" s="1203">
        <f t="shared" si="66"/>
        <v>0</v>
      </c>
      <c r="FP21" s="544">
        <f t="shared" si="67"/>
        <v>4.3639999999999998E-3</v>
      </c>
      <c r="FQ21" s="324">
        <f t="shared" si="68"/>
        <v>8.3009999999999994E-3</v>
      </c>
      <c r="FR21" s="548">
        <f t="shared" si="69"/>
        <v>0</v>
      </c>
      <c r="FS21" s="548">
        <f t="shared" si="70"/>
        <v>0</v>
      </c>
      <c r="FT21" s="548">
        <f t="shared" si="195"/>
        <v>0</v>
      </c>
      <c r="FU21" s="548">
        <f t="shared" si="71"/>
        <v>0</v>
      </c>
      <c r="FV21" s="928">
        <f t="shared" si="72"/>
        <v>0</v>
      </c>
      <c r="FW21" s="928">
        <f t="shared" si="73"/>
        <v>0</v>
      </c>
      <c r="FX21" s="928">
        <f t="shared" si="74"/>
        <v>0</v>
      </c>
      <c r="FY21" s="928">
        <f t="shared" si="75"/>
        <v>0</v>
      </c>
      <c r="FZ21" s="928">
        <f t="shared" si="76"/>
        <v>0</v>
      </c>
      <c r="GA21" s="928">
        <f t="shared" si="77"/>
        <v>0</v>
      </c>
      <c r="GB21" s="928">
        <f t="shared" si="78"/>
        <v>0</v>
      </c>
      <c r="GC21" s="928">
        <f t="shared" si="79"/>
        <v>0</v>
      </c>
      <c r="GD21" s="326">
        <f t="shared" si="80"/>
        <v>0</v>
      </c>
      <c r="GE21" s="326">
        <f t="shared" si="81"/>
        <v>5.0000000000000001E-4</v>
      </c>
      <c r="GF21" s="326">
        <f t="shared" si="82"/>
        <v>9.0000000000000006E-5</v>
      </c>
      <c r="GG21" s="326">
        <f t="shared" si="83"/>
        <v>0</v>
      </c>
      <c r="GH21" s="326">
        <f t="shared" si="84"/>
        <v>0</v>
      </c>
      <c r="GI21" s="326">
        <f t="shared" si="85"/>
        <v>0</v>
      </c>
      <c r="GJ21" s="326">
        <f t="shared" si="86"/>
        <v>0</v>
      </c>
      <c r="GK21" s="326">
        <f t="shared" si="87"/>
        <v>0</v>
      </c>
      <c r="GL21" s="326">
        <f t="shared" si="88"/>
        <v>0</v>
      </c>
      <c r="GM21" s="326">
        <f t="shared" si="89"/>
        <v>0</v>
      </c>
      <c r="GN21" s="326">
        <f t="shared" si="90"/>
        <v>0</v>
      </c>
      <c r="GO21" s="326">
        <f t="shared" si="91"/>
        <v>0</v>
      </c>
      <c r="GP21" s="326">
        <f t="shared" si="92"/>
        <v>0</v>
      </c>
      <c r="GQ21" s="326">
        <f t="shared" si="93"/>
        <v>0</v>
      </c>
      <c r="GR21" s="739"/>
      <c r="GS21" s="739"/>
      <c r="GT21" s="739"/>
      <c r="GU21" s="739"/>
      <c r="GV21" s="739"/>
      <c r="GW21" s="739"/>
      <c r="GX21" s="739"/>
      <c r="GY21" s="739"/>
      <c r="GZ21" s="1362" t="str">
        <f t="shared" si="94"/>
        <v>GH Diamond Nectar</v>
      </c>
      <c r="HA21" s="1225">
        <f t="shared" si="95"/>
        <v>0</v>
      </c>
      <c r="HB21" s="1225">
        <f t="shared" si="96"/>
        <v>0</v>
      </c>
      <c r="HC21" s="1225">
        <f t="shared" si="97"/>
        <v>0</v>
      </c>
      <c r="HD21" s="542">
        <f t="shared" si="98"/>
        <v>1.1575415016865922E-3</v>
      </c>
      <c r="HE21" s="542">
        <f t="shared" si="99"/>
        <v>0</v>
      </c>
      <c r="HF21" s="321">
        <f t="shared" si="100"/>
        <v>2.2018221827452798E-3</v>
      </c>
      <c r="HG21" s="547">
        <f t="shared" si="101"/>
        <v>0</v>
      </c>
      <c r="HH21" s="547">
        <f t="shared" si="102"/>
        <v>0</v>
      </c>
      <c r="HI21" s="547">
        <f t="shared" si="103"/>
        <v>0</v>
      </c>
      <c r="HJ21" s="547">
        <f t="shared" si="104"/>
        <v>0</v>
      </c>
      <c r="HK21" s="547">
        <f t="shared" si="105"/>
        <v>0</v>
      </c>
      <c r="HL21" s="547">
        <f t="shared" si="106"/>
        <v>0</v>
      </c>
      <c r="HM21" s="547">
        <f t="shared" si="107"/>
        <v>0</v>
      </c>
      <c r="HN21" s="547">
        <f t="shared" si="108"/>
        <v>0</v>
      </c>
      <c r="HO21" s="1225">
        <f t="shared" si="109"/>
        <v>0</v>
      </c>
      <c r="HP21" s="542">
        <f t="shared" si="110"/>
        <v>0</v>
      </c>
      <c r="HQ21" s="321">
        <f t="shared" si="111"/>
        <v>0</v>
      </c>
      <c r="HR21" s="547">
        <f t="shared" si="112"/>
        <v>0</v>
      </c>
      <c r="HS21" s="547">
        <f t="shared" si="113"/>
        <v>0</v>
      </c>
      <c r="HT21" s="547">
        <f t="shared" si="114"/>
        <v>0</v>
      </c>
      <c r="HU21" s="547">
        <f t="shared" si="115"/>
        <v>0</v>
      </c>
      <c r="HV21" s="931">
        <f t="shared" si="116"/>
        <v>0</v>
      </c>
      <c r="HW21" s="931">
        <f t="shared" si="117"/>
        <v>0</v>
      </c>
      <c r="HX21" s="931">
        <f t="shared" si="118"/>
        <v>0</v>
      </c>
      <c r="HY21" s="931">
        <f t="shared" si="119"/>
        <v>0</v>
      </c>
      <c r="HZ21" s="931">
        <f t="shared" si="120"/>
        <v>0</v>
      </c>
      <c r="IA21" s="931">
        <f t="shared" si="121"/>
        <v>0</v>
      </c>
      <c r="IB21" s="931">
        <f t="shared" si="122"/>
        <v>0</v>
      </c>
      <c r="IC21" s="931">
        <f t="shared" si="123"/>
        <v>0</v>
      </c>
      <c r="ID21" s="1226">
        <f t="shared" si="124"/>
        <v>0</v>
      </c>
      <c r="IE21" s="1226">
        <f t="shared" si="125"/>
        <v>1.3262391174227684E-4</v>
      </c>
      <c r="IF21" s="1226">
        <f t="shared" si="126"/>
        <v>2.3872304113609832E-5</v>
      </c>
      <c r="IG21" s="1226">
        <f t="shared" si="127"/>
        <v>0</v>
      </c>
      <c r="IH21" s="1226">
        <f t="shared" si="128"/>
        <v>0</v>
      </c>
      <c r="II21" s="1226">
        <f t="shared" si="129"/>
        <v>0</v>
      </c>
      <c r="IJ21" s="1226">
        <f t="shared" si="130"/>
        <v>0</v>
      </c>
      <c r="IK21" s="1226">
        <f t="shared" si="131"/>
        <v>0</v>
      </c>
      <c r="IL21" s="1226">
        <f t="shared" si="132"/>
        <v>0</v>
      </c>
      <c r="IM21" s="1226">
        <f t="shared" si="133"/>
        <v>0</v>
      </c>
      <c r="IN21" s="1226">
        <f t="shared" si="134"/>
        <v>0</v>
      </c>
      <c r="IO21" s="1226">
        <f t="shared" si="135"/>
        <v>0</v>
      </c>
      <c r="IP21" s="1226">
        <f t="shared" si="136"/>
        <v>0</v>
      </c>
      <c r="IQ21" s="1226">
        <f t="shared" si="137"/>
        <v>0</v>
      </c>
      <c r="IR21" s="739"/>
      <c r="IS21" s="739"/>
      <c r="IT21" s="739"/>
      <c r="IU21" s="739"/>
      <c r="IV21" s="739"/>
      <c r="IW21" s="739"/>
      <c r="IX21" s="739"/>
      <c r="IY21" s="739"/>
      <c r="IZ21" s="1362" t="str">
        <f t="shared" si="138"/>
        <v>GH Diamond Nectar</v>
      </c>
      <c r="JA21" s="1217">
        <f t="shared" si="139"/>
        <v>0</v>
      </c>
      <c r="JB21" s="1217">
        <f t="shared" si="140"/>
        <v>0</v>
      </c>
      <c r="JC21" s="1217">
        <f t="shared" si="141"/>
        <v>0</v>
      </c>
      <c r="JD21" s="545">
        <f t="shared" si="142"/>
        <v>38</v>
      </c>
      <c r="JE21" s="545">
        <f t="shared" si="143"/>
        <v>0</v>
      </c>
      <c r="JF21" s="329">
        <f t="shared" si="144"/>
        <v>38</v>
      </c>
      <c r="JG21" s="550">
        <f t="shared" si="145"/>
        <v>0</v>
      </c>
      <c r="JH21" s="550">
        <f t="shared" si="146"/>
        <v>0</v>
      </c>
      <c r="JI21" s="550">
        <f t="shared" si="147"/>
        <v>0</v>
      </c>
      <c r="JJ21" s="550">
        <f t="shared" si="148"/>
        <v>0</v>
      </c>
      <c r="JK21" s="550">
        <f t="shared" si="149"/>
        <v>0</v>
      </c>
      <c r="JL21" s="550">
        <f t="shared" si="150"/>
        <v>0</v>
      </c>
      <c r="JM21" s="550">
        <f t="shared" si="151"/>
        <v>0</v>
      </c>
      <c r="JN21" s="550">
        <f t="shared" si="152"/>
        <v>0</v>
      </c>
      <c r="JO21" s="1217">
        <f t="shared" si="153"/>
        <v>0</v>
      </c>
      <c r="JP21" s="545">
        <f t="shared" si="154"/>
        <v>0</v>
      </c>
      <c r="JQ21" s="329">
        <f t="shared" si="155"/>
        <v>0</v>
      </c>
      <c r="JR21" s="550">
        <f t="shared" si="156"/>
        <v>0</v>
      </c>
      <c r="JS21" s="550">
        <f t="shared" si="157"/>
        <v>0</v>
      </c>
      <c r="JT21" s="550">
        <f t="shared" si="158"/>
        <v>0</v>
      </c>
      <c r="JU21" s="550">
        <f t="shared" si="159"/>
        <v>0</v>
      </c>
      <c r="JV21" s="932">
        <f t="shared" si="160"/>
        <v>0</v>
      </c>
      <c r="JW21" s="932">
        <f t="shared" si="161"/>
        <v>0</v>
      </c>
      <c r="JX21" s="932">
        <f t="shared" si="162"/>
        <v>0</v>
      </c>
      <c r="JY21" s="932">
        <f t="shared" si="163"/>
        <v>0</v>
      </c>
      <c r="JZ21" s="932">
        <f t="shared" si="164"/>
        <v>0</v>
      </c>
      <c r="KA21" s="932">
        <f t="shared" si="165"/>
        <v>0</v>
      </c>
      <c r="KB21" s="932">
        <f t="shared" si="166"/>
        <v>0</v>
      </c>
      <c r="KC21" s="932">
        <f t="shared" si="167"/>
        <v>0</v>
      </c>
      <c r="KD21" s="327">
        <f t="shared" si="168"/>
        <v>0</v>
      </c>
      <c r="KE21" s="327">
        <f t="shared" si="169"/>
        <v>1.9000000000000001</v>
      </c>
      <c r="KF21" s="327">
        <f t="shared" si="170"/>
        <v>0.34200000000000003</v>
      </c>
      <c r="KG21" s="327">
        <f t="shared" si="171"/>
        <v>0</v>
      </c>
      <c r="KH21" s="327">
        <f t="shared" si="172"/>
        <v>0</v>
      </c>
      <c r="KI21" s="327">
        <f t="shared" si="173"/>
        <v>0</v>
      </c>
      <c r="KJ21" s="327">
        <f t="shared" si="174"/>
        <v>0</v>
      </c>
      <c r="KK21" s="327">
        <f t="shared" si="175"/>
        <v>0</v>
      </c>
      <c r="KL21" s="327">
        <f t="shared" si="176"/>
        <v>0</v>
      </c>
      <c r="KM21" s="327">
        <f t="shared" si="177"/>
        <v>0</v>
      </c>
      <c r="KN21" s="327">
        <f t="shared" si="178"/>
        <v>0</v>
      </c>
      <c r="KO21" s="327">
        <f t="shared" si="179"/>
        <v>0</v>
      </c>
      <c r="KP21" s="327">
        <f t="shared" si="180"/>
        <v>0</v>
      </c>
      <c r="KQ21" s="327">
        <f t="shared" si="181"/>
        <v>0</v>
      </c>
      <c r="KR21" s="739"/>
      <c r="KS21" s="739"/>
      <c r="KT21" s="739"/>
      <c r="KU21" s="739"/>
      <c r="KV21" s="739"/>
      <c r="KW21" s="739"/>
      <c r="KX21" s="739"/>
      <c r="KY21" s="739"/>
      <c r="KZ21" s="1362" t="str">
        <f t="shared" si="182"/>
        <v>GH Diamond Nectar</v>
      </c>
      <c r="LA21" s="1217">
        <f t="shared" ref="LA21:MM21" si="243">SUM(JA21/$DO$21)</f>
        <v>0</v>
      </c>
      <c r="LB21" s="1217">
        <f t="shared" si="243"/>
        <v>0</v>
      </c>
      <c r="LC21" s="1217">
        <f t="shared" si="243"/>
        <v>0</v>
      </c>
      <c r="LD21" s="545">
        <f t="shared" si="243"/>
        <v>10.039630118890356</v>
      </c>
      <c r="LE21" s="545">
        <f t="shared" si="243"/>
        <v>0</v>
      </c>
      <c r="LF21" s="329">
        <f t="shared" si="243"/>
        <v>10.039630118890356</v>
      </c>
      <c r="LG21" s="550">
        <f t="shared" si="243"/>
        <v>0</v>
      </c>
      <c r="LH21" s="550">
        <f t="shared" si="243"/>
        <v>0</v>
      </c>
      <c r="LI21" s="550">
        <f t="shared" si="243"/>
        <v>0</v>
      </c>
      <c r="LJ21" s="550">
        <f t="shared" si="243"/>
        <v>0</v>
      </c>
      <c r="LK21" s="550">
        <f t="shared" si="243"/>
        <v>0</v>
      </c>
      <c r="LL21" s="550">
        <f t="shared" si="243"/>
        <v>0</v>
      </c>
      <c r="LM21" s="550">
        <f t="shared" si="243"/>
        <v>0</v>
      </c>
      <c r="LN21" s="550">
        <f t="shared" si="243"/>
        <v>0</v>
      </c>
      <c r="LO21" s="1217">
        <f t="shared" si="243"/>
        <v>0</v>
      </c>
      <c r="LP21" s="1217">
        <f t="shared" si="243"/>
        <v>0</v>
      </c>
      <c r="LQ21" s="1217">
        <f t="shared" si="243"/>
        <v>0</v>
      </c>
      <c r="LR21" s="550">
        <f t="shared" si="243"/>
        <v>0</v>
      </c>
      <c r="LS21" s="550">
        <f t="shared" si="243"/>
        <v>0</v>
      </c>
      <c r="LT21" s="550">
        <f t="shared" si="243"/>
        <v>0</v>
      </c>
      <c r="LU21" s="550">
        <f t="shared" si="243"/>
        <v>0</v>
      </c>
      <c r="LV21" s="932">
        <f t="shared" si="243"/>
        <v>0</v>
      </c>
      <c r="LW21" s="932">
        <f t="shared" si="243"/>
        <v>0</v>
      </c>
      <c r="LX21" s="932">
        <f t="shared" si="243"/>
        <v>0</v>
      </c>
      <c r="LY21" s="932">
        <f t="shared" si="243"/>
        <v>0</v>
      </c>
      <c r="LZ21" s="932">
        <f t="shared" si="243"/>
        <v>0</v>
      </c>
      <c r="MA21" s="932">
        <f t="shared" si="243"/>
        <v>0</v>
      </c>
      <c r="MB21" s="932">
        <f t="shared" si="243"/>
        <v>0</v>
      </c>
      <c r="MC21" s="932">
        <f t="shared" si="243"/>
        <v>0</v>
      </c>
      <c r="MD21" s="932">
        <f t="shared" si="243"/>
        <v>0</v>
      </c>
      <c r="ME21" s="327">
        <f t="shared" si="243"/>
        <v>0.50198150594451785</v>
      </c>
      <c r="MF21" s="327">
        <f t="shared" si="243"/>
        <v>9.0356671070013217E-2</v>
      </c>
      <c r="MG21" s="327">
        <f t="shared" si="243"/>
        <v>0</v>
      </c>
      <c r="MH21" s="327">
        <f t="shared" si="243"/>
        <v>0</v>
      </c>
      <c r="MI21" s="327">
        <f t="shared" si="243"/>
        <v>0</v>
      </c>
      <c r="MJ21" s="327">
        <f t="shared" si="243"/>
        <v>0</v>
      </c>
      <c r="MK21" s="327">
        <f t="shared" si="243"/>
        <v>0</v>
      </c>
      <c r="ML21" s="327">
        <f t="shared" si="243"/>
        <v>0</v>
      </c>
      <c r="MM21" s="327">
        <f t="shared" si="243"/>
        <v>0</v>
      </c>
      <c r="MN21" s="327">
        <f t="shared" ref="MN21:MP21" si="244">SUM(KN21/$DO$21)</f>
        <v>0</v>
      </c>
      <c r="MO21" s="327">
        <f t="shared" si="244"/>
        <v>0</v>
      </c>
      <c r="MP21" s="327">
        <f t="shared" si="244"/>
        <v>0</v>
      </c>
      <c r="MQ21" s="327">
        <f>SUM(KQ21/$DO$21)</f>
        <v>0</v>
      </c>
    </row>
    <row r="22" spans="1:360" s="317" customFormat="1" ht="15.75" hidden="1" customHeight="1" outlineLevel="1" thickTop="1" thickBot="1" x14ac:dyDescent="0.3">
      <c r="A22" s="941"/>
      <c r="B22" s="1338"/>
      <c r="C22" s="319"/>
      <c r="D22" s="319"/>
      <c r="E22" s="319"/>
      <c r="F22" s="319"/>
      <c r="G22" s="319"/>
      <c r="H22" s="616"/>
      <c r="I22" s="616"/>
      <c r="J22" s="616"/>
      <c r="K22" s="616"/>
      <c r="L22" s="616"/>
      <c r="M22" s="617"/>
      <c r="N22" s="618"/>
      <c r="O22" s="1535"/>
      <c r="P22" s="616"/>
      <c r="Q22" s="617"/>
      <c r="R22" s="618"/>
      <c r="S22" s="1535"/>
      <c r="T22" s="616"/>
      <c r="U22" s="617"/>
      <c r="V22" s="618"/>
      <c r="W22" s="1535"/>
      <c r="X22" s="616"/>
      <c r="Y22" s="617"/>
      <c r="Z22" s="618"/>
      <c r="AA22" s="1535"/>
      <c r="AB22" s="616"/>
      <c r="AC22" s="617"/>
      <c r="AD22" s="618"/>
      <c r="AE22" s="1535"/>
      <c r="AF22" s="616"/>
      <c r="AG22" s="617"/>
      <c r="AH22" s="618"/>
      <c r="AI22" s="1535"/>
      <c r="AJ22" s="616"/>
      <c r="AK22" s="617"/>
      <c r="AL22" s="618"/>
      <c r="AM22" s="1535"/>
      <c r="AN22" s="616"/>
      <c r="AO22" s="617"/>
      <c r="AP22" s="618"/>
      <c r="AQ22" s="1535"/>
      <c r="AR22" s="616"/>
      <c r="AS22" s="617"/>
      <c r="AT22" s="618"/>
      <c r="AU22" s="1535"/>
      <c r="AV22" s="616"/>
      <c r="AW22" s="617"/>
      <c r="AX22" s="618"/>
      <c r="AY22" s="1535"/>
      <c r="AZ22" s="616"/>
      <c r="BA22" s="617"/>
      <c r="BB22" s="616"/>
      <c r="BC22" s="619"/>
      <c r="BD22" s="616"/>
      <c r="BE22" s="617"/>
      <c r="BF22" s="616"/>
      <c r="BG22" s="1059"/>
      <c r="BH22" s="757"/>
      <c r="BI22" s="1049"/>
      <c r="BJ22" s="1048"/>
      <c r="BK22" s="1057"/>
      <c r="BL22" s="1048"/>
      <c r="BM22" s="1048"/>
      <c r="BN22" s="1048"/>
      <c r="BO22" s="616"/>
      <c r="BP22" s="1336"/>
      <c r="BQ22" s="1487"/>
      <c r="BR22" s="734">
        <f t="shared" si="37"/>
        <v>0</v>
      </c>
      <c r="BS22" s="734">
        <f t="shared" si="185"/>
        <v>0</v>
      </c>
      <c r="BT22" s="696">
        <f t="shared" si="186"/>
        <v>1</v>
      </c>
      <c r="BU22" s="1146">
        <f t="shared" si="38"/>
        <v>0</v>
      </c>
      <c r="BV22" s="643">
        <f t="shared" si="39"/>
        <v>0</v>
      </c>
      <c r="BW22" s="1233">
        <f t="shared" si="187"/>
        <v>0</v>
      </c>
      <c r="BX22" s="1233">
        <f t="shared" si="187"/>
        <v>0</v>
      </c>
      <c r="BY22" s="1233">
        <f t="shared" si="187"/>
        <v>0</v>
      </c>
      <c r="BZ22" s="1234">
        <f t="shared" si="187"/>
        <v>0</v>
      </c>
      <c r="CA22" s="1234">
        <f t="shared" si="187"/>
        <v>0</v>
      </c>
      <c r="CB22" s="1235">
        <f t="shared" si="187"/>
        <v>0</v>
      </c>
      <c r="CC22" s="1236">
        <f t="shared" si="41"/>
        <v>0</v>
      </c>
      <c r="CD22" s="1236">
        <f t="shared" ref="CD22" si="245">CD328</f>
        <v>0</v>
      </c>
      <c r="CE22" s="1236">
        <f t="shared" si="43"/>
        <v>0</v>
      </c>
      <c r="CF22" s="1236">
        <f t="shared" si="43"/>
        <v>0</v>
      </c>
      <c r="CG22" s="1236">
        <f t="shared" si="43"/>
        <v>0</v>
      </c>
      <c r="CH22" s="1236">
        <f t="shared" ref="CH22" si="246">CH328</f>
        <v>0</v>
      </c>
      <c r="CI22" s="1236">
        <f t="shared" ref="CI22:CQ22" si="247">CI328</f>
        <v>0</v>
      </c>
      <c r="CJ22" s="1236">
        <f t="shared" si="247"/>
        <v>0</v>
      </c>
      <c r="CK22" s="1233">
        <f t="shared" si="247"/>
        <v>0</v>
      </c>
      <c r="CL22" s="1234">
        <f t="shared" si="247"/>
        <v>0</v>
      </c>
      <c r="CM22" s="1235">
        <f t="shared" si="247"/>
        <v>0</v>
      </c>
      <c r="CN22" s="1236">
        <f t="shared" si="247"/>
        <v>0</v>
      </c>
      <c r="CO22" s="1236">
        <f t="shared" si="247"/>
        <v>0</v>
      </c>
      <c r="CP22" s="1236">
        <f t="shared" si="247"/>
        <v>0</v>
      </c>
      <c r="CQ22" s="1236">
        <f t="shared" si="247"/>
        <v>0</v>
      </c>
      <c r="CR22" s="1237">
        <f t="shared" ref="CR22:DM22" si="248">CR328</f>
        <v>0</v>
      </c>
      <c r="CS22" s="1237">
        <f t="shared" si="248"/>
        <v>0</v>
      </c>
      <c r="CT22" s="1237">
        <f t="shared" si="248"/>
        <v>0</v>
      </c>
      <c r="CU22" s="1237">
        <f t="shared" si="248"/>
        <v>0</v>
      </c>
      <c r="CV22" s="1237">
        <f t="shared" si="248"/>
        <v>0</v>
      </c>
      <c r="CW22" s="1237">
        <f t="shared" si="248"/>
        <v>0</v>
      </c>
      <c r="CX22" s="1237">
        <f t="shared" si="248"/>
        <v>0</v>
      </c>
      <c r="CY22" s="1237">
        <f t="shared" si="248"/>
        <v>0</v>
      </c>
      <c r="CZ22" s="1238">
        <f t="shared" si="248"/>
        <v>0</v>
      </c>
      <c r="DA22" s="1238">
        <f t="shared" si="248"/>
        <v>0</v>
      </c>
      <c r="DB22" s="1238">
        <f t="shared" si="248"/>
        <v>0</v>
      </c>
      <c r="DC22" s="1238">
        <f t="shared" si="248"/>
        <v>0</v>
      </c>
      <c r="DD22" s="1238">
        <f t="shared" si="248"/>
        <v>0</v>
      </c>
      <c r="DE22" s="1238">
        <f t="shared" si="248"/>
        <v>0</v>
      </c>
      <c r="DF22" s="1238">
        <f t="shared" ref="DF22" si="249">DF328</f>
        <v>0</v>
      </c>
      <c r="DG22" s="1238">
        <f t="shared" si="248"/>
        <v>0</v>
      </c>
      <c r="DH22" s="1238">
        <f t="shared" si="248"/>
        <v>0</v>
      </c>
      <c r="DI22" s="1238">
        <f t="shared" si="248"/>
        <v>0</v>
      </c>
      <c r="DJ22" s="1238">
        <f t="shared" ref="DJ22:DL22" si="250">DJ328</f>
        <v>0</v>
      </c>
      <c r="DK22" s="1238">
        <f t="shared" si="250"/>
        <v>0</v>
      </c>
      <c r="DL22" s="1238">
        <f t="shared" si="250"/>
        <v>0</v>
      </c>
      <c r="DM22" s="1238">
        <f t="shared" si="248"/>
        <v>0</v>
      </c>
      <c r="DN22" s="1077">
        <f t="shared" si="194"/>
        <v>1</v>
      </c>
      <c r="DO22" s="1078">
        <f t="shared" si="194"/>
        <v>0.94599999999999995</v>
      </c>
      <c r="DP22" s="1078">
        <f t="shared" si="194"/>
        <v>1000</v>
      </c>
      <c r="DQ22" s="1079">
        <f t="shared" si="194"/>
        <v>1.0570824524312896</v>
      </c>
      <c r="DR22" s="1218">
        <f t="shared" si="194"/>
        <v>0.01</v>
      </c>
      <c r="DS22" s="1218">
        <f t="shared" si="194"/>
        <v>1.0570824524312896E-5</v>
      </c>
      <c r="DT22" s="739"/>
      <c r="DU22" s="1409"/>
      <c r="DV22" s="1409"/>
      <c r="DW22" s="1409"/>
      <c r="DX22" s="1409"/>
      <c r="DY22" s="1409"/>
      <c r="DZ22" s="1409"/>
      <c r="EA22" s="1409"/>
      <c r="EB22" s="1409"/>
      <c r="EC22" s="1409"/>
      <c r="ED22" s="1409"/>
      <c r="EE22" s="1409"/>
      <c r="EF22" s="1409"/>
      <c r="EG22" s="1409"/>
      <c r="EH22" s="1409"/>
      <c r="EI22" s="1409"/>
      <c r="EJ22" s="1409"/>
      <c r="EK22" s="1409"/>
      <c r="EL22" s="1340">
        <f t="shared" si="50"/>
        <v>0</v>
      </c>
      <c r="EM22" s="739"/>
      <c r="EN22" s="739"/>
      <c r="EO22" s="739"/>
      <c r="EP22" s="739"/>
      <c r="EQ22" s="739"/>
      <c r="ER22" s="739"/>
      <c r="ES22" s="739"/>
      <c r="ET22" s="739"/>
      <c r="EU22" s="739"/>
      <c r="EV22" s="739"/>
      <c r="EW22" s="739"/>
      <c r="EX22" s="739"/>
      <c r="EY22" s="739"/>
      <c r="EZ22" s="1348">
        <f t="shared" si="51"/>
        <v>0</v>
      </c>
      <c r="FA22" s="1224">
        <f t="shared" si="52"/>
        <v>0</v>
      </c>
      <c r="FB22" s="1224">
        <f t="shared" si="53"/>
        <v>0</v>
      </c>
      <c r="FC22" s="1224">
        <f t="shared" si="54"/>
        <v>0</v>
      </c>
      <c r="FD22" s="544">
        <f t="shared" si="55"/>
        <v>0</v>
      </c>
      <c r="FE22" s="544">
        <f t="shared" si="56"/>
        <v>0</v>
      </c>
      <c r="FF22" s="324">
        <f t="shared" si="57"/>
        <v>0</v>
      </c>
      <c r="FG22" s="549">
        <f t="shared" si="58"/>
        <v>0</v>
      </c>
      <c r="FH22" s="549">
        <f t="shared" si="59"/>
        <v>0</v>
      </c>
      <c r="FI22" s="549">
        <f t="shared" si="60"/>
        <v>0</v>
      </c>
      <c r="FJ22" s="549">
        <f t="shared" si="61"/>
        <v>0</v>
      </c>
      <c r="FK22" s="549">
        <f t="shared" si="62"/>
        <v>0</v>
      </c>
      <c r="FL22" s="549">
        <f t="shared" si="63"/>
        <v>0</v>
      </c>
      <c r="FM22" s="549">
        <f t="shared" si="64"/>
        <v>0</v>
      </c>
      <c r="FN22" s="549">
        <f t="shared" si="65"/>
        <v>0</v>
      </c>
      <c r="FO22" s="1203">
        <f t="shared" si="66"/>
        <v>0</v>
      </c>
      <c r="FP22" s="544">
        <f t="shared" si="67"/>
        <v>0</v>
      </c>
      <c r="FQ22" s="324">
        <f t="shared" si="68"/>
        <v>0</v>
      </c>
      <c r="FR22" s="548">
        <f t="shared" si="69"/>
        <v>0</v>
      </c>
      <c r="FS22" s="548">
        <f t="shared" si="70"/>
        <v>0</v>
      </c>
      <c r="FT22" s="548">
        <f t="shared" si="195"/>
        <v>0</v>
      </c>
      <c r="FU22" s="548">
        <f t="shared" si="71"/>
        <v>0</v>
      </c>
      <c r="FV22" s="928">
        <f t="shared" si="72"/>
        <v>0</v>
      </c>
      <c r="FW22" s="928">
        <f t="shared" si="73"/>
        <v>0</v>
      </c>
      <c r="FX22" s="928">
        <f t="shared" si="74"/>
        <v>0</v>
      </c>
      <c r="FY22" s="928">
        <f t="shared" si="75"/>
        <v>0</v>
      </c>
      <c r="FZ22" s="928">
        <f t="shared" si="76"/>
        <v>0</v>
      </c>
      <c r="GA22" s="928">
        <f t="shared" si="77"/>
        <v>0</v>
      </c>
      <c r="GB22" s="928">
        <f t="shared" si="78"/>
        <v>0</v>
      </c>
      <c r="GC22" s="928">
        <f t="shared" si="79"/>
        <v>0</v>
      </c>
      <c r="GD22" s="326">
        <f t="shared" si="80"/>
        <v>0</v>
      </c>
      <c r="GE22" s="326">
        <f t="shared" si="81"/>
        <v>0</v>
      </c>
      <c r="GF22" s="326">
        <f t="shared" si="82"/>
        <v>0</v>
      </c>
      <c r="GG22" s="326">
        <f t="shared" si="83"/>
        <v>0</v>
      </c>
      <c r="GH22" s="326">
        <f t="shared" si="84"/>
        <v>0</v>
      </c>
      <c r="GI22" s="326">
        <f t="shared" si="85"/>
        <v>0</v>
      </c>
      <c r="GJ22" s="326">
        <f t="shared" si="86"/>
        <v>0</v>
      </c>
      <c r="GK22" s="326">
        <f t="shared" si="87"/>
        <v>0</v>
      </c>
      <c r="GL22" s="326">
        <f t="shared" si="88"/>
        <v>0</v>
      </c>
      <c r="GM22" s="326">
        <f t="shared" si="89"/>
        <v>0</v>
      </c>
      <c r="GN22" s="326">
        <f t="shared" si="90"/>
        <v>0</v>
      </c>
      <c r="GO22" s="326">
        <f t="shared" si="91"/>
        <v>0</v>
      </c>
      <c r="GP22" s="326">
        <f t="shared" si="92"/>
        <v>0</v>
      </c>
      <c r="GQ22" s="326">
        <f t="shared" si="93"/>
        <v>0</v>
      </c>
      <c r="GR22" s="739"/>
      <c r="GS22" s="739"/>
      <c r="GT22" s="739"/>
      <c r="GU22" s="739"/>
      <c r="GV22" s="739"/>
      <c r="GW22" s="739"/>
      <c r="GX22" s="739"/>
      <c r="GY22" s="739"/>
      <c r="GZ22" s="1362">
        <f t="shared" si="94"/>
        <v>0</v>
      </c>
      <c r="HA22" s="1225">
        <f t="shared" si="95"/>
        <v>0</v>
      </c>
      <c r="HB22" s="1225">
        <f t="shared" si="96"/>
        <v>0</v>
      </c>
      <c r="HC22" s="1225">
        <f t="shared" si="97"/>
        <v>0</v>
      </c>
      <c r="HD22" s="542">
        <f t="shared" si="98"/>
        <v>0</v>
      </c>
      <c r="HE22" s="542">
        <f t="shared" si="99"/>
        <v>0</v>
      </c>
      <c r="HF22" s="321">
        <f t="shared" si="100"/>
        <v>0</v>
      </c>
      <c r="HG22" s="547">
        <f t="shared" si="101"/>
        <v>0</v>
      </c>
      <c r="HH22" s="547">
        <f t="shared" si="102"/>
        <v>0</v>
      </c>
      <c r="HI22" s="547">
        <f t="shared" si="103"/>
        <v>0</v>
      </c>
      <c r="HJ22" s="547">
        <f t="shared" si="104"/>
        <v>0</v>
      </c>
      <c r="HK22" s="547">
        <f t="shared" si="105"/>
        <v>0</v>
      </c>
      <c r="HL22" s="547">
        <f t="shared" si="106"/>
        <v>0</v>
      </c>
      <c r="HM22" s="547">
        <f t="shared" si="107"/>
        <v>0</v>
      </c>
      <c r="HN22" s="547">
        <f t="shared" si="108"/>
        <v>0</v>
      </c>
      <c r="HO22" s="1225">
        <f t="shared" si="109"/>
        <v>0</v>
      </c>
      <c r="HP22" s="542">
        <f t="shared" si="110"/>
        <v>0</v>
      </c>
      <c r="HQ22" s="321">
        <f t="shared" si="111"/>
        <v>0</v>
      </c>
      <c r="HR22" s="547">
        <f t="shared" si="112"/>
        <v>0</v>
      </c>
      <c r="HS22" s="547">
        <f t="shared" si="113"/>
        <v>0</v>
      </c>
      <c r="HT22" s="547">
        <f t="shared" si="114"/>
        <v>0</v>
      </c>
      <c r="HU22" s="547">
        <f t="shared" si="115"/>
        <v>0</v>
      </c>
      <c r="HV22" s="931">
        <f t="shared" si="116"/>
        <v>0</v>
      </c>
      <c r="HW22" s="931">
        <f t="shared" si="117"/>
        <v>0</v>
      </c>
      <c r="HX22" s="931">
        <f t="shared" si="118"/>
        <v>0</v>
      </c>
      <c r="HY22" s="931">
        <f t="shared" si="119"/>
        <v>0</v>
      </c>
      <c r="HZ22" s="931">
        <f t="shared" si="120"/>
        <v>0</v>
      </c>
      <c r="IA22" s="931">
        <f t="shared" si="121"/>
        <v>0</v>
      </c>
      <c r="IB22" s="931">
        <f t="shared" si="122"/>
        <v>0</v>
      </c>
      <c r="IC22" s="931">
        <f t="shared" si="123"/>
        <v>0</v>
      </c>
      <c r="ID22" s="1226">
        <f t="shared" si="124"/>
        <v>0</v>
      </c>
      <c r="IE22" s="1226">
        <f t="shared" si="125"/>
        <v>0</v>
      </c>
      <c r="IF22" s="1226">
        <f t="shared" si="126"/>
        <v>0</v>
      </c>
      <c r="IG22" s="1226">
        <f t="shared" si="127"/>
        <v>0</v>
      </c>
      <c r="IH22" s="1226">
        <f t="shared" si="128"/>
        <v>0</v>
      </c>
      <c r="II22" s="1226">
        <f t="shared" si="129"/>
        <v>0</v>
      </c>
      <c r="IJ22" s="1226">
        <f t="shared" si="130"/>
        <v>0</v>
      </c>
      <c r="IK22" s="1226">
        <f t="shared" si="131"/>
        <v>0</v>
      </c>
      <c r="IL22" s="1226">
        <f t="shared" si="132"/>
        <v>0</v>
      </c>
      <c r="IM22" s="1226">
        <f t="shared" si="133"/>
        <v>0</v>
      </c>
      <c r="IN22" s="1226">
        <f t="shared" si="134"/>
        <v>0</v>
      </c>
      <c r="IO22" s="1226">
        <f t="shared" si="135"/>
        <v>0</v>
      </c>
      <c r="IP22" s="1226">
        <f t="shared" si="136"/>
        <v>0</v>
      </c>
      <c r="IQ22" s="1226">
        <f t="shared" si="137"/>
        <v>0</v>
      </c>
      <c r="IR22" s="739"/>
      <c r="IS22" s="739"/>
      <c r="IT22" s="739"/>
      <c r="IU22" s="739"/>
      <c r="IV22" s="739"/>
      <c r="IW22" s="739"/>
      <c r="IX22" s="739"/>
      <c r="IY22" s="739"/>
      <c r="IZ22" s="1362">
        <f t="shared" si="138"/>
        <v>0</v>
      </c>
      <c r="JA22" s="1217">
        <f t="shared" si="139"/>
        <v>0</v>
      </c>
      <c r="JB22" s="1217">
        <f t="shared" si="140"/>
        <v>0</v>
      </c>
      <c r="JC22" s="1217">
        <f t="shared" si="141"/>
        <v>0</v>
      </c>
      <c r="JD22" s="545">
        <f t="shared" si="142"/>
        <v>0</v>
      </c>
      <c r="JE22" s="545">
        <f t="shared" si="143"/>
        <v>0</v>
      </c>
      <c r="JF22" s="329">
        <f t="shared" si="144"/>
        <v>0</v>
      </c>
      <c r="JG22" s="550">
        <f t="shared" si="145"/>
        <v>0</v>
      </c>
      <c r="JH22" s="550">
        <f t="shared" si="146"/>
        <v>0</v>
      </c>
      <c r="JI22" s="550">
        <f t="shared" si="147"/>
        <v>0</v>
      </c>
      <c r="JJ22" s="550">
        <f t="shared" si="148"/>
        <v>0</v>
      </c>
      <c r="JK22" s="550">
        <f t="shared" si="149"/>
        <v>0</v>
      </c>
      <c r="JL22" s="550">
        <f t="shared" si="150"/>
        <v>0</v>
      </c>
      <c r="JM22" s="550">
        <f t="shared" si="151"/>
        <v>0</v>
      </c>
      <c r="JN22" s="550">
        <f t="shared" si="152"/>
        <v>0</v>
      </c>
      <c r="JO22" s="1217">
        <f t="shared" si="153"/>
        <v>0</v>
      </c>
      <c r="JP22" s="545">
        <f t="shared" si="154"/>
        <v>0</v>
      </c>
      <c r="JQ22" s="329">
        <f t="shared" si="155"/>
        <v>0</v>
      </c>
      <c r="JR22" s="550">
        <f t="shared" si="156"/>
        <v>0</v>
      </c>
      <c r="JS22" s="550">
        <f t="shared" si="157"/>
        <v>0</v>
      </c>
      <c r="JT22" s="550">
        <f t="shared" si="158"/>
        <v>0</v>
      </c>
      <c r="JU22" s="550">
        <f t="shared" si="159"/>
        <v>0</v>
      </c>
      <c r="JV22" s="932">
        <f t="shared" si="160"/>
        <v>0</v>
      </c>
      <c r="JW22" s="932">
        <f t="shared" si="161"/>
        <v>0</v>
      </c>
      <c r="JX22" s="932">
        <f t="shared" si="162"/>
        <v>0</v>
      </c>
      <c r="JY22" s="932">
        <f t="shared" si="163"/>
        <v>0</v>
      </c>
      <c r="JZ22" s="932">
        <f t="shared" si="164"/>
        <v>0</v>
      </c>
      <c r="KA22" s="932">
        <f t="shared" si="165"/>
        <v>0</v>
      </c>
      <c r="KB22" s="932">
        <f t="shared" si="166"/>
        <v>0</v>
      </c>
      <c r="KC22" s="932">
        <f t="shared" si="167"/>
        <v>0</v>
      </c>
      <c r="KD22" s="327">
        <f t="shared" si="168"/>
        <v>0</v>
      </c>
      <c r="KE22" s="327">
        <f t="shared" si="169"/>
        <v>0</v>
      </c>
      <c r="KF22" s="327">
        <f t="shared" si="170"/>
        <v>0</v>
      </c>
      <c r="KG22" s="327">
        <f t="shared" si="171"/>
        <v>0</v>
      </c>
      <c r="KH22" s="327">
        <f t="shared" si="172"/>
        <v>0</v>
      </c>
      <c r="KI22" s="327">
        <f t="shared" si="173"/>
        <v>0</v>
      </c>
      <c r="KJ22" s="327">
        <f t="shared" si="174"/>
        <v>0</v>
      </c>
      <c r="KK22" s="327">
        <f t="shared" si="175"/>
        <v>0</v>
      </c>
      <c r="KL22" s="327">
        <f t="shared" si="176"/>
        <v>0</v>
      </c>
      <c r="KM22" s="327">
        <f t="shared" si="177"/>
        <v>0</v>
      </c>
      <c r="KN22" s="327">
        <f t="shared" si="178"/>
        <v>0</v>
      </c>
      <c r="KO22" s="327">
        <f t="shared" si="179"/>
        <v>0</v>
      </c>
      <c r="KP22" s="327">
        <f t="shared" si="180"/>
        <v>0</v>
      </c>
      <c r="KQ22" s="327">
        <f t="shared" si="181"/>
        <v>0</v>
      </c>
      <c r="KR22" s="739"/>
      <c r="KS22" s="739"/>
      <c r="KT22" s="739"/>
      <c r="KU22" s="739"/>
      <c r="KV22" s="739"/>
      <c r="KW22" s="739"/>
      <c r="KX22" s="739"/>
      <c r="KY22" s="739"/>
      <c r="KZ22" s="1362">
        <f t="shared" si="182"/>
        <v>0</v>
      </c>
      <c r="LA22" s="1217">
        <f t="shared" ref="LA22:MM22" si="251">SUM(JA22/$DO$22)</f>
        <v>0</v>
      </c>
      <c r="LB22" s="1217">
        <f t="shared" si="251"/>
        <v>0</v>
      </c>
      <c r="LC22" s="1217">
        <f t="shared" si="251"/>
        <v>0</v>
      </c>
      <c r="LD22" s="545">
        <f t="shared" si="251"/>
        <v>0</v>
      </c>
      <c r="LE22" s="545">
        <f t="shared" si="251"/>
        <v>0</v>
      </c>
      <c r="LF22" s="329">
        <f t="shared" si="251"/>
        <v>0</v>
      </c>
      <c r="LG22" s="550">
        <f t="shared" si="251"/>
        <v>0</v>
      </c>
      <c r="LH22" s="550">
        <f t="shared" si="251"/>
        <v>0</v>
      </c>
      <c r="LI22" s="550">
        <f t="shared" si="251"/>
        <v>0</v>
      </c>
      <c r="LJ22" s="550">
        <f t="shared" si="251"/>
        <v>0</v>
      </c>
      <c r="LK22" s="550">
        <f t="shared" si="251"/>
        <v>0</v>
      </c>
      <c r="LL22" s="550">
        <f t="shared" si="251"/>
        <v>0</v>
      </c>
      <c r="LM22" s="550">
        <f t="shared" si="251"/>
        <v>0</v>
      </c>
      <c r="LN22" s="550">
        <f t="shared" si="251"/>
        <v>0</v>
      </c>
      <c r="LO22" s="1217">
        <f t="shared" si="251"/>
        <v>0</v>
      </c>
      <c r="LP22" s="1217">
        <f t="shared" si="251"/>
        <v>0</v>
      </c>
      <c r="LQ22" s="1217">
        <f t="shared" si="251"/>
        <v>0</v>
      </c>
      <c r="LR22" s="550">
        <f t="shared" si="251"/>
        <v>0</v>
      </c>
      <c r="LS22" s="550">
        <f t="shared" si="251"/>
        <v>0</v>
      </c>
      <c r="LT22" s="550">
        <f t="shared" si="251"/>
        <v>0</v>
      </c>
      <c r="LU22" s="550">
        <f t="shared" si="251"/>
        <v>0</v>
      </c>
      <c r="LV22" s="932">
        <f t="shared" si="251"/>
        <v>0</v>
      </c>
      <c r="LW22" s="932">
        <f t="shared" si="251"/>
        <v>0</v>
      </c>
      <c r="LX22" s="932">
        <f t="shared" si="251"/>
        <v>0</v>
      </c>
      <c r="LY22" s="932">
        <f t="shared" si="251"/>
        <v>0</v>
      </c>
      <c r="LZ22" s="932">
        <f t="shared" si="251"/>
        <v>0</v>
      </c>
      <c r="MA22" s="932">
        <f t="shared" si="251"/>
        <v>0</v>
      </c>
      <c r="MB22" s="932">
        <f t="shared" si="251"/>
        <v>0</v>
      </c>
      <c r="MC22" s="932">
        <f t="shared" si="251"/>
        <v>0</v>
      </c>
      <c r="MD22" s="932">
        <f t="shared" si="251"/>
        <v>0</v>
      </c>
      <c r="ME22" s="327">
        <f t="shared" si="251"/>
        <v>0</v>
      </c>
      <c r="MF22" s="327">
        <f t="shared" si="251"/>
        <v>0</v>
      </c>
      <c r="MG22" s="327">
        <f t="shared" si="251"/>
        <v>0</v>
      </c>
      <c r="MH22" s="327">
        <f t="shared" si="251"/>
        <v>0</v>
      </c>
      <c r="MI22" s="327">
        <f t="shared" si="251"/>
        <v>0</v>
      </c>
      <c r="MJ22" s="327">
        <f t="shared" si="251"/>
        <v>0</v>
      </c>
      <c r="MK22" s="327">
        <f t="shared" si="251"/>
        <v>0</v>
      </c>
      <c r="ML22" s="327">
        <f t="shared" si="251"/>
        <v>0</v>
      </c>
      <c r="MM22" s="327">
        <f t="shared" si="251"/>
        <v>0</v>
      </c>
      <c r="MN22" s="327">
        <f t="shared" ref="MN22:MP22" si="252">SUM(KN22/$DO$22)</f>
        <v>0</v>
      </c>
      <c r="MO22" s="327">
        <f t="shared" si="252"/>
        <v>0</v>
      </c>
      <c r="MP22" s="327">
        <f t="shared" si="252"/>
        <v>0</v>
      </c>
      <c r="MQ22" s="327">
        <f>SUM(KQ22/$DO$22)</f>
        <v>0</v>
      </c>
    </row>
    <row r="23" spans="1:360" s="317" customFormat="1" ht="15.75" hidden="1" customHeight="1" outlineLevel="1" thickTop="1" thickBot="1" x14ac:dyDescent="0.3">
      <c r="A23" s="941"/>
      <c r="B23" s="1338"/>
      <c r="C23" s="319"/>
      <c r="D23" s="319"/>
      <c r="E23" s="319"/>
      <c r="F23" s="319"/>
      <c r="G23" s="1081" t="s">
        <v>1730</v>
      </c>
      <c r="H23" s="616"/>
      <c r="I23" s="616"/>
      <c r="J23" s="616"/>
      <c r="K23" s="616"/>
      <c r="L23" s="616"/>
      <c r="M23" s="617"/>
      <c r="N23" s="618"/>
      <c r="O23" s="1535"/>
      <c r="P23" s="616"/>
      <c r="Q23" s="617"/>
      <c r="R23" s="618"/>
      <c r="S23" s="1535"/>
      <c r="T23" s="616"/>
      <c r="U23" s="617"/>
      <c r="V23" s="618"/>
      <c r="W23" s="1535"/>
      <c r="X23" s="616"/>
      <c r="Y23" s="617"/>
      <c r="Z23" s="618"/>
      <c r="AA23" s="1535"/>
      <c r="AB23" s="616"/>
      <c r="AC23" s="617"/>
      <c r="AD23" s="618"/>
      <c r="AE23" s="1535"/>
      <c r="AF23" s="616"/>
      <c r="AG23" s="617"/>
      <c r="AH23" s="618"/>
      <c r="AI23" s="1535"/>
      <c r="AJ23" s="616"/>
      <c r="AK23" s="617"/>
      <c r="AL23" s="618"/>
      <c r="AM23" s="1535"/>
      <c r="AN23" s="616"/>
      <c r="AO23" s="617"/>
      <c r="AP23" s="618"/>
      <c r="AQ23" s="1535"/>
      <c r="AR23" s="616"/>
      <c r="AS23" s="617"/>
      <c r="AT23" s="618"/>
      <c r="AU23" s="1535"/>
      <c r="AV23" s="616"/>
      <c r="AW23" s="617"/>
      <c r="AX23" s="618"/>
      <c r="AY23" s="1535"/>
      <c r="AZ23" s="616"/>
      <c r="BA23" s="617"/>
      <c r="BB23" s="616"/>
      <c r="BC23" s="619"/>
      <c r="BD23" s="616"/>
      <c r="BE23" s="617"/>
      <c r="BF23" s="616"/>
      <c r="BG23" s="1059"/>
      <c r="BH23" s="757"/>
      <c r="BI23" s="1049"/>
      <c r="BJ23" s="1048"/>
      <c r="BK23" s="1057"/>
      <c r="BL23" s="1048"/>
      <c r="BM23" s="1048"/>
      <c r="BN23" s="1048"/>
      <c r="BO23" s="616"/>
      <c r="BP23" s="1336"/>
      <c r="BQ23" s="1487"/>
      <c r="BR23" s="734">
        <f t="shared" si="37"/>
        <v>32.934736260022738</v>
      </c>
      <c r="BS23" s="734">
        <f t="shared" si="185"/>
        <v>29.940669327293389</v>
      </c>
      <c r="BT23" s="696">
        <f t="shared" si="186"/>
        <v>1</v>
      </c>
      <c r="BU23" s="1146" t="str">
        <f t="shared" si="38"/>
        <v>GH Ripen</v>
      </c>
      <c r="BV23" s="1144" t="str">
        <f t="shared" si="39"/>
        <v>Booster</v>
      </c>
      <c r="BW23" s="1233">
        <f t="shared" si="187"/>
        <v>5.0000000000000001E-3</v>
      </c>
      <c r="BX23" s="1233">
        <f t="shared" si="187"/>
        <v>0</v>
      </c>
      <c r="BY23" s="1233">
        <f t="shared" si="187"/>
        <v>0</v>
      </c>
      <c r="BZ23" s="1234">
        <f t="shared" si="187"/>
        <v>7.0000000000000007E-2</v>
      </c>
      <c r="CA23" s="1234">
        <f t="shared" si="187"/>
        <v>0</v>
      </c>
      <c r="CB23" s="1235">
        <f t="shared" si="187"/>
        <v>0.06</v>
      </c>
      <c r="CC23" s="1236">
        <f t="shared" si="41"/>
        <v>0</v>
      </c>
      <c r="CD23" s="1236">
        <f t="shared" ref="CD23" si="253">CD329</f>
        <v>0</v>
      </c>
      <c r="CE23" s="1236">
        <f t="shared" si="43"/>
        <v>0</v>
      </c>
      <c r="CF23" s="1236">
        <f t="shared" si="43"/>
        <v>0</v>
      </c>
      <c r="CG23" s="1236">
        <f t="shared" si="43"/>
        <v>0</v>
      </c>
      <c r="CH23" s="1236">
        <f t="shared" ref="CH23" si="254">CH329</f>
        <v>0</v>
      </c>
      <c r="CI23" s="1236">
        <f t="shared" ref="CI23:CQ23" si="255">CI329</f>
        <v>0</v>
      </c>
      <c r="CJ23" s="1236">
        <f t="shared" si="255"/>
        <v>0</v>
      </c>
      <c r="CK23" s="1233">
        <f t="shared" si="255"/>
        <v>0</v>
      </c>
      <c r="CL23" s="1234">
        <f t="shared" si="255"/>
        <v>0</v>
      </c>
      <c r="CM23" s="1235">
        <f t="shared" si="255"/>
        <v>0</v>
      </c>
      <c r="CN23" s="1236">
        <f t="shared" si="255"/>
        <v>2.5000000000000001E-3</v>
      </c>
      <c r="CO23" s="1236">
        <f t="shared" si="255"/>
        <v>0</v>
      </c>
      <c r="CP23" s="1236">
        <f t="shared" si="255"/>
        <v>3.0000000000000001E-3</v>
      </c>
      <c r="CQ23" s="1236">
        <f t="shared" si="255"/>
        <v>0</v>
      </c>
      <c r="CR23" s="1237">
        <f t="shared" ref="CR23:DM23" si="256">CR329</f>
        <v>0</v>
      </c>
      <c r="CS23" s="1237">
        <f t="shared" si="256"/>
        <v>0</v>
      </c>
      <c r="CT23" s="1237">
        <f t="shared" si="256"/>
        <v>0</v>
      </c>
      <c r="CU23" s="1237">
        <f t="shared" si="256"/>
        <v>0</v>
      </c>
      <c r="CV23" s="1237">
        <f t="shared" si="256"/>
        <v>0</v>
      </c>
      <c r="CW23" s="1237">
        <f t="shared" si="256"/>
        <v>0</v>
      </c>
      <c r="CX23" s="1237">
        <f t="shared" si="256"/>
        <v>0</v>
      </c>
      <c r="CY23" s="1237">
        <f t="shared" si="256"/>
        <v>7.4999999999999997E-3</v>
      </c>
      <c r="CZ23" s="1238">
        <f t="shared" si="256"/>
        <v>0</v>
      </c>
      <c r="DA23" s="1238">
        <f t="shared" si="256"/>
        <v>0</v>
      </c>
      <c r="DB23" s="1238">
        <f t="shared" si="256"/>
        <v>0</v>
      </c>
      <c r="DC23" s="1238">
        <f t="shared" si="256"/>
        <v>0</v>
      </c>
      <c r="DD23" s="1238">
        <f t="shared" si="256"/>
        <v>0</v>
      </c>
      <c r="DE23" s="1238">
        <f t="shared" si="256"/>
        <v>0</v>
      </c>
      <c r="DF23" s="1238">
        <f t="shared" ref="DF23" si="257">DF329</f>
        <v>0</v>
      </c>
      <c r="DG23" s="1238">
        <f t="shared" si="256"/>
        <v>0</v>
      </c>
      <c r="DH23" s="1238">
        <f t="shared" si="256"/>
        <v>0</v>
      </c>
      <c r="DI23" s="1238">
        <f t="shared" si="256"/>
        <v>0</v>
      </c>
      <c r="DJ23" s="1238">
        <f t="shared" ref="DJ23:DL23" si="258">DJ329</f>
        <v>0</v>
      </c>
      <c r="DK23" s="1238">
        <f t="shared" si="258"/>
        <v>0</v>
      </c>
      <c r="DL23" s="1238">
        <f t="shared" si="258"/>
        <v>0</v>
      </c>
      <c r="DM23" s="1238">
        <f t="shared" si="256"/>
        <v>0</v>
      </c>
      <c r="DN23" s="1077">
        <f t="shared" si="194"/>
        <v>1.1000000000000001</v>
      </c>
      <c r="DO23" s="1078">
        <f t="shared" si="194"/>
        <v>0.94599999999999995</v>
      </c>
      <c r="DP23" s="1078">
        <f t="shared" si="194"/>
        <v>1090</v>
      </c>
      <c r="DQ23" s="1079">
        <f t="shared" si="194"/>
        <v>1.1522198731501057</v>
      </c>
      <c r="DR23" s="1218">
        <f t="shared" si="194"/>
        <v>40</v>
      </c>
      <c r="DS23" s="1218">
        <f t="shared" si="194"/>
        <v>4.2283298097251586E-2</v>
      </c>
      <c r="DT23" s="739"/>
      <c r="DU23" s="1409"/>
      <c r="DV23" s="1409"/>
      <c r="DW23" s="1409"/>
      <c r="DX23" s="1409"/>
      <c r="DY23" s="1409"/>
      <c r="DZ23" s="1409"/>
      <c r="EA23" s="1409"/>
      <c r="EB23" s="1409"/>
      <c r="EC23" s="1409"/>
      <c r="ED23" s="1409"/>
      <c r="EE23" s="1409"/>
      <c r="EF23" s="1409"/>
      <c r="EG23" s="1409"/>
      <c r="EH23" s="1409"/>
      <c r="EI23" s="1409"/>
      <c r="EJ23" s="1409"/>
      <c r="EK23" s="1409"/>
      <c r="EL23" s="1340" t="str">
        <f t="shared" si="50"/>
        <v>Ammonium Phosphate, Magnesium Sulfate, Monopotassium Phosphate, Potassium Chloride, Seaweed (Ascophyllum nodosum), Soft Rock Phosphate.</v>
      </c>
      <c r="EM23" s="739"/>
      <c r="EN23" s="739"/>
      <c r="EO23" s="739"/>
      <c r="EP23" s="739"/>
      <c r="EQ23" s="739"/>
      <c r="ER23" s="739"/>
      <c r="ES23" s="739"/>
      <c r="ET23" s="739"/>
      <c r="EU23" s="739"/>
      <c r="EV23" s="739"/>
      <c r="EW23" s="739"/>
      <c r="EX23" s="739"/>
      <c r="EY23" s="739"/>
      <c r="EZ23" s="1348" t="str">
        <f t="shared" si="51"/>
        <v>GH Ripen</v>
      </c>
      <c r="FA23" s="1224">
        <f t="shared" si="52"/>
        <v>5.0000000000000001E-3</v>
      </c>
      <c r="FB23" s="1224">
        <f t="shared" si="53"/>
        <v>0</v>
      </c>
      <c r="FC23" s="1224">
        <f t="shared" si="54"/>
        <v>0</v>
      </c>
      <c r="FD23" s="544">
        <f t="shared" si="55"/>
        <v>3.0548000000000002E-2</v>
      </c>
      <c r="FE23" s="544">
        <f t="shared" si="56"/>
        <v>0</v>
      </c>
      <c r="FF23" s="324">
        <f t="shared" si="57"/>
        <v>4.9805999999999996E-2</v>
      </c>
      <c r="FG23" s="549">
        <f t="shared" si="58"/>
        <v>0</v>
      </c>
      <c r="FH23" s="549">
        <f t="shared" si="59"/>
        <v>0</v>
      </c>
      <c r="FI23" s="549">
        <f t="shared" si="60"/>
        <v>0</v>
      </c>
      <c r="FJ23" s="549">
        <f t="shared" si="61"/>
        <v>0</v>
      </c>
      <c r="FK23" s="549">
        <f t="shared" si="62"/>
        <v>0</v>
      </c>
      <c r="FL23" s="549">
        <f t="shared" si="63"/>
        <v>0</v>
      </c>
      <c r="FM23" s="549">
        <f t="shared" si="64"/>
        <v>0</v>
      </c>
      <c r="FN23" s="549">
        <f t="shared" si="65"/>
        <v>0</v>
      </c>
      <c r="FO23" s="1203">
        <f t="shared" si="66"/>
        <v>5.0000000000000001E-3</v>
      </c>
      <c r="FP23" s="544">
        <f t="shared" si="67"/>
        <v>3.0548000000000002E-2</v>
      </c>
      <c r="FQ23" s="324">
        <f t="shared" si="68"/>
        <v>4.9805999999999996E-2</v>
      </c>
      <c r="FR23" s="548">
        <f t="shared" si="69"/>
        <v>2.5000000000000001E-3</v>
      </c>
      <c r="FS23" s="548">
        <f t="shared" si="70"/>
        <v>0</v>
      </c>
      <c r="FT23" s="548">
        <f t="shared" si="195"/>
        <v>3.0000000000000001E-3</v>
      </c>
      <c r="FU23" s="548">
        <f t="shared" si="71"/>
        <v>0</v>
      </c>
      <c r="FV23" s="928">
        <f t="shared" si="72"/>
        <v>0</v>
      </c>
      <c r="FW23" s="928">
        <f t="shared" si="73"/>
        <v>0</v>
      </c>
      <c r="FX23" s="928">
        <f t="shared" si="74"/>
        <v>0</v>
      </c>
      <c r="FY23" s="928">
        <f t="shared" si="75"/>
        <v>0</v>
      </c>
      <c r="FZ23" s="928">
        <f t="shared" si="76"/>
        <v>0</v>
      </c>
      <c r="GA23" s="928">
        <f t="shared" si="77"/>
        <v>0</v>
      </c>
      <c r="GB23" s="928">
        <f t="shared" si="78"/>
        <v>0</v>
      </c>
      <c r="GC23" s="928">
        <f t="shared" si="79"/>
        <v>7.4999999999999997E-3</v>
      </c>
      <c r="GD23" s="326">
        <f t="shared" si="80"/>
        <v>0</v>
      </c>
      <c r="GE23" s="326">
        <f t="shared" si="81"/>
        <v>0</v>
      </c>
      <c r="GF23" s="326">
        <f t="shared" si="82"/>
        <v>0</v>
      </c>
      <c r="GG23" s="326">
        <f t="shared" si="83"/>
        <v>0</v>
      </c>
      <c r="GH23" s="326">
        <f t="shared" si="84"/>
        <v>0</v>
      </c>
      <c r="GI23" s="326">
        <f t="shared" si="85"/>
        <v>0</v>
      </c>
      <c r="GJ23" s="326">
        <f t="shared" si="86"/>
        <v>0</v>
      </c>
      <c r="GK23" s="326">
        <f t="shared" si="87"/>
        <v>0</v>
      </c>
      <c r="GL23" s="326">
        <f t="shared" si="88"/>
        <v>0</v>
      </c>
      <c r="GM23" s="326">
        <f t="shared" si="89"/>
        <v>0</v>
      </c>
      <c r="GN23" s="326">
        <f t="shared" si="90"/>
        <v>0</v>
      </c>
      <c r="GO23" s="326">
        <f t="shared" si="91"/>
        <v>0</v>
      </c>
      <c r="GP23" s="326">
        <f t="shared" si="92"/>
        <v>0</v>
      </c>
      <c r="GQ23" s="326">
        <f t="shared" si="93"/>
        <v>0</v>
      </c>
      <c r="GR23" s="739"/>
      <c r="GS23" s="739"/>
      <c r="GT23" s="739"/>
      <c r="GU23" s="739"/>
      <c r="GV23" s="739"/>
      <c r="GW23" s="739"/>
      <c r="GX23" s="739"/>
      <c r="GY23" s="739"/>
      <c r="GZ23" s="1362" t="str">
        <f t="shared" si="94"/>
        <v>GH Ripen</v>
      </c>
      <c r="HA23" s="1225">
        <f t="shared" si="95"/>
        <v>1.5220870186923459E-3</v>
      </c>
      <c r="HB23" s="1225">
        <f t="shared" si="96"/>
        <v>0</v>
      </c>
      <c r="HC23" s="1225">
        <f t="shared" si="97"/>
        <v>0</v>
      </c>
      <c r="HD23" s="542">
        <f t="shared" si="98"/>
        <v>9.2993428494027568E-3</v>
      </c>
      <c r="HE23" s="542">
        <f t="shared" si="99"/>
        <v>0</v>
      </c>
      <c r="HF23" s="321">
        <f t="shared" si="100"/>
        <v>1.5161813210598191E-2</v>
      </c>
      <c r="HG23" s="547">
        <f t="shared" si="101"/>
        <v>0</v>
      </c>
      <c r="HH23" s="547">
        <f t="shared" si="102"/>
        <v>0</v>
      </c>
      <c r="HI23" s="547">
        <f t="shared" si="103"/>
        <v>0</v>
      </c>
      <c r="HJ23" s="547">
        <f t="shared" si="104"/>
        <v>0</v>
      </c>
      <c r="HK23" s="547">
        <f t="shared" si="105"/>
        <v>0</v>
      </c>
      <c r="HL23" s="547">
        <f t="shared" si="106"/>
        <v>0</v>
      </c>
      <c r="HM23" s="547">
        <f t="shared" si="107"/>
        <v>0</v>
      </c>
      <c r="HN23" s="547">
        <f t="shared" si="108"/>
        <v>0</v>
      </c>
      <c r="HO23" s="1225">
        <f t="shared" si="109"/>
        <v>0</v>
      </c>
      <c r="HP23" s="542">
        <f t="shared" si="110"/>
        <v>0</v>
      </c>
      <c r="HQ23" s="321">
        <f t="shared" si="111"/>
        <v>0</v>
      </c>
      <c r="HR23" s="547">
        <f t="shared" si="112"/>
        <v>7.6104350934617297E-4</v>
      </c>
      <c r="HS23" s="547">
        <f t="shared" si="113"/>
        <v>0</v>
      </c>
      <c r="HT23" s="547">
        <f t="shared" si="114"/>
        <v>9.132522112154075E-4</v>
      </c>
      <c r="HU23" s="547">
        <f t="shared" si="115"/>
        <v>0</v>
      </c>
      <c r="HV23" s="931">
        <f t="shared" si="116"/>
        <v>0</v>
      </c>
      <c r="HW23" s="931">
        <f t="shared" si="117"/>
        <v>0</v>
      </c>
      <c r="HX23" s="931">
        <f t="shared" si="118"/>
        <v>0</v>
      </c>
      <c r="HY23" s="931">
        <f t="shared" si="119"/>
        <v>0</v>
      </c>
      <c r="HZ23" s="931">
        <f t="shared" si="120"/>
        <v>0</v>
      </c>
      <c r="IA23" s="931">
        <f t="shared" si="121"/>
        <v>0</v>
      </c>
      <c r="IB23" s="931">
        <f t="shared" si="122"/>
        <v>0</v>
      </c>
      <c r="IC23" s="931">
        <f t="shared" si="123"/>
        <v>2.2831305280385183E-3</v>
      </c>
      <c r="ID23" s="1226">
        <f t="shared" si="124"/>
        <v>0</v>
      </c>
      <c r="IE23" s="1226">
        <f t="shared" si="125"/>
        <v>0</v>
      </c>
      <c r="IF23" s="1226">
        <f t="shared" si="126"/>
        <v>0</v>
      </c>
      <c r="IG23" s="1226">
        <f t="shared" si="127"/>
        <v>0</v>
      </c>
      <c r="IH23" s="1226">
        <f t="shared" si="128"/>
        <v>0</v>
      </c>
      <c r="II23" s="1226">
        <f t="shared" si="129"/>
        <v>0</v>
      </c>
      <c r="IJ23" s="1226">
        <f t="shared" si="130"/>
        <v>0</v>
      </c>
      <c r="IK23" s="1226">
        <f t="shared" si="131"/>
        <v>0</v>
      </c>
      <c r="IL23" s="1226">
        <f t="shared" si="132"/>
        <v>0</v>
      </c>
      <c r="IM23" s="1226">
        <f t="shared" si="133"/>
        <v>0</v>
      </c>
      <c r="IN23" s="1226">
        <f t="shared" si="134"/>
        <v>0</v>
      </c>
      <c r="IO23" s="1226">
        <f t="shared" si="135"/>
        <v>0</v>
      </c>
      <c r="IP23" s="1226">
        <f t="shared" si="136"/>
        <v>0</v>
      </c>
      <c r="IQ23" s="1226">
        <f t="shared" si="137"/>
        <v>0</v>
      </c>
      <c r="IR23" s="739"/>
      <c r="IS23" s="739"/>
      <c r="IT23" s="739"/>
      <c r="IU23" s="739"/>
      <c r="IV23" s="739"/>
      <c r="IW23" s="739"/>
      <c r="IX23" s="739"/>
      <c r="IY23" s="739"/>
      <c r="IZ23" s="1362" t="str">
        <f t="shared" si="138"/>
        <v>GH Ripen</v>
      </c>
      <c r="JA23" s="1217">
        <f t="shared" si="139"/>
        <v>5.45</v>
      </c>
      <c r="JB23" s="1217">
        <f t="shared" si="140"/>
        <v>0</v>
      </c>
      <c r="JC23" s="1217">
        <f t="shared" si="141"/>
        <v>0</v>
      </c>
      <c r="JD23" s="545">
        <f t="shared" si="142"/>
        <v>76.300000000000011</v>
      </c>
      <c r="JE23" s="545">
        <f t="shared" si="143"/>
        <v>0</v>
      </c>
      <c r="JF23" s="329">
        <f t="shared" si="144"/>
        <v>65.399999999999991</v>
      </c>
      <c r="JG23" s="550">
        <f t="shared" si="145"/>
        <v>0</v>
      </c>
      <c r="JH23" s="550">
        <f t="shared" si="146"/>
        <v>0</v>
      </c>
      <c r="JI23" s="550">
        <f t="shared" si="147"/>
        <v>0</v>
      </c>
      <c r="JJ23" s="550">
        <f t="shared" si="148"/>
        <v>0</v>
      </c>
      <c r="JK23" s="550">
        <f t="shared" si="149"/>
        <v>0</v>
      </c>
      <c r="JL23" s="550">
        <f t="shared" si="150"/>
        <v>0</v>
      </c>
      <c r="JM23" s="550">
        <f t="shared" si="151"/>
        <v>0</v>
      </c>
      <c r="JN23" s="550">
        <f t="shared" si="152"/>
        <v>0</v>
      </c>
      <c r="JO23" s="1217">
        <f t="shared" si="153"/>
        <v>0</v>
      </c>
      <c r="JP23" s="545">
        <f t="shared" si="154"/>
        <v>0</v>
      </c>
      <c r="JQ23" s="329">
        <f t="shared" si="155"/>
        <v>0</v>
      </c>
      <c r="JR23" s="550">
        <f t="shared" si="156"/>
        <v>2.7250000000000001</v>
      </c>
      <c r="JS23" s="550">
        <f t="shared" si="157"/>
        <v>0</v>
      </c>
      <c r="JT23" s="550">
        <f t="shared" si="158"/>
        <v>3.27</v>
      </c>
      <c r="JU23" s="550">
        <f t="shared" si="159"/>
        <v>0</v>
      </c>
      <c r="JV23" s="932">
        <f t="shared" si="160"/>
        <v>0</v>
      </c>
      <c r="JW23" s="932">
        <f t="shared" si="161"/>
        <v>0</v>
      </c>
      <c r="JX23" s="932">
        <f t="shared" si="162"/>
        <v>0</v>
      </c>
      <c r="JY23" s="932">
        <f t="shared" si="163"/>
        <v>0</v>
      </c>
      <c r="JZ23" s="932">
        <f t="shared" si="164"/>
        <v>0</v>
      </c>
      <c r="KA23" s="932">
        <f t="shared" si="165"/>
        <v>0</v>
      </c>
      <c r="KB23" s="932">
        <f t="shared" si="166"/>
        <v>0</v>
      </c>
      <c r="KC23" s="932">
        <f t="shared" si="167"/>
        <v>8.1749999999999989</v>
      </c>
      <c r="KD23" s="327">
        <f t="shared" si="168"/>
        <v>0</v>
      </c>
      <c r="KE23" s="327">
        <f t="shared" si="169"/>
        <v>0</v>
      </c>
      <c r="KF23" s="327">
        <f t="shared" si="170"/>
        <v>0</v>
      </c>
      <c r="KG23" s="327">
        <f t="shared" si="171"/>
        <v>0</v>
      </c>
      <c r="KH23" s="327">
        <f t="shared" si="172"/>
        <v>0</v>
      </c>
      <c r="KI23" s="327">
        <f t="shared" si="173"/>
        <v>0</v>
      </c>
      <c r="KJ23" s="327">
        <f t="shared" si="174"/>
        <v>0</v>
      </c>
      <c r="KK23" s="327">
        <f t="shared" si="175"/>
        <v>0</v>
      </c>
      <c r="KL23" s="327">
        <f t="shared" si="176"/>
        <v>0</v>
      </c>
      <c r="KM23" s="327">
        <f t="shared" si="177"/>
        <v>0</v>
      </c>
      <c r="KN23" s="327">
        <f t="shared" si="178"/>
        <v>0</v>
      </c>
      <c r="KO23" s="327">
        <f t="shared" si="179"/>
        <v>0</v>
      </c>
      <c r="KP23" s="327">
        <f t="shared" si="180"/>
        <v>0</v>
      </c>
      <c r="KQ23" s="327">
        <f t="shared" si="181"/>
        <v>0</v>
      </c>
      <c r="KR23" s="739"/>
      <c r="KS23" s="739"/>
      <c r="KT23" s="739"/>
      <c r="KU23" s="739"/>
      <c r="KV23" s="739"/>
      <c r="KW23" s="739"/>
      <c r="KX23" s="739"/>
      <c r="KY23" s="739"/>
      <c r="KZ23" s="1362" t="str">
        <f t="shared" si="182"/>
        <v>GH Ripen</v>
      </c>
      <c r="LA23" s="1217">
        <f t="shared" ref="LA23:MM23" si="259">SUM(JA23/$DO$23)</f>
        <v>5.7610993657505292</v>
      </c>
      <c r="LB23" s="1217">
        <f t="shared" si="259"/>
        <v>0</v>
      </c>
      <c r="LC23" s="1217">
        <f t="shared" si="259"/>
        <v>0</v>
      </c>
      <c r="LD23" s="545">
        <f t="shared" si="259"/>
        <v>80.655391120507417</v>
      </c>
      <c r="LE23" s="545">
        <f t="shared" si="259"/>
        <v>0</v>
      </c>
      <c r="LF23" s="329">
        <f t="shared" si="259"/>
        <v>69.133192389006339</v>
      </c>
      <c r="LG23" s="550">
        <f t="shared" si="259"/>
        <v>0</v>
      </c>
      <c r="LH23" s="550">
        <f t="shared" si="259"/>
        <v>0</v>
      </c>
      <c r="LI23" s="550">
        <f t="shared" si="259"/>
        <v>0</v>
      </c>
      <c r="LJ23" s="550">
        <f t="shared" si="259"/>
        <v>0</v>
      </c>
      <c r="LK23" s="550">
        <f t="shared" si="259"/>
        <v>0</v>
      </c>
      <c r="LL23" s="550">
        <f t="shared" si="259"/>
        <v>0</v>
      </c>
      <c r="LM23" s="550">
        <f t="shared" si="259"/>
        <v>0</v>
      </c>
      <c r="LN23" s="550">
        <f t="shared" si="259"/>
        <v>0</v>
      </c>
      <c r="LO23" s="1217">
        <f t="shared" si="259"/>
        <v>0</v>
      </c>
      <c r="LP23" s="1217">
        <f t="shared" si="259"/>
        <v>0</v>
      </c>
      <c r="LQ23" s="1217">
        <f t="shared" si="259"/>
        <v>0</v>
      </c>
      <c r="LR23" s="550">
        <f t="shared" si="259"/>
        <v>2.8805496828752646</v>
      </c>
      <c r="LS23" s="550">
        <f t="shared" si="259"/>
        <v>0</v>
      </c>
      <c r="LT23" s="550">
        <f t="shared" si="259"/>
        <v>3.4566596194503174</v>
      </c>
      <c r="LU23" s="550">
        <f t="shared" si="259"/>
        <v>0</v>
      </c>
      <c r="LV23" s="932">
        <f t="shared" si="259"/>
        <v>0</v>
      </c>
      <c r="LW23" s="932">
        <f t="shared" si="259"/>
        <v>0</v>
      </c>
      <c r="LX23" s="932">
        <f t="shared" si="259"/>
        <v>0</v>
      </c>
      <c r="LY23" s="932">
        <f t="shared" si="259"/>
        <v>0</v>
      </c>
      <c r="LZ23" s="932">
        <f t="shared" si="259"/>
        <v>0</v>
      </c>
      <c r="MA23" s="932">
        <f t="shared" si="259"/>
        <v>0</v>
      </c>
      <c r="MB23" s="932">
        <f t="shared" si="259"/>
        <v>0</v>
      </c>
      <c r="MC23" s="932">
        <f t="shared" si="259"/>
        <v>8.6416490486257924</v>
      </c>
      <c r="MD23" s="932">
        <f t="shared" si="259"/>
        <v>0</v>
      </c>
      <c r="ME23" s="327">
        <f t="shared" si="259"/>
        <v>0</v>
      </c>
      <c r="MF23" s="327">
        <f t="shared" si="259"/>
        <v>0</v>
      </c>
      <c r="MG23" s="327">
        <f t="shared" si="259"/>
        <v>0</v>
      </c>
      <c r="MH23" s="327">
        <f t="shared" si="259"/>
        <v>0</v>
      </c>
      <c r="MI23" s="327">
        <f t="shared" si="259"/>
        <v>0</v>
      </c>
      <c r="MJ23" s="327">
        <f t="shared" si="259"/>
        <v>0</v>
      </c>
      <c r="MK23" s="327">
        <f t="shared" si="259"/>
        <v>0</v>
      </c>
      <c r="ML23" s="327">
        <f t="shared" si="259"/>
        <v>0</v>
      </c>
      <c r="MM23" s="327">
        <f t="shared" si="259"/>
        <v>0</v>
      </c>
      <c r="MN23" s="327">
        <f t="shared" ref="MN23:MP23" si="260">SUM(KN23/$DO$23)</f>
        <v>0</v>
      </c>
      <c r="MO23" s="327">
        <f t="shared" si="260"/>
        <v>0</v>
      </c>
      <c r="MP23" s="327">
        <f t="shared" si="260"/>
        <v>0</v>
      </c>
      <c r="MQ23" s="327">
        <f>SUM(KQ23/$DO$23)</f>
        <v>0</v>
      </c>
    </row>
    <row r="24" spans="1:360" s="317" customFormat="1" ht="16.5" hidden="1" customHeight="1" outlineLevel="1" thickTop="1" thickBot="1" x14ac:dyDescent="0.3">
      <c r="A24" s="941"/>
      <c r="B24" s="1338"/>
      <c r="C24" s="319"/>
      <c r="D24" s="319"/>
      <c r="E24" s="319"/>
      <c r="F24" s="319"/>
      <c r="G24" s="319"/>
      <c r="H24" s="616"/>
      <c r="I24" s="616"/>
      <c r="J24" s="616"/>
      <c r="K24" s="616"/>
      <c r="L24" s="616"/>
      <c r="M24" s="617"/>
      <c r="N24" s="618"/>
      <c r="O24" s="1535"/>
      <c r="P24" s="616"/>
      <c r="Q24" s="617"/>
      <c r="R24" s="618"/>
      <c r="S24" s="1535"/>
      <c r="T24" s="616"/>
      <c r="U24" s="617"/>
      <c r="V24" s="618"/>
      <c r="W24" s="1535"/>
      <c r="X24" s="616"/>
      <c r="Y24" s="617"/>
      <c r="Z24" s="618"/>
      <c r="AA24" s="1535"/>
      <c r="AB24" s="616"/>
      <c r="AC24" s="617"/>
      <c r="AD24" s="618"/>
      <c r="AE24" s="1535"/>
      <c r="AF24" s="616"/>
      <c r="AG24" s="617"/>
      <c r="AH24" s="618"/>
      <c r="AI24" s="1535"/>
      <c r="AJ24" s="616"/>
      <c r="AK24" s="617"/>
      <c r="AL24" s="618"/>
      <c r="AM24" s="1535"/>
      <c r="AN24" s="616"/>
      <c r="AO24" s="617"/>
      <c r="AP24" s="618"/>
      <c r="AQ24" s="1535"/>
      <c r="AR24" s="616"/>
      <c r="AS24" s="617"/>
      <c r="AT24" s="618"/>
      <c r="AU24" s="1535"/>
      <c r="AV24" s="616"/>
      <c r="AW24" s="617"/>
      <c r="AX24" s="618"/>
      <c r="AY24" s="1535"/>
      <c r="AZ24" s="616"/>
      <c r="BA24" s="617"/>
      <c r="BB24" s="616"/>
      <c r="BC24" s="619"/>
      <c r="BD24" s="616"/>
      <c r="BE24" s="617"/>
      <c r="BF24" s="616"/>
      <c r="BG24" s="1059"/>
      <c r="BH24" s="757"/>
      <c r="BI24" s="1049"/>
      <c r="BJ24" s="1048"/>
      <c r="BK24" s="1057"/>
      <c r="BL24" s="1048"/>
      <c r="BM24" s="1048"/>
      <c r="BN24" s="1048"/>
      <c r="BO24" s="616"/>
      <c r="BP24" s="1336"/>
      <c r="BQ24" s="1487"/>
      <c r="BR24" s="734">
        <f t="shared" si="37"/>
        <v>125.18309114927345</v>
      </c>
      <c r="BS24" s="734">
        <f t="shared" si="185"/>
        <v>125.18309114927342</v>
      </c>
      <c r="BT24" s="696">
        <f t="shared" si="186"/>
        <v>1</v>
      </c>
      <c r="BU24" s="1146" t="str">
        <f t="shared" si="38"/>
        <v>KoolBloom (Dry)</v>
      </c>
      <c r="BV24" s="643" t="str">
        <f t="shared" si="39"/>
        <v>Booster</v>
      </c>
      <c r="BW24" s="1233">
        <f t="shared" si="187"/>
        <v>0.02</v>
      </c>
      <c r="BX24" s="1233">
        <f t="shared" si="187"/>
        <v>0</v>
      </c>
      <c r="BY24" s="1233">
        <f t="shared" si="187"/>
        <v>0</v>
      </c>
      <c r="BZ24" s="1234">
        <f t="shared" si="187"/>
        <v>0.45</v>
      </c>
      <c r="CA24" s="1234">
        <f t="shared" si="187"/>
        <v>0</v>
      </c>
      <c r="CB24" s="1235">
        <f t="shared" si="187"/>
        <v>0.28000000000000003</v>
      </c>
      <c r="CC24" s="1236">
        <f t="shared" si="41"/>
        <v>0</v>
      </c>
      <c r="CD24" s="1236">
        <f t="shared" ref="CD24" si="261">CD330</f>
        <v>0</v>
      </c>
      <c r="CE24" s="1236">
        <f t="shared" si="43"/>
        <v>0</v>
      </c>
      <c r="CF24" s="1236">
        <f t="shared" si="43"/>
        <v>0</v>
      </c>
      <c r="CG24" s="1236">
        <f t="shared" si="43"/>
        <v>0</v>
      </c>
      <c r="CH24" s="1236">
        <f t="shared" ref="CH24" si="262">CH330</f>
        <v>0</v>
      </c>
      <c r="CI24" s="1236">
        <f t="shared" ref="CI24:CQ24" si="263">CI330</f>
        <v>0</v>
      </c>
      <c r="CJ24" s="1236">
        <f t="shared" si="263"/>
        <v>0</v>
      </c>
      <c r="CK24" s="1233">
        <f t="shared" si="263"/>
        <v>0</v>
      </c>
      <c r="CL24" s="1234">
        <f t="shared" si="263"/>
        <v>0</v>
      </c>
      <c r="CM24" s="1235">
        <f t="shared" si="263"/>
        <v>0</v>
      </c>
      <c r="CN24" s="1236">
        <f t="shared" si="263"/>
        <v>0.01</v>
      </c>
      <c r="CO24" s="1236">
        <f t="shared" si="263"/>
        <v>0</v>
      </c>
      <c r="CP24" s="1236">
        <f t="shared" si="263"/>
        <v>1.4999999999999999E-2</v>
      </c>
      <c r="CQ24" s="1236">
        <f t="shared" si="263"/>
        <v>0</v>
      </c>
      <c r="CR24" s="1237">
        <f t="shared" ref="CR24:DM24" si="264">CR330</f>
        <v>0</v>
      </c>
      <c r="CS24" s="1237">
        <f t="shared" si="264"/>
        <v>0</v>
      </c>
      <c r="CT24" s="1237">
        <f t="shared" si="264"/>
        <v>0</v>
      </c>
      <c r="CU24" s="1237">
        <f t="shared" si="264"/>
        <v>1.0000000000000001E-5</v>
      </c>
      <c r="CV24" s="1237">
        <f t="shared" si="264"/>
        <v>0</v>
      </c>
      <c r="CW24" s="1237">
        <f t="shared" si="264"/>
        <v>0</v>
      </c>
      <c r="CX24" s="1237">
        <f t="shared" si="264"/>
        <v>0</v>
      </c>
      <c r="CY24" s="1237">
        <f t="shared" si="264"/>
        <v>0</v>
      </c>
      <c r="CZ24" s="1238">
        <f t="shared" si="264"/>
        <v>0</v>
      </c>
      <c r="DA24" s="1238">
        <f t="shared" si="264"/>
        <v>0</v>
      </c>
      <c r="DB24" s="1238">
        <f t="shared" si="264"/>
        <v>0</v>
      </c>
      <c r="DC24" s="1238">
        <f t="shared" si="264"/>
        <v>0</v>
      </c>
      <c r="DD24" s="1238">
        <f t="shared" si="264"/>
        <v>0</v>
      </c>
      <c r="DE24" s="1238">
        <f t="shared" si="264"/>
        <v>0</v>
      </c>
      <c r="DF24" s="1238">
        <f t="shared" ref="DF24" si="265">DF330</f>
        <v>0</v>
      </c>
      <c r="DG24" s="1238">
        <f t="shared" si="264"/>
        <v>0</v>
      </c>
      <c r="DH24" s="1238">
        <f t="shared" si="264"/>
        <v>0</v>
      </c>
      <c r="DI24" s="1238">
        <f t="shared" si="264"/>
        <v>0</v>
      </c>
      <c r="DJ24" s="1238">
        <f t="shared" ref="DJ24:DL24" si="266">DJ330</f>
        <v>0</v>
      </c>
      <c r="DK24" s="1238">
        <f t="shared" si="266"/>
        <v>0</v>
      </c>
      <c r="DL24" s="1238">
        <f t="shared" si="266"/>
        <v>0</v>
      </c>
      <c r="DM24" s="1238">
        <f t="shared" si="264"/>
        <v>0</v>
      </c>
      <c r="DN24" s="1077">
        <f t="shared" si="194"/>
        <v>1</v>
      </c>
      <c r="DO24" s="1078">
        <f t="shared" si="194"/>
        <v>1</v>
      </c>
      <c r="DP24" s="1078">
        <f t="shared" si="194"/>
        <v>1000</v>
      </c>
      <c r="DQ24" s="1079">
        <f t="shared" si="194"/>
        <v>1</v>
      </c>
      <c r="DR24" s="1218">
        <f t="shared" si="194"/>
        <v>44.95</v>
      </c>
      <c r="DS24" s="1218">
        <f t="shared" si="194"/>
        <v>4.4950000000000004E-2</v>
      </c>
      <c r="DT24" s="739"/>
      <c r="DU24" s="1409"/>
      <c r="DV24" s="1409"/>
      <c r="DW24" s="1409"/>
      <c r="DX24" s="1409"/>
      <c r="DY24" s="1409"/>
      <c r="DZ24" s="1409"/>
      <c r="EA24" s="1409"/>
      <c r="EB24" s="1409"/>
      <c r="EC24" s="1409"/>
      <c r="ED24" s="1409"/>
      <c r="EE24" s="1409"/>
      <c r="EF24" s="1409"/>
      <c r="EG24" s="1409"/>
      <c r="EH24" s="1409"/>
      <c r="EI24" s="1409"/>
      <c r="EJ24" s="1409"/>
      <c r="EK24" s="1409"/>
      <c r="EL24" s="1340" t="str">
        <f t="shared" si="50"/>
        <v>Ammonium Phosphate, Ammonium Sulfate, Magnesium Sulfate, Potassium Phosphate, Potassium Sulfate.</v>
      </c>
      <c r="EM24" s="739"/>
      <c r="EN24" s="739"/>
      <c r="EO24" s="739"/>
      <c r="EP24" s="739"/>
      <c r="EQ24" s="739"/>
      <c r="ER24" s="739"/>
      <c r="ES24" s="739"/>
      <c r="ET24" s="739"/>
      <c r="EU24" s="739"/>
      <c r="EV24" s="739"/>
      <c r="EW24" s="739"/>
      <c r="EX24" s="739"/>
      <c r="EY24" s="739"/>
      <c r="EZ24" s="1348" t="str">
        <f t="shared" si="51"/>
        <v>KoolBloom (Dry)</v>
      </c>
      <c r="FA24" s="1224">
        <f t="shared" si="52"/>
        <v>0.02</v>
      </c>
      <c r="FB24" s="1224">
        <f t="shared" si="53"/>
        <v>0</v>
      </c>
      <c r="FC24" s="1224">
        <f t="shared" si="54"/>
        <v>0</v>
      </c>
      <c r="FD24" s="544">
        <f t="shared" si="55"/>
        <v>0.19638</v>
      </c>
      <c r="FE24" s="544">
        <f t="shared" si="56"/>
        <v>0</v>
      </c>
      <c r="FF24" s="324">
        <f t="shared" si="57"/>
        <v>0.232428</v>
      </c>
      <c r="FG24" s="549">
        <f t="shared" si="58"/>
        <v>0</v>
      </c>
      <c r="FH24" s="549">
        <f t="shared" si="59"/>
        <v>0</v>
      </c>
      <c r="FI24" s="549">
        <f t="shared" si="60"/>
        <v>0</v>
      </c>
      <c r="FJ24" s="549">
        <f t="shared" si="61"/>
        <v>0</v>
      </c>
      <c r="FK24" s="549">
        <f t="shared" si="62"/>
        <v>0</v>
      </c>
      <c r="FL24" s="549">
        <f t="shared" si="63"/>
        <v>0</v>
      </c>
      <c r="FM24" s="549">
        <f t="shared" si="64"/>
        <v>0</v>
      </c>
      <c r="FN24" s="549">
        <f t="shared" si="65"/>
        <v>0</v>
      </c>
      <c r="FO24" s="1203">
        <f t="shared" si="66"/>
        <v>0.02</v>
      </c>
      <c r="FP24" s="544">
        <f t="shared" si="67"/>
        <v>0.19638</v>
      </c>
      <c r="FQ24" s="324">
        <f t="shared" si="68"/>
        <v>0.232428</v>
      </c>
      <c r="FR24" s="548">
        <f t="shared" si="69"/>
        <v>0.01</v>
      </c>
      <c r="FS24" s="548">
        <f t="shared" si="70"/>
        <v>0</v>
      </c>
      <c r="FT24" s="548">
        <f t="shared" si="195"/>
        <v>1.4999999999999999E-2</v>
      </c>
      <c r="FU24" s="548">
        <f t="shared" si="71"/>
        <v>0</v>
      </c>
      <c r="FV24" s="928">
        <f t="shared" si="72"/>
        <v>0</v>
      </c>
      <c r="FW24" s="928">
        <f t="shared" si="73"/>
        <v>0</v>
      </c>
      <c r="FX24" s="928">
        <f t="shared" si="74"/>
        <v>0</v>
      </c>
      <c r="FY24" s="928">
        <f t="shared" si="75"/>
        <v>1.0000000000000001E-5</v>
      </c>
      <c r="FZ24" s="928">
        <f t="shared" si="76"/>
        <v>0</v>
      </c>
      <c r="GA24" s="928">
        <f t="shared" si="77"/>
        <v>0</v>
      </c>
      <c r="GB24" s="928">
        <f t="shared" si="78"/>
        <v>0</v>
      </c>
      <c r="GC24" s="928">
        <f t="shared" si="79"/>
        <v>0</v>
      </c>
      <c r="GD24" s="326">
        <f t="shared" si="80"/>
        <v>0</v>
      </c>
      <c r="GE24" s="326">
        <f t="shared" si="81"/>
        <v>0</v>
      </c>
      <c r="GF24" s="326">
        <f t="shared" si="82"/>
        <v>0</v>
      </c>
      <c r="GG24" s="326">
        <f t="shared" si="83"/>
        <v>0</v>
      </c>
      <c r="GH24" s="326">
        <f t="shared" si="84"/>
        <v>0</v>
      </c>
      <c r="GI24" s="326">
        <f t="shared" si="85"/>
        <v>0</v>
      </c>
      <c r="GJ24" s="326">
        <f t="shared" si="86"/>
        <v>0</v>
      </c>
      <c r="GK24" s="326">
        <f t="shared" si="87"/>
        <v>0</v>
      </c>
      <c r="GL24" s="326">
        <f t="shared" si="88"/>
        <v>0</v>
      </c>
      <c r="GM24" s="326">
        <f t="shared" si="89"/>
        <v>0</v>
      </c>
      <c r="GN24" s="326">
        <f t="shared" si="90"/>
        <v>0</v>
      </c>
      <c r="GO24" s="326">
        <f t="shared" si="91"/>
        <v>0</v>
      </c>
      <c r="GP24" s="326">
        <f t="shared" si="92"/>
        <v>0</v>
      </c>
      <c r="GQ24" s="326">
        <f t="shared" si="93"/>
        <v>0</v>
      </c>
      <c r="GR24" s="739"/>
      <c r="GS24" s="739"/>
      <c r="GT24" s="739"/>
      <c r="GU24" s="739"/>
      <c r="GV24" s="739"/>
      <c r="GW24" s="739"/>
      <c r="GX24" s="739"/>
      <c r="GY24" s="739"/>
      <c r="GZ24" s="1362" t="str">
        <f t="shared" si="94"/>
        <v>KoolBloom (Dry)</v>
      </c>
      <c r="HA24" s="1225">
        <f t="shared" si="95"/>
        <v>5.2840158520475562E-3</v>
      </c>
      <c r="HB24" s="1225">
        <f t="shared" si="96"/>
        <v>0</v>
      </c>
      <c r="HC24" s="1225">
        <f t="shared" si="97"/>
        <v>0</v>
      </c>
      <c r="HD24" s="542">
        <f t="shared" si="98"/>
        <v>5.1883751651254952E-2</v>
      </c>
      <c r="HE24" s="542">
        <f t="shared" si="99"/>
        <v>0</v>
      </c>
      <c r="HF24" s="321">
        <f t="shared" si="100"/>
        <v>6.140766182298546E-2</v>
      </c>
      <c r="HG24" s="547">
        <f t="shared" si="101"/>
        <v>0</v>
      </c>
      <c r="HH24" s="547">
        <f t="shared" si="102"/>
        <v>0</v>
      </c>
      <c r="HI24" s="547">
        <f t="shared" si="103"/>
        <v>0</v>
      </c>
      <c r="HJ24" s="547">
        <f t="shared" si="104"/>
        <v>0</v>
      </c>
      <c r="HK24" s="547">
        <f t="shared" si="105"/>
        <v>0</v>
      </c>
      <c r="HL24" s="547">
        <f t="shared" si="106"/>
        <v>0</v>
      </c>
      <c r="HM24" s="547">
        <f t="shared" si="107"/>
        <v>0</v>
      </c>
      <c r="HN24" s="547">
        <f t="shared" si="108"/>
        <v>0</v>
      </c>
      <c r="HO24" s="1225">
        <f t="shared" si="109"/>
        <v>0</v>
      </c>
      <c r="HP24" s="542">
        <f t="shared" si="110"/>
        <v>0</v>
      </c>
      <c r="HQ24" s="321">
        <f t="shared" si="111"/>
        <v>0</v>
      </c>
      <c r="HR24" s="547">
        <f t="shared" si="112"/>
        <v>2.6420079260237781E-3</v>
      </c>
      <c r="HS24" s="547">
        <f t="shared" si="113"/>
        <v>0</v>
      </c>
      <c r="HT24" s="547">
        <f t="shared" si="114"/>
        <v>3.9630118890356669E-3</v>
      </c>
      <c r="HU24" s="547">
        <f t="shared" si="115"/>
        <v>0</v>
      </c>
      <c r="HV24" s="931">
        <f t="shared" si="116"/>
        <v>0</v>
      </c>
      <c r="HW24" s="931">
        <f t="shared" si="117"/>
        <v>0</v>
      </c>
      <c r="HX24" s="931">
        <f t="shared" si="118"/>
        <v>0</v>
      </c>
      <c r="HY24" s="931">
        <f t="shared" si="119"/>
        <v>2.6420079260237779E-6</v>
      </c>
      <c r="HZ24" s="931">
        <f t="shared" si="120"/>
        <v>0</v>
      </c>
      <c r="IA24" s="931">
        <f t="shared" si="121"/>
        <v>0</v>
      </c>
      <c r="IB24" s="931">
        <f t="shared" si="122"/>
        <v>0</v>
      </c>
      <c r="IC24" s="931">
        <f t="shared" si="123"/>
        <v>0</v>
      </c>
      <c r="ID24" s="1226">
        <f t="shared" si="124"/>
        <v>0</v>
      </c>
      <c r="IE24" s="1226">
        <f t="shared" si="125"/>
        <v>0</v>
      </c>
      <c r="IF24" s="1226">
        <f t="shared" si="126"/>
        <v>0</v>
      </c>
      <c r="IG24" s="1226">
        <f t="shared" si="127"/>
        <v>0</v>
      </c>
      <c r="IH24" s="1226">
        <f t="shared" si="128"/>
        <v>0</v>
      </c>
      <c r="II24" s="1226">
        <f t="shared" si="129"/>
        <v>0</v>
      </c>
      <c r="IJ24" s="1226">
        <f t="shared" si="130"/>
        <v>0</v>
      </c>
      <c r="IK24" s="1226">
        <f t="shared" si="131"/>
        <v>0</v>
      </c>
      <c r="IL24" s="1226">
        <f t="shared" si="132"/>
        <v>0</v>
      </c>
      <c r="IM24" s="1226">
        <f t="shared" si="133"/>
        <v>0</v>
      </c>
      <c r="IN24" s="1226">
        <f t="shared" si="134"/>
        <v>0</v>
      </c>
      <c r="IO24" s="1226">
        <f t="shared" si="135"/>
        <v>0</v>
      </c>
      <c r="IP24" s="1226">
        <f t="shared" si="136"/>
        <v>0</v>
      </c>
      <c r="IQ24" s="1226">
        <f t="shared" si="137"/>
        <v>0</v>
      </c>
      <c r="IR24" s="739"/>
      <c r="IS24" s="739"/>
      <c r="IT24" s="739"/>
      <c r="IU24" s="739"/>
      <c r="IV24" s="739"/>
      <c r="IW24" s="739"/>
      <c r="IX24" s="739"/>
      <c r="IY24" s="739"/>
      <c r="IZ24" s="1362" t="str">
        <f t="shared" si="138"/>
        <v>KoolBloom (Dry)</v>
      </c>
      <c r="JA24" s="1217">
        <f t="shared" si="139"/>
        <v>20</v>
      </c>
      <c r="JB24" s="1217">
        <f t="shared" si="140"/>
        <v>0</v>
      </c>
      <c r="JC24" s="1217">
        <f t="shared" si="141"/>
        <v>0</v>
      </c>
      <c r="JD24" s="545">
        <f t="shared" si="142"/>
        <v>450</v>
      </c>
      <c r="JE24" s="545">
        <f t="shared" si="143"/>
        <v>0</v>
      </c>
      <c r="JF24" s="329">
        <f t="shared" si="144"/>
        <v>280</v>
      </c>
      <c r="JG24" s="550">
        <f t="shared" si="145"/>
        <v>0</v>
      </c>
      <c r="JH24" s="550">
        <f t="shared" si="146"/>
        <v>0</v>
      </c>
      <c r="JI24" s="550">
        <f t="shared" si="147"/>
        <v>0</v>
      </c>
      <c r="JJ24" s="550">
        <f t="shared" si="148"/>
        <v>0</v>
      </c>
      <c r="JK24" s="550">
        <f t="shared" si="149"/>
        <v>0</v>
      </c>
      <c r="JL24" s="550">
        <f t="shared" si="150"/>
        <v>0</v>
      </c>
      <c r="JM24" s="550">
        <f t="shared" si="151"/>
        <v>0</v>
      </c>
      <c r="JN24" s="550">
        <f t="shared" si="152"/>
        <v>0</v>
      </c>
      <c r="JO24" s="1217">
        <f t="shared" si="153"/>
        <v>0</v>
      </c>
      <c r="JP24" s="545">
        <f t="shared" si="154"/>
        <v>0</v>
      </c>
      <c r="JQ24" s="329">
        <f t="shared" si="155"/>
        <v>0</v>
      </c>
      <c r="JR24" s="550">
        <f t="shared" si="156"/>
        <v>10</v>
      </c>
      <c r="JS24" s="550">
        <f t="shared" si="157"/>
        <v>0</v>
      </c>
      <c r="JT24" s="550">
        <f t="shared" si="158"/>
        <v>15</v>
      </c>
      <c r="JU24" s="550">
        <f t="shared" si="159"/>
        <v>0</v>
      </c>
      <c r="JV24" s="932">
        <f t="shared" si="160"/>
        <v>0</v>
      </c>
      <c r="JW24" s="932">
        <f t="shared" si="161"/>
        <v>0</v>
      </c>
      <c r="JX24" s="932">
        <f t="shared" si="162"/>
        <v>0</v>
      </c>
      <c r="JY24" s="932">
        <f t="shared" si="163"/>
        <v>0.01</v>
      </c>
      <c r="JZ24" s="932">
        <f t="shared" si="164"/>
        <v>0</v>
      </c>
      <c r="KA24" s="932">
        <f t="shared" si="165"/>
        <v>0</v>
      </c>
      <c r="KB24" s="932">
        <f t="shared" si="166"/>
        <v>0</v>
      </c>
      <c r="KC24" s="932">
        <f t="shared" si="167"/>
        <v>0</v>
      </c>
      <c r="KD24" s="327">
        <f t="shared" si="168"/>
        <v>0</v>
      </c>
      <c r="KE24" s="327">
        <f t="shared" si="169"/>
        <v>0</v>
      </c>
      <c r="KF24" s="327">
        <f t="shared" si="170"/>
        <v>0</v>
      </c>
      <c r="KG24" s="327">
        <f t="shared" si="171"/>
        <v>0</v>
      </c>
      <c r="KH24" s="327">
        <f t="shared" si="172"/>
        <v>0</v>
      </c>
      <c r="KI24" s="327">
        <f t="shared" si="173"/>
        <v>0</v>
      </c>
      <c r="KJ24" s="327">
        <f t="shared" si="174"/>
        <v>0</v>
      </c>
      <c r="KK24" s="327">
        <f t="shared" si="175"/>
        <v>0</v>
      </c>
      <c r="KL24" s="327">
        <f t="shared" si="176"/>
        <v>0</v>
      </c>
      <c r="KM24" s="327">
        <f t="shared" si="177"/>
        <v>0</v>
      </c>
      <c r="KN24" s="327">
        <f t="shared" si="178"/>
        <v>0</v>
      </c>
      <c r="KO24" s="327">
        <f t="shared" si="179"/>
        <v>0</v>
      </c>
      <c r="KP24" s="327">
        <f t="shared" si="180"/>
        <v>0</v>
      </c>
      <c r="KQ24" s="327">
        <f t="shared" si="181"/>
        <v>0</v>
      </c>
      <c r="KR24" s="739"/>
      <c r="KS24" s="739"/>
      <c r="KT24" s="739"/>
      <c r="KU24" s="739"/>
      <c r="KV24" s="739"/>
      <c r="KW24" s="739"/>
      <c r="KX24" s="739"/>
      <c r="KY24" s="739"/>
      <c r="KZ24" s="1362" t="str">
        <f t="shared" si="182"/>
        <v>KoolBloom (Dry)</v>
      </c>
      <c r="LA24" s="1217">
        <f t="shared" ref="LA24:MM24" si="267">SUM(JA24/$DO$24)</f>
        <v>20</v>
      </c>
      <c r="LB24" s="1217">
        <f t="shared" si="267"/>
        <v>0</v>
      </c>
      <c r="LC24" s="1217">
        <f t="shared" si="267"/>
        <v>0</v>
      </c>
      <c r="LD24" s="545">
        <f t="shared" si="267"/>
        <v>450</v>
      </c>
      <c r="LE24" s="545">
        <f t="shared" si="267"/>
        <v>0</v>
      </c>
      <c r="LF24" s="329">
        <f t="shared" si="267"/>
        <v>280</v>
      </c>
      <c r="LG24" s="550">
        <f t="shared" si="267"/>
        <v>0</v>
      </c>
      <c r="LH24" s="550">
        <f t="shared" si="267"/>
        <v>0</v>
      </c>
      <c r="LI24" s="550">
        <f t="shared" si="267"/>
        <v>0</v>
      </c>
      <c r="LJ24" s="550">
        <f t="shared" si="267"/>
        <v>0</v>
      </c>
      <c r="LK24" s="550">
        <f t="shared" si="267"/>
        <v>0</v>
      </c>
      <c r="LL24" s="550">
        <f t="shared" si="267"/>
        <v>0</v>
      </c>
      <c r="LM24" s="550">
        <f t="shared" si="267"/>
        <v>0</v>
      </c>
      <c r="LN24" s="550">
        <f t="shared" si="267"/>
        <v>0</v>
      </c>
      <c r="LO24" s="1217">
        <f t="shared" si="267"/>
        <v>0</v>
      </c>
      <c r="LP24" s="1217">
        <f t="shared" si="267"/>
        <v>0</v>
      </c>
      <c r="LQ24" s="1217">
        <f t="shared" si="267"/>
        <v>0</v>
      </c>
      <c r="LR24" s="550">
        <f t="shared" si="267"/>
        <v>10</v>
      </c>
      <c r="LS24" s="550">
        <f t="shared" si="267"/>
        <v>0</v>
      </c>
      <c r="LT24" s="550">
        <f t="shared" si="267"/>
        <v>15</v>
      </c>
      <c r="LU24" s="550">
        <f t="shared" si="267"/>
        <v>0</v>
      </c>
      <c r="LV24" s="932">
        <f t="shared" si="267"/>
        <v>0</v>
      </c>
      <c r="LW24" s="932">
        <f t="shared" si="267"/>
        <v>0</v>
      </c>
      <c r="LX24" s="932">
        <f t="shared" si="267"/>
        <v>0</v>
      </c>
      <c r="LY24" s="932">
        <f t="shared" si="267"/>
        <v>0.01</v>
      </c>
      <c r="LZ24" s="932">
        <f t="shared" si="267"/>
        <v>0</v>
      </c>
      <c r="MA24" s="932">
        <f t="shared" si="267"/>
        <v>0</v>
      </c>
      <c r="MB24" s="932">
        <f t="shared" si="267"/>
        <v>0</v>
      </c>
      <c r="MC24" s="932">
        <f t="shared" si="267"/>
        <v>0</v>
      </c>
      <c r="MD24" s="932">
        <f t="shared" si="267"/>
        <v>0</v>
      </c>
      <c r="ME24" s="327">
        <f t="shared" si="267"/>
        <v>0</v>
      </c>
      <c r="MF24" s="327">
        <f t="shared" si="267"/>
        <v>0</v>
      </c>
      <c r="MG24" s="327">
        <f t="shared" si="267"/>
        <v>0</v>
      </c>
      <c r="MH24" s="327">
        <f t="shared" si="267"/>
        <v>0</v>
      </c>
      <c r="MI24" s="327">
        <f t="shared" si="267"/>
        <v>0</v>
      </c>
      <c r="MJ24" s="327">
        <f t="shared" si="267"/>
        <v>0</v>
      </c>
      <c r="MK24" s="327">
        <f t="shared" si="267"/>
        <v>0</v>
      </c>
      <c r="ML24" s="327">
        <f t="shared" si="267"/>
        <v>0</v>
      </c>
      <c r="MM24" s="327">
        <f t="shared" si="267"/>
        <v>0</v>
      </c>
      <c r="MN24" s="327">
        <f t="shared" ref="MN24:MP24" si="268">SUM(KN24/$DO$24)</f>
        <v>0</v>
      </c>
      <c r="MO24" s="327">
        <f t="shared" si="268"/>
        <v>0</v>
      </c>
      <c r="MP24" s="327">
        <f t="shared" si="268"/>
        <v>0</v>
      </c>
      <c r="MQ24" s="327">
        <f>SUM(KQ24/$DO$24)</f>
        <v>0</v>
      </c>
    </row>
    <row r="25" spans="1:360" s="317" customFormat="1" ht="15.75" hidden="1" customHeight="1" outlineLevel="1" thickTop="1" thickBot="1" x14ac:dyDescent="0.3">
      <c r="A25" s="941"/>
      <c r="B25" s="1338"/>
      <c r="C25" s="319"/>
      <c r="D25" s="319"/>
      <c r="E25" s="319"/>
      <c r="F25" s="319"/>
      <c r="G25" s="1081" t="s">
        <v>1728</v>
      </c>
      <c r="H25" s="616"/>
      <c r="I25" s="616"/>
      <c r="J25" s="616"/>
      <c r="K25" s="616"/>
      <c r="L25" s="616"/>
      <c r="M25" s="617"/>
      <c r="N25" s="618"/>
      <c r="O25" s="1535"/>
      <c r="P25" s="616"/>
      <c r="Q25" s="617"/>
      <c r="R25" s="618"/>
      <c r="S25" s="1535"/>
      <c r="T25" s="616"/>
      <c r="U25" s="617"/>
      <c r="V25" s="618"/>
      <c r="W25" s="1535"/>
      <c r="X25" s="616"/>
      <c r="Y25" s="617"/>
      <c r="Z25" s="618"/>
      <c r="AA25" s="1535"/>
      <c r="AB25" s="616"/>
      <c r="AC25" s="617"/>
      <c r="AD25" s="618"/>
      <c r="AE25" s="1535"/>
      <c r="AF25" s="616"/>
      <c r="AG25" s="617"/>
      <c r="AH25" s="618"/>
      <c r="AI25" s="1535"/>
      <c r="AJ25" s="616"/>
      <c r="AK25" s="617"/>
      <c r="AL25" s="618"/>
      <c r="AM25" s="1535"/>
      <c r="AN25" s="616"/>
      <c r="AO25" s="617"/>
      <c r="AP25" s="618"/>
      <c r="AQ25" s="1535"/>
      <c r="AR25" s="616"/>
      <c r="AS25" s="617"/>
      <c r="AT25" s="618"/>
      <c r="AU25" s="1535"/>
      <c r="AV25" s="616"/>
      <c r="AW25" s="617"/>
      <c r="AX25" s="618"/>
      <c r="AY25" s="1535"/>
      <c r="AZ25" s="616"/>
      <c r="BA25" s="617"/>
      <c r="BB25" s="616"/>
      <c r="BC25" s="619"/>
      <c r="BD25" s="616"/>
      <c r="BE25" s="617"/>
      <c r="BF25" s="616"/>
      <c r="BG25" s="1059"/>
      <c r="BH25" s="757"/>
      <c r="BI25" s="1049"/>
      <c r="BJ25" s="1048"/>
      <c r="BK25" s="1057"/>
      <c r="BL25" s="1048"/>
      <c r="BM25" s="1048"/>
      <c r="BN25" s="1048"/>
      <c r="BO25" s="616"/>
      <c r="BP25" s="1336"/>
      <c r="BQ25" s="1487"/>
      <c r="BR25" s="734">
        <f t="shared" si="37"/>
        <v>59.973579920739759</v>
      </c>
      <c r="BS25" s="734">
        <f t="shared" si="185"/>
        <v>59.973579920739759</v>
      </c>
      <c r="BT25" s="696">
        <f t="shared" si="186"/>
        <v>1</v>
      </c>
      <c r="BU25" s="1146" t="str">
        <f t="shared" si="38"/>
        <v>Epsom Salt</v>
      </c>
      <c r="BV25" s="746" t="str">
        <f t="shared" si="39"/>
        <v>Additives</v>
      </c>
      <c r="BW25" s="1233">
        <f t="shared" si="187"/>
        <v>0</v>
      </c>
      <c r="BX25" s="1233">
        <f t="shared" si="187"/>
        <v>0</v>
      </c>
      <c r="BY25" s="1233">
        <f t="shared" si="187"/>
        <v>0</v>
      </c>
      <c r="BZ25" s="1234">
        <f t="shared" si="187"/>
        <v>0</v>
      </c>
      <c r="CA25" s="1234">
        <f t="shared" si="187"/>
        <v>0</v>
      </c>
      <c r="CB25" s="1235">
        <f t="shared" si="187"/>
        <v>0</v>
      </c>
      <c r="CC25" s="1236">
        <f t="shared" si="41"/>
        <v>0</v>
      </c>
      <c r="CD25" s="1236">
        <f t="shared" ref="CD25" si="269">CD331</f>
        <v>0</v>
      </c>
      <c r="CE25" s="1236">
        <f t="shared" si="43"/>
        <v>0</v>
      </c>
      <c r="CF25" s="1236">
        <f t="shared" si="43"/>
        <v>0</v>
      </c>
      <c r="CG25" s="1236">
        <f t="shared" si="43"/>
        <v>0</v>
      </c>
      <c r="CH25" s="1236">
        <f t="shared" ref="CH25" si="270">CH331</f>
        <v>0</v>
      </c>
      <c r="CI25" s="1236">
        <f t="shared" ref="CI25:CQ25" si="271">CI331</f>
        <v>0</v>
      </c>
      <c r="CJ25" s="1236">
        <f t="shared" si="271"/>
        <v>0</v>
      </c>
      <c r="CK25" s="1233">
        <f t="shared" si="271"/>
        <v>0</v>
      </c>
      <c r="CL25" s="1234">
        <f t="shared" si="271"/>
        <v>0</v>
      </c>
      <c r="CM25" s="1235">
        <f t="shared" si="271"/>
        <v>0</v>
      </c>
      <c r="CN25" s="1236">
        <f t="shared" si="271"/>
        <v>9.8000000000000004E-2</v>
      </c>
      <c r="CO25" s="1236">
        <f t="shared" si="271"/>
        <v>0</v>
      </c>
      <c r="CP25" s="1236">
        <f t="shared" si="271"/>
        <v>0.129</v>
      </c>
      <c r="CQ25" s="1236">
        <f t="shared" si="271"/>
        <v>0</v>
      </c>
      <c r="CR25" s="1237">
        <f t="shared" ref="CR25:DM25" si="272">CR331</f>
        <v>0</v>
      </c>
      <c r="CS25" s="1237">
        <f t="shared" si="272"/>
        <v>0</v>
      </c>
      <c r="CT25" s="1237">
        <f t="shared" si="272"/>
        <v>0</v>
      </c>
      <c r="CU25" s="1237">
        <f t="shared" si="272"/>
        <v>0</v>
      </c>
      <c r="CV25" s="1237">
        <f t="shared" si="272"/>
        <v>0</v>
      </c>
      <c r="CW25" s="1237">
        <f t="shared" si="272"/>
        <v>0</v>
      </c>
      <c r="CX25" s="1237">
        <f t="shared" si="272"/>
        <v>0</v>
      </c>
      <c r="CY25" s="1237">
        <f t="shared" si="272"/>
        <v>0</v>
      </c>
      <c r="CZ25" s="1238">
        <f t="shared" si="272"/>
        <v>0</v>
      </c>
      <c r="DA25" s="1238">
        <f t="shared" si="272"/>
        <v>0</v>
      </c>
      <c r="DB25" s="1238">
        <f t="shared" si="272"/>
        <v>0</v>
      </c>
      <c r="DC25" s="1238">
        <f t="shared" si="272"/>
        <v>0</v>
      </c>
      <c r="DD25" s="1238">
        <f t="shared" si="272"/>
        <v>0</v>
      </c>
      <c r="DE25" s="1238">
        <f t="shared" si="272"/>
        <v>0</v>
      </c>
      <c r="DF25" s="1238">
        <f t="shared" ref="DF25" si="273">DF331</f>
        <v>0</v>
      </c>
      <c r="DG25" s="1238">
        <f t="shared" si="272"/>
        <v>0</v>
      </c>
      <c r="DH25" s="1238">
        <f t="shared" si="272"/>
        <v>0</v>
      </c>
      <c r="DI25" s="1238">
        <f t="shared" si="272"/>
        <v>0</v>
      </c>
      <c r="DJ25" s="1238">
        <f t="shared" ref="DJ25:DL25" si="274">DJ331</f>
        <v>0</v>
      </c>
      <c r="DK25" s="1238">
        <f t="shared" si="274"/>
        <v>0</v>
      </c>
      <c r="DL25" s="1238">
        <f t="shared" si="274"/>
        <v>0</v>
      </c>
      <c r="DM25" s="1238">
        <f t="shared" si="272"/>
        <v>0</v>
      </c>
      <c r="DN25" s="1077">
        <f t="shared" si="194"/>
        <v>1</v>
      </c>
      <c r="DO25" s="1078">
        <f t="shared" si="194"/>
        <v>1</v>
      </c>
      <c r="DP25" s="1078">
        <f t="shared" si="194"/>
        <v>1000</v>
      </c>
      <c r="DQ25" s="1079">
        <f t="shared" si="194"/>
        <v>1</v>
      </c>
      <c r="DR25" s="1218">
        <f t="shared" si="194"/>
        <v>5</v>
      </c>
      <c r="DS25" s="1218">
        <f t="shared" si="194"/>
        <v>5.0000000000000001E-3</v>
      </c>
      <c r="DT25" s="739"/>
      <c r="DU25" s="1409"/>
      <c r="DV25" s="1409"/>
      <c r="DW25" s="1409"/>
      <c r="DX25" s="1409"/>
      <c r="DY25" s="1409"/>
      <c r="DZ25" s="1409"/>
      <c r="EA25" s="1409"/>
      <c r="EB25" s="1409"/>
      <c r="EC25" s="1409"/>
      <c r="ED25" s="1409"/>
      <c r="EE25" s="1409"/>
      <c r="EF25" s="1409"/>
      <c r="EG25" s="1409"/>
      <c r="EH25" s="1409"/>
      <c r="EI25" s="1409"/>
      <c r="EJ25" s="1409"/>
      <c r="EK25" s="1409"/>
      <c r="EL25" s="1340" t="str">
        <f t="shared" si="50"/>
        <v>Magnesium sulfate.   It's a chemical compound made up of magnesium, sulfur, and oxygen.</v>
      </c>
      <c r="EM25" s="739"/>
      <c r="EN25" s="739"/>
      <c r="EO25" s="739"/>
      <c r="EP25" s="739"/>
      <c r="EQ25" s="739"/>
      <c r="ER25" s="739"/>
      <c r="ES25" s="739"/>
      <c r="ET25" s="739"/>
      <c r="EU25" s="739"/>
      <c r="EV25" s="739"/>
      <c r="EW25" s="739"/>
      <c r="EX25" s="739"/>
      <c r="EY25" s="739"/>
      <c r="EZ25" s="1348" t="str">
        <f t="shared" si="51"/>
        <v>Epsom Salt</v>
      </c>
      <c r="FA25" s="1224">
        <f t="shared" si="52"/>
        <v>0</v>
      </c>
      <c r="FB25" s="1224">
        <f t="shared" si="53"/>
        <v>0</v>
      </c>
      <c r="FC25" s="1224">
        <f t="shared" si="54"/>
        <v>0</v>
      </c>
      <c r="FD25" s="544">
        <f t="shared" si="55"/>
        <v>0</v>
      </c>
      <c r="FE25" s="544">
        <f t="shared" si="56"/>
        <v>0</v>
      </c>
      <c r="FF25" s="324">
        <f t="shared" si="57"/>
        <v>0</v>
      </c>
      <c r="FG25" s="549">
        <f t="shared" si="58"/>
        <v>0</v>
      </c>
      <c r="FH25" s="549">
        <f t="shared" si="59"/>
        <v>0</v>
      </c>
      <c r="FI25" s="549">
        <f t="shared" si="60"/>
        <v>0</v>
      </c>
      <c r="FJ25" s="549">
        <f t="shared" si="61"/>
        <v>0</v>
      </c>
      <c r="FK25" s="549">
        <f t="shared" si="62"/>
        <v>0</v>
      </c>
      <c r="FL25" s="549">
        <f t="shared" si="63"/>
        <v>0</v>
      </c>
      <c r="FM25" s="549">
        <f t="shared" si="64"/>
        <v>0</v>
      </c>
      <c r="FN25" s="549">
        <f t="shared" si="65"/>
        <v>0</v>
      </c>
      <c r="FO25" s="1203">
        <f t="shared" si="66"/>
        <v>0</v>
      </c>
      <c r="FP25" s="544">
        <f t="shared" si="67"/>
        <v>0</v>
      </c>
      <c r="FQ25" s="324">
        <f t="shared" si="68"/>
        <v>0</v>
      </c>
      <c r="FR25" s="548">
        <f t="shared" si="69"/>
        <v>9.8000000000000004E-2</v>
      </c>
      <c r="FS25" s="548">
        <f t="shared" si="70"/>
        <v>0</v>
      </c>
      <c r="FT25" s="548">
        <f t="shared" si="195"/>
        <v>0.129</v>
      </c>
      <c r="FU25" s="548">
        <f t="shared" si="71"/>
        <v>0</v>
      </c>
      <c r="FV25" s="928">
        <f t="shared" si="72"/>
        <v>0</v>
      </c>
      <c r="FW25" s="928">
        <f t="shared" si="73"/>
        <v>0</v>
      </c>
      <c r="FX25" s="928">
        <f t="shared" si="74"/>
        <v>0</v>
      </c>
      <c r="FY25" s="928">
        <f t="shared" si="75"/>
        <v>0</v>
      </c>
      <c r="FZ25" s="928">
        <f t="shared" si="76"/>
        <v>0</v>
      </c>
      <c r="GA25" s="928">
        <f t="shared" si="77"/>
        <v>0</v>
      </c>
      <c r="GB25" s="928">
        <f t="shared" si="78"/>
        <v>0</v>
      </c>
      <c r="GC25" s="928">
        <f t="shared" si="79"/>
        <v>0</v>
      </c>
      <c r="GD25" s="326">
        <f t="shared" si="80"/>
        <v>0</v>
      </c>
      <c r="GE25" s="326">
        <f t="shared" si="81"/>
        <v>0</v>
      </c>
      <c r="GF25" s="326">
        <f t="shared" si="82"/>
        <v>0</v>
      </c>
      <c r="GG25" s="326">
        <f t="shared" si="83"/>
        <v>0</v>
      </c>
      <c r="GH25" s="326">
        <f t="shared" si="84"/>
        <v>0</v>
      </c>
      <c r="GI25" s="326">
        <f t="shared" si="85"/>
        <v>0</v>
      </c>
      <c r="GJ25" s="326">
        <f t="shared" si="86"/>
        <v>0</v>
      </c>
      <c r="GK25" s="326">
        <f t="shared" si="87"/>
        <v>0</v>
      </c>
      <c r="GL25" s="326">
        <f t="shared" si="88"/>
        <v>0</v>
      </c>
      <c r="GM25" s="326">
        <f t="shared" si="89"/>
        <v>0</v>
      </c>
      <c r="GN25" s="326">
        <f t="shared" si="90"/>
        <v>0</v>
      </c>
      <c r="GO25" s="326">
        <f t="shared" si="91"/>
        <v>0</v>
      </c>
      <c r="GP25" s="326">
        <f t="shared" si="92"/>
        <v>0</v>
      </c>
      <c r="GQ25" s="326">
        <f t="shared" si="93"/>
        <v>0</v>
      </c>
      <c r="GR25" s="739"/>
      <c r="GS25" s="739"/>
      <c r="GT25" s="739"/>
      <c r="GU25" s="739"/>
      <c r="GV25" s="739"/>
      <c r="GW25" s="739"/>
      <c r="GX25" s="739"/>
      <c r="GY25" s="739"/>
      <c r="GZ25" s="1362" t="str">
        <f t="shared" si="94"/>
        <v>Epsom Salt</v>
      </c>
      <c r="HA25" s="1225">
        <f t="shared" si="95"/>
        <v>0</v>
      </c>
      <c r="HB25" s="1225">
        <f t="shared" si="96"/>
        <v>0</v>
      </c>
      <c r="HC25" s="1225">
        <f t="shared" si="97"/>
        <v>0</v>
      </c>
      <c r="HD25" s="542">
        <f t="shared" si="98"/>
        <v>0</v>
      </c>
      <c r="HE25" s="542">
        <f t="shared" si="99"/>
        <v>0</v>
      </c>
      <c r="HF25" s="321">
        <f t="shared" si="100"/>
        <v>0</v>
      </c>
      <c r="HG25" s="547">
        <f t="shared" si="101"/>
        <v>0</v>
      </c>
      <c r="HH25" s="547">
        <f t="shared" si="102"/>
        <v>0</v>
      </c>
      <c r="HI25" s="547">
        <f t="shared" si="103"/>
        <v>0</v>
      </c>
      <c r="HJ25" s="547">
        <f t="shared" si="104"/>
        <v>0</v>
      </c>
      <c r="HK25" s="547">
        <f t="shared" si="105"/>
        <v>0</v>
      </c>
      <c r="HL25" s="547">
        <f t="shared" si="106"/>
        <v>0</v>
      </c>
      <c r="HM25" s="547">
        <f t="shared" si="107"/>
        <v>0</v>
      </c>
      <c r="HN25" s="547">
        <f t="shared" si="108"/>
        <v>0</v>
      </c>
      <c r="HO25" s="1225">
        <f t="shared" si="109"/>
        <v>0</v>
      </c>
      <c r="HP25" s="542">
        <f t="shared" si="110"/>
        <v>0</v>
      </c>
      <c r="HQ25" s="321">
        <f t="shared" si="111"/>
        <v>0</v>
      </c>
      <c r="HR25" s="547">
        <f t="shared" si="112"/>
        <v>2.5891677675033024E-2</v>
      </c>
      <c r="HS25" s="547">
        <f t="shared" si="113"/>
        <v>0</v>
      </c>
      <c r="HT25" s="547">
        <f t="shared" si="114"/>
        <v>3.4081902245706737E-2</v>
      </c>
      <c r="HU25" s="547">
        <f t="shared" si="115"/>
        <v>0</v>
      </c>
      <c r="HV25" s="931">
        <f t="shared" si="116"/>
        <v>0</v>
      </c>
      <c r="HW25" s="931">
        <f t="shared" si="117"/>
        <v>0</v>
      </c>
      <c r="HX25" s="931">
        <f t="shared" si="118"/>
        <v>0</v>
      </c>
      <c r="HY25" s="931">
        <f t="shared" si="119"/>
        <v>0</v>
      </c>
      <c r="HZ25" s="931">
        <f t="shared" si="120"/>
        <v>0</v>
      </c>
      <c r="IA25" s="931">
        <f t="shared" si="121"/>
        <v>0</v>
      </c>
      <c r="IB25" s="931">
        <f t="shared" si="122"/>
        <v>0</v>
      </c>
      <c r="IC25" s="931">
        <f t="shared" si="123"/>
        <v>0</v>
      </c>
      <c r="ID25" s="1226">
        <f t="shared" si="124"/>
        <v>0</v>
      </c>
      <c r="IE25" s="1226">
        <f t="shared" si="125"/>
        <v>0</v>
      </c>
      <c r="IF25" s="1226">
        <f t="shared" si="126"/>
        <v>0</v>
      </c>
      <c r="IG25" s="1226">
        <f t="shared" si="127"/>
        <v>0</v>
      </c>
      <c r="IH25" s="1226">
        <f t="shared" si="128"/>
        <v>0</v>
      </c>
      <c r="II25" s="1226">
        <f t="shared" si="129"/>
        <v>0</v>
      </c>
      <c r="IJ25" s="1226">
        <f t="shared" si="130"/>
        <v>0</v>
      </c>
      <c r="IK25" s="1226">
        <f t="shared" si="131"/>
        <v>0</v>
      </c>
      <c r="IL25" s="1226">
        <f t="shared" si="132"/>
        <v>0</v>
      </c>
      <c r="IM25" s="1226">
        <f t="shared" si="133"/>
        <v>0</v>
      </c>
      <c r="IN25" s="1226">
        <f t="shared" si="134"/>
        <v>0</v>
      </c>
      <c r="IO25" s="1226">
        <f t="shared" si="135"/>
        <v>0</v>
      </c>
      <c r="IP25" s="1226">
        <f t="shared" si="136"/>
        <v>0</v>
      </c>
      <c r="IQ25" s="1226">
        <f t="shared" si="137"/>
        <v>0</v>
      </c>
      <c r="IR25" s="739"/>
      <c r="IS25" s="739"/>
      <c r="IT25" s="739"/>
      <c r="IU25" s="739"/>
      <c r="IV25" s="739"/>
      <c r="IW25" s="739"/>
      <c r="IX25" s="739"/>
      <c r="IY25" s="739"/>
      <c r="IZ25" s="1362" t="str">
        <f t="shared" si="138"/>
        <v>Epsom Salt</v>
      </c>
      <c r="JA25" s="1217">
        <f t="shared" si="139"/>
        <v>0</v>
      </c>
      <c r="JB25" s="1217">
        <f t="shared" si="140"/>
        <v>0</v>
      </c>
      <c r="JC25" s="1217">
        <f t="shared" si="141"/>
        <v>0</v>
      </c>
      <c r="JD25" s="545">
        <f t="shared" si="142"/>
        <v>0</v>
      </c>
      <c r="JE25" s="545">
        <f t="shared" si="143"/>
        <v>0</v>
      </c>
      <c r="JF25" s="329">
        <f t="shared" si="144"/>
        <v>0</v>
      </c>
      <c r="JG25" s="550">
        <f t="shared" si="145"/>
        <v>0</v>
      </c>
      <c r="JH25" s="550">
        <f t="shared" si="146"/>
        <v>0</v>
      </c>
      <c r="JI25" s="550">
        <f t="shared" si="147"/>
        <v>0</v>
      </c>
      <c r="JJ25" s="550">
        <f t="shared" si="148"/>
        <v>0</v>
      </c>
      <c r="JK25" s="550">
        <f t="shared" si="149"/>
        <v>0</v>
      </c>
      <c r="JL25" s="550">
        <f t="shared" si="150"/>
        <v>0</v>
      </c>
      <c r="JM25" s="550">
        <f t="shared" si="151"/>
        <v>0</v>
      </c>
      <c r="JN25" s="550">
        <f t="shared" si="152"/>
        <v>0</v>
      </c>
      <c r="JO25" s="1217">
        <f t="shared" si="153"/>
        <v>0</v>
      </c>
      <c r="JP25" s="545">
        <f t="shared" si="154"/>
        <v>0</v>
      </c>
      <c r="JQ25" s="329">
        <f t="shared" si="155"/>
        <v>0</v>
      </c>
      <c r="JR25" s="550">
        <f t="shared" si="156"/>
        <v>98</v>
      </c>
      <c r="JS25" s="550">
        <f t="shared" si="157"/>
        <v>0</v>
      </c>
      <c r="JT25" s="550">
        <f t="shared" si="158"/>
        <v>129</v>
      </c>
      <c r="JU25" s="550">
        <f t="shared" si="159"/>
        <v>0</v>
      </c>
      <c r="JV25" s="932">
        <f t="shared" si="160"/>
        <v>0</v>
      </c>
      <c r="JW25" s="932">
        <f t="shared" si="161"/>
        <v>0</v>
      </c>
      <c r="JX25" s="932">
        <f t="shared" si="162"/>
        <v>0</v>
      </c>
      <c r="JY25" s="932">
        <f t="shared" si="163"/>
        <v>0</v>
      </c>
      <c r="JZ25" s="932">
        <f t="shared" si="164"/>
        <v>0</v>
      </c>
      <c r="KA25" s="932">
        <f t="shared" si="165"/>
        <v>0</v>
      </c>
      <c r="KB25" s="932">
        <f t="shared" si="166"/>
        <v>0</v>
      </c>
      <c r="KC25" s="932">
        <f t="shared" si="167"/>
        <v>0</v>
      </c>
      <c r="KD25" s="327">
        <f t="shared" si="168"/>
        <v>0</v>
      </c>
      <c r="KE25" s="327">
        <f t="shared" si="169"/>
        <v>0</v>
      </c>
      <c r="KF25" s="327">
        <f t="shared" si="170"/>
        <v>0</v>
      </c>
      <c r="KG25" s="327">
        <f t="shared" si="171"/>
        <v>0</v>
      </c>
      <c r="KH25" s="327">
        <f t="shared" si="172"/>
        <v>0</v>
      </c>
      <c r="KI25" s="327">
        <f t="shared" si="173"/>
        <v>0</v>
      </c>
      <c r="KJ25" s="327">
        <f t="shared" si="174"/>
        <v>0</v>
      </c>
      <c r="KK25" s="327">
        <f t="shared" si="175"/>
        <v>0</v>
      </c>
      <c r="KL25" s="327">
        <f t="shared" si="176"/>
        <v>0</v>
      </c>
      <c r="KM25" s="327">
        <f t="shared" si="177"/>
        <v>0</v>
      </c>
      <c r="KN25" s="327">
        <f t="shared" si="178"/>
        <v>0</v>
      </c>
      <c r="KO25" s="327">
        <f t="shared" si="179"/>
        <v>0</v>
      </c>
      <c r="KP25" s="327">
        <f t="shared" si="180"/>
        <v>0</v>
      </c>
      <c r="KQ25" s="327">
        <f t="shared" si="181"/>
        <v>0</v>
      </c>
      <c r="KR25" s="739"/>
      <c r="KS25" s="739"/>
      <c r="KT25" s="739"/>
      <c r="KU25" s="739"/>
      <c r="KV25" s="739"/>
      <c r="KW25" s="739"/>
      <c r="KX25" s="739"/>
      <c r="KY25" s="739"/>
      <c r="KZ25" s="1362" t="str">
        <f t="shared" si="182"/>
        <v>Epsom Salt</v>
      </c>
      <c r="LA25" s="1217">
        <f t="shared" ref="LA25:MM25" si="275">SUM(JA25/$DO$25)</f>
        <v>0</v>
      </c>
      <c r="LB25" s="1217">
        <f t="shared" si="275"/>
        <v>0</v>
      </c>
      <c r="LC25" s="1217">
        <f t="shared" si="275"/>
        <v>0</v>
      </c>
      <c r="LD25" s="545">
        <f t="shared" si="275"/>
        <v>0</v>
      </c>
      <c r="LE25" s="545">
        <f t="shared" si="275"/>
        <v>0</v>
      </c>
      <c r="LF25" s="329">
        <f t="shared" si="275"/>
        <v>0</v>
      </c>
      <c r="LG25" s="550">
        <f t="shared" si="275"/>
        <v>0</v>
      </c>
      <c r="LH25" s="550">
        <f t="shared" si="275"/>
        <v>0</v>
      </c>
      <c r="LI25" s="550">
        <f t="shared" si="275"/>
        <v>0</v>
      </c>
      <c r="LJ25" s="550">
        <f t="shared" si="275"/>
        <v>0</v>
      </c>
      <c r="LK25" s="550">
        <f t="shared" si="275"/>
        <v>0</v>
      </c>
      <c r="LL25" s="550">
        <f t="shared" si="275"/>
        <v>0</v>
      </c>
      <c r="LM25" s="550">
        <f t="shared" si="275"/>
        <v>0</v>
      </c>
      <c r="LN25" s="550">
        <f t="shared" si="275"/>
        <v>0</v>
      </c>
      <c r="LO25" s="1217">
        <f t="shared" si="275"/>
        <v>0</v>
      </c>
      <c r="LP25" s="1217">
        <f t="shared" si="275"/>
        <v>0</v>
      </c>
      <c r="LQ25" s="1217">
        <f t="shared" si="275"/>
        <v>0</v>
      </c>
      <c r="LR25" s="550">
        <f t="shared" si="275"/>
        <v>98</v>
      </c>
      <c r="LS25" s="550">
        <f t="shared" si="275"/>
        <v>0</v>
      </c>
      <c r="LT25" s="550">
        <f t="shared" si="275"/>
        <v>129</v>
      </c>
      <c r="LU25" s="550">
        <f t="shared" si="275"/>
        <v>0</v>
      </c>
      <c r="LV25" s="932">
        <f t="shared" si="275"/>
        <v>0</v>
      </c>
      <c r="LW25" s="932">
        <f t="shared" si="275"/>
        <v>0</v>
      </c>
      <c r="LX25" s="932">
        <f t="shared" si="275"/>
        <v>0</v>
      </c>
      <c r="LY25" s="932">
        <f t="shared" si="275"/>
        <v>0</v>
      </c>
      <c r="LZ25" s="932">
        <f t="shared" si="275"/>
        <v>0</v>
      </c>
      <c r="MA25" s="932">
        <f t="shared" si="275"/>
        <v>0</v>
      </c>
      <c r="MB25" s="932">
        <f t="shared" si="275"/>
        <v>0</v>
      </c>
      <c r="MC25" s="932">
        <f t="shared" si="275"/>
        <v>0</v>
      </c>
      <c r="MD25" s="932">
        <f t="shared" si="275"/>
        <v>0</v>
      </c>
      <c r="ME25" s="327">
        <f t="shared" si="275"/>
        <v>0</v>
      </c>
      <c r="MF25" s="327">
        <f t="shared" si="275"/>
        <v>0</v>
      </c>
      <c r="MG25" s="327">
        <f t="shared" si="275"/>
        <v>0</v>
      </c>
      <c r="MH25" s="327">
        <f t="shared" si="275"/>
        <v>0</v>
      </c>
      <c r="MI25" s="327">
        <f t="shared" si="275"/>
        <v>0</v>
      </c>
      <c r="MJ25" s="327">
        <f t="shared" si="275"/>
        <v>0</v>
      </c>
      <c r="MK25" s="327">
        <f t="shared" si="275"/>
        <v>0</v>
      </c>
      <c r="ML25" s="327">
        <f t="shared" si="275"/>
        <v>0</v>
      </c>
      <c r="MM25" s="327">
        <f t="shared" si="275"/>
        <v>0</v>
      </c>
      <c r="MN25" s="327">
        <f t="shared" ref="MN25:MP25" si="276">SUM(KN25/$DO$25)</f>
        <v>0</v>
      </c>
      <c r="MO25" s="327">
        <f t="shared" si="276"/>
        <v>0</v>
      </c>
      <c r="MP25" s="327">
        <f t="shared" si="276"/>
        <v>0</v>
      </c>
      <c r="MQ25" s="327">
        <f>SUM(KQ25/$DO$25)</f>
        <v>0</v>
      </c>
      <c r="MV25" s="28"/>
    </row>
    <row r="26" spans="1:360" s="317" customFormat="1" ht="15.75" hidden="1" customHeight="1" outlineLevel="1" thickTop="1" thickBot="1" x14ac:dyDescent="0.3">
      <c r="A26" s="941"/>
      <c r="B26" s="1338"/>
      <c r="C26" s="319"/>
      <c r="D26" s="319"/>
      <c r="E26" s="319"/>
      <c r="F26" s="319"/>
      <c r="G26" s="1081" t="s">
        <v>1729</v>
      </c>
      <c r="H26" s="616"/>
      <c r="I26" s="616"/>
      <c r="J26" s="616"/>
      <c r="K26" s="616"/>
      <c r="L26" s="616"/>
      <c r="M26" s="617"/>
      <c r="N26" s="618"/>
      <c r="O26" s="1535"/>
      <c r="P26" s="616"/>
      <c r="Q26" s="617"/>
      <c r="R26" s="618"/>
      <c r="S26" s="1535"/>
      <c r="T26" s="616"/>
      <c r="U26" s="617"/>
      <c r="V26" s="618"/>
      <c r="W26" s="1535"/>
      <c r="X26" s="616"/>
      <c r="Y26" s="617"/>
      <c r="Z26" s="618"/>
      <c r="AA26" s="1535"/>
      <c r="AB26" s="616"/>
      <c r="AC26" s="617"/>
      <c r="AD26" s="618"/>
      <c r="AE26" s="1535"/>
      <c r="AF26" s="616"/>
      <c r="AG26" s="617"/>
      <c r="AH26" s="618"/>
      <c r="AI26" s="1535"/>
      <c r="AJ26" s="616"/>
      <c r="AK26" s="617"/>
      <c r="AL26" s="618"/>
      <c r="AM26" s="1535"/>
      <c r="AN26" s="616"/>
      <c r="AO26" s="617"/>
      <c r="AP26" s="618"/>
      <c r="AQ26" s="1535"/>
      <c r="AR26" s="616"/>
      <c r="AS26" s="617"/>
      <c r="AT26" s="618"/>
      <c r="AU26" s="1535"/>
      <c r="AV26" s="616"/>
      <c r="AW26" s="617"/>
      <c r="AX26" s="618"/>
      <c r="AY26" s="1535"/>
      <c r="AZ26" s="616"/>
      <c r="BA26" s="617"/>
      <c r="BB26" s="616"/>
      <c r="BC26" s="619"/>
      <c r="BD26" s="616"/>
      <c r="BE26" s="617"/>
      <c r="BF26" s="616"/>
      <c r="BG26" s="1059"/>
      <c r="BH26" s="757"/>
      <c r="BI26" s="1049"/>
      <c r="BJ26" s="1048"/>
      <c r="BK26" s="1057"/>
      <c r="BL26" s="1048"/>
      <c r="BM26" s="1048"/>
      <c r="BN26" s="1048"/>
      <c r="BO26" s="616"/>
      <c r="BP26" s="1336"/>
      <c r="BQ26" s="1487"/>
      <c r="BR26" s="734">
        <f t="shared" si="37"/>
        <v>0</v>
      </c>
      <c r="BS26" s="734">
        <f t="shared" si="185"/>
        <v>0</v>
      </c>
      <c r="BT26" s="696">
        <f t="shared" si="186"/>
        <v>1</v>
      </c>
      <c r="BU26" s="1146" t="str">
        <f t="shared" si="38"/>
        <v>Z9 (2 Part)</v>
      </c>
      <c r="BV26" s="747" t="str">
        <f t="shared" si="39"/>
        <v>Additives</v>
      </c>
      <c r="BW26" s="1233">
        <f t="shared" si="187"/>
        <v>0</v>
      </c>
      <c r="BX26" s="1233">
        <f t="shared" si="187"/>
        <v>0</v>
      </c>
      <c r="BY26" s="1233">
        <f t="shared" si="187"/>
        <v>0</v>
      </c>
      <c r="BZ26" s="1234">
        <f t="shared" si="187"/>
        <v>0</v>
      </c>
      <c r="CA26" s="1234">
        <f t="shared" si="187"/>
        <v>0</v>
      </c>
      <c r="CB26" s="1235">
        <f t="shared" si="187"/>
        <v>0</v>
      </c>
      <c r="CC26" s="1236">
        <f t="shared" si="41"/>
        <v>0</v>
      </c>
      <c r="CD26" s="1236">
        <f t="shared" ref="CD26" si="277">CD332</f>
        <v>0</v>
      </c>
      <c r="CE26" s="1236">
        <f t="shared" si="43"/>
        <v>0</v>
      </c>
      <c r="CF26" s="1236">
        <f t="shared" si="43"/>
        <v>0</v>
      </c>
      <c r="CG26" s="1236">
        <f t="shared" si="43"/>
        <v>0</v>
      </c>
      <c r="CH26" s="1236">
        <f t="shared" ref="CH26" si="278">CH332</f>
        <v>0</v>
      </c>
      <c r="CI26" s="1236">
        <f t="shared" ref="CI26:CQ26" si="279">CI332</f>
        <v>0</v>
      </c>
      <c r="CJ26" s="1236">
        <f t="shared" si="279"/>
        <v>0</v>
      </c>
      <c r="CK26" s="1233">
        <f t="shared" si="279"/>
        <v>0</v>
      </c>
      <c r="CL26" s="1234">
        <f t="shared" si="279"/>
        <v>0</v>
      </c>
      <c r="CM26" s="1235">
        <f t="shared" si="279"/>
        <v>0</v>
      </c>
      <c r="CN26" s="1236">
        <f t="shared" si="279"/>
        <v>0</v>
      </c>
      <c r="CO26" s="1236">
        <f t="shared" si="279"/>
        <v>0</v>
      </c>
      <c r="CP26" s="1236">
        <f t="shared" si="279"/>
        <v>0</v>
      </c>
      <c r="CQ26" s="1236">
        <f t="shared" si="279"/>
        <v>0</v>
      </c>
      <c r="CR26" s="1237">
        <f t="shared" ref="CR26:DM26" si="280">CR332</f>
        <v>0</v>
      </c>
      <c r="CS26" s="1237">
        <f t="shared" si="280"/>
        <v>0</v>
      </c>
      <c r="CT26" s="1237">
        <f t="shared" si="280"/>
        <v>0</v>
      </c>
      <c r="CU26" s="1237">
        <f t="shared" si="280"/>
        <v>0</v>
      </c>
      <c r="CV26" s="1237">
        <f t="shared" si="280"/>
        <v>0</v>
      </c>
      <c r="CW26" s="1237">
        <f t="shared" si="280"/>
        <v>0</v>
      </c>
      <c r="CX26" s="1237">
        <f t="shared" si="280"/>
        <v>0</v>
      </c>
      <c r="CY26" s="1237">
        <f t="shared" si="280"/>
        <v>0</v>
      </c>
      <c r="CZ26" s="1238">
        <f t="shared" si="280"/>
        <v>0</v>
      </c>
      <c r="DA26" s="1238">
        <f t="shared" si="280"/>
        <v>0</v>
      </c>
      <c r="DB26" s="1238">
        <f t="shared" si="280"/>
        <v>0</v>
      </c>
      <c r="DC26" s="1238">
        <f t="shared" si="280"/>
        <v>0</v>
      </c>
      <c r="DD26" s="1238">
        <f t="shared" si="280"/>
        <v>0</v>
      </c>
      <c r="DE26" s="1238">
        <f t="shared" si="280"/>
        <v>0</v>
      </c>
      <c r="DF26" s="1238">
        <f t="shared" ref="DF26" si="281">DF332</f>
        <v>0</v>
      </c>
      <c r="DG26" s="1238">
        <f t="shared" si="280"/>
        <v>0</v>
      </c>
      <c r="DH26" s="1238">
        <f t="shared" si="280"/>
        <v>0</v>
      </c>
      <c r="DI26" s="1238">
        <f t="shared" si="280"/>
        <v>0</v>
      </c>
      <c r="DJ26" s="1238">
        <f t="shared" ref="DJ26:DL26" si="282">DJ332</f>
        <v>0</v>
      </c>
      <c r="DK26" s="1238">
        <f t="shared" si="282"/>
        <v>0</v>
      </c>
      <c r="DL26" s="1238">
        <f t="shared" si="282"/>
        <v>0</v>
      </c>
      <c r="DM26" s="1238">
        <f t="shared" si="280"/>
        <v>0</v>
      </c>
      <c r="DN26" s="1077">
        <f t="shared" si="194"/>
        <v>1</v>
      </c>
      <c r="DO26" s="1078">
        <f t="shared" si="194"/>
        <v>0.94599999999999995</v>
      </c>
      <c r="DP26" s="1078">
        <f t="shared" si="194"/>
        <v>950</v>
      </c>
      <c r="DQ26" s="1079">
        <f t="shared" si="194"/>
        <v>1.0042283298097252</v>
      </c>
      <c r="DR26" s="1218">
        <f t="shared" si="194"/>
        <v>20</v>
      </c>
      <c r="DS26" s="1218">
        <f t="shared" si="194"/>
        <v>2.1141649048625793E-2</v>
      </c>
      <c r="DT26" s="739"/>
      <c r="DU26" s="1409"/>
      <c r="DV26" s="1409"/>
      <c r="DW26" s="1409"/>
      <c r="DX26" s="1409"/>
      <c r="DY26" s="1409"/>
      <c r="DZ26" s="1409"/>
      <c r="EA26" s="1409"/>
      <c r="EB26" s="1409"/>
      <c r="EC26" s="1409"/>
      <c r="ED26" s="1409"/>
      <c r="EE26" s="1409"/>
      <c r="EF26" s="1409"/>
      <c r="EG26" s="1409"/>
      <c r="EH26" s="1409"/>
      <c r="EI26" s="1409"/>
      <c r="EJ26" s="1409"/>
      <c r="EK26" s="1409"/>
      <c r="EL26" s="1340" t="str">
        <f t="shared" si="50"/>
        <v>Emzymes</v>
      </c>
      <c r="EM26" s="739"/>
      <c r="EN26" s="739"/>
      <c r="EO26" s="739"/>
      <c r="EP26" s="739"/>
      <c r="EQ26" s="739"/>
      <c r="ER26" s="739"/>
      <c r="ES26" s="739"/>
      <c r="ET26" s="739"/>
      <c r="EU26" s="739"/>
      <c r="EV26" s="739"/>
      <c r="EW26" s="739"/>
      <c r="EX26" s="739"/>
      <c r="EY26" s="739"/>
      <c r="EZ26" s="1348" t="str">
        <f t="shared" si="51"/>
        <v>Z9 (2 Part)</v>
      </c>
      <c r="FA26" s="1224">
        <f t="shared" si="52"/>
        <v>0</v>
      </c>
      <c r="FB26" s="1224">
        <f t="shared" si="53"/>
        <v>0</v>
      </c>
      <c r="FC26" s="1224">
        <f t="shared" si="54"/>
        <v>0</v>
      </c>
      <c r="FD26" s="544">
        <f t="shared" si="55"/>
        <v>0</v>
      </c>
      <c r="FE26" s="544">
        <f t="shared" si="56"/>
        <v>0</v>
      </c>
      <c r="FF26" s="324">
        <f t="shared" si="57"/>
        <v>0</v>
      </c>
      <c r="FG26" s="549">
        <f t="shared" si="58"/>
        <v>0</v>
      </c>
      <c r="FH26" s="549">
        <f t="shared" si="59"/>
        <v>0</v>
      </c>
      <c r="FI26" s="549">
        <f t="shared" si="60"/>
        <v>0</v>
      </c>
      <c r="FJ26" s="549">
        <f t="shared" si="61"/>
        <v>0</v>
      </c>
      <c r="FK26" s="549">
        <f t="shared" si="62"/>
        <v>0</v>
      </c>
      <c r="FL26" s="549">
        <f t="shared" si="63"/>
        <v>0</v>
      </c>
      <c r="FM26" s="549">
        <f t="shared" si="64"/>
        <v>0</v>
      </c>
      <c r="FN26" s="549">
        <f t="shared" si="65"/>
        <v>0</v>
      </c>
      <c r="FO26" s="1203">
        <f t="shared" si="66"/>
        <v>0</v>
      </c>
      <c r="FP26" s="544">
        <f t="shared" si="67"/>
        <v>0</v>
      </c>
      <c r="FQ26" s="324">
        <f t="shared" si="68"/>
        <v>0</v>
      </c>
      <c r="FR26" s="548">
        <f t="shared" si="69"/>
        <v>0</v>
      </c>
      <c r="FS26" s="548">
        <f t="shared" si="70"/>
        <v>0</v>
      </c>
      <c r="FT26" s="548">
        <f t="shared" si="195"/>
        <v>0</v>
      </c>
      <c r="FU26" s="548">
        <f t="shared" si="71"/>
        <v>0</v>
      </c>
      <c r="FV26" s="928">
        <f t="shared" si="72"/>
        <v>0</v>
      </c>
      <c r="FW26" s="928">
        <f t="shared" si="73"/>
        <v>0</v>
      </c>
      <c r="FX26" s="928">
        <f t="shared" si="74"/>
        <v>0</v>
      </c>
      <c r="FY26" s="928">
        <f t="shared" si="75"/>
        <v>0</v>
      </c>
      <c r="FZ26" s="928">
        <f t="shared" si="76"/>
        <v>0</v>
      </c>
      <c r="GA26" s="928">
        <f t="shared" si="77"/>
        <v>0</v>
      </c>
      <c r="GB26" s="928">
        <f t="shared" si="78"/>
        <v>0</v>
      </c>
      <c r="GC26" s="928">
        <f t="shared" si="79"/>
        <v>0</v>
      </c>
      <c r="GD26" s="326">
        <f t="shared" si="80"/>
        <v>0</v>
      </c>
      <c r="GE26" s="326">
        <f t="shared" si="81"/>
        <v>0</v>
      </c>
      <c r="GF26" s="326">
        <f t="shared" si="82"/>
        <v>0</v>
      </c>
      <c r="GG26" s="326">
        <f t="shared" si="83"/>
        <v>0</v>
      </c>
      <c r="GH26" s="326">
        <f t="shared" si="84"/>
        <v>0</v>
      </c>
      <c r="GI26" s="326">
        <f t="shared" si="85"/>
        <v>0</v>
      </c>
      <c r="GJ26" s="326">
        <f t="shared" si="86"/>
        <v>0</v>
      </c>
      <c r="GK26" s="326">
        <f t="shared" si="87"/>
        <v>0</v>
      </c>
      <c r="GL26" s="326">
        <f t="shared" si="88"/>
        <v>0</v>
      </c>
      <c r="GM26" s="326">
        <f t="shared" si="89"/>
        <v>0</v>
      </c>
      <c r="GN26" s="326">
        <f t="shared" si="90"/>
        <v>0</v>
      </c>
      <c r="GO26" s="326">
        <f t="shared" si="91"/>
        <v>0</v>
      </c>
      <c r="GP26" s="326">
        <f t="shared" si="92"/>
        <v>0</v>
      </c>
      <c r="GQ26" s="326">
        <f t="shared" si="93"/>
        <v>0</v>
      </c>
      <c r="GR26" s="739"/>
      <c r="GS26" s="739"/>
      <c r="GT26" s="739"/>
      <c r="GU26" s="739"/>
      <c r="GV26" s="739"/>
      <c r="GW26" s="739"/>
      <c r="GX26" s="739"/>
      <c r="GY26" s="739"/>
      <c r="GZ26" s="1362" t="str">
        <f t="shared" si="94"/>
        <v>Z9 (2 Part)</v>
      </c>
      <c r="HA26" s="1225">
        <f t="shared" si="95"/>
        <v>0</v>
      </c>
      <c r="HB26" s="1225">
        <f t="shared" si="96"/>
        <v>0</v>
      </c>
      <c r="HC26" s="1225">
        <f t="shared" si="97"/>
        <v>0</v>
      </c>
      <c r="HD26" s="542">
        <f t="shared" si="98"/>
        <v>0</v>
      </c>
      <c r="HE26" s="542">
        <f t="shared" si="99"/>
        <v>0</v>
      </c>
      <c r="HF26" s="321">
        <f t="shared" si="100"/>
        <v>0</v>
      </c>
      <c r="HG26" s="547">
        <f t="shared" si="101"/>
        <v>0</v>
      </c>
      <c r="HH26" s="547">
        <f t="shared" si="102"/>
        <v>0</v>
      </c>
      <c r="HI26" s="547">
        <f t="shared" si="103"/>
        <v>0</v>
      </c>
      <c r="HJ26" s="547">
        <f t="shared" si="104"/>
        <v>0</v>
      </c>
      <c r="HK26" s="547">
        <f t="shared" si="105"/>
        <v>0</v>
      </c>
      <c r="HL26" s="547">
        <f t="shared" si="106"/>
        <v>0</v>
      </c>
      <c r="HM26" s="547">
        <f t="shared" si="107"/>
        <v>0</v>
      </c>
      <c r="HN26" s="547">
        <f t="shared" si="108"/>
        <v>0</v>
      </c>
      <c r="HO26" s="1225">
        <f t="shared" si="109"/>
        <v>0</v>
      </c>
      <c r="HP26" s="542">
        <f t="shared" si="110"/>
        <v>0</v>
      </c>
      <c r="HQ26" s="321">
        <f t="shared" si="111"/>
        <v>0</v>
      </c>
      <c r="HR26" s="547">
        <f t="shared" si="112"/>
        <v>0</v>
      </c>
      <c r="HS26" s="547">
        <f t="shared" si="113"/>
        <v>0</v>
      </c>
      <c r="HT26" s="547">
        <f t="shared" si="114"/>
        <v>0</v>
      </c>
      <c r="HU26" s="547">
        <f t="shared" si="115"/>
        <v>0</v>
      </c>
      <c r="HV26" s="931">
        <f t="shared" si="116"/>
        <v>0</v>
      </c>
      <c r="HW26" s="931">
        <f t="shared" si="117"/>
        <v>0</v>
      </c>
      <c r="HX26" s="931">
        <f t="shared" si="118"/>
        <v>0</v>
      </c>
      <c r="HY26" s="931">
        <f t="shared" si="119"/>
        <v>0</v>
      </c>
      <c r="HZ26" s="931">
        <f t="shared" si="120"/>
        <v>0</v>
      </c>
      <c r="IA26" s="931">
        <f t="shared" si="121"/>
        <v>0</v>
      </c>
      <c r="IB26" s="931">
        <f t="shared" si="122"/>
        <v>0</v>
      </c>
      <c r="IC26" s="931">
        <f t="shared" si="123"/>
        <v>0</v>
      </c>
      <c r="ID26" s="1226">
        <f t="shared" si="124"/>
        <v>0</v>
      </c>
      <c r="IE26" s="1226">
        <f t="shared" si="125"/>
        <v>0</v>
      </c>
      <c r="IF26" s="1226">
        <f t="shared" si="126"/>
        <v>0</v>
      </c>
      <c r="IG26" s="1226">
        <f t="shared" si="127"/>
        <v>0</v>
      </c>
      <c r="IH26" s="1226">
        <f t="shared" si="128"/>
        <v>0</v>
      </c>
      <c r="II26" s="1226">
        <f t="shared" si="129"/>
        <v>0</v>
      </c>
      <c r="IJ26" s="1226">
        <f t="shared" si="130"/>
        <v>0</v>
      </c>
      <c r="IK26" s="1226">
        <f t="shared" si="131"/>
        <v>0</v>
      </c>
      <c r="IL26" s="1226">
        <f t="shared" si="132"/>
        <v>0</v>
      </c>
      <c r="IM26" s="1226">
        <f t="shared" si="133"/>
        <v>0</v>
      </c>
      <c r="IN26" s="1226">
        <f t="shared" si="134"/>
        <v>0</v>
      </c>
      <c r="IO26" s="1226">
        <f t="shared" si="135"/>
        <v>0</v>
      </c>
      <c r="IP26" s="1226">
        <f t="shared" si="136"/>
        <v>0</v>
      </c>
      <c r="IQ26" s="1226">
        <f t="shared" si="137"/>
        <v>0</v>
      </c>
      <c r="IR26" s="739"/>
      <c r="IS26" s="739"/>
      <c r="IT26" s="739"/>
      <c r="IU26" s="739"/>
      <c r="IV26" s="739"/>
      <c r="IW26" s="739"/>
      <c r="IX26" s="739"/>
      <c r="IY26" s="739"/>
      <c r="IZ26" s="1362" t="str">
        <f t="shared" si="138"/>
        <v>Z9 (2 Part)</v>
      </c>
      <c r="JA26" s="1217">
        <f t="shared" si="139"/>
        <v>0</v>
      </c>
      <c r="JB26" s="1217">
        <f t="shared" si="140"/>
        <v>0</v>
      </c>
      <c r="JC26" s="1217">
        <f t="shared" si="141"/>
        <v>0</v>
      </c>
      <c r="JD26" s="545">
        <f t="shared" si="142"/>
        <v>0</v>
      </c>
      <c r="JE26" s="545">
        <f t="shared" si="143"/>
        <v>0</v>
      </c>
      <c r="JF26" s="329">
        <f t="shared" si="144"/>
        <v>0</v>
      </c>
      <c r="JG26" s="550">
        <f t="shared" si="145"/>
        <v>0</v>
      </c>
      <c r="JH26" s="550">
        <f t="shared" si="146"/>
        <v>0</v>
      </c>
      <c r="JI26" s="550">
        <f t="shared" si="147"/>
        <v>0</v>
      </c>
      <c r="JJ26" s="550">
        <f t="shared" si="148"/>
        <v>0</v>
      </c>
      <c r="JK26" s="550">
        <f t="shared" si="149"/>
        <v>0</v>
      </c>
      <c r="JL26" s="550">
        <f t="shared" si="150"/>
        <v>0</v>
      </c>
      <c r="JM26" s="550">
        <f t="shared" si="151"/>
        <v>0</v>
      </c>
      <c r="JN26" s="550">
        <f t="shared" si="152"/>
        <v>0</v>
      </c>
      <c r="JO26" s="1217">
        <f t="shared" si="153"/>
        <v>0</v>
      </c>
      <c r="JP26" s="545">
        <f t="shared" si="154"/>
        <v>0</v>
      </c>
      <c r="JQ26" s="329">
        <f t="shared" si="155"/>
        <v>0</v>
      </c>
      <c r="JR26" s="550">
        <f t="shared" si="156"/>
        <v>0</v>
      </c>
      <c r="JS26" s="550">
        <f t="shared" si="157"/>
        <v>0</v>
      </c>
      <c r="JT26" s="550">
        <f t="shared" si="158"/>
        <v>0</v>
      </c>
      <c r="JU26" s="550">
        <f t="shared" si="159"/>
        <v>0</v>
      </c>
      <c r="JV26" s="932">
        <f t="shared" si="160"/>
        <v>0</v>
      </c>
      <c r="JW26" s="932">
        <f t="shared" si="161"/>
        <v>0</v>
      </c>
      <c r="JX26" s="932">
        <f t="shared" si="162"/>
        <v>0</v>
      </c>
      <c r="JY26" s="932">
        <f t="shared" si="163"/>
        <v>0</v>
      </c>
      <c r="JZ26" s="932">
        <f t="shared" si="164"/>
        <v>0</v>
      </c>
      <c r="KA26" s="932">
        <f t="shared" si="165"/>
        <v>0</v>
      </c>
      <c r="KB26" s="932">
        <f t="shared" si="166"/>
        <v>0</v>
      </c>
      <c r="KC26" s="932">
        <f t="shared" si="167"/>
        <v>0</v>
      </c>
      <c r="KD26" s="327">
        <f t="shared" si="168"/>
        <v>0</v>
      </c>
      <c r="KE26" s="327">
        <f t="shared" si="169"/>
        <v>0</v>
      </c>
      <c r="KF26" s="327">
        <f t="shared" si="170"/>
        <v>0</v>
      </c>
      <c r="KG26" s="327">
        <f t="shared" si="171"/>
        <v>0</v>
      </c>
      <c r="KH26" s="327">
        <f t="shared" si="172"/>
        <v>0</v>
      </c>
      <c r="KI26" s="327">
        <f t="shared" si="173"/>
        <v>0</v>
      </c>
      <c r="KJ26" s="327">
        <f t="shared" si="174"/>
        <v>0</v>
      </c>
      <c r="KK26" s="327">
        <f t="shared" si="175"/>
        <v>0</v>
      </c>
      <c r="KL26" s="327">
        <f t="shared" si="176"/>
        <v>0</v>
      </c>
      <c r="KM26" s="327">
        <f t="shared" si="177"/>
        <v>0</v>
      </c>
      <c r="KN26" s="327">
        <f t="shared" si="178"/>
        <v>0</v>
      </c>
      <c r="KO26" s="327">
        <f t="shared" si="179"/>
        <v>0</v>
      </c>
      <c r="KP26" s="327">
        <f t="shared" si="180"/>
        <v>0</v>
      </c>
      <c r="KQ26" s="327">
        <f t="shared" si="181"/>
        <v>0</v>
      </c>
      <c r="KR26" s="739"/>
      <c r="KS26" s="739"/>
      <c r="KT26" s="739"/>
      <c r="KU26" s="739"/>
      <c r="KV26" s="739"/>
      <c r="KW26" s="739"/>
      <c r="KX26" s="739"/>
      <c r="KY26" s="739"/>
      <c r="KZ26" s="1362" t="str">
        <f t="shared" si="182"/>
        <v>Z9 (2 Part)</v>
      </c>
      <c r="LA26" s="1217">
        <f t="shared" ref="LA26:MM26" si="283">SUM(JA26/$DO$26)</f>
        <v>0</v>
      </c>
      <c r="LB26" s="1217">
        <f t="shared" si="283"/>
        <v>0</v>
      </c>
      <c r="LC26" s="1217">
        <f t="shared" si="283"/>
        <v>0</v>
      </c>
      <c r="LD26" s="545">
        <f t="shared" si="283"/>
        <v>0</v>
      </c>
      <c r="LE26" s="545">
        <f t="shared" si="283"/>
        <v>0</v>
      </c>
      <c r="LF26" s="329">
        <f t="shared" si="283"/>
        <v>0</v>
      </c>
      <c r="LG26" s="550">
        <f t="shared" si="283"/>
        <v>0</v>
      </c>
      <c r="LH26" s="550">
        <f t="shared" si="283"/>
        <v>0</v>
      </c>
      <c r="LI26" s="550">
        <f t="shared" si="283"/>
        <v>0</v>
      </c>
      <c r="LJ26" s="550">
        <f t="shared" si="283"/>
        <v>0</v>
      </c>
      <c r="LK26" s="550">
        <f t="shared" si="283"/>
        <v>0</v>
      </c>
      <c r="LL26" s="550">
        <f t="shared" si="283"/>
        <v>0</v>
      </c>
      <c r="LM26" s="550">
        <f t="shared" si="283"/>
        <v>0</v>
      </c>
      <c r="LN26" s="550">
        <f t="shared" si="283"/>
        <v>0</v>
      </c>
      <c r="LO26" s="1217">
        <f t="shared" si="283"/>
        <v>0</v>
      </c>
      <c r="LP26" s="1217">
        <f t="shared" si="283"/>
        <v>0</v>
      </c>
      <c r="LQ26" s="1217">
        <f t="shared" si="283"/>
        <v>0</v>
      </c>
      <c r="LR26" s="550">
        <f t="shared" si="283"/>
        <v>0</v>
      </c>
      <c r="LS26" s="550">
        <f t="shared" si="283"/>
        <v>0</v>
      </c>
      <c r="LT26" s="550">
        <f t="shared" si="283"/>
        <v>0</v>
      </c>
      <c r="LU26" s="550">
        <f t="shared" si="283"/>
        <v>0</v>
      </c>
      <c r="LV26" s="932">
        <f t="shared" si="283"/>
        <v>0</v>
      </c>
      <c r="LW26" s="932">
        <f t="shared" si="283"/>
        <v>0</v>
      </c>
      <c r="LX26" s="932">
        <f t="shared" si="283"/>
        <v>0</v>
      </c>
      <c r="LY26" s="932">
        <f t="shared" si="283"/>
        <v>0</v>
      </c>
      <c r="LZ26" s="932">
        <f t="shared" si="283"/>
        <v>0</v>
      </c>
      <c r="MA26" s="932">
        <f t="shared" si="283"/>
        <v>0</v>
      </c>
      <c r="MB26" s="932">
        <f t="shared" si="283"/>
        <v>0</v>
      </c>
      <c r="MC26" s="932">
        <f t="shared" si="283"/>
        <v>0</v>
      </c>
      <c r="MD26" s="932">
        <f t="shared" si="283"/>
        <v>0</v>
      </c>
      <c r="ME26" s="327">
        <f t="shared" si="283"/>
        <v>0</v>
      </c>
      <c r="MF26" s="327">
        <f t="shared" si="283"/>
        <v>0</v>
      </c>
      <c r="MG26" s="327">
        <f t="shared" si="283"/>
        <v>0</v>
      </c>
      <c r="MH26" s="327">
        <f t="shared" si="283"/>
        <v>0</v>
      </c>
      <c r="MI26" s="327">
        <f t="shared" si="283"/>
        <v>0</v>
      </c>
      <c r="MJ26" s="327">
        <f t="shared" si="283"/>
        <v>0</v>
      </c>
      <c r="MK26" s="327">
        <f t="shared" si="283"/>
        <v>0</v>
      </c>
      <c r="ML26" s="327">
        <f t="shared" si="283"/>
        <v>0</v>
      </c>
      <c r="MM26" s="327">
        <f t="shared" si="283"/>
        <v>0</v>
      </c>
      <c r="MN26" s="327">
        <f t="shared" ref="MN26:MP26" si="284">SUM(KN26/$DO$26)</f>
        <v>0</v>
      </c>
      <c r="MO26" s="327">
        <f t="shared" si="284"/>
        <v>0</v>
      </c>
      <c r="MP26" s="327">
        <f t="shared" si="284"/>
        <v>0</v>
      </c>
      <c r="MQ26" s="327">
        <f>SUM(KQ26/$DO$26)</f>
        <v>0</v>
      </c>
      <c r="MV26"/>
    </row>
    <row r="27" spans="1:360" s="317" customFormat="1" ht="15.75" hidden="1" customHeight="1" outlineLevel="1" thickTop="1" thickBot="1" x14ac:dyDescent="0.3">
      <c r="A27" s="941"/>
      <c r="B27" s="1338"/>
      <c r="C27" s="319"/>
      <c r="D27" s="319"/>
      <c r="E27" s="319"/>
      <c r="F27" s="319"/>
      <c r="G27" s="319"/>
      <c r="H27" s="616"/>
      <c r="I27" s="616"/>
      <c r="J27" s="616"/>
      <c r="K27" s="616"/>
      <c r="L27" s="616"/>
      <c r="M27" s="617"/>
      <c r="N27" s="618"/>
      <c r="O27" s="1535"/>
      <c r="P27" s="616"/>
      <c r="Q27" s="617"/>
      <c r="R27" s="618"/>
      <c r="S27" s="1535"/>
      <c r="T27" s="616"/>
      <c r="U27" s="617"/>
      <c r="V27" s="618"/>
      <c r="W27" s="1535"/>
      <c r="X27" s="616"/>
      <c r="Y27" s="617"/>
      <c r="Z27" s="618"/>
      <c r="AA27" s="1535"/>
      <c r="AB27" s="616"/>
      <c r="AC27" s="617"/>
      <c r="AD27" s="618"/>
      <c r="AE27" s="1535"/>
      <c r="AF27" s="616"/>
      <c r="AG27" s="617"/>
      <c r="AH27" s="618"/>
      <c r="AI27" s="1535"/>
      <c r="AJ27" s="616"/>
      <c r="AK27" s="617"/>
      <c r="AL27" s="618"/>
      <c r="AM27" s="1535"/>
      <c r="AN27" s="616"/>
      <c r="AO27" s="617"/>
      <c r="AP27" s="618"/>
      <c r="AQ27" s="1535"/>
      <c r="AR27" s="616"/>
      <c r="AS27" s="617"/>
      <c r="AT27" s="618"/>
      <c r="AU27" s="1535"/>
      <c r="AV27" s="616"/>
      <c r="AW27" s="617"/>
      <c r="AX27" s="618"/>
      <c r="AY27" s="1535"/>
      <c r="AZ27" s="616"/>
      <c r="BA27" s="617"/>
      <c r="BB27" s="616"/>
      <c r="BC27" s="619"/>
      <c r="BD27" s="616"/>
      <c r="BE27" s="617"/>
      <c r="BF27" s="616"/>
      <c r="BG27" s="1059"/>
      <c r="BH27" s="757"/>
      <c r="BI27" s="1049"/>
      <c r="BJ27" s="1048"/>
      <c r="BK27" s="1057"/>
      <c r="BL27" s="1048"/>
      <c r="BM27" s="1048"/>
      <c r="BN27" s="1048"/>
      <c r="BO27" s="616"/>
      <c r="BP27" s="1336"/>
      <c r="BQ27" s="1487"/>
      <c r="BR27" s="734">
        <f t="shared" si="37"/>
        <v>0</v>
      </c>
      <c r="BS27" s="734">
        <f t="shared" si="185"/>
        <v>0</v>
      </c>
      <c r="BT27" s="696">
        <f t="shared" si="186"/>
        <v>1</v>
      </c>
      <c r="BU27" s="1339" t="str">
        <f t="shared" si="38"/>
        <v>AG F Fungacide</v>
      </c>
      <c r="BV27" s="644" t="str">
        <f t="shared" si="39"/>
        <v>Additives</v>
      </c>
      <c r="BW27" s="1233">
        <f t="shared" si="187"/>
        <v>0</v>
      </c>
      <c r="BX27" s="1233">
        <f t="shared" si="187"/>
        <v>0</v>
      </c>
      <c r="BY27" s="1233">
        <f t="shared" si="187"/>
        <v>0</v>
      </c>
      <c r="BZ27" s="1234">
        <f t="shared" si="187"/>
        <v>0</v>
      </c>
      <c r="CA27" s="1234">
        <f t="shared" si="187"/>
        <v>0</v>
      </c>
      <c r="CB27" s="1235">
        <f t="shared" si="187"/>
        <v>0</v>
      </c>
      <c r="CC27" s="1236">
        <f t="shared" si="41"/>
        <v>0</v>
      </c>
      <c r="CD27" s="1236">
        <f t="shared" ref="CD27" si="285">CD333</f>
        <v>0</v>
      </c>
      <c r="CE27" s="1236">
        <f t="shared" si="43"/>
        <v>0</v>
      </c>
      <c r="CF27" s="1236">
        <f t="shared" si="43"/>
        <v>0</v>
      </c>
      <c r="CG27" s="1236">
        <f t="shared" si="43"/>
        <v>0</v>
      </c>
      <c r="CH27" s="1236">
        <f t="shared" ref="CH27" si="286">CH333</f>
        <v>0</v>
      </c>
      <c r="CI27" s="1236">
        <f t="shared" ref="CI27:CQ27" si="287">CI333</f>
        <v>0</v>
      </c>
      <c r="CJ27" s="1236">
        <f t="shared" si="287"/>
        <v>0</v>
      </c>
      <c r="CK27" s="1233">
        <f t="shared" si="287"/>
        <v>0</v>
      </c>
      <c r="CL27" s="1234">
        <f t="shared" si="287"/>
        <v>0</v>
      </c>
      <c r="CM27" s="1235">
        <f t="shared" si="287"/>
        <v>0</v>
      </c>
      <c r="CN27" s="1236">
        <f t="shared" si="287"/>
        <v>0</v>
      </c>
      <c r="CO27" s="1236">
        <f t="shared" si="287"/>
        <v>0</v>
      </c>
      <c r="CP27" s="1236">
        <f t="shared" si="287"/>
        <v>0</v>
      </c>
      <c r="CQ27" s="1236">
        <f t="shared" si="287"/>
        <v>0</v>
      </c>
      <c r="CR27" s="1237">
        <f t="shared" ref="CR27:DM27" si="288">CR333</f>
        <v>0</v>
      </c>
      <c r="CS27" s="1237">
        <f t="shared" si="288"/>
        <v>0</v>
      </c>
      <c r="CT27" s="1237">
        <f t="shared" si="288"/>
        <v>0</v>
      </c>
      <c r="CU27" s="1237">
        <f t="shared" si="288"/>
        <v>0</v>
      </c>
      <c r="CV27" s="1237">
        <f t="shared" si="288"/>
        <v>0</v>
      </c>
      <c r="CW27" s="1237">
        <f t="shared" si="288"/>
        <v>0</v>
      </c>
      <c r="CX27" s="1237">
        <f t="shared" si="288"/>
        <v>0</v>
      </c>
      <c r="CY27" s="1237">
        <f t="shared" si="288"/>
        <v>0</v>
      </c>
      <c r="CZ27" s="1238">
        <f t="shared" si="288"/>
        <v>0</v>
      </c>
      <c r="DA27" s="1238">
        <f t="shared" si="288"/>
        <v>0</v>
      </c>
      <c r="DB27" s="1238">
        <f t="shared" si="288"/>
        <v>0</v>
      </c>
      <c r="DC27" s="1238">
        <f t="shared" si="288"/>
        <v>0</v>
      </c>
      <c r="DD27" s="1238">
        <f t="shared" si="288"/>
        <v>0</v>
      </c>
      <c r="DE27" s="1238">
        <f t="shared" si="288"/>
        <v>0</v>
      </c>
      <c r="DF27" s="1238">
        <f t="shared" ref="DF27" si="289">DF333</f>
        <v>0</v>
      </c>
      <c r="DG27" s="1238">
        <f t="shared" si="288"/>
        <v>0</v>
      </c>
      <c r="DH27" s="1238">
        <f t="shared" si="288"/>
        <v>0</v>
      </c>
      <c r="DI27" s="1238">
        <f t="shared" si="288"/>
        <v>0</v>
      </c>
      <c r="DJ27" s="1238">
        <f t="shared" ref="DJ27:DL27" si="290">DJ333</f>
        <v>0</v>
      </c>
      <c r="DK27" s="1238">
        <f t="shared" si="290"/>
        <v>0</v>
      </c>
      <c r="DL27" s="1238">
        <f t="shared" si="290"/>
        <v>0</v>
      </c>
      <c r="DM27" s="1238">
        <f t="shared" si="288"/>
        <v>0</v>
      </c>
      <c r="DN27" s="1077">
        <f t="shared" si="194"/>
        <v>1</v>
      </c>
      <c r="DO27" s="1078">
        <f t="shared" si="194"/>
        <v>0.94599999999999995</v>
      </c>
      <c r="DP27" s="1078">
        <f t="shared" si="194"/>
        <v>1000</v>
      </c>
      <c r="DQ27" s="1079">
        <f t="shared" si="194"/>
        <v>1.0570824524312896</v>
      </c>
      <c r="DR27" s="1218">
        <f t="shared" si="194"/>
        <v>60</v>
      </c>
      <c r="DS27" s="1218">
        <f t="shared" si="194"/>
        <v>6.3424947145877389E-2</v>
      </c>
      <c r="DT27" s="739"/>
      <c r="DU27" s="1409"/>
      <c r="DV27" s="1409"/>
      <c r="DW27" s="1409"/>
      <c r="DX27" s="1409"/>
      <c r="DY27" s="1409"/>
      <c r="DZ27" s="1409"/>
      <c r="EA27" s="1409"/>
      <c r="EB27" s="1409"/>
      <c r="EC27" s="1409"/>
      <c r="ED27" s="1409"/>
      <c r="EE27" s="1409"/>
      <c r="EF27" s="1409"/>
      <c r="EG27" s="1409"/>
      <c r="EH27" s="1409"/>
      <c r="EI27" s="1409"/>
      <c r="EJ27" s="1409"/>
      <c r="EK27" s="1409"/>
      <c r="EL27" s="1340">
        <f t="shared" si="50"/>
        <v>0</v>
      </c>
      <c r="EM27" s="739"/>
      <c r="EN27" s="739"/>
      <c r="EO27" s="739"/>
      <c r="EP27" s="739"/>
      <c r="EQ27" s="739"/>
      <c r="ER27" s="739"/>
      <c r="ES27" s="739"/>
      <c r="ET27" s="739"/>
      <c r="EU27" s="739"/>
      <c r="EV27" s="739"/>
      <c r="EW27" s="739"/>
      <c r="EX27" s="739"/>
      <c r="EY27" s="739"/>
      <c r="EZ27" s="1348" t="str">
        <f t="shared" si="51"/>
        <v>AG F Fungacide</v>
      </c>
      <c r="FA27" s="1224">
        <f t="shared" si="52"/>
        <v>0</v>
      </c>
      <c r="FB27" s="1224">
        <f t="shared" si="53"/>
        <v>0</v>
      </c>
      <c r="FC27" s="1224">
        <f t="shared" si="54"/>
        <v>0</v>
      </c>
      <c r="FD27" s="544">
        <f t="shared" si="55"/>
        <v>0</v>
      </c>
      <c r="FE27" s="544">
        <f t="shared" si="56"/>
        <v>0</v>
      </c>
      <c r="FF27" s="324">
        <f t="shared" si="57"/>
        <v>0</v>
      </c>
      <c r="FG27" s="549">
        <f t="shared" si="58"/>
        <v>0</v>
      </c>
      <c r="FH27" s="549">
        <f t="shared" si="59"/>
        <v>0</v>
      </c>
      <c r="FI27" s="549">
        <f t="shared" si="60"/>
        <v>0</v>
      </c>
      <c r="FJ27" s="549">
        <f t="shared" si="61"/>
        <v>0</v>
      </c>
      <c r="FK27" s="549">
        <f t="shared" si="62"/>
        <v>0</v>
      </c>
      <c r="FL27" s="549">
        <f t="shared" si="63"/>
        <v>0</v>
      </c>
      <c r="FM27" s="549">
        <f t="shared" si="64"/>
        <v>0</v>
      </c>
      <c r="FN27" s="549">
        <f t="shared" si="65"/>
        <v>0</v>
      </c>
      <c r="FO27" s="1203">
        <f t="shared" si="66"/>
        <v>0</v>
      </c>
      <c r="FP27" s="544">
        <f t="shared" si="67"/>
        <v>0</v>
      </c>
      <c r="FQ27" s="324">
        <f t="shared" si="68"/>
        <v>0</v>
      </c>
      <c r="FR27" s="548">
        <f t="shared" si="69"/>
        <v>0</v>
      </c>
      <c r="FS27" s="548">
        <f t="shared" si="70"/>
        <v>0</v>
      </c>
      <c r="FT27" s="548">
        <f t="shared" si="195"/>
        <v>0</v>
      </c>
      <c r="FU27" s="548">
        <f t="shared" si="71"/>
        <v>0</v>
      </c>
      <c r="FV27" s="928">
        <f t="shared" si="72"/>
        <v>0</v>
      </c>
      <c r="FW27" s="928">
        <f t="shared" si="73"/>
        <v>0</v>
      </c>
      <c r="FX27" s="928">
        <f t="shared" si="74"/>
        <v>0</v>
      </c>
      <c r="FY27" s="928">
        <f t="shared" si="75"/>
        <v>0</v>
      </c>
      <c r="FZ27" s="928">
        <f t="shared" si="76"/>
        <v>0</v>
      </c>
      <c r="GA27" s="928">
        <f t="shared" si="77"/>
        <v>0</v>
      </c>
      <c r="GB27" s="928">
        <f t="shared" si="78"/>
        <v>0</v>
      </c>
      <c r="GC27" s="928">
        <f t="shared" si="79"/>
        <v>0</v>
      </c>
      <c r="GD27" s="326">
        <f t="shared" si="80"/>
        <v>0</v>
      </c>
      <c r="GE27" s="326">
        <f t="shared" si="81"/>
        <v>0</v>
      </c>
      <c r="GF27" s="326">
        <f t="shared" si="82"/>
        <v>0</v>
      </c>
      <c r="GG27" s="326">
        <f t="shared" si="83"/>
        <v>0</v>
      </c>
      <c r="GH27" s="326">
        <f t="shared" si="84"/>
        <v>0</v>
      </c>
      <c r="GI27" s="326">
        <f t="shared" si="85"/>
        <v>0</v>
      </c>
      <c r="GJ27" s="326">
        <f t="shared" si="86"/>
        <v>0</v>
      </c>
      <c r="GK27" s="326">
        <f t="shared" si="87"/>
        <v>0</v>
      </c>
      <c r="GL27" s="326">
        <f t="shared" si="88"/>
        <v>0</v>
      </c>
      <c r="GM27" s="326">
        <f t="shared" si="89"/>
        <v>0</v>
      </c>
      <c r="GN27" s="326">
        <f t="shared" si="90"/>
        <v>0</v>
      </c>
      <c r="GO27" s="326">
        <f t="shared" si="91"/>
        <v>0</v>
      </c>
      <c r="GP27" s="326">
        <f t="shared" si="92"/>
        <v>0</v>
      </c>
      <c r="GQ27" s="326">
        <f t="shared" si="93"/>
        <v>0</v>
      </c>
      <c r="GR27" s="739"/>
      <c r="GS27" s="739"/>
      <c r="GT27" s="739"/>
      <c r="GU27" s="739"/>
      <c r="GV27" s="739"/>
      <c r="GW27" s="739"/>
      <c r="GX27" s="739"/>
      <c r="GY27" s="739"/>
      <c r="GZ27" s="1362" t="str">
        <f t="shared" si="94"/>
        <v>AG F Fungacide</v>
      </c>
      <c r="HA27" s="1225">
        <f t="shared" si="95"/>
        <v>0</v>
      </c>
      <c r="HB27" s="1225">
        <f t="shared" si="96"/>
        <v>0</v>
      </c>
      <c r="HC27" s="1225">
        <f t="shared" si="97"/>
        <v>0</v>
      </c>
      <c r="HD27" s="542">
        <f t="shared" si="98"/>
        <v>0</v>
      </c>
      <c r="HE27" s="542">
        <f t="shared" si="99"/>
        <v>0</v>
      </c>
      <c r="HF27" s="321">
        <f t="shared" si="100"/>
        <v>0</v>
      </c>
      <c r="HG27" s="547">
        <f t="shared" si="101"/>
        <v>0</v>
      </c>
      <c r="HH27" s="547">
        <f t="shared" si="102"/>
        <v>0</v>
      </c>
      <c r="HI27" s="547">
        <f t="shared" si="103"/>
        <v>0</v>
      </c>
      <c r="HJ27" s="547">
        <f t="shared" si="104"/>
        <v>0</v>
      </c>
      <c r="HK27" s="547">
        <f t="shared" si="105"/>
        <v>0</v>
      </c>
      <c r="HL27" s="547">
        <f t="shared" si="106"/>
        <v>0</v>
      </c>
      <c r="HM27" s="547">
        <f t="shared" si="107"/>
        <v>0</v>
      </c>
      <c r="HN27" s="547">
        <f t="shared" si="108"/>
        <v>0</v>
      </c>
      <c r="HO27" s="1225">
        <f t="shared" si="109"/>
        <v>0</v>
      </c>
      <c r="HP27" s="542">
        <f t="shared" si="110"/>
        <v>0</v>
      </c>
      <c r="HQ27" s="321">
        <f t="shared" si="111"/>
        <v>0</v>
      </c>
      <c r="HR27" s="547">
        <f t="shared" si="112"/>
        <v>0</v>
      </c>
      <c r="HS27" s="547">
        <f t="shared" si="113"/>
        <v>0</v>
      </c>
      <c r="HT27" s="547">
        <f t="shared" si="114"/>
        <v>0</v>
      </c>
      <c r="HU27" s="547">
        <f t="shared" si="115"/>
        <v>0</v>
      </c>
      <c r="HV27" s="931">
        <f t="shared" si="116"/>
        <v>0</v>
      </c>
      <c r="HW27" s="931">
        <f t="shared" si="117"/>
        <v>0</v>
      </c>
      <c r="HX27" s="931">
        <f t="shared" si="118"/>
        <v>0</v>
      </c>
      <c r="HY27" s="931">
        <f t="shared" si="119"/>
        <v>0</v>
      </c>
      <c r="HZ27" s="931">
        <f t="shared" si="120"/>
        <v>0</v>
      </c>
      <c r="IA27" s="931">
        <f t="shared" si="121"/>
        <v>0</v>
      </c>
      <c r="IB27" s="931">
        <f t="shared" si="122"/>
        <v>0</v>
      </c>
      <c r="IC27" s="931">
        <f t="shared" si="123"/>
        <v>0</v>
      </c>
      <c r="ID27" s="1226">
        <f t="shared" si="124"/>
        <v>0</v>
      </c>
      <c r="IE27" s="1226">
        <f t="shared" si="125"/>
        <v>0</v>
      </c>
      <c r="IF27" s="1226">
        <f t="shared" si="126"/>
        <v>0</v>
      </c>
      <c r="IG27" s="1226">
        <f t="shared" si="127"/>
        <v>0</v>
      </c>
      <c r="IH27" s="1226">
        <f t="shared" si="128"/>
        <v>0</v>
      </c>
      <c r="II27" s="1226">
        <f t="shared" si="129"/>
        <v>0</v>
      </c>
      <c r="IJ27" s="1226">
        <f t="shared" si="130"/>
        <v>0</v>
      </c>
      <c r="IK27" s="1226">
        <f t="shared" si="131"/>
        <v>0</v>
      </c>
      <c r="IL27" s="1226">
        <f t="shared" si="132"/>
        <v>0</v>
      </c>
      <c r="IM27" s="1226">
        <f t="shared" si="133"/>
        <v>0</v>
      </c>
      <c r="IN27" s="1226">
        <f t="shared" si="134"/>
        <v>0</v>
      </c>
      <c r="IO27" s="1226">
        <f t="shared" si="135"/>
        <v>0</v>
      </c>
      <c r="IP27" s="1226">
        <f t="shared" si="136"/>
        <v>0</v>
      </c>
      <c r="IQ27" s="1226">
        <f t="shared" si="137"/>
        <v>0</v>
      </c>
      <c r="IR27" s="739"/>
      <c r="IS27" s="739"/>
      <c r="IT27" s="739"/>
      <c r="IU27" s="739"/>
      <c r="IV27" s="739"/>
      <c r="IW27" s="739"/>
      <c r="IX27" s="739"/>
      <c r="IY27" s="739"/>
      <c r="IZ27" s="1362" t="str">
        <f t="shared" si="138"/>
        <v>AG F Fungacide</v>
      </c>
      <c r="JA27" s="1217">
        <f t="shared" si="139"/>
        <v>0</v>
      </c>
      <c r="JB27" s="1217">
        <f t="shared" si="140"/>
        <v>0</v>
      </c>
      <c r="JC27" s="1217">
        <f t="shared" si="141"/>
        <v>0</v>
      </c>
      <c r="JD27" s="545">
        <f t="shared" si="142"/>
        <v>0</v>
      </c>
      <c r="JE27" s="545">
        <f t="shared" si="143"/>
        <v>0</v>
      </c>
      <c r="JF27" s="329">
        <f t="shared" si="144"/>
        <v>0</v>
      </c>
      <c r="JG27" s="550">
        <f t="shared" si="145"/>
        <v>0</v>
      </c>
      <c r="JH27" s="550">
        <f t="shared" si="146"/>
        <v>0</v>
      </c>
      <c r="JI27" s="550">
        <f t="shared" si="147"/>
        <v>0</v>
      </c>
      <c r="JJ27" s="550">
        <f t="shared" si="148"/>
        <v>0</v>
      </c>
      <c r="JK27" s="550">
        <f t="shared" si="149"/>
        <v>0</v>
      </c>
      <c r="JL27" s="550">
        <f t="shared" si="150"/>
        <v>0</v>
      </c>
      <c r="JM27" s="550">
        <f t="shared" si="151"/>
        <v>0</v>
      </c>
      <c r="JN27" s="550">
        <f t="shared" si="152"/>
        <v>0</v>
      </c>
      <c r="JO27" s="1217">
        <f t="shared" si="153"/>
        <v>0</v>
      </c>
      <c r="JP27" s="545">
        <f t="shared" si="154"/>
        <v>0</v>
      </c>
      <c r="JQ27" s="329">
        <f t="shared" si="155"/>
        <v>0</v>
      </c>
      <c r="JR27" s="550">
        <f t="shared" si="156"/>
        <v>0</v>
      </c>
      <c r="JS27" s="550">
        <f t="shared" si="157"/>
        <v>0</v>
      </c>
      <c r="JT27" s="550">
        <f t="shared" si="158"/>
        <v>0</v>
      </c>
      <c r="JU27" s="550">
        <f t="shared" si="159"/>
        <v>0</v>
      </c>
      <c r="JV27" s="932">
        <f t="shared" si="160"/>
        <v>0</v>
      </c>
      <c r="JW27" s="932">
        <f t="shared" si="161"/>
        <v>0</v>
      </c>
      <c r="JX27" s="932">
        <f t="shared" si="162"/>
        <v>0</v>
      </c>
      <c r="JY27" s="932">
        <f t="shared" si="163"/>
        <v>0</v>
      </c>
      <c r="JZ27" s="932">
        <f t="shared" si="164"/>
        <v>0</v>
      </c>
      <c r="KA27" s="932">
        <f t="shared" si="165"/>
        <v>0</v>
      </c>
      <c r="KB27" s="932">
        <f t="shared" si="166"/>
        <v>0</v>
      </c>
      <c r="KC27" s="932">
        <f t="shared" si="167"/>
        <v>0</v>
      </c>
      <c r="KD27" s="327">
        <f t="shared" si="168"/>
        <v>0</v>
      </c>
      <c r="KE27" s="327">
        <f t="shared" si="169"/>
        <v>0</v>
      </c>
      <c r="KF27" s="327">
        <f t="shared" si="170"/>
        <v>0</v>
      </c>
      <c r="KG27" s="327">
        <f t="shared" si="171"/>
        <v>0</v>
      </c>
      <c r="KH27" s="327">
        <f t="shared" si="172"/>
        <v>0</v>
      </c>
      <c r="KI27" s="327">
        <f t="shared" si="173"/>
        <v>0</v>
      </c>
      <c r="KJ27" s="327">
        <f t="shared" si="174"/>
        <v>0</v>
      </c>
      <c r="KK27" s="327">
        <f t="shared" si="175"/>
        <v>0</v>
      </c>
      <c r="KL27" s="327">
        <f t="shared" si="176"/>
        <v>0</v>
      </c>
      <c r="KM27" s="327">
        <f t="shared" si="177"/>
        <v>0</v>
      </c>
      <c r="KN27" s="327">
        <f t="shared" si="178"/>
        <v>0</v>
      </c>
      <c r="KO27" s="327">
        <f t="shared" si="179"/>
        <v>0</v>
      </c>
      <c r="KP27" s="327">
        <f t="shared" si="180"/>
        <v>0</v>
      </c>
      <c r="KQ27" s="327">
        <f t="shared" si="181"/>
        <v>0</v>
      </c>
      <c r="KR27" s="739"/>
      <c r="KS27" s="739"/>
      <c r="KT27" s="739"/>
      <c r="KU27" s="739"/>
      <c r="KV27" s="739"/>
      <c r="KW27" s="739"/>
      <c r="KX27" s="739"/>
      <c r="KY27" s="739"/>
      <c r="KZ27" s="1362" t="str">
        <f t="shared" si="182"/>
        <v>AG F Fungacide</v>
      </c>
      <c r="LA27" s="1217">
        <f t="shared" ref="LA27:MM27" si="291">SUM(JA27/$DO$27)</f>
        <v>0</v>
      </c>
      <c r="LB27" s="1217">
        <f t="shared" si="291"/>
        <v>0</v>
      </c>
      <c r="LC27" s="1217">
        <f t="shared" si="291"/>
        <v>0</v>
      </c>
      <c r="LD27" s="545">
        <f t="shared" si="291"/>
        <v>0</v>
      </c>
      <c r="LE27" s="545">
        <f t="shared" si="291"/>
        <v>0</v>
      </c>
      <c r="LF27" s="329">
        <f t="shared" si="291"/>
        <v>0</v>
      </c>
      <c r="LG27" s="550">
        <f t="shared" si="291"/>
        <v>0</v>
      </c>
      <c r="LH27" s="550">
        <f t="shared" si="291"/>
        <v>0</v>
      </c>
      <c r="LI27" s="550">
        <f t="shared" si="291"/>
        <v>0</v>
      </c>
      <c r="LJ27" s="550">
        <f t="shared" si="291"/>
        <v>0</v>
      </c>
      <c r="LK27" s="550">
        <f t="shared" si="291"/>
        <v>0</v>
      </c>
      <c r="LL27" s="550">
        <f t="shared" si="291"/>
        <v>0</v>
      </c>
      <c r="LM27" s="550">
        <f t="shared" si="291"/>
        <v>0</v>
      </c>
      <c r="LN27" s="550">
        <f t="shared" si="291"/>
        <v>0</v>
      </c>
      <c r="LO27" s="1217">
        <f t="shared" si="291"/>
        <v>0</v>
      </c>
      <c r="LP27" s="1217">
        <f t="shared" si="291"/>
        <v>0</v>
      </c>
      <c r="LQ27" s="1217">
        <f t="shared" si="291"/>
        <v>0</v>
      </c>
      <c r="LR27" s="550">
        <f t="shared" si="291"/>
        <v>0</v>
      </c>
      <c r="LS27" s="550">
        <f t="shared" si="291"/>
        <v>0</v>
      </c>
      <c r="LT27" s="550">
        <f t="shared" si="291"/>
        <v>0</v>
      </c>
      <c r="LU27" s="550">
        <f t="shared" si="291"/>
        <v>0</v>
      </c>
      <c r="LV27" s="932">
        <f t="shared" si="291"/>
        <v>0</v>
      </c>
      <c r="LW27" s="932">
        <f t="shared" si="291"/>
        <v>0</v>
      </c>
      <c r="LX27" s="932">
        <f t="shared" si="291"/>
        <v>0</v>
      </c>
      <c r="LY27" s="932">
        <f t="shared" si="291"/>
        <v>0</v>
      </c>
      <c r="LZ27" s="932">
        <f t="shared" si="291"/>
        <v>0</v>
      </c>
      <c r="MA27" s="932">
        <f t="shared" si="291"/>
        <v>0</v>
      </c>
      <c r="MB27" s="932">
        <f t="shared" si="291"/>
        <v>0</v>
      </c>
      <c r="MC27" s="932">
        <f t="shared" si="291"/>
        <v>0</v>
      </c>
      <c r="MD27" s="932">
        <f t="shared" si="291"/>
        <v>0</v>
      </c>
      <c r="ME27" s="327">
        <f t="shared" si="291"/>
        <v>0</v>
      </c>
      <c r="MF27" s="327">
        <f t="shared" si="291"/>
        <v>0</v>
      </c>
      <c r="MG27" s="327">
        <f t="shared" si="291"/>
        <v>0</v>
      </c>
      <c r="MH27" s="327">
        <f t="shared" si="291"/>
        <v>0</v>
      </c>
      <c r="MI27" s="327">
        <f t="shared" si="291"/>
        <v>0</v>
      </c>
      <c r="MJ27" s="327">
        <f t="shared" si="291"/>
        <v>0</v>
      </c>
      <c r="MK27" s="327">
        <f t="shared" si="291"/>
        <v>0</v>
      </c>
      <c r="ML27" s="327">
        <f t="shared" si="291"/>
        <v>0</v>
      </c>
      <c r="MM27" s="327">
        <f t="shared" si="291"/>
        <v>0</v>
      </c>
      <c r="MN27" s="327">
        <f t="shared" ref="MN27:MP27" si="292">SUM(KN27/$DO$27)</f>
        <v>0</v>
      </c>
      <c r="MO27" s="327">
        <f t="shared" si="292"/>
        <v>0</v>
      </c>
      <c r="MP27" s="327">
        <f t="shared" si="292"/>
        <v>0</v>
      </c>
      <c r="MQ27" s="327">
        <f>SUM(KQ27/$DO$27)</f>
        <v>0</v>
      </c>
    </row>
    <row r="28" spans="1:360" s="317" customFormat="1" ht="15" hidden="1" customHeight="1" outlineLevel="1" thickTop="1" thickBot="1" x14ac:dyDescent="0.3">
      <c r="A28" s="941"/>
      <c r="B28" s="1338"/>
      <c r="C28" s="319"/>
      <c r="D28" s="319"/>
      <c r="E28" s="319"/>
      <c r="F28" s="319"/>
      <c r="G28" s="319"/>
      <c r="H28" s="616"/>
      <c r="I28" s="616"/>
      <c r="J28" s="616"/>
      <c r="K28" s="616"/>
      <c r="L28" s="616"/>
      <c r="M28" s="617"/>
      <c r="N28" s="618"/>
      <c r="O28" s="1535"/>
      <c r="P28" s="616"/>
      <c r="Q28" s="617"/>
      <c r="R28" s="618"/>
      <c r="S28" s="1535"/>
      <c r="T28" s="616"/>
      <c r="U28" s="617"/>
      <c r="V28" s="618"/>
      <c r="W28" s="1535"/>
      <c r="X28" s="616"/>
      <c r="Y28" s="617"/>
      <c r="Z28" s="618"/>
      <c r="AA28" s="1535"/>
      <c r="AB28" s="616"/>
      <c r="AC28" s="617"/>
      <c r="AD28" s="618"/>
      <c r="AE28" s="1535"/>
      <c r="AF28" s="616"/>
      <c r="AG28" s="617"/>
      <c r="AH28" s="618"/>
      <c r="AI28" s="1535"/>
      <c r="AJ28" s="616"/>
      <c r="AK28" s="617"/>
      <c r="AL28" s="618"/>
      <c r="AM28" s="1535"/>
      <c r="AN28" s="616"/>
      <c r="AO28" s="617"/>
      <c r="AP28" s="618"/>
      <c r="AQ28" s="1535"/>
      <c r="AR28" s="616"/>
      <c r="AS28" s="617"/>
      <c r="AT28" s="618"/>
      <c r="AU28" s="1535"/>
      <c r="AV28" s="616"/>
      <c r="AW28" s="617"/>
      <c r="AX28" s="618"/>
      <c r="AY28" s="1535"/>
      <c r="AZ28" s="616"/>
      <c r="BA28" s="617"/>
      <c r="BB28" s="616"/>
      <c r="BC28" s="619"/>
      <c r="BD28" s="616"/>
      <c r="BE28" s="617"/>
      <c r="BF28" s="616"/>
      <c r="BG28" s="1060"/>
      <c r="BH28" s="1061"/>
      <c r="BI28" s="1062"/>
      <c r="BJ28" s="1063"/>
      <c r="BK28" s="1064"/>
      <c r="BL28" s="1063"/>
      <c r="BM28" s="1063"/>
      <c r="BN28" s="1063"/>
      <c r="BO28" s="616"/>
      <c r="BP28" s="1336"/>
      <c r="BQ28" s="1487"/>
      <c r="BR28" s="734">
        <f t="shared" si="37"/>
        <v>5.4382483487450459</v>
      </c>
      <c r="BS28" s="734">
        <f t="shared" si="185"/>
        <v>5.1064121532364597</v>
      </c>
      <c r="BT28" s="696">
        <f t="shared" si="186"/>
        <v>1</v>
      </c>
      <c r="BU28" s="1339" t="str">
        <f>$BU319</f>
        <v>**Water RO</v>
      </c>
      <c r="BV28" s="1145" t="str">
        <f>$BV319</f>
        <v>H2O</v>
      </c>
      <c r="BW28" s="1233">
        <f t="shared" ref="BW28:DB28" si="293">BW319</f>
        <v>0</v>
      </c>
      <c r="BX28" s="1233">
        <f t="shared" si="293"/>
        <v>0</v>
      </c>
      <c r="BY28" s="1233">
        <f t="shared" si="293"/>
        <v>0</v>
      </c>
      <c r="BZ28" s="1234">
        <f t="shared" si="293"/>
        <v>0</v>
      </c>
      <c r="CA28" s="1234">
        <f t="shared" si="293"/>
        <v>0</v>
      </c>
      <c r="CB28" s="1235">
        <f t="shared" si="293"/>
        <v>0</v>
      </c>
      <c r="CC28" s="1236">
        <f t="shared" si="293"/>
        <v>0</v>
      </c>
      <c r="CD28" s="1236">
        <f t="shared" si="293"/>
        <v>0</v>
      </c>
      <c r="CE28" s="1236">
        <f t="shared" si="293"/>
        <v>0</v>
      </c>
      <c r="CF28" s="1236">
        <f t="shared" si="293"/>
        <v>0</v>
      </c>
      <c r="CG28" s="1236">
        <f t="shared" si="293"/>
        <v>3.0000000000000001E-3</v>
      </c>
      <c r="CH28" s="1236">
        <f t="shared" si="293"/>
        <v>0</v>
      </c>
      <c r="CI28" s="1236">
        <f t="shared" si="293"/>
        <v>0</v>
      </c>
      <c r="CJ28" s="1236">
        <f t="shared" si="293"/>
        <v>0</v>
      </c>
      <c r="CK28" s="1233">
        <f t="shared" si="293"/>
        <v>0</v>
      </c>
      <c r="CL28" s="1234">
        <f t="shared" si="293"/>
        <v>0</v>
      </c>
      <c r="CM28" s="1235">
        <f t="shared" si="293"/>
        <v>0</v>
      </c>
      <c r="CN28" s="1236">
        <f t="shared" si="293"/>
        <v>4.0000000000000002E-4</v>
      </c>
      <c r="CO28" s="1236">
        <f t="shared" si="293"/>
        <v>1.256E-3</v>
      </c>
      <c r="CP28" s="1236">
        <f t="shared" si="293"/>
        <v>0</v>
      </c>
      <c r="CQ28" s="1236">
        <f t="shared" si="293"/>
        <v>0</v>
      </c>
      <c r="CR28" s="1237">
        <f t="shared" si="293"/>
        <v>0</v>
      </c>
      <c r="CS28" s="1237">
        <f t="shared" si="293"/>
        <v>7.4980000000000001E-4</v>
      </c>
      <c r="CT28" s="1237">
        <f t="shared" si="293"/>
        <v>7.9978999999999998E-4</v>
      </c>
      <c r="CU28" s="1237">
        <f t="shared" si="293"/>
        <v>3.9999999999999998E-6</v>
      </c>
      <c r="CV28" s="1237">
        <f t="shared" si="293"/>
        <v>4.4988E-4</v>
      </c>
      <c r="CW28" s="1237">
        <f t="shared" si="293"/>
        <v>1.3496E-4</v>
      </c>
      <c r="CX28" s="1237">
        <f t="shared" si="293"/>
        <v>2.2994000000000001E-4</v>
      </c>
      <c r="CY28" s="1237">
        <f t="shared" si="293"/>
        <v>9.6492000000000001E-3</v>
      </c>
      <c r="CZ28" s="1238">
        <f t="shared" si="293"/>
        <v>4.6543000000000001E-3</v>
      </c>
      <c r="DA28" s="1238">
        <f t="shared" si="293"/>
        <v>0</v>
      </c>
      <c r="DB28" s="1238">
        <f t="shared" si="293"/>
        <v>0</v>
      </c>
      <c r="DC28" s="1238">
        <f t="shared" ref="DC28:DS28" si="294">DC319</f>
        <v>0</v>
      </c>
      <c r="DD28" s="1238">
        <f t="shared" si="294"/>
        <v>0</v>
      </c>
      <c r="DE28" s="1238">
        <f t="shared" si="294"/>
        <v>0</v>
      </c>
      <c r="DF28" s="1238">
        <f t="shared" si="294"/>
        <v>0</v>
      </c>
      <c r="DG28" s="1238">
        <f t="shared" si="294"/>
        <v>0</v>
      </c>
      <c r="DH28" s="1238">
        <f t="shared" si="294"/>
        <v>0</v>
      </c>
      <c r="DI28" s="1238">
        <f t="shared" si="294"/>
        <v>0</v>
      </c>
      <c r="DJ28" s="1238">
        <f t="shared" si="294"/>
        <v>0</v>
      </c>
      <c r="DK28" s="1238">
        <f t="shared" si="294"/>
        <v>0</v>
      </c>
      <c r="DL28" s="1238">
        <f t="shared" si="294"/>
        <v>0</v>
      </c>
      <c r="DM28" s="1238">
        <f t="shared" si="294"/>
        <v>0</v>
      </c>
      <c r="DN28" s="1077">
        <f t="shared" si="294"/>
        <v>1</v>
      </c>
      <c r="DO28" s="1078">
        <f t="shared" si="294"/>
        <v>1</v>
      </c>
      <c r="DP28" s="1078">
        <f t="shared" si="294"/>
        <v>1000</v>
      </c>
      <c r="DQ28" s="1079">
        <f t="shared" si="294"/>
        <v>1</v>
      </c>
      <c r="DR28" s="1218">
        <f t="shared" si="294"/>
        <v>0.01</v>
      </c>
      <c r="DS28" s="1218">
        <f t="shared" si="294"/>
        <v>1.0000000000000001E-5</v>
      </c>
      <c r="DT28" s="739"/>
      <c r="DU28" s="1409"/>
      <c r="DV28" s="1409"/>
      <c r="DW28" s="1409"/>
      <c r="DX28" s="1409"/>
      <c r="DY28" s="1409"/>
      <c r="DZ28" s="1409"/>
      <c r="EA28" s="1409"/>
      <c r="EB28" s="1409"/>
      <c r="EC28" s="1409"/>
      <c r="ED28" s="1409"/>
      <c r="EE28" s="1409"/>
      <c r="EF28" s="1409"/>
      <c r="EG28" s="1409"/>
      <c r="EH28" s="1409"/>
      <c r="EI28" s="1409"/>
      <c r="EJ28" s="1409"/>
      <c r="EK28" s="1409"/>
      <c r="EL28" s="1340" t="str">
        <f>EL319</f>
        <v>Crap</v>
      </c>
      <c r="EM28" s="739"/>
      <c r="EN28" s="739"/>
      <c r="EO28" s="739"/>
      <c r="EP28" s="739"/>
      <c r="EQ28" s="739"/>
      <c r="ER28" s="739"/>
      <c r="ES28" s="739"/>
      <c r="ET28" s="739"/>
      <c r="EU28" s="739"/>
      <c r="EV28" s="739"/>
      <c r="EW28" s="739"/>
      <c r="EX28" s="739"/>
      <c r="EY28" s="739"/>
      <c r="EZ28" s="1348" t="str">
        <f t="shared" si="51"/>
        <v>**Water RO</v>
      </c>
      <c r="FA28" s="1224">
        <f t="shared" si="52"/>
        <v>0</v>
      </c>
      <c r="FB28" s="1224">
        <f t="shared" si="53"/>
        <v>0</v>
      </c>
      <c r="FC28" s="1224">
        <f t="shared" si="54"/>
        <v>0</v>
      </c>
      <c r="FD28" s="544">
        <f t="shared" si="55"/>
        <v>0</v>
      </c>
      <c r="FE28" s="544">
        <f t="shared" si="56"/>
        <v>0</v>
      </c>
      <c r="FF28" s="324">
        <f t="shared" si="57"/>
        <v>0</v>
      </c>
      <c r="FG28" s="549">
        <f t="shared" si="58"/>
        <v>0</v>
      </c>
      <c r="FH28" s="549">
        <f t="shared" si="59"/>
        <v>0</v>
      </c>
      <c r="FI28" s="549">
        <f t="shared" si="60"/>
        <v>0</v>
      </c>
      <c r="FJ28" s="549">
        <f t="shared" si="61"/>
        <v>0</v>
      </c>
      <c r="FK28" s="549">
        <f t="shared" si="62"/>
        <v>9.9989999999999996E-4</v>
      </c>
      <c r="FL28" s="549">
        <f t="shared" si="63"/>
        <v>0</v>
      </c>
      <c r="FM28" s="549">
        <f t="shared" si="64"/>
        <v>0</v>
      </c>
      <c r="FN28" s="549">
        <f t="shared" si="65"/>
        <v>0</v>
      </c>
      <c r="FO28" s="1203">
        <f t="shared" si="66"/>
        <v>0</v>
      </c>
      <c r="FP28" s="544">
        <f t="shared" si="67"/>
        <v>0</v>
      </c>
      <c r="FQ28" s="324">
        <f t="shared" si="68"/>
        <v>0</v>
      </c>
      <c r="FR28" s="548">
        <f t="shared" si="69"/>
        <v>4.0000000000000002E-4</v>
      </c>
      <c r="FS28" s="548">
        <f t="shared" si="70"/>
        <v>1.256E-3</v>
      </c>
      <c r="FT28" s="548">
        <f t="shared" si="195"/>
        <v>9.9989999999999996E-4</v>
      </c>
      <c r="FU28" s="548">
        <f t="shared" si="71"/>
        <v>0</v>
      </c>
      <c r="FV28" s="928">
        <f t="shared" si="72"/>
        <v>0</v>
      </c>
      <c r="FW28" s="928">
        <f t="shared" si="73"/>
        <v>7.4980000000000001E-4</v>
      </c>
      <c r="FX28" s="928">
        <f t="shared" si="74"/>
        <v>7.9978999999999998E-4</v>
      </c>
      <c r="FY28" s="928">
        <f t="shared" si="75"/>
        <v>3.9999999999999998E-6</v>
      </c>
      <c r="FZ28" s="928">
        <f t="shared" si="76"/>
        <v>4.4988E-4</v>
      </c>
      <c r="GA28" s="928">
        <f t="shared" si="77"/>
        <v>1.3496E-4</v>
      </c>
      <c r="GB28" s="928">
        <f t="shared" si="78"/>
        <v>2.2994000000000001E-4</v>
      </c>
      <c r="GC28" s="928">
        <f t="shared" si="79"/>
        <v>9.6492000000000001E-3</v>
      </c>
      <c r="GD28" s="326">
        <f t="shared" si="80"/>
        <v>4.6543000000000001E-3</v>
      </c>
      <c r="GE28" s="326">
        <f t="shared" si="81"/>
        <v>0</v>
      </c>
      <c r="GF28" s="326">
        <f t="shared" si="82"/>
        <v>0</v>
      </c>
      <c r="GG28" s="326">
        <f t="shared" si="83"/>
        <v>0</v>
      </c>
      <c r="GH28" s="326">
        <f t="shared" si="84"/>
        <v>0</v>
      </c>
      <c r="GI28" s="326">
        <f t="shared" si="85"/>
        <v>0</v>
      </c>
      <c r="GJ28" s="326">
        <f t="shared" si="86"/>
        <v>0</v>
      </c>
      <c r="GK28" s="326">
        <f t="shared" si="87"/>
        <v>0</v>
      </c>
      <c r="GL28" s="326">
        <f t="shared" si="88"/>
        <v>0</v>
      </c>
      <c r="GM28" s="326">
        <f t="shared" si="89"/>
        <v>0</v>
      </c>
      <c r="GN28" s="326">
        <f t="shared" si="90"/>
        <v>0</v>
      </c>
      <c r="GO28" s="326">
        <f t="shared" si="91"/>
        <v>0</v>
      </c>
      <c r="GP28" s="326">
        <f t="shared" si="92"/>
        <v>0</v>
      </c>
      <c r="GQ28" s="326">
        <f t="shared" si="93"/>
        <v>0</v>
      </c>
      <c r="GR28" s="739"/>
      <c r="GS28" s="739"/>
      <c r="GT28" s="739"/>
      <c r="GU28" s="739"/>
      <c r="GV28" s="739"/>
      <c r="GW28" s="739"/>
      <c r="GX28" s="739"/>
      <c r="GY28" s="739"/>
      <c r="GZ28" s="1362" t="str">
        <f t="shared" si="94"/>
        <v>**Water RO</v>
      </c>
      <c r="HA28" s="1225">
        <f t="shared" si="95"/>
        <v>0</v>
      </c>
      <c r="HB28" s="1225">
        <f t="shared" si="96"/>
        <v>0</v>
      </c>
      <c r="HC28" s="1225">
        <f t="shared" si="97"/>
        <v>0</v>
      </c>
      <c r="HD28" s="542">
        <f t="shared" si="98"/>
        <v>0</v>
      </c>
      <c r="HE28" s="542">
        <f t="shared" si="99"/>
        <v>0</v>
      </c>
      <c r="HF28" s="321">
        <f t="shared" si="100"/>
        <v>0</v>
      </c>
      <c r="HG28" s="547">
        <f t="shared" si="101"/>
        <v>0</v>
      </c>
      <c r="HH28" s="547">
        <f t="shared" si="102"/>
        <v>0</v>
      </c>
      <c r="HI28" s="547">
        <f t="shared" si="103"/>
        <v>0</v>
      </c>
      <c r="HJ28" s="547">
        <f t="shared" si="104"/>
        <v>0</v>
      </c>
      <c r="HK28" s="547">
        <f t="shared" si="105"/>
        <v>2.6417437252311755E-4</v>
      </c>
      <c r="HL28" s="547">
        <f t="shared" si="106"/>
        <v>0</v>
      </c>
      <c r="HM28" s="547">
        <f t="shared" si="107"/>
        <v>0</v>
      </c>
      <c r="HN28" s="547">
        <f t="shared" si="108"/>
        <v>0</v>
      </c>
      <c r="HO28" s="1225">
        <f t="shared" si="109"/>
        <v>0</v>
      </c>
      <c r="HP28" s="542">
        <f t="shared" si="110"/>
        <v>0</v>
      </c>
      <c r="HQ28" s="321">
        <f t="shared" si="111"/>
        <v>0</v>
      </c>
      <c r="HR28" s="547">
        <f t="shared" si="112"/>
        <v>1.0568031704095113E-4</v>
      </c>
      <c r="HS28" s="547">
        <f t="shared" si="113"/>
        <v>3.3183619550858649E-4</v>
      </c>
      <c r="HT28" s="547">
        <f t="shared" si="114"/>
        <v>0</v>
      </c>
      <c r="HU28" s="547">
        <f t="shared" si="115"/>
        <v>0</v>
      </c>
      <c r="HV28" s="931">
        <f t="shared" si="116"/>
        <v>0</v>
      </c>
      <c r="HW28" s="931">
        <f t="shared" si="117"/>
        <v>1.9809775429326288E-4</v>
      </c>
      <c r="HX28" s="931">
        <f t="shared" si="118"/>
        <v>2.1130515191545573E-4</v>
      </c>
      <c r="HY28" s="931">
        <f t="shared" si="119"/>
        <v>1.0568031704095113E-6</v>
      </c>
      <c r="HZ28" s="931">
        <f t="shared" si="120"/>
        <v>1.1885865257595773E-4</v>
      </c>
      <c r="IA28" s="931">
        <f t="shared" si="121"/>
        <v>3.5656538969616908E-5</v>
      </c>
      <c r="IB28" s="931">
        <f t="shared" si="122"/>
        <v>6.0750330250990752E-5</v>
      </c>
      <c r="IC28" s="931">
        <f t="shared" si="123"/>
        <v>2.549326287978864E-3</v>
      </c>
      <c r="ID28" s="1226">
        <f t="shared" si="124"/>
        <v>1.2296697490092471E-3</v>
      </c>
      <c r="IE28" s="1226">
        <f t="shared" si="125"/>
        <v>0</v>
      </c>
      <c r="IF28" s="1226">
        <f t="shared" si="126"/>
        <v>0</v>
      </c>
      <c r="IG28" s="1226">
        <f t="shared" si="127"/>
        <v>0</v>
      </c>
      <c r="IH28" s="1226">
        <f t="shared" si="128"/>
        <v>0</v>
      </c>
      <c r="II28" s="1226">
        <f t="shared" si="129"/>
        <v>0</v>
      </c>
      <c r="IJ28" s="1226">
        <f t="shared" si="130"/>
        <v>0</v>
      </c>
      <c r="IK28" s="1226">
        <f t="shared" si="131"/>
        <v>0</v>
      </c>
      <c r="IL28" s="1226">
        <f t="shared" si="132"/>
        <v>0</v>
      </c>
      <c r="IM28" s="1226">
        <f t="shared" si="133"/>
        <v>0</v>
      </c>
      <c r="IN28" s="1226">
        <f t="shared" si="134"/>
        <v>0</v>
      </c>
      <c r="IO28" s="1226">
        <f t="shared" si="135"/>
        <v>0</v>
      </c>
      <c r="IP28" s="1226">
        <f t="shared" si="136"/>
        <v>0</v>
      </c>
      <c r="IQ28" s="1226">
        <f t="shared" si="137"/>
        <v>0</v>
      </c>
      <c r="IR28" s="739"/>
      <c r="IS28" s="739"/>
      <c r="IT28" s="739"/>
      <c r="IU28" s="739"/>
      <c r="IV28" s="739"/>
      <c r="IW28" s="739"/>
      <c r="IX28" s="739"/>
      <c r="IY28" s="739"/>
      <c r="IZ28" s="1362" t="str">
        <f t="shared" si="138"/>
        <v>**Water RO</v>
      </c>
      <c r="JA28" s="1217">
        <f t="shared" si="139"/>
        <v>0</v>
      </c>
      <c r="JB28" s="1217">
        <f t="shared" si="140"/>
        <v>0</v>
      </c>
      <c r="JC28" s="1217">
        <f t="shared" si="141"/>
        <v>0</v>
      </c>
      <c r="JD28" s="545">
        <f t="shared" si="142"/>
        <v>0</v>
      </c>
      <c r="JE28" s="545">
        <f t="shared" si="143"/>
        <v>0</v>
      </c>
      <c r="JF28" s="329">
        <f t="shared" si="144"/>
        <v>0</v>
      </c>
      <c r="JG28" s="550">
        <f t="shared" si="145"/>
        <v>0</v>
      </c>
      <c r="JH28" s="550">
        <f t="shared" si="146"/>
        <v>0</v>
      </c>
      <c r="JI28" s="550">
        <f t="shared" si="147"/>
        <v>0</v>
      </c>
      <c r="JJ28" s="550">
        <f t="shared" si="148"/>
        <v>0</v>
      </c>
      <c r="JK28" s="550">
        <f t="shared" si="149"/>
        <v>3</v>
      </c>
      <c r="JL28" s="550">
        <f t="shared" si="150"/>
        <v>0</v>
      </c>
      <c r="JM28" s="550">
        <f t="shared" si="151"/>
        <v>0</v>
      </c>
      <c r="JN28" s="550">
        <f t="shared" si="152"/>
        <v>0</v>
      </c>
      <c r="JO28" s="1217">
        <f t="shared" si="153"/>
        <v>0</v>
      </c>
      <c r="JP28" s="545">
        <f t="shared" si="154"/>
        <v>0</v>
      </c>
      <c r="JQ28" s="329">
        <f t="shared" si="155"/>
        <v>0</v>
      </c>
      <c r="JR28" s="550">
        <f t="shared" si="156"/>
        <v>0.4</v>
      </c>
      <c r="JS28" s="550">
        <f t="shared" si="157"/>
        <v>1.256</v>
      </c>
      <c r="JT28" s="550">
        <f t="shared" si="158"/>
        <v>0</v>
      </c>
      <c r="JU28" s="550">
        <f t="shared" si="159"/>
        <v>0</v>
      </c>
      <c r="JV28" s="932">
        <f t="shared" si="160"/>
        <v>0</v>
      </c>
      <c r="JW28" s="932">
        <f t="shared" si="161"/>
        <v>0.74980000000000002</v>
      </c>
      <c r="JX28" s="932">
        <f t="shared" si="162"/>
        <v>0.79979</v>
      </c>
      <c r="JY28" s="932">
        <f t="shared" si="163"/>
        <v>4.0000000000000001E-3</v>
      </c>
      <c r="JZ28" s="932">
        <f t="shared" si="164"/>
        <v>0.44988</v>
      </c>
      <c r="KA28" s="932">
        <f t="shared" si="165"/>
        <v>0.13496</v>
      </c>
      <c r="KB28" s="932">
        <f t="shared" si="166"/>
        <v>0.22994000000000001</v>
      </c>
      <c r="KC28" s="932">
        <f t="shared" si="167"/>
        <v>9.6492000000000004</v>
      </c>
      <c r="KD28" s="327">
        <f t="shared" si="168"/>
        <v>4.6543000000000001</v>
      </c>
      <c r="KE28" s="327">
        <f t="shared" si="169"/>
        <v>0</v>
      </c>
      <c r="KF28" s="327">
        <f t="shared" si="170"/>
        <v>0</v>
      </c>
      <c r="KG28" s="327">
        <f t="shared" si="171"/>
        <v>0</v>
      </c>
      <c r="KH28" s="327">
        <f t="shared" si="172"/>
        <v>0</v>
      </c>
      <c r="KI28" s="327">
        <f t="shared" si="173"/>
        <v>0</v>
      </c>
      <c r="KJ28" s="327">
        <f t="shared" si="174"/>
        <v>0</v>
      </c>
      <c r="KK28" s="327">
        <f t="shared" si="175"/>
        <v>0</v>
      </c>
      <c r="KL28" s="327">
        <f t="shared" si="176"/>
        <v>0</v>
      </c>
      <c r="KM28" s="327">
        <f t="shared" si="177"/>
        <v>0</v>
      </c>
      <c r="KN28" s="327">
        <f t="shared" si="178"/>
        <v>0</v>
      </c>
      <c r="KO28" s="327">
        <f t="shared" si="179"/>
        <v>0</v>
      </c>
      <c r="KP28" s="327">
        <f t="shared" si="180"/>
        <v>0</v>
      </c>
      <c r="KQ28" s="327">
        <f t="shared" si="181"/>
        <v>0</v>
      </c>
      <c r="KR28" s="739"/>
      <c r="KS28" s="739"/>
      <c r="KT28" s="739"/>
      <c r="KU28" s="739"/>
      <c r="KV28" s="739"/>
      <c r="KW28" s="739"/>
      <c r="KX28" s="739"/>
      <c r="KY28" s="739"/>
      <c r="KZ28" s="1362" t="str">
        <f t="shared" si="182"/>
        <v>**Water RO</v>
      </c>
      <c r="LA28" s="1217">
        <f t="shared" ref="LA28:MM28" si="295">SUM(JA28/$DO$28)</f>
        <v>0</v>
      </c>
      <c r="LB28" s="1217">
        <f t="shared" si="295"/>
        <v>0</v>
      </c>
      <c r="LC28" s="1217">
        <f t="shared" si="295"/>
        <v>0</v>
      </c>
      <c r="LD28" s="545">
        <f t="shared" si="295"/>
        <v>0</v>
      </c>
      <c r="LE28" s="545">
        <f t="shared" si="295"/>
        <v>0</v>
      </c>
      <c r="LF28" s="329">
        <f t="shared" si="295"/>
        <v>0</v>
      </c>
      <c r="LG28" s="550">
        <f t="shared" si="295"/>
        <v>0</v>
      </c>
      <c r="LH28" s="550">
        <f t="shared" si="295"/>
        <v>0</v>
      </c>
      <c r="LI28" s="550">
        <f t="shared" si="295"/>
        <v>0</v>
      </c>
      <c r="LJ28" s="550">
        <f t="shared" si="295"/>
        <v>0</v>
      </c>
      <c r="LK28" s="550">
        <f t="shared" si="295"/>
        <v>3</v>
      </c>
      <c r="LL28" s="550">
        <f t="shared" si="295"/>
        <v>0</v>
      </c>
      <c r="LM28" s="550">
        <f t="shared" si="295"/>
        <v>0</v>
      </c>
      <c r="LN28" s="550">
        <f t="shared" si="295"/>
        <v>0</v>
      </c>
      <c r="LO28" s="1217">
        <f t="shared" si="295"/>
        <v>0</v>
      </c>
      <c r="LP28" s="1217">
        <f t="shared" si="295"/>
        <v>0</v>
      </c>
      <c r="LQ28" s="1217">
        <f t="shared" si="295"/>
        <v>0</v>
      </c>
      <c r="LR28" s="550">
        <f t="shared" si="295"/>
        <v>0.4</v>
      </c>
      <c r="LS28" s="550">
        <f t="shared" si="295"/>
        <v>1.256</v>
      </c>
      <c r="LT28" s="550">
        <f t="shared" si="295"/>
        <v>0</v>
      </c>
      <c r="LU28" s="550">
        <f t="shared" si="295"/>
        <v>0</v>
      </c>
      <c r="LV28" s="932">
        <f t="shared" si="295"/>
        <v>0</v>
      </c>
      <c r="LW28" s="932">
        <f t="shared" si="295"/>
        <v>0.74980000000000002</v>
      </c>
      <c r="LX28" s="932">
        <f t="shared" si="295"/>
        <v>0.79979</v>
      </c>
      <c r="LY28" s="932">
        <f t="shared" si="295"/>
        <v>4.0000000000000001E-3</v>
      </c>
      <c r="LZ28" s="932">
        <f t="shared" si="295"/>
        <v>0.44988</v>
      </c>
      <c r="MA28" s="932">
        <f t="shared" si="295"/>
        <v>0.13496</v>
      </c>
      <c r="MB28" s="932">
        <f t="shared" si="295"/>
        <v>0.22994000000000001</v>
      </c>
      <c r="MC28" s="932">
        <f t="shared" si="295"/>
        <v>9.6492000000000004</v>
      </c>
      <c r="MD28" s="932">
        <f t="shared" si="295"/>
        <v>4.6543000000000001</v>
      </c>
      <c r="ME28" s="327">
        <f t="shared" si="295"/>
        <v>0</v>
      </c>
      <c r="MF28" s="327">
        <f t="shared" si="295"/>
        <v>0</v>
      </c>
      <c r="MG28" s="327">
        <f t="shared" si="295"/>
        <v>0</v>
      </c>
      <c r="MH28" s="327">
        <f t="shared" si="295"/>
        <v>0</v>
      </c>
      <c r="MI28" s="327">
        <f t="shared" si="295"/>
        <v>0</v>
      </c>
      <c r="MJ28" s="327">
        <f t="shared" si="295"/>
        <v>0</v>
      </c>
      <c r="MK28" s="327">
        <f t="shared" si="295"/>
        <v>0</v>
      </c>
      <c r="ML28" s="327">
        <f t="shared" si="295"/>
        <v>0</v>
      </c>
      <c r="MM28" s="327">
        <f t="shared" si="295"/>
        <v>0</v>
      </c>
      <c r="MN28" s="327">
        <f t="shared" ref="MN28:MP28" si="296">SUM(KN28/$DO$28)</f>
        <v>0</v>
      </c>
      <c r="MO28" s="327">
        <f t="shared" si="296"/>
        <v>0</v>
      </c>
      <c r="MP28" s="327">
        <f t="shared" si="296"/>
        <v>0</v>
      </c>
      <c r="MQ28" s="327">
        <f>SUM(KQ28/$DO$28)</f>
        <v>0</v>
      </c>
    </row>
    <row r="29" spans="1:360" s="317" customFormat="1" ht="6" hidden="1" customHeight="1" outlineLevel="1" thickBot="1" x14ac:dyDescent="0.3">
      <c r="A29" s="941"/>
      <c r="M29" s="334"/>
      <c r="N29" s="218"/>
      <c r="O29" s="1532"/>
      <c r="Q29" s="334"/>
      <c r="R29" s="218"/>
      <c r="S29" s="1532"/>
      <c r="U29" s="334"/>
      <c r="V29" s="218"/>
      <c r="W29" s="1532"/>
      <c r="Y29" s="334"/>
      <c r="Z29" s="218"/>
      <c r="AA29" s="1532"/>
      <c r="AC29" s="334"/>
      <c r="AD29" s="218"/>
      <c r="AE29" s="1532"/>
      <c r="AG29" s="334"/>
      <c r="AH29" s="218"/>
      <c r="AI29" s="1532"/>
      <c r="AK29" s="334"/>
      <c r="AL29" s="218"/>
      <c r="AM29" s="1532"/>
      <c r="AO29" s="334"/>
      <c r="AP29" s="218"/>
      <c r="AQ29" s="1532"/>
      <c r="AS29" s="334"/>
      <c r="AT29" s="218"/>
      <c r="AU29" s="1532"/>
      <c r="AW29" s="334"/>
      <c r="AX29" s="218"/>
      <c r="AY29" s="1532"/>
      <c r="BA29" s="334"/>
      <c r="BC29" s="184"/>
      <c r="BE29" s="334"/>
      <c r="BQ29" s="1479"/>
      <c r="BU29" s="1013"/>
      <c r="BV29" s="1013"/>
      <c r="DT29" s="218"/>
      <c r="EM29" s="218"/>
      <c r="EN29" s="218"/>
      <c r="EO29" s="218"/>
      <c r="EP29" s="218"/>
      <c r="EQ29" s="218"/>
      <c r="ER29" s="218"/>
      <c r="ES29" s="218"/>
      <c r="ET29" s="218"/>
      <c r="EU29" s="218"/>
      <c r="EV29" s="218"/>
      <c r="EW29" s="218"/>
      <c r="EX29" s="218"/>
      <c r="EY29" s="218"/>
      <c r="EZ29" s="1347"/>
      <c r="GR29" s="218"/>
      <c r="GS29" s="218"/>
      <c r="GT29" s="218"/>
      <c r="GU29" s="218"/>
      <c r="GV29" s="218"/>
      <c r="GW29" s="218"/>
      <c r="GX29" s="218"/>
      <c r="GY29" s="218"/>
      <c r="GZ29" s="1371"/>
      <c r="IR29" s="218"/>
      <c r="IS29" s="218"/>
      <c r="IT29" s="218"/>
      <c r="IU29" s="218"/>
      <c r="IV29" s="218"/>
      <c r="IW29" s="218"/>
      <c r="IX29" s="218"/>
      <c r="IY29" s="218"/>
      <c r="IZ29" s="1360"/>
      <c r="KR29" s="218"/>
      <c r="KS29" s="218"/>
      <c r="KT29" s="218"/>
      <c r="KU29" s="218"/>
      <c r="KV29" s="218"/>
      <c r="KW29" s="218"/>
      <c r="KX29" s="218"/>
      <c r="KY29" s="218"/>
      <c r="KZ29" s="1360"/>
    </row>
    <row r="30" spans="1:360" s="317" customFormat="1" ht="13.5" customHeight="1" collapsed="1" thickTop="1" thickBot="1" x14ac:dyDescent="0.25">
      <c r="A30" s="378">
        <v>1</v>
      </c>
      <c r="B30" s="1906" t="s">
        <v>2</v>
      </c>
      <c r="C30" s="1907"/>
      <c r="D30" s="776">
        <v>7</v>
      </c>
      <c r="E30" s="645">
        <v>20</v>
      </c>
      <c r="F30" s="319"/>
      <c r="G30" s="1906" t="s">
        <v>1342</v>
      </c>
      <c r="H30" s="1907"/>
      <c r="I30" s="776">
        <v>7</v>
      </c>
      <c r="J30" s="646">
        <v>1</v>
      </c>
      <c r="K30" s="319"/>
      <c r="L30" s="1940" t="s">
        <v>1318</v>
      </c>
      <c r="M30" s="1941"/>
      <c r="N30" s="1942"/>
      <c r="O30" s="1536">
        <f>SUM($BH$6,$N31)</f>
        <v>18.996702774108325</v>
      </c>
      <c r="P30" s="647">
        <v>10000</v>
      </c>
      <c r="Q30" s="623" t="s">
        <v>825</v>
      </c>
      <c r="R30" s="777">
        <f>(P30/69.5388)</f>
        <v>143.80460980057177</v>
      </c>
      <c r="S30" s="1536">
        <f>SUM($O30,$R31)</f>
        <v>60.245531408308878</v>
      </c>
      <c r="T30" s="1849" t="str">
        <f>IF($BN$5="ON","82F                28c",IF($BN$5="OFF","80F                27c"))</f>
        <v>82F                28c</v>
      </c>
      <c r="U30" s="1850"/>
      <c r="V30" s="1851"/>
      <c r="W30" s="1536">
        <f>SUM($S30,$V31)</f>
        <v>149.00178059467862</v>
      </c>
      <c r="X30" s="1849" t="str">
        <f>IF($BN$5="ON","70F                21c",IF($BN$5="OFF","70F                21c"))</f>
        <v>70F                21c</v>
      </c>
      <c r="Y30" s="1850"/>
      <c r="Z30" s="1851"/>
      <c r="AA30" s="1536">
        <f>SUM($W30,$Z31)</f>
        <v>192.25004871834693</v>
      </c>
      <c r="AB30" s="1849" t="str">
        <f>IF($BN$5="ON","75%                60%",IF($BN$5="OFF","75%                60%"))</f>
        <v>75%                60%</v>
      </c>
      <c r="AC30" s="1850"/>
      <c r="AD30" s="1851"/>
      <c r="AE30" s="1536">
        <f>SUM($AA30,$AD31)</f>
        <v>262.79529725381246</v>
      </c>
      <c r="AF30" s="1967" t="s">
        <v>1355</v>
      </c>
      <c r="AG30" s="1968"/>
      <c r="AH30" s="1851"/>
      <c r="AI30" s="1536">
        <f>SUM($AE30,$AH31)</f>
        <v>262.79529725381246</v>
      </c>
      <c r="AJ30" s="1967" t="s">
        <v>3</v>
      </c>
      <c r="AK30" s="1968"/>
      <c r="AL30" s="1851"/>
      <c r="AM30" s="1536">
        <f>SUM($AI30,$AL31)</f>
        <v>262.79529725381246</v>
      </c>
      <c r="AN30" s="1967" t="s">
        <v>976</v>
      </c>
      <c r="AO30" s="1968"/>
      <c r="AP30" s="1851"/>
      <c r="AQ30" s="1536">
        <f>SUM($AM30,$AP31)</f>
        <v>269.82701705438797</v>
      </c>
      <c r="AR30" s="1849" t="str">
        <f>IF($BN$5="ON","68F                20c",IF($BN$5="OFF","68F                20c"))</f>
        <v>68F                20c</v>
      </c>
      <c r="AS30" s="1850"/>
      <c r="AT30" s="1851"/>
      <c r="AU30" s="1536">
        <f>SUM($AQ30,$AT31)</f>
        <v>269.82701705438797</v>
      </c>
      <c r="AV30" s="1849" t="str">
        <f>IF($BN$5="ON","1000 PPM co2",IF($BN$5="OFF","1000 PPM co2"))</f>
        <v>1000 PPM co2</v>
      </c>
      <c r="AW30" s="1850"/>
      <c r="AX30" s="1851"/>
      <c r="AY30" s="1536">
        <f>SUM($AU30,$AX31,$AX32)</f>
        <v>269.82701705438797</v>
      </c>
      <c r="AZ30" s="745">
        <f>DX$331</f>
        <v>0.5</v>
      </c>
      <c r="BA30" s="728">
        <f>(E30*AZ30)*(J30)</f>
        <v>10</v>
      </c>
      <c r="BB30" s="729">
        <f>IF($BI$6="ON",$BR45,IF($BI$6="OFF",$BS45))</f>
        <v>29.98678996036988</v>
      </c>
      <c r="BC30" s="894">
        <f>SUM($AY30,$BB30,$BB31,$BB32)</f>
        <v>299.81380701475786</v>
      </c>
      <c r="BD30" s="1969">
        <v>6.3</v>
      </c>
      <c r="BE30" s="1970"/>
      <c r="BF30" s="618"/>
      <c r="BG30" s="623">
        <v>0.4</v>
      </c>
      <c r="BH30" s="623">
        <v>0.7</v>
      </c>
      <c r="BI30" s="1014" t="str">
        <f>BG30*500&amp;"-"&amp;BH30*500</f>
        <v>200-350</v>
      </c>
      <c r="BJ30" s="1014" t="str">
        <f>BG30*640&amp;"-"&amp;BH30*640</f>
        <v>256-448</v>
      </c>
      <c r="BK30" s="1014" t="str">
        <f>BG30*700&amp;"-"&amp;BH30*700</f>
        <v>280-490</v>
      </c>
      <c r="BL30" s="624">
        <v>3</v>
      </c>
      <c r="BM30" s="624">
        <v>1</v>
      </c>
      <c r="BN30" s="625">
        <v>2</v>
      </c>
      <c r="BO30" s="1305">
        <v>0.25</v>
      </c>
      <c r="BP30" s="1305">
        <v>0.5</v>
      </c>
      <c r="BQ30" s="1485"/>
      <c r="BR30" s="921">
        <f>SUM($BR34:$BR48)</f>
        <v>299.81380701475791</v>
      </c>
      <c r="BS30" s="1293">
        <f>SUM($CK30:$DM30)</f>
        <v>215.11910073658618</v>
      </c>
      <c r="BT30" s="1288">
        <f>SUM($CK30:$DM30)/500</f>
        <v>0.43023820147317238</v>
      </c>
      <c r="BU30" s="1150" t="str">
        <f>$B30</f>
        <v>Seedling</v>
      </c>
      <c r="BV30" s="1152">
        <f>SUM(CK30:DM30)</f>
        <v>215.11910073658618</v>
      </c>
      <c r="BW30" s="1247">
        <f t="shared" ref="BW30:CD30" si="297">SUM(HA34:HA48)*1000</f>
        <v>2.6379594066126981</v>
      </c>
      <c r="BX30" s="1247">
        <f t="shared" si="297"/>
        <v>34.510696292987163</v>
      </c>
      <c r="BY30" s="1247">
        <f t="shared" si="297"/>
        <v>0</v>
      </c>
      <c r="BZ30" s="1247">
        <f t="shared" si="297"/>
        <v>15.33285565457753</v>
      </c>
      <c r="CA30" s="1247">
        <f t="shared" si="297"/>
        <v>0</v>
      </c>
      <c r="CB30" s="1247">
        <f t="shared" si="297"/>
        <v>45.655941813003771</v>
      </c>
      <c r="CC30" s="1247">
        <f t="shared" si="297"/>
        <v>0</v>
      </c>
      <c r="CD30" s="1247">
        <f t="shared" si="297"/>
        <v>0</v>
      </c>
      <c r="CE30" s="1247">
        <f t="shared" ref="CE30:CJ30" si="298">SUM(HI34:HI48)*1000</f>
        <v>0</v>
      </c>
      <c r="CF30" s="1247">
        <f t="shared" si="298"/>
        <v>0</v>
      </c>
      <c r="CG30" s="1247">
        <f t="shared" si="298"/>
        <v>0.26417437252311754</v>
      </c>
      <c r="CH30" s="1247">
        <f t="shared" si="298"/>
        <v>0</v>
      </c>
      <c r="CI30" s="1247">
        <f t="shared" si="298"/>
        <v>0</v>
      </c>
      <c r="CJ30" s="1247">
        <f t="shared" si="298"/>
        <v>27.097490092470281</v>
      </c>
      <c r="CK30" s="1202">
        <f>SUM(HO34:HO48)*1000+SUM(HA34:HA48)*1000+SUM(HB34:HB48)*1000+SUM(HC34:HC48)*1000</f>
        <v>37.148655699599864</v>
      </c>
      <c r="CL30" s="1202">
        <f>SUM(HP34:HP48)*1000+SUM(HD34:HD48)*1000+SUM(HE34:HE48)*1000</f>
        <v>15.33285565457753</v>
      </c>
      <c r="CM30" s="1202">
        <f>SUM(HQ34:HQ48)*1000+SUM(HF34:HF48)*1000</f>
        <v>45.655941813003771</v>
      </c>
      <c r="CN30" s="1202">
        <f>SUM(HR34:HR49)*1000+SUM(HG34:HG49)*1000+SUM(HH34:HH49)*1000</f>
        <v>25.236166540732118</v>
      </c>
      <c r="CO30" s="1202">
        <f>SUM(HS34:HS48)*1000+SUM(HI34:HI48)*1000+SUM(HJ34:HJ48)*1000</f>
        <v>36.224054836497388</v>
      </c>
      <c r="CP30" s="1202">
        <f>SUM(HT34:HT49)*1000+SUM(HK34:HK49)*1000+SUM(HL34:HL49)*1000</f>
        <v>22.490720444499512</v>
      </c>
      <c r="CQ30" s="1202">
        <f>SUM(HU34:HU48)*1000+SUM(HM34:HM48)*1000+SUM(HN34:HN48)*1000</f>
        <v>27.097490092470281</v>
      </c>
      <c r="CR30" s="1202">
        <f t="shared" ref="CR30:DF30" si="299">SUM(HV34:HV48)*1000</f>
        <v>2.7707927245314103E-3</v>
      </c>
      <c r="CS30" s="1202">
        <f t="shared" si="299"/>
        <v>0.91594212711303902</v>
      </c>
      <c r="CT30" s="1202">
        <f t="shared" si="299"/>
        <v>0.48838442436859669</v>
      </c>
      <c r="CU30" s="1202">
        <f t="shared" si="299"/>
        <v>8.2641798519847345E-3</v>
      </c>
      <c r="CV30" s="1202">
        <f t="shared" si="299"/>
        <v>0.20198243431189999</v>
      </c>
      <c r="CW30" s="1202">
        <f t="shared" si="299"/>
        <v>0.10771704339419491</v>
      </c>
      <c r="CX30" s="1202">
        <f t="shared" si="299"/>
        <v>0.11616618474161895</v>
      </c>
      <c r="CY30" s="1202">
        <f t="shared" si="299"/>
        <v>2.5493262879788641</v>
      </c>
      <c r="CZ30" s="1202">
        <f t="shared" si="299"/>
        <v>1.229669749009247</v>
      </c>
      <c r="DA30" s="1202">
        <f t="shared" si="299"/>
        <v>0.26524782348455367</v>
      </c>
      <c r="DB30" s="1202">
        <f t="shared" si="299"/>
        <v>4.7744608227219661E-2</v>
      </c>
      <c r="DC30" s="1202">
        <f t="shared" si="299"/>
        <v>0</v>
      </c>
      <c r="DD30" s="1202">
        <f t="shared" si="299"/>
        <v>0</v>
      </c>
      <c r="DE30" s="1202">
        <f t="shared" si="299"/>
        <v>0</v>
      </c>
      <c r="DF30" s="1202">
        <f t="shared" si="299"/>
        <v>0</v>
      </c>
      <c r="DG30" s="1202">
        <f>SUM(IK34:IK48)*1000</f>
        <v>0</v>
      </c>
      <c r="DH30" s="1202">
        <f>SUM(IL34:IL48)*1000</f>
        <v>0</v>
      </c>
      <c r="DI30" s="1202">
        <f>SUM(IM34:IM48)*1000</f>
        <v>0</v>
      </c>
      <c r="DJ30" s="1202">
        <f t="shared" ref="DJ30:DL30" si="300">SUM(IN34:IN48)*1000</f>
        <v>0</v>
      </c>
      <c r="DK30" s="1202">
        <f t="shared" si="300"/>
        <v>0</v>
      </c>
      <c r="DL30" s="1202">
        <f t="shared" si="300"/>
        <v>0</v>
      </c>
      <c r="DM30" s="1202">
        <f t="shared" ref="DM30" si="301">SUM(IQ34:IQ48)*1000</f>
        <v>0</v>
      </c>
      <c r="DN30" s="684"/>
      <c r="DO30" s="316"/>
      <c r="DP30" s="346"/>
      <c r="DQ30" s="345"/>
      <c r="DR30" s="318"/>
      <c r="DT30" s="894"/>
      <c r="EM30" s="618"/>
      <c r="EN30" s="618"/>
      <c r="EO30" s="618"/>
      <c r="EP30" s="618"/>
      <c r="EQ30" s="618"/>
      <c r="ER30" s="618"/>
      <c r="ES30" s="618"/>
      <c r="ET30" s="618"/>
      <c r="EU30" s="618"/>
      <c r="EV30" s="618"/>
      <c r="EW30" s="618"/>
      <c r="EX30" s="618"/>
      <c r="EY30" s="618"/>
      <c r="EZ30" s="1347"/>
      <c r="FA30" s="1223" t="s">
        <v>1872</v>
      </c>
      <c r="FB30" s="908"/>
      <c r="FC30" s="757"/>
      <c r="FD30" s="938"/>
      <c r="FE30" s="938"/>
      <c r="FF30" s="1080"/>
      <c r="FG30" s="319"/>
      <c r="FH30" s="319"/>
      <c r="FI30" s="319"/>
      <c r="FJ30" s="319"/>
      <c r="FK30" s="319"/>
      <c r="FL30" s="319"/>
      <c r="FM30" s="319"/>
      <c r="FN30" s="319"/>
      <c r="FO30" s="1841" t="s">
        <v>1873</v>
      </c>
      <c r="FP30" s="1842"/>
      <c r="FQ30" s="1842"/>
      <c r="FR30" s="1842"/>
      <c r="FS30" s="1842"/>
      <c r="FT30" s="1842"/>
      <c r="FU30" s="1842"/>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618"/>
      <c r="GS30" s="618"/>
      <c r="GT30" s="618"/>
      <c r="GU30" s="618"/>
      <c r="GV30" s="618"/>
      <c r="GW30" s="618"/>
      <c r="GX30" s="618"/>
      <c r="GY30" s="618"/>
      <c r="GZ30" s="1362"/>
      <c r="HA30" s="159" t="s">
        <v>1876</v>
      </c>
      <c r="HB30" s="159"/>
      <c r="HC30" s="159"/>
      <c r="HD30" s="159"/>
      <c r="HE30" s="159"/>
      <c r="HF30" s="159"/>
      <c r="HG30" s="159"/>
      <c r="HH30" s="159"/>
      <c r="HI30" s="756"/>
      <c r="HJ30" s="756"/>
      <c r="HK30" s="756"/>
      <c r="HL30" s="756"/>
      <c r="HM30" s="1213"/>
      <c r="HN30" s="1228">
        <f>SUM(HO30:IQ30)</f>
        <v>215.11910073658618</v>
      </c>
      <c r="HO30" s="1214">
        <f>SUM(HO34:HO48)*1000+SUM(HA34:HA48)*1000+SUM(HB34:HB48)*1000+SUM(HC34:HC48)*1000</f>
        <v>37.148655699599864</v>
      </c>
      <c r="HP30" s="1214">
        <f>SUM(HP34:HP48)*1000+SUM(HD34:HD48)*1000+SUM(HE34:HE48)*1000</f>
        <v>15.33285565457753</v>
      </c>
      <c r="HQ30" s="1214">
        <f>SUM(HQ34:HQ48)*1000+SUM(HF34:HF48)*1000</f>
        <v>45.655941813003771</v>
      </c>
      <c r="HR30" s="1214">
        <f>SUM(HR34:HR49)*1000+SUM(HG34:HG49)*1000+SUM(HH34:HH49)*1000</f>
        <v>25.236166540732118</v>
      </c>
      <c r="HS30" s="1214">
        <f>SUM(HS34:HS48)*1000+SUM(HI34:HI48)*1000+SUM(HJ34:HJ48)*1000</f>
        <v>36.224054836497388</v>
      </c>
      <c r="HT30" s="1214">
        <f>SUM(HT34:HT49)*1000+SUM(HK34:HK49)*1000+SUM(HL34:HL49)*1000</f>
        <v>22.490720444499512</v>
      </c>
      <c r="HU30" s="1214">
        <f>SUM(HU34:HU48)*1000+SUM(HM34:HM48)*1000+SUM(HN34:HN48)*1000</f>
        <v>27.097490092470281</v>
      </c>
      <c r="HV30" s="1214">
        <f t="shared" ref="HV30:IQ30" si="302">SUM(HV34:HV48)*1000</f>
        <v>2.7707927245314103E-3</v>
      </c>
      <c r="HW30" s="1214">
        <f t="shared" si="302"/>
        <v>0.91594212711303902</v>
      </c>
      <c r="HX30" s="1214">
        <f t="shared" si="302"/>
        <v>0.48838442436859669</v>
      </c>
      <c r="HY30" s="1214">
        <f t="shared" si="302"/>
        <v>8.2641798519847345E-3</v>
      </c>
      <c r="HZ30" s="1214">
        <f t="shared" si="302"/>
        <v>0.20198243431189999</v>
      </c>
      <c r="IA30" s="1214">
        <f t="shared" si="302"/>
        <v>0.10771704339419491</v>
      </c>
      <c r="IB30" s="1214">
        <f t="shared" si="302"/>
        <v>0.11616618474161895</v>
      </c>
      <c r="IC30" s="1214">
        <f t="shared" si="302"/>
        <v>2.5493262879788641</v>
      </c>
      <c r="ID30" s="1214">
        <f t="shared" si="302"/>
        <v>1.229669749009247</v>
      </c>
      <c r="IE30" s="1214">
        <f t="shared" si="302"/>
        <v>0.26524782348455367</v>
      </c>
      <c r="IF30" s="1214">
        <f t="shared" si="302"/>
        <v>4.7744608227219661E-2</v>
      </c>
      <c r="IG30" s="1214">
        <f t="shared" si="302"/>
        <v>0</v>
      </c>
      <c r="IH30" s="1214">
        <f t="shared" si="302"/>
        <v>0</v>
      </c>
      <c r="II30" s="1214">
        <f t="shared" si="302"/>
        <v>0</v>
      </c>
      <c r="IJ30" s="1214">
        <f t="shared" ref="IJ30" si="303">SUM(IJ34:IJ48)*1000</f>
        <v>0</v>
      </c>
      <c r="IK30" s="1214">
        <f t="shared" si="302"/>
        <v>0</v>
      </c>
      <c r="IL30" s="1214">
        <f t="shared" si="302"/>
        <v>0</v>
      </c>
      <c r="IM30" s="1214">
        <f t="shared" si="302"/>
        <v>0</v>
      </c>
      <c r="IN30" s="1214">
        <f t="shared" ref="IN30:IP30" si="304">SUM(IN34:IN48)*1000</f>
        <v>0</v>
      </c>
      <c r="IO30" s="1214">
        <f t="shared" si="304"/>
        <v>0</v>
      </c>
      <c r="IP30" s="1214">
        <f t="shared" si="304"/>
        <v>0</v>
      </c>
      <c r="IQ30" s="1214">
        <f t="shared" si="302"/>
        <v>0</v>
      </c>
      <c r="IR30" s="618"/>
      <c r="IS30" s="618"/>
      <c r="IT30" s="618"/>
      <c r="IU30" s="618"/>
      <c r="IV30" s="618"/>
      <c r="IW30" s="618"/>
      <c r="IX30" s="618"/>
      <c r="IY30" s="618"/>
      <c r="IZ30" s="1361"/>
      <c r="JA30" s="539" t="s">
        <v>1877</v>
      </c>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618"/>
      <c r="KS30" s="618"/>
      <c r="KT30" s="618"/>
      <c r="KU30" s="618"/>
      <c r="KV30" s="618"/>
      <c r="KW30" s="618"/>
      <c r="KX30" s="618"/>
      <c r="KY30" s="618"/>
      <c r="KZ30" s="1361"/>
      <c r="LA30" s="539" t="s">
        <v>1878</v>
      </c>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c r="LZ30" s="319"/>
      <c r="MA30" s="319"/>
      <c r="MB30" s="319"/>
      <c r="MC30" s="319"/>
      <c r="MD30" s="319"/>
      <c r="ME30" s="319"/>
      <c r="MF30" s="319"/>
      <c r="MG30" s="319"/>
      <c r="MH30" s="319"/>
      <c r="MI30" s="319"/>
      <c r="MJ30" s="319"/>
      <c r="MK30" s="319"/>
      <c r="ML30" s="319"/>
      <c r="MM30" s="319"/>
      <c r="MN30" s="319"/>
      <c r="MO30" s="319"/>
      <c r="MP30" s="319"/>
      <c r="MQ30" s="319"/>
    </row>
    <row r="31" spans="1:360" s="317" customFormat="1" ht="12.75" customHeight="1" thickTop="1" thickBot="1" x14ac:dyDescent="0.25">
      <c r="A31" s="941"/>
      <c r="B31" s="1887" t="s">
        <v>5</v>
      </c>
      <c r="C31" s="1888"/>
      <c r="D31" s="1889">
        <f>SUM(B6+C7)</f>
        <v>44240</v>
      </c>
      <c r="E31" s="1890"/>
      <c r="F31" s="319"/>
      <c r="G31" s="1887" t="s">
        <v>5</v>
      </c>
      <c r="H31" s="1888"/>
      <c r="I31" s="1889">
        <f>SUM(G6+H7)</f>
        <v>44303</v>
      </c>
      <c r="J31" s="1890"/>
      <c r="K31" s="753"/>
      <c r="L31" s="1740">
        <f>DX$320</f>
        <v>0.5</v>
      </c>
      <c r="M31" s="1741">
        <f>(E30*L31)*(J30)</f>
        <v>10</v>
      </c>
      <c r="N31" s="1742">
        <f>IF($BI$6="ON",$BR34,IF($BI$6="OFF",$BS34))</f>
        <v>13.558454425363278</v>
      </c>
      <c r="O31" s="1536">
        <f>$BS34</f>
        <v>27.116908850726553</v>
      </c>
      <c r="P31" s="1743">
        <f>DX$321</f>
        <v>0.5</v>
      </c>
      <c r="Q31" s="1741">
        <f>(E30*P31)*(J30)</f>
        <v>10</v>
      </c>
      <c r="R31" s="1742">
        <f>IF($BI$6="ON",$BR35,IF($BI$6="OFF",$BS35))</f>
        <v>41.248828634200557</v>
      </c>
      <c r="S31" s="1536">
        <f>$BS35</f>
        <v>12.440122921425568</v>
      </c>
      <c r="T31" s="1744">
        <f>DX$322</f>
        <v>1.7</v>
      </c>
      <c r="U31" s="1741">
        <f>(E30*T31)*(J30)</f>
        <v>34</v>
      </c>
      <c r="V31" s="1742">
        <f>IF($BI$6="ON",$BR36,IF($BI$6="OFF",$BS36))</f>
        <v>88.756249186369757</v>
      </c>
      <c r="W31" s="1536">
        <f>$BS36</f>
        <v>61.04832194105564</v>
      </c>
      <c r="X31" s="1745">
        <f>DX$323</f>
        <v>1.3</v>
      </c>
      <c r="Y31" s="1741">
        <f>(E30*X31)*(J30)</f>
        <v>26</v>
      </c>
      <c r="Z31" s="1742">
        <f>IF($BI$6="ON",$BR37,IF($BI$6="OFF",$BS37))</f>
        <v>43.248268123668311</v>
      </c>
      <c r="AA31" s="1536">
        <f>$BS37</f>
        <v>30.891620088334506</v>
      </c>
      <c r="AB31" s="1746">
        <f>DX$324</f>
        <v>1.7</v>
      </c>
      <c r="AC31" s="1741">
        <f>(E30*AB31)*(J30)</f>
        <v>34</v>
      </c>
      <c r="AD31" s="1742">
        <f>IF($BI$6="ON",$BR38,IF($BI$6="OFF",$BS38))</f>
        <v>70.545248535465532</v>
      </c>
      <c r="AE31" s="1536">
        <f>$BS38</f>
        <v>41.497205020862083</v>
      </c>
      <c r="AF31" s="1747">
        <f>DX$325</f>
        <v>0</v>
      </c>
      <c r="AG31" s="1741">
        <f>(E30*AF31)*(J30)</f>
        <v>0</v>
      </c>
      <c r="AH31" s="1742">
        <f>IF($BI$6="ON",$BR39,IF($BI$6="OFF",$BS39))</f>
        <v>0</v>
      </c>
      <c r="AI31" s="1536">
        <f>$BS39</f>
        <v>0</v>
      </c>
      <c r="AJ31" s="1748">
        <f>DX$326</f>
        <v>0</v>
      </c>
      <c r="AK31" s="1741">
        <f>(E30*AJ31)*(J30)</f>
        <v>0</v>
      </c>
      <c r="AL31" s="1742">
        <f>IF($BI$6="ON",$BR40,IF($BI$6="OFF",$BS40))</f>
        <v>0</v>
      </c>
      <c r="AM31" s="1536">
        <f>$BS40</f>
        <v>0</v>
      </c>
      <c r="AN31" s="1749">
        <f>DX$327</f>
        <v>2</v>
      </c>
      <c r="AO31" s="1741">
        <f>(E30*AN31)*(J30)</f>
        <v>40</v>
      </c>
      <c r="AP31" s="1742">
        <f>IF($BI$6="ON",$BR41,IF($BI$6="OFF",$BS41))</f>
        <v>7.0317198005755177</v>
      </c>
      <c r="AQ31" s="1536">
        <f>$BS41</f>
        <v>7.0317198005755177</v>
      </c>
      <c r="AR31" s="1750">
        <f>DX$328</f>
        <v>0</v>
      </c>
      <c r="AS31" s="1741">
        <f>(E30*AR31)*(J30)</f>
        <v>0</v>
      </c>
      <c r="AT31" s="1742">
        <f>IF($BI$6="ON",$BR42,IF($BI$6="OFF",$BS42))</f>
        <v>0</v>
      </c>
      <c r="AU31" s="1536">
        <f>$BS42</f>
        <v>0</v>
      </c>
      <c r="AV31" s="1749">
        <f>DX$329</f>
        <v>0</v>
      </c>
      <c r="AW31" s="1741">
        <f>(E30*AV31)*(J30)</f>
        <v>0</v>
      </c>
      <c r="AX31" s="1742">
        <f>IF($BI$6="ON",$BR43,IF($BI$6="OFF",$BS43))</f>
        <v>0</v>
      </c>
      <c r="AY31" s="1536">
        <f>$BS43</f>
        <v>0</v>
      </c>
      <c r="AZ31" s="750">
        <f>DX$332</f>
        <v>0.5</v>
      </c>
      <c r="BA31" s="748">
        <f>(E30*AZ31)*(J30)</f>
        <v>10</v>
      </c>
      <c r="BB31" s="749">
        <f>IF($BI$6="ON",$BR46,IF($BI$6="OFF",$BS46))</f>
        <v>0</v>
      </c>
      <c r="BC31" s="894"/>
      <c r="BD31" s="650">
        <v>2</v>
      </c>
      <c r="BE31" s="651">
        <f>(E30*BD31)*(J30)</f>
        <v>40</v>
      </c>
      <c r="BF31" s="319"/>
      <c r="BG31" s="699">
        <f>IF($BG$6&lt;&gt;0,BG32-$BG$6,0)</f>
        <v>0.58875111733202568</v>
      </c>
      <c r="BH31" s="1402">
        <f>IF($BH$6&lt;&gt;0,BS30-$BH$6,0)</f>
        <v>209.68085238784113</v>
      </c>
      <c r="BI31" s="1401">
        <f>IF($BN$6="OFF",$BG31*500,IF($BN$6="ON",$BG31*550))</f>
        <v>294.37555866601286</v>
      </c>
      <c r="BJ31" s="701">
        <f>(BG31*640)</f>
        <v>376.80071509249643</v>
      </c>
      <c r="BK31" s="702">
        <f>(BG31*700)</f>
        <v>412.12578213241795</v>
      </c>
      <c r="BL31" s="1575">
        <f>IF(BL32&lt;&gt;0,BL32/MIN(BL32:BN32),0)</f>
        <v>2.2526371389954787</v>
      </c>
      <c r="BM31" s="1575">
        <f>IF(BM32&lt;&gt;0,BM32/MIN(BL32:BN32),0)</f>
        <v>1</v>
      </c>
      <c r="BN31" s="1575">
        <f>IF(BN32&lt;&gt;0,BN32/MIN(BL32:BN32),0)</f>
        <v>2.94995067501437</v>
      </c>
      <c r="BO31" s="1575">
        <f>IF(CN32&lt;&gt;0,CN32/CN32,0)</f>
        <v>1</v>
      </c>
      <c r="BP31" s="1576">
        <f>IF($CO32&lt;&gt;0,$CO32/$CN32,0)</f>
        <v>1.2514735658042746</v>
      </c>
      <c r="BQ31" s="1486"/>
      <c r="BR31" s="923" t="s">
        <v>670</v>
      </c>
      <c r="BS31" s="925">
        <f>IF($CN30&lt;&gt;0,$CO30/$CN30,0)</f>
        <v>1.4354024323793555</v>
      </c>
      <c r="BT31" s="1287" t="s">
        <v>926</v>
      </c>
      <c r="BU31" s="1151" t="str">
        <f>$BU$11</f>
        <v>PPM        Handicaps</v>
      </c>
      <c r="BV31" s="1152">
        <f>SUM(CK31:DM31)</f>
        <v>251.34315557308355</v>
      </c>
      <c r="BW31" s="1232">
        <f t="shared" ref="BW31:CC31" si="305">SUM(BW$310*BW30)</f>
        <v>2.6379594066126981</v>
      </c>
      <c r="BX31" s="1232">
        <f t="shared" si="305"/>
        <v>34.510696292987163</v>
      </c>
      <c r="BY31" s="1232">
        <f t="shared" si="305"/>
        <v>0</v>
      </c>
      <c r="BZ31" s="1232">
        <f t="shared" si="305"/>
        <v>15.33285565457753</v>
      </c>
      <c r="CA31" s="1232">
        <f t="shared" si="305"/>
        <v>0</v>
      </c>
      <c r="CB31" s="1232">
        <f t="shared" si="305"/>
        <v>45.655941813003771</v>
      </c>
      <c r="CC31" s="1232">
        <f t="shared" si="305"/>
        <v>0</v>
      </c>
      <c r="CD31" s="1232">
        <f t="shared" ref="CD31" si="306">SUM(CD$310*CD30)</f>
        <v>0</v>
      </c>
      <c r="CE31" s="1232">
        <f>SUM(CE$310*CE30)</f>
        <v>0</v>
      </c>
      <c r="CF31" s="1232">
        <f>SUM(CF$310*CF30)</f>
        <v>0</v>
      </c>
      <c r="CG31" s="1232">
        <f>SUM(CG$310*CG30)</f>
        <v>0.26417437252311754</v>
      </c>
      <c r="CH31" s="1232">
        <f>SUM(CH$310*CH30)</f>
        <v>0</v>
      </c>
      <c r="CI31" s="1232">
        <f t="shared" ref="CI31:DM31" si="307">SUM(CI$310*CI30)</f>
        <v>0</v>
      </c>
      <c r="CJ31" s="1232">
        <f t="shared" si="307"/>
        <v>27.097490092470281</v>
      </c>
      <c r="CK31" s="905">
        <f t="shared" si="307"/>
        <v>37.148655699599864</v>
      </c>
      <c r="CL31" s="905">
        <f t="shared" si="307"/>
        <v>15.33285565457753</v>
      </c>
      <c r="CM31" s="905">
        <f t="shared" si="307"/>
        <v>45.655941813003771</v>
      </c>
      <c r="CN31" s="905">
        <f t="shared" si="307"/>
        <v>25.236166540732118</v>
      </c>
      <c r="CO31" s="905">
        <f t="shared" si="307"/>
        <v>72.448109672994775</v>
      </c>
      <c r="CP31" s="905">
        <f t="shared" si="307"/>
        <v>22.490720444499512</v>
      </c>
      <c r="CQ31" s="905">
        <f t="shared" si="307"/>
        <v>27.097490092470281</v>
      </c>
      <c r="CR31" s="905">
        <f t="shared" si="307"/>
        <v>2.7707927245314103E-3</v>
      </c>
      <c r="CS31" s="905">
        <f t="shared" si="307"/>
        <v>0.91594212711303902</v>
      </c>
      <c r="CT31" s="905">
        <f t="shared" si="307"/>
        <v>0.48838442436859669</v>
      </c>
      <c r="CU31" s="905">
        <f t="shared" si="307"/>
        <v>8.2641798519847345E-3</v>
      </c>
      <c r="CV31" s="905">
        <f t="shared" si="307"/>
        <v>0.20198243431189999</v>
      </c>
      <c r="CW31" s="905">
        <f t="shared" si="307"/>
        <v>0.10771704339419491</v>
      </c>
      <c r="CX31" s="905">
        <f t="shared" si="307"/>
        <v>0.11616618474161895</v>
      </c>
      <c r="CY31" s="905">
        <f t="shared" si="307"/>
        <v>2.5493262879788641</v>
      </c>
      <c r="CZ31" s="905">
        <f t="shared" si="307"/>
        <v>1.229669749009247</v>
      </c>
      <c r="DA31" s="905">
        <f t="shared" si="307"/>
        <v>0.26524782348455367</v>
      </c>
      <c r="DB31" s="905">
        <f t="shared" si="307"/>
        <v>4.7744608227219661E-2</v>
      </c>
      <c r="DC31" s="905">
        <f t="shared" si="307"/>
        <v>0</v>
      </c>
      <c r="DD31" s="905">
        <f t="shared" si="307"/>
        <v>0</v>
      </c>
      <c r="DE31" s="905">
        <f t="shared" si="307"/>
        <v>0</v>
      </c>
      <c r="DF31" s="905">
        <f t="shared" ref="DF31" si="308">SUM(DF$310*DF30)</f>
        <v>0</v>
      </c>
      <c r="DG31" s="905">
        <f t="shared" si="307"/>
        <v>0</v>
      </c>
      <c r="DH31" s="905">
        <f t="shared" si="307"/>
        <v>0</v>
      </c>
      <c r="DI31" s="905">
        <f t="shared" si="307"/>
        <v>0</v>
      </c>
      <c r="DJ31" s="905">
        <f t="shared" ref="DJ31:DL31" si="309">SUM(DJ$310*DJ30)</f>
        <v>0</v>
      </c>
      <c r="DK31" s="905">
        <f t="shared" si="309"/>
        <v>0</v>
      </c>
      <c r="DL31" s="905">
        <f t="shared" si="309"/>
        <v>0</v>
      </c>
      <c r="DM31" s="905">
        <f t="shared" si="307"/>
        <v>0</v>
      </c>
      <c r="DN31" s="933"/>
      <c r="DO31" s="316"/>
      <c r="DP31" s="346"/>
      <c r="DQ31" s="345"/>
      <c r="DR31" s="318"/>
      <c r="DT31" s="739"/>
      <c r="EM31" s="618"/>
      <c r="EN31" s="618"/>
      <c r="EO31" s="618"/>
      <c r="EP31" s="618"/>
      <c r="EQ31" s="618"/>
      <c r="ER31" s="618"/>
      <c r="ES31" s="618"/>
      <c r="ET31" s="618"/>
      <c r="EU31" s="618"/>
      <c r="EV31" s="618"/>
      <c r="EW31" s="618"/>
      <c r="EX31" s="618"/>
      <c r="EY31" s="618"/>
      <c r="EZ31" s="1347"/>
      <c r="FA31" s="539"/>
      <c r="FB31" s="319"/>
      <c r="FC31" s="319"/>
      <c r="FD31" s="319"/>
      <c r="FE31" s="319"/>
      <c r="FF31" s="319"/>
      <c r="FG31" s="319"/>
      <c r="FH31" s="319"/>
      <c r="FI31" s="319"/>
      <c r="FJ31" s="319"/>
      <c r="FK31" s="319"/>
      <c r="FL31" s="319"/>
      <c r="FM31" s="319"/>
      <c r="FN31" s="319"/>
      <c r="FO31" s="1221">
        <f>SUM(FO34:FO48)+SUM(FA34:FA48)+SUM(FB34:FB48)+SUM(FC34:FC48)</f>
        <v>0.23199999999999998</v>
      </c>
      <c r="FP31" s="1221">
        <f>SUM(FP34:FP48)+SUM(FD34:FD48)+SUM(FE34:FE48)</f>
        <v>0.10299040000000001</v>
      </c>
      <c r="FQ31" s="1221">
        <f>SUM(FQ34:FQ48)+SUM(FF34:FF48)</f>
        <v>0.30381659999999999</v>
      </c>
      <c r="FR31" s="1221">
        <f>SUM(FR34:FR48)+SUM(FG34:FG48)+SUM(FH34:FH48)</f>
        <v>8.8899999999999993E-2</v>
      </c>
      <c r="FS31" s="1221">
        <f>SUM(FS34:FS48)+SUM(FI34:FI48)+SUM(FJ34:FJ48)</f>
        <v>0.11125600000000001</v>
      </c>
      <c r="FT31" s="1221">
        <f>SUM(FT34:FT48)+SUM(FK34:FK48)+SUM(FL34:FL48)</f>
        <v>8.3499799999999999E-2</v>
      </c>
      <c r="FU31" s="1221">
        <f>SUM(FU34:FU48)+SUM(FM34:FM48)+SUM(FN34:FN48)</f>
        <v>0.14652000000000001</v>
      </c>
      <c r="FV31" s="1221">
        <f>SUM(FV34:FV48)</f>
        <v>8.4999999999999999E-6</v>
      </c>
      <c r="FW31" s="1221">
        <f t="shared" ref="FW31:GQ31" si="310">SUM(FW34:FW48)</f>
        <v>2.9497999999999998E-3</v>
      </c>
      <c r="FX31" s="1221">
        <f t="shared" si="310"/>
        <v>1.6497899999999999E-3</v>
      </c>
      <c r="FY31" s="1221">
        <f t="shared" si="310"/>
        <v>2.5099999999999997E-5</v>
      </c>
      <c r="FZ31" s="1221">
        <f t="shared" si="310"/>
        <v>7.0487999999999996E-4</v>
      </c>
      <c r="GA31" s="1221">
        <f t="shared" si="310"/>
        <v>3.4996000000000002E-4</v>
      </c>
      <c r="GB31" s="1221">
        <f t="shared" si="310"/>
        <v>3.9994E-4</v>
      </c>
      <c r="GC31" s="1221">
        <f t="shared" si="310"/>
        <v>9.6492000000000001E-3</v>
      </c>
      <c r="GD31" s="1221">
        <f t="shared" si="310"/>
        <v>4.6543000000000001E-3</v>
      </c>
      <c r="GE31" s="1221">
        <f t="shared" si="310"/>
        <v>1E-3</v>
      </c>
      <c r="GF31" s="1221">
        <f t="shared" si="310"/>
        <v>1.8000000000000001E-4</v>
      </c>
      <c r="GG31" s="1221">
        <f t="shared" si="310"/>
        <v>0</v>
      </c>
      <c r="GH31" s="1221">
        <f t="shared" si="310"/>
        <v>0</v>
      </c>
      <c r="GI31" s="1221">
        <f t="shared" si="310"/>
        <v>0</v>
      </c>
      <c r="GJ31" s="1221">
        <f t="shared" ref="GJ31" si="311">SUM(GJ34:GJ48)</f>
        <v>0</v>
      </c>
      <c r="GK31" s="1221">
        <f t="shared" si="310"/>
        <v>0</v>
      </c>
      <c r="GL31" s="1221">
        <f t="shared" si="310"/>
        <v>0</v>
      </c>
      <c r="GM31" s="1221">
        <f t="shared" si="310"/>
        <v>0</v>
      </c>
      <c r="GN31" s="1221">
        <f t="shared" ref="GN31:GP31" si="312">SUM(GN34:GN48)</f>
        <v>0</v>
      </c>
      <c r="GO31" s="1221">
        <f t="shared" si="312"/>
        <v>0</v>
      </c>
      <c r="GP31" s="1221">
        <f t="shared" si="312"/>
        <v>0</v>
      </c>
      <c r="GQ31" s="1221">
        <f t="shared" si="310"/>
        <v>0</v>
      </c>
      <c r="GR31" s="618"/>
      <c r="GS31" s="618"/>
      <c r="GT31" s="618"/>
      <c r="GU31" s="618"/>
      <c r="GV31" s="618"/>
      <c r="GW31" s="618"/>
      <c r="GX31" s="618"/>
      <c r="GY31" s="618"/>
      <c r="GZ31" s="1362"/>
      <c r="HA31" s="1214">
        <f t="shared" ref="HA31:IQ31" si="313">SUM(HA34:HA48)*1000</f>
        <v>2.6379594066126981</v>
      </c>
      <c r="HB31" s="1214">
        <f t="shared" si="313"/>
        <v>34.510696292987163</v>
      </c>
      <c r="HC31" s="1214">
        <f t="shared" si="313"/>
        <v>0</v>
      </c>
      <c r="HD31" s="1214">
        <f t="shared" si="313"/>
        <v>15.33285565457753</v>
      </c>
      <c r="HE31" s="1214">
        <f t="shared" si="313"/>
        <v>0</v>
      </c>
      <c r="HF31" s="1214">
        <f t="shared" si="313"/>
        <v>45.655941813003771</v>
      </c>
      <c r="HG31" s="1214">
        <f t="shared" si="313"/>
        <v>0</v>
      </c>
      <c r="HH31" s="1214">
        <f t="shared" ref="HH31" si="314">SUM(HH34:HH48)*1000</f>
        <v>0</v>
      </c>
      <c r="HI31" s="1214">
        <f t="shared" si="313"/>
        <v>0</v>
      </c>
      <c r="HJ31" s="1214">
        <f t="shared" si="313"/>
        <v>0</v>
      </c>
      <c r="HK31" s="1214">
        <f t="shared" si="313"/>
        <v>0.26417437252311754</v>
      </c>
      <c r="HL31" s="1214">
        <f t="shared" ref="HL31" si="315">SUM(HL34:HL48)*1000</f>
        <v>0</v>
      </c>
      <c r="HM31" s="1214">
        <f t="shared" si="313"/>
        <v>0</v>
      </c>
      <c r="HN31" s="1214">
        <f t="shared" si="313"/>
        <v>27.097490092470281</v>
      </c>
      <c r="HO31" s="1214">
        <f t="shared" si="313"/>
        <v>0</v>
      </c>
      <c r="HP31" s="1214">
        <f t="shared" si="313"/>
        <v>0</v>
      </c>
      <c r="HQ31" s="1214">
        <f t="shared" si="313"/>
        <v>0</v>
      </c>
      <c r="HR31" s="1214">
        <f t="shared" si="313"/>
        <v>25.236166540732118</v>
      </c>
      <c r="HS31" s="1214">
        <f t="shared" si="313"/>
        <v>36.224054836497388</v>
      </c>
      <c r="HT31" s="1214">
        <f t="shared" si="313"/>
        <v>22.226546071976394</v>
      </c>
      <c r="HU31" s="1214">
        <f t="shared" si="313"/>
        <v>0</v>
      </c>
      <c r="HV31" s="1214">
        <f t="shared" si="313"/>
        <v>2.7707927245314103E-3</v>
      </c>
      <c r="HW31" s="1214">
        <f t="shared" si="313"/>
        <v>0.91594212711303902</v>
      </c>
      <c r="HX31" s="1214">
        <f t="shared" si="313"/>
        <v>0.48838442436859669</v>
      </c>
      <c r="HY31" s="1214">
        <f t="shared" si="313"/>
        <v>8.2641798519847345E-3</v>
      </c>
      <c r="HZ31" s="1214">
        <f t="shared" si="313"/>
        <v>0.20198243431189999</v>
      </c>
      <c r="IA31" s="1214">
        <f t="shared" si="313"/>
        <v>0.10771704339419491</v>
      </c>
      <c r="IB31" s="1214">
        <f t="shared" si="313"/>
        <v>0.11616618474161895</v>
      </c>
      <c r="IC31" s="1214">
        <f t="shared" si="313"/>
        <v>2.5493262879788641</v>
      </c>
      <c r="ID31" s="1214">
        <f t="shared" si="313"/>
        <v>1.229669749009247</v>
      </c>
      <c r="IE31" s="1214">
        <f t="shared" si="313"/>
        <v>0.26524782348455367</v>
      </c>
      <c r="IF31" s="1214">
        <f t="shared" si="313"/>
        <v>4.7744608227219661E-2</v>
      </c>
      <c r="IG31" s="1214">
        <f t="shared" si="313"/>
        <v>0</v>
      </c>
      <c r="IH31" s="1214">
        <f t="shared" si="313"/>
        <v>0</v>
      </c>
      <c r="II31" s="1214">
        <f t="shared" si="313"/>
        <v>0</v>
      </c>
      <c r="IJ31" s="1214">
        <f t="shared" ref="IJ31" si="316">SUM(IJ34:IJ48)*1000</f>
        <v>0</v>
      </c>
      <c r="IK31" s="1214">
        <f t="shared" si="313"/>
        <v>0</v>
      </c>
      <c r="IL31" s="1214">
        <f t="shared" si="313"/>
        <v>0</v>
      </c>
      <c r="IM31" s="1214">
        <f t="shared" si="313"/>
        <v>0</v>
      </c>
      <c r="IN31" s="1214">
        <f t="shared" ref="IN31:IP31" si="317">SUM(IN34:IN48)*1000</f>
        <v>0</v>
      </c>
      <c r="IO31" s="1214">
        <f t="shared" si="317"/>
        <v>0</v>
      </c>
      <c r="IP31" s="1214">
        <f t="shared" si="317"/>
        <v>0</v>
      </c>
      <c r="IQ31" s="1214">
        <f t="shared" si="313"/>
        <v>0</v>
      </c>
      <c r="IR31" s="618"/>
      <c r="IS31" s="618"/>
      <c r="IT31" s="618"/>
      <c r="IU31" s="618"/>
      <c r="IV31" s="618"/>
      <c r="IW31" s="618"/>
      <c r="IX31" s="618"/>
      <c r="IY31" s="618"/>
      <c r="IZ31" s="1361"/>
      <c r="JA31" s="159"/>
      <c r="JB31" s="159"/>
      <c r="JC31" s="159"/>
      <c r="JD31" s="159"/>
      <c r="JE31" s="159"/>
      <c r="JF31" s="159"/>
      <c r="JG31" s="159"/>
      <c r="JH31" s="159"/>
      <c r="JI31" s="159"/>
      <c r="JJ31" s="159"/>
      <c r="JK31" s="159"/>
      <c r="JL31" s="159"/>
      <c r="JM31" s="159"/>
      <c r="JN31" s="1228">
        <f>SUM(JO31:KQ31)</f>
        <v>4284.183579999999</v>
      </c>
      <c r="JO31" s="1214">
        <f>SUM(JO34:JO48)+SUM(JA34:JA48)+SUM(JB34:JB48)+SUM(JC34:JC48)</f>
        <v>402.45</v>
      </c>
      <c r="JP31" s="1214">
        <f>SUM(JP34:JP48)+SUM(JD34:JD48)+SUM(JE34:JE48)</f>
        <v>1280.04</v>
      </c>
      <c r="JQ31" s="1214">
        <f>SUM(JQ34:JQ48)+SUM(JF34:JF48)</f>
        <v>1315.55</v>
      </c>
      <c r="JR31" s="1214">
        <f>SUM(JR34:JR48)+SUM(JG34:JG48)+SUM(JH34:JH48)</f>
        <v>268.52499999999998</v>
      </c>
      <c r="JS31" s="1214">
        <f>SUM(JS34:JS48)+SUM(JI34:JI48)+SUM(JJ34:JJ48)</f>
        <v>469.25599999999997</v>
      </c>
      <c r="JT31" s="1214">
        <f>SUM(JT34:JT48)+SUM(JK34:JK48)+SUM(JL34:JL48)</f>
        <v>193.97</v>
      </c>
      <c r="JU31" s="1214">
        <f>SUM(JU34:JU48)+SUM(JM34:JM48)+SUM(JN34:JN48)</f>
        <v>308</v>
      </c>
      <c r="JV31" s="1214">
        <f t="shared" ref="JV31:KQ31" si="318">SUM(JV34:JV48)</f>
        <v>2.3350000000000003E-2</v>
      </c>
      <c r="JW31" s="1214">
        <f t="shared" si="318"/>
        <v>10.1098</v>
      </c>
      <c r="JX31" s="1214">
        <f t="shared" si="318"/>
        <v>3.1347899999999997</v>
      </c>
      <c r="JY31" s="1214">
        <f t="shared" si="318"/>
        <v>6.1859999999999998E-2</v>
      </c>
      <c r="JZ31" s="1214">
        <f t="shared" si="318"/>
        <v>1.15038</v>
      </c>
      <c r="KA31" s="1214">
        <f t="shared" si="318"/>
        <v>0.66496</v>
      </c>
      <c r="KB31" s="1214">
        <f t="shared" si="318"/>
        <v>0.69694</v>
      </c>
      <c r="KC31" s="1214">
        <f t="shared" si="318"/>
        <v>17.824199999999998</v>
      </c>
      <c r="KD31" s="1214">
        <f t="shared" si="318"/>
        <v>4.6543000000000001</v>
      </c>
      <c r="KE31" s="1214">
        <f t="shared" si="318"/>
        <v>2.3505000000000003</v>
      </c>
      <c r="KF31" s="1214">
        <f t="shared" si="318"/>
        <v>5.1119999999999992</v>
      </c>
      <c r="KG31" s="1214">
        <f t="shared" si="318"/>
        <v>0.60950000000000004</v>
      </c>
      <c r="KH31" s="1214">
        <f t="shared" si="318"/>
        <v>0</v>
      </c>
      <c r="KI31" s="1214">
        <f t="shared" si="318"/>
        <v>0</v>
      </c>
      <c r="KJ31" s="1214">
        <f t="shared" si="318"/>
        <v>0</v>
      </c>
      <c r="KK31" s="1214">
        <f t="shared" si="318"/>
        <v>0</v>
      </c>
      <c r="KL31" s="1214">
        <f t="shared" si="318"/>
        <v>0</v>
      </c>
      <c r="KM31" s="1214">
        <f t="shared" si="318"/>
        <v>0</v>
      </c>
      <c r="KN31" s="1214">
        <f t="shared" ref="KN31:KP31" si="319">SUM(KN34:KN48)</f>
        <v>0</v>
      </c>
      <c r="KO31" s="1214">
        <f t="shared" si="319"/>
        <v>0</v>
      </c>
      <c r="KP31" s="1214">
        <f t="shared" si="319"/>
        <v>0</v>
      </c>
      <c r="KQ31" s="1214">
        <f t="shared" si="318"/>
        <v>0</v>
      </c>
      <c r="KR31" s="618"/>
      <c r="KS31" s="618"/>
      <c r="KT31" s="618"/>
      <c r="KU31" s="618"/>
      <c r="KV31" s="618"/>
      <c r="KW31" s="618"/>
      <c r="KX31" s="618"/>
      <c r="KY31" s="618"/>
      <c r="KZ31" s="1361"/>
      <c r="LA31" s="319"/>
      <c r="LB31" s="319"/>
      <c r="LC31" s="319"/>
      <c r="LD31" s="319"/>
      <c r="LE31" s="319"/>
      <c r="LF31" s="319"/>
      <c r="LG31" s="319"/>
      <c r="LH31" s="319"/>
      <c r="LI31" s="319"/>
      <c r="LJ31" s="319"/>
      <c r="LK31" s="319"/>
      <c r="LL31" s="319"/>
      <c r="LM31" s="319"/>
      <c r="LN31" s="319"/>
      <c r="LO31" s="1214">
        <f>SUM(LO34:LO48)+SUM(LA34:LA48)+SUM(LB34:LB48)+SUM(LC34:LC48)</f>
        <v>144.96494602209185</v>
      </c>
      <c r="LP31" s="1214">
        <f>SUM(LP34:LP48)+SUM(LD34:LD48)+SUM(LE34:LE48)</f>
        <v>737.63415567472157</v>
      </c>
      <c r="LQ31" s="1214">
        <f>SUM(LQ34:LQ48)+SUM(LF34:LF48)</f>
        <v>610.34762829351439</v>
      </c>
      <c r="LR31" s="1214">
        <f>SUM(LR34:LR48)+SUM(LG34:LG48)+SUM(LH34:LH48)</f>
        <v>152.86575443848952</v>
      </c>
      <c r="LS31" s="1214">
        <f>SUM(LS34:LS48)+SUM(LI34:LI48)+SUM(LJ34:LJ48)</f>
        <v>124.90197093791281</v>
      </c>
      <c r="LT31" s="1214">
        <f>SUM(LT34:LT48)+SUM(LK34:LK48)+SUM(LL34:LL48)</f>
        <v>162.00223425617423</v>
      </c>
      <c r="LU31" s="1214">
        <f>SUM(LU34:LU48)+SUM(LM34:LM48)+SUM(LN34:LN48)</f>
        <v>616</v>
      </c>
      <c r="LV31" s="1214">
        <f t="shared" ref="LV31:MQ31" si="320">SUM(LV34:LV48)</f>
        <v>6.1690885072655226E-3</v>
      </c>
      <c r="LW31" s="1214">
        <f t="shared" si="320"/>
        <v>3.2227194187582562</v>
      </c>
      <c r="LX31" s="1214">
        <f t="shared" si="320"/>
        <v>1.4166988507265521</v>
      </c>
      <c r="LY31" s="1214">
        <f t="shared" si="320"/>
        <v>4.4870541611624834E-2</v>
      </c>
      <c r="LZ31" s="1214">
        <f t="shared" si="320"/>
        <v>0.63495265521796562</v>
      </c>
      <c r="MA31" s="1214">
        <f t="shared" si="320"/>
        <v>0.38434177014531046</v>
      </c>
      <c r="MB31" s="1214">
        <f t="shared" si="320"/>
        <v>0.35332177014531041</v>
      </c>
      <c r="MC31" s="1214">
        <f t="shared" si="320"/>
        <v>18.290849048625795</v>
      </c>
      <c r="MD31" s="1214">
        <f t="shared" si="320"/>
        <v>4.6543000000000001</v>
      </c>
      <c r="ME31" s="1214">
        <f t="shared" si="320"/>
        <v>1.4540102464347968</v>
      </c>
      <c r="MF31" s="1214">
        <f t="shared" si="320"/>
        <v>10.170660982143554</v>
      </c>
      <c r="MG31" s="1214">
        <f t="shared" si="320"/>
        <v>1.2880388841927304</v>
      </c>
      <c r="MH31" s="1214">
        <f t="shared" si="320"/>
        <v>0</v>
      </c>
      <c r="MI31" s="1214">
        <f t="shared" si="320"/>
        <v>0</v>
      </c>
      <c r="MJ31" s="1214">
        <f t="shared" si="320"/>
        <v>0</v>
      </c>
      <c r="MK31" s="1214">
        <f t="shared" si="320"/>
        <v>0</v>
      </c>
      <c r="ML31" s="1214">
        <f t="shared" si="320"/>
        <v>0</v>
      </c>
      <c r="MM31" s="1214">
        <f t="shared" si="320"/>
        <v>0</v>
      </c>
      <c r="MN31" s="1214">
        <f t="shared" ref="MN31:MP31" si="321">SUM(MN34:MN48)</f>
        <v>0</v>
      </c>
      <c r="MO31" s="1214">
        <f t="shared" si="321"/>
        <v>0</v>
      </c>
      <c r="MP31" s="1214">
        <f t="shared" si="321"/>
        <v>0</v>
      </c>
      <c r="MQ31" s="1214">
        <f t="shared" si="320"/>
        <v>0</v>
      </c>
    </row>
    <row r="32" spans="1:360" s="317" customFormat="1" ht="12" customHeight="1" thickTop="1" thickBot="1" x14ac:dyDescent="0.3">
      <c r="A32" s="941"/>
      <c r="B32" s="1958" t="s">
        <v>636</v>
      </c>
      <c r="C32" s="1959"/>
      <c r="D32" s="601">
        <f>SUM(C7)</f>
        <v>14</v>
      </c>
      <c r="E32" s="602">
        <f>(D32/7)</f>
        <v>2</v>
      </c>
      <c r="F32" s="753"/>
      <c r="G32" s="1958" t="s">
        <v>636</v>
      </c>
      <c r="H32" s="1959"/>
      <c r="I32" s="601">
        <f>SUM(H7)</f>
        <v>14</v>
      </c>
      <c r="J32" s="707">
        <f>(I32/7)</f>
        <v>2</v>
      </c>
      <c r="K32" s="753"/>
      <c r="L32" s="1843" t="s">
        <v>1681</v>
      </c>
      <c r="M32" s="1844"/>
      <c r="N32" s="1844"/>
      <c r="O32" s="1844"/>
      <c r="P32" s="1844"/>
      <c r="Q32" s="1844"/>
      <c r="R32" s="1844"/>
      <c r="S32" s="1844"/>
      <c r="T32" s="1844"/>
      <c r="U32" s="1844"/>
      <c r="V32" s="1844"/>
      <c r="W32" s="1844"/>
      <c r="X32" s="1844"/>
      <c r="Y32" s="1844"/>
      <c r="Z32" s="1844"/>
      <c r="AA32" s="1844"/>
      <c r="AB32" s="1844"/>
      <c r="AC32" s="1844"/>
      <c r="AD32" s="1844"/>
      <c r="AE32" s="1844"/>
      <c r="AF32" s="1844"/>
      <c r="AG32" s="1844"/>
      <c r="AH32" s="1844"/>
      <c r="AI32" s="1844"/>
      <c r="AJ32" s="1844"/>
      <c r="AK32" s="1844"/>
      <c r="AL32" s="1844"/>
      <c r="AM32" s="1844"/>
      <c r="AN32" s="1844"/>
      <c r="AO32" s="1844"/>
      <c r="AP32" s="1844"/>
      <c r="AQ32" s="1844"/>
      <c r="AR32" s="1844"/>
      <c r="AS32" s="1844"/>
      <c r="AT32" s="1844"/>
      <c r="AU32" s="1845"/>
      <c r="AV32" s="1518">
        <f>DX$330</f>
        <v>0</v>
      </c>
      <c r="AW32" s="748">
        <f>(E30*AV32)*(J30)</f>
        <v>0</v>
      </c>
      <c r="AX32" s="749">
        <f>IF($BI$6="ON",$BR44,IF($BI$6="OFF",$BS44))</f>
        <v>0</v>
      </c>
      <c r="AY32" s="1536">
        <f>$BS44</f>
        <v>0</v>
      </c>
      <c r="AZ32" s="1514">
        <f>DX$333</f>
        <v>0.5</v>
      </c>
      <c r="BA32" s="748">
        <f>(E30*AZ32)*(J30)</f>
        <v>10</v>
      </c>
      <c r="BB32" s="749">
        <f>IF($BI$6="ON",$BR47,IF($BI$6="OFF",$BS47))</f>
        <v>0</v>
      </c>
      <c r="BC32" s="1502"/>
      <c r="BD32" s="778">
        <v>2</v>
      </c>
      <c r="BE32" s="779">
        <f>(E30*BD32)*(J30)</f>
        <v>40</v>
      </c>
      <c r="BF32" s="780"/>
      <c r="BG32" s="767">
        <f>IF($BI$6="ON",SUM(BR34:BR48)/500,IF($BI$6="OFF",$BT30))</f>
        <v>0.59962761402951581</v>
      </c>
      <c r="BH32" s="1403">
        <f>BS30</f>
        <v>215.11910073658618</v>
      </c>
      <c r="BI32" s="1136">
        <f>IF($BN$6="OFF",$BG32*500,IF($BN$6="ON",$BG32*550))</f>
        <v>299.81380701475791</v>
      </c>
      <c r="BJ32" s="768">
        <f>(BG32*640)</f>
        <v>383.76167297889015</v>
      </c>
      <c r="BK32" s="769">
        <f>(BG32*700)</f>
        <v>419.73932982066106</v>
      </c>
      <c r="BL32" s="1577">
        <f>CK32</f>
        <v>0.23199999999999998</v>
      </c>
      <c r="BM32" s="1577">
        <f>CL32</f>
        <v>0.10299040000000001</v>
      </c>
      <c r="BN32" s="1577">
        <f>CM32</f>
        <v>0.30381659999999999</v>
      </c>
      <c r="BO32" s="1577">
        <f>$CN32</f>
        <v>8.8899999999999993E-2</v>
      </c>
      <c r="BP32" s="1578">
        <f>$CO32</f>
        <v>0.11125600000000001</v>
      </c>
      <c r="BQ32" s="1484"/>
      <c r="BR32" s="923" t="s">
        <v>1395</v>
      </c>
      <c r="BS32" s="925">
        <f>IF(CL30&lt;&gt;0,CM30/CL30,0)/2</f>
        <v>1.4888270926679423</v>
      </c>
      <c r="BT32" s="924" t="s">
        <v>1396</v>
      </c>
      <c r="BU32" s="1153" t="str">
        <f>$BU$12</f>
        <v>Elemental %</v>
      </c>
      <c r="BV32" s="1320">
        <f>SUM(CK32:DM32)</f>
        <v>1.0905542700000004</v>
      </c>
      <c r="BW32" s="1200">
        <f t="shared" ref="BW32:CD32" si="322">SUM(FA34:FA48)</f>
        <v>8.3499999999999998E-3</v>
      </c>
      <c r="BX32" s="1200">
        <f t="shared" si="322"/>
        <v>0.10765000000000001</v>
      </c>
      <c r="BY32" s="1200">
        <f t="shared" si="322"/>
        <v>0</v>
      </c>
      <c r="BZ32" s="1200">
        <f t="shared" si="322"/>
        <v>5.1495200000000005E-2</v>
      </c>
      <c r="CA32" s="1200">
        <f t="shared" si="322"/>
        <v>0</v>
      </c>
      <c r="CB32" s="1200">
        <f t="shared" si="322"/>
        <v>0.1519083</v>
      </c>
      <c r="CC32" s="1200">
        <f t="shared" si="322"/>
        <v>0</v>
      </c>
      <c r="CD32" s="1200">
        <f t="shared" si="322"/>
        <v>0</v>
      </c>
      <c r="CE32" s="1200">
        <f t="shared" ref="CE32:CJ32" si="323">SUM(FI34:FI48)</f>
        <v>0</v>
      </c>
      <c r="CF32" s="1200">
        <f t="shared" si="323"/>
        <v>0</v>
      </c>
      <c r="CG32" s="1200">
        <f t="shared" si="323"/>
        <v>9.9989999999999996E-4</v>
      </c>
      <c r="CH32" s="1200">
        <f t="shared" si="323"/>
        <v>0</v>
      </c>
      <c r="CI32" s="1200">
        <f t="shared" si="323"/>
        <v>0</v>
      </c>
      <c r="CJ32" s="1200">
        <f t="shared" si="323"/>
        <v>7.3260000000000006E-2</v>
      </c>
      <c r="CK32" s="1200">
        <f>SUM(FO34:FO48)+SUM(FA34:FA48)+SUM(FB34:FB48)+SUM(FC34:FC48)</f>
        <v>0.23199999999999998</v>
      </c>
      <c r="CL32" s="1200">
        <f>SUM(FP34:FP48)+SUM(FD34:FD48)+SUM(FE34:FE48)</f>
        <v>0.10299040000000001</v>
      </c>
      <c r="CM32" s="1200">
        <f>SUM(FQ34:FQ48)+SUM(FF34:FF48)</f>
        <v>0.30381659999999999</v>
      </c>
      <c r="CN32" s="1200">
        <f>SUM(FR34:FR49)+SUM(FG34:FG49)+SUM(FH34:FH49)</f>
        <v>8.8899999999999993E-2</v>
      </c>
      <c r="CO32" s="1200">
        <f>SUM(FS34:FS48)+SUM(FI34:FI48)+SUM(FJ34:FJ48)</f>
        <v>0.11125600000000001</v>
      </c>
      <c r="CP32" s="1200">
        <f>SUM(FT34:FT49)+SUM(FK34:FK49)+SUM(FL34:FL49)</f>
        <v>8.3499799999999999E-2</v>
      </c>
      <c r="CQ32" s="1200">
        <f>SUM(FU34:FU48)+SUM(FM34:FM48)+SUM(FN34:FN48)</f>
        <v>0.14652000000000001</v>
      </c>
      <c r="CR32" s="1200">
        <f t="shared" ref="CR32:DF32" si="324">SUM(FV34:FV48)</f>
        <v>8.4999999999999999E-6</v>
      </c>
      <c r="CS32" s="1200">
        <f t="shared" si="324"/>
        <v>2.9497999999999998E-3</v>
      </c>
      <c r="CT32" s="1200">
        <f t="shared" si="324"/>
        <v>1.6497899999999999E-3</v>
      </c>
      <c r="CU32" s="1200">
        <f t="shared" si="324"/>
        <v>2.5099999999999997E-5</v>
      </c>
      <c r="CV32" s="1200">
        <f t="shared" si="324"/>
        <v>7.0487999999999996E-4</v>
      </c>
      <c r="CW32" s="1200">
        <f t="shared" si="324"/>
        <v>3.4996000000000002E-4</v>
      </c>
      <c r="CX32" s="1200">
        <f t="shared" si="324"/>
        <v>3.9994E-4</v>
      </c>
      <c r="CY32" s="1200">
        <f t="shared" si="324"/>
        <v>9.6492000000000001E-3</v>
      </c>
      <c r="CZ32" s="1200">
        <f t="shared" si="324"/>
        <v>4.6543000000000001E-3</v>
      </c>
      <c r="DA32" s="1200">
        <f t="shared" si="324"/>
        <v>1E-3</v>
      </c>
      <c r="DB32" s="1200">
        <f t="shared" si="324"/>
        <v>1.8000000000000001E-4</v>
      </c>
      <c r="DC32" s="1200">
        <f t="shared" si="324"/>
        <v>0</v>
      </c>
      <c r="DD32" s="1200">
        <f t="shared" si="324"/>
        <v>0</v>
      </c>
      <c r="DE32" s="1200">
        <f t="shared" si="324"/>
        <v>0</v>
      </c>
      <c r="DF32" s="1200">
        <f t="shared" si="324"/>
        <v>0</v>
      </c>
      <c r="DG32" s="1200">
        <f>SUM(GK34:GK48)</f>
        <v>0</v>
      </c>
      <c r="DH32" s="1200">
        <f>SUM(GL34:GL48)</f>
        <v>0</v>
      </c>
      <c r="DI32" s="1200">
        <f>SUM(GM34:GM48)</f>
        <v>0</v>
      </c>
      <c r="DJ32" s="1200">
        <f t="shared" ref="DJ32:DL32" si="325">SUM(GN34:GN48)</f>
        <v>0</v>
      </c>
      <c r="DK32" s="1200">
        <f t="shared" si="325"/>
        <v>0</v>
      </c>
      <c r="DL32" s="1200">
        <f t="shared" si="325"/>
        <v>0</v>
      </c>
      <c r="DM32" s="1200">
        <f t="shared" ref="DM32" si="326">SUM(GQ34:GQ48)</f>
        <v>0</v>
      </c>
      <c r="DN32" s="933"/>
      <c r="DT32" s="940"/>
      <c r="EM32" s="618"/>
      <c r="EN32" s="618"/>
      <c r="EO32" s="618"/>
      <c r="EP32" s="618"/>
      <c r="EQ32" s="618"/>
      <c r="ER32" s="618"/>
      <c r="ES32" s="618"/>
      <c r="ET32" s="618"/>
      <c r="EU32" s="618"/>
      <c r="EV32" s="618"/>
      <c r="EW32" s="618"/>
      <c r="EX32" s="618"/>
      <c r="EY32" s="618"/>
      <c r="EZ32" s="1347"/>
      <c r="FA32" s="1204">
        <f t="shared" ref="FA32:GQ32" si="327">SUM(FA34:FA48)</f>
        <v>8.3499999999999998E-3</v>
      </c>
      <c r="FB32" s="1204">
        <f t="shared" si="327"/>
        <v>0.10765000000000001</v>
      </c>
      <c r="FC32" s="1204">
        <f t="shared" si="327"/>
        <v>0</v>
      </c>
      <c r="FD32" s="1204">
        <f t="shared" si="327"/>
        <v>5.1495200000000005E-2</v>
      </c>
      <c r="FE32" s="1204">
        <f t="shared" si="327"/>
        <v>0</v>
      </c>
      <c r="FF32" s="1204">
        <f t="shared" si="327"/>
        <v>0.1519083</v>
      </c>
      <c r="FG32" s="1204">
        <f t="shared" si="327"/>
        <v>0</v>
      </c>
      <c r="FH32" s="1204">
        <f t="shared" ref="FH32" si="328">SUM(FH34:FH48)</f>
        <v>0</v>
      </c>
      <c r="FI32" s="1204">
        <f t="shared" si="327"/>
        <v>0</v>
      </c>
      <c r="FJ32" s="1204">
        <f t="shared" si="327"/>
        <v>0</v>
      </c>
      <c r="FK32" s="1204">
        <f t="shared" si="327"/>
        <v>9.9989999999999996E-4</v>
      </c>
      <c r="FL32" s="1204">
        <f t="shared" ref="FL32" si="329">SUM(FL34:FL48)</f>
        <v>0</v>
      </c>
      <c r="FM32" s="1204">
        <f t="shared" si="327"/>
        <v>0</v>
      </c>
      <c r="FN32" s="1204">
        <f t="shared" si="327"/>
        <v>7.3260000000000006E-2</v>
      </c>
      <c r="FO32" s="1204">
        <f t="shared" si="327"/>
        <v>0.11599999999999999</v>
      </c>
      <c r="FP32" s="1204">
        <f t="shared" si="327"/>
        <v>5.1495200000000005E-2</v>
      </c>
      <c r="FQ32" s="1204">
        <f t="shared" si="327"/>
        <v>0.1519083</v>
      </c>
      <c r="FR32" s="1204">
        <f t="shared" si="327"/>
        <v>8.8899999999999993E-2</v>
      </c>
      <c r="FS32" s="1204">
        <f t="shared" si="327"/>
        <v>0.11125600000000001</v>
      </c>
      <c r="FT32" s="1204">
        <f t="shared" si="327"/>
        <v>8.2499900000000001E-2</v>
      </c>
      <c r="FU32" s="1204">
        <f t="shared" si="327"/>
        <v>7.3260000000000006E-2</v>
      </c>
      <c r="FV32" s="1204">
        <f t="shared" si="327"/>
        <v>8.4999999999999999E-6</v>
      </c>
      <c r="FW32" s="1204">
        <f t="shared" si="327"/>
        <v>2.9497999999999998E-3</v>
      </c>
      <c r="FX32" s="1204">
        <f t="shared" si="327"/>
        <v>1.6497899999999999E-3</v>
      </c>
      <c r="FY32" s="1204">
        <f t="shared" si="327"/>
        <v>2.5099999999999997E-5</v>
      </c>
      <c r="FZ32" s="1204">
        <f t="shared" si="327"/>
        <v>7.0487999999999996E-4</v>
      </c>
      <c r="GA32" s="1204">
        <f t="shared" si="327"/>
        <v>3.4996000000000002E-4</v>
      </c>
      <c r="GB32" s="1204">
        <f t="shared" si="327"/>
        <v>3.9994E-4</v>
      </c>
      <c r="GC32" s="1204">
        <f t="shared" si="327"/>
        <v>9.6492000000000001E-3</v>
      </c>
      <c r="GD32" s="1204">
        <f t="shared" si="327"/>
        <v>4.6543000000000001E-3</v>
      </c>
      <c r="GE32" s="1204">
        <f t="shared" si="327"/>
        <v>1E-3</v>
      </c>
      <c r="GF32" s="1204">
        <f t="shared" si="327"/>
        <v>1.8000000000000001E-4</v>
      </c>
      <c r="GG32" s="1204">
        <f t="shared" si="327"/>
        <v>0</v>
      </c>
      <c r="GH32" s="1204">
        <f t="shared" si="327"/>
        <v>0</v>
      </c>
      <c r="GI32" s="1204">
        <f t="shared" si="327"/>
        <v>0</v>
      </c>
      <c r="GJ32" s="1204">
        <f t="shared" ref="GJ32" si="330">SUM(GJ34:GJ48)</f>
        <v>0</v>
      </c>
      <c r="GK32" s="1204">
        <f t="shared" si="327"/>
        <v>0</v>
      </c>
      <c r="GL32" s="1204">
        <f t="shared" si="327"/>
        <v>0</v>
      </c>
      <c r="GM32" s="1204">
        <f t="shared" si="327"/>
        <v>0</v>
      </c>
      <c r="GN32" s="1204">
        <f t="shared" ref="GN32:GP32" si="331">SUM(GN34:GN48)</f>
        <v>0</v>
      </c>
      <c r="GO32" s="1204">
        <f t="shared" si="331"/>
        <v>0</v>
      </c>
      <c r="GP32" s="1204">
        <f t="shared" si="331"/>
        <v>0</v>
      </c>
      <c r="GQ32" s="1204">
        <f t="shared" si="327"/>
        <v>0</v>
      </c>
      <c r="GR32" s="618"/>
      <c r="GS32" s="618"/>
      <c r="GT32" s="618"/>
      <c r="GU32" s="618"/>
      <c r="GV32" s="618"/>
      <c r="GW32" s="618"/>
      <c r="GX32" s="618"/>
      <c r="GY32" s="618"/>
      <c r="GZ32" s="1362"/>
      <c r="HA32" s="1201">
        <f t="shared" ref="HA32:IQ32" si="332">SUM(HA34:HA48)</f>
        <v>2.637959406612698E-3</v>
      </c>
      <c r="HB32" s="1201">
        <f t="shared" si="332"/>
        <v>3.4510696292987163E-2</v>
      </c>
      <c r="HC32" s="1201">
        <f t="shared" si="332"/>
        <v>0</v>
      </c>
      <c r="HD32" s="1201">
        <f t="shared" si="332"/>
        <v>1.533285565457753E-2</v>
      </c>
      <c r="HE32" s="1201">
        <f t="shared" si="332"/>
        <v>0</v>
      </c>
      <c r="HF32" s="1201">
        <f t="shared" si="332"/>
        <v>4.5655941813003774E-2</v>
      </c>
      <c r="HG32" s="1201">
        <f t="shared" si="332"/>
        <v>0</v>
      </c>
      <c r="HH32" s="1201">
        <f t="shared" ref="HH32" si="333">SUM(HH34:HH48)</f>
        <v>0</v>
      </c>
      <c r="HI32" s="1201">
        <f t="shared" si="332"/>
        <v>0</v>
      </c>
      <c r="HJ32" s="1201">
        <f t="shared" si="332"/>
        <v>0</v>
      </c>
      <c r="HK32" s="1201">
        <f t="shared" si="332"/>
        <v>2.6417437252311755E-4</v>
      </c>
      <c r="HL32" s="1201">
        <f t="shared" ref="HL32" si="334">SUM(HL34:HL48)</f>
        <v>0</v>
      </c>
      <c r="HM32" s="1201">
        <f t="shared" si="332"/>
        <v>0</v>
      </c>
      <c r="HN32" s="1201">
        <f t="shared" si="332"/>
        <v>2.709749009247028E-2</v>
      </c>
      <c r="HO32" s="1201">
        <f t="shared" si="332"/>
        <v>0</v>
      </c>
      <c r="HP32" s="1201">
        <f t="shared" si="332"/>
        <v>0</v>
      </c>
      <c r="HQ32" s="1201">
        <f t="shared" si="332"/>
        <v>0</v>
      </c>
      <c r="HR32" s="1201">
        <f t="shared" si="332"/>
        <v>2.5236166540732116E-2</v>
      </c>
      <c r="HS32" s="1201">
        <f t="shared" si="332"/>
        <v>3.6224054836497391E-2</v>
      </c>
      <c r="HT32" s="1201">
        <f t="shared" si="332"/>
        <v>2.2226546071976393E-2</v>
      </c>
      <c r="HU32" s="1201">
        <f t="shared" si="332"/>
        <v>0</v>
      </c>
      <c r="HV32" s="1201">
        <f t="shared" si="332"/>
        <v>2.7707927245314103E-6</v>
      </c>
      <c r="HW32" s="1201">
        <f t="shared" si="332"/>
        <v>9.1594212711303905E-4</v>
      </c>
      <c r="HX32" s="1201">
        <f t="shared" si="332"/>
        <v>4.8838442436859671E-4</v>
      </c>
      <c r="HY32" s="1201">
        <f t="shared" si="332"/>
        <v>8.2641798519847345E-6</v>
      </c>
      <c r="HZ32" s="1201">
        <f t="shared" si="332"/>
        <v>2.0198243431189999E-4</v>
      </c>
      <c r="IA32" s="1201">
        <f t="shared" si="332"/>
        <v>1.0771704339419491E-4</v>
      </c>
      <c r="IB32" s="1201">
        <f t="shared" si="332"/>
        <v>1.1616618474161895E-4</v>
      </c>
      <c r="IC32" s="1201">
        <f t="shared" si="332"/>
        <v>2.549326287978864E-3</v>
      </c>
      <c r="ID32" s="1201">
        <f t="shared" si="332"/>
        <v>1.2296697490092471E-3</v>
      </c>
      <c r="IE32" s="1201">
        <f t="shared" si="332"/>
        <v>2.6524782348455369E-4</v>
      </c>
      <c r="IF32" s="1201">
        <f t="shared" si="332"/>
        <v>4.7744608227219663E-5</v>
      </c>
      <c r="IG32" s="1201">
        <f t="shared" si="332"/>
        <v>0</v>
      </c>
      <c r="IH32" s="1201">
        <f t="shared" si="332"/>
        <v>0</v>
      </c>
      <c r="II32" s="1201">
        <f t="shared" si="332"/>
        <v>0</v>
      </c>
      <c r="IJ32" s="1201">
        <f t="shared" ref="IJ32" si="335">SUM(IJ34:IJ48)</f>
        <v>0</v>
      </c>
      <c r="IK32" s="1201">
        <f t="shared" si="332"/>
        <v>0</v>
      </c>
      <c r="IL32" s="1201">
        <f t="shared" si="332"/>
        <v>0</v>
      </c>
      <c r="IM32" s="1201">
        <f t="shared" si="332"/>
        <v>0</v>
      </c>
      <c r="IN32" s="1201">
        <f t="shared" ref="IN32:IP32" si="336">SUM(IN34:IN48)</f>
        <v>0</v>
      </c>
      <c r="IO32" s="1201">
        <f t="shared" si="336"/>
        <v>0</v>
      </c>
      <c r="IP32" s="1201">
        <f t="shared" si="336"/>
        <v>0</v>
      </c>
      <c r="IQ32" s="1201">
        <f t="shared" si="332"/>
        <v>0</v>
      </c>
      <c r="IR32" s="618"/>
      <c r="IS32" s="618"/>
      <c r="IT32" s="618"/>
      <c r="IU32" s="618"/>
      <c r="IV32" s="618"/>
      <c r="IW32" s="618"/>
      <c r="IX32" s="618"/>
      <c r="IY32" s="618"/>
      <c r="IZ32" s="1361"/>
      <c r="JA32" s="1201">
        <f t="shared" ref="JA32:KQ32" si="337">SUM(JA34:JA48)</f>
        <v>50.209999999999994</v>
      </c>
      <c r="JB32" s="1201">
        <f t="shared" si="337"/>
        <v>352.24</v>
      </c>
      <c r="JC32" s="1201">
        <f t="shared" si="337"/>
        <v>0</v>
      </c>
      <c r="JD32" s="1201">
        <f t="shared" si="337"/>
        <v>1280.04</v>
      </c>
      <c r="JE32" s="1201">
        <f t="shared" si="337"/>
        <v>0</v>
      </c>
      <c r="JF32" s="1201">
        <f t="shared" si="337"/>
        <v>1315.55</v>
      </c>
      <c r="JG32" s="1201">
        <f t="shared" si="337"/>
        <v>0</v>
      </c>
      <c r="JH32" s="1201">
        <f t="shared" ref="JH32" si="338">SUM(JH34:JH48)</f>
        <v>0</v>
      </c>
      <c r="JI32" s="1201">
        <f t="shared" si="337"/>
        <v>0</v>
      </c>
      <c r="JJ32" s="1201">
        <f t="shared" si="337"/>
        <v>0</v>
      </c>
      <c r="JK32" s="1201">
        <f t="shared" si="337"/>
        <v>3</v>
      </c>
      <c r="JL32" s="1201">
        <f t="shared" ref="JL32" si="339">SUM(JL34:JL48)</f>
        <v>0</v>
      </c>
      <c r="JM32" s="1201">
        <f t="shared" si="337"/>
        <v>0</v>
      </c>
      <c r="JN32" s="1201">
        <f t="shared" si="337"/>
        <v>308</v>
      </c>
      <c r="JO32" s="1201">
        <f t="shared" si="337"/>
        <v>0</v>
      </c>
      <c r="JP32" s="1201">
        <f t="shared" si="337"/>
        <v>0</v>
      </c>
      <c r="JQ32" s="1201">
        <f t="shared" si="337"/>
        <v>0</v>
      </c>
      <c r="JR32" s="1201">
        <f t="shared" si="337"/>
        <v>268.52499999999998</v>
      </c>
      <c r="JS32" s="1201">
        <f t="shared" si="337"/>
        <v>469.25599999999997</v>
      </c>
      <c r="JT32" s="1201">
        <f t="shared" si="337"/>
        <v>190.97</v>
      </c>
      <c r="JU32" s="1201">
        <f t="shared" si="337"/>
        <v>0</v>
      </c>
      <c r="JV32" s="1201">
        <f t="shared" si="337"/>
        <v>2.3350000000000003E-2</v>
      </c>
      <c r="JW32" s="1201">
        <f t="shared" si="337"/>
        <v>10.1098</v>
      </c>
      <c r="JX32" s="1201">
        <f t="shared" si="337"/>
        <v>3.1347899999999997</v>
      </c>
      <c r="JY32" s="1201">
        <f t="shared" si="337"/>
        <v>6.1859999999999998E-2</v>
      </c>
      <c r="JZ32" s="1201">
        <f t="shared" si="337"/>
        <v>1.15038</v>
      </c>
      <c r="KA32" s="1201">
        <f t="shared" si="337"/>
        <v>0.66496</v>
      </c>
      <c r="KB32" s="1201">
        <f t="shared" si="337"/>
        <v>0.69694</v>
      </c>
      <c r="KC32" s="1201">
        <f t="shared" si="337"/>
        <v>17.824199999999998</v>
      </c>
      <c r="KD32" s="1201">
        <f t="shared" si="337"/>
        <v>4.6543000000000001</v>
      </c>
      <c r="KE32" s="1201">
        <f t="shared" si="337"/>
        <v>2.3505000000000003</v>
      </c>
      <c r="KF32" s="1201">
        <f t="shared" si="337"/>
        <v>5.1119999999999992</v>
      </c>
      <c r="KG32" s="1201">
        <f t="shared" si="337"/>
        <v>0.60950000000000004</v>
      </c>
      <c r="KH32" s="1201">
        <f t="shared" si="337"/>
        <v>0</v>
      </c>
      <c r="KI32" s="1201">
        <f t="shared" si="337"/>
        <v>0</v>
      </c>
      <c r="KJ32" s="1201">
        <f t="shared" ref="KJ32" si="340">SUM(KJ34:KJ48)</f>
        <v>0</v>
      </c>
      <c r="KK32" s="1201">
        <f t="shared" ref="KK32" si="341">SUM(KK34:KK48)</f>
        <v>0</v>
      </c>
      <c r="KL32" s="1201">
        <f t="shared" si="337"/>
        <v>0</v>
      </c>
      <c r="KM32" s="1201">
        <f t="shared" si="337"/>
        <v>0</v>
      </c>
      <c r="KN32" s="1201">
        <f t="shared" ref="KN32:KP32" si="342">SUM(KN34:KN48)</f>
        <v>0</v>
      </c>
      <c r="KO32" s="1201">
        <f t="shared" si="342"/>
        <v>0</v>
      </c>
      <c r="KP32" s="1201">
        <f t="shared" si="342"/>
        <v>0</v>
      </c>
      <c r="KQ32" s="1201">
        <f t="shared" si="337"/>
        <v>0</v>
      </c>
      <c r="KR32" s="618"/>
      <c r="KS32" s="618"/>
      <c r="KT32" s="618"/>
      <c r="KU32" s="618"/>
      <c r="KV32" s="618"/>
      <c r="KW32" s="618"/>
      <c r="KX32" s="618"/>
      <c r="KY32" s="618"/>
      <c r="KZ32" s="1361"/>
      <c r="LA32" s="1201">
        <f t="shared" ref="LA32:MQ32" si="343">SUM(LA34:LA48)</f>
        <v>32.302710990585403</v>
      </c>
      <c r="LB32" s="1201">
        <f t="shared" si="343"/>
        <v>112.66223503150646</v>
      </c>
      <c r="LC32" s="1201">
        <f t="shared" si="343"/>
        <v>0</v>
      </c>
      <c r="LD32" s="1201">
        <f t="shared" si="343"/>
        <v>737.63415567472157</v>
      </c>
      <c r="LE32" s="1201">
        <f t="shared" si="343"/>
        <v>0</v>
      </c>
      <c r="LF32" s="1201">
        <f t="shared" si="343"/>
        <v>610.34762829351439</v>
      </c>
      <c r="LG32" s="1201">
        <f t="shared" si="343"/>
        <v>0</v>
      </c>
      <c r="LH32" s="1201">
        <f t="shared" si="343"/>
        <v>0</v>
      </c>
      <c r="LI32" s="1201">
        <f t="shared" si="343"/>
        <v>0</v>
      </c>
      <c r="LJ32" s="1201">
        <f t="shared" si="343"/>
        <v>0</v>
      </c>
      <c r="LK32" s="1201">
        <f t="shared" si="343"/>
        <v>3</v>
      </c>
      <c r="LL32" s="1201">
        <f t="shared" si="343"/>
        <v>0</v>
      </c>
      <c r="LM32" s="1201">
        <f t="shared" si="343"/>
        <v>0</v>
      </c>
      <c r="LN32" s="1201">
        <f t="shared" si="343"/>
        <v>616</v>
      </c>
      <c r="LO32" s="1201">
        <f t="shared" si="343"/>
        <v>0</v>
      </c>
      <c r="LP32" s="1201">
        <f t="shared" si="343"/>
        <v>0</v>
      </c>
      <c r="LQ32" s="1201">
        <f t="shared" si="343"/>
        <v>0</v>
      </c>
      <c r="LR32" s="1201">
        <f t="shared" si="343"/>
        <v>152.86575443848952</v>
      </c>
      <c r="LS32" s="1201">
        <f t="shared" si="343"/>
        <v>124.90197093791281</v>
      </c>
      <c r="LT32" s="1201">
        <f t="shared" si="343"/>
        <v>159.00223425617423</v>
      </c>
      <c r="LU32" s="1201">
        <f t="shared" si="343"/>
        <v>0</v>
      </c>
      <c r="LV32" s="1201">
        <f t="shared" si="343"/>
        <v>6.1690885072655226E-3</v>
      </c>
      <c r="LW32" s="1201">
        <f t="shared" si="343"/>
        <v>3.2227194187582562</v>
      </c>
      <c r="LX32" s="1201">
        <f t="shared" si="343"/>
        <v>1.4166988507265521</v>
      </c>
      <c r="LY32" s="1201">
        <f t="shared" si="343"/>
        <v>4.4870541611624834E-2</v>
      </c>
      <c r="LZ32" s="1201">
        <f t="shared" si="343"/>
        <v>0.63495265521796562</v>
      </c>
      <c r="MA32" s="1201">
        <f t="shared" si="343"/>
        <v>0.38434177014531046</v>
      </c>
      <c r="MB32" s="1201">
        <f t="shared" si="343"/>
        <v>0.35332177014531041</v>
      </c>
      <c r="MC32" s="1201">
        <f t="shared" si="343"/>
        <v>18.290849048625795</v>
      </c>
      <c r="MD32" s="1201">
        <f t="shared" si="343"/>
        <v>4.6543000000000001</v>
      </c>
      <c r="ME32" s="1201">
        <f t="shared" si="343"/>
        <v>1.4540102464347968</v>
      </c>
      <c r="MF32" s="1201">
        <f t="shared" si="343"/>
        <v>10.170660982143554</v>
      </c>
      <c r="MG32" s="1201">
        <f t="shared" si="343"/>
        <v>1.2880388841927304</v>
      </c>
      <c r="MH32" s="1201">
        <f t="shared" si="343"/>
        <v>0</v>
      </c>
      <c r="MI32" s="1201">
        <f t="shared" si="343"/>
        <v>0</v>
      </c>
      <c r="MJ32" s="1201">
        <f t="shared" si="343"/>
        <v>0</v>
      </c>
      <c r="MK32" s="1201">
        <f t="shared" si="343"/>
        <v>0</v>
      </c>
      <c r="ML32" s="1201">
        <f t="shared" si="343"/>
        <v>0</v>
      </c>
      <c r="MM32" s="1201">
        <f t="shared" si="343"/>
        <v>0</v>
      </c>
      <c r="MN32" s="1201">
        <f t="shared" ref="MN32:MP32" si="344">SUM(MN34:MN48)</f>
        <v>0</v>
      </c>
      <c r="MO32" s="1201">
        <f t="shared" si="344"/>
        <v>0</v>
      </c>
      <c r="MP32" s="1201">
        <f t="shared" si="344"/>
        <v>0</v>
      </c>
      <c r="MQ32" s="1201">
        <f t="shared" si="343"/>
        <v>0</v>
      </c>
    </row>
    <row r="33" spans="1:355" s="317" customFormat="1" ht="15" hidden="1" customHeight="1" outlineLevel="1" thickTop="1" thickBot="1" x14ac:dyDescent="0.3">
      <c r="A33" s="941"/>
      <c r="B33" s="1935" t="s">
        <v>1345</v>
      </c>
      <c r="C33" s="1936"/>
      <c r="D33" s="652">
        <v>1</v>
      </c>
      <c r="E33" s="781"/>
      <c r="F33" s="753"/>
      <c r="G33" s="1923"/>
      <c r="H33" s="1924"/>
      <c r="I33" s="781"/>
      <c r="J33" s="781"/>
      <c r="K33" s="319"/>
      <c r="L33" s="782"/>
      <c r="M33" s="783">
        <f>((E30*L33)/1)*(D33)</f>
        <v>0</v>
      </c>
      <c r="N33" s="784">
        <f t="shared" ref="N33:N39" si="345">IF($BI$6="ON",$BR$14*$L33,IF($BI$6="OFF",$BS$14*$L33))</f>
        <v>0</v>
      </c>
      <c r="O33" s="1534"/>
      <c r="P33" s="782"/>
      <c r="Q33" s="783">
        <f>((E30*P33)/1)*(D33)</f>
        <v>0</v>
      </c>
      <c r="R33" s="784">
        <f t="shared" ref="R33:R39" si="346">IF($BI$6="ON",$BR$15*$P33,IF($BI$6="OFF",$BS$15*$P33))</f>
        <v>0</v>
      </c>
      <c r="S33" s="1534"/>
      <c r="T33" s="782">
        <v>1.7</v>
      </c>
      <c r="U33" s="783">
        <f>((E30*T33)/1)*(D33)</f>
        <v>34</v>
      </c>
      <c r="V33" s="784">
        <f t="shared" ref="V33:V39" si="347">IF($BI$6="ON",$BR$16*$T33,IF($BI$6="OFF",$BS$16*$T33))</f>
        <v>88.756249186369729</v>
      </c>
      <c r="W33" s="1534"/>
      <c r="X33" s="782">
        <v>1.7</v>
      </c>
      <c r="Y33" s="783">
        <f>((E30*X33)/1)*(D33)</f>
        <v>34</v>
      </c>
      <c r="Z33" s="784">
        <f t="shared" ref="Z33:Z38" si="348">IF($BI$6="ON",$BR$17*$X33,IF($BI$6="OFF",$BS$17*$X33))</f>
        <v>56.55542754633548</v>
      </c>
      <c r="AA33" s="1534"/>
      <c r="AB33" s="782">
        <v>1.7</v>
      </c>
      <c r="AC33" s="783">
        <f>((E30*AB33)/1)*(D33)</f>
        <v>34</v>
      </c>
      <c r="AD33" s="784">
        <f t="shared" ref="AD33:AD39" si="349">IF($BI$6="ON",$BR$18*$AB33,IF($BI$6="OFF",$BS$18*$AB33))</f>
        <v>70.545248535465532</v>
      </c>
      <c r="AE33" s="1534"/>
      <c r="AF33" s="782"/>
      <c r="AG33" s="783">
        <f>((E30*AF33)/1)*(D33)</f>
        <v>0</v>
      </c>
      <c r="AH33" s="784">
        <f t="shared" ref="AH33:AH39" si="350">IF($BI$6="ON",$BR$19*$AF33,IF($BI$6="OFF",$BS$19*$AF33))</f>
        <v>0</v>
      </c>
      <c r="AI33" s="1534"/>
      <c r="AJ33" s="782"/>
      <c r="AK33" s="783">
        <f>((E30*AJ33)/1)*(D33)</f>
        <v>0</v>
      </c>
      <c r="AL33" s="784">
        <f t="shared" ref="AL33:AL39" si="351">IF($BI$6="ON",$BR$20*$AJ33,IF($BI$6="OFF",$BS$20*$AJ33))</f>
        <v>0</v>
      </c>
      <c r="AM33" s="1534"/>
      <c r="AN33" s="782"/>
      <c r="AO33" s="783">
        <f>((E30*AN33)/1)*(D33)</f>
        <v>0</v>
      </c>
      <c r="AP33" s="784">
        <f t="shared" ref="AP33:AP39" si="352">IF($BI$6="ON",$BR$21*$AN33,IF($BI$6="OFF",$BS$21*$AN33))</f>
        <v>0</v>
      </c>
      <c r="AQ33" s="1534"/>
      <c r="AR33" s="782"/>
      <c r="AS33" s="783">
        <f>((E30*AR33)/1)*(D33)</f>
        <v>0</v>
      </c>
      <c r="AT33" s="784">
        <f t="shared" ref="AT33:AT39" si="353">IF($BI$6="ON",$BR$22*$AR33,IF($BI$6="OFF",$BS$22*$AR33))</f>
        <v>0</v>
      </c>
      <c r="AU33" s="1534"/>
      <c r="AV33" s="782"/>
      <c r="AW33" s="783">
        <f>((E30*AV33)/1)*(D33)</f>
        <v>0</v>
      </c>
      <c r="AX33" s="784">
        <f t="shared" ref="AX33:AX39" si="354">IF($BI$6="ON",$BR$23*$AV33,IF($BI$6="OFF",$BS$23*$AV33))</f>
        <v>0</v>
      </c>
      <c r="AY33" s="1534"/>
      <c r="AZ33" s="782"/>
      <c r="BA33" s="783">
        <f>((E30*AZ33)/1)*(D33)</f>
        <v>0</v>
      </c>
      <c r="BB33" s="784">
        <f>IF($BI$6="ON",$BR$25*$AZ33,IF($BI$6="OFF",$BS$25*$AZ33))</f>
        <v>0</v>
      </c>
      <c r="BC33" s="649"/>
      <c r="BD33" s="782"/>
      <c r="BE33" s="783">
        <f>(($E$30*BD33)/1)*(D33)</f>
        <v>0</v>
      </c>
      <c r="BF33" s="319"/>
      <c r="BG33" s="880">
        <f t="shared" ref="BG33:BG39" si="355">SUM(N33,R33,V33,Z33,AD33,AH33,AL33,AP33,AT33,AX33,BB33)/500</f>
        <v>0.43171385053634154</v>
      </c>
      <c r="BH33" s="881">
        <f t="shared" ref="BH33:BH39" si="356">SUM($BG33+$BG$6)</f>
        <v>0.44259034723383162</v>
      </c>
      <c r="BI33" s="786">
        <f t="shared" ref="BI33:BI39" si="357">(BH33*500)</f>
        <v>221.2951736169158</v>
      </c>
      <c r="BJ33" s="1817">
        <f>(BH33*640)</f>
        <v>283.25782222965222</v>
      </c>
      <c r="BK33" s="786">
        <f t="shared" ref="BK33:BK38" si="358">(BH33*700)</f>
        <v>309.81324306368214</v>
      </c>
      <c r="BL33" s="1948" t="s">
        <v>1373</v>
      </c>
      <c r="BM33" s="1949"/>
      <c r="BN33" s="1950"/>
      <c r="BO33" s="1579"/>
      <c r="BP33" s="1579"/>
      <c r="BQ33" s="1484"/>
      <c r="BR33" s="873" t="s">
        <v>1350</v>
      </c>
      <c r="BS33" s="691" t="s">
        <v>6</v>
      </c>
      <c r="BT33" s="691" t="s">
        <v>928</v>
      </c>
      <c r="BU33" s="1165" t="s">
        <v>1328</v>
      </c>
      <c r="BV33" s="1166"/>
      <c r="BW33" s="1353" t="str">
        <f>$BW$318</f>
        <v xml:space="preserve">NH4 </v>
      </c>
      <c r="BX33" s="1353" t="str">
        <f>$BX$318</f>
        <v>NO3</v>
      </c>
      <c r="BY33" s="1353" t="str">
        <f>$BY$318</f>
        <v>NH2 Nitrites</v>
      </c>
      <c r="BZ33" s="1353" t="str">
        <f>$BZ$318</f>
        <v>P2O5</v>
      </c>
      <c r="CA33" s="1353" t="str">
        <f>$CA$318</f>
        <v>PO4</v>
      </c>
      <c r="CB33" s="1353" t="str">
        <f>$CB$318</f>
        <v>K2O</v>
      </c>
      <c r="CC33" s="1353" t="str">
        <f>$CC$318</f>
        <v>MgO</v>
      </c>
      <c r="CD33" s="1353" t="str">
        <f>$CD$318</f>
        <v>MgCo3</v>
      </c>
      <c r="CE33" s="1353" t="str">
        <f>$CE$318</f>
        <v>CaO</v>
      </c>
      <c r="CF33" s="1353" t="str">
        <f>$CF$318</f>
        <v>CaCO3</v>
      </c>
      <c r="CG33" s="1353" t="str">
        <f>$CG$318</f>
        <v>SO4</v>
      </c>
      <c r="CH33" s="1353" t="str">
        <f>$CH$318</f>
        <v>SO3</v>
      </c>
      <c r="CI33" s="1353" t="str">
        <f>$CI$318</f>
        <v>SiO2</v>
      </c>
      <c r="CJ33" s="1353" t="str">
        <f>$CJ$318</f>
        <v>Si(OH)4</v>
      </c>
      <c r="CK33" s="1353" t="str">
        <f>$CK$318</f>
        <v>N</v>
      </c>
      <c r="CL33" s="1353" t="str">
        <f>$CL$318</f>
        <v>P</v>
      </c>
      <c r="CM33" s="1353" t="str">
        <f>$CM$318</f>
        <v>K</v>
      </c>
      <c r="CN33" s="1353" t="str">
        <f>$CN$318</f>
        <v>MG</v>
      </c>
      <c r="CO33" s="1353" t="str">
        <f>$CO$318</f>
        <v>CA</v>
      </c>
      <c r="CP33" s="1353" t="str">
        <f>$CP$318</f>
        <v>S</v>
      </c>
      <c r="CQ33" s="1353" t="str">
        <f>$CQ$318</f>
        <v>Si</v>
      </c>
      <c r="CR33" s="1353" t="str">
        <f>$CR$318</f>
        <v>Co</v>
      </c>
      <c r="CS33" s="1353" t="str">
        <f>$CS$318</f>
        <v>Fe</v>
      </c>
      <c r="CT33" s="1353" t="str">
        <f>$CT$318</f>
        <v>Mn</v>
      </c>
      <c r="CU33" s="1353" t="str">
        <f>$CU$318</f>
        <v>Mo</v>
      </c>
      <c r="CV33" s="1353" t="str">
        <f>$CV$318</f>
        <v>Zn</v>
      </c>
      <c r="CW33" s="1353" t="str">
        <f>$CW$318</f>
        <v>B</v>
      </c>
      <c r="CX33" s="1353" t="str">
        <f>$CX$318</f>
        <v>Cu</v>
      </c>
      <c r="CY33" s="1353" t="str">
        <f>$CY$318</f>
        <v>Cl</v>
      </c>
      <c r="CZ33" s="1353" t="str">
        <f>$CZ$318</f>
        <v>Na</v>
      </c>
      <c r="DA33" s="1353" t="str">
        <f>$DA$318</f>
        <v>Humic</v>
      </c>
      <c r="DB33" s="1353" t="str">
        <f>$DB$318</f>
        <v>Fulvic</v>
      </c>
      <c r="DC33" s="1353" t="str">
        <f>$DC$318</f>
        <v xml:space="preserve"> B1</v>
      </c>
      <c r="DD33" s="1353" t="str">
        <f>$DD$318</f>
        <v>EDTA</v>
      </c>
      <c r="DE33" s="1353" t="str">
        <f>$DE$318</f>
        <v>DTPA</v>
      </c>
      <c r="DF33" s="1353" t="str">
        <f>$DF$318</f>
        <v>EDDHA</v>
      </c>
      <c r="DG33" s="1353" t="str">
        <f>$DG$318</f>
        <v>F</v>
      </c>
      <c r="DH33" s="1353" t="str">
        <f>$DH$318</f>
        <v>Cd</v>
      </c>
      <c r="DI33" s="1353" t="str">
        <f>$DI$318</f>
        <v>Cr</v>
      </c>
      <c r="DJ33" s="1353" t="str">
        <f>$DJ$318</f>
        <v>Al</v>
      </c>
      <c r="DK33" s="1353" t="str">
        <f>$DK$318</f>
        <v>Pb</v>
      </c>
      <c r="DL33" s="1353" t="str">
        <f>$DL$318</f>
        <v>Se</v>
      </c>
      <c r="DM33" s="1353" t="str">
        <f>$DM$318</f>
        <v>Other</v>
      </c>
      <c r="DN33" s="933"/>
      <c r="DT33" s="739"/>
      <c r="EM33" s="618"/>
      <c r="EN33" s="618"/>
      <c r="EO33" s="618"/>
      <c r="EP33" s="618"/>
      <c r="EQ33" s="618"/>
      <c r="ER33" s="618"/>
      <c r="ES33" s="618"/>
      <c r="ET33" s="618"/>
      <c r="EU33" s="618"/>
      <c r="EV33" s="618"/>
      <c r="EW33" s="618"/>
      <c r="EX33" s="618"/>
      <c r="EY33" s="618"/>
      <c r="EZ33" s="1347"/>
      <c r="FA33" s="1219" t="str">
        <f t="shared" ref="FA33:GM33" si="359">BW$318</f>
        <v xml:space="preserve">NH4 </v>
      </c>
      <c r="FB33" s="1222" t="str">
        <f t="shared" si="359"/>
        <v>NO3</v>
      </c>
      <c r="FC33" s="1222" t="str">
        <f t="shared" si="359"/>
        <v>NH2 Nitrites</v>
      </c>
      <c r="FD33" s="1219" t="str">
        <f t="shared" si="359"/>
        <v>P2O5</v>
      </c>
      <c r="FE33" s="1219" t="str">
        <f t="shared" si="359"/>
        <v>PO4</v>
      </c>
      <c r="FF33" s="1219" t="str">
        <f t="shared" si="359"/>
        <v>K2O</v>
      </c>
      <c r="FG33" s="1219" t="str">
        <f t="shared" si="359"/>
        <v>MgO</v>
      </c>
      <c r="FH33" s="1219" t="str">
        <f t="shared" si="359"/>
        <v>MgCo3</v>
      </c>
      <c r="FI33" s="1219" t="str">
        <f t="shared" si="359"/>
        <v>CaO</v>
      </c>
      <c r="FJ33" s="1219" t="str">
        <f t="shared" si="359"/>
        <v>CaCO3</v>
      </c>
      <c r="FK33" s="1219" t="str">
        <f t="shared" si="359"/>
        <v>SO4</v>
      </c>
      <c r="FL33" s="1219" t="str">
        <f t="shared" si="359"/>
        <v>SO3</v>
      </c>
      <c r="FM33" s="1219" t="str">
        <f t="shared" si="359"/>
        <v>SiO2</v>
      </c>
      <c r="FN33" s="1219" t="str">
        <f t="shared" si="359"/>
        <v>Si(OH)4</v>
      </c>
      <c r="FO33" s="1219" t="str">
        <f t="shared" si="359"/>
        <v>N</v>
      </c>
      <c r="FP33" s="1219" t="str">
        <f t="shared" si="359"/>
        <v>P</v>
      </c>
      <c r="FQ33" s="1219" t="str">
        <f t="shared" si="359"/>
        <v>K</v>
      </c>
      <c r="FR33" s="1219" t="str">
        <f t="shared" si="359"/>
        <v>MG</v>
      </c>
      <c r="FS33" s="1219" t="str">
        <f t="shared" si="359"/>
        <v>CA</v>
      </c>
      <c r="FT33" s="1219" t="str">
        <f t="shared" si="359"/>
        <v>S</v>
      </c>
      <c r="FU33" s="1219" t="str">
        <f t="shared" si="359"/>
        <v>Si</v>
      </c>
      <c r="FV33" s="1219" t="str">
        <f t="shared" si="359"/>
        <v>Co</v>
      </c>
      <c r="FW33" s="1219" t="str">
        <f t="shared" si="359"/>
        <v>Fe</v>
      </c>
      <c r="FX33" s="1219" t="str">
        <f t="shared" si="359"/>
        <v>Mn</v>
      </c>
      <c r="FY33" s="1219" t="str">
        <f t="shared" si="359"/>
        <v>Mo</v>
      </c>
      <c r="FZ33" s="1219" t="str">
        <f t="shared" si="359"/>
        <v>Zn</v>
      </c>
      <c r="GA33" s="1219" t="str">
        <f t="shared" si="359"/>
        <v>B</v>
      </c>
      <c r="GB33" s="1219" t="str">
        <f t="shared" si="359"/>
        <v>Cu</v>
      </c>
      <c r="GC33" s="1219" t="str">
        <f t="shared" si="359"/>
        <v>Cl</v>
      </c>
      <c r="GD33" s="1219" t="str">
        <f t="shared" si="359"/>
        <v>Na</v>
      </c>
      <c r="GE33" s="1219" t="str">
        <f t="shared" si="359"/>
        <v>Humic</v>
      </c>
      <c r="GF33" s="1219" t="str">
        <f t="shared" si="359"/>
        <v>Fulvic</v>
      </c>
      <c r="GG33" s="1219" t="str">
        <f t="shared" si="359"/>
        <v xml:space="preserve"> B1</v>
      </c>
      <c r="GH33" s="1219" t="str">
        <f t="shared" si="359"/>
        <v>EDTA</v>
      </c>
      <c r="GI33" s="1219" t="str">
        <f t="shared" si="359"/>
        <v>DTPA</v>
      </c>
      <c r="GJ33" s="1219" t="str">
        <f t="shared" si="359"/>
        <v>EDDHA</v>
      </c>
      <c r="GK33" s="1219" t="str">
        <f t="shared" si="359"/>
        <v>F</v>
      </c>
      <c r="GL33" s="1219" t="str">
        <f t="shared" si="359"/>
        <v>Cd</v>
      </c>
      <c r="GM33" s="1220" t="str">
        <f t="shared" si="359"/>
        <v>Cr</v>
      </c>
      <c r="GN33" s="1353" t="str">
        <f>$DJ$318</f>
        <v>Al</v>
      </c>
      <c r="GO33" s="1353" t="str">
        <f>$DK$318</f>
        <v>Pb</v>
      </c>
      <c r="GP33" s="1353" t="str">
        <f>$DL$318</f>
        <v>Se</v>
      </c>
      <c r="GQ33" s="1220" t="str">
        <f>DM$318</f>
        <v>Other</v>
      </c>
      <c r="GR33" s="897"/>
      <c r="GS33" s="897"/>
      <c r="GT33" s="897"/>
      <c r="GU33" s="897"/>
      <c r="GV33" s="897"/>
      <c r="GW33" s="897"/>
      <c r="GX33" s="897"/>
      <c r="GY33" s="897"/>
      <c r="GZ33" s="1373"/>
      <c r="HA33" s="1220" t="str">
        <f t="shared" ref="HA33:IM33" si="360">FA$318</f>
        <v xml:space="preserve">NH4 </v>
      </c>
      <c r="HB33" s="1220" t="str">
        <f t="shared" si="360"/>
        <v>NO3</v>
      </c>
      <c r="HC33" s="1220" t="str">
        <f t="shared" si="360"/>
        <v>NH2 Nitrites</v>
      </c>
      <c r="HD33" s="1220" t="str">
        <f t="shared" si="360"/>
        <v>P2O5</v>
      </c>
      <c r="HE33" s="1220" t="str">
        <f t="shared" si="360"/>
        <v>PO4</v>
      </c>
      <c r="HF33" s="1220" t="str">
        <f t="shared" si="360"/>
        <v>K2O</v>
      </c>
      <c r="HG33" s="1220" t="str">
        <f t="shared" si="360"/>
        <v>MgO</v>
      </c>
      <c r="HH33" s="1220" t="str">
        <f t="shared" si="360"/>
        <v>MgCo3</v>
      </c>
      <c r="HI33" s="1220" t="str">
        <f t="shared" si="360"/>
        <v>CaO</v>
      </c>
      <c r="HJ33" s="1220" t="str">
        <f t="shared" si="360"/>
        <v>CaCO3</v>
      </c>
      <c r="HK33" s="1220" t="str">
        <f t="shared" si="360"/>
        <v>SO4</v>
      </c>
      <c r="HL33" s="1220" t="str">
        <f t="shared" si="360"/>
        <v>SO3</v>
      </c>
      <c r="HM33" s="1220" t="str">
        <f t="shared" si="360"/>
        <v>SiO2</v>
      </c>
      <c r="HN33" s="1220" t="str">
        <f t="shared" si="360"/>
        <v>Si(OH)4</v>
      </c>
      <c r="HO33" s="1220" t="str">
        <f t="shared" si="360"/>
        <v>N</v>
      </c>
      <c r="HP33" s="1220" t="str">
        <f t="shared" si="360"/>
        <v>P</v>
      </c>
      <c r="HQ33" s="1220" t="str">
        <f t="shared" si="360"/>
        <v>K</v>
      </c>
      <c r="HR33" s="1220" t="str">
        <f t="shared" si="360"/>
        <v>MG</v>
      </c>
      <c r="HS33" s="1220" t="str">
        <f t="shared" si="360"/>
        <v>CA</v>
      </c>
      <c r="HT33" s="1220" t="str">
        <f t="shared" si="360"/>
        <v>S</v>
      </c>
      <c r="HU33" s="1220" t="str">
        <f t="shared" si="360"/>
        <v>Si</v>
      </c>
      <c r="HV33" s="1220" t="str">
        <f t="shared" si="360"/>
        <v>Co</v>
      </c>
      <c r="HW33" s="1220" t="str">
        <f t="shared" si="360"/>
        <v>Fe</v>
      </c>
      <c r="HX33" s="1220" t="str">
        <f t="shared" si="360"/>
        <v>Mn</v>
      </c>
      <c r="HY33" s="1220" t="str">
        <f t="shared" si="360"/>
        <v>Mo</v>
      </c>
      <c r="HZ33" s="1220" t="str">
        <f t="shared" si="360"/>
        <v>Zn</v>
      </c>
      <c r="IA33" s="1220" t="str">
        <f t="shared" si="360"/>
        <v>B</v>
      </c>
      <c r="IB33" s="1220" t="str">
        <f t="shared" si="360"/>
        <v>Cu</v>
      </c>
      <c r="IC33" s="1220" t="str">
        <f t="shared" si="360"/>
        <v>Cl</v>
      </c>
      <c r="ID33" s="1220" t="str">
        <f t="shared" si="360"/>
        <v>Na</v>
      </c>
      <c r="IE33" s="1220" t="str">
        <f t="shared" si="360"/>
        <v>Humic</v>
      </c>
      <c r="IF33" s="1220" t="str">
        <f t="shared" si="360"/>
        <v>Fulvic</v>
      </c>
      <c r="IG33" s="1220" t="str">
        <f t="shared" si="360"/>
        <v xml:space="preserve"> B1</v>
      </c>
      <c r="IH33" s="1220" t="str">
        <f t="shared" si="360"/>
        <v>EDTA</v>
      </c>
      <c r="II33" s="1220" t="str">
        <f t="shared" si="360"/>
        <v>DTPA</v>
      </c>
      <c r="IJ33" s="1220" t="str">
        <f t="shared" si="360"/>
        <v>EDDHA</v>
      </c>
      <c r="IK33" s="1220" t="str">
        <f t="shared" si="360"/>
        <v>F</v>
      </c>
      <c r="IL33" s="1220" t="str">
        <f t="shared" si="360"/>
        <v>Cd</v>
      </c>
      <c r="IM33" s="1220" t="str">
        <f t="shared" si="360"/>
        <v>Cr</v>
      </c>
      <c r="IN33" s="1353" t="str">
        <f>$DJ$318</f>
        <v>Al</v>
      </c>
      <c r="IO33" s="1353" t="str">
        <f>$DK$318</f>
        <v>Pb</v>
      </c>
      <c r="IP33" s="1353" t="str">
        <f>$DL$318</f>
        <v>Se</v>
      </c>
      <c r="IQ33" s="1220" t="str">
        <f>GQ$318</f>
        <v>Other</v>
      </c>
      <c r="IR33" s="895"/>
      <c r="IS33" s="895"/>
      <c r="IT33" s="895"/>
      <c r="IU33" s="895"/>
      <c r="IV33" s="895"/>
      <c r="IW33" s="895"/>
      <c r="IX33" s="895"/>
      <c r="IY33" s="895"/>
      <c r="IZ33" s="1362"/>
      <c r="JA33" s="1220" t="str">
        <f t="shared" ref="JA33:KM33" si="361">HA$318</f>
        <v xml:space="preserve">NH4 </v>
      </c>
      <c r="JB33" s="1220" t="str">
        <f t="shared" si="361"/>
        <v>NO3</v>
      </c>
      <c r="JC33" s="1220" t="str">
        <f t="shared" si="361"/>
        <v>NH2 Nitrites</v>
      </c>
      <c r="JD33" s="1220" t="str">
        <f t="shared" si="361"/>
        <v>P2O5</v>
      </c>
      <c r="JE33" s="1220" t="str">
        <f t="shared" si="361"/>
        <v>PO4</v>
      </c>
      <c r="JF33" s="1220" t="str">
        <f t="shared" si="361"/>
        <v>K2O</v>
      </c>
      <c r="JG33" s="1220" t="str">
        <f t="shared" si="361"/>
        <v>MgO</v>
      </c>
      <c r="JH33" s="1220" t="str">
        <f t="shared" si="361"/>
        <v>MgCo3</v>
      </c>
      <c r="JI33" s="1220" t="str">
        <f t="shared" si="361"/>
        <v>CaO</v>
      </c>
      <c r="JJ33" s="1220" t="str">
        <f t="shared" si="361"/>
        <v>CaCO3</v>
      </c>
      <c r="JK33" s="1220" t="str">
        <f t="shared" si="361"/>
        <v>SO4</v>
      </c>
      <c r="JL33" s="1220" t="str">
        <f t="shared" si="361"/>
        <v>SO3</v>
      </c>
      <c r="JM33" s="1220" t="str">
        <f t="shared" si="361"/>
        <v>SiO2</v>
      </c>
      <c r="JN33" s="1220" t="str">
        <f t="shared" si="361"/>
        <v>Si(OH)4</v>
      </c>
      <c r="JO33" s="1220" t="str">
        <f t="shared" si="361"/>
        <v>N</v>
      </c>
      <c r="JP33" s="1220" t="str">
        <f t="shared" si="361"/>
        <v>P</v>
      </c>
      <c r="JQ33" s="1220" t="str">
        <f t="shared" si="361"/>
        <v>K</v>
      </c>
      <c r="JR33" s="1220" t="str">
        <f t="shared" si="361"/>
        <v>MG</v>
      </c>
      <c r="JS33" s="1220" t="str">
        <f t="shared" si="361"/>
        <v>CA</v>
      </c>
      <c r="JT33" s="1220" t="str">
        <f t="shared" si="361"/>
        <v>S</v>
      </c>
      <c r="JU33" s="1220" t="str">
        <f t="shared" si="361"/>
        <v>Si</v>
      </c>
      <c r="JV33" s="1220" t="str">
        <f t="shared" si="361"/>
        <v>Co</v>
      </c>
      <c r="JW33" s="1220" t="str">
        <f t="shared" si="361"/>
        <v>Fe</v>
      </c>
      <c r="JX33" s="1220" t="str">
        <f t="shared" si="361"/>
        <v>Mn</v>
      </c>
      <c r="JY33" s="1220" t="str">
        <f t="shared" si="361"/>
        <v>Mo</v>
      </c>
      <c r="JZ33" s="1220" t="str">
        <f t="shared" si="361"/>
        <v>Zn</v>
      </c>
      <c r="KA33" s="1220" t="str">
        <f t="shared" si="361"/>
        <v>B</v>
      </c>
      <c r="KB33" s="1220" t="str">
        <f t="shared" si="361"/>
        <v>Cu</v>
      </c>
      <c r="KC33" s="1220" t="str">
        <f t="shared" si="361"/>
        <v>Cl</v>
      </c>
      <c r="KD33" s="1220" t="str">
        <f t="shared" si="361"/>
        <v>Na</v>
      </c>
      <c r="KE33" s="1220" t="str">
        <f t="shared" si="361"/>
        <v>Humic</v>
      </c>
      <c r="KF33" s="1220" t="str">
        <f t="shared" si="361"/>
        <v>Fulvic</v>
      </c>
      <c r="KG33" s="1220" t="str">
        <f t="shared" si="361"/>
        <v xml:space="preserve"> B1</v>
      </c>
      <c r="KH33" s="1220" t="str">
        <f t="shared" si="361"/>
        <v>EDTA</v>
      </c>
      <c r="KI33" s="1220" t="str">
        <f t="shared" si="361"/>
        <v>DTPA</v>
      </c>
      <c r="KJ33" s="1220" t="str">
        <f t="shared" si="361"/>
        <v>DTPA</v>
      </c>
      <c r="KK33" s="1220" t="str">
        <f t="shared" si="361"/>
        <v>F</v>
      </c>
      <c r="KL33" s="1220" t="str">
        <f t="shared" si="361"/>
        <v>Cd</v>
      </c>
      <c r="KM33" s="1220" t="str">
        <f t="shared" si="361"/>
        <v>Cr</v>
      </c>
      <c r="KN33" s="1220" t="str">
        <f t="shared" ref="KN33" si="362">IN$318</f>
        <v>Al</v>
      </c>
      <c r="KO33" s="1220" t="str">
        <f t="shared" ref="KO33" si="363">IO$318</f>
        <v>Pb</v>
      </c>
      <c r="KP33" s="1220" t="str">
        <f t="shared" ref="KP33" si="364">IP$318</f>
        <v>Se</v>
      </c>
      <c r="KQ33" s="1220" t="str">
        <f>IQ$318</f>
        <v>Other</v>
      </c>
      <c r="KR33" s="618"/>
      <c r="KS33" s="618"/>
      <c r="KT33" s="618"/>
      <c r="KU33" s="618"/>
      <c r="KV33" s="618"/>
      <c r="KW33" s="618"/>
      <c r="KX33" s="618"/>
      <c r="KY33" s="618"/>
      <c r="KZ33" s="1361"/>
      <c r="LA33" s="1220" t="str">
        <f t="shared" ref="LA33:MM33" si="365">JA$318</f>
        <v xml:space="preserve">NH4 </v>
      </c>
      <c r="LB33" s="1220" t="str">
        <f t="shared" si="365"/>
        <v>NO3</v>
      </c>
      <c r="LC33" s="1220" t="str">
        <f t="shared" si="365"/>
        <v>NH2 Nitrites</v>
      </c>
      <c r="LD33" s="1220" t="str">
        <f t="shared" si="365"/>
        <v>P2O5</v>
      </c>
      <c r="LE33" s="1220" t="str">
        <f t="shared" si="365"/>
        <v>PO4</v>
      </c>
      <c r="LF33" s="1220" t="str">
        <f t="shared" si="365"/>
        <v>K2O</v>
      </c>
      <c r="LG33" s="1220" t="str">
        <f t="shared" si="365"/>
        <v>MgO</v>
      </c>
      <c r="LH33" s="1220" t="str">
        <f t="shared" si="365"/>
        <v>MgCo3</v>
      </c>
      <c r="LI33" s="1220" t="str">
        <f t="shared" si="365"/>
        <v>CaO</v>
      </c>
      <c r="LJ33" s="1220" t="str">
        <f t="shared" si="365"/>
        <v>CaCO3</v>
      </c>
      <c r="LK33" s="1220" t="str">
        <f t="shared" si="365"/>
        <v>SO4</v>
      </c>
      <c r="LL33" s="1220" t="str">
        <f t="shared" si="365"/>
        <v>SO3</v>
      </c>
      <c r="LM33" s="1220" t="str">
        <f t="shared" si="365"/>
        <v>SiO2</v>
      </c>
      <c r="LN33" s="1220" t="str">
        <f t="shared" si="365"/>
        <v>Si(OH)4</v>
      </c>
      <c r="LO33" s="1220" t="str">
        <f t="shared" si="365"/>
        <v>N</v>
      </c>
      <c r="LP33" s="1220" t="str">
        <f t="shared" si="365"/>
        <v>P</v>
      </c>
      <c r="LQ33" s="1220" t="str">
        <f t="shared" si="365"/>
        <v>K</v>
      </c>
      <c r="LR33" s="1220" t="str">
        <f t="shared" si="365"/>
        <v>MG</v>
      </c>
      <c r="LS33" s="1220" t="str">
        <f t="shared" si="365"/>
        <v>CA</v>
      </c>
      <c r="LT33" s="1220" t="str">
        <f t="shared" si="365"/>
        <v>S</v>
      </c>
      <c r="LU33" s="1220" t="str">
        <f t="shared" si="365"/>
        <v>Si</v>
      </c>
      <c r="LV33" s="1220" t="str">
        <f t="shared" si="365"/>
        <v>Co</v>
      </c>
      <c r="LW33" s="1220" t="str">
        <f t="shared" si="365"/>
        <v>Fe</v>
      </c>
      <c r="LX33" s="1220" t="str">
        <f t="shared" si="365"/>
        <v>Mn</v>
      </c>
      <c r="LY33" s="1220" t="str">
        <f t="shared" si="365"/>
        <v>Mo</v>
      </c>
      <c r="LZ33" s="1220" t="str">
        <f t="shared" si="365"/>
        <v>Zn</v>
      </c>
      <c r="MA33" s="1220" t="str">
        <f t="shared" si="365"/>
        <v>B</v>
      </c>
      <c r="MB33" s="1220" t="str">
        <f t="shared" si="365"/>
        <v>Cu</v>
      </c>
      <c r="MC33" s="1220" t="str">
        <f t="shared" si="365"/>
        <v>Cl</v>
      </c>
      <c r="MD33" s="1220" t="str">
        <f t="shared" si="365"/>
        <v>Na</v>
      </c>
      <c r="ME33" s="1220" t="str">
        <f t="shared" si="365"/>
        <v>Humic</v>
      </c>
      <c r="MF33" s="1220" t="str">
        <f t="shared" si="365"/>
        <v>Fulvic</v>
      </c>
      <c r="MG33" s="1220" t="str">
        <f t="shared" si="365"/>
        <v xml:space="preserve"> B1</v>
      </c>
      <c r="MH33" s="1220" t="str">
        <f t="shared" si="365"/>
        <v>EDTA</v>
      </c>
      <c r="MI33" s="1220" t="str">
        <f t="shared" si="365"/>
        <v>DTPA</v>
      </c>
      <c r="MJ33" s="1220" t="str">
        <f t="shared" si="365"/>
        <v>EDDHA</v>
      </c>
      <c r="MK33" s="1220" t="str">
        <f t="shared" si="365"/>
        <v>F</v>
      </c>
      <c r="ML33" s="1220" t="str">
        <f t="shared" si="365"/>
        <v>Cd</v>
      </c>
      <c r="MM33" s="1220" t="str">
        <f t="shared" si="365"/>
        <v>Cr</v>
      </c>
      <c r="MN33" s="1220" t="str">
        <f t="shared" ref="MN33" si="366">KN$318</f>
        <v>Al</v>
      </c>
      <c r="MO33" s="1220" t="str">
        <f t="shared" ref="MO33" si="367">KO$318</f>
        <v>Pb</v>
      </c>
      <c r="MP33" s="1220" t="str">
        <f t="shared" ref="MP33" si="368">KP$318</f>
        <v>Se</v>
      </c>
      <c r="MQ33" s="1220" t="str">
        <f>KQ$318</f>
        <v>Other</v>
      </c>
    </row>
    <row r="34" spans="1:355" s="317" customFormat="1" ht="15" hidden="1" customHeight="1" outlineLevel="1" thickTop="1" thickBot="1" x14ac:dyDescent="0.3">
      <c r="A34" s="941"/>
      <c r="B34" s="1928" t="s">
        <v>1346</v>
      </c>
      <c r="C34" s="1924"/>
      <c r="D34" s="653">
        <v>1</v>
      </c>
      <c r="E34" s="788"/>
      <c r="F34" s="319"/>
      <c r="G34" s="1928"/>
      <c r="H34" s="1924"/>
      <c r="I34" s="788"/>
      <c r="J34" s="788"/>
      <c r="K34" s="319"/>
      <c r="L34" s="789"/>
      <c r="M34" s="790">
        <f>((E30*L34)/1)*(D34)</f>
        <v>0</v>
      </c>
      <c r="N34" s="784">
        <f t="shared" si="345"/>
        <v>0</v>
      </c>
      <c r="O34" s="1534"/>
      <c r="P34" s="789"/>
      <c r="Q34" s="790">
        <f>((E30*P34)/1)*(D34)</f>
        <v>0</v>
      </c>
      <c r="R34" s="784">
        <f t="shared" si="346"/>
        <v>0</v>
      </c>
      <c r="S34" s="1534"/>
      <c r="T34" s="789">
        <v>1.9</v>
      </c>
      <c r="U34" s="790">
        <f>((E30*T34)/1)*(D34)</f>
        <v>38</v>
      </c>
      <c r="V34" s="784">
        <f t="shared" si="347"/>
        <v>99.198160855354402</v>
      </c>
      <c r="W34" s="1534"/>
      <c r="X34" s="789">
        <v>1.9</v>
      </c>
      <c r="Y34" s="790">
        <f>((E30*X34)/1)*(D34)</f>
        <v>38</v>
      </c>
      <c r="Z34" s="784">
        <f t="shared" si="348"/>
        <v>63.209007257669064</v>
      </c>
      <c r="AA34" s="1534"/>
      <c r="AB34" s="789">
        <v>1.9</v>
      </c>
      <c r="AC34" s="790">
        <f>((E30*AB34)/1)*(D34)</f>
        <v>38</v>
      </c>
      <c r="AD34" s="784">
        <f t="shared" si="349"/>
        <v>78.844689539637955</v>
      </c>
      <c r="AE34" s="1534"/>
      <c r="AF34" s="789"/>
      <c r="AG34" s="790">
        <f>((E30*AF34)/1)*(D34)</f>
        <v>0</v>
      </c>
      <c r="AH34" s="784">
        <f t="shared" si="350"/>
        <v>0</v>
      </c>
      <c r="AI34" s="1534"/>
      <c r="AJ34" s="789"/>
      <c r="AK34" s="790">
        <f>((E30*AJ34)/1)*(D34)</f>
        <v>0</v>
      </c>
      <c r="AL34" s="784">
        <f t="shared" si="351"/>
        <v>0</v>
      </c>
      <c r="AM34" s="1534"/>
      <c r="AN34" s="789"/>
      <c r="AO34" s="791">
        <f>((E30*AN34)/1)*(D34)</f>
        <v>0</v>
      </c>
      <c r="AP34" s="784">
        <f t="shared" si="352"/>
        <v>0</v>
      </c>
      <c r="AQ34" s="1534"/>
      <c r="AR34" s="789"/>
      <c r="AS34" s="790">
        <f>((E30*AR34)/1)*(D34)</f>
        <v>0</v>
      </c>
      <c r="AT34" s="784">
        <f t="shared" si="353"/>
        <v>0</v>
      </c>
      <c r="AU34" s="1534"/>
      <c r="AV34" s="789"/>
      <c r="AW34" s="790">
        <f>((E30*AV34)/1)*(D34)</f>
        <v>0</v>
      </c>
      <c r="AX34" s="784">
        <f t="shared" si="354"/>
        <v>0</v>
      </c>
      <c r="AY34" s="1534"/>
      <c r="AZ34" s="789"/>
      <c r="BA34" s="790">
        <f>((E30*AZ34)/1)*(D34)</f>
        <v>0</v>
      </c>
      <c r="BB34" s="784">
        <f t="shared" ref="BB34:BB39" si="369">IF($BI$6="ON",$BR$25*$AZ34,IF($BI$6="OFF",$BS$25*$AZ34))</f>
        <v>0</v>
      </c>
      <c r="BC34" s="649"/>
      <c r="BD34" s="789"/>
      <c r="BE34" s="783">
        <f t="shared" ref="BE34:BE38" si="370">(($E$30*BD34)/1)*(D34)</f>
        <v>0</v>
      </c>
      <c r="BF34" s="319"/>
      <c r="BG34" s="880">
        <f t="shared" si="355"/>
        <v>0.48250371530532282</v>
      </c>
      <c r="BH34" s="881">
        <f t="shared" si="356"/>
        <v>0.4933802120028129</v>
      </c>
      <c r="BI34" s="786">
        <f t="shared" si="357"/>
        <v>246.69010600140646</v>
      </c>
      <c r="BJ34" s="1817">
        <f t="shared" ref="BJ34:BJ39" si="371">(BH34*640)</f>
        <v>315.76333568180024</v>
      </c>
      <c r="BK34" s="786">
        <f t="shared" si="358"/>
        <v>345.36614840196904</v>
      </c>
      <c r="BL34" s="1943" t="s">
        <v>1381</v>
      </c>
      <c r="BM34" s="1830"/>
      <c r="BN34" s="1944"/>
      <c r="BO34" s="1580"/>
      <c r="BP34" s="1580"/>
      <c r="BQ34" s="1484"/>
      <c r="BR34" s="734">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13.558454425363278</v>
      </c>
      <c r="BS34" s="692">
        <f t="shared" ref="BS34:BS48" si="372">SUM(HA34:IQ34)*1000</f>
        <v>27.116908850726553</v>
      </c>
      <c r="BT34" s="693">
        <f>L31</f>
        <v>0.5</v>
      </c>
      <c r="BU34" s="1146" t="str">
        <f>$BU$14</f>
        <v>Grotek Gro-Silic</v>
      </c>
      <c r="BV34" s="1138" t="str">
        <f>$BV$14</f>
        <v>Defense (Slica)</v>
      </c>
      <c r="BW34" s="1239">
        <f>BW$14</f>
        <v>0</v>
      </c>
      <c r="BX34" s="1239">
        <f t="shared" ref="BX34:DM34" si="373">BX$14</f>
        <v>0</v>
      </c>
      <c r="BY34" s="1239">
        <f t="shared" si="373"/>
        <v>0</v>
      </c>
      <c r="BZ34" s="1240">
        <f t="shared" si="373"/>
        <v>0</v>
      </c>
      <c r="CA34" s="1240">
        <f t="shared" si="373"/>
        <v>0</v>
      </c>
      <c r="CB34" s="1241">
        <f t="shared" si="373"/>
        <v>0</v>
      </c>
      <c r="CC34" s="1242">
        <f t="shared" si="373"/>
        <v>0</v>
      </c>
      <c r="CD34" s="1242">
        <f t="shared" si="373"/>
        <v>0</v>
      </c>
      <c r="CE34" s="1242">
        <f t="shared" si="373"/>
        <v>0</v>
      </c>
      <c r="CF34" s="1242">
        <f t="shared" si="373"/>
        <v>0</v>
      </c>
      <c r="CG34" s="1242">
        <f t="shared" si="373"/>
        <v>0</v>
      </c>
      <c r="CH34" s="1242">
        <f t="shared" si="373"/>
        <v>0</v>
      </c>
      <c r="CI34" s="1242">
        <f t="shared" si="373"/>
        <v>0</v>
      </c>
      <c r="CJ34" s="1242">
        <f t="shared" si="373"/>
        <v>0.44</v>
      </c>
      <c r="CK34" s="1239">
        <f t="shared" si="373"/>
        <v>0</v>
      </c>
      <c r="CL34" s="1240">
        <f t="shared" si="373"/>
        <v>0</v>
      </c>
      <c r="CM34" s="1241">
        <f t="shared" si="373"/>
        <v>0</v>
      </c>
      <c r="CN34" s="1242">
        <f t="shared" si="373"/>
        <v>0</v>
      </c>
      <c r="CO34" s="1242">
        <f t="shared" si="373"/>
        <v>0</v>
      </c>
      <c r="CP34" s="1242">
        <f t="shared" si="373"/>
        <v>0</v>
      </c>
      <c r="CQ34" s="1242">
        <f t="shared" si="373"/>
        <v>0</v>
      </c>
      <c r="CR34" s="1243">
        <f t="shared" si="373"/>
        <v>0</v>
      </c>
      <c r="CS34" s="1243">
        <f t="shared" si="373"/>
        <v>0</v>
      </c>
      <c r="CT34" s="1243">
        <f t="shared" si="373"/>
        <v>0</v>
      </c>
      <c r="CU34" s="1243">
        <f t="shared" si="373"/>
        <v>1.5E-5</v>
      </c>
      <c r="CV34" s="1243">
        <f t="shared" si="373"/>
        <v>0</v>
      </c>
      <c r="CW34" s="1243">
        <f t="shared" si="373"/>
        <v>9.0000000000000006E-5</v>
      </c>
      <c r="CX34" s="1243">
        <f t="shared" si="373"/>
        <v>0</v>
      </c>
      <c r="CY34" s="1243">
        <f t="shared" si="373"/>
        <v>0</v>
      </c>
      <c r="CZ34" s="1244">
        <f t="shared" si="373"/>
        <v>0</v>
      </c>
      <c r="DA34" s="1244">
        <f t="shared" si="373"/>
        <v>0</v>
      </c>
      <c r="DB34" s="1244">
        <f t="shared" si="373"/>
        <v>0</v>
      </c>
      <c r="DC34" s="1244">
        <f t="shared" si="373"/>
        <v>0</v>
      </c>
      <c r="DD34" s="1244">
        <f t="shared" si="373"/>
        <v>0</v>
      </c>
      <c r="DE34" s="1244">
        <f t="shared" si="373"/>
        <v>0</v>
      </c>
      <c r="DF34" s="1244">
        <f t="shared" si="373"/>
        <v>0</v>
      </c>
      <c r="DG34" s="1244">
        <f t="shared" si="373"/>
        <v>0</v>
      </c>
      <c r="DH34" s="1244">
        <f t="shared" si="373"/>
        <v>0</v>
      </c>
      <c r="DI34" s="1244">
        <f t="shared" si="373"/>
        <v>0</v>
      </c>
      <c r="DJ34" s="1244">
        <f t="shared" si="373"/>
        <v>0</v>
      </c>
      <c r="DK34" s="1244">
        <f t="shared" si="373"/>
        <v>0</v>
      </c>
      <c r="DL34" s="1244">
        <f t="shared" si="373"/>
        <v>0</v>
      </c>
      <c r="DM34" s="1244">
        <f t="shared" si="373"/>
        <v>0</v>
      </c>
      <c r="DN34" s="933"/>
      <c r="DT34" s="739"/>
      <c r="EM34" s="898"/>
      <c r="EN34" s="898"/>
      <c r="EO34" s="898"/>
      <c r="EP34" s="898"/>
      <c r="EQ34" s="898"/>
      <c r="ER34" s="898"/>
      <c r="ES34" s="898"/>
      <c r="ET34" s="898"/>
      <c r="EU34" s="898"/>
      <c r="EV34" s="898"/>
      <c r="EW34" s="898"/>
      <c r="EX34" s="898"/>
      <c r="EY34" s="898"/>
      <c r="EZ34" s="1348" t="str">
        <f t="shared" ref="EZ34:EZ48" si="374">BU34</f>
        <v>Grotek Gro-Silic</v>
      </c>
      <c r="FA34" s="1224">
        <f t="shared" ref="FA34:FA48" si="375">SUM(BW34*$BT34)*BW$311</f>
        <v>0</v>
      </c>
      <c r="FB34" s="1224">
        <f t="shared" ref="FB34:FB48" si="376">SUM(BX34*$BT34)*BX$311</f>
        <v>0</v>
      </c>
      <c r="FC34" s="1224">
        <f t="shared" ref="FC34:FC48" si="377">SUM(BY34*$BT34)*BY$311</f>
        <v>0</v>
      </c>
      <c r="FD34" s="544">
        <f t="shared" ref="FD34:FD48" si="378">SUM(BZ34*$BT34)*BZ$311</f>
        <v>0</v>
      </c>
      <c r="FE34" s="544">
        <f t="shared" ref="FE34:FE48" si="379">SUM(CA34*$BT34)*CA$311</f>
        <v>0</v>
      </c>
      <c r="FF34" s="324">
        <f t="shared" ref="FF34:FF48" si="380">SUM(CB34*$BT34)*CB$311</f>
        <v>0</v>
      </c>
      <c r="FG34" s="549">
        <f t="shared" ref="FG34:FG48" si="381">SUM(CC34*$BT34)*CC$311</f>
        <v>0</v>
      </c>
      <c r="FH34" s="549">
        <f t="shared" ref="FH34:FH48" si="382">SUM(CD34*$BT34)*CD$311</f>
        <v>0</v>
      </c>
      <c r="FI34" s="549">
        <f t="shared" ref="FI34:FI48" si="383">SUM(CE34*$BT34)*CE$311</f>
        <v>0</v>
      </c>
      <c r="FJ34" s="549">
        <f t="shared" ref="FJ34:FJ48" si="384">SUM(CF34*$BT34)*CF$311</f>
        <v>0</v>
      </c>
      <c r="FK34" s="549">
        <f t="shared" ref="FK34:FK48" si="385">SUM(CG34*$BT34)*CG$311</f>
        <v>0</v>
      </c>
      <c r="FL34" s="549">
        <f t="shared" ref="FL34:FL48" si="386">SUM(CH34*$BT34)*CH$311</f>
        <v>0</v>
      </c>
      <c r="FM34" s="549">
        <f t="shared" ref="FM34:FM48" si="387">SUM(CI34*$BT34)*CI$311</f>
        <v>0</v>
      </c>
      <c r="FN34" s="549">
        <f t="shared" ref="FN34:FN48" si="388">SUM(CJ34*$BT34)*CJ$311</f>
        <v>7.3260000000000006E-2</v>
      </c>
      <c r="FO34" s="1203">
        <f t="shared" ref="FO34:FO48" si="389">SUM($CK34*$BT34) +$FA34 +$FB34+$FC34</f>
        <v>0</v>
      </c>
      <c r="FP34" s="544">
        <f t="shared" ref="FP34:FP48" si="390">SUM($CL34*$BT34) +$FD34 +$FE34</f>
        <v>0</v>
      </c>
      <c r="FQ34" s="324">
        <f t="shared" ref="FQ34:FQ48" si="391">SUM($CM34*$BT34) +$FF34</f>
        <v>0</v>
      </c>
      <c r="FR34" s="548">
        <f t="shared" ref="FR34:FR48" si="392">SUM($CN34*$BT34) +$FG34+$FH34</f>
        <v>0</v>
      </c>
      <c r="FS34" s="548">
        <f t="shared" ref="FS34:FS48" si="393">SUM($CO34*$BT34) +$FI34 +$FJ34</f>
        <v>0</v>
      </c>
      <c r="FT34" s="548">
        <f>SUM($CP34*$BT34) +$FK34+$FL34</f>
        <v>0</v>
      </c>
      <c r="FU34" s="548">
        <f t="shared" ref="FU34:FU48" si="394">SUM($CQ34*$BT34) +$FM34 +$FN34</f>
        <v>7.3260000000000006E-2</v>
      </c>
      <c r="FV34" s="928">
        <f t="shared" ref="FV34:FV48" si="395">SUM(CR34*$BT34)</f>
        <v>0</v>
      </c>
      <c r="FW34" s="928">
        <f t="shared" ref="FW34:FW48" si="396">SUM(CS34*$BT34)</f>
        <v>0</v>
      </c>
      <c r="FX34" s="928">
        <f t="shared" ref="FX34:FX48" si="397">SUM(CT34*$BT34)</f>
        <v>0</v>
      </c>
      <c r="FY34" s="928">
        <f t="shared" ref="FY34:FY48" si="398">SUM(CU34*$BT34)</f>
        <v>7.5000000000000002E-6</v>
      </c>
      <c r="FZ34" s="928">
        <f t="shared" ref="FZ34:FZ48" si="399">SUM(CV34*$BT34)</f>
        <v>0</v>
      </c>
      <c r="GA34" s="928">
        <f t="shared" ref="GA34:GA48" si="400">SUM(CW34*$BT34)</f>
        <v>4.5000000000000003E-5</v>
      </c>
      <c r="GB34" s="928">
        <f t="shared" ref="GB34:GB48" si="401">SUM(CX34*$BT34)</f>
        <v>0</v>
      </c>
      <c r="GC34" s="928">
        <f t="shared" ref="GC34:GC48" si="402">SUM(CY34*$BT34)</f>
        <v>0</v>
      </c>
      <c r="GD34" s="326">
        <f t="shared" ref="GD34:GD48" si="403">SUM(CZ34*$BT34)</f>
        <v>0</v>
      </c>
      <c r="GE34" s="326">
        <f t="shared" ref="GE34:GE48" si="404">SUM(DA34*$BT34)</f>
        <v>0</v>
      </c>
      <c r="GF34" s="326">
        <f t="shared" ref="GF34:GF48" si="405">SUM(DB34*$BT34)</f>
        <v>0</v>
      </c>
      <c r="GG34" s="326">
        <f t="shared" ref="GG34:GG48" si="406">SUM(DC34*$BT34)</f>
        <v>0</v>
      </c>
      <c r="GH34" s="326">
        <f t="shared" ref="GH34:GH48" si="407">SUM(DD34*$BT34)</f>
        <v>0</v>
      </c>
      <c r="GI34" s="326">
        <f t="shared" ref="GI34:GI48" si="408">SUM(DE34*$BT34)</f>
        <v>0</v>
      </c>
      <c r="GJ34" s="326">
        <f t="shared" ref="GJ34:GJ48" si="409">SUM(DF34*$BT34)</f>
        <v>0</v>
      </c>
      <c r="GK34" s="326">
        <f t="shared" ref="GK34:GK48" si="410">SUM(DG34*$BT34)</f>
        <v>0</v>
      </c>
      <c r="GL34" s="326">
        <f t="shared" ref="GL34:GL48" si="411">SUM(DH34*$BT34)</f>
        <v>0</v>
      </c>
      <c r="GM34" s="326">
        <f t="shared" ref="GM34:GM48" si="412">SUM(DI34*$BT34)</f>
        <v>0</v>
      </c>
      <c r="GN34" s="326">
        <f t="shared" ref="GN34:GN48" si="413">SUM(DJ34*$BT34)</f>
        <v>0</v>
      </c>
      <c r="GO34" s="326">
        <f t="shared" ref="GO34:GO48" si="414">SUM(DK34*$BT34)</f>
        <v>0</v>
      </c>
      <c r="GP34" s="326">
        <f t="shared" ref="GP34:GP48" si="415">SUM(DL34*$BT34)</f>
        <v>0</v>
      </c>
      <c r="GQ34" s="326">
        <f t="shared" ref="GQ34:GQ48" si="416">SUM(DM34*$BT34)</f>
        <v>0</v>
      </c>
      <c r="GR34" s="899"/>
      <c r="GS34" s="899"/>
      <c r="GT34" s="899"/>
      <c r="GU34" s="899"/>
      <c r="GV34" s="899"/>
      <c r="GW34" s="899"/>
      <c r="GX34" s="899"/>
      <c r="GY34" s="899"/>
      <c r="GZ34" s="1374"/>
      <c r="HA34" s="1225">
        <f t="shared" ref="HA34:HA48" si="417">SUM(LA34*($BT34/$HA$315)*BW$311)</f>
        <v>0</v>
      </c>
      <c r="HB34" s="1225">
        <f t="shared" ref="HB34:HB48" si="418">SUM(LB34*($BT34/$HA$315)*BX$311)</f>
        <v>0</v>
      </c>
      <c r="HC34" s="1225">
        <f t="shared" ref="HC34:HC48" si="419">SUM(LC34*($BT34/$HA$315)*BY$311)</f>
        <v>0</v>
      </c>
      <c r="HD34" s="542">
        <f t="shared" ref="HD34:HD48" si="420">SUM(LD34*($BT34/$HA$315)*BZ$311)</f>
        <v>0</v>
      </c>
      <c r="HE34" s="542">
        <f t="shared" ref="HE34:HE48" si="421">SUM(LE34*($BT34/$HA$315)*CA$311)</f>
        <v>0</v>
      </c>
      <c r="HF34" s="321">
        <f t="shared" ref="HF34:HF48" si="422">SUM(LF34*($BT34/$HA$315)*CB$311)</f>
        <v>0</v>
      </c>
      <c r="HG34" s="547">
        <f t="shared" ref="HG34:HG48" si="423">SUM(LG34*($BT34/$HA$315)*CC$311)</f>
        <v>0</v>
      </c>
      <c r="HH34" s="547">
        <f t="shared" ref="HH34:HH48" si="424">SUM(LH34*($BT34/$HA$315)*CD$311)</f>
        <v>0</v>
      </c>
      <c r="HI34" s="547">
        <f t="shared" ref="HI34:HI48" si="425">SUM(LI34*($BT34/$HA$315)*CE$311)</f>
        <v>0</v>
      </c>
      <c r="HJ34" s="547">
        <f t="shared" ref="HJ34:HJ48" si="426">SUM(LJ34*($BT34/$HA$315)*CF$311)</f>
        <v>0</v>
      </c>
      <c r="HK34" s="547">
        <f t="shared" ref="HK34:HK48" si="427">SUM(LK34*($BT34/$HA$315)*CG$311)</f>
        <v>0</v>
      </c>
      <c r="HL34" s="547">
        <f t="shared" ref="HL34:HL48" si="428">SUM(LL34*($BT34/$HA$315)*CH$311)</f>
        <v>0</v>
      </c>
      <c r="HM34" s="547">
        <f t="shared" ref="HM34:HM48" si="429">SUM(LM34*($BT34/$HA$315)*CI$311)</f>
        <v>0</v>
      </c>
      <c r="HN34" s="547">
        <f t="shared" ref="HN34:HN48" si="430">SUM(LN34*($BT34/$HA$315)*CJ$311)</f>
        <v>2.709749009247028E-2</v>
      </c>
      <c r="HO34" s="1225">
        <f t="shared" ref="HO34:HO48" si="431">SUM(LO34*($BT34/$HA$315))</f>
        <v>0</v>
      </c>
      <c r="HP34" s="542">
        <f t="shared" ref="HP34:HP48" si="432">SUM(LP34*($BT34/$HA$315))</f>
        <v>0</v>
      </c>
      <c r="HQ34" s="321">
        <f t="shared" ref="HQ34:HQ48" si="433">SUM(LQ34*($BT34/$HA$315))</f>
        <v>0</v>
      </c>
      <c r="HR34" s="547">
        <f t="shared" ref="HR34:HR48" si="434">SUM(LR34*($BT34/$HA$315))</f>
        <v>0</v>
      </c>
      <c r="HS34" s="547">
        <f t="shared" ref="HS34:HS48" si="435">SUM(LS34*($BT34/$HA$315))</f>
        <v>0</v>
      </c>
      <c r="HT34" s="547">
        <f t="shared" ref="HT34:HT48" si="436">SUM(LT34*($BT34/$HA$315))</f>
        <v>0</v>
      </c>
      <c r="HU34" s="547">
        <f t="shared" ref="HU34:HU48" si="437">SUM(LU34*($BT34/$HA$315))</f>
        <v>0</v>
      </c>
      <c r="HV34" s="931">
        <f t="shared" ref="HV34:HV48" si="438">SUM(LV34*($BT34/$HA$315))</f>
        <v>0</v>
      </c>
      <c r="HW34" s="931">
        <f t="shared" ref="HW34:HW48" si="439">SUM(LW34*($BT34/$HA$315))</f>
        <v>0</v>
      </c>
      <c r="HX34" s="931">
        <f t="shared" ref="HX34:HX48" si="440">SUM(LX34*($BT34/$HA$315))</f>
        <v>0</v>
      </c>
      <c r="HY34" s="931">
        <f t="shared" ref="HY34:HY48" si="441">SUM(LY34*($BT34/$HA$315))</f>
        <v>2.7741083223249669E-6</v>
      </c>
      <c r="HZ34" s="931">
        <f t="shared" ref="HZ34:HZ48" si="442">SUM(LZ34*($BT34/$HA$315))</f>
        <v>0</v>
      </c>
      <c r="IA34" s="931">
        <f t="shared" ref="IA34:IA48" si="443">SUM(MA34*($BT34/$HA$315))</f>
        <v>1.6644649933949801E-5</v>
      </c>
      <c r="IB34" s="931">
        <f t="shared" ref="IB34:IB48" si="444">SUM(MB34*($BT34/$HA$315))</f>
        <v>0</v>
      </c>
      <c r="IC34" s="931">
        <f t="shared" ref="IC34:IC48" si="445">SUM(MC34*($BT34/$HA$315))</f>
        <v>0</v>
      </c>
      <c r="ID34" s="1226">
        <f t="shared" ref="ID34:ID48" si="446">SUM(MD34*($BT34/$HA$315))</f>
        <v>0</v>
      </c>
      <c r="IE34" s="1226">
        <f t="shared" ref="IE34:IE48" si="447">SUM(ME34*($BT34/$HA$315))</f>
        <v>0</v>
      </c>
      <c r="IF34" s="1226">
        <f t="shared" ref="IF34:IF48" si="448">SUM(MF34*($BT34/$HA$315))</f>
        <v>0</v>
      </c>
      <c r="IG34" s="1226">
        <f t="shared" ref="IG34:IG48" si="449">SUM(MG34*($BT34/$HA$315))</f>
        <v>0</v>
      </c>
      <c r="IH34" s="1226">
        <f t="shared" ref="IH34:IH48" si="450">SUM(MH34*($BT34/$HA$315))</f>
        <v>0</v>
      </c>
      <c r="II34" s="1226">
        <f t="shared" ref="II34:II48" si="451">SUM(MI34*($BT34/$HA$315))</f>
        <v>0</v>
      </c>
      <c r="IJ34" s="1226">
        <f t="shared" ref="IJ34:IJ48" si="452">SUM(MJ34*($BT34/$HA$315))</f>
        <v>0</v>
      </c>
      <c r="IK34" s="1226">
        <f t="shared" ref="IK34:IK48" si="453">SUM(MK34*($BT34/$HA$315))</f>
        <v>0</v>
      </c>
      <c r="IL34" s="1226">
        <f t="shared" ref="IL34:IL48" si="454">SUM(ML34*($BT34/$HA$315))</f>
        <v>0</v>
      </c>
      <c r="IM34" s="1226">
        <f t="shared" ref="IM34:IM48" si="455">SUM(MM34*($BT34/$HA$315))</f>
        <v>0</v>
      </c>
      <c r="IN34" s="1226">
        <f t="shared" ref="IN34:IN48" si="456">SUM(MN34*($BT34/$HA$315))</f>
        <v>0</v>
      </c>
      <c r="IO34" s="1226">
        <f t="shared" ref="IO34:IO48" si="457">SUM(MO34*($BT34/$HA$315))</f>
        <v>0</v>
      </c>
      <c r="IP34" s="1226">
        <f t="shared" ref="IP34:IP48" si="458">SUM(MP34*($BT34/$HA$315))</f>
        <v>0</v>
      </c>
      <c r="IQ34" s="1226">
        <f t="shared" ref="IQ34:IQ48" si="459">SUM(MQ34*($BT34/$HA$315))</f>
        <v>0</v>
      </c>
      <c r="IR34" s="902"/>
      <c r="IS34" s="902"/>
      <c r="IT34" s="902"/>
      <c r="IU34" s="902"/>
      <c r="IV34" s="902"/>
      <c r="IW34" s="902"/>
      <c r="IX34" s="902"/>
      <c r="IY34" s="902"/>
      <c r="IZ34" s="1365"/>
      <c r="JA34" s="1231">
        <f t="shared" ref="JA34:KQ34" si="460">SUM(BW34*$DP$14)</f>
        <v>0</v>
      </c>
      <c r="JB34" s="1231">
        <f t="shared" si="460"/>
        <v>0</v>
      </c>
      <c r="JC34" s="1231">
        <f t="shared" si="460"/>
        <v>0</v>
      </c>
      <c r="JD34" s="942">
        <f t="shared" si="460"/>
        <v>0</v>
      </c>
      <c r="JE34" s="942">
        <f t="shared" si="460"/>
        <v>0</v>
      </c>
      <c r="JF34" s="943">
        <f t="shared" si="460"/>
        <v>0</v>
      </c>
      <c r="JG34" s="944">
        <f t="shared" si="460"/>
        <v>0</v>
      </c>
      <c r="JH34" s="944">
        <f t="shared" si="460"/>
        <v>0</v>
      </c>
      <c r="JI34" s="944">
        <f t="shared" si="460"/>
        <v>0</v>
      </c>
      <c r="JJ34" s="944">
        <f t="shared" si="460"/>
        <v>0</v>
      </c>
      <c r="JK34" s="944">
        <f t="shared" si="460"/>
        <v>0</v>
      </c>
      <c r="JL34" s="944">
        <f t="shared" si="460"/>
        <v>0</v>
      </c>
      <c r="JM34" s="944">
        <f t="shared" si="460"/>
        <v>0</v>
      </c>
      <c r="JN34" s="944">
        <f t="shared" si="460"/>
        <v>308</v>
      </c>
      <c r="JO34" s="1231">
        <f t="shared" si="460"/>
        <v>0</v>
      </c>
      <c r="JP34" s="942">
        <f t="shared" si="460"/>
        <v>0</v>
      </c>
      <c r="JQ34" s="943">
        <f t="shared" si="460"/>
        <v>0</v>
      </c>
      <c r="JR34" s="944">
        <f t="shared" si="460"/>
        <v>0</v>
      </c>
      <c r="JS34" s="944">
        <f t="shared" si="460"/>
        <v>0</v>
      </c>
      <c r="JT34" s="944">
        <f t="shared" si="460"/>
        <v>0</v>
      </c>
      <c r="JU34" s="944">
        <f t="shared" si="460"/>
        <v>0</v>
      </c>
      <c r="JV34" s="945">
        <f t="shared" si="460"/>
        <v>0</v>
      </c>
      <c r="JW34" s="945">
        <f t="shared" si="460"/>
        <v>0</v>
      </c>
      <c r="JX34" s="945">
        <f t="shared" si="460"/>
        <v>0</v>
      </c>
      <c r="JY34" s="945">
        <f t="shared" si="460"/>
        <v>1.0500000000000001E-2</v>
      </c>
      <c r="JZ34" s="945">
        <f t="shared" si="460"/>
        <v>0</v>
      </c>
      <c r="KA34" s="945">
        <f t="shared" si="460"/>
        <v>6.3E-2</v>
      </c>
      <c r="KB34" s="945">
        <f t="shared" si="460"/>
        <v>0</v>
      </c>
      <c r="KC34" s="945">
        <f t="shared" si="460"/>
        <v>0</v>
      </c>
      <c r="KD34" s="946">
        <f t="shared" si="460"/>
        <v>0</v>
      </c>
      <c r="KE34" s="946">
        <f t="shared" si="460"/>
        <v>0</v>
      </c>
      <c r="KF34" s="946">
        <f t="shared" si="460"/>
        <v>0</v>
      </c>
      <c r="KG34" s="946">
        <f t="shared" si="460"/>
        <v>0</v>
      </c>
      <c r="KH34" s="946">
        <f t="shared" si="460"/>
        <v>0</v>
      </c>
      <c r="KI34" s="946">
        <f t="shared" si="460"/>
        <v>0</v>
      </c>
      <c r="KJ34" s="946">
        <f t="shared" si="460"/>
        <v>0</v>
      </c>
      <c r="KK34" s="946">
        <f t="shared" si="460"/>
        <v>0</v>
      </c>
      <c r="KL34" s="946">
        <f t="shared" si="460"/>
        <v>0</v>
      </c>
      <c r="KM34" s="946">
        <f t="shared" si="460"/>
        <v>0</v>
      </c>
      <c r="KN34" s="946">
        <f t="shared" si="460"/>
        <v>0</v>
      </c>
      <c r="KO34" s="946">
        <f t="shared" si="460"/>
        <v>0</v>
      </c>
      <c r="KP34" s="946">
        <f t="shared" si="460"/>
        <v>0</v>
      </c>
      <c r="KQ34" s="946">
        <f t="shared" si="460"/>
        <v>0</v>
      </c>
      <c r="KR34" s="898"/>
      <c r="KS34" s="898"/>
      <c r="KT34" s="898"/>
      <c r="KU34" s="898"/>
      <c r="KV34" s="898"/>
      <c r="KW34" s="898"/>
      <c r="KX34" s="898"/>
      <c r="KY34" s="898"/>
      <c r="KZ34" s="1363"/>
      <c r="LA34" s="1217">
        <f t="shared" ref="LA34:MM34" si="461">SUM(JA34/$DO$14)</f>
        <v>0</v>
      </c>
      <c r="LB34" s="1217">
        <f t="shared" si="461"/>
        <v>0</v>
      </c>
      <c r="LC34" s="1217">
        <f t="shared" si="461"/>
        <v>0</v>
      </c>
      <c r="LD34" s="545">
        <f t="shared" si="461"/>
        <v>0</v>
      </c>
      <c r="LE34" s="545">
        <f t="shared" si="461"/>
        <v>0</v>
      </c>
      <c r="LF34" s="329">
        <f t="shared" si="461"/>
        <v>0</v>
      </c>
      <c r="LG34" s="550">
        <f t="shared" si="461"/>
        <v>0</v>
      </c>
      <c r="LH34" s="550">
        <f t="shared" si="461"/>
        <v>0</v>
      </c>
      <c r="LI34" s="550">
        <f t="shared" si="461"/>
        <v>0</v>
      </c>
      <c r="LJ34" s="550">
        <f t="shared" si="461"/>
        <v>0</v>
      </c>
      <c r="LK34" s="550">
        <f t="shared" si="461"/>
        <v>0</v>
      </c>
      <c r="LL34" s="550">
        <f t="shared" si="461"/>
        <v>0</v>
      </c>
      <c r="LM34" s="550">
        <f t="shared" si="461"/>
        <v>0</v>
      </c>
      <c r="LN34" s="550">
        <f t="shared" si="461"/>
        <v>616</v>
      </c>
      <c r="LO34" s="1217">
        <f t="shared" si="461"/>
        <v>0</v>
      </c>
      <c r="LP34" s="1217">
        <f t="shared" si="461"/>
        <v>0</v>
      </c>
      <c r="LQ34" s="1217">
        <f t="shared" si="461"/>
        <v>0</v>
      </c>
      <c r="LR34" s="550">
        <f t="shared" si="461"/>
        <v>0</v>
      </c>
      <c r="LS34" s="550">
        <f t="shared" si="461"/>
        <v>0</v>
      </c>
      <c r="LT34" s="550">
        <f t="shared" si="461"/>
        <v>0</v>
      </c>
      <c r="LU34" s="550">
        <f t="shared" si="461"/>
        <v>0</v>
      </c>
      <c r="LV34" s="932">
        <f t="shared" si="461"/>
        <v>0</v>
      </c>
      <c r="LW34" s="932">
        <f t="shared" si="461"/>
        <v>0</v>
      </c>
      <c r="LX34" s="932">
        <f t="shared" si="461"/>
        <v>0</v>
      </c>
      <c r="LY34" s="932">
        <f t="shared" si="461"/>
        <v>2.1000000000000001E-2</v>
      </c>
      <c r="LZ34" s="932">
        <f t="shared" si="461"/>
        <v>0</v>
      </c>
      <c r="MA34" s="932">
        <f t="shared" si="461"/>
        <v>0.126</v>
      </c>
      <c r="MB34" s="932">
        <f t="shared" si="461"/>
        <v>0</v>
      </c>
      <c r="MC34" s="932">
        <f t="shared" si="461"/>
        <v>0</v>
      </c>
      <c r="MD34" s="932">
        <f t="shared" si="461"/>
        <v>0</v>
      </c>
      <c r="ME34" s="327">
        <f t="shared" si="461"/>
        <v>0</v>
      </c>
      <c r="MF34" s="327">
        <f t="shared" si="461"/>
        <v>0</v>
      </c>
      <c r="MG34" s="327">
        <f t="shared" si="461"/>
        <v>0</v>
      </c>
      <c r="MH34" s="327">
        <f t="shared" si="461"/>
        <v>0</v>
      </c>
      <c r="MI34" s="327">
        <f t="shared" si="461"/>
        <v>0</v>
      </c>
      <c r="MJ34" s="327">
        <f t="shared" si="461"/>
        <v>0</v>
      </c>
      <c r="MK34" s="327">
        <f t="shared" si="461"/>
        <v>0</v>
      </c>
      <c r="ML34" s="327">
        <f t="shared" si="461"/>
        <v>0</v>
      </c>
      <c r="MM34" s="327">
        <f t="shared" si="461"/>
        <v>0</v>
      </c>
      <c r="MN34" s="327">
        <f t="shared" ref="MN34:MP34" si="462">SUM(KN34/$DO$14)</f>
        <v>0</v>
      </c>
      <c r="MO34" s="327">
        <f t="shared" si="462"/>
        <v>0</v>
      </c>
      <c r="MP34" s="327">
        <f t="shared" si="462"/>
        <v>0</v>
      </c>
      <c r="MQ34" s="327">
        <f>SUM(KQ34/$DO$14)</f>
        <v>0</v>
      </c>
    </row>
    <row r="35" spans="1:355" s="317" customFormat="1" ht="15" hidden="1" customHeight="1" outlineLevel="1" thickTop="1" thickBot="1" x14ac:dyDescent="0.3">
      <c r="A35" s="941"/>
      <c r="B35" s="1923" t="s">
        <v>1347</v>
      </c>
      <c r="C35" s="1924"/>
      <c r="D35" s="653">
        <v>1</v>
      </c>
      <c r="E35" s="794"/>
      <c r="F35" s="319"/>
      <c r="G35" s="1923"/>
      <c r="H35" s="1924"/>
      <c r="I35" s="781"/>
      <c r="J35" s="794"/>
      <c r="K35" s="319"/>
      <c r="L35" s="789"/>
      <c r="M35" s="795">
        <f>((E30*L35)/1)*(D35)</f>
        <v>0</v>
      </c>
      <c r="N35" s="784">
        <f t="shared" si="345"/>
        <v>0</v>
      </c>
      <c r="O35" s="1534"/>
      <c r="P35" s="789"/>
      <c r="Q35" s="795">
        <f>((E30*P35)/1)*(D35)</f>
        <v>0</v>
      </c>
      <c r="R35" s="784">
        <f t="shared" si="346"/>
        <v>0</v>
      </c>
      <c r="S35" s="1534"/>
      <c r="T35" s="789">
        <v>2.5</v>
      </c>
      <c r="U35" s="795">
        <f>((E30*T35)/1)*(D35)</f>
        <v>50</v>
      </c>
      <c r="V35" s="784">
        <f t="shared" si="347"/>
        <v>130.52389586230842</v>
      </c>
      <c r="W35" s="1534"/>
      <c r="X35" s="789">
        <v>2.5</v>
      </c>
      <c r="Y35" s="795">
        <f>((E30*X35)/1)*(D35)</f>
        <v>50</v>
      </c>
      <c r="Z35" s="784">
        <f t="shared" si="348"/>
        <v>83.169746391669833</v>
      </c>
      <c r="AA35" s="1534"/>
      <c r="AB35" s="789">
        <v>2.5</v>
      </c>
      <c r="AC35" s="795">
        <f>((E30*AB35)/1)*(D35)</f>
        <v>50</v>
      </c>
      <c r="AD35" s="784">
        <f t="shared" si="349"/>
        <v>103.74301255215521</v>
      </c>
      <c r="AE35" s="1534"/>
      <c r="AF35" s="789"/>
      <c r="AG35" s="795">
        <f>((E30*AF35)/1)*(D35)</f>
        <v>0</v>
      </c>
      <c r="AH35" s="784">
        <f t="shared" si="350"/>
        <v>0</v>
      </c>
      <c r="AI35" s="1534"/>
      <c r="AJ35" s="789"/>
      <c r="AK35" s="795">
        <f>((E30*AJ35)/1)*(D35)</f>
        <v>0</v>
      </c>
      <c r="AL35" s="784">
        <f t="shared" si="351"/>
        <v>0</v>
      </c>
      <c r="AM35" s="1534"/>
      <c r="AN35" s="789"/>
      <c r="AO35" s="783">
        <f>((E30*AN35)/1)*(D35)</f>
        <v>0</v>
      </c>
      <c r="AP35" s="784">
        <f t="shared" si="352"/>
        <v>0</v>
      </c>
      <c r="AQ35" s="1534"/>
      <c r="AR35" s="789"/>
      <c r="AS35" s="795">
        <f>((E30*AR35)/1)*(D35)</f>
        <v>0</v>
      </c>
      <c r="AT35" s="784">
        <f t="shared" si="353"/>
        <v>0</v>
      </c>
      <c r="AU35" s="1534"/>
      <c r="AV35" s="789"/>
      <c r="AW35" s="795">
        <f>((E30*AV35)/1)*(D35)</f>
        <v>0</v>
      </c>
      <c r="AX35" s="784">
        <f t="shared" si="354"/>
        <v>0</v>
      </c>
      <c r="AY35" s="1534"/>
      <c r="AZ35" s="789"/>
      <c r="BA35" s="795">
        <f>((E30*AZ35)/1)*(D35)</f>
        <v>0</v>
      </c>
      <c r="BB35" s="784">
        <f t="shared" si="369"/>
        <v>0</v>
      </c>
      <c r="BC35" s="649"/>
      <c r="BD35" s="789"/>
      <c r="BE35" s="783">
        <f t="shared" si="370"/>
        <v>0</v>
      </c>
      <c r="BF35" s="319"/>
      <c r="BG35" s="880">
        <f t="shared" si="355"/>
        <v>0.63487330961226685</v>
      </c>
      <c r="BH35" s="881">
        <f t="shared" si="356"/>
        <v>0.64574980630975698</v>
      </c>
      <c r="BI35" s="786">
        <f t="shared" si="357"/>
        <v>322.8749031548785</v>
      </c>
      <c r="BJ35" s="1817">
        <f t="shared" si="371"/>
        <v>413.27987603824448</v>
      </c>
      <c r="BK35" s="786">
        <f t="shared" si="358"/>
        <v>452.02486441682987</v>
      </c>
      <c r="BL35" s="1943" t="s">
        <v>1365</v>
      </c>
      <c r="BM35" s="1830"/>
      <c r="BN35" s="1944"/>
      <c r="BO35" s="1580"/>
      <c r="BP35" s="1580"/>
      <c r="BQ35" s="1484"/>
      <c r="BR35" s="734">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41.248828634200557</v>
      </c>
      <c r="BS35" s="692">
        <f t="shared" si="372"/>
        <v>12.440122921425568</v>
      </c>
      <c r="BT35" s="693">
        <f>P31</f>
        <v>0.5</v>
      </c>
      <c r="BU35" s="1146" t="str">
        <f>$BU$15</f>
        <v>GH CALiMAGic</v>
      </c>
      <c r="BV35" s="1139" t="str">
        <f>$BV$15</f>
        <v>Vigor</v>
      </c>
      <c r="BW35" s="1239">
        <f>BW$15</f>
        <v>0</v>
      </c>
      <c r="BX35" s="1239">
        <f t="shared" ref="BX35:DM35" si="463">BX$15</f>
        <v>0.01</v>
      </c>
      <c r="BY35" s="1239">
        <f t="shared" si="463"/>
        <v>0</v>
      </c>
      <c r="BZ35" s="1240">
        <f t="shared" si="463"/>
        <v>0</v>
      </c>
      <c r="CA35" s="1240">
        <f t="shared" si="463"/>
        <v>0</v>
      </c>
      <c r="CB35" s="1241">
        <f t="shared" si="463"/>
        <v>0</v>
      </c>
      <c r="CC35" s="1242">
        <f t="shared" si="463"/>
        <v>0</v>
      </c>
      <c r="CD35" s="1242">
        <f t="shared" si="463"/>
        <v>0</v>
      </c>
      <c r="CE35" s="1242">
        <f t="shared" si="463"/>
        <v>0</v>
      </c>
      <c r="CF35" s="1242">
        <f t="shared" si="463"/>
        <v>0</v>
      </c>
      <c r="CG35" s="1242">
        <f t="shared" si="463"/>
        <v>0</v>
      </c>
      <c r="CH35" s="1242">
        <f t="shared" si="463"/>
        <v>0</v>
      </c>
      <c r="CI35" s="1242">
        <f t="shared" si="463"/>
        <v>0</v>
      </c>
      <c r="CJ35" s="1242">
        <f t="shared" si="463"/>
        <v>0</v>
      </c>
      <c r="CK35" s="1239">
        <f t="shared" si="463"/>
        <v>0</v>
      </c>
      <c r="CL35" s="1240">
        <f t="shared" si="463"/>
        <v>0</v>
      </c>
      <c r="CM35" s="1241">
        <f t="shared" si="463"/>
        <v>0</v>
      </c>
      <c r="CN35" s="1242">
        <f t="shared" si="463"/>
        <v>1.4999999999999999E-2</v>
      </c>
      <c r="CO35" s="1242">
        <f t="shared" si="463"/>
        <v>0.05</v>
      </c>
      <c r="CP35" s="1242">
        <f t="shared" si="463"/>
        <v>0</v>
      </c>
      <c r="CQ35" s="1242">
        <f t="shared" si="463"/>
        <v>0</v>
      </c>
      <c r="CR35" s="1243">
        <f t="shared" si="463"/>
        <v>0</v>
      </c>
      <c r="CS35" s="1243">
        <f t="shared" si="463"/>
        <v>1E-3</v>
      </c>
      <c r="CT35" s="1243">
        <f t="shared" si="463"/>
        <v>0</v>
      </c>
      <c r="CU35" s="1243">
        <f t="shared" si="463"/>
        <v>0</v>
      </c>
      <c r="CV35" s="1243">
        <f t="shared" si="463"/>
        <v>0</v>
      </c>
      <c r="CW35" s="1243">
        <f t="shared" si="463"/>
        <v>0</v>
      </c>
      <c r="CX35" s="1243">
        <f t="shared" si="463"/>
        <v>0</v>
      </c>
      <c r="CY35" s="1243">
        <f t="shared" si="463"/>
        <v>0</v>
      </c>
      <c r="CZ35" s="1244">
        <f t="shared" si="463"/>
        <v>0</v>
      </c>
      <c r="DA35" s="1244">
        <f t="shared" si="463"/>
        <v>0</v>
      </c>
      <c r="DB35" s="1244">
        <f t="shared" si="463"/>
        <v>0</v>
      </c>
      <c r="DC35" s="1244">
        <f t="shared" si="463"/>
        <v>0</v>
      </c>
      <c r="DD35" s="1244">
        <f t="shared" si="463"/>
        <v>0</v>
      </c>
      <c r="DE35" s="1244">
        <f t="shared" si="463"/>
        <v>0</v>
      </c>
      <c r="DF35" s="1244">
        <f t="shared" si="463"/>
        <v>0</v>
      </c>
      <c r="DG35" s="1244">
        <f t="shared" si="463"/>
        <v>0</v>
      </c>
      <c r="DH35" s="1244">
        <f t="shared" si="463"/>
        <v>0</v>
      </c>
      <c r="DI35" s="1244">
        <f t="shared" si="463"/>
        <v>0</v>
      </c>
      <c r="DJ35" s="1244">
        <f t="shared" si="463"/>
        <v>0</v>
      </c>
      <c r="DK35" s="1244">
        <f t="shared" si="463"/>
        <v>0</v>
      </c>
      <c r="DL35" s="1244">
        <f t="shared" si="463"/>
        <v>0</v>
      </c>
      <c r="DM35" s="1244">
        <f t="shared" si="463"/>
        <v>0</v>
      </c>
      <c r="DN35" s="933"/>
      <c r="DT35" s="739"/>
      <c r="EM35" s="898"/>
      <c r="EN35" s="898"/>
      <c r="EO35" s="898"/>
      <c r="EP35" s="898"/>
      <c r="EQ35" s="898"/>
      <c r="ER35" s="898"/>
      <c r="ES35" s="898"/>
      <c r="ET35" s="898"/>
      <c r="EU35" s="898"/>
      <c r="EV35" s="898"/>
      <c r="EW35" s="898"/>
      <c r="EX35" s="898"/>
      <c r="EY35" s="898"/>
      <c r="EZ35" s="1348" t="str">
        <f t="shared" si="374"/>
        <v>GH CALiMAGic</v>
      </c>
      <c r="FA35" s="1224">
        <f t="shared" si="375"/>
        <v>0</v>
      </c>
      <c r="FB35" s="1224">
        <f t="shared" si="376"/>
        <v>5.0000000000000001E-3</v>
      </c>
      <c r="FC35" s="1224">
        <f t="shared" si="377"/>
        <v>0</v>
      </c>
      <c r="FD35" s="544">
        <f t="shared" si="378"/>
        <v>0</v>
      </c>
      <c r="FE35" s="544">
        <f t="shared" si="379"/>
        <v>0</v>
      </c>
      <c r="FF35" s="324">
        <f t="shared" si="380"/>
        <v>0</v>
      </c>
      <c r="FG35" s="549">
        <f t="shared" si="381"/>
        <v>0</v>
      </c>
      <c r="FH35" s="549">
        <f t="shared" si="382"/>
        <v>0</v>
      </c>
      <c r="FI35" s="549">
        <f t="shared" si="383"/>
        <v>0</v>
      </c>
      <c r="FJ35" s="549">
        <f t="shared" si="384"/>
        <v>0</v>
      </c>
      <c r="FK35" s="549">
        <f t="shared" si="385"/>
        <v>0</v>
      </c>
      <c r="FL35" s="549">
        <f t="shared" si="386"/>
        <v>0</v>
      </c>
      <c r="FM35" s="549">
        <f t="shared" si="387"/>
        <v>0</v>
      </c>
      <c r="FN35" s="549">
        <f t="shared" si="388"/>
        <v>0</v>
      </c>
      <c r="FO35" s="1203">
        <f t="shared" si="389"/>
        <v>5.0000000000000001E-3</v>
      </c>
      <c r="FP35" s="544">
        <f t="shared" si="390"/>
        <v>0</v>
      </c>
      <c r="FQ35" s="324">
        <f t="shared" si="391"/>
        <v>0</v>
      </c>
      <c r="FR35" s="548">
        <f t="shared" si="392"/>
        <v>7.4999999999999997E-3</v>
      </c>
      <c r="FS35" s="548">
        <f t="shared" si="393"/>
        <v>2.5000000000000001E-2</v>
      </c>
      <c r="FT35" s="548">
        <f t="shared" ref="FT35:FT48" si="464">SUM($CP35*$BT35) +$FK35</f>
        <v>0</v>
      </c>
      <c r="FU35" s="548">
        <f t="shared" si="394"/>
        <v>0</v>
      </c>
      <c r="FV35" s="928">
        <f t="shared" si="395"/>
        <v>0</v>
      </c>
      <c r="FW35" s="928">
        <f t="shared" si="396"/>
        <v>5.0000000000000001E-4</v>
      </c>
      <c r="FX35" s="928">
        <f t="shared" si="397"/>
        <v>0</v>
      </c>
      <c r="FY35" s="928">
        <f t="shared" si="398"/>
        <v>0</v>
      </c>
      <c r="FZ35" s="928">
        <f t="shared" si="399"/>
        <v>0</v>
      </c>
      <c r="GA35" s="928">
        <f t="shared" si="400"/>
        <v>0</v>
      </c>
      <c r="GB35" s="928">
        <f t="shared" si="401"/>
        <v>0</v>
      </c>
      <c r="GC35" s="928">
        <f t="shared" si="402"/>
        <v>0</v>
      </c>
      <c r="GD35" s="326">
        <f t="shared" si="403"/>
        <v>0</v>
      </c>
      <c r="GE35" s="326">
        <f t="shared" si="404"/>
        <v>0</v>
      </c>
      <c r="GF35" s="326">
        <f t="shared" si="405"/>
        <v>0</v>
      </c>
      <c r="GG35" s="326">
        <f t="shared" si="406"/>
        <v>0</v>
      </c>
      <c r="GH35" s="326">
        <f t="shared" si="407"/>
        <v>0</v>
      </c>
      <c r="GI35" s="326">
        <f t="shared" si="408"/>
        <v>0</v>
      </c>
      <c r="GJ35" s="326">
        <f t="shared" si="409"/>
        <v>0</v>
      </c>
      <c r="GK35" s="326">
        <f t="shared" si="410"/>
        <v>0</v>
      </c>
      <c r="GL35" s="326">
        <f t="shared" si="411"/>
        <v>0</v>
      </c>
      <c r="GM35" s="326">
        <f t="shared" si="412"/>
        <v>0</v>
      </c>
      <c r="GN35" s="326">
        <f t="shared" si="413"/>
        <v>0</v>
      </c>
      <c r="GO35" s="326">
        <f t="shared" si="414"/>
        <v>0</v>
      </c>
      <c r="GP35" s="326">
        <f t="shared" si="415"/>
        <v>0</v>
      </c>
      <c r="GQ35" s="326">
        <f t="shared" si="416"/>
        <v>0</v>
      </c>
      <c r="GR35" s="899"/>
      <c r="GS35" s="899"/>
      <c r="GT35" s="899"/>
      <c r="GU35" s="899"/>
      <c r="GV35" s="899"/>
      <c r="GW35" s="899"/>
      <c r="GX35" s="899"/>
      <c r="GY35" s="899"/>
      <c r="GZ35" s="1374"/>
      <c r="HA35" s="1225">
        <f t="shared" si="417"/>
        <v>0</v>
      </c>
      <c r="HB35" s="1225">
        <f t="shared" si="418"/>
        <v>1.6368582791349427E-3</v>
      </c>
      <c r="HC35" s="1225">
        <f t="shared" si="419"/>
        <v>0</v>
      </c>
      <c r="HD35" s="542">
        <f t="shared" si="420"/>
        <v>0</v>
      </c>
      <c r="HE35" s="542">
        <f t="shared" si="421"/>
        <v>0</v>
      </c>
      <c r="HF35" s="321">
        <f t="shared" si="422"/>
        <v>0</v>
      </c>
      <c r="HG35" s="547">
        <f t="shared" si="423"/>
        <v>0</v>
      </c>
      <c r="HH35" s="547">
        <f t="shared" si="424"/>
        <v>0</v>
      </c>
      <c r="HI35" s="547">
        <f t="shared" si="425"/>
        <v>0</v>
      </c>
      <c r="HJ35" s="547">
        <f t="shared" si="426"/>
        <v>0</v>
      </c>
      <c r="HK35" s="547">
        <f t="shared" si="427"/>
        <v>0</v>
      </c>
      <c r="HL35" s="547">
        <f t="shared" si="428"/>
        <v>0</v>
      </c>
      <c r="HM35" s="547">
        <f t="shared" si="429"/>
        <v>0</v>
      </c>
      <c r="HN35" s="547">
        <f t="shared" si="430"/>
        <v>0</v>
      </c>
      <c r="HO35" s="1225">
        <f t="shared" si="431"/>
        <v>0</v>
      </c>
      <c r="HP35" s="542">
        <f t="shared" si="432"/>
        <v>0</v>
      </c>
      <c r="HQ35" s="321">
        <f t="shared" si="433"/>
        <v>0</v>
      </c>
      <c r="HR35" s="547">
        <f t="shared" si="434"/>
        <v>2.4552874187024143E-3</v>
      </c>
      <c r="HS35" s="547">
        <f t="shared" si="435"/>
        <v>8.184291395674715E-3</v>
      </c>
      <c r="HT35" s="547">
        <f t="shared" si="436"/>
        <v>0</v>
      </c>
      <c r="HU35" s="547">
        <f t="shared" si="437"/>
        <v>0</v>
      </c>
      <c r="HV35" s="931">
        <f t="shared" si="438"/>
        <v>0</v>
      </c>
      <c r="HW35" s="931">
        <f t="shared" si="439"/>
        <v>1.636858279134943E-4</v>
      </c>
      <c r="HX35" s="931">
        <f t="shared" si="440"/>
        <v>0</v>
      </c>
      <c r="HY35" s="931">
        <f t="shared" si="441"/>
        <v>0</v>
      </c>
      <c r="HZ35" s="931">
        <f t="shared" si="442"/>
        <v>0</v>
      </c>
      <c r="IA35" s="931">
        <f t="shared" si="443"/>
        <v>0</v>
      </c>
      <c r="IB35" s="931">
        <f t="shared" si="444"/>
        <v>0</v>
      </c>
      <c r="IC35" s="931">
        <f t="shared" si="445"/>
        <v>0</v>
      </c>
      <c r="ID35" s="1226">
        <f t="shared" si="446"/>
        <v>0</v>
      </c>
      <c r="IE35" s="1226">
        <f t="shared" si="447"/>
        <v>0</v>
      </c>
      <c r="IF35" s="1226">
        <f t="shared" si="448"/>
        <v>0</v>
      </c>
      <c r="IG35" s="1226">
        <f t="shared" si="449"/>
        <v>0</v>
      </c>
      <c r="IH35" s="1226">
        <f t="shared" si="450"/>
        <v>0</v>
      </c>
      <c r="II35" s="1226">
        <f t="shared" si="451"/>
        <v>0</v>
      </c>
      <c r="IJ35" s="1226">
        <f t="shared" si="452"/>
        <v>0</v>
      </c>
      <c r="IK35" s="1226">
        <f t="shared" si="453"/>
        <v>0</v>
      </c>
      <c r="IL35" s="1226">
        <f t="shared" si="454"/>
        <v>0</v>
      </c>
      <c r="IM35" s="1226">
        <f t="shared" si="455"/>
        <v>0</v>
      </c>
      <c r="IN35" s="1226">
        <f t="shared" si="456"/>
        <v>0</v>
      </c>
      <c r="IO35" s="1226">
        <f t="shared" si="457"/>
        <v>0</v>
      </c>
      <c r="IP35" s="1226">
        <f t="shared" si="458"/>
        <v>0</v>
      </c>
      <c r="IQ35" s="1226">
        <f t="shared" si="459"/>
        <v>0</v>
      </c>
      <c r="IR35" s="902"/>
      <c r="IS35" s="902"/>
      <c r="IT35" s="902"/>
      <c r="IU35" s="902"/>
      <c r="IV35" s="902"/>
      <c r="IW35" s="902"/>
      <c r="IX35" s="902"/>
      <c r="IY35" s="902"/>
      <c r="IZ35" s="1365"/>
      <c r="JA35" s="1231">
        <f t="shared" ref="JA35:KQ35" si="465">SUM(BW35*$DP$15)</f>
        <v>0</v>
      </c>
      <c r="JB35" s="1231">
        <f t="shared" si="465"/>
        <v>46.9</v>
      </c>
      <c r="JC35" s="1231">
        <f t="shared" si="465"/>
        <v>0</v>
      </c>
      <c r="JD35" s="942">
        <f t="shared" si="465"/>
        <v>0</v>
      </c>
      <c r="JE35" s="942">
        <f t="shared" si="465"/>
        <v>0</v>
      </c>
      <c r="JF35" s="943">
        <f t="shared" si="465"/>
        <v>0</v>
      </c>
      <c r="JG35" s="944">
        <f t="shared" si="465"/>
        <v>0</v>
      </c>
      <c r="JH35" s="944">
        <f t="shared" si="465"/>
        <v>0</v>
      </c>
      <c r="JI35" s="944">
        <f t="shared" si="465"/>
        <v>0</v>
      </c>
      <c r="JJ35" s="944">
        <f t="shared" si="465"/>
        <v>0</v>
      </c>
      <c r="JK35" s="944">
        <f t="shared" si="465"/>
        <v>0</v>
      </c>
      <c r="JL35" s="944">
        <f t="shared" si="465"/>
        <v>0</v>
      </c>
      <c r="JM35" s="944">
        <f t="shared" si="465"/>
        <v>0</v>
      </c>
      <c r="JN35" s="944">
        <f t="shared" si="465"/>
        <v>0</v>
      </c>
      <c r="JO35" s="1231">
        <f t="shared" si="465"/>
        <v>0</v>
      </c>
      <c r="JP35" s="942">
        <f t="shared" si="465"/>
        <v>0</v>
      </c>
      <c r="JQ35" s="943">
        <f t="shared" si="465"/>
        <v>0</v>
      </c>
      <c r="JR35" s="944">
        <f t="shared" si="465"/>
        <v>70.349999999999994</v>
      </c>
      <c r="JS35" s="944">
        <f t="shared" si="465"/>
        <v>234.5</v>
      </c>
      <c r="JT35" s="944">
        <f t="shared" si="465"/>
        <v>0</v>
      </c>
      <c r="JU35" s="944">
        <f t="shared" si="465"/>
        <v>0</v>
      </c>
      <c r="JV35" s="945">
        <f t="shared" si="465"/>
        <v>0</v>
      </c>
      <c r="JW35" s="945">
        <f t="shared" si="465"/>
        <v>4.6900000000000004</v>
      </c>
      <c r="JX35" s="945">
        <f t="shared" si="465"/>
        <v>0</v>
      </c>
      <c r="JY35" s="945">
        <f t="shared" si="465"/>
        <v>0</v>
      </c>
      <c r="JZ35" s="945">
        <f t="shared" si="465"/>
        <v>0</v>
      </c>
      <c r="KA35" s="945">
        <f t="shared" si="465"/>
        <v>0</v>
      </c>
      <c r="KB35" s="945">
        <f t="shared" si="465"/>
        <v>0</v>
      </c>
      <c r="KC35" s="945">
        <f t="shared" si="465"/>
        <v>0</v>
      </c>
      <c r="KD35" s="946">
        <f t="shared" si="465"/>
        <v>0</v>
      </c>
      <c r="KE35" s="946">
        <f t="shared" si="465"/>
        <v>0</v>
      </c>
      <c r="KF35" s="946">
        <f t="shared" si="465"/>
        <v>0</v>
      </c>
      <c r="KG35" s="946">
        <f t="shared" si="465"/>
        <v>0</v>
      </c>
      <c r="KH35" s="946">
        <f t="shared" si="465"/>
        <v>0</v>
      </c>
      <c r="KI35" s="946">
        <f t="shared" si="465"/>
        <v>0</v>
      </c>
      <c r="KJ35" s="946">
        <f t="shared" si="465"/>
        <v>0</v>
      </c>
      <c r="KK35" s="946">
        <f t="shared" si="465"/>
        <v>0</v>
      </c>
      <c r="KL35" s="946">
        <f t="shared" si="465"/>
        <v>0</v>
      </c>
      <c r="KM35" s="946">
        <f t="shared" si="465"/>
        <v>0</v>
      </c>
      <c r="KN35" s="946">
        <f t="shared" si="465"/>
        <v>0</v>
      </c>
      <c r="KO35" s="946">
        <f t="shared" si="465"/>
        <v>0</v>
      </c>
      <c r="KP35" s="946">
        <f t="shared" si="465"/>
        <v>0</v>
      </c>
      <c r="KQ35" s="946">
        <f t="shared" si="465"/>
        <v>0</v>
      </c>
      <c r="KR35" s="898"/>
      <c r="KS35" s="898"/>
      <c r="KT35" s="898"/>
      <c r="KU35" s="898"/>
      <c r="KV35" s="898"/>
      <c r="KW35" s="898"/>
      <c r="KX35" s="898"/>
      <c r="KY35" s="898"/>
      <c r="KZ35" s="1363"/>
      <c r="LA35" s="1217">
        <f t="shared" ref="LA35:MM35" si="466">SUM(JA35/$DO$15)</f>
        <v>0</v>
      </c>
      <c r="LB35" s="1217">
        <f t="shared" si="466"/>
        <v>12.391017173051518</v>
      </c>
      <c r="LC35" s="1217">
        <f t="shared" si="466"/>
        <v>0</v>
      </c>
      <c r="LD35" s="545">
        <f t="shared" si="466"/>
        <v>0</v>
      </c>
      <c r="LE35" s="545">
        <f t="shared" si="466"/>
        <v>0</v>
      </c>
      <c r="LF35" s="329">
        <f t="shared" si="466"/>
        <v>0</v>
      </c>
      <c r="LG35" s="550">
        <f t="shared" si="466"/>
        <v>0</v>
      </c>
      <c r="LH35" s="550">
        <f t="shared" si="466"/>
        <v>0</v>
      </c>
      <c r="LI35" s="550">
        <f t="shared" si="466"/>
        <v>0</v>
      </c>
      <c r="LJ35" s="550">
        <f t="shared" si="466"/>
        <v>0</v>
      </c>
      <c r="LK35" s="550">
        <f t="shared" si="466"/>
        <v>0</v>
      </c>
      <c r="LL35" s="550">
        <f t="shared" si="466"/>
        <v>0</v>
      </c>
      <c r="LM35" s="550">
        <f t="shared" si="466"/>
        <v>0</v>
      </c>
      <c r="LN35" s="550">
        <f t="shared" si="466"/>
        <v>0</v>
      </c>
      <c r="LO35" s="1217">
        <f t="shared" si="466"/>
        <v>0</v>
      </c>
      <c r="LP35" s="1217">
        <f t="shared" si="466"/>
        <v>0</v>
      </c>
      <c r="LQ35" s="1217">
        <f t="shared" si="466"/>
        <v>0</v>
      </c>
      <c r="LR35" s="550">
        <f t="shared" si="466"/>
        <v>18.586525759577277</v>
      </c>
      <c r="LS35" s="550">
        <f t="shared" si="466"/>
        <v>61.955085865257594</v>
      </c>
      <c r="LT35" s="550">
        <f t="shared" si="466"/>
        <v>0</v>
      </c>
      <c r="LU35" s="550">
        <f t="shared" si="466"/>
        <v>0</v>
      </c>
      <c r="LV35" s="932">
        <f t="shared" si="466"/>
        <v>0</v>
      </c>
      <c r="LW35" s="932">
        <f t="shared" si="466"/>
        <v>1.239101717305152</v>
      </c>
      <c r="LX35" s="932">
        <f t="shared" si="466"/>
        <v>0</v>
      </c>
      <c r="LY35" s="932">
        <f t="shared" si="466"/>
        <v>0</v>
      </c>
      <c r="LZ35" s="932">
        <f t="shared" si="466"/>
        <v>0</v>
      </c>
      <c r="MA35" s="932">
        <f t="shared" si="466"/>
        <v>0</v>
      </c>
      <c r="MB35" s="932">
        <f t="shared" si="466"/>
        <v>0</v>
      </c>
      <c r="MC35" s="932">
        <f t="shared" si="466"/>
        <v>0</v>
      </c>
      <c r="MD35" s="932">
        <f t="shared" si="466"/>
        <v>0</v>
      </c>
      <c r="ME35" s="327">
        <f t="shared" si="466"/>
        <v>0</v>
      </c>
      <c r="MF35" s="327">
        <f t="shared" si="466"/>
        <v>0</v>
      </c>
      <c r="MG35" s="327">
        <f t="shared" si="466"/>
        <v>0</v>
      </c>
      <c r="MH35" s="327">
        <f t="shared" si="466"/>
        <v>0</v>
      </c>
      <c r="MI35" s="327">
        <f t="shared" si="466"/>
        <v>0</v>
      </c>
      <c r="MJ35" s="327">
        <f t="shared" si="466"/>
        <v>0</v>
      </c>
      <c r="MK35" s="327">
        <f t="shared" si="466"/>
        <v>0</v>
      </c>
      <c r="ML35" s="327">
        <f t="shared" si="466"/>
        <v>0</v>
      </c>
      <c r="MM35" s="327">
        <f t="shared" si="466"/>
        <v>0</v>
      </c>
      <c r="MN35" s="327">
        <f t="shared" ref="MN35:MP35" si="467">SUM(KN35/$DO$15)</f>
        <v>0</v>
      </c>
      <c r="MO35" s="327">
        <f t="shared" si="467"/>
        <v>0</v>
      </c>
      <c r="MP35" s="327">
        <f t="shared" si="467"/>
        <v>0</v>
      </c>
      <c r="MQ35" s="327">
        <f>SUM(KQ35/$DO$15)</f>
        <v>0</v>
      </c>
    </row>
    <row r="36" spans="1:355" s="317" customFormat="1" ht="15" hidden="1" customHeight="1" outlineLevel="1" thickTop="1" thickBot="1" x14ac:dyDescent="0.3">
      <c r="A36" s="941"/>
      <c r="B36" s="1928" t="s">
        <v>1382</v>
      </c>
      <c r="C36" s="1924"/>
      <c r="D36" s="653">
        <v>1</v>
      </c>
      <c r="E36" s="788"/>
      <c r="F36" s="319"/>
      <c r="G36" s="1928"/>
      <c r="H36" s="1924"/>
      <c r="I36" s="788"/>
      <c r="J36" s="788"/>
      <c r="K36" s="319"/>
      <c r="L36" s="789"/>
      <c r="M36" s="790">
        <f>((2E+30*L36)/1)*(D36)</f>
        <v>0</v>
      </c>
      <c r="N36" s="784">
        <f t="shared" si="345"/>
        <v>0</v>
      </c>
      <c r="O36" s="1534"/>
      <c r="P36" s="789"/>
      <c r="Q36" s="790">
        <f>((E30*P36)/1)*(D36)</f>
        <v>0</v>
      </c>
      <c r="R36" s="784">
        <f t="shared" si="346"/>
        <v>0</v>
      </c>
      <c r="S36" s="1534"/>
      <c r="T36" s="789">
        <v>1.7</v>
      </c>
      <c r="U36" s="790">
        <f>((E30*T36)/1)*(D36)</f>
        <v>34</v>
      </c>
      <c r="V36" s="784">
        <f t="shared" si="347"/>
        <v>88.756249186369729</v>
      </c>
      <c r="W36" s="1534"/>
      <c r="X36" s="789">
        <v>1.7</v>
      </c>
      <c r="Y36" s="790">
        <f>((E30*X36)/1)*(D36)</f>
        <v>34</v>
      </c>
      <c r="Z36" s="784">
        <f t="shared" si="348"/>
        <v>56.55542754633548</v>
      </c>
      <c r="AA36" s="1534"/>
      <c r="AB36" s="789">
        <v>1.7</v>
      </c>
      <c r="AC36" s="790">
        <f>((E30*AB36)/1)*(D36)</f>
        <v>34</v>
      </c>
      <c r="AD36" s="784">
        <f t="shared" si="349"/>
        <v>70.545248535465532</v>
      </c>
      <c r="AE36" s="1534"/>
      <c r="AF36" s="789"/>
      <c r="AG36" s="790">
        <f>((E30*AF36)/1)*(D36)</f>
        <v>0</v>
      </c>
      <c r="AH36" s="784">
        <f t="shared" si="350"/>
        <v>0</v>
      </c>
      <c r="AI36" s="1534"/>
      <c r="AJ36" s="789"/>
      <c r="AK36" s="790">
        <f>((E30*AJ36)/1)*(D36)</f>
        <v>0</v>
      </c>
      <c r="AL36" s="784">
        <f t="shared" si="351"/>
        <v>0</v>
      </c>
      <c r="AM36" s="1534"/>
      <c r="AN36" s="789"/>
      <c r="AO36" s="791">
        <f>((E30*AN36)/1)*(D36)</f>
        <v>0</v>
      </c>
      <c r="AP36" s="784">
        <f t="shared" si="352"/>
        <v>0</v>
      </c>
      <c r="AQ36" s="1534"/>
      <c r="AR36" s="789"/>
      <c r="AS36" s="790">
        <f>((E30*AR36)/1)*(D36)</f>
        <v>0</v>
      </c>
      <c r="AT36" s="784">
        <f t="shared" si="353"/>
        <v>0</v>
      </c>
      <c r="AU36" s="1534"/>
      <c r="AV36" s="789"/>
      <c r="AW36" s="790">
        <f>((E30*AV36)/1)*(D36)</f>
        <v>0</v>
      </c>
      <c r="AX36" s="784">
        <f t="shared" si="354"/>
        <v>0</v>
      </c>
      <c r="AY36" s="1534"/>
      <c r="AZ36" s="789"/>
      <c r="BA36" s="790">
        <f>((E30*AZ36)/1)*(D36)</f>
        <v>0</v>
      </c>
      <c r="BB36" s="784">
        <f t="shared" si="369"/>
        <v>0</v>
      </c>
      <c r="BC36" s="649"/>
      <c r="BD36" s="789"/>
      <c r="BE36" s="783">
        <f t="shared" si="370"/>
        <v>0</v>
      </c>
      <c r="BF36" s="319"/>
      <c r="BG36" s="880">
        <f t="shared" si="355"/>
        <v>0.43171385053634154</v>
      </c>
      <c r="BH36" s="881">
        <f t="shared" si="356"/>
        <v>0.44259034723383162</v>
      </c>
      <c r="BI36" s="786">
        <f t="shared" si="357"/>
        <v>221.2951736169158</v>
      </c>
      <c r="BJ36" s="1817">
        <f t="shared" si="371"/>
        <v>283.25782222965222</v>
      </c>
      <c r="BK36" s="786">
        <f t="shared" si="358"/>
        <v>309.81324306368214</v>
      </c>
      <c r="BL36" s="1945" t="s">
        <v>1373</v>
      </c>
      <c r="BM36" s="1946"/>
      <c r="BN36" s="1947"/>
      <c r="BO36" s="1580"/>
      <c r="BP36" s="1580"/>
      <c r="BQ36" s="1484"/>
      <c r="BR36" s="734">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88.756249186369757</v>
      </c>
      <c r="BS36" s="692">
        <f t="shared" si="372"/>
        <v>61.04832194105564</v>
      </c>
      <c r="BT36" s="693">
        <f>T31</f>
        <v>1.7</v>
      </c>
      <c r="BU36" s="1146" t="str">
        <f>$BU$16</f>
        <v>GH FloraMicro</v>
      </c>
      <c r="BV36" s="1140" t="str">
        <f>$BV$16</f>
        <v>Micro</v>
      </c>
      <c r="BW36" s="1239">
        <f>BW$16</f>
        <v>3.0000000000000001E-3</v>
      </c>
      <c r="BX36" s="1239">
        <f t="shared" ref="BX36:DM36" si="468">BX$16</f>
        <v>4.7E-2</v>
      </c>
      <c r="BY36" s="1239">
        <f t="shared" si="468"/>
        <v>0</v>
      </c>
      <c r="BZ36" s="1240">
        <f t="shared" si="468"/>
        <v>0</v>
      </c>
      <c r="CA36" s="1240">
        <f t="shared" si="468"/>
        <v>0</v>
      </c>
      <c r="CB36" s="1241">
        <f t="shared" si="468"/>
        <v>0.01</v>
      </c>
      <c r="CC36" s="1242">
        <f t="shared" si="468"/>
        <v>0</v>
      </c>
      <c r="CD36" s="1242">
        <f t="shared" si="468"/>
        <v>0</v>
      </c>
      <c r="CE36" s="1242">
        <f t="shared" si="468"/>
        <v>0</v>
      </c>
      <c r="CF36" s="1242">
        <f t="shared" si="468"/>
        <v>0</v>
      </c>
      <c r="CG36" s="1242">
        <f t="shared" si="468"/>
        <v>0</v>
      </c>
      <c r="CH36" s="1242">
        <f t="shared" si="468"/>
        <v>0</v>
      </c>
      <c r="CI36" s="1242">
        <f t="shared" si="468"/>
        <v>0</v>
      </c>
      <c r="CJ36" s="1242">
        <f t="shared" si="468"/>
        <v>0</v>
      </c>
      <c r="CK36" s="1239">
        <f t="shared" si="468"/>
        <v>0</v>
      </c>
      <c r="CL36" s="1240">
        <f t="shared" si="468"/>
        <v>0</v>
      </c>
      <c r="CM36" s="1241">
        <f t="shared" si="468"/>
        <v>0</v>
      </c>
      <c r="CN36" s="1242">
        <f t="shared" si="468"/>
        <v>0</v>
      </c>
      <c r="CO36" s="1242">
        <f t="shared" si="468"/>
        <v>0.05</v>
      </c>
      <c r="CP36" s="1242">
        <f t="shared" si="468"/>
        <v>0</v>
      </c>
      <c r="CQ36" s="1242">
        <f t="shared" si="468"/>
        <v>0</v>
      </c>
      <c r="CR36" s="1243">
        <f t="shared" si="468"/>
        <v>5.0000000000000004E-6</v>
      </c>
      <c r="CS36" s="1243">
        <f t="shared" si="468"/>
        <v>1E-3</v>
      </c>
      <c r="CT36" s="1243">
        <f t="shared" si="468"/>
        <v>5.0000000000000001E-4</v>
      </c>
      <c r="CU36" s="1243">
        <f t="shared" si="468"/>
        <v>7.9999999999999996E-6</v>
      </c>
      <c r="CV36" s="1243">
        <f t="shared" si="468"/>
        <v>1.4999999999999999E-4</v>
      </c>
      <c r="CW36" s="1243">
        <f t="shared" si="468"/>
        <v>1E-4</v>
      </c>
      <c r="CX36" s="1243">
        <f t="shared" si="468"/>
        <v>1E-4</v>
      </c>
      <c r="CY36" s="1243">
        <f t="shared" si="468"/>
        <v>0</v>
      </c>
      <c r="CZ36" s="1244">
        <f t="shared" si="468"/>
        <v>0</v>
      </c>
      <c r="DA36" s="1244">
        <f t="shared" si="468"/>
        <v>0</v>
      </c>
      <c r="DB36" s="1244">
        <f t="shared" si="468"/>
        <v>0</v>
      </c>
      <c r="DC36" s="1244">
        <f t="shared" si="468"/>
        <v>0</v>
      </c>
      <c r="DD36" s="1244">
        <f t="shared" si="468"/>
        <v>0</v>
      </c>
      <c r="DE36" s="1244">
        <f t="shared" si="468"/>
        <v>0</v>
      </c>
      <c r="DF36" s="1244">
        <f t="shared" si="468"/>
        <v>0</v>
      </c>
      <c r="DG36" s="1244">
        <f t="shared" si="468"/>
        <v>0</v>
      </c>
      <c r="DH36" s="1244">
        <f t="shared" si="468"/>
        <v>0</v>
      </c>
      <c r="DI36" s="1244">
        <f t="shared" si="468"/>
        <v>0</v>
      </c>
      <c r="DJ36" s="1244">
        <f t="shared" si="468"/>
        <v>0</v>
      </c>
      <c r="DK36" s="1244">
        <f t="shared" si="468"/>
        <v>0</v>
      </c>
      <c r="DL36" s="1244">
        <f t="shared" si="468"/>
        <v>0</v>
      </c>
      <c r="DM36" s="1244">
        <f t="shared" si="468"/>
        <v>0</v>
      </c>
      <c r="DN36" s="933"/>
      <c r="DT36" s="739"/>
      <c r="EM36" s="898"/>
      <c r="EN36" s="898"/>
      <c r="EO36" s="898"/>
      <c r="EP36" s="898"/>
      <c r="EQ36" s="898"/>
      <c r="ER36" s="898"/>
      <c r="ES36" s="898"/>
      <c r="ET36" s="898"/>
      <c r="EU36" s="898"/>
      <c r="EV36" s="898"/>
      <c r="EW36" s="898"/>
      <c r="EX36" s="898"/>
      <c r="EY36" s="898"/>
      <c r="EZ36" s="1348" t="str">
        <f t="shared" si="374"/>
        <v>GH FloraMicro</v>
      </c>
      <c r="FA36" s="1224">
        <f t="shared" si="375"/>
        <v>5.1000000000000004E-3</v>
      </c>
      <c r="FB36" s="1224">
        <f t="shared" si="376"/>
        <v>7.9899999999999999E-2</v>
      </c>
      <c r="FC36" s="1224">
        <f t="shared" si="377"/>
        <v>0</v>
      </c>
      <c r="FD36" s="544">
        <f t="shared" si="378"/>
        <v>0</v>
      </c>
      <c r="FE36" s="544">
        <f t="shared" si="379"/>
        <v>0</v>
      </c>
      <c r="FF36" s="324">
        <f t="shared" si="380"/>
        <v>1.41117E-2</v>
      </c>
      <c r="FG36" s="549">
        <f t="shared" si="381"/>
        <v>0</v>
      </c>
      <c r="FH36" s="549">
        <f t="shared" si="382"/>
        <v>0</v>
      </c>
      <c r="FI36" s="549">
        <f t="shared" si="383"/>
        <v>0</v>
      </c>
      <c r="FJ36" s="549">
        <f t="shared" si="384"/>
        <v>0</v>
      </c>
      <c r="FK36" s="549">
        <f t="shared" si="385"/>
        <v>0</v>
      </c>
      <c r="FL36" s="549">
        <f t="shared" si="386"/>
        <v>0</v>
      </c>
      <c r="FM36" s="549">
        <f t="shared" si="387"/>
        <v>0</v>
      </c>
      <c r="FN36" s="549">
        <f t="shared" si="388"/>
        <v>0</v>
      </c>
      <c r="FO36" s="1203">
        <f t="shared" si="389"/>
        <v>8.4999999999999992E-2</v>
      </c>
      <c r="FP36" s="544">
        <f t="shared" si="390"/>
        <v>0</v>
      </c>
      <c r="FQ36" s="324">
        <f t="shared" si="391"/>
        <v>1.41117E-2</v>
      </c>
      <c r="FR36" s="548">
        <f t="shared" si="392"/>
        <v>0</v>
      </c>
      <c r="FS36" s="548">
        <f t="shared" si="393"/>
        <v>8.5000000000000006E-2</v>
      </c>
      <c r="FT36" s="548">
        <f t="shared" si="464"/>
        <v>0</v>
      </c>
      <c r="FU36" s="548">
        <f t="shared" si="394"/>
        <v>0</v>
      </c>
      <c r="FV36" s="928">
        <f t="shared" si="395"/>
        <v>8.4999999999999999E-6</v>
      </c>
      <c r="FW36" s="928">
        <f t="shared" si="396"/>
        <v>1.6999999999999999E-3</v>
      </c>
      <c r="FX36" s="928">
        <f t="shared" si="397"/>
        <v>8.4999999999999995E-4</v>
      </c>
      <c r="FY36" s="928">
        <f t="shared" si="398"/>
        <v>1.3599999999999999E-5</v>
      </c>
      <c r="FZ36" s="928">
        <f t="shared" si="399"/>
        <v>2.5499999999999996E-4</v>
      </c>
      <c r="GA36" s="928">
        <f t="shared" si="400"/>
        <v>1.7000000000000001E-4</v>
      </c>
      <c r="GB36" s="928">
        <f t="shared" si="401"/>
        <v>1.7000000000000001E-4</v>
      </c>
      <c r="GC36" s="928">
        <f t="shared" si="402"/>
        <v>0</v>
      </c>
      <c r="GD36" s="326">
        <f t="shared" si="403"/>
        <v>0</v>
      </c>
      <c r="GE36" s="326">
        <f t="shared" si="404"/>
        <v>0</v>
      </c>
      <c r="GF36" s="326">
        <f t="shared" si="405"/>
        <v>0</v>
      </c>
      <c r="GG36" s="326">
        <f t="shared" si="406"/>
        <v>0</v>
      </c>
      <c r="GH36" s="326">
        <f t="shared" si="407"/>
        <v>0</v>
      </c>
      <c r="GI36" s="326">
        <f t="shared" si="408"/>
        <v>0</v>
      </c>
      <c r="GJ36" s="326">
        <f t="shared" si="409"/>
        <v>0</v>
      </c>
      <c r="GK36" s="326">
        <f t="shared" si="410"/>
        <v>0</v>
      </c>
      <c r="GL36" s="326">
        <f t="shared" si="411"/>
        <v>0</v>
      </c>
      <c r="GM36" s="326">
        <f t="shared" si="412"/>
        <v>0</v>
      </c>
      <c r="GN36" s="326">
        <f t="shared" si="413"/>
        <v>0</v>
      </c>
      <c r="GO36" s="326">
        <f t="shared" si="414"/>
        <v>0</v>
      </c>
      <c r="GP36" s="326">
        <f t="shared" si="415"/>
        <v>0</v>
      </c>
      <c r="GQ36" s="326">
        <f t="shared" si="416"/>
        <v>0</v>
      </c>
      <c r="GR36" s="899"/>
      <c r="GS36" s="899"/>
      <c r="GT36" s="899"/>
      <c r="GU36" s="899"/>
      <c r="GV36" s="899"/>
      <c r="GW36" s="899"/>
      <c r="GX36" s="899"/>
      <c r="GY36" s="899"/>
      <c r="GZ36" s="1374"/>
      <c r="HA36" s="1225">
        <f t="shared" si="417"/>
        <v>1.6624756347188459E-3</v>
      </c>
      <c r="HB36" s="1225">
        <f t="shared" si="418"/>
        <v>2.6045451610595252E-2</v>
      </c>
      <c r="HC36" s="1225">
        <f t="shared" si="419"/>
        <v>0</v>
      </c>
      <c r="HD36" s="542">
        <f t="shared" si="420"/>
        <v>0</v>
      </c>
      <c r="HE36" s="542">
        <f t="shared" si="421"/>
        <v>0</v>
      </c>
      <c r="HF36" s="321">
        <f t="shared" si="422"/>
        <v>4.6000700812670464E-3</v>
      </c>
      <c r="HG36" s="547">
        <f t="shared" si="423"/>
        <v>0</v>
      </c>
      <c r="HH36" s="547">
        <f t="shared" si="424"/>
        <v>0</v>
      </c>
      <c r="HI36" s="547">
        <f t="shared" si="425"/>
        <v>0</v>
      </c>
      <c r="HJ36" s="547">
        <f t="shared" si="426"/>
        <v>0</v>
      </c>
      <c r="HK36" s="547">
        <f t="shared" si="427"/>
        <v>0</v>
      </c>
      <c r="HL36" s="547">
        <f t="shared" si="428"/>
        <v>0</v>
      </c>
      <c r="HM36" s="547">
        <f t="shared" si="429"/>
        <v>0</v>
      </c>
      <c r="HN36" s="547">
        <f t="shared" si="430"/>
        <v>0</v>
      </c>
      <c r="HO36" s="1225">
        <f t="shared" si="431"/>
        <v>0</v>
      </c>
      <c r="HP36" s="542">
        <f t="shared" si="432"/>
        <v>0</v>
      </c>
      <c r="HQ36" s="321">
        <f t="shared" si="433"/>
        <v>0</v>
      </c>
      <c r="HR36" s="547">
        <f t="shared" si="434"/>
        <v>0</v>
      </c>
      <c r="HS36" s="547">
        <f t="shared" si="435"/>
        <v>2.7707927245314096E-2</v>
      </c>
      <c r="HT36" s="547">
        <f t="shared" si="436"/>
        <v>0</v>
      </c>
      <c r="HU36" s="547">
        <f t="shared" si="437"/>
        <v>0</v>
      </c>
      <c r="HV36" s="931">
        <f t="shared" si="438"/>
        <v>2.7707927245314103E-6</v>
      </c>
      <c r="HW36" s="931">
        <f t="shared" si="439"/>
        <v>5.541585449062819E-4</v>
      </c>
      <c r="HX36" s="931">
        <f t="shared" si="440"/>
        <v>2.7707927245314095E-4</v>
      </c>
      <c r="HY36" s="931">
        <f t="shared" si="441"/>
        <v>4.4332683592502555E-6</v>
      </c>
      <c r="HZ36" s="931">
        <f t="shared" si="442"/>
        <v>8.3123781735942279E-5</v>
      </c>
      <c r="IA36" s="931">
        <f t="shared" si="443"/>
        <v>5.5415854490628195E-5</v>
      </c>
      <c r="IB36" s="931">
        <f t="shared" si="444"/>
        <v>5.5415854490628195E-5</v>
      </c>
      <c r="IC36" s="931">
        <f t="shared" si="445"/>
        <v>0</v>
      </c>
      <c r="ID36" s="1226">
        <f t="shared" si="446"/>
        <v>0</v>
      </c>
      <c r="IE36" s="1226">
        <f t="shared" si="447"/>
        <v>0</v>
      </c>
      <c r="IF36" s="1226">
        <f t="shared" si="448"/>
        <v>0</v>
      </c>
      <c r="IG36" s="1226">
        <f t="shared" si="449"/>
        <v>0</v>
      </c>
      <c r="IH36" s="1226">
        <f t="shared" si="450"/>
        <v>0</v>
      </c>
      <c r="II36" s="1226">
        <f t="shared" si="451"/>
        <v>0</v>
      </c>
      <c r="IJ36" s="1226">
        <f t="shared" si="452"/>
        <v>0</v>
      </c>
      <c r="IK36" s="1226">
        <f t="shared" si="453"/>
        <v>0</v>
      </c>
      <c r="IL36" s="1226">
        <f t="shared" si="454"/>
        <v>0</v>
      </c>
      <c r="IM36" s="1226">
        <f t="shared" si="455"/>
        <v>0</v>
      </c>
      <c r="IN36" s="1226">
        <f t="shared" si="456"/>
        <v>0</v>
      </c>
      <c r="IO36" s="1226">
        <f t="shared" si="457"/>
        <v>0</v>
      </c>
      <c r="IP36" s="1226">
        <f t="shared" si="458"/>
        <v>0</v>
      </c>
      <c r="IQ36" s="1226">
        <f t="shared" si="459"/>
        <v>0</v>
      </c>
      <c r="IR36" s="902"/>
      <c r="IS36" s="902"/>
      <c r="IT36" s="902"/>
      <c r="IU36" s="902"/>
      <c r="IV36" s="902"/>
      <c r="IW36" s="902"/>
      <c r="IX36" s="902"/>
      <c r="IY36" s="902"/>
      <c r="IZ36" s="1365"/>
      <c r="JA36" s="1231">
        <f t="shared" ref="JA36:KQ36" si="469">SUM(BW36*$DP$16)</f>
        <v>14.01</v>
      </c>
      <c r="JB36" s="1231">
        <f t="shared" si="469"/>
        <v>219.49</v>
      </c>
      <c r="JC36" s="1231">
        <f t="shared" si="469"/>
        <v>0</v>
      </c>
      <c r="JD36" s="942">
        <f t="shared" si="469"/>
        <v>0</v>
      </c>
      <c r="JE36" s="942">
        <f t="shared" si="469"/>
        <v>0</v>
      </c>
      <c r="JF36" s="943">
        <f t="shared" si="469"/>
        <v>46.7</v>
      </c>
      <c r="JG36" s="944">
        <f t="shared" si="469"/>
        <v>0</v>
      </c>
      <c r="JH36" s="944">
        <f t="shared" si="469"/>
        <v>0</v>
      </c>
      <c r="JI36" s="944">
        <f t="shared" si="469"/>
        <v>0</v>
      </c>
      <c r="JJ36" s="944">
        <f t="shared" si="469"/>
        <v>0</v>
      </c>
      <c r="JK36" s="944">
        <f t="shared" si="469"/>
        <v>0</v>
      </c>
      <c r="JL36" s="944">
        <f t="shared" si="469"/>
        <v>0</v>
      </c>
      <c r="JM36" s="944">
        <f t="shared" si="469"/>
        <v>0</v>
      </c>
      <c r="JN36" s="944">
        <f t="shared" si="469"/>
        <v>0</v>
      </c>
      <c r="JO36" s="1231">
        <f t="shared" si="469"/>
        <v>0</v>
      </c>
      <c r="JP36" s="942">
        <f t="shared" si="469"/>
        <v>0</v>
      </c>
      <c r="JQ36" s="943">
        <f t="shared" si="469"/>
        <v>0</v>
      </c>
      <c r="JR36" s="944">
        <f t="shared" si="469"/>
        <v>0</v>
      </c>
      <c r="JS36" s="944">
        <f t="shared" si="469"/>
        <v>233.5</v>
      </c>
      <c r="JT36" s="944">
        <f t="shared" si="469"/>
        <v>0</v>
      </c>
      <c r="JU36" s="944">
        <f t="shared" si="469"/>
        <v>0</v>
      </c>
      <c r="JV36" s="945">
        <f t="shared" si="469"/>
        <v>2.3350000000000003E-2</v>
      </c>
      <c r="JW36" s="945">
        <f t="shared" si="469"/>
        <v>4.67</v>
      </c>
      <c r="JX36" s="945">
        <f t="shared" si="469"/>
        <v>2.335</v>
      </c>
      <c r="JY36" s="945">
        <f t="shared" si="469"/>
        <v>3.7359999999999997E-2</v>
      </c>
      <c r="JZ36" s="945">
        <f t="shared" si="469"/>
        <v>0.7004999999999999</v>
      </c>
      <c r="KA36" s="945">
        <f t="shared" si="469"/>
        <v>0.46700000000000003</v>
      </c>
      <c r="KB36" s="945">
        <f t="shared" si="469"/>
        <v>0.46700000000000003</v>
      </c>
      <c r="KC36" s="945">
        <f t="shared" si="469"/>
        <v>0</v>
      </c>
      <c r="KD36" s="946">
        <f t="shared" si="469"/>
        <v>0</v>
      </c>
      <c r="KE36" s="946">
        <f t="shared" si="469"/>
        <v>0</v>
      </c>
      <c r="KF36" s="946">
        <f t="shared" si="469"/>
        <v>0</v>
      </c>
      <c r="KG36" s="946">
        <f t="shared" si="469"/>
        <v>0</v>
      </c>
      <c r="KH36" s="946">
        <f t="shared" si="469"/>
        <v>0</v>
      </c>
      <c r="KI36" s="946">
        <f t="shared" si="469"/>
        <v>0</v>
      </c>
      <c r="KJ36" s="946">
        <f t="shared" si="469"/>
        <v>0</v>
      </c>
      <c r="KK36" s="946">
        <f t="shared" si="469"/>
        <v>0</v>
      </c>
      <c r="KL36" s="946">
        <f t="shared" si="469"/>
        <v>0</v>
      </c>
      <c r="KM36" s="946">
        <f t="shared" si="469"/>
        <v>0</v>
      </c>
      <c r="KN36" s="946">
        <f t="shared" si="469"/>
        <v>0</v>
      </c>
      <c r="KO36" s="946">
        <f t="shared" si="469"/>
        <v>0</v>
      </c>
      <c r="KP36" s="946">
        <f t="shared" si="469"/>
        <v>0</v>
      </c>
      <c r="KQ36" s="946">
        <f t="shared" si="469"/>
        <v>0</v>
      </c>
      <c r="KR36" s="898"/>
      <c r="KS36" s="898"/>
      <c r="KT36" s="898"/>
      <c r="KU36" s="898"/>
      <c r="KV36" s="898"/>
      <c r="KW36" s="898"/>
      <c r="KX36" s="898"/>
      <c r="KY36" s="898"/>
      <c r="KZ36" s="1363"/>
      <c r="LA36" s="1217">
        <f t="shared" ref="LA36:MM36" si="470">SUM(JA36/$DO$16)</f>
        <v>3.7014531043593131</v>
      </c>
      <c r="LB36" s="1217">
        <f t="shared" si="470"/>
        <v>57.989431968295904</v>
      </c>
      <c r="LC36" s="1217">
        <f t="shared" si="470"/>
        <v>0</v>
      </c>
      <c r="LD36" s="545">
        <f t="shared" si="470"/>
        <v>0</v>
      </c>
      <c r="LE36" s="545">
        <f t="shared" si="470"/>
        <v>0</v>
      </c>
      <c r="LF36" s="329">
        <f t="shared" si="470"/>
        <v>12.338177014531045</v>
      </c>
      <c r="LG36" s="550">
        <f t="shared" si="470"/>
        <v>0</v>
      </c>
      <c r="LH36" s="550">
        <f t="shared" si="470"/>
        <v>0</v>
      </c>
      <c r="LI36" s="550">
        <f t="shared" si="470"/>
        <v>0</v>
      </c>
      <c r="LJ36" s="550">
        <f t="shared" si="470"/>
        <v>0</v>
      </c>
      <c r="LK36" s="550">
        <f t="shared" si="470"/>
        <v>0</v>
      </c>
      <c r="LL36" s="550">
        <f t="shared" si="470"/>
        <v>0</v>
      </c>
      <c r="LM36" s="550">
        <f t="shared" si="470"/>
        <v>0</v>
      </c>
      <c r="LN36" s="550">
        <f t="shared" si="470"/>
        <v>0</v>
      </c>
      <c r="LO36" s="1217">
        <f t="shared" si="470"/>
        <v>0</v>
      </c>
      <c r="LP36" s="1217">
        <f t="shared" si="470"/>
        <v>0</v>
      </c>
      <c r="LQ36" s="1217">
        <f t="shared" si="470"/>
        <v>0</v>
      </c>
      <c r="LR36" s="550">
        <f t="shared" si="470"/>
        <v>0</v>
      </c>
      <c r="LS36" s="550">
        <f t="shared" si="470"/>
        <v>61.690885072655213</v>
      </c>
      <c r="LT36" s="550">
        <f t="shared" si="470"/>
        <v>0</v>
      </c>
      <c r="LU36" s="550">
        <f t="shared" si="470"/>
        <v>0</v>
      </c>
      <c r="LV36" s="932">
        <f t="shared" si="470"/>
        <v>6.1690885072655226E-3</v>
      </c>
      <c r="LW36" s="932">
        <f t="shared" si="470"/>
        <v>1.2338177014531042</v>
      </c>
      <c r="LX36" s="932">
        <f t="shared" si="470"/>
        <v>0.6169088507265521</v>
      </c>
      <c r="LY36" s="932">
        <f t="shared" si="470"/>
        <v>9.8705416116248341E-3</v>
      </c>
      <c r="LZ36" s="932">
        <f t="shared" si="470"/>
        <v>0.18507265521796562</v>
      </c>
      <c r="MA36" s="932">
        <f t="shared" si="470"/>
        <v>0.12338177014531043</v>
      </c>
      <c r="MB36" s="932">
        <f t="shared" si="470"/>
        <v>0.12338177014531043</v>
      </c>
      <c r="MC36" s="932">
        <f t="shared" si="470"/>
        <v>0</v>
      </c>
      <c r="MD36" s="932">
        <f t="shared" si="470"/>
        <v>0</v>
      </c>
      <c r="ME36" s="327">
        <f t="shared" si="470"/>
        <v>0</v>
      </c>
      <c r="MF36" s="327">
        <f t="shared" si="470"/>
        <v>0</v>
      </c>
      <c r="MG36" s="327">
        <f t="shared" si="470"/>
        <v>0</v>
      </c>
      <c r="MH36" s="327">
        <f t="shared" si="470"/>
        <v>0</v>
      </c>
      <c r="MI36" s="327">
        <f t="shared" si="470"/>
        <v>0</v>
      </c>
      <c r="MJ36" s="327">
        <f t="shared" si="470"/>
        <v>0</v>
      </c>
      <c r="MK36" s="327">
        <f t="shared" si="470"/>
        <v>0</v>
      </c>
      <c r="ML36" s="327">
        <f t="shared" si="470"/>
        <v>0</v>
      </c>
      <c r="MM36" s="327">
        <f t="shared" si="470"/>
        <v>0</v>
      </c>
      <c r="MN36" s="327">
        <f t="shared" ref="MN36:MP36" si="471">SUM(KN36/$DO$16)</f>
        <v>0</v>
      </c>
      <c r="MO36" s="327">
        <f t="shared" si="471"/>
        <v>0</v>
      </c>
      <c r="MP36" s="327">
        <f t="shared" si="471"/>
        <v>0</v>
      </c>
      <c r="MQ36" s="327">
        <f>SUM(KQ36/$DO$16)</f>
        <v>0</v>
      </c>
    </row>
    <row r="37" spans="1:355" s="317" customFormat="1" ht="15" hidden="1" customHeight="1" outlineLevel="1" thickTop="1" thickBot="1" x14ac:dyDescent="0.3">
      <c r="A37" s="941"/>
      <c r="B37" s="1923" t="s">
        <v>1383</v>
      </c>
      <c r="C37" s="1924"/>
      <c r="D37" s="653">
        <v>1</v>
      </c>
      <c r="E37" s="794"/>
      <c r="F37" s="319"/>
      <c r="G37" s="1923"/>
      <c r="H37" s="1924"/>
      <c r="I37" s="781"/>
      <c r="J37" s="794"/>
      <c r="K37" s="319"/>
      <c r="L37" s="789"/>
      <c r="M37" s="795"/>
      <c r="N37" s="784">
        <f t="shared" si="345"/>
        <v>0</v>
      </c>
      <c r="O37" s="1534"/>
      <c r="P37" s="789"/>
      <c r="Q37" s="795">
        <f>((E30*P37)/1)*(D37)</f>
        <v>0</v>
      </c>
      <c r="R37" s="784">
        <f t="shared" si="346"/>
        <v>0</v>
      </c>
      <c r="S37" s="1534"/>
      <c r="T37" s="789">
        <v>1.9</v>
      </c>
      <c r="U37" s="795">
        <f>((E30*T37)/1)*(D37)</f>
        <v>38</v>
      </c>
      <c r="V37" s="784">
        <f t="shared" si="347"/>
        <v>99.198160855354402</v>
      </c>
      <c r="W37" s="1534"/>
      <c r="X37" s="789">
        <v>1.9</v>
      </c>
      <c r="Y37" s="795">
        <f>((E30*X37)/1)*(D37)</f>
        <v>38</v>
      </c>
      <c r="Z37" s="784">
        <f t="shared" si="348"/>
        <v>63.209007257669064</v>
      </c>
      <c r="AA37" s="1534"/>
      <c r="AB37" s="789">
        <v>1.9</v>
      </c>
      <c r="AC37" s="795">
        <f>((E30*AB37)/1)*(D37)</f>
        <v>38</v>
      </c>
      <c r="AD37" s="784">
        <f t="shared" si="349"/>
        <v>78.844689539637955</v>
      </c>
      <c r="AE37" s="1534"/>
      <c r="AF37" s="789"/>
      <c r="AG37" s="795">
        <f>((E30*AF37)/1)*(D37)</f>
        <v>0</v>
      </c>
      <c r="AH37" s="784">
        <f t="shared" si="350"/>
        <v>0</v>
      </c>
      <c r="AI37" s="1534"/>
      <c r="AJ37" s="789"/>
      <c r="AK37" s="795">
        <f>((E30*AJ37)/1)*(D37)</f>
        <v>0</v>
      </c>
      <c r="AL37" s="784">
        <f t="shared" si="351"/>
        <v>0</v>
      </c>
      <c r="AM37" s="1534"/>
      <c r="AN37" s="789"/>
      <c r="AO37" s="783">
        <f>((E30*AN37)/1)*(D37)</f>
        <v>0</v>
      </c>
      <c r="AP37" s="784">
        <f t="shared" si="352"/>
        <v>0</v>
      </c>
      <c r="AQ37" s="1534"/>
      <c r="AR37" s="789"/>
      <c r="AS37" s="795">
        <f>((E30*AR37)/1)*(D37)</f>
        <v>0</v>
      </c>
      <c r="AT37" s="784">
        <f t="shared" si="353"/>
        <v>0</v>
      </c>
      <c r="AU37" s="1534"/>
      <c r="AV37" s="789"/>
      <c r="AW37" s="795">
        <f>((E30*AV37)/1)*(D37)</f>
        <v>0</v>
      </c>
      <c r="AX37" s="784">
        <f t="shared" si="354"/>
        <v>0</v>
      </c>
      <c r="AY37" s="1534"/>
      <c r="AZ37" s="789"/>
      <c r="BA37" s="795">
        <f>((E30*AZ37)/1)*(D37)</f>
        <v>0</v>
      </c>
      <c r="BB37" s="784">
        <f t="shared" si="369"/>
        <v>0</v>
      </c>
      <c r="BC37" s="649"/>
      <c r="BD37" s="789"/>
      <c r="BE37" s="783">
        <f t="shared" si="370"/>
        <v>0</v>
      </c>
      <c r="BF37" s="319"/>
      <c r="BG37" s="880">
        <f t="shared" si="355"/>
        <v>0.48250371530532282</v>
      </c>
      <c r="BH37" s="881">
        <f t="shared" si="356"/>
        <v>0.4933802120028129</v>
      </c>
      <c r="BI37" s="786">
        <f t="shared" si="357"/>
        <v>246.69010600140646</v>
      </c>
      <c r="BJ37" s="1817">
        <f t="shared" si="371"/>
        <v>315.76333568180024</v>
      </c>
      <c r="BK37" s="786">
        <f t="shared" si="358"/>
        <v>345.36614840196904</v>
      </c>
      <c r="BL37" s="1948" t="s">
        <v>1373</v>
      </c>
      <c r="BM37" s="1949"/>
      <c r="BN37" s="1950"/>
      <c r="BO37" s="1580"/>
      <c r="BP37" s="1580"/>
      <c r="BQ37" s="1484"/>
      <c r="BR37" s="734">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43.248268123668311</v>
      </c>
      <c r="BS37" s="692">
        <f t="shared" si="372"/>
        <v>30.891620088334506</v>
      </c>
      <c r="BT37" s="693">
        <f>X31</f>
        <v>1.3</v>
      </c>
      <c r="BU37" s="1146" t="str">
        <f>$BU$17</f>
        <v>GH Flora Gro</v>
      </c>
      <c r="BV37" s="1141" t="str">
        <f>$BV$17</f>
        <v>Grow</v>
      </c>
      <c r="BW37" s="1239">
        <f>BW$17</f>
        <v>2.5000000000000001E-3</v>
      </c>
      <c r="BX37" s="1239">
        <f t="shared" ref="BX37:DM37" si="472">BX$17</f>
        <v>1.7500000000000002E-2</v>
      </c>
      <c r="BY37" s="1239">
        <f t="shared" si="472"/>
        <v>0</v>
      </c>
      <c r="BZ37" s="1240">
        <f t="shared" si="472"/>
        <v>0.01</v>
      </c>
      <c r="CA37" s="1240">
        <f t="shared" si="472"/>
        <v>0</v>
      </c>
      <c r="CB37" s="1241">
        <f t="shared" si="472"/>
        <v>0.06</v>
      </c>
      <c r="CC37" s="1242">
        <f t="shared" si="472"/>
        <v>0</v>
      </c>
      <c r="CD37" s="1242">
        <f t="shared" si="472"/>
        <v>0</v>
      </c>
      <c r="CE37" s="1242">
        <f t="shared" si="472"/>
        <v>0</v>
      </c>
      <c r="CF37" s="1242">
        <f t="shared" si="472"/>
        <v>0</v>
      </c>
      <c r="CG37" s="1242">
        <f t="shared" si="472"/>
        <v>0</v>
      </c>
      <c r="CH37" s="1242">
        <f t="shared" si="472"/>
        <v>0</v>
      </c>
      <c r="CI37" s="1242">
        <f t="shared" si="472"/>
        <v>0</v>
      </c>
      <c r="CJ37" s="1242">
        <f t="shared" si="472"/>
        <v>0</v>
      </c>
      <c r="CK37" s="1239">
        <f t="shared" si="472"/>
        <v>0</v>
      </c>
      <c r="CL37" s="1240">
        <f t="shared" si="472"/>
        <v>0</v>
      </c>
      <c r="CM37" s="1241">
        <f t="shared" si="472"/>
        <v>0</v>
      </c>
      <c r="CN37" s="1242">
        <f t="shared" si="472"/>
        <v>5.0000000000000001E-3</v>
      </c>
      <c r="CO37" s="1242">
        <f t="shared" si="472"/>
        <v>0</v>
      </c>
      <c r="CP37" s="1242">
        <f t="shared" si="472"/>
        <v>0</v>
      </c>
      <c r="CQ37" s="1242">
        <f t="shared" si="472"/>
        <v>0</v>
      </c>
      <c r="CR37" s="1243">
        <f t="shared" si="472"/>
        <v>0</v>
      </c>
      <c r="CS37" s="1243">
        <f t="shared" si="472"/>
        <v>0</v>
      </c>
      <c r="CT37" s="1243">
        <f t="shared" si="472"/>
        <v>0</v>
      </c>
      <c r="CU37" s="1243">
        <f t="shared" si="472"/>
        <v>0</v>
      </c>
      <c r="CV37" s="1243">
        <f t="shared" si="472"/>
        <v>0</v>
      </c>
      <c r="CW37" s="1243">
        <f t="shared" si="472"/>
        <v>0</v>
      </c>
      <c r="CX37" s="1243">
        <f t="shared" si="472"/>
        <v>0</v>
      </c>
      <c r="CY37" s="1243">
        <f t="shared" si="472"/>
        <v>0</v>
      </c>
      <c r="CZ37" s="1244">
        <f t="shared" si="472"/>
        <v>0</v>
      </c>
      <c r="DA37" s="1244">
        <f t="shared" si="472"/>
        <v>0</v>
      </c>
      <c r="DB37" s="1244">
        <f t="shared" si="472"/>
        <v>0</v>
      </c>
      <c r="DC37" s="1244">
        <f t="shared" si="472"/>
        <v>0</v>
      </c>
      <c r="DD37" s="1244">
        <f t="shared" si="472"/>
        <v>0</v>
      </c>
      <c r="DE37" s="1244">
        <f t="shared" si="472"/>
        <v>0</v>
      </c>
      <c r="DF37" s="1244">
        <f t="shared" si="472"/>
        <v>0</v>
      </c>
      <c r="DG37" s="1244">
        <f t="shared" si="472"/>
        <v>0</v>
      </c>
      <c r="DH37" s="1244">
        <f t="shared" si="472"/>
        <v>0</v>
      </c>
      <c r="DI37" s="1244">
        <f t="shared" si="472"/>
        <v>0</v>
      </c>
      <c r="DJ37" s="1244">
        <f t="shared" si="472"/>
        <v>0</v>
      </c>
      <c r="DK37" s="1244">
        <f t="shared" si="472"/>
        <v>0</v>
      </c>
      <c r="DL37" s="1244">
        <f t="shared" si="472"/>
        <v>0</v>
      </c>
      <c r="DM37" s="1244">
        <f t="shared" si="472"/>
        <v>0</v>
      </c>
      <c r="DN37" s="933"/>
      <c r="DT37" s="739"/>
      <c r="EM37" s="898"/>
      <c r="EN37" s="898"/>
      <c r="EO37" s="898"/>
      <c r="EP37" s="898"/>
      <c r="EQ37" s="898"/>
      <c r="ER37" s="898"/>
      <c r="ES37" s="898"/>
      <c r="ET37" s="898"/>
      <c r="EU37" s="898"/>
      <c r="EV37" s="898"/>
      <c r="EW37" s="898"/>
      <c r="EX37" s="898"/>
      <c r="EY37" s="898"/>
      <c r="EZ37" s="1348" t="str">
        <f t="shared" si="374"/>
        <v>GH Flora Gro</v>
      </c>
      <c r="FA37" s="1224">
        <f t="shared" si="375"/>
        <v>3.2500000000000003E-3</v>
      </c>
      <c r="FB37" s="1224">
        <f t="shared" si="376"/>
        <v>2.2750000000000003E-2</v>
      </c>
      <c r="FC37" s="1224">
        <f t="shared" si="377"/>
        <v>0</v>
      </c>
      <c r="FD37" s="544">
        <f t="shared" si="378"/>
        <v>5.6732000000000006E-3</v>
      </c>
      <c r="FE37" s="544">
        <f t="shared" si="379"/>
        <v>0</v>
      </c>
      <c r="FF37" s="324">
        <f t="shared" si="380"/>
        <v>6.4747799999999994E-2</v>
      </c>
      <c r="FG37" s="549">
        <f t="shared" si="381"/>
        <v>0</v>
      </c>
      <c r="FH37" s="549">
        <f t="shared" si="382"/>
        <v>0</v>
      </c>
      <c r="FI37" s="549">
        <f t="shared" si="383"/>
        <v>0</v>
      </c>
      <c r="FJ37" s="549">
        <f t="shared" si="384"/>
        <v>0</v>
      </c>
      <c r="FK37" s="549">
        <f t="shared" si="385"/>
        <v>0</v>
      </c>
      <c r="FL37" s="549">
        <f t="shared" si="386"/>
        <v>0</v>
      </c>
      <c r="FM37" s="549">
        <f t="shared" si="387"/>
        <v>0</v>
      </c>
      <c r="FN37" s="549">
        <f t="shared" si="388"/>
        <v>0</v>
      </c>
      <c r="FO37" s="1203">
        <f t="shared" si="389"/>
        <v>2.6000000000000002E-2</v>
      </c>
      <c r="FP37" s="544">
        <f t="shared" si="390"/>
        <v>5.6732000000000006E-3</v>
      </c>
      <c r="FQ37" s="324">
        <f t="shared" si="391"/>
        <v>6.4747799999999994E-2</v>
      </c>
      <c r="FR37" s="548">
        <f t="shared" si="392"/>
        <v>6.5000000000000006E-3</v>
      </c>
      <c r="FS37" s="548">
        <f t="shared" si="393"/>
        <v>0</v>
      </c>
      <c r="FT37" s="548">
        <f t="shared" si="464"/>
        <v>0</v>
      </c>
      <c r="FU37" s="548">
        <f t="shared" si="394"/>
        <v>0</v>
      </c>
      <c r="FV37" s="928">
        <f t="shared" si="395"/>
        <v>0</v>
      </c>
      <c r="FW37" s="928">
        <f t="shared" si="396"/>
        <v>0</v>
      </c>
      <c r="FX37" s="928">
        <f t="shared" si="397"/>
        <v>0</v>
      </c>
      <c r="FY37" s="928">
        <f t="shared" si="398"/>
        <v>0</v>
      </c>
      <c r="FZ37" s="928">
        <f t="shared" si="399"/>
        <v>0</v>
      </c>
      <c r="GA37" s="928">
        <f t="shared" si="400"/>
        <v>0</v>
      </c>
      <c r="GB37" s="928">
        <f t="shared" si="401"/>
        <v>0</v>
      </c>
      <c r="GC37" s="928">
        <f t="shared" si="402"/>
        <v>0</v>
      </c>
      <c r="GD37" s="326">
        <f t="shared" si="403"/>
        <v>0</v>
      </c>
      <c r="GE37" s="326">
        <f t="shared" si="404"/>
        <v>0</v>
      </c>
      <c r="GF37" s="326">
        <f t="shared" si="405"/>
        <v>0</v>
      </c>
      <c r="GG37" s="326">
        <f t="shared" si="406"/>
        <v>0</v>
      </c>
      <c r="GH37" s="326">
        <f t="shared" si="407"/>
        <v>0</v>
      </c>
      <c r="GI37" s="326">
        <f t="shared" si="408"/>
        <v>0</v>
      </c>
      <c r="GJ37" s="326">
        <f t="shared" si="409"/>
        <v>0</v>
      </c>
      <c r="GK37" s="326">
        <f t="shared" si="410"/>
        <v>0</v>
      </c>
      <c r="GL37" s="326">
        <f t="shared" si="411"/>
        <v>0</v>
      </c>
      <c r="GM37" s="326">
        <f t="shared" si="412"/>
        <v>0</v>
      </c>
      <c r="GN37" s="326">
        <f t="shared" si="413"/>
        <v>0</v>
      </c>
      <c r="GO37" s="326">
        <f t="shared" si="414"/>
        <v>0</v>
      </c>
      <c r="GP37" s="326">
        <f t="shared" si="415"/>
        <v>0</v>
      </c>
      <c r="GQ37" s="326">
        <f t="shared" si="416"/>
        <v>0</v>
      </c>
      <c r="GR37" s="899"/>
      <c r="GS37" s="899"/>
      <c r="GT37" s="899"/>
      <c r="GU37" s="899"/>
      <c r="GV37" s="899"/>
      <c r="GW37" s="899"/>
      <c r="GX37" s="899"/>
      <c r="GY37" s="899"/>
      <c r="GZ37" s="1374"/>
      <c r="HA37" s="1225">
        <f t="shared" si="417"/>
        <v>9.7548377189385208E-4</v>
      </c>
      <c r="HB37" s="1225">
        <f t="shared" si="418"/>
        <v>6.8283864032569657E-3</v>
      </c>
      <c r="HC37" s="1225">
        <f t="shared" si="419"/>
        <v>0</v>
      </c>
      <c r="HD37" s="542">
        <f t="shared" si="420"/>
        <v>1.7028044722179083E-3</v>
      </c>
      <c r="HE37" s="542">
        <f t="shared" si="421"/>
        <v>0</v>
      </c>
      <c r="HF37" s="321">
        <f t="shared" si="422"/>
        <v>1.9433977897178076E-2</v>
      </c>
      <c r="HG37" s="547">
        <f t="shared" si="423"/>
        <v>0</v>
      </c>
      <c r="HH37" s="547">
        <f t="shared" si="424"/>
        <v>0</v>
      </c>
      <c r="HI37" s="547">
        <f t="shared" si="425"/>
        <v>0</v>
      </c>
      <c r="HJ37" s="547">
        <f t="shared" si="426"/>
        <v>0</v>
      </c>
      <c r="HK37" s="547">
        <f t="shared" si="427"/>
        <v>0</v>
      </c>
      <c r="HL37" s="547">
        <f t="shared" si="428"/>
        <v>0</v>
      </c>
      <c r="HM37" s="547">
        <f t="shared" si="429"/>
        <v>0</v>
      </c>
      <c r="HN37" s="547">
        <f t="shared" si="430"/>
        <v>0</v>
      </c>
      <c r="HO37" s="1225">
        <f t="shared" si="431"/>
        <v>0</v>
      </c>
      <c r="HP37" s="542">
        <f t="shared" si="432"/>
        <v>0</v>
      </c>
      <c r="HQ37" s="321">
        <f t="shared" si="433"/>
        <v>0</v>
      </c>
      <c r="HR37" s="547">
        <f t="shared" si="434"/>
        <v>1.9509675437877042E-3</v>
      </c>
      <c r="HS37" s="547">
        <f t="shared" si="435"/>
        <v>0</v>
      </c>
      <c r="HT37" s="547">
        <f t="shared" si="436"/>
        <v>0</v>
      </c>
      <c r="HU37" s="547">
        <f t="shared" si="437"/>
        <v>0</v>
      </c>
      <c r="HV37" s="931">
        <f t="shared" si="438"/>
        <v>0</v>
      </c>
      <c r="HW37" s="931">
        <f t="shared" si="439"/>
        <v>0</v>
      </c>
      <c r="HX37" s="931">
        <f t="shared" si="440"/>
        <v>0</v>
      </c>
      <c r="HY37" s="931">
        <f t="shared" si="441"/>
        <v>0</v>
      </c>
      <c r="HZ37" s="931">
        <f t="shared" si="442"/>
        <v>0</v>
      </c>
      <c r="IA37" s="931">
        <f t="shared" si="443"/>
        <v>0</v>
      </c>
      <c r="IB37" s="931">
        <f t="shared" si="444"/>
        <v>0</v>
      </c>
      <c r="IC37" s="931">
        <f t="shared" si="445"/>
        <v>0</v>
      </c>
      <c r="ID37" s="1226">
        <f t="shared" si="446"/>
        <v>0</v>
      </c>
      <c r="IE37" s="1226">
        <f t="shared" si="447"/>
        <v>0</v>
      </c>
      <c r="IF37" s="1226">
        <f t="shared" si="448"/>
        <v>0</v>
      </c>
      <c r="IG37" s="1226">
        <f t="shared" si="449"/>
        <v>0</v>
      </c>
      <c r="IH37" s="1226">
        <f t="shared" si="450"/>
        <v>0</v>
      </c>
      <c r="II37" s="1226">
        <f t="shared" si="451"/>
        <v>0</v>
      </c>
      <c r="IJ37" s="1226">
        <f t="shared" si="452"/>
        <v>0</v>
      </c>
      <c r="IK37" s="1226">
        <f t="shared" si="453"/>
        <v>0</v>
      </c>
      <c r="IL37" s="1226">
        <f t="shared" si="454"/>
        <v>0</v>
      </c>
      <c r="IM37" s="1226">
        <f t="shared" si="455"/>
        <v>0</v>
      </c>
      <c r="IN37" s="1226">
        <f t="shared" si="456"/>
        <v>0</v>
      </c>
      <c r="IO37" s="1226">
        <f t="shared" si="457"/>
        <v>0</v>
      </c>
      <c r="IP37" s="1226">
        <f t="shared" si="458"/>
        <v>0</v>
      </c>
      <c r="IQ37" s="1226">
        <f t="shared" si="459"/>
        <v>0</v>
      </c>
      <c r="IR37" s="902"/>
      <c r="IS37" s="902"/>
      <c r="IT37" s="902"/>
      <c r="IU37" s="902"/>
      <c r="IV37" s="902"/>
      <c r="IW37" s="902"/>
      <c r="IX37" s="902"/>
      <c r="IY37" s="902"/>
      <c r="IZ37" s="1365"/>
      <c r="JA37" s="1231">
        <f t="shared" ref="JA37:KQ37" si="473">SUM(BW37*$DP$17)</f>
        <v>10.75</v>
      </c>
      <c r="JB37" s="1231">
        <f t="shared" si="473"/>
        <v>75.250000000000014</v>
      </c>
      <c r="JC37" s="1231">
        <f t="shared" si="473"/>
        <v>0</v>
      </c>
      <c r="JD37" s="942">
        <f t="shared" si="473"/>
        <v>43</v>
      </c>
      <c r="JE37" s="942">
        <f t="shared" si="473"/>
        <v>0</v>
      </c>
      <c r="JF37" s="943">
        <f t="shared" si="473"/>
        <v>258</v>
      </c>
      <c r="JG37" s="944">
        <f t="shared" si="473"/>
        <v>0</v>
      </c>
      <c r="JH37" s="944">
        <f t="shared" si="473"/>
        <v>0</v>
      </c>
      <c r="JI37" s="944">
        <f t="shared" si="473"/>
        <v>0</v>
      </c>
      <c r="JJ37" s="944">
        <f t="shared" si="473"/>
        <v>0</v>
      </c>
      <c r="JK37" s="944">
        <f t="shared" si="473"/>
        <v>0</v>
      </c>
      <c r="JL37" s="944">
        <f t="shared" si="473"/>
        <v>0</v>
      </c>
      <c r="JM37" s="944">
        <f t="shared" si="473"/>
        <v>0</v>
      </c>
      <c r="JN37" s="944">
        <f t="shared" si="473"/>
        <v>0</v>
      </c>
      <c r="JO37" s="1231">
        <f t="shared" si="473"/>
        <v>0</v>
      </c>
      <c r="JP37" s="942">
        <f t="shared" si="473"/>
        <v>0</v>
      </c>
      <c r="JQ37" s="943">
        <f t="shared" si="473"/>
        <v>0</v>
      </c>
      <c r="JR37" s="944">
        <f t="shared" si="473"/>
        <v>21.5</v>
      </c>
      <c r="JS37" s="944">
        <f t="shared" si="473"/>
        <v>0</v>
      </c>
      <c r="JT37" s="944">
        <f t="shared" si="473"/>
        <v>0</v>
      </c>
      <c r="JU37" s="944">
        <f t="shared" si="473"/>
        <v>0</v>
      </c>
      <c r="JV37" s="945">
        <f t="shared" si="473"/>
        <v>0</v>
      </c>
      <c r="JW37" s="945">
        <f t="shared" si="473"/>
        <v>0</v>
      </c>
      <c r="JX37" s="945">
        <f t="shared" si="473"/>
        <v>0</v>
      </c>
      <c r="JY37" s="945">
        <f t="shared" si="473"/>
        <v>0</v>
      </c>
      <c r="JZ37" s="945">
        <f t="shared" si="473"/>
        <v>0</v>
      </c>
      <c r="KA37" s="945">
        <f t="shared" si="473"/>
        <v>0</v>
      </c>
      <c r="KB37" s="945">
        <f t="shared" si="473"/>
        <v>0</v>
      </c>
      <c r="KC37" s="945">
        <f t="shared" si="473"/>
        <v>0</v>
      </c>
      <c r="KD37" s="946">
        <f t="shared" si="473"/>
        <v>0</v>
      </c>
      <c r="KE37" s="946">
        <f t="shared" si="473"/>
        <v>0</v>
      </c>
      <c r="KF37" s="946">
        <f t="shared" si="473"/>
        <v>0</v>
      </c>
      <c r="KG37" s="946">
        <f t="shared" si="473"/>
        <v>0</v>
      </c>
      <c r="KH37" s="946">
        <f t="shared" si="473"/>
        <v>0</v>
      </c>
      <c r="KI37" s="946">
        <f t="shared" si="473"/>
        <v>0</v>
      </c>
      <c r="KJ37" s="946">
        <f t="shared" si="473"/>
        <v>0</v>
      </c>
      <c r="KK37" s="946">
        <f t="shared" si="473"/>
        <v>0</v>
      </c>
      <c r="KL37" s="946">
        <f t="shared" si="473"/>
        <v>0</v>
      </c>
      <c r="KM37" s="946">
        <f t="shared" si="473"/>
        <v>0</v>
      </c>
      <c r="KN37" s="946">
        <f t="shared" si="473"/>
        <v>0</v>
      </c>
      <c r="KO37" s="946">
        <f t="shared" si="473"/>
        <v>0</v>
      </c>
      <c r="KP37" s="946">
        <f t="shared" si="473"/>
        <v>0</v>
      </c>
      <c r="KQ37" s="946">
        <f t="shared" si="473"/>
        <v>0</v>
      </c>
      <c r="KR37" s="898"/>
      <c r="KS37" s="898"/>
      <c r="KT37" s="898"/>
      <c r="KU37" s="898"/>
      <c r="KV37" s="898"/>
      <c r="KW37" s="898"/>
      <c r="KX37" s="898"/>
      <c r="KY37" s="898"/>
      <c r="KZ37" s="1363"/>
      <c r="LA37" s="1217">
        <f t="shared" ref="LA37:MM37" si="474">SUM(JA37/$DO$17)</f>
        <v>2.8401585204755615</v>
      </c>
      <c r="LB37" s="1217">
        <f t="shared" si="474"/>
        <v>19.881109643328934</v>
      </c>
      <c r="LC37" s="1217">
        <f t="shared" si="474"/>
        <v>0</v>
      </c>
      <c r="LD37" s="545">
        <f t="shared" si="474"/>
        <v>11.360634081902246</v>
      </c>
      <c r="LE37" s="545">
        <f t="shared" si="474"/>
        <v>0</v>
      </c>
      <c r="LF37" s="329">
        <f t="shared" si="474"/>
        <v>68.163804491413472</v>
      </c>
      <c r="LG37" s="550">
        <f t="shared" si="474"/>
        <v>0</v>
      </c>
      <c r="LH37" s="550">
        <f t="shared" si="474"/>
        <v>0</v>
      </c>
      <c r="LI37" s="550">
        <f t="shared" si="474"/>
        <v>0</v>
      </c>
      <c r="LJ37" s="550">
        <f t="shared" si="474"/>
        <v>0</v>
      </c>
      <c r="LK37" s="550">
        <f t="shared" si="474"/>
        <v>0</v>
      </c>
      <c r="LL37" s="550">
        <f t="shared" si="474"/>
        <v>0</v>
      </c>
      <c r="LM37" s="550">
        <f t="shared" si="474"/>
        <v>0</v>
      </c>
      <c r="LN37" s="550">
        <f t="shared" si="474"/>
        <v>0</v>
      </c>
      <c r="LO37" s="1217">
        <f t="shared" si="474"/>
        <v>0</v>
      </c>
      <c r="LP37" s="1217">
        <f t="shared" si="474"/>
        <v>0</v>
      </c>
      <c r="LQ37" s="1217">
        <f t="shared" si="474"/>
        <v>0</v>
      </c>
      <c r="LR37" s="550">
        <f t="shared" si="474"/>
        <v>5.680317040951123</v>
      </c>
      <c r="LS37" s="550">
        <f t="shared" si="474"/>
        <v>0</v>
      </c>
      <c r="LT37" s="550">
        <f t="shared" si="474"/>
        <v>0</v>
      </c>
      <c r="LU37" s="550">
        <f t="shared" si="474"/>
        <v>0</v>
      </c>
      <c r="LV37" s="932">
        <f t="shared" si="474"/>
        <v>0</v>
      </c>
      <c r="LW37" s="932">
        <f t="shared" si="474"/>
        <v>0</v>
      </c>
      <c r="LX37" s="932">
        <f t="shared" si="474"/>
        <v>0</v>
      </c>
      <c r="LY37" s="932">
        <f t="shared" si="474"/>
        <v>0</v>
      </c>
      <c r="LZ37" s="932">
        <f t="shared" si="474"/>
        <v>0</v>
      </c>
      <c r="MA37" s="932">
        <f t="shared" si="474"/>
        <v>0</v>
      </c>
      <c r="MB37" s="932">
        <f t="shared" si="474"/>
        <v>0</v>
      </c>
      <c r="MC37" s="932">
        <f t="shared" si="474"/>
        <v>0</v>
      </c>
      <c r="MD37" s="932">
        <f t="shared" si="474"/>
        <v>0</v>
      </c>
      <c r="ME37" s="327">
        <f t="shared" si="474"/>
        <v>0</v>
      </c>
      <c r="MF37" s="327">
        <f t="shared" si="474"/>
        <v>0</v>
      </c>
      <c r="MG37" s="327">
        <f t="shared" si="474"/>
        <v>0</v>
      </c>
      <c r="MH37" s="327">
        <f t="shared" si="474"/>
        <v>0</v>
      </c>
      <c r="MI37" s="327">
        <f t="shared" si="474"/>
        <v>0</v>
      </c>
      <c r="MJ37" s="327">
        <f t="shared" si="474"/>
        <v>0</v>
      </c>
      <c r="MK37" s="327">
        <f t="shared" si="474"/>
        <v>0</v>
      </c>
      <c r="ML37" s="327">
        <f t="shared" si="474"/>
        <v>0</v>
      </c>
      <c r="MM37" s="327">
        <f t="shared" si="474"/>
        <v>0</v>
      </c>
      <c r="MN37" s="327">
        <f t="shared" ref="MN37:MP37" si="475">SUM(KN37/$DO$17)</f>
        <v>0</v>
      </c>
      <c r="MO37" s="327">
        <f t="shared" si="475"/>
        <v>0</v>
      </c>
      <c r="MP37" s="327">
        <f t="shared" si="475"/>
        <v>0</v>
      </c>
      <c r="MQ37" s="327">
        <f>SUM(KQ37/$DO$17)</f>
        <v>0</v>
      </c>
    </row>
    <row r="38" spans="1:355" s="317" customFormat="1" ht="15" hidden="1" customHeight="1" outlineLevel="1" thickTop="1" thickBot="1" x14ac:dyDescent="0.3">
      <c r="A38" s="941"/>
      <c r="B38" s="1971" t="s">
        <v>2691</v>
      </c>
      <c r="C38" s="1972"/>
      <c r="D38" s="654">
        <v>1</v>
      </c>
      <c r="E38" s="796"/>
      <c r="F38" s="319"/>
      <c r="G38" s="1971"/>
      <c r="H38" s="1972"/>
      <c r="I38" s="796"/>
      <c r="J38" s="796"/>
      <c r="K38" s="319"/>
      <c r="L38" s="797"/>
      <c r="M38" s="798">
        <f>((E30*L38)/1)*(D38)</f>
        <v>0</v>
      </c>
      <c r="N38" s="784">
        <f t="shared" si="345"/>
        <v>0</v>
      </c>
      <c r="O38" s="1534"/>
      <c r="P38" s="797"/>
      <c r="Q38" s="798">
        <f>((E30*P38)/1)*(D38)</f>
        <v>0</v>
      </c>
      <c r="R38" s="784">
        <f t="shared" si="346"/>
        <v>0</v>
      </c>
      <c r="S38" s="1534"/>
      <c r="T38" s="797">
        <v>1.3</v>
      </c>
      <c r="U38" s="798">
        <f>((E30*T38)/1)*(D38)</f>
        <v>26</v>
      </c>
      <c r="V38" s="784">
        <f t="shared" si="347"/>
        <v>67.872425848400383</v>
      </c>
      <c r="W38" s="1534"/>
      <c r="X38" s="797">
        <v>1.3</v>
      </c>
      <c r="Y38" s="798">
        <f>((E30*X38)/1)*(D38)</f>
        <v>26</v>
      </c>
      <c r="Z38" s="784">
        <f t="shared" si="348"/>
        <v>43.248268123668311</v>
      </c>
      <c r="AA38" s="1534"/>
      <c r="AB38" s="797">
        <v>1.3</v>
      </c>
      <c r="AC38" s="798">
        <f>((E30*AB38)/1)*(D38)</f>
        <v>26</v>
      </c>
      <c r="AD38" s="784">
        <f t="shared" si="349"/>
        <v>53.946366527120709</v>
      </c>
      <c r="AE38" s="1534"/>
      <c r="AF38" s="797"/>
      <c r="AG38" s="798">
        <f>((E30*AF38)/1)*(D38)</f>
        <v>0</v>
      </c>
      <c r="AH38" s="784">
        <f t="shared" si="350"/>
        <v>0</v>
      </c>
      <c r="AI38" s="1534"/>
      <c r="AJ38" s="797"/>
      <c r="AK38" s="798">
        <f>((E30*AJ38)/1)*(D38)</f>
        <v>0</v>
      </c>
      <c r="AL38" s="784">
        <f t="shared" si="351"/>
        <v>0</v>
      </c>
      <c r="AM38" s="1534"/>
      <c r="AN38" s="797"/>
      <c r="AO38" s="799">
        <f>((E30*AN38)/1)*(D38)</f>
        <v>0</v>
      </c>
      <c r="AP38" s="784">
        <f t="shared" si="352"/>
        <v>0</v>
      </c>
      <c r="AQ38" s="1534"/>
      <c r="AR38" s="797"/>
      <c r="AS38" s="798">
        <f>((E30*AR38)/1)*(D38)</f>
        <v>0</v>
      </c>
      <c r="AT38" s="784">
        <f t="shared" si="353"/>
        <v>0</v>
      </c>
      <c r="AU38" s="1534"/>
      <c r="AV38" s="797"/>
      <c r="AW38" s="798">
        <f>((E30*AV38)/1)*(D38)</f>
        <v>0</v>
      </c>
      <c r="AX38" s="784">
        <f t="shared" si="354"/>
        <v>0</v>
      </c>
      <c r="AY38" s="1534"/>
      <c r="AZ38" s="797"/>
      <c r="BA38" s="798">
        <f>((E30*AZ38)/1)*(D38)</f>
        <v>0</v>
      </c>
      <c r="BB38" s="784">
        <f t="shared" si="369"/>
        <v>0</v>
      </c>
      <c r="BC38" s="649"/>
      <c r="BD38" s="797"/>
      <c r="BE38" s="783">
        <f t="shared" si="370"/>
        <v>0</v>
      </c>
      <c r="BF38" s="319"/>
      <c r="BG38" s="880">
        <f t="shared" si="355"/>
        <v>0.3301341209983788</v>
      </c>
      <c r="BH38" s="881">
        <f t="shared" si="356"/>
        <v>0.34101061769586888</v>
      </c>
      <c r="BI38" s="786">
        <f t="shared" si="357"/>
        <v>170.50530884793443</v>
      </c>
      <c r="BJ38" s="1817">
        <f t="shared" si="371"/>
        <v>218.24679532535609</v>
      </c>
      <c r="BK38" s="786">
        <f t="shared" si="358"/>
        <v>238.70743238710821</v>
      </c>
      <c r="BL38" s="1943" t="s">
        <v>1381</v>
      </c>
      <c r="BM38" s="1830"/>
      <c r="BN38" s="1944"/>
      <c r="BO38" s="1581"/>
      <c r="BP38" s="1581"/>
      <c r="BQ38" s="1484"/>
      <c r="BR38" s="734">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70.545248535465532</v>
      </c>
      <c r="BS38" s="692">
        <f t="shared" si="372"/>
        <v>41.497205020862083</v>
      </c>
      <c r="BT38" s="693">
        <f>AB31</f>
        <v>1.7</v>
      </c>
      <c r="BU38" s="1146" t="str">
        <f>$BU$18</f>
        <v>GH Flora Bloom</v>
      </c>
      <c r="BV38" s="1142" t="str">
        <f>$BV$18</f>
        <v>Bloom</v>
      </c>
      <c r="BW38" s="1239">
        <f>BW$18</f>
        <v>0</v>
      </c>
      <c r="BX38" s="1239">
        <f t="shared" ref="BX38:DM38" si="476">BX$18</f>
        <v>0</v>
      </c>
      <c r="BY38" s="1239">
        <f t="shared" si="476"/>
        <v>0</v>
      </c>
      <c r="BZ38" s="1240">
        <f t="shared" si="476"/>
        <v>0.05</v>
      </c>
      <c r="CA38" s="1240">
        <f t="shared" si="476"/>
        <v>0</v>
      </c>
      <c r="CB38" s="1241">
        <f t="shared" si="476"/>
        <v>0.04</v>
      </c>
      <c r="CC38" s="1242">
        <f t="shared" si="476"/>
        <v>0</v>
      </c>
      <c r="CD38" s="1242">
        <f t="shared" si="476"/>
        <v>0</v>
      </c>
      <c r="CE38" s="1242">
        <f t="shared" si="476"/>
        <v>0</v>
      </c>
      <c r="CF38" s="1242">
        <f t="shared" si="476"/>
        <v>0</v>
      </c>
      <c r="CG38" s="1242">
        <f t="shared" si="476"/>
        <v>0</v>
      </c>
      <c r="CH38" s="1242">
        <f t="shared" si="476"/>
        <v>0</v>
      </c>
      <c r="CI38" s="1242">
        <f t="shared" si="476"/>
        <v>0</v>
      </c>
      <c r="CJ38" s="1242">
        <f t="shared" si="476"/>
        <v>0</v>
      </c>
      <c r="CK38" s="1239">
        <f t="shared" si="476"/>
        <v>0</v>
      </c>
      <c r="CL38" s="1240">
        <f t="shared" si="476"/>
        <v>0</v>
      </c>
      <c r="CM38" s="1241">
        <f t="shared" si="476"/>
        <v>0</v>
      </c>
      <c r="CN38" s="1242">
        <f t="shared" si="476"/>
        <v>1.4999999999999999E-2</v>
      </c>
      <c r="CO38" s="1242">
        <f t="shared" si="476"/>
        <v>0</v>
      </c>
      <c r="CP38" s="1242">
        <f t="shared" si="476"/>
        <v>0.01</v>
      </c>
      <c r="CQ38" s="1242">
        <f t="shared" si="476"/>
        <v>0</v>
      </c>
      <c r="CR38" s="1243">
        <f t="shared" si="476"/>
        <v>0</v>
      </c>
      <c r="CS38" s="1243">
        <f t="shared" si="476"/>
        <v>0</v>
      </c>
      <c r="CT38" s="1243">
        <f t="shared" si="476"/>
        <v>0</v>
      </c>
      <c r="CU38" s="1243">
        <f t="shared" si="476"/>
        <v>0</v>
      </c>
      <c r="CV38" s="1243">
        <f t="shared" si="476"/>
        <v>0</v>
      </c>
      <c r="CW38" s="1243">
        <f t="shared" si="476"/>
        <v>0</v>
      </c>
      <c r="CX38" s="1243">
        <f t="shared" si="476"/>
        <v>0</v>
      </c>
      <c r="CY38" s="1243">
        <f t="shared" si="476"/>
        <v>0</v>
      </c>
      <c r="CZ38" s="1244">
        <f t="shared" si="476"/>
        <v>0</v>
      </c>
      <c r="DA38" s="1244">
        <f t="shared" si="476"/>
        <v>0</v>
      </c>
      <c r="DB38" s="1244">
        <f t="shared" si="476"/>
        <v>0</v>
      </c>
      <c r="DC38" s="1244">
        <f t="shared" si="476"/>
        <v>0</v>
      </c>
      <c r="DD38" s="1244">
        <f t="shared" si="476"/>
        <v>0</v>
      </c>
      <c r="DE38" s="1244">
        <f t="shared" si="476"/>
        <v>0</v>
      </c>
      <c r="DF38" s="1244">
        <f t="shared" si="476"/>
        <v>0</v>
      </c>
      <c r="DG38" s="1244">
        <f t="shared" si="476"/>
        <v>0</v>
      </c>
      <c r="DH38" s="1244">
        <f t="shared" si="476"/>
        <v>0</v>
      </c>
      <c r="DI38" s="1244">
        <f t="shared" si="476"/>
        <v>0</v>
      </c>
      <c r="DJ38" s="1244">
        <f t="shared" si="476"/>
        <v>0</v>
      </c>
      <c r="DK38" s="1244">
        <f t="shared" si="476"/>
        <v>0</v>
      </c>
      <c r="DL38" s="1244">
        <f t="shared" si="476"/>
        <v>0</v>
      </c>
      <c r="DM38" s="1244">
        <f t="shared" si="476"/>
        <v>0</v>
      </c>
      <c r="DN38" s="933"/>
      <c r="DT38" s="739"/>
      <c r="EM38" s="898"/>
      <c r="EN38" s="898"/>
      <c r="EO38" s="898"/>
      <c r="EP38" s="898"/>
      <c r="EQ38" s="898"/>
      <c r="ER38" s="898"/>
      <c r="ES38" s="898"/>
      <c r="ET38" s="898"/>
      <c r="EU38" s="898"/>
      <c r="EV38" s="898"/>
      <c r="EW38" s="898"/>
      <c r="EX38" s="898"/>
      <c r="EY38" s="898"/>
      <c r="EZ38" s="1348" t="str">
        <f t="shared" si="374"/>
        <v>GH Flora Bloom</v>
      </c>
      <c r="FA38" s="1224">
        <f t="shared" si="375"/>
        <v>0</v>
      </c>
      <c r="FB38" s="1224">
        <f t="shared" si="376"/>
        <v>0</v>
      </c>
      <c r="FC38" s="1224">
        <f t="shared" si="377"/>
        <v>0</v>
      </c>
      <c r="FD38" s="544">
        <f t="shared" si="378"/>
        <v>3.7094000000000002E-2</v>
      </c>
      <c r="FE38" s="544">
        <f t="shared" si="379"/>
        <v>0</v>
      </c>
      <c r="FF38" s="324">
        <f t="shared" si="380"/>
        <v>5.6446799999999998E-2</v>
      </c>
      <c r="FG38" s="549">
        <f t="shared" si="381"/>
        <v>0</v>
      </c>
      <c r="FH38" s="549">
        <f t="shared" si="382"/>
        <v>0</v>
      </c>
      <c r="FI38" s="549">
        <f t="shared" si="383"/>
        <v>0</v>
      </c>
      <c r="FJ38" s="549">
        <f t="shared" si="384"/>
        <v>0</v>
      </c>
      <c r="FK38" s="549">
        <f t="shared" si="385"/>
        <v>0</v>
      </c>
      <c r="FL38" s="549">
        <f t="shared" si="386"/>
        <v>0</v>
      </c>
      <c r="FM38" s="549">
        <f t="shared" si="387"/>
        <v>0</v>
      </c>
      <c r="FN38" s="549">
        <f t="shared" si="388"/>
        <v>0</v>
      </c>
      <c r="FO38" s="1203">
        <f t="shared" si="389"/>
        <v>0</v>
      </c>
      <c r="FP38" s="544">
        <f t="shared" si="390"/>
        <v>3.7094000000000002E-2</v>
      </c>
      <c r="FQ38" s="324">
        <f t="shared" si="391"/>
        <v>5.6446799999999998E-2</v>
      </c>
      <c r="FR38" s="548">
        <f t="shared" si="392"/>
        <v>2.5499999999999998E-2</v>
      </c>
      <c r="FS38" s="548">
        <f t="shared" si="393"/>
        <v>0</v>
      </c>
      <c r="FT38" s="548">
        <f t="shared" si="464"/>
        <v>1.7000000000000001E-2</v>
      </c>
      <c r="FU38" s="548">
        <f t="shared" si="394"/>
        <v>0</v>
      </c>
      <c r="FV38" s="928">
        <f t="shared" si="395"/>
        <v>0</v>
      </c>
      <c r="FW38" s="928">
        <f t="shared" si="396"/>
        <v>0</v>
      </c>
      <c r="FX38" s="928">
        <f t="shared" si="397"/>
        <v>0</v>
      </c>
      <c r="FY38" s="928">
        <f t="shared" si="398"/>
        <v>0</v>
      </c>
      <c r="FZ38" s="928">
        <f t="shared" si="399"/>
        <v>0</v>
      </c>
      <c r="GA38" s="928">
        <f t="shared" si="400"/>
        <v>0</v>
      </c>
      <c r="GB38" s="928">
        <f t="shared" si="401"/>
        <v>0</v>
      </c>
      <c r="GC38" s="928">
        <f t="shared" si="402"/>
        <v>0</v>
      </c>
      <c r="GD38" s="326">
        <f t="shared" si="403"/>
        <v>0</v>
      </c>
      <c r="GE38" s="326">
        <f t="shared" si="404"/>
        <v>0</v>
      </c>
      <c r="GF38" s="326">
        <f t="shared" si="405"/>
        <v>0</v>
      </c>
      <c r="GG38" s="326">
        <f t="shared" si="406"/>
        <v>0</v>
      </c>
      <c r="GH38" s="326">
        <f t="shared" si="407"/>
        <v>0</v>
      </c>
      <c r="GI38" s="326">
        <f t="shared" si="408"/>
        <v>0</v>
      </c>
      <c r="GJ38" s="326">
        <f t="shared" si="409"/>
        <v>0</v>
      </c>
      <c r="GK38" s="326">
        <f t="shared" si="410"/>
        <v>0</v>
      </c>
      <c r="GL38" s="326">
        <f t="shared" si="411"/>
        <v>0</v>
      </c>
      <c r="GM38" s="326">
        <f t="shared" si="412"/>
        <v>0</v>
      </c>
      <c r="GN38" s="326">
        <f t="shared" si="413"/>
        <v>0</v>
      </c>
      <c r="GO38" s="326">
        <f t="shared" si="414"/>
        <v>0</v>
      </c>
      <c r="GP38" s="326">
        <f t="shared" si="415"/>
        <v>0</v>
      </c>
      <c r="GQ38" s="326">
        <f t="shared" si="416"/>
        <v>0</v>
      </c>
      <c r="GR38" s="899"/>
      <c r="GS38" s="899"/>
      <c r="GT38" s="899"/>
      <c r="GU38" s="899"/>
      <c r="GV38" s="899"/>
      <c r="GW38" s="899"/>
      <c r="GX38" s="899"/>
      <c r="GY38" s="899"/>
      <c r="GZ38" s="1374"/>
      <c r="HA38" s="1225">
        <f t="shared" si="417"/>
        <v>0</v>
      </c>
      <c r="HB38" s="1225">
        <f t="shared" si="418"/>
        <v>0</v>
      </c>
      <c r="HC38" s="1225">
        <f t="shared" si="419"/>
        <v>0</v>
      </c>
      <c r="HD38" s="542">
        <f t="shared" si="420"/>
        <v>1.1314968178986438E-2</v>
      </c>
      <c r="HE38" s="542">
        <f t="shared" si="421"/>
        <v>0</v>
      </c>
      <c r="HF38" s="321">
        <f t="shared" si="422"/>
        <v>1.7218249469068088E-2</v>
      </c>
      <c r="HG38" s="547">
        <f t="shared" si="423"/>
        <v>0</v>
      </c>
      <c r="HH38" s="547">
        <f t="shared" si="424"/>
        <v>0</v>
      </c>
      <c r="HI38" s="547">
        <f t="shared" si="425"/>
        <v>0</v>
      </c>
      <c r="HJ38" s="547">
        <f t="shared" si="426"/>
        <v>0</v>
      </c>
      <c r="HK38" s="547">
        <f t="shared" si="427"/>
        <v>0</v>
      </c>
      <c r="HL38" s="547">
        <f t="shared" si="428"/>
        <v>0</v>
      </c>
      <c r="HM38" s="547">
        <f t="shared" si="429"/>
        <v>0</v>
      </c>
      <c r="HN38" s="547">
        <f t="shared" si="430"/>
        <v>0</v>
      </c>
      <c r="HO38" s="1225">
        <f t="shared" si="431"/>
        <v>0</v>
      </c>
      <c r="HP38" s="542">
        <f t="shared" si="432"/>
        <v>0</v>
      </c>
      <c r="HQ38" s="321">
        <f t="shared" si="433"/>
        <v>0</v>
      </c>
      <c r="HR38" s="547">
        <f t="shared" si="434"/>
        <v>7.7783924236845348E-3</v>
      </c>
      <c r="HS38" s="547">
        <f t="shared" si="435"/>
        <v>0</v>
      </c>
      <c r="HT38" s="547">
        <f t="shared" si="436"/>
        <v>5.1855949491230241E-3</v>
      </c>
      <c r="HU38" s="547">
        <f t="shared" si="437"/>
        <v>0</v>
      </c>
      <c r="HV38" s="931">
        <f t="shared" si="438"/>
        <v>0</v>
      </c>
      <c r="HW38" s="931">
        <f t="shared" si="439"/>
        <v>0</v>
      </c>
      <c r="HX38" s="931">
        <f t="shared" si="440"/>
        <v>0</v>
      </c>
      <c r="HY38" s="931">
        <f t="shared" si="441"/>
        <v>0</v>
      </c>
      <c r="HZ38" s="931">
        <f t="shared" si="442"/>
        <v>0</v>
      </c>
      <c r="IA38" s="931">
        <f t="shared" si="443"/>
        <v>0</v>
      </c>
      <c r="IB38" s="931">
        <f t="shared" si="444"/>
        <v>0</v>
      </c>
      <c r="IC38" s="931">
        <f t="shared" si="445"/>
        <v>0</v>
      </c>
      <c r="ID38" s="1226">
        <f t="shared" si="446"/>
        <v>0</v>
      </c>
      <c r="IE38" s="1226">
        <f t="shared" si="447"/>
        <v>0</v>
      </c>
      <c r="IF38" s="1226">
        <f t="shared" si="448"/>
        <v>0</v>
      </c>
      <c r="IG38" s="1226">
        <f t="shared" si="449"/>
        <v>0</v>
      </c>
      <c r="IH38" s="1226">
        <f t="shared" si="450"/>
        <v>0</v>
      </c>
      <c r="II38" s="1226">
        <f t="shared" si="451"/>
        <v>0</v>
      </c>
      <c r="IJ38" s="1226">
        <f t="shared" si="452"/>
        <v>0</v>
      </c>
      <c r="IK38" s="1226">
        <f t="shared" si="453"/>
        <v>0</v>
      </c>
      <c r="IL38" s="1226">
        <f t="shared" si="454"/>
        <v>0</v>
      </c>
      <c r="IM38" s="1226">
        <f t="shared" si="455"/>
        <v>0</v>
      </c>
      <c r="IN38" s="1226">
        <f t="shared" si="456"/>
        <v>0</v>
      </c>
      <c r="IO38" s="1226">
        <f t="shared" si="457"/>
        <v>0</v>
      </c>
      <c r="IP38" s="1226">
        <f t="shared" si="458"/>
        <v>0</v>
      </c>
      <c r="IQ38" s="1226">
        <f t="shared" si="459"/>
        <v>0</v>
      </c>
      <c r="IR38" s="902"/>
      <c r="IS38" s="902"/>
      <c r="IT38" s="902"/>
      <c r="IU38" s="902"/>
      <c r="IV38" s="902"/>
      <c r="IW38" s="902"/>
      <c r="IX38" s="902"/>
      <c r="IY38" s="902"/>
      <c r="IZ38" s="1365"/>
      <c r="JA38" s="1231">
        <f t="shared" ref="JA38:KQ38" si="477">SUM(BW38*$DP$18)</f>
        <v>0</v>
      </c>
      <c r="JB38" s="1231">
        <f t="shared" si="477"/>
        <v>0</v>
      </c>
      <c r="JC38" s="1231">
        <f t="shared" si="477"/>
        <v>0</v>
      </c>
      <c r="JD38" s="942">
        <f t="shared" si="477"/>
        <v>218.5</v>
      </c>
      <c r="JE38" s="942">
        <f t="shared" si="477"/>
        <v>0</v>
      </c>
      <c r="JF38" s="943">
        <f t="shared" si="477"/>
        <v>174.8</v>
      </c>
      <c r="JG38" s="944">
        <f t="shared" si="477"/>
        <v>0</v>
      </c>
      <c r="JH38" s="944">
        <f t="shared" si="477"/>
        <v>0</v>
      </c>
      <c r="JI38" s="944">
        <f t="shared" si="477"/>
        <v>0</v>
      </c>
      <c r="JJ38" s="944">
        <f t="shared" si="477"/>
        <v>0</v>
      </c>
      <c r="JK38" s="944">
        <f t="shared" si="477"/>
        <v>0</v>
      </c>
      <c r="JL38" s="944">
        <f t="shared" si="477"/>
        <v>0</v>
      </c>
      <c r="JM38" s="944">
        <f t="shared" si="477"/>
        <v>0</v>
      </c>
      <c r="JN38" s="944">
        <f t="shared" si="477"/>
        <v>0</v>
      </c>
      <c r="JO38" s="1231">
        <f t="shared" si="477"/>
        <v>0</v>
      </c>
      <c r="JP38" s="942">
        <f t="shared" si="477"/>
        <v>0</v>
      </c>
      <c r="JQ38" s="943">
        <f t="shared" si="477"/>
        <v>0</v>
      </c>
      <c r="JR38" s="944">
        <f t="shared" si="477"/>
        <v>65.55</v>
      </c>
      <c r="JS38" s="944">
        <f t="shared" si="477"/>
        <v>0</v>
      </c>
      <c r="JT38" s="944">
        <f t="shared" si="477"/>
        <v>43.7</v>
      </c>
      <c r="JU38" s="944">
        <f t="shared" si="477"/>
        <v>0</v>
      </c>
      <c r="JV38" s="945">
        <f t="shared" si="477"/>
        <v>0</v>
      </c>
      <c r="JW38" s="945">
        <f t="shared" si="477"/>
        <v>0</v>
      </c>
      <c r="JX38" s="945">
        <f t="shared" si="477"/>
        <v>0</v>
      </c>
      <c r="JY38" s="945">
        <f t="shared" si="477"/>
        <v>0</v>
      </c>
      <c r="JZ38" s="945">
        <f t="shared" si="477"/>
        <v>0</v>
      </c>
      <c r="KA38" s="945">
        <f t="shared" si="477"/>
        <v>0</v>
      </c>
      <c r="KB38" s="945">
        <f t="shared" si="477"/>
        <v>0</v>
      </c>
      <c r="KC38" s="945">
        <f t="shared" si="477"/>
        <v>0</v>
      </c>
      <c r="KD38" s="946">
        <f t="shared" si="477"/>
        <v>0</v>
      </c>
      <c r="KE38" s="946">
        <f t="shared" si="477"/>
        <v>0</v>
      </c>
      <c r="KF38" s="946">
        <f t="shared" si="477"/>
        <v>0</v>
      </c>
      <c r="KG38" s="946">
        <f t="shared" si="477"/>
        <v>0</v>
      </c>
      <c r="KH38" s="946">
        <f t="shared" si="477"/>
        <v>0</v>
      </c>
      <c r="KI38" s="946">
        <f t="shared" si="477"/>
        <v>0</v>
      </c>
      <c r="KJ38" s="946">
        <f t="shared" si="477"/>
        <v>0</v>
      </c>
      <c r="KK38" s="946">
        <f t="shared" si="477"/>
        <v>0</v>
      </c>
      <c r="KL38" s="946">
        <f t="shared" si="477"/>
        <v>0</v>
      </c>
      <c r="KM38" s="946">
        <f t="shared" si="477"/>
        <v>0</v>
      </c>
      <c r="KN38" s="946">
        <f t="shared" si="477"/>
        <v>0</v>
      </c>
      <c r="KO38" s="946">
        <f t="shared" si="477"/>
        <v>0</v>
      </c>
      <c r="KP38" s="946">
        <f t="shared" si="477"/>
        <v>0</v>
      </c>
      <c r="KQ38" s="946">
        <f t="shared" si="477"/>
        <v>0</v>
      </c>
      <c r="KR38" s="898"/>
      <c r="KS38" s="898"/>
      <c r="KT38" s="898"/>
      <c r="KU38" s="898"/>
      <c r="KV38" s="898"/>
      <c r="KW38" s="898"/>
      <c r="KX38" s="898"/>
      <c r="KY38" s="898"/>
      <c r="KZ38" s="1363"/>
      <c r="LA38" s="1217">
        <f t="shared" ref="LA38:MM38" si="478">SUM(JA38/$DO$18)</f>
        <v>0</v>
      </c>
      <c r="LB38" s="1217">
        <f t="shared" si="478"/>
        <v>0</v>
      </c>
      <c r="LC38" s="1217">
        <f t="shared" si="478"/>
        <v>0</v>
      </c>
      <c r="LD38" s="545">
        <f t="shared" si="478"/>
        <v>57.72787318361955</v>
      </c>
      <c r="LE38" s="545">
        <f t="shared" si="478"/>
        <v>0</v>
      </c>
      <c r="LF38" s="329">
        <f t="shared" si="478"/>
        <v>46.182298546895645</v>
      </c>
      <c r="LG38" s="550">
        <f t="shared" si="478"/>
        <v>0</v>
      </c>
      <c r="LH38" s="550">
        <f t="shared" si="478"/>
        <v>0</v>
      </c>
      <c r="LI38" s="550">
        <f t="shared" si="478"/>
        <v>0</v>
      </c>
      <c r="LJ38" s="550">
        <f t="shared" si="478"/>
        <v>0</v>
      </c>
      <c r="LK38" s="550">
        <f t="shared" si="478"/>
        <v>0</v>
      </c>
      <c r="LL38" s="550">
        <f t="shared" si="478"/>
        <v>0</v>
      </c>
      <c r="LM38" s="550">
        <f t="shared" si="478"/>
        <v>0</v>
      </c>
      <c r="LN38" s="550">
        <f t="shared" si="478"/>
        <v>0</v>
      </c>
      <c r="LO38" s="1217">
        <f t="shared" si="478"/>
        <v>0</v>
      </c>
      <c r="LP38" s="1217">
        <f t="shared" si="478"/>
        <v>0</v>
      </c>
      <c r="LQ38" s="1217">
        <f t="shared" si="478"/>
        <v>0</v>
      </c>
      <c r="LR38" s="550">
        <f t="shared" si="478"/>
        <v>17.318361955085862</v>
      </c>
      <c r="LS38" s="550">
        <f t="shared" si="478"/>
        <v>0</v>
      </c>
      <c r="LT38" s="550">
        <f t="shared" si="478"/>
        <v>11.545574636723911</v>
      </c>
      <c r="LU38" s="550">
        <f t="shared" si="478"/>
        <v>0</v>
      </c>
      <c r="LV38" s="932">
        <f t="shared" si="478"/>
        <v>0</v>
      </c>
      <c r="LW38" s="932">
        <f t="shared" si="478"/>
        <v>0</v>
      </c>
      <c r="LX38" s="932">
        <f t="shared" si="478"/>
        <v>0</v>
      </c>
      <c r="LY38" s="932">
        <f t="shared" si="478"/>
        <v>0</v>
      </c>
      <c r="LZ38" s="932">
        <f t="shared" si="478"/>
        <v>0</v>
      </c>
      <c r="MA38" s="932">
        <f t="shared" si="478"/>
        <v>0</v>
      </c>
      <c r="MB38" s="932">
        <f t="shared" si="478"/>
        <v>0</v>
      </c>
      <c r="MC38" s="932">
        <f t="shared" si="478"/>
        <v>0</v>
      </c>
      <c r="MD38" s="932">
        <f t="shared" si="478"/>
        <v>0</v>
      </c>
      <c r="ME38" s="327">
        <f t="shared" si="478"/>
        <v>0</v>
      </c>
      <c r="MF38" s="327">
        <f t="shared" si="478"/>
        <v>0</v>
      </c>
      <c r="MG38" s="327">
        <f t="shared" si="478"/>
        <v>0</v>
      </c>
      <c r="MH38" s="327">
        <f t="shared" si="478"/>
        <v>0</v>
      </c>
      <c r="MI38" s="327">
        <f t="shared" si="478"/>
        <v>0</v>
      </c>
      <c r="MJ38" s="327">
        <f t="shared" si="478"/>
        <v>0</v>
      </c>
      <c r="MK38" s="327">
        <f t="shared" si="478"/>
        <v>0</v>
      </c>
      <c r="ML38" s="327">
        <f t="shared" si="478"/>
        <v>0</v>
      </c>
      <c r="MM38" s="327">
        <f t="shared" si="478"/>
        <v>0</v>
      </c>
      <c r="MN38" s="327">
        <f t="shared" ref="MN38:MP38" si="479">SUM(KN38/$DO$18)</f>
        <v>0</v>
      </c>
      <c r="MO38" s="327">
        <f t="shared" si="479"/>
        <v>0</v>
      </c>
      <c r="MP38" s="327">
        <f t="shared" si="479"/>
        <v>0</v>
      </c>
      <c r="MQ38" s="327">
        <f>SUM(KQ38/$DO$18)</f>
        <v>0</v>
      </c>
    </row>
    <row r="39" spans="1:355" s="317" customFormat="1" ht="15" hidden="1" customHeight="1" outlineLevel="1" thickTop="1" thickBot="1" x14ac:dyDescent="0.3">
      <c r="A39" s="941"/>
      <c r="B39" s="620" t="s">
        <v>965</v>
      </c>
      <c r="C39" s="877">
        <v>7000</v>
      </c>
      <c r="D39" s="621" t="s">
        <v>825</v>
      </c>
      <c r="E39" s="760">
        <f>(C39/64.55337)</f>
        <v>108.43740613387031</v>
      </c>
      <c r="F39" s="761"/>
      <c r="G39" s="622" t="s">
        <v>966</v>
      </c>
      <c r="H39" s="877">
        <v>10000</v>
      </c>
      <c r="I39" s="621" t="s">
        <v>825</v>
      </c>
      <c r="J39" s="762">
        <f>(H39/69.5388)</f>
        <v>143.80460980057177</v>
      </c>
      <c r="K39" s="756"/>
      <c r="L39" s="797"/>
      <c r="M39" s="798">
        <f>((E30*L39)/1)</f>
        <v>0</v>
      </c>
      <c r="N39" s="784">
        <f t="shared" si="345"/>
        <v>0</v>
      </c>
      <c r="O39" s="1534"/>
      <c r="P39" s="797"/>
      <c r="Q39" s="798">
        <f>((E30*P39)/1)</f>
        <v>0</v>
      </c>
      <c r="R39" s="784">
        <f t="shared" si="346"/>
        <v>0</v>
      </c>
      <c r="S39" s="1534"/>
      <c r="T39" s="797">
        <v>8</v>
      </c>
      <c r="U39" s="798">
        <f>((E30*T39)/1)</f>
        <v>160</v>
      </c>
      <c r="V39" s="784">
        <f t="shared" si="347"/>
        <v>417.67646675938698</v>
      </c>
      <c r="W39" s="1534"/>
      <c r="X39" s="797" t="s">
        <v>1811</v>
      </c>
      <c r="Y39" s="798"/>
      <c r="Z39" s="784"/>
      <c r="AA39" s="1534"/>
      <c r="AB39" s="797">
        <v>16</v>
      </c>
      <c r="AC39" s="798">
        <f>((E30*AB39)/1)</f>
        <v>320</v>
      </c>
      <c r="AD39" s="784">
        <f t="shared" si="349"/>
        <v>663.95528033379333</v>
      </c>
      <c r="AE39" s="1534"/>
      <c r="AF39" s="797"/>
      <c r="AG39" s="798">
        <f>((E30*AF39)/1)</f>
        <v>0</v>
      </c>
      <c r="AH39" s="784">
        <f t="shared" si="350"/>
        <v>0</v>
      </c>
      <c r="AI39" s="1534"/>
      <c r="AJ39" s="797"/>
      <c r="AK39" s="798">
        <f>((E31*AJ39)/1)</f>
        <v>0</v>
      </c>
      <c r="AL39" s="784">
        <f t="shared" si="351"/>
        <v>0</v>
      </c>
      <c r="AM39" s="1534"/>
      <c r="AN39" s="797"/>
      <c r="AO39" s="799">
        <f>((E30*AN39)/1)</f>
        <v>0</v>
      </c>
      <c r="AP39" s="784">
        <f t="shared" si="352"/>
        <v>0</v>
      </c>
      <c r="AQ39" s="1534"/>
      <c r="AR39" s="797"/>
      <c r="AS39" s="798">
        <f>((E30*AR39)/1)</f>
        <v>0</v>
      </c>
      <c r="AT39" s="784">
        <f t="shared" si="353"/>
        <v>0</v>
      </c>
      <c r="AU39" s="1534"/>
      <c r="AV39" s="797"/>
      <c r="AW39" s="798">
        <f>((E30*AV39)/1)</f>
        <v>0</v>
      </c>
      <c r="AX39" s="784">
        <f t="shared" si="354"/>
        <v>0</v>
      </c>
      <c r="AY39" s="1534"/>
      <c r="AZ39" s="797"/>
      <c r="BA39" s="798">
        <f>((E30*AZ39)/1)</f>
        <v>0</v>
      </c>
      <c r="BB39" s="784">
        <f t="shared" si="369"/>
        <v>0</v>
      </c>
      <c r="BC39" s="649"/>
      <c r="BD39" s="797"/>
      <c r="BE39" s="783">
        <f>((E30*BD39)/1)*(D38)</f>
        <v>0</v>
      </c>
      <c r="BF39" s="319"/>
      <c r="BG39" s="1332">
        <f t="shared" si="355"/>
        <v>2.1632634941863609</v>
      </c>
      <c r="BH39" s="1333">
        <f t="shared" si="356"/>
        <v>2.1741399908838508</v>
      </c>
      <c r="BI39" s="1334">
        <f t="shared" si="357"/>
        <v>1087.0699954419254</v>
      </c>
      <c r="BJ39" s="1817">
        <f t="shared" si="371"/>
        <v>1391.4495941656646</v>
      </c>
      <c r="BK39" s="1334">
        <f>(BH39*700)</f>
        <v>1521.8979936186956</v>
      </c>
      <c r="BL39" s="1945"/>
      <c r="BM39" s="1946"/>
      <c r="BN39" s="1947"/>
      <c r="BO39" s="1582"/>
      <c r="BP39" s="1583"/>
      <c r="BQ39" s="1484"/>
      <c r="BR39" s="734">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692">
        <f t="shared" si="372"/>
        <v>0</v>
      </c>
      <c r="BT39" s="693">
        <f>AF31</f>
        <v>0</v>
      </c>
      <c r="BU39" s="1146" t="str">
        <f>$BU$19</f>
        <v>GH KoolBloom</v>
      </c>
      <c r="BV39" s="1143" t="str">
        <f>$BV$19</f>
        <v>Weight</v>
      </c>
      <c r="BW39" s="1239">
        <f>BW$19</f>
        <v>0</v>
      </c>
      <c r="BX39" s="1239">
        <f t="shared" ref="BX39:DM39" si="480">BX$19</f>
        <v>0</v>
      </c>
      <c r="BY39" s="1239">
        <f t="shared" si="480"/>
        <v>0</v>
      </c>
      <c r="BZ39" s="1240">
        <f t="shared" si="480"/>
        <v>0.1</v>
      </c>
      <c r="CA39" s="1240">
        <f t="shared" si="480"/>
        <v>0</v>
      </c>
      <c r="CB39" s="1241">
        <f t="shared" si="480"/>
        <v>0.1</v>
      </c>
      <c r="CC39" s="1242">
        <f t="shared" si="480"/>
        <v>0</v>
      </c>
      <c r="CD39" s="1242">
        <f t="shared" si="480"/>
        <v>0</v>
      </c>
      <c r="CE39" s="1242">
        <f t="shared" si="480"/>
        <v>0</v>
      </c>
      <c r="CF39" s="1242">
        <f t="shared" si="480"/>
        <v>0</v>
      </c>
      <c r="CG39" s="1242">
        <f t="shared" si="480"/>
        <v>0</v>
      </c>
      <c r="CH39" s="1242">
        <f t="shared" si="480"/>
        <v>0</v>
      </c>
      <c r="CI39" s="1242">
        <f t="shared" si="480"/>
        <v>0</v>
      </c>
      <c r="CJ39" s="1242">
        <f t="shared" si="480"/>
        <v>0</v>
      </c>
      <c r="CK39" s="1239">
        <f t="shared" si="480"/>
        <v>0</v>
      </c>
      <c r="CL39" s="1240">
        <f t="shared" si="480"/>
        <v>0</v>
      </c>
      <c r="CM39" s="1241">
        <f t="shared" si="480"/>
        <v>0</v>
      </c>
      <c r="CN39" s="1242">
        <f t="shared" si="480"/>
        <v>0</v>
      </c>
      <c r="CO39" s="1242">
        <f t="shared" si="480"/>
        <v>0</v>
      </c>
      <c r="CP39" s="1242">
        <f t="shared" si="480"/>
        <v>0</v>
      </c>
      <c r="CQ39" s="1242">
        <f t="shared" si="480"/>
        <v>0</v>
      </c>
      <c r="CR39" s="1243">
        <f t="shared" si="480"/>
        <v>0</v>
      </c>
      <c r="CS39" s="1243">
        <f t="shared" si="480"/>
        <v>0</v>
      </c>
      <c r="CT39" s="1243">
        <f t="shared" si="480"/>
        <v>0</v>
      </c>
      <c r="CU39" s="1243">
        <f t="shared" si="480"/>
        <v>0</v>
      </c>
      <c r="CV39" s="1243">
        <f t="shared" si="480"/>
        <v>0</v>
      </c>
      <c r="CW39" s="1243">
        <f t="shared" si="480"/>
        <v>0</v>
      </c>
      <c r="CX39" s="1243">
        <f t="shared" si="480"/>
        <v>0</v>
      </c>
      <c r="CY39" s="1243">
        <f t="shared" si="480"/>
        <v>0</v>
      </c>
      <c r="CZ39" s="1244">
        <f t="shared" si="480"/>
        <v>0</v>
      </c>
      <c r="DA39" s="1244">
        <f t="shared" si="480"/>
        <v>0</v>
      </c>
      <c r="DB39" s="1244">
        <f t="shared" si="480"/>
        <v>0</v>
      </c>
      <c r="DC39" s="1244">
        <f t="shared" si="480"/>
        <v>0</v>
      </c>
      <c r="DD39" s="1244">
        <f t="shared" si="480"/>
        <v>0</v>
      </c>
      <c r="DE39" s="1244">
        <f t="shared" si="480"/>
        <v>0</v>
      </c>
      <c r="DF39" s="1244">
        <f t="shared" si="480"/>
        <v>0</v>
      </c>
      <c r="DG39" s="1244">
        <f t="shared" si="480"/>
        <v>0</v>
      </c>
      <c r="DH39" s="1244">
        <f t="shared" si="480"/>
        <v>0</v>
      </c>
      <c r="DI39" s="1244">
        <f t="shared" si="480"/>
        <v>0</v>
      </c>
      <c r="DJ39" s="1244">
        <f t="shared" si="480"/>
        <v>0</v>
      </c>
      <c r="DK39" s="1244">
        <f t="shared" si="480"/>
        <v>0</v>
      </c>
      <c r="DL39" s="1244">
        <f t="shared" si="480"/>
        <v>0</v>
      </c>
      <c r="DM39" s="1244">
        <f t="shared" si="480"/>
        <v>0</v>
      </c>
      <c r="DN39" s="933"/>
      <c r="DT39" s="739"/>
      <c r="EM39" s="898"/>
      <c r="EN39" s="898"/>
      <c r="EO39" s="898"/>
      <c r="EP39" s="898"/>
      <c r="EQ39" s="898"/>
      <c r="ER39" s="898"/>
      <c r="ES39" s="898"/>
      <c r="ET39" s="898"/>
      <c r="EU39" s="898"/>
      <c r="EV39" s="898"/>
      <c r="EW39" s="898"/>
      <c r="EX39" s="898"/>
      <c r="EY39" s="898"/>
      <c r="EZ39" s="1348" t="str">
        <f t="shared" si="374"/>
        <v>GH KoolBloom</v>
      </c>
      <c r="FA39" s="1224">
        <f t="shared" si="375"/>
        <v>0</v>
      </c>
      <c r="FB39" s="1224">
        <f t="shared" si="376"/>
        <v>0</v>
      </c>
      <c r="FC39" s="1224">
        <f t="shared" si="377"/>
        <v>0</v>
      </c>
      <c r="FD39" s="544">
        <f t="shared" si="378"/>
        <v>0</v>
      </c>
      <c r="FE39" s="544">
        <f t="shared" si="379"/>
        <v>0</v>
      </c>
      <c r="FF39" s="324">
        <f t="shared" si="380"/>
        <v>0</v>
      </c>
      <c r="FG39" s="549">
        <f t="shared" si="381"/>
        <v>0</v>
      </c>
      <c r="FH39" s="549">
        <f t="shared" si="382"/>
        <v>0</v>
      </c>
      <c r="FI39" s="549">
        <f t="shared" si="383"/>
        <v>0</v>
      </c>
      <c r="FJ39" s="549">
        <f t="shared" si="384"/>
        <v>0</v>
      </c>
      <c r="FK39" s="549">
        <f t="shared" si="385"/>
        <v>0</v>
      </c>
      <c r="FL39" s="549">
        <f t="shared" si="386"/>
        <v>0</v>
      </c>
      <c r="FM39" s="549">
        <f t="shared" si="387"/>
        <v>0</v>
      </c>
      <c r="FN39" s="549">
        <f t="shared" si="388"/>
        <v>0</v>
      </c>
      <c r="FO39" s="1203">
        <f t="shared" si="389"/>
        <v>0</v>
      </c>
      <c r="FP39" s="544">
        <f t="shared" si="390"/>
        <v>0</v>
      </c>
      <c r="FQ39" s="324">
        <f t="shared" si="391"/>
        <v>0</v>
      </c>
      <c r="FR39" s="548">
        <f t="shared" si="392"/>
        <v>0</v>
      </c>
      <c r="FS39" s="548">
        <f t="shared" si="393"/>
        <v>0</v>
      </c>
      <c r="FT39" s="548">
        <f t="shared" si="464"/>
        <v>0</v>
      </c>
      <c r="FU39" s="548">
        <f t="shared" si="394"/>
        <v>0</v>
      </c>
      <c r="FV39" s="928">
        <f t="shared" si="395"/>
        <v>0</v>
      </c>
      <c r="FW39" s="928">
        <f t="shared" si="396"/>
        <v>0</v>
      </c>
      <c r="FX39" s="928">
        <f t="shared" si="397"/>
        <v>0</v>
      </c>
      <c r="FY39" s="928">
        <f t="shared" si="398"/>
        <v>0</v>
      </c>
      <c r="FZ39" s="928">
        <f t="shared" si="399"/>
        <v>0</v>
      </c>
      <c r="GA39" s="928">
        <f t="shared" si="400"/>
        <v>0</v>
      </c>
      <c r="GB39" s="928">
        <f t="shared" si="401"/>
        <v>0</v>
      </c>
      <c r="GC39" s="928">
        <f t="shared" si="402"/>
        <v>0</v>
      </c>
      <c r="GD39" s="326">
        <f t="shared" si="403"/>
        <v>0</v>
      </c>
      <c r="GE39" s="326">
        <f t="shared" si="404"/>
        <v>0</v>
      </c>
      <c r="GF39" s="326">
        <f t="shared" si="405"/>
        <v>0</v>
      </c>
      <c r="GG39" s="326">
        <f t="shared" si="406"/>
        <v>0</v>
      </c>
      <c r="GH39" s="326">
        <f t="shared" si="407"/>
        <v>0</v>
      </c>
      <c r="GI39" s="326">
        <f t="shared" si="408"/>
        <v>0</v>
      </c>
      <c r="GJ39" s="326">
        <f t="shared" si="409"/>
        <v>0</v>
      </c>
      <c r="GK39" s="326">
        <f t="shared" si="410"/>
        <v>0</v>
      </c>
      <c r="GL39" s="326">
        <f t="shared" si="411"/>
        <v>0</v>
      </c>
      <c r="GM39" s="326">
        <f t="shared" si="412"/>
        <v>0</v>
      </c>
      <c r="GN39" s="326">
        <f t="shared" si="413"/>
        <v>0</v>
      </c>
      <c r="GO39" s="326">
        <f t="shared" si="414"/>
        <v>0</v>
      </c>
      <c r="GP39" s="326">
        <f t="shared" si="415"/>
        <v>0</v>
      </c>
      <c r="GQ39" s="326">
        <f t="shared" si="416"/>
        <v>0</v>
      </c>
      <c r="GR39" s="898"/>
      <c r="GS39" s="898"/>
      <c r="GT39" s="898"/>
      <c r="GU39" s="898"/>
      <c r="GV39" s="898"/>
      <c r="GW39" s="898"/>
      <c r="GX39" s="898"/>
      <c r="GY39" s="898"/>
      <c r="GZ39" s="1375"/>
      <c r="HA39" s="1225">
        <f t="shared" si="417"/>
        <v>0</v>
      </c>
      <c r="HB39" s="1225">
        <f t="shared" si="418"/>
        <v>0</v>
      </c>
      <c r="HC39" s="1225">
        <f t="shared" si="419"/>
        <v>0</v>
      </c>
      <c r="HD39" s="542">
        <f t="shared" si="420"/>
        <v>0</v>
      </c>
      <c r="HE39" s="542">
        <f t="shared" si="421"/>
        <v>0</v>
      </c>
      <c r="HF39" s="321">
        <f t="shared" si="422"/>
        <v>0</v>
      </c>
      <c r="HG39" s="547">
        <f t="shared" si="423"/>
        <v>0</v>
      </c>
      <c r="HH39" s="547">
        <f t="shared" si="424"/>
        <v>0</v>
      </c>
      <c r="HI39" s="547">
        <f t="shared" si="425"/>
        <v>0</v>
      </c>
      <c r="HJ39" s="547">
        <f t="shared" si="426"/>
        <v>0</v>
      </c>
      <c r="HK39" s="547">
        <f t="shared" si="427"/>
        <v>0</v>
      </c>
      <c r="HL39" s="547">
        <f t="shared" si="428"/>
        <v>0</v>
      </c>
      <c r="HM39" s="547">
        <f t="shared" si="429"/>
        <v>0</v>
      </c>
      <c r="HN39" s="547">
        <f t="shared" si="430"/>
        <v>0</v>
      </c>
      <c r="HO39" s="1225">
        <f t="shared" si="431"/>
        <v>0</v>
      </c>
      <c r="HP39" s="542">
        <f t="shared" si="432"/>
        <v>0</v>
      </c>
      <c r="HQ39" s="321">
        <f t="shared" si="433"/>
        <v>0</v>
      </c>
      <c r="HR39" s="547">
        <f t="shared" si="434"/>
        <v>0</v>
      </c>
      <c r="HS39" s="547">
        <f t="shared" si="435"/>
        <v>0</v>
      </c>
      <c r="HT39" s="547">
        <f t="shared" si="436"/>
        <v>0</v>
      </c>
      <c r="HU39" s="547">
        <f t="shared" si="437"/>
        <v>0</v>
      </c>
      <c r="HV39" s="931">
        <f t="shared" si="438"/>
        <v>0</v>
      </c>
      <c r="HW39" s="931">
        <f t="shared" si="439"/>
        <v>0</v>
      </c>
      <c r="HX39" s="931">
        <f t="shared" si="440"/>
        <v>0</v>
      </c>
      <c r="HY39" s="931">
        <f t="shared" si="441"/>
        <v>0</v>
      </c>
      <c r="HZ39" s="931">
        <f t="shared" si="442"/>
        <v>0</v>
      </c>
      <c r="IA39" s="931">
        <f t="shared" si="443"/>
        <v>0</v>
      </c>
      <c r="IB39" s="931">
        <f t="shared" si="444"/>
        <v>0</v>
      </c>
      <c r="IC39" s="931">
        <f t="shared" si="445"/>
        <v>0</v>
      </c>
      <c r="ID39" s="1226">
        <f t="shared" si="446"/>
        <v>0</v>
      </c>
      <c r="IE39" s="1226">
        <f t="shared" si="447"/>
        <v>0</v>
      </c>
      <c r="IF39" s="1226">
        <f t="shared" si="448"/>
        <v>0</v>
      </c>
      <c r="IG39" s="1226">
        <f t="shared" si="449"/>
        <v>0</v>
      </c>
      <c r="IH39" s="1226">
        <f t="shared" si="450"/>
        <v>0</v>
      </c>
      <c r="II39" s="1226">
        <f t="shared" si="451"/>
        <v>0</v>
      </c>
      <c r="IJ39" s="1226">
        <f t="shared" si="452"/>
        <v>0</v>
      </c>
      <c r="IK39" s="1226">
        <f t="shared" si="453"/>
        <v>0</v>
      </c>
      <c r="IL39" s="1226">
        <f t="shared" si="454"/>
        <v>0</v>
      </c>
      <c r="IM39" s="1226">
        <f t="shared" si="455"/>
        <v>0</v>
      </c>
      <c r="IN39" s="1226">
        <f t="shared" si="456"/>
        <v>0</v>
      </c>
      <c r="IO39" s="1226">
        <f t="shared" si="457"/>
        <v>0</v>
      </c>
      <c r="IP39" s="1226">
        <f t="shared" si="458"/>
        <v>0</v>
      </c>
      <c r="IQ39" s="1226">
        <f t="shared" si="459"/>
        <v>0</v>
      </c>
      <c r="IR39" s="902"/>
      <c r="IS39" s="902"/>
      <c r="IT39" s="902"/>
      <c r="IU39" s="902"/>
      <c r="IV39" s="902"/>
      <c r="IW39" s="902"/>
      <c r="IX39" s="902"/>
      <c r="IY39" s="902"/>
      <c r="IZ39" s="1365"/>
      <c r="JA39" s="1231">
        <f t="shared" ref="JA39:KQ39" si="481">SUM(BW39*$DP$19)</f>
        <v>0</v>
      </c>
      <c r="JB39" s="1231">
        <f t="shared" si="481"/>
        <v>0</v>
      </c>
      <c r="JC39" s="1231">
        <f t="shared" si="481"/>
        <v>0</v>
      </c>
      <c r="JD39" s="942">
        <f t="shared" si="481"/>
        <v>450</v>
      </c>
      <c r="JE39" s="942">
        <f t="shared" si="481"/>
        <v>0</v>
      </c>
      <c r="JF39" s="943">
        <f t="shared" si="481"/>
        <v>450</v>
      </c>
      <c r="JG39" s="944">
        <f t="shared" si="481"/>
        <v>0</v>
      </c>
      <c r="JH39" s="944">
        <f t="shared" si="481"/>
        <v>0</v>
      </c>
      <c r="JI39" s="944">
        <f t="shared" si="481"/>
        <v>0</v>
      </c>
      <c r="JJ39" s="944">
        <f t="shared" si="481"/>
        <v>0</v>
      </c>
      <c r="JK39" s="944">
        <f t="shared" si="481"/>
        <v>0</v>
      </c>
      <c r="JL39" s="944">
        <f t="shared" si="481"/>
        <v>0</v>
      </c>
      <c r="JM39" s="944">
        <f t="shared" si="481"/>
        <v>0</v>
      </c>
      <c r="JN39" s="944">
        <f t="shared" si="481"/>
        <v>0</v>
      </c>
      <c r="JO39" s="1231">
        <f t="shared" si="481"/>
        <v>0</v>
      </c>
      <c r="JP39" s="942">
        <f t="shared" si="481"/>
        <v>0</v>
      </c>
      <c r="JQ39" s="943">
        <f t="shared" si="481"/>
        <v>0</v>
      </c>
      <c r="JR39" s="944">
        <f t="shared" si="481"/>
        <v>0</v>
      </c>
      <c r="JS39" s="944">
        <f t="shared" si="481"/>
        <v>0</v>
      </c>
      <c r="JT39" s="944">
        <f t="shared" si="481"/>
        <v>0</v>
      </c>
      <c r="JU39" s="944">
        <f t="shared" si="481"/>
        <v>0</v>
      </c>
      <c r="JV39" s="945">
        <f t="shared" si="481"/>
        <v>0</v>
      </c>
      <c r="JW39" s="945">
        <f t="shared" si="481"/>
        <v>0</v>
      </c>
      <c r="JX39" s="945">
        <f t="shared" si="481"/>
        <v>0</v>
      </c>
      <c r="JY39" s="945">
        <f t="shared" si="481"/>
        <v>0</v>
      </c>
      <c r="JZ39" s="945">
        <f t="shared" si="481"/>
        <v>0</v>
      </c>
      <c r="KA39" s="945">
        <f t="shared" si="481"/>
        <v>0</v>
      </c>
      <c r="KB39" s="945">
        <f t="shared" si="481"/>
        <v>0</v>
      </c>
      <c r="KC39" s="945">
        <f t="shared" si="481"/>
        <v>0</v>
      </c>
      <c r="KD39" s="946">
        <f t="shared" si="481"/>
        <v>0</v>
      </c>
      <c r="KE39" s="946">
        <f t="shared" si="481"/>
        <v>0</v>
      </c>
      <c r="KF39" s="946">
        <f t="shared" si="481"/>
        <v>0</v>
      </c>
      <c r="KG39" s="946">
        <f t="shared" si="481"/>
        <v>0</v>
      </c>
      <c r="KH39" s="946">
        <f t="shared" si="481"/>
        <v>0</v>
      </c>
      <c r="KI39" s="946">
        <f t="shared" si="481"/>
        <v>0</v>
      </c>
      <c r="KJ39" s="946">
        <f t="shared" si="481"/>
        <v>0</v>
      </c>
      <c r="KK39" s="946">
        <f t="shared" si="481"/>
        <v>0</v>
      </c>
      <c r="KL39" s="946">
        <f t="shared" si="481"/>
        <v>0</v>
      </c>
      <c r="KM39" s="946">
        <f t="shared" si="481"/>
        <v>0</v>
      </c>
      <c r="KN39" s="946">
        <f t="shared" si="481"/>
        <v>0</v>
      </c>
      <c r="KO39" s="946">
        <f t="shared" si="481"/>
        <v>0</v>
      </c>
      <c r="KP39" s="946">
        <f t="shared" si="481"/>
        <v>0</v>
      </c>
      <c r="KQ39" s="946">
        <f t="shared" si="481"/>
        <v>0</v>
      </c>
      <c r="KR39" s="898"/>
      <c r="KS39" s="898"/>
      <c r="KT39" s="898"/>
      <c r="KU39" s="898"/>
      <c r="KV39" s="898"/>
      <c r="KW39" s="898"/>
      <c r="KX39" s="898"/>
      <c r="KY39" s="898"/>
      <c r="KZ39" s="1363"/>
      <c r="LA39" s="1217">
        <f t="shared" ref="LA39:MM39" si="482">SUM(JA39/$DO$19)</f>
        <v>0</v>
      </c>
      <c r="LB39" s="1217">
        <f t="shared" si="482"/>
        <v>0</v>
      </c>
      <c r="LC39" s="1217">
        <f t="shared" si="482"/>
        <v>0</v>
      </c>
      <c r="LD39" s="545">
        <f t="shared" si="482"/>
        <v>118.89035667107001</v>
      </c>
      <c r="LE39" s="545">
        <f t="shared" si="482"/>
        <v>0</v>
      </c>
      <c r="LF39" s="329">
        <f t="shared" si="482"/>
        <v>118.89035667107001</v>
      </c>
      <c r="LG39" s="550">
        <f t="shared" si="482"/>
        <v>0</v>
      </c>
      <c r="LH39" s="550">
        <f t="shared" si="482"/>
        <v>0</v>
      </c>
      <c r="LI39" s="550">
        <f t="shared" si="482"/>
        <v>0</v>
      </c>
      <c r="LJ39" s="550">
        <f t="shared" si="482"/>
        <v>0</v>
      </c>
      <c r="LK39" s="550">
        <f t="shared" si="482"/>
        <v>0</v>
      </c>
      <c r="LL39" s="550">
        <f t="shared" si="482"/>
        <v>0</v>
      </c>
      <c r="LM39" s="550">
        <f t="shared" si="482"/>
        <v>0</v>
      </c>
      <c r="LN39" s="550">
        <f t="shared" si="482"/>
        <v>0</v>
      </c>
      <c r="LO39" s="1217">
        <f t="shared" si="482"/>
        <v>0</v>
      </c>
      <c r="LP39" s="1217">
        <f t="shared" si="482"/>
        <v>0</v>
      </c>
      <c r="LQ39" s="1217">
        <f t="shared" si="482"/>
        <v>0</v>
      </c>
      <c r="LR39" s="550">
        <f t="shared" si="482"/>
        <v>0</v>
      </c>
      <c r="LS39" s="550">
        <f t="shared" si="482"/>
        <v>0</v>
      </c>
      <c r="LT39" s="550">
        <f t="shared" si="482"/>
        <v>0</v>
      </c>
      <c r="LU39" s="550">
        <f t="shared" si="482"/>
        <v>0</v>
      </c>
      <c r="LV39" s="932">
        <f t="shared" si="482"/>
        <v>0</v>
      </c>
      <c r="LW39" s="932">
        <f t="shared" si="482"/>
        <v>0</v>
      </c>
      <c r="LX39" s="932">
        <f t="shared" si="482"/>
        <v>0</v>
      </c>
      <c r="LY39" s="932">
        <f t="shared" si="482"/>
        <v>0</v>
      </c>
      <c r="LZ39" s="932">
        <f t="shared" si="482"/>
        <v>0</v>
      </c>
      <c r="MA39" s="932">
        <f t="shared" si="482"/>
        <v>0</v>
      </c>
      <c r="MB39" s="932">
        <f t="shared" si="482"/>
        <v>0</v>
      </c>
      <c r="MC39" s="932">
        <f t="shared" si="482"/>
        <v>0</v>
      </c>
      <c r="MD39" s="932">
        <f t="shared" si="482"/>
        <v>0</v>
      </c>
      <c r="ME39" s="327">
        <f t="shared" si="482"/>
        <v>0</v>
      </c>
      <c r="MF39" s="327">
        <f t="shared" si="482"/>
        <v>0</v>
      </c>
      <c r="MG39" s="327">
        <f t="shared" si="482"/>
        <v>0</v>
      </c>
      <c r="MH39" s="327">
        <f t="shared" si="482"/>
        <v>0</v>
      </c>
      <c r="MI39" s="327">
        <f t="shared" si="482"/>
        <v>0</v>
      </c>
      <c r="MJ39" s="327">
        <f t="shared" si="482"/>
        <v>0</v>
      </c>
      <c r="MK39" s="327">
        <f t="shared" si="482"/>
        <v>0</v>
      </c>
      <c r="ML39" s="327">
        <f t="shared" si="482"/>
        <v>0</v>
      </c>
      <c r="MM39" s="327">
        <f t="shared" si="482"/>
        <v>0</v>
      </c>
      <c r="MN39" s="327">
        <f t="shared" ref="MN39:MP39" si="483">SUM(KN39/$DO$19)</f>
        <v>0</v>
      </c>
      <c r="MO39" s="327">
        <f t="shared" si="483"/>
        <v>0</v>
      </c>
      <c r="MP39" s="327">
        <f t="shared" si="483"/>
        <v>0</v>
      </c>
      <c r="MQ39" s="327">
        <f>SUM(KQ39/$DO$19)</f>
        <v>0</v>
      </c>
    </row>
    <row r="40" spans="1:355" s="317" customFormat="1" ht="15" hidden="1" customHeight="1" outlineLevel="1" thickTop="1" thickBot="1" x14ac:dyDescent="0.3">
      <c r="A40" s="941"/>
      <c r="B40" s="1911" t="s">
        <v>962</v>
      </c>
      <c r="C40" s="1912"/>
      <c r="D40" s="655"/>
      <c r="E40" s="763"/>
      <c r="F40" s="757"/>
      <c r="G40" s="626"/>
      <c r="H40" s="627"/>
      <c r="I40" s="628"/>
      <c r="J40" s="812"/>
      <c r="K40" s="757"/>
      <c r="L40" s="878"/>
      <c r="M40" s="813"/>
      <c r="N40" s="814"/>
      <c r="O40" s="1537"/>
      <c r="P40" s="815"/>
      <c r="Q40" s="813"/>
      <c r="R40" s="814"/>
      <c r="S40" s="1537"/>
      <c r="T40" s="815"/>
      <c r="U40" s="813"/>
      <c r="V40" s="814"/>
      <c r="W40" s="1537"/>
      <c r="X40" s="815"/>
      <c r="Y40" s="813"/>
      <c r="Z40" s="814"/>
      <c r="AA40" s="1537"/>
      <c r="AB40" s="815"/>
      <c r="AC40" s="813"/>
      <c r="AD40" s="814"/>
      <c r="AE40" s="1537"/>
      <c r="AF40" s="815"/>
      <c r="AG40" s="813"/>
      <c r="AH40" s="814"/>
      <c r="AI40" s="1537"/>
      <c r="AJ40" s="815"/>
      <c r="AK40" s="813"/>
      <c r="AL40" s="814"/>
      <c r="AM40" s="1537"/>
      <c r="AN40" s="815"/>
      <c r="AO40" s="813"/>
      <c r="AP40" s="814"/>
      <c r="AQ40" s="1537"/>
      <c r="AR40" s="815"/>
      <c r="AS40" s="813"/>
      <c r="AT40" s="814"/>
      <c r="AU40" s="1537"/>
      <c r="AV40" s="815"/>
      <c r="AW40" s="813"/>
      <c r="AX40" s="814"/>
      <c r="AY40" s="1537"/>
      <c r="AZ40" s="815"/>
      <c r="BA40" s="813"/>
      <c r="BB40" s="816"/>
      <c r="BC40" s="757"/>
      <c r="BD40" s="815"/>
      <c r="BE40" s="813"/>
      <c r="BF40" s="757"/>
      <c r="BG40" s="815"/>
      <c r="BH40" s="815"/>
      <c r="BI40" s="815"/>
      <c r="BJ40" s="815"/>
      <c r="BK40" s="816"/>
      <c r="BL40" s="1584"/>
      <c r="BM40" s="1585"/>
      <c r="BN40" s="1586"/>
      <c r="BO40" s="1586"/>
      <c r="BP40" s="1587"/>
      <c r="BQ40" s="1484"/>
      <c r="BR40" s="734">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692">
        <f t="shared" si="372"/>
        <v>0</v>
      </c>
      <c r="BT40" s="693">
        <f>AJ31</f>
        <v>0</v>
      </c>
      <c r="BU40" s="1146" t="str">
        <f>$BU$20</f>
        <v>GH Floralicious+</v>
      </c>
      <c r="BV40" s="1143" t="str">
        <f>$BV$20</f>
        <v>Aroma</v>
      </c>
      <c r="BW40" s="1239">
        <f>BW$20</f>
        <v>0</v>
      </c>
      <c r="BX40" s="1239">
        <f t="shared" ref="BX40:DM40" si="484">BX$20</f>
        <v>0.02</v>
      </c>
      <c r="BY40" s="1239">
        <f t="shared" si="484"/>
        <v>0</v>
      </c>
      <c r="BZ40" s="1240">
        <f t="shared" si="484"/>
        <v>8.0000000000000002E-3</v>
      </c>
      <c r="CA40" s="1240">
        <f t="shared" si="484"/>
        <v>0</v>
      </c>
      <c r="CB40" s="1241">
        <f t="shared" si="484"/>
        <v>5.0000000000000001E-3</v>
      </c>
      <c r="CC40" s="1242">
        <f t="shared" si="484"/>
        <v>0</v>
      </c>
      <c r="CD40" s="1242">
        <f t="shared" si="484"/>
        <v>0</v>
      </c>
      <c r="CE40" s="1242">
        <f t="shared" si="484"/>
        <v>0</v>
      </c>
      <c r="CF40" s="1242">
        <f t="shared" si="484"/>
        <v>0</v>
      </c>
      <c r="CG40" s="1242">
        <f t="shared" si="484"/>
        <v>0</v>
      </c>
      <c r="CH40" s="1242">
        <f t="shared" si="484"/>
        <v>0</v>
      </c>
      <c r="CI40" s="1242">
        <f t="shared" si="484"/>
        <v>0</v>
      </c>
      <c r="CJ40" s="1242">
        <f t="shared" si="484"/>
        <v>0</v>
      </c>
      <c r="CK40" s="1239">
        <f t="shared" si="484"/>
        <v>0</v>
      </c>
      <c r="CL40" s="1240">
        <f t="shared" si="484"/>
        <v>0</v>
      </c>
      <c r="CM40" s="1241">
        <f t="shared" si="484"/>
        <v>0</v>
      </c>
      <c r="CN40" s="1242">
        <f t="shared" si="484"/>
        <v>0</v>
      </c>
      <c r="CO40" s="1242">
        <f t="shared" si="484"/>
        <v>0</v>
      </c>
      <c r="CP40" s="1242">
        <f t="shared" si="484"/>
        <v>0</v>
      </c>
      <c r="CQ40" s="1242">
        <f t="shared" si="484"/>
        <v>0</v>
      </c>
      <c r="CR40" s="1243">
        <f t="shared" si="484"/>
        <v>0</v>
      </c>
      <c r="CS40" s="1243">
        <f t="shared" si="484"/>
        <v>0</v>
      </c>
      <c r="CT40" s="1243">
        <f t="shared" si="484"/>
        <v>0</v>
      </c>
      <c r="CU40" s="1243">
        <f t="shared" si="484"/>
        <v>0</v>
      </c>
      <c r="CV40" s="1243">
        <f t="shared" si="484"/>
        <v>0</v>
      </c>
      <c r="CW40" s="1243">
        <f t="shared" si="484"/>
        <v>0</v>
      </c>
      <c r="CX40" s="1243">
        <f t="shared" si="484"/>
        <v>0</v>
      </c>
      <c r="CY40" s="1243">
        <f t="shared" si="484"/>
        <v>0</v>
      </c>
      <c r="CZ40" s="1244">
        <f t="shared" si="484"/>
        <v>0</v>
      </c>
      <c r="DA40" s="1244">
        <f t="shared" si="484"/>
        <v>8.4999999999999995E-4</v>
      </c>
      <c r="DB40" s="1244">
        <f t="shared" si="484"/>
        <v>8.9999999999999993E-3</v>
      </c>
      <c r="DC40" s="1244">
        <f t="shared" si="484"/>
        <v>1.15E-3</v>
      </c>
      <c r="DD40" s="1244">
        <f t="shared" si="484"/>
        <v>0</v>
      </c>
      <c r="DE40" s="1244">
        <f t="shared" si="484"/>
        <v>0</v>
      </c>
      <c r="DF40" s="1244">
        <f t="shared" si="484"/>
        <v>0</v>
      </c>
      <c r="DG40" s="1244">
        <f t="shared" si="484"/>
        <v>0</v>
      </c>
      <c r="DH40" s="1244">
        <f t="shared" si="484"/>
        <v>0</v>
      </c>
      <c r="DI40" s="1244">
        <f t="shared" si="484"/>
        <v>0</v>
      </c>
      <c r="DJ40" s="1244">
        <f t="shared" si="484"/>
        <v>0</v>
      </c>
      <c r="DK40" s="1244">
        <f t="shared" si="484"/>
        <v>0</v>
      </c>
      <c r="DL40" s="1244">
        <f t="shared" si="484"/>
        <v>0</v>
      </c>
      <c r="DM40" s="1244">
        <f t="shared" si="484"/>
        <v>0</v>
      </c>
      <c r="DN40" s="933"/>
      <c r="DT40" s="739"/>
      <c r="EM40" s="898"/>
      <c r="EN40" s="898"/>
      <c r="EO40" s="898"/>
      <c r="EP40" s="898"/>
      <c r="EQ40" s="898"/>
      <c r="ER40" s="898"/>
      <c r="ES40" s="898"/>
      <c r="ET40" s="898"/>
      <c r="EU40" s="898"/>
      <c r="EV40" s="898"/>
      <c r="EW40" s="898"/>
      <c r="EX40" s="898"/>
      <c r="EY40" s="898"/>
      <c r="EZ40" s="1348" t="str">
        <f t="shared" si="374"/>
        <v>GH Floralicious+</v>
      </c>
      <c r="FA40" s="1224">
        <f t="shared" si="375"/>
        <v>0</v>
      </c>
      <c r="FB40" s="1224">
        <f t="shared" si="376"/>
        <v>0</v>
      </c>
      <c r="FC40" s="1224">
        <f t="shared" si="377"/>
        <v>0</v>
      </c>
      <c r="FD40" s="544">
        <f t="shared" si="378"/>
        <v>0</v>
      </c>
      <c r="FE40" s="544">
        <f t="shared" si="379"/>
        <v>0</v>
      </c>
      <c r="FF40" s="324">
        <f t="shared" si="380"/>
        <v>0</v>
      </c>
      <c r="FG40" s="549">
        <f t="shared" si="381"/>
        <v>0</v>
      </c>
      <c r="FH40" s="549">
        <f t="shared" si="382"/>
        <v>0</v>
      </c>
      <c r="FI40" s="549">
        <f t="shared" si="383"/>
        <v>0</v>
      </c>
      <c r="FJ40" s="549">
        <f t="shared" si="384"/>
        <v>0</v>
      </c>
      <c r="FK40" s="549">
        <f t="shared" si="385"/>
        <v>0</v>
      </c>
      <c r="FL40" s="549">
        <f t="shared" si="386"/>
        <v>0</v>
      </c>
      <c r="FM40" s="549">
        <f t="shared" si="387"/>
        <v>0</v>
      </c>
      <c r="FN40" s="549">
        <f t="shared" si="388"/>
        <v>0</v>
      </c>
      <c r="FO40" s="1203">
        <f t="shared" si="389"/>
        <v>0</v>
      </c>
      <c r="FP40" s="544">
        <f t="shared" si="390"/>
        <v>0</v>
      </c>
      <c r="FQ40" s="324">
        <f t="shared" si="391"/>
        <v>0</v>
      </c>
      <c r="FR40" s="548">
        <f t="shared" si="392"/>
        <v>0</v>
      </c>
      <c r="FS40" s="548">
        <f t="shared" si="393"/>
        <v>0</v>
      </c>
      <c r="FT40" s="548">
        <f t="shared" si="464"/>
        <v>0</v>
      </c>
      <c r="FU40" s="548">
        <f t="shared" si="394"/>
        <v>0</v>
      </c>
      <c r="FV40" s="928">
        <f t="shared" si="395"/>
        <v>0</v>
      </c>
      <c r="FW40" s="928">
        <f t="shared" si="396"/>
        <v>0</v>
      </c>
      <c r="FX40" s="928">
        <f t="shared" si="397"/>
        <v>0</v>
      </c>
      <c r="FY40" s="928">
        <f t="shared" si="398"/>
        <v>0</v>
      </c>
      <c r="FZ40" s="928">
        <f t="shared" si="399"/>
        <v>0</v>
      </c>
      <c r="GA40" s="928">
        <f t="shared" si="400"/>
        <v>0</v>
      </c>
      <c r="GB40" s="928">
        <f t="shared" si="401"/>
        <v>0</v>
      </c>
      <c r="GC40" s="928">
        <f t="shared" si="402"/>
        <v>0</v>
      </c>
      <c r="GD40" s="326">
        <f t="shared" si="403"/>
        <v>0</v>
      </c>
      <c r="GE40" s="326">
        <f t="shared" si="404"/>
        <v>0</v>
      </c>
      <c r="GF40" s="326">
        <f t="shared" si="405"/>
        <v>0</v>
      </c>
      <c r="GG40" s="326">
        <f t="shared" si="406"/>
        <v>0</v>
      </c>
      <c r="GH40" s="326">
        <f t="shared" si="407"/>
        <v>0</v>
      </c>
      <c r="GI40" s="326">
        <f t="shared" si="408"/>
        <v>0</v>
      </c>
      <c r="GJ40" s="326">
        <f t="shared" si="409"/>
        <v>0</v>
      </c>
      <c r="GK40" s="326">
        <f t="shared" si="410"/>
        <v>0</v>
      </c>
      <c r="GL40" s="326">
        <f t="shared" si="411"/>
        <v>0</v>
      </c>
      <c r="GM40" s="326">
        <f t="shared" si="412"/>
        <v>0</v>
      </c>
      <c r="GN40" s="326">
        <f t="shared" si="413"/>
        <v>0</v>
      </c>
      <c r="GO40" s="326">
        <f t="shared" si="414"/>
        <v>0</v>
      </c>
      <c r="GP40" s="326">
        <f t="shared" si="415"/>
        <v>0</v>
      </c>
      <c r="GQ40" s="326">
        <f t="shared" si="416"/>
        <v>0</v>
      </c>
      <c r="GR40" s="899"/>
      <c r="GS40" s="899"/>
      <c r="GT40" s="899"/>
      <c r="GU40" s="899"/>
      <c r="GV40" s="899"/>
      <c r="GW40" s="899"/>
      <c r="GX40" s="899"/>
      <c r="GY40" s="899"/>
      <c r="GZ40" s="1374"/>
      <c r="HA40" s="1225">
        <f t="shared" si="417"/>
        <v>0</v>
      </c>
      <c r="HB40" s="1225">
        <f t="shared" si="418"/>
        <v>0</v>
      </c>
      <c r="HC40" s="1225">
        <f t="shared" si="419"/>
        <v>0</v>
      </c>
      <c r="HD40" s="542">
        <f t="shared" si="420"/>
        <v>0</v>
      </c>
      <c r="HE40" s="542">
        <f t="shared" si="421"/>
        <v>0</v>
      </c>
      <c r="HF40" s="321">
        <f t="shared" si="422"/>
        <v>0</v>
      </c>
      <c r="HG40" s="547">
        <f t="shared" si="423"/>
        <v>0</v>
      </c>
      <c r="HH40" s="547">
        <f t="shared" si="424"/>
        <v>0</v>
      </c>
      <c r="HI40" s="547">
        <f t="shared" si="425"/>
        <v>0</v>
      </c>
      <c r="HJ40" s="547">
        <f t="shared" si="426"/>
        <v>0</v>
      </c>
      <c r="HK40" s="547">
        <f t="shared" si="427"/>
        <v>0</v>
      </c>
      <c r="HL40" s="547">
        <f t="shared" si="428"/>
        <v>0</v>
      </c>
      <c r="HM40" s="547">
        <f t="shared" si="429"/>
        <v>0</v>
      </c>
      <c r="HN40" s="547">
        <f t="shared" si="430"/>
        <v>0</v>
      </c>
      <c r="HO40" s="1225">
        <f t="shared" si="431"/>
        <v>0</v>
      </c>
      <c r="HP40" s="542">
        <f t="shared" si="432"/>
        <v>0</v>
      </c>
      <c r="HQ40" s="321">
        <f t="shared" si="433"/>
        <v>0</v>
      </c>
      <c r="HR40" s="547">
        <f t="shared" si="434"/>
        <v>0</v>
      </c>
      <c r="HS40" s="547">
        <f t="shared" si="435"/>
        <v>0</v>
      </c>
      <c r="HT40" s="547">
        <f t="shared" si="436"/>
        <v>0</v>
      </c>
      <c r="HU40" s="547">
        <f t="shared" si="437"/>
        <v>0</v>
      </c>
      <c r="HV40" s="931">
        <f t="shared" si="438"/>
        <v>0</v>
      </c>
      <c r="HW40" s="931">
        <f t="shared" si="439"/>
        <v>0</v>
      </c>
      <c r="HX40" s="931">
        <f t="shared" si="440"/>
        <v>0</v>
      </c>
      <c r="HY40" s="931">
        <f t="shared" si="441"/>
        <v>0</v>
      </c>
      <c r="HZ40" s="931">
        <f t="shared" si="442"/>
        <v>0</v>
      </c>
      <c r="IA40" s="931">
        <f t="shared" si="443"/>
        <v>0</v>
      </c>
      <c r="IB40" s="931">
        <f t="shared" si="444"/>
        <v>0</v>
      </c>
      <c r="IC40" s="931">
        <f t="shared" si="445"/>
        <v>0</v>
      </c>
      <c r="ID40" s="1226">
        <f t="shared" si="446"/>
        <v>0</v>
      </c>
      <c r="IE40" s="1226">
        <f t="shared" si="447"/>
        <v>0</v>
      </c>
      <c r="IF40" s="1226">
        <f t="shared" si="448"/>
        <v>0</v>
      </c>
      <c r="IG40" s="1226">
        <f t="shared" si="449"/>
        <v>0</v>
      </c>
      <c r="IH40" s="1226">
        <f t="shared" si="450"/>
        <v>0</v>
      </c>
      <c r="II40" s="1226">
        <f t="shared" si="451"/>
        <v>0</v>
      </c>
      <c r="IJ40" s="1226">
        <f t="shared" si="452"/>
        <v>0</v>
      </c>
      <c r="IK40" s="1226">
        <f t="shared" si="453"/>
        <v>0</v>
      </c>
      <c r="IL40" s="1226">
        <f t="shared" si="454"/>
        <v>0</v>
      </c>
      <c r="IM40" s="1226">
        <f t="shared" si="455"/>
        <v>0</v>
      </c>
      <c r="IN40" s="1226">
        <f t="shared" si="456"/>
        <v>0</v>
      </c>
      <c r="IO40" s="1226">
        <f t="shared" si="457"/>
        <v>0</v>
      </c>
      <c r="IP40" s="1226">
        <f t="shared" si="458"/>
        <v>0</v>
      </c>
      <c r="IQ40" s="1226">
        <f t="shared" si="459"/>
        <v>0</v>
      </c>
      <c r="IR40" s="902"/>
      <c r="IS40" s="902"/>
      <c r="IT40" s="902"/>
      <c r="IU40" s="902"/>
      <c r="IV40" s="902"/>
      <c r="IW40" s="902"/>
      <c r="IX40" s="902"/>
      <c r="IY40" s="902"/>
      <c r="IZ40" s="1365"/>
      <c r="JA40" s="1231">
        <f t="shared" ref="JA40:KQ40" si="485">SUM(BW40*$DP$20)</f>
        <v>0</v>
      </c>
      <c r="JB40" s="1231">
        <f t="shared" si="485"/>
        <v>10.6</v>
      </c>
      <c r="JC40" s="1231">
        <f t="shared" si="485"/>
        <v>0</v>
      </c>
      <c r="JD40" s="942">
        <f t="shared" si="485"/>
        <v>4.24</v>
      </c>
      <c r="JE40" s="942">
        <f t="shared" si="485"/>
        <v>0</v>
      </c>
      <c r="JF40" s="943">
        <f t="shared" si="485"/>
        <v>2.65</v>
      </c>
      <c r="JG40" s="944">
        <f t="shared" si="485"/>
        <v>0</v>
      </c>
      <c r="JH40" s="944">
        <f t="shared" si="485"/>
        <v>0</v>
      </c>
      <c r="JI40" s="944">
        <f t="shared" si="485"/>
        <v>0</v>
      </c>
      <c r="JJ40" s="944">
        <f t="shared" si="485"/>
        <v>0</v>
      </c>
      <c r="JK40" s="944">
        <f t="shared" si="485"/>
        <v>0</v>
      </c>
      <c r="JL40" s="944">
        <f t="shared" si="485"/>
        <v>0</v>
      </c>
      <c r="JM40" s="944">
        <f t="shared" si="485"/>
        <v>0</v>
      </c>
      <c r="JN40" s="944">
        <f t="shared" si="485"/>
        <v>0</v>
      </c>
      <c r="JO40" s="1231">
        <f t="shared" si="485"/>
        <v>0</v>
      </c>
      <c r="JP40" s="942">
        <f t="shared" si="485"/>
        <v>0</v>
      </c>
      <c r="JQ40" s="943">
        <f t="shared" si="485"/>
        <v>0</v>
      </c>
      <c r="JR40" s="944">
        <f t="shared" si="485"/>
        <v>0</v>
      </c>
      <c r="JS40" s="944">
        <f t="shared" si="485"/>
        <v>0</v>
      </c>
      <c r="JT40" s="944">
        <f t="shared" si="485"/>
        <v>0</v>
      </c>
      <c r="JU40" s="944">
        <f t="shared" si="485"/>
        <v>0</v>
      </c>
      <c r="JV40" s="945">
        <f t="shared" si="485"/>
        <v>0</v>
      </c>
      <c r="JW40" s="945">
        <f t="shared" si="485"/>
        <v>0</v>
      </c>
      <c r="JX40" s="945">
        <f t="shared" si="485"/>
        <v>0</v>
      </c>
      <c r="JY40" s="945">
        <f t="shared" si="485"/>
        <v>0</v>
      </c>
      <c r="JZ40" s="945">
        <f t="shared" si="485"/>
        <v>0</v>
      </c>
      <c r="KA40" s="945">
        <f t="shared" si="485"/>
        <v>0</v>
      </c>
      <c r="KB40" s="945">
        <f t="shared" si="485"/>
        <v>0</v>
      </c>
      <c r="KC40" s="945">
        <f t="shared" si="485"/>
        <v>0</v>
      </c>
      <c r="KD40" s="946">
        <f t="shared" si="485"/>
        <v>0</v>
      </c>
      <c r="KE40" s="946">
        <f t="shared" si="485"/>
        <v>0.45049999999999996</v>
      </c>
      <c r="KF40" s="946">
        <f t="shared" si="485"/>
        <v>4.7699999999999996</v>
      </c>
      <c r="KG40" s="946">
        <f t="shared" si="485"/>
        <v>0.60950000000000004</v>
      </c>
      <c r="KH40" s="946">
        <f t="shared" si="485"/>
        <v>0</v>
      </c>
      <c r="KI40" s="946">
        <f t="shared" si="485"/>
        <v>0</v>
      </c>
      <c r="KJ40" s="946">
        <f t="shared" si="485"/>
        <v>0</v>
      </c>
      <c r="KK40" s="946">
        <f t="shared" si="485"/>
        <v>0</v>
      </c>
      <c r="KL40" s="946">
        <f t="shared" si="485"/>
        <v>0</v>
      </c>
      <c r="KM40" s="946">
        <f t="shared" si="485"/>
        <v>0</v>
      </c>
      <c r="KN40" s="946">
        <f t="shared" si="485"/>
        <v>0</v>
      </c>
      <c r="KO40" s="946">
        <f t="shared" si="485"/>
        <v>0</v>
      </c>
      <c r="KP40" s="946">
        <f t="shared" si="485"/>
        <v>0</v>
      </c>
      <c r="KQ40" s="946">
        <f t="shared" si="485"/>
        <v>0</v>
      </c>
      <c r="KR40" s="898"/>
      <c r="KS40" s="898"/>
      <c r="KT40" s="898"/>
      <c r="KU40" s="898"/>
      <c r="KV40" s="898"/>
      <c r="KW40" s="898"/>
      <c r="KX40" s="898"/>
      <c r="KY40" s="898"/>
      <c r="KZ40" s="1363"/>
      <c r="LA40" s="1217">
        <f t="shared" ref="LA40:MM40" si="486">SUM(JA40/$DO$20)</f>
        <v>0</v>
      </c>
      <c r="LB40" s="1217">
        <f t="shared" si="486"/>
        <v>22.400676246830091</v>
      </c>
      <c r="LC40" s="1217">
        <f t="shared" si="486"/>
        <v>0</v>
      </c>
      <c r="LD40" s="545">
        <f t="shared" si="486"/>
        <v>8.9602704987320383</v>
      </c>
      <c r="LE40" s="545">
        <f t="shared" si="486"/>
        <v>0</v>
      </c>
      <c r="LF40" s="329">
        <f t="shared" si="486"/>
        <v>5.6001690617075228</v>
      </c>
      <c r="LG40" s="550">
        <f t="shared" si="486"/>
        <v>0</v>
      </c>
      <c r="LH40" s="550">
        <f t="shared" si="486"/>
        <v>0</v>
      </c>
      <c r="LI40" s="550">
        <f t="shared" si="486"/>
        <v>0</v>
      </c>
      <c r="LJ40" s="550">
        <f t="shared" si="486"/>
        <v>0</v>
      </c>
      <c r="LK40" s="550">
        <f t="shared" si="486"/>
        <v>0</v>
      </c>
      <c r="LL40" s="550">
        <f t="shared" si="486"/>
        <v>0</v>
      </c>
      <c r="LM40" s="550">
        <f t="shared" si="486"/>
        <v>0</v>
      </c>
      <c r="LN40" s="550">
        <f t="shared" si="486"/>
        <v>0</v>
      </c>
      <c r="LO40" s="1217">
        <f t="shared" si="486"/>
        <v>0</v>
      </c>
      <c r="LP40" s="1217">
        <f t="shared" si="486"/>
        <v>0</v>
      </c>
      <c r="LQ40" s="1217">
        <f t="shared" si="486"/>
        <v>0</v>
      </c>
      <c r="LR40" s="550">
        <f t="shared" si="486"/>
        <v>0</v>
      </c>
      <c r="LS40" s="550">
        <f t="shared" si="486"/>
        <v>0</v>
      </c>
      <c r="LT40" s="550">
        <f t="shared" si="486"/>
        <v>0</v>
      </c>
      <c r="LU40" s="550">
        <f t="shared" si="486"/>
        <v>0</v>
      </c>
      <c r="LV40" s="932">
        <f t="shared" si="486"/>
        <v>0</v>
      </c>
      <c r="LW40" s="932">
        <f t="shared" si="486"/>
        <v>0</v>
      </c>
      <c r="LX40" s="932">
        <f t="shared" si="486"/>
        <v>0</v>
      </c>
      <c r="LY40" s="932">
        <f t="shared" si="486"/>
        <v>0</v>
      </c>
      <c r="LZ40" s="932">
        <f t="shared" si="486"/>
        <v>0</v>
      </c>
      <c r="MA40" s="932">
        <f t="shared" si="486"/>
        <v>0</v>
      </c>
      <c r="MB40" s="932">
        <f t="shared" si="486"/>
        <v>0</v>
      </c>
      <c r="MC40" s="932">
        <f t="shared" si="486"/>
        <v>0</v>
      </c>
      <c r="MD40" s="932">
        <f t="shared" si="486"/>
        <v>0</v>
      </c>
      <c r="ME40" s="327">
        <f t="shared" si="486"/>
        <v>0.95202874049027886</v>
      </c>
      <c r="MF40" s="327">
        <f t="shared" si="486"/>
        <v>10.08030431107354</v>
      </c>
      <c r="MG40" s="327">
        <f t="shared" si="486"/>
        <v>1.2880388841927304</v>
      </c>
      <c r="MH40" s="327">
        <f t="shared" si="486"/>
        <v>0</v>
      </c>
      <c r="MI40" s="327">
        <f t="shared" si="486"/>
        <v>0</v>
      </c>
      <c r="MJ40" s="327">
        <f t="shared" si="486"/>
        <v>0</v>
      </c>
      <c r="MK40" s="327">
        <f t="shared" si="486"/>
        <v>0</v>
      </c>
      <c r="ML40" s="327">
        <f t="shared" si="486"/>
        <v>0</v>
      </c>
      <c r="MM40" s="327">
        <f t="shared" si="486"/>
        <v>0</v>
      </c>
      <c r="MN40" s="327">
        <f t="shared" ref="MN40:MP40" si="487">SUM(KN40/$DO$20)</f>
        <v>0</v>
      </c>
      <c r="MO40" s="327">
        <f t="shared" si="487"/>
        <v>0</v>
      </c>
      <c r="MP40" s="327">
        <f t="shared" si="487"/>
        <v>0</v>
      </c>
      <c r="MQ40" s="327">
        <f>SUM(KQ40/$DO$20)</f>
        <v>0</v>
      </c>
    </row>
    <row r="41" spans="1:355" s="317" customFormat="1" ht="15" hidden="1" customHeight="1" outlineLevel="1" thickTop="1" thickBot="1" x14ac:dyDescent="0.3">
      <c r="A41" s="941"/>
      <c r="B41" s="1913" t="s">
        <v>963</v>
      </c>
      <c r="C41" s="1914"/>
      <c r="D41" s="656"/>
      <c r="E41" s="765"/>
      <c r="F41" s="757"/>
      <c r="G41" s="629"/>
      <c r="H41" s="630"/>
      <c r="I41" s="631"/>
      <c r="J41" s="820"/>
      <c r="K41" s="757"/>
      <c r="L41" s="878"/>
      <c r="M41" s="813"/>
      <c r="N41" s="814"/>
      <c r="O41" s="1537"/>
      <c r="P41" s="815"/>
      <c r="Q41" s="813"/>
      <c r="R41" s="814"/>
      <c r="S41" s="1537"/>
      <c r="T41" s="815"/>
      <c r="U41" s="813"/>
      <c r="V41" s="814"/>
      <c r="W41" s="1537"/>
      <c r="X41" s="815"/>
      <c r="Y41" s="813"/>
      <c r="Z41" s="814"/>
      <c r="AA41" s="1537"/>
      <c r="AB41" s="815"/>
      <c r="AC41" s="813"/>
      <c r="AD41" s="814"/>
      <c r="AE41" s="1537"/>
      <c r="AF41" s="815"/>
      <c r="AG41" s="813"/>
      <c r="AH41" s="814"/>
      <c r="AI41" s="1537"/>
      <c r="AJ41" s="815"/>
      <c r="AK41" s="813"/>
      <c r="AL41" s="814"/>
      <c r="AM41" s="1537"/>
      <c r="AN41" s="815"/>
      <c r="AO41" s="813"/>
      <c r="AP41" s="814"/>
      <c r="AQ41" s="1537"/>
      <c r="AR41" s="815"/>
      <c r="AS41" s="813"/>
      <c r="AT41" s="814"/>
      <c r="AU41" s="1537"/>
      <c r="AV41" s="815"/>
      <c r="AW41" s="813"/>
      <c r="AX41" s="814"/>
      <c r="AY41" s="1537"/>
      <c r="AZ41" s="815"/>
      <c r="BA41" s="813"/>
      <c r="BB41" s="816"/>
      <c r="BC41" s="757"/>
      <c r="BD41" s="815"/>
      <c r="BE41" s="813"/>
      <c r="BF41" s="757"/>
      <c r="BG41" s="815"/>
      <c r="BH41" s="815"/>
      <c r="BI41" s="815"/>
      <c r="BJ41" s="815"/>
      <c r="BK41" s="816"/>
      <c r="BL41" s="1584"/>
      <c r="BM41" s="1585"/>
      <c r="BN41" s="1586"/>
      <c r="BO41" s="1586"/>
      <c r="BP41" s="1587"/>
      <c r="BQ41" s="1484"/>
      <c r="BR41" s="734">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692">
        <f t="shared" si="372"/>
        <v>7.0317198005755177</v>
      </c>
      <c r="BT41" s="693">
        <f>AN31</f>
        <v>2</v>
      </c>
      <c r="BU41" s="1146" t="str">
        <f>$BU$21</f>
        <v>GH Diamond Nectar</v>
      </c>
      <c r="BV41" s="1144" t="str">
        <f>$BV$21</f>
        <v>Flavor</v>
      </c>
      <c r="BW41" s="1239">
        <f>BW$21</f>
        <v>0</v>
      </c>
      <c r="BX41" s="1239">
        <f t="shared" ref="BX41:DM41" si="488">BX$21</f>
        <v>0</v>
      </c>
      <c r="BY41" s="1239">
        <f t="shared" si="488"/>
        <v>0</v>
      </c>
      <c r="BZ41" s="1240">
        <f t="shared" si="488"/>
        <v>0.01</v>
      </c>
      <c r="CA41" s="1240">
        <f t="shared" si="488"/>
        <v>0</v>
      </c>
      <c r="CB41" s="1241">
        <f t="shared" si="488"/>
        <v>0.01</v>
      </c>
      <c r="CC41" s="1242">
        <f t="shared" si="488"/>
        <v>0</v>
      </c>
      <c r="CD41" s="1242">
        <f t="shared" si="488"/>
        <v>0</v>
      </c>
      <c r="CE41" s="1242">
        <f t="shared" si="488"/>
        <v>0</v>
      </c>
      <c r="CF41" s="1242">
        <f t="shared" si="488"/>
        <v>0</v>
      </c>
      <c r="CG41" s="1242">
        <f t="shared" si="488"/>
        <v>0</v>
      </c>
      <c r="CH41" s="1242">
        <f t="shared" si="488"/>
        <v>0</v>
      </c>
      <c r="CI41" s="1242">
        <f t="shared" si="488"/>
        <v>0</v>
      </c>
      <c r="CJ41" s="1242">
        <f t="shared" si="488"/>
        <v>0</v>
      </c>
      <c r="CK41" s="1239">
        <f t="shared" si="488"/>
        <v>0</v>
      </c>
      <c r="CL41" s="1240">
        <f t="shared" si="488"/>
        <v>0</v>
      </c>
      <c r="CM41" s="1241">
        <f t="shared" si="488"/>
        <v>0</v>
      </c>
      <c r="CN41" s="1242">
        <f t="shared" si="488"/>
        <v>0</v>
      </c>
      <c r="CO41" s="1242">
        <f t="shared" si="488"/>
        <v>0</v>
      </c>
      <c r="CP41" s="1242">
        <f t="shared" si="488"/>
        <v>0</v>
      </c>
      <c r="CQ41" s="1242">
        <f t="shared" si="488"/>
        <v>0</v>
      </c>
      <c r="CR41" s="1243">
        <f t="shared" si="488"/>
        <v>0</v>
      </c>
      <c r="CS41" s="1243">
        <f t="shared" si="488"/>
        <v>0</v>
      </c>
      <c r="CT41" s="1243">
        <f t="shared" si="488"/>
        <v>0</v>
      </c>
      <c r="CU41" s="1243">
        <f t="shared" si="488"/>
        <v>0</v>
      </c>
      <c r="CV41" s="1243">
        <f t="shared" si="488"/>
        <v>0</v>
      </c>
      <c r="CW41" s="1243">
        <f t="shared" si="488"/>
        <v>0</v>
      </c>
      <c r="CX41" s="1243">
        <f t="shared" si="488"/>
        <v>0</v>
      </c>
      <c r="CY41" s="1243">
        <f t="shared" si="488"/>
        <v>0</v>
      </c>
      <c r="CZ41" s="1244">
        <f t="shared" si="488"/>
        <v>0</v>
      </c>
      <c r="DA41" s="1244">
        <f t="shared" si="488"/>
        <v>5.0000000000000001E-4</v>
      </c>
      <c r="DB41" s="1244">
        <f t="shared" si="488"/>
        <v>9.0000000000000006E-5</v>
      </c>
      <c r="DC41" s="1244">
        <f t="shared" si="488"/>
        <v>0</v>
      </c>
      <c r="DD41" s="1244">
        <f t="shared" si="488"/>
        <v>0</v>
      </c>
      <c r="DE41" s="1244">
        <f t="shared" si="488"/>
        <v>0</v>
      </c>
      <c r="DF41" s="1244">
        <f t="shared" si="488"/>
        <v>0</v>
      </c>
      <c r="DG41" s="1244">
        <f t="shared" si="488"/>
        <v>0</v>
      </c>
      <c r="DH41" s="1244">
        <f t="shared" si="488"/>
        <v>0</v>
      </c>
      <c r="DI41" s="1244">
        <f t="shared" si="488"/>
        <v>0</v>
      </c>
      <c r="DJ41" s="1244">
        <f t="shared" si="488"/>
        <v>0</v>
      </c>
      <c r="DK41" s="1244">
        <f t="shared" si="488"/>
        <v>0</v>
      </c>
      <c r="DL41" s="1244">
        <f t="shared" si="488"/>
        <v>0</v>
      </c>
      <c r="DM41" s="1244">
        <f t="shared" si="488"/>
        <v>0</v>
      </c>
      <c r="DN41" s="933"/>
      <c r="DT41" s="739"/>
      <c r="EM41" s="898"/>
      <c r="EN41" s="898"/>
      <c r="EO41" s="898"/>
      <c r="EP41" s="898"/>
      <c r="EQ41" s="898"/>
      <c r="ER41" s="898"/>
      <c r="ES41" s="898"/>
      <c r="ET41" s="898"/>
      <c r="EU41" s="898"/>
      <c r="EV41" s="898"/>
      <c r="EW41" s="898"/>
      <c r="EX41" s="898"/>
      <c r="EY41" s="898"/>
      <c r="EZ41" s="1348" t="str">
        <f t="shared" si="374"/>
        <v>GH Diamond Nectar</v>
      </c>
      <c r="FA41" s="1224">
        <f t="shared" si="375"/>
        <v>0</v>
      </c>
      <c r="FB41" s="1224">
        <f t="shared" si="376"/>
        <v>0</v>
      </c>
      <c r="FC41" s="1224">
        <f t="shared" si="377"/>
        <v>0</v>
      </c>
      <c r="FD41" s="544">
        <f t="shared" si="378"/>
        <v>8.7279999999999996E-3</v>
      </c>
      <c r="FE41" s="544">
        <f t="shared" si="379"/>
        <v>0</v>
      </c>
      <c r="FF41" s="324">
        <f t="shared" si="380"/>
        <v>1.6601999999999999E-2</v>
      </c>
      <c r="FG41" s="549">
        <f t="shared" si="381"/>
        <v>0</v>
      </c>
      <c r="FH41" s="549">
        <f t="shared" si="382"/>
        <v>0</v>
      </c>
      <c r="FI41" s="549">
        <f t="shared" si="383"/>
        <v>0</v>
      </c>
      <c r="FJ41" s="549">
        <f t="shared" si="384"/>
        <v>0</v>
      </c>
      <c r="FK41" s="549">
        <f t="shared" si="385"/>
        <v>0</v>
      </c>
      <c r="FL41" s="549">
        <f t="shared" si="386"/>
        <v>0</v>
      </c>
      <c r="FM41" s="549">
        <f t="shared" si="387"/>
        <v>0</v>
      </c>
      <c r="FN41" s="549">
        <f t="shared" si="388"/>
        <v>0</v>
      </c>
      <c r="FO41" s="1203">
        <f t="shared" si="389"/>
        <v>0</v>
      </c>
      <c r="FP41" s="544">
        <f t="shared" si="390"/>
        <v>8.7279999999999996E-3</v>
      </c>
      <c r="FQ41" s="324">
        <f t="shared" si="391"/>
        <v>1.6601999999999999E-2</v>
      </c>
      <c r="FR41" s="548">
        <f t="shared" si="392"/>
        <v>0</v>
      </c>
      <c r="FS41" s="548">
        <f t="shared" si="393"/>
        <v>0</v>
      </c>
      <c r="FT41" s="548">
        <f t="shared" si="464"/>
        <v>0</v>
      </c>
      <c r="FU41" s="548">
        <f t="shared" si="394"/>
        <v>0</v>
      </c>
      <c r="FV41" s="928">
        <f t="shared" si="395"/>
        <v>0</v>
      </c>
      <c r="FW41" s="928">
        <f t="shared" si="396"/>
        <v>0</v>
      </c>
      <c r="FX41" s="928">
        <f t="shared" si="397"/>
        <v>0</v>
      </c>
      <c r="FY41" s="928">
        <f t="shared" si="398"/>
        <v>0</v>
      </c>
      <c r="FZ41" s="928">
        <f t="shared" si="399"/>
        <v>0</v>
      </c>
      <c r="GA41" s="928">
        <f t="shared" si="400"/>
        <v>0</v>
      </c>
      <c r="GB41" s="928">
        <f t="shared" si="401"/>
        <v>0</v>
      </c>
      <c r="GC41" s="928">
        <f t="shared" si="402"/>
        <v>0</v>
      </c>
      <c r="GD41" s="326">
        <f t="shared" si="403"/>
        <v>0</v>
      </c>
      <c r="GE41" s="326">
        <f t="shared" si="404"/>
        <v>1E-3</v>
      </c>
      <c r="GF41" s="326">
        <f t="shared" si="405"/>
        <v>1.8000000000000001E-4</v>
      </c>
      <c r="GG41" s="326">
        <f t="shared" si="406"/>
        <v>0</v>
      </c>
      <c r="GH41" s="326">
        <f t="shared" si="407"/>
        <v>0</v>
      </c>
      <c r="GI41" s="326">
        <f t="shared" si="408"/>
        <v>0</v>
      </c>
      <c r="GJ41" s="326">
        <f t="shared" si="409"/>
        <v>0</v>
      </c>
      <c r="GK41" s="326">
        <f t="shared" si="410"/>
        <v>0</v>
      </c>
      <c r="GL41" s="326">
        <f t="shared" si="411"/>
        <v>0</v>
      </c>
      <c r="GM41" s="326">
        <f t="shared" si="412"/>
        <v>0</v>
      </c>
      <c r="GN41" s="326">
        <f t="shared" si="413"/>
        <v>0</v>
      </c>
      <c r="GO41" s="326">
        <f t="shared" si="414"/>
        <v>0</v>
      </c>
      <c r="GP41" s="326">
        <f t="shared" si="415"/>
        <v>0</v>
      </c>
      <c r="GQ41" s="326">
        <f t="shared" si="416"/>
        <v>0</v>
      </c>
      <c r="GR41" s="899"/>
      <c r="GS41" s="899"/>
      <c r="GT41" s="899"/>
      <c r="GU41" s="899"/>
      <c r="GV41" s="899"/>
      <c r="GW41" s="899"/>
      <c r="GX41" s="899"/>
      <c r="GY41" s="899"/>
      <c r="GZ41" s="1374"/>
      <c r="HA41" s="1225">
        <f t="shared" si="417"/>
        <v>0</v>
      </c>
      <c r="HB41" s="1225">
        <f t="shared" si="418"/>
        <v>0</v>
      </c>
      <c r="HC41" s="1225">
        <f t="shared" si="419"/>
        <v>0</v>
      </c>
      <c r="HD41" s="542">
        <f t="shared" si="420"/>
        <v>2.3150830033731844E-3</v>
      </c>
      <c r="HE41" s="542">
        <f t="shared" si="421"/>
        <v>0</v>
      </c>
      <c r="HF41" s="321">
        <f t="shared" si="422"/>
        <v>4.4036443654905597E-3</v>
      </c>
      <c r="HG41" s="547">
        <f t="shared" si="423"/>
        <v>0</v>
      </c>
      <c r="HH41" s="547">
        <f t="shared" si="424"/>
        <v>0</v>
      </c>
      <c r="HI41" s="547">
        <f t="shared" si="425"/>
        <v>0</v>
      </c>
      <c r="HJ41" s="547">
        <f t="shared" si="426"/>
        <v>0</v>
      </c>
      <c r="HK41" s="547">
        <f t="shared" si="427"/>
        <v>0</v>
      </c>
      <c r="HL41" s="547">
        <f t="shared" si="428"/>
        <v>0</v>
      </c>
      <c r="HM41" s="547">
        <f t="shared" si="429"/>
        <v>0</v>
      </c>
      <c r="HN41" s="547">
        <f t="shared" si="430"/>
        <v>0</v>
      </c>
      <c r="HO41" s="1225">
        <f t="shared" si="431"/>
        <v>0</v>
      </c>
      <c r="HP41" s="542">
        <f t="shared" si="432"/>
        <v>0</v>
      </c>
      <c r="HQ41" s="321">
        <f t="shared" si="433"/>
        <v>0</v>
      </c>
      <c r="HR41" s="547">
        <f t="shared" si="434"/>
        <v>0</v>
      </c>
      <c r="HS41" s="547">
        <f t="shared" si="435"/>
        <v>0</v>
      </c>
      <c r="HT41" s="547">
        <f t="shared" si="436"/>
        <v>0</v>
      </c>
      <c r="HU41" s="547">
        <f t="shared" si="437"/>
        <v>0</v>
      </c>
      <c r="HV41" s="931">
        <f t="shared" si="438"/>
        <v>0</v>
      </c>
      <c r="HW41" s="931">
        <f t="shared" si="439"/>
        <v>0</v>
      </c>
      <c r="HX41" s="931">
        <f t="shared" si="440"/>
        <v>0</v>
      </c>
      <c r="HY41" s="931">
        <f t="shared" si="441"/>
        <v>0</v>
      </c>
      <c r="HZ41" s="931">
        <f t="shared" si="442"/>
        <v>0</v>
      </c>
      <c r="IA41" s="931">
        <f t="shared" si="443"/>
        <v>0</v>
      </c>
      <c r="IB41" s="931">
        <f t="shared" si="444"/>
        <v>0</v>
      </c>
      <c r="IC41" s="931">
        <f t="shared" si="445"/>
        <v>0</v>
      </c>
      <c r="ID41" s="1226">
        <f t="shared" si="446"/>
        <v>0</v>
      </c>
      <c r="IE41" s="1226">
        <f t="shared" si="447"/>
        <v>2.6524782348455369E-4</v>
      </c>
      <c r="IF41" s="1226">
        <f t="shared" si="448"/>
        <v>4.7744608227219663E-5</v>
      </c>
      <c r="IG41" s="1226">
        <f t="shared" si="449"/>
        <v>0</v>
      </c>
      <c r="IH41" s="1226">
        <f t="shared" si="450"/>
        <v>0</v>
      </c>
      <c r="II41" s="1226">
        <f t="shared" si="451"/>
        <v>0</v>
      </c>
      <c r="IJ41" s="1226">
        <f t="shared" si="452"/>
        <v>0</v>
      </c>
      <c r="IK41" s="1226">
        <f t="shared" si="453"/>
        <v>0</v>
      </c>
      <c r="IL41" s="1226">
        <f t="shared" si="454"/>
        <v>0</v>
      </c>
      <c r="IM41" s="1226">
        <f t="shared" si="455"/>
        <v>0</v>
      </c>
      <c r="IN41" s="1226">
        <f t="shared" si="456"/>
        <v>0</v>
      </c>
      <c r="IO41" s="1226">
        <f t="shared" si="457"/>
        <v>0</v>
      </c>
      <c r="IP41" s="1226">
        <f t="shared" si="458"/>
        <v>0</v>
      </c>
      <c r="IQ41" s="1226">
        <f t="shared" si="459"/>
        <v>0</v>
      </c>
      <c r="IR41" s="902"/>
      <c r="IS41" s="902"/>
      <c r="IT41" s="902"/>
      <c r="IU41" s="902"/>
      <c r="IV41" s="902"/>
      <c r="IW41" s="902"/>
      <c r="IX41" s="902"/>
      <c r="IY41" s="902"/>
      <c r="IZ41" s="1365"/>
      <c r="JA41" s="1231">
        <f t="shared" ref="JA41:KQ41" si="489">SUM(BW41*$DP$21)</f>
        <v>0</v>
      </c>
      <c r="JB41" s="1231">
        <f t="shared" si="489"/>
        <v>0</v>
      </c>
      <c r="JC41" s="1231">
        <f t="shared" si="489"/>
        <v>0</v>
      </c>
      <c r="JD41" s="942">
        <f t="shared" si="489"/>
        <v>38</v>
      </c>
      <c r="JE41" s="942">
        <f t="shared" si="489"/>
        <v>0</v>
      </c>
      <c r="JF41" s="943">
        <f t="shared" si="489"/>
        <v>38</v>
      </c>
      <c r="JG41" s="944">
        <f t="shared" si="489"/>
        <v>0</v>
      </c>
      <c r="JH41" s="944">
        <f t="shared" si="489"/>
        <v>0</v>
      </c>
      <c r="JI41" s="944">
        <f t="shared" si="489"/>
        <v>0</v>
      </c>
      <c r="JJ41" s="944">
        <f t="shared" si="489"/>
        <v>0</v>
      </c>
      <c r="JK41" s="944">
        <f t="shared" si="489"/>
        <v>0</v>
      </c>
      <c r="JL41" s="944">
        <f t="shared" si="489"/>
        <v>0</v>
      </c>
      <c r="JM41" s="944">
        <f t="shared" si="489"/>
        <v>0</v>
      </c>
      <c r="JN41" s="944">
        <f t="shared" si="489"/>
        <v>0</v>
      </c>
      <c r="JO41" s="1231">
        <f t="shared" si="489"/>
        <v>0</v>
      </c>
      <c r="JP41" s="942">
        <f t="shared" si="489"/>
        <v>0</v>
      </c>
      <c r="JQ41" s="943">
        <f t="shared" si="489"/>
        <v>0</v>
      </c>
      <c r="JR41" s="944">
        <f t="shared" si="489"/>
        <v>0</v>
      </c>
      <c r="JS41" s="944">
        <f t="shared" si="489"/>
        <v>0</v>
      </c>
      <c r="JT41" s="944">
        <f t="shared" si="489"/>
        <v>0</v>
      </c>
      <c r="JU41" s="944">
        <f t="shared" si="489"/>
        <v>0</v>
      </c>
      <c r="JV41" s="945">
        <f t="shared" si="489"/>
        <v>0</v>
      </c>
      <c r="JW41" s="945">
        <f t="shared" si="489"/>
        <v>0</v>
      </c>
      <c r="JX41" s="945">
        <f t="shared" si="489"/>
        <v>0</v>
      </c>
      <c r="JY41" s="945">
        <f t="shared" si="489"/>
        <v>0</v>
      </c>
      <c r="JZ41" s="945">
        <f t="shared" si="489"/>
        <v>0</v>
      </c>
      <c r="KA41" s="945">
        <f t="shared" si="489"/>
        <v>0</v>
      </c>
      <c r="KB41" s="945">
        <f t="shared" si="489"/>
        <v>0</v>
      </c>
      <c r="KC41" s="945">
        <f t="shared" si="489"/>
        <v>0</v>
      </c>
      <c r="KD41" s="946">
        <f t="shared" si="489"/>
        <v>0</v>
      </c>
      <c r="KE41" s="946">
        <f t="shared" si="489"/>
        <v>1.9000000000000001</v>
      </c>
      <c r="KF41" s="946">
        <f t="shared" si="489"/>
        <v>0.34200000000000003</v>
      </c>
      <c r="KG41" s="946">
        <f t="shared" si="489"/>
        <v>0</v>
      </c>
      <c r="KH41" s="946">
        <f t="shared" si="489"/>
        <v>0</v>
      </c>
      <c r="KI41" s="946">
        <f t="shared" si="489"/>
        <v>0</v>
      </c>
      <c r="KJ41" s="946">
        <f t="shared" si="489"/>
        <v>0</v>
      </c>
      <c r="KK41" s="946">
        <f t="shared" si="489"/>
        <v>0</v>
      </c>
      <c r="KL41" s="946">
        <f t="shared" si="489"/>
        <v>0</v>
      </c>
      <c r="KM41" s="946">
        <f t="shared" si="489"/>
        <v>0</v>
      </c>
      <c r="KN41" s="946">
        <f t="shared" si="489"/>
        <v>0</v>
      </c>
      <c r="KO41" s="946">
        <f t="shared" si="489"/>
        <v>0</v>
      </c>
      <c r="KP41" s="946">
        <f t="shared" si="489"/>
        <v>0</v>
      </c>
      <c r="KQ41" s="946">
        <f t="shared" si="489"/>
        <v>0</v>
      </c>
      <c r="KR41" s="898"/>
      <c r="KS41" s="898"/>
      <c r="KT41" s="898"/>
      <c r="KU41" s="898"/>
      <c r="KV41" s="898"/>
      <c r="KW41" s="898"/>
      <c r="KX41" s="898"/>
      <c r="KY41" s="898"/>
      <c r="KZ41" s="1363"/>
      <c r="LA41" s="1217">
        <f t="shared" ref="LA41:MM41" si="490">SUM(JA41/$DO$21)</f>
        <v>0</v>
      </c>
      <c r="LB41" s="1217">
        <f t="shared" si="490"/>
        <v>0</v>
      </c>
      <c r="LC41" s="1217">
        <f t="shared" si="490"/>
        <v>0</v>
      </c>
      <c r="LD41" s="545">
        <f t="shared" si="490"/>
        <v>10.039630118890356</v>
      </c>
      <c r="LE41" s="545">
        <f t="shared" si="490"/>
        <v>0</v>
      </c>
      <c r="LF41" s="329">
        <f t="shared" si="490"/>
        <v>10.039630118890356</v>
      </c>
      <c r="LG41" s="550">
        <f t="shared" si="490"/>
        <v>0</v>
      </c>
      <c r="LH41" s="550">
        <f t="shared" si="490"/>
        <v>0</v>
      </c>
      <c r="LI41" s="550">
        <f t="shared" si="490"/>
        <v>0</v>
      </c>
      <c r="LJ41" s="550">
        <f t="shared" si="490"/>
        <v>0</v>
      </c>
      <c r="LK41" s="550">
        <f t="shared" si="490"/>
        <v>0</v>
      </c>
      <c r="LL41" s="550">
        <f t="shared" si="490"/>
        <v>0</v>
      </c>
      <c r="LM41" s="550">
        <f t="shared" si="490"/>
        <v>0</v>
      </c>
      <c r="LN41" s="550">
        <f t="shared" si="490"/>
        <v>0</v>
      </c>
      <c r="LO41" s="1217">
        <f t="shared" si="490"/>
        <v>0</v>
      </c>
      <c r="LP41" s="1217">
        <f t="shared" si="490"/>
        <v>0</v>
      </c>
      <c r="LQ41" s="1217">
        <f t="shared" si="490"/>
        <v>0</v>
      </c>
      <c r="LR41" s="550">
        <f t="shared" si="490"/>
        <v>0</v>
      </c>
      <c r="LS41" s="550">
        <f t="shared" si="490"/>
        <v>0</v>
      </c>
      <c r="LT41" s="550">
        <f t="shared" si="490"/>
        <v>0</v>
      </c>
      <c r="LU41" s="550">
        <f t="shared" si="490"/>
        <v>0</v>
      </c>
      <c r="LV41" s="932">
        <f t="shared" si="490"/>
        <v>0</v>
      </c>
      <c r="LW41" s="932">
        <f t="shared" si="490"/>
        <v>0</v>
      </c>
      <c r="LX41" s="932">
        <f t="shared" si="490"/>
        <v>0</v>
      </c>
      <c r="LY41" s="932">
        <f t="shared" si="490"/>
        <v>0</v>
      </c>
      <c r="LZ41" s="932">
        <f t="shared" si="490"/>
        <v>0</v>
      </c>
      <c r="MA41" s="932">
        <f t="shared" si="490"/>
        <v>0</v>
      </c>
      <c r="MB41" s="932">
        <f t="shared" si="490"/>
        <v>0</v>
      </c>
      <c r="MC41" s="932">
        <f t="shared" si="490"/>
        <v>0</v>
      </c>
      <c r="MD41" s="932">
        <f t="shared" si="490"/>
        <v>0</v>
      </c>
      <c r="ME41" s="327">
        <f t="shared" si="490"/>
        <v>0.50198150594451785</v>
      </c>
      <c r="MF41" s="327">
        <f t="shared" si="490"/>
        <v>9.0356671070013217E-2</v>
      </c>
      <c r="MG41" s="327">
        <f t="shared" si="490"/>
        <v>0</v>
      </c>
      <c r="MH41" s="327">
        <f t="shared" si="490"/>
        <v>0</v>
      </c>
      <c r="MI41" s="327">
        <f t="shared" si="490"/>
        <v>0</v>
      </c>
      <c r="MJ41" s="327">
        <f t="shared" si="490"/>
        <v>0</v>
      </c>
      <c r="MK41" s="327">
        <f t="shared" si="490"/>
        <v>0</v>
      </c>
      <c r="ML41" s="327">
        <f t="shared" si="490"/>
        <v>0</v>
      </c>
      <c r="MM41" s="327">
        <f t="shared" si="490"/>
        <v>0</v>
      </c>
      <c r="MN41" s="327">
        <f t="shared" ref="MN41:MP41" si="491">SUM(KN41/$DO$21)</f>
        <v>0</v>
      </c>
      <c r="MO41" s="327">
        <f t="shared" si="491"/>
        <v>0</v>
      </c>
      <c r="MP41" s="327">
        <f t="shared" si="491"/>
        <v>0</v>
      </c>
      <c r="MQ41" s="327">
        <f>SUM(KQ41/$DO$21)</f>
        <v>0</v>
      </c>
    </row>
    <row r="42" spans="1:355" s="317" customFormat="1" ht="15" hidden="1" customHeight="1" outlineLevel="1" thickTop="1" thickBot="1" x14ac:dyDescent="0.3">
      <c r="A42" s="941"/>
      <c r="B42" s="1915" t="s">
        <v>964</v>
      </c>
      <c r="C42" s="1916"/>
      <c r="D42" s="655"/>
      <c r="E42" s="766"/>
      <c r="F42" s="757"/>
      <c r="G42" s="632"/>
      <c r="H42" s="633"/>
      <c r="I42" s="634"/>
      <c r="J42" s="820"/>
      <c r="K42" s="757"/>
      <c r="L42" s="878"/>
      <c r="M42" s="813"/>
      <c r="N42" s="814"/>
      <c r="O42" s="1537"/>
      <c r="P42" s="815"/>
      <c r="Q42" s="813"/>
      <c r="R42" s="814"/>
      <c r="S42" s="1537"/>
      <c r="T42" s="815"/>
      <c r="U42" s="813"/>
      <c r="V42" s="814"/>
      <c r="W42" s="1537"/>
      <c r="X42" s="815"/>
      <c r="Y42" s="813"/>
      <c r="Z42" s="814"/>
      <c r="AA42" s="1537"/>
      <c r="AB42" s="815"/>
      <c r="AC42" s="813"/>
      <c r="AD42" s="814"/>
      <c r="AE42" s="1537"/>
      <c r="AF42" s="815"/>
      <c r="AG42" s="813"/>
      <c r="AH42" s="814"/>
      <c r="AI42" s="1537"/>
      <c r="AJ42" s="815"/>
      <c r="AK42" s="813"/>
      <c r="AL42" s="814"/>
      <c r="AM42" s="1537"/>
      <c r="AN42" s="815"/>
      <c r="AO42" s="813"/>
      <c r="AP42" s="814"/>
      <c r="AQ42" s="1537"/>
      <c r="AR42" s="815"/>
      <c r="AS42" s="813"/>
      <c r="AT42" s="814"/>
      <c r="AU42" s="1537"/>
      <c r="AV42" s="815"/>
      <c r="AW42" s="813"/>
      <c r="AX42" s="814"/>
      <c r="AY42" s="1537"/>
      <c r="AZ42" s="815"/>
      <c r="BA42" s="813"/>
      <c r="BB42" s="816"/>
      <c r="BC42" s="757"/>
      <c r="BD42" s="815"/>
      <c r="BE42" s="813"/>
      <c r="BF42" s="757"/>
      <c r="BG42" s="815"/>
      <c r="BH42" s="815"/>
      <c r="BI42" s="815"/>
      <c r="BJ42" s="815"/>
      <c r="BK42" s="816"/>
      <c r="BL42" s="1586"/>
      <c r="BM42" s="1585"/>
      <c r="BN42" s="1586"/>
      <c r="BO42" s="1586"/>
      <c r="BP42" s="1587"/>
      <c r="BQ42" s="1484"/>
      <c r="BR42" s="734">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692">
        <f t="shared" si="372"/>
        <v>0</v>
      </c>
      <c r="BT42" s="693">
        <f>AR31</f>
        <v>0</v>
      </c>
      <c r="BU42" s="1146">
        <f>$BU$22</f>
        <v>0</v>
      </c>
      <c r="BV42" s="643">
        <f>$BV$22</f>
        <v>0</v>
      </c>
      <c r="BW42" s="1239">
        <f>BW$22</f>
        <v>0</v>
      </c>
      <c r="BX42" s="1239">
        <f t="shared" ref="BX42:DM42" si="492">BX$22</f>
        <v>0</v>
      </c>
      <c r="BY42" s="1239">
        <f t="shared" si="492"/>
        <v>0</v>
      </c>
      <c r="BZ42" s="1240">
        <f t="shared" si="492"/>
        <v>0</v>
      </c>
      <c r="CA42" s="1240">
        <f t="shared" si="492"/>
        <v>0</v>
      </c>
      <c r="CB42" s="1241">
        <f t="shared" si="492"/>
        <v>0</v>
      </c>
      <c r="CC42" s="1242">
        <f t="shared" si="492"/>
        <v>0</v>
      </c>
      <c r="CD42" s="1242">
        <f t="shared" si="492"/>
        <v>0</v>
      </c>
      <c r="CE42" s="1242">
        <f t="shared" si="492"/>
        <v>0</v>
      </c>
      <c r="CF42" s="1242">
        <f t="shared" si="492"/>
        <v>0</v>
      </c>
      <c r="CG42" s="1242">
        <f t="shared" si="492"/>
        <v>0</v>
      </c>
      <c r="CH42" s="1242">
        <f t="shared" si="492"/>
        <v>0</v>
      </c>
      <c r="CI42" s="1242">
        <f t="shared" si="492"/>
        <v>0</v>
      </c>
      <c r="CJ42" s="1242">
        <f t="shared" si="492"/>
        <v>0</v>
      </c>
      <c r="CK42" s="1239">
        <f t="shared" si="492"/>
        <v>0</v>
      </c>
      <c r="CL42" s="1240">
        <f t="shared" si="492"/>
        <v>0</v>
      </c>
      <c r="CM42" s="1241">
        <f t="shared" si="492"/>
        <v>0</v>
      </c>
      <c r="CN42" s="1242">
        <f t="shared" si="492"/>
        <v>0</v>
      </c>
      <c r="CO42" s="1242">
        <f t="shared" si="492"/>
        <v>0</v>
      </c>
      <c r="CP42" s="1242">
        <f t="shared" si="492"/>
        <v>0</v>
      </c>
      <c r="CQ42" s="1242">
        <f t="shared" si="492"/>
        <v>0</v>
      </c>
      <c r="CR42" s="1243">
        <f t="shared" si="492"/>
        <v>0</v>
      </c>
      <c r="CS42" s="1243">
        <f t="shared" si="492"/>
        <v>0</v>
      </c>
      <c r="CT42" s="1243">
        <f t="shared" si="492"/>
        <v>0</v>
      </c>
      <c r="CU42" s="1243">
        <f t="shared" si="492"/>
        <v>0</v>
      </c>
      <c r="CV42" s="1243">
        <f t="shared" si="492"/>
        <v>0</v>
      </c>
      <c r="CW42" s="1243">
        <f t="shared" si="492"/>
        <v>0</v>
      </c>
      <c r="CX42" s="1243">
        <f t="shared" si="492"/>
        <v>0</v>
      </c>
      <c r="CY42" s="1243">
        <f t="shared" si="492"/>
        <v>0</v>
      </c>
      <c r="CZ42" s="1244">
        <f t="shared" si="492"/>
        <v>0</v>
      </c>
      <c r="DA42" s="1244">
        <f t="shared" si="492"/>
        <v>0</v>
      </c>
      <c r="DB42" s="1244">
        <f t="shared" si="492"/>
        <v>0</v>
      </c>
      <c r="DC42" s="1244">
        <f t="shared" si="492"/>
        <v>0</v>
      </c>
      <c r="DD42" s="1244">
        <f t="shared" si="492"/>
        <v>0</v>
      </c>
      <c r="DE42" s="1244">
        <f t="shared" si="492"/>
        <v>0</v>
      </c>
      <c r="DF42" s="1244">
        <f t="shared" si="492"/>
        <v>0</v>
      </c>
      <c r="DG42" s="1244">
        <f t="shared" si="492"/>
        <v>0</v>
      </c>
      <c r="DH42" s="1244">
        <f t="shared" si="492"/>
        <v>0</v>
      </c>
      <c r="DI42" s="1244">
        <f t="shared" si="492"/>
        <v>0</v>
      </c>
      <c r="DJ42" s="1244">
        <f t="shared" si="492"/>
        <v>0</v>
      </c>
      <c r="DK42" s="1244">
        <f t="shared" si="492"/>
        <v>0</v>
      </c>
      <c r="DL42" s="1244">
        <f t="shared" si="492"/>
        <v>0</v>
      </c>
      <c r="DM42" s="1244">
        <f t="shared" si="492"/>
        <v>0</v>
      </c>
      <c r="DN42" s="933"/>
      <c r="DT42" s="739"/>
      <c r="EM42" s="898"/>
      <c r="EN42" s="898"/>
      <c r="EO42" s="898"/>
      <c r="EP42" s="898"/>
      <c r="EQ42" s="898"/>
      <c r="ER42" s="898"/>
      <c r="ES42" s="898"/>
      <c r="ET42" s="898"/>
      <c r="EU42" s="898"/>
      <c r="EV42" s="898"/>
      <c r="EW42" s="898"/>
      <c r="EX42" s="898"/>
      <c r="EY42" s="898"/>
      <c r="EZ42" s="1348">
        <f t="shared" si="374"/>
        <v>0</v>
      </c>
      <c r="FA42" s="1224">
        <f t="shared" si="375"/>
        <v>0</v>
      </c>
      <c r="FB42" s="1224">
        <f t="shared" si="376"/>
        <v>0</v>
      </c>
      <c r="FC42" s="1224">
        <f t="shared" si="377"/>
        <v>0</v>
      </c>
      <c r="FD42" s="544">
        <f t="shared" si="378"/>
        <v>0</v>
      </c>
      <c r="FE42" s="544">
        <f t="shared" si="379"/>
        <v>0</v>
      </c>
      <c r="FF42" s="324">
        <f t="shared" si="380"/>
        <v>0</v>
      </c>
      <c r="FG42" s="549">
        <f t="shared" si="381"/>
        <v>0</v>
      </c>
      <c r="FH42" s="549">
        <f t="shared" si="382"/>
        <v>0</v>
      </c>
      <c r="FI42" s="549">
        <f t="shared" si="383"/>
        <v>0</v>
      </c>
      <c r="FJ42" s="549">
        <f t="shared" si="384"/>
        <v>0</v>
      </c>
      <c r="FK42" s="549">
        <f t="shared" si="385"/>
        <v>0</v>
      </c>
      <c r="FL42" s="549">
        <f t="shared" si="386"/>
        <v>0</v>
      </c>
      <c r="FM42" s="549">
        <f t="shared" si="387"/>
        <v>0</v>
      </c>
      <c r="FN42" s="549">
        <f t="shared" si="388"/>
        <v>0</v>
      </c>
      <c r="FO42" s="1203">
        <f t="shared" si="389"/>
        <v>0</v>
      </c>
      <c r="FP42" s="544">
        <f t="shared" si="390"/>
        <v>0</v>
      </c>
      <c r="FQ42" s="324">
        <f t="shared" si="391"/>
        <v>0</v>
      </c>
      <c r="FR42" s="548">
        <f t="shared" si="392"/>
        <v>0</v>
      </c>
      <c r="FS42" s="548">
        <f t="shared" si="393"/>
        <v>0</v>
      </c>
      <c r="FT42" s="548">
        <f t="shared" si="464"/>
        <v>0</v>
      </c>
      <c r="FU42" s="548">
        <f t="shared" si="394"/>
        <v>0</v>
      </c>
      <c r="FV42" s="928">
        <f t="shared" si="395"/>
        <v>0</v>
      </c>
      <c r="FW42" s="928">
        <f t="shared" si="396"/>
        <v>0</v>
      </c>
      <c r="FX42" s="928">
        <f t="shared" si="397"/>
        <v>0</v>
      </c>
      <c r="FY42" s="928">
        <f t="shared" si="398"/>
        <v>0</v>
      </c>
      <c r="FZ42" s="928">
        <f t="shared" si="399"/>
        <v>0</v>
      </c>
      <c r="GA42" s="928">
        <f t="shared" si="400"/>
        <v>0</v>
      </c>
      <c r="GB42" s="928">
        <f t="shared" si="401"/>
        <v>0</v>
      </c>
      <c r="GC42" s="928">
        <f t="shared" si="402"/>
        <v>0</v>
      </c>
      <c r="GD42" s="326">
        <f t="shared" si="403"/>
        <v>0</v>
      </c>
      <c r="GE42" s="326">
        <f t="shared" si="404"/>
        <v>0</v>
      </c>
      <c r="GF42" s="326">
        <f t="shared" si="405"/>
        <v>0</v>
      </c>
      <c r="GG42" s="326">
        <f t="shared" si="406"/>
        <v>0</v>
      </c>
      <c r="GH42" s="326">
        <f t="shared" si="407"/>
        <v>0</v>
      </c>
      <c r="GI42" s="326">
        <f t="shared" si="408"/>
        <v>0</v>
      </c>
      <c r="GJ42" s="326">
        <f t="shared" si="409"/>
        <v>0</v>
      </c>
      <c r="GK42" s="326">
        <f t="shared" si="410"/>
        <v>0</v>
      </c>
      <c r="GL42" s="326">
        <f t="shared" si="411"/>
        <v>0</v>
      </c>
      <c r="GM42" s="326">
        <f t="shared" si="412"/>
        <v>0</v>
      </c>
      <c r="GN42" s="326">
        <f t="shared" si="413"/>
        <v>0</v>
      </c>
      <c r="GO42" s="326">
        <f t="shared" si="414"/>
        <v>0</v>
      </c>
      <c r="GP42" s="326">
        <f t="shared" si="415"/>
        <v>0</v>
      </c>
      <c r="GQ42" s="326">
        <f t="shared" si="416"/>
        <v>0</v>
      </c>
      <c r="GR42" s="898"/>
      <c r="GS42" s="898"/>
      <c r="GT42" s="898"/>
      <c r="GU42" s="898"/>
      <c r="GV42" s="898"/>
      <c r="GW42" s="898"/>
      <c r="GX42" s="898"/>
      <c r="GY42" s="898"/>
      <c r="GZ42" s="1375"/>
      <c r="HA42" s="1225">
        <f t="shared" si="417"/>
        <v>0</v>
      </c>
      <c r="HB42" s="1225">
        <f t="shared" si="418"/>
        <v>0</v>
      </c>
      <c r="HC42" s="1225">
        <f t="shared" si="419"/>
        <v>0</v>
      </c>
      <c r="HD42" s="542">
        <f t="shared" si="420"/>
        <v>0</v>
      </c>
      <c r="HE42" s="542">
        <f t="shared" si="421"/>
        <v>0</v>
      </c>
      <c r="HF42" s="321">
        <f t="shared" si="422"/>
        <v>0</v>
      </c>
      <c r="HG42" s="547">
        <f t="shared" si="423"/>
        <v>0</v>
      </c>
      <c r="HH42" s="547">
        <f t="shared" si="424"/>
        <v>0</v>
      </c>
      <c r="HI42" s="547">
        <f t="shared" si="425"/>
        <v>0</v>
      </c>
      <c r="HJ42" s="547">
        <f t="shared" si="426"/>
        <v>0</v>
      </c>
      <c r="HK42" s="547">
        <f t="shared" si="427"/>
        <v>0</v>
      </c>
      <c r="HL42" s="547">
        <f t="shared" si="428"/>
        <v>0</v>
      </c>
      <c r="HM42" s="547">
        <f t="shared" si="429"/>
        <v>0</v>
      </c>
      <c r="HN42" s="547">
        <f t="shared" si="430"/>
        <v>0</v>
      </c>
      <c r="HO42" s="1225">
        <f t="shared" si="431"/>
        <v>0</v>
      </c>
      <c r="HP42" s="542">
        <f t="shared" si="432"/>
        <v>0</v>
      </c>
      <c r="HQ42" s="321">
        <f t="shared" si="433"/>
        <v>0</v>
      </c>
      <c r="HR42" s="547">
        <f t="shared" si="434"/>
        <v>0</v>
      </c>
      <c r="HS42" s="547">
        <f t="shared" si="435"/>
        <v>0</v>
      </c>
      <c r="HT42" s="547">
        <f t="shared" si="436"/>
        <v>0</v>
      </c>
      <c r="HU42" s="547">
        <f t="shared" si="437"/>
        <v>0</v>
      </c>
      <c r="HV42" s="931">
        <f t="shared" si="438"/>
        <v>0</v>
      </c>
      <c r="HW42" s="931">
        <f t="shared" si="439"/>
        <v>0</v>
      </c>
      <c r="HX42" s="931">
        <f t="shared" si="440"/>
        <v>0</v>
      </c>
      <c r="HY42" s="931">
        <f t="shared" si="441"/>
        <v>0</v>
      </c>
      <c r="HZ42" s="931">
        <f t="shared" si="442"/>
        <v>0</v>
      </c>
      <c r="IA42" s="931">
        <f t="shared" si="443"/>
        <v>0</v>
      </c>
      <c r="IB42" s="931">
        <f t="shared" si="444"/>
        <v>0</v>
      </c>
      <c r="IC42" s="931">
        <f t="shared" si="445"/>
        <v>0</v>
      </c>
      <c r="ID42" s="1226">
        <f t="shared" si="446"/>
        <v>0</v>
      </c>
      <c r="IE42" s="1226">
        <f t="shared" si="447"/>
        <v>0</v>
      </c>
      <c r="IF42" s="1226">
        <f t="shared" si="448"/>
        <v>0</v>
      </c>
      <c r="IG42" s="1226">
        <f t="shared" si="449"/>
        <v>0</v>
      </c>
      <c r="IH42" s="1226">
        <f t="shared" si="450"/>
        <v>0</v>
      </c>
      <c r="II42" s="1226">
        <f t="shared" si="451"/>
        <v>0</v>
      </c>
      <c r="IJ42" s="1226">
        <f t="shared" si="452"/>
        <v>0</v>
      </c>
      <c r="IK42" s="1226">
        <f t="shared" si="453"/>
        <v>0</v>
      </c>
      <c r="IL42" s="1226">
        <f t="shared" si="454"/>
        <v>0</v>
      </c>
      <c r="IM42" s="1226">
        <f t="shared" si="455"/>
        <v>0</v>
      </c>
      <c r="IN42" s="1226">
        <f t="shared" si="456"/>
        <v>0</v>
      </c>
      <c r="IO42" s="1226">
        <f t="shared" si="457"/>
        <v>0</v>
      </c>
      <c r="IP42" s="1226">
        <f t="shared" si="458"/>
        <v>0</v>
      </c>
      <c r="IQ42" s="1226">
        <f t="shared" si="459"/>
        <v>0</v>
      </c>
      <c r="IR42" s="902"/>
      <c r="IS42" s="902"/>
      <c r="IT42" s="902"/>
      <c r="IU42" s="902"/>
      <c r="IV42" s="902"/>
      <c r="IW42" s="902"/>
      <c r="IX42" s="902"/>
      <c r="IY42" s="902"/>
      <c r="IZ42" s="1365"/>
      <c r="JA42" s="1231">
        <f t="shared" ref="JA42:KQ42" si="493">SUM(BW42*$DP$22)</f>
        <v>0</v>
      </c>
      <c r="JB42" s="1231">
        <f t="shared" si="493"/>
        <v>0</v>
      </c>
      <c r="JC42" s="1231">
        <f t="shared" si="493"/>
        <v>0</v>
      </c>
      <c r="JD42" s="942">
        <f t="shared" si="493"/>
        <v>0</v>
      </c>
      <c r="JE42" s="942">
        <f t="shared" si="493"/>
        <v>0</v>
      </c>
      <c r="JF42" s="943">
        <f t="shared" si="493"/>
        <v>0</v>
      </c>
      <c r="JG42" s="944">
        <f t="shared" si="493"/>
        <v>0</v>
      </c>
      <c r="JH42" s="944">
        <f t="shared" si="493"/>
        <v>0</v>
      </c>
      <c r="JI42" s="944">
        <f t="shared" si="493"/>
        <v>0</v>
      </c>
      <c r="JJ42" s="944">
        <f t="shared" si="493"/>
        <v>0</v>
      </c>
      <c r="JK42" s="944">
        <f t="shared" si="493"/>
        <v>0</v>
      </c>
      <c r="JL42" s="944">
        <f t="shared" si="493"/>
        <v>0</v>
      </c>
      <c r="JM42" s="944">
        <f t="shared" si="493"/>
        <v>0</v>
      </c>
      <c r="JN42" s="944">
        <f t="shared" si="493"/>
        <v>0</v>
      </c>
      <c r="JO42" s="1231">
        <f t="shared" si="493"/>
        <v>0</v>
      </c>
      <c r="JP42" s="942">
        <f t="shared" si="493"/>
        <v>0</v>
      </c>
      <c r="JQ42" s="943">
        <f t="shared" si="493"/>
        <v>0</v>
      </c>
      <c r="JR42" s="944">
        <f t="shared" si="493"/>
        <v>0</v>
      </c>
      <c r="JS42" s="944">
        <f t="shared" si="493"/>
        <v>0</v>
      </c>
      <c r="JT42" s="944">
        <f t="shared" si="493"/>
        <v>0</v>
      </c>
      <c r="JU42" s="944">
        <f t="shared" si="493"/>
        <v>0</v>
      </c>
      <c r="JV42" s="945">
        <f t="shared" si="493"/>
        <v>0</v>
      </c>
      <c r="JW42" s="945">
        <f t="shared" si="493"/>
        <v>0</v>
      </c>
      <c r="JX42" s="945">
        <f t="shared" si="493"/>
        <v>0</v>
      </c>
      <c r="JY42" s="945">
        <f t="shared" si="493"/>
        <v>0</v>
      </c>
      <c r="JZ42" s="945">
        <f t="shared" si="493"/>
        <v>0</v>
      </c>
      <c r="KA42" s="945">
        <f t="shared" si="493"/>
        <v>0</v>
      </c>
      <c r="KB42" s="945">
        <f t="shared" si="493"/>
        <v>0</v>
      </c>
      <c r="KC42" s="945">
        <f t="shared" si="493"/>
        <v>0</v>
      </c>
      <c r="KD42" s="946">
        <f t="shared" si="493"/>
        <v>0</v>
      </c>
      <c r="KE42" s="946">
        <f t="shared" si="493"/>
        <v>0</v>
      </c>
      <c r="KF42" s="946">
        <f t="shared" si="493"/>
        <v>0</v>
      </c>
      <c r="KG42" s="946">
        <f t="shared" si="493"/>
        <v>0</v>
      </c>
      <c r="KH42" s="946">
        <f t="shared" si="493"/>
        <v>0</v>
      </c>
      <c r="KI42" s="946">
        <f t="shared" si="493"/>
        <v>0</v>
      </c>
      <c r="KJ42" s="946">
        <f t="shared" si="493"/>
        <v>0</v>
      </c>
      <c r="KK42" s="946">
        <f t="shared" si="493"/>
        <v>0</v>
      </c>
      <c r="KL42" s="946">
        <f t="shared" si="493"/>
        <v>0</v>
      </c>
      <c r="KM42" s="946">
        <f t="shared" si="493"/>
        <v>0</v>
      </c>
      <c r="KN42" s="946">
        <f t="shared" si="493"/>
        <v>0</v>
      </c>
      <c r="KO42" s="946">
        <f t="shared" si="493"/>
        <v>0</v>
      </c>
      <c r="KP42" s="946">
        <f t="shared" si="493"/>
        <v>0</v>
      </c>
      <c r="KQ42" s="946">
        <f t="shared" si="493"/>
        <v>0</v>
      </c>
      <c r="KR42" s="898"/>
      <c r="KS42" s="898"/>
      <c r="KT42" s="898"/>
      <c r="KU42" s="898"/>
      <c r="KV42" s="898"/>
      <c r="KW42" s="898"/>
      <c r="KX42" s="898"/>
      <c r="KY42" s="898"/>
      <c r="KZ42" s="1363"/>
      <c r="LA42" s="1217">
        <f t="shared" ref="LA42:MM42" si="494">SUM(JA42/$DO$22)</f>
        <v>0</v>
      </c>
      <c r="LB42" s="1217">
        <f t="shared" si="494"/>
        <v>0</v>
      </c>
      <c r="LC42" s="1217">
        <f t="shared" si="494"/>
        <v>0</v>
      </c>
      <c r="LD42" s="545">
        <f t="shared" si="494"/>
        <v>0</v>
      </c>
      <c r="LE42" s="545">
        <f t="shared" si="494"/>
        <v>0</v>
      </c>
      <c r="LF42" s="329">
        <f t="shared" si="494"/>
        <v>0</v>
      </c>
      <c r="LG42" s="550">
        <f t="shared" si="494"/>
        <v>0</v>
      </c>
      <c r="LH42" s="550">
        <f t="shared" si="494"/>
        <v>0</v>
      </c>
      <c r="LI42" s="550">
        <f t="shared" si="494"/>
        <v>0</v>
      </c>
      <c r="LJ42" s="550">
        <f t="shared" si="494"/>
        <v>0</v>
      </c>
      <c r="LK42" s="550">
        <f t="shared" si="494"/>
        <v>0</v>
      </c>
      <c r="LL42" s="550">
        <f t="shared" si="494"/>
        <v>0</v>
      </c>
      <c r="LM42" s="550">
        <f t="shared" si="494"/>
        <v>0</v>
      </c>
      <c r="LN42" s="550">
        <f t="shared" si="494"/>
        <v>0</v>
      </c>
      <c r="LO42" s="1217">
        <f t="shared" si="494"/>
        <v>0</v>
      </c>
      <c r="LP42" s="1217">
        <f t="shared" si="494"/>
        <v>0</v>
      </c>
      <c r="LQ42" s="1217">
        <f t="shared" si="494"/>
        <v>0</v>
      </c>
      <c r="LR42" s="550">
        <f t="shared" si="494"/>
        <v>0</v>
      </c>
      <c r="LS42" s="550">
        <f t="shared" si="494"/>
        <v>0</v>
      </c>
      <c r="LT42" s="550">
        <f t="shared" si="494"/>
        <v>0</v>
      </c>
      <c r="LU42" s="550">
        <f t="shared" si="494"/>
        <v>0</v>
      </c>
      <c r="LV42" s="932">
        <f t="shared" si="494"/>
        <v>0</v>
      </c>
      <c r="LW42" s="932">
        <f t="shared" si="494"/>
        <v>0</v>
      </c>
      <c r="LX42" s="932">
        <f t="shared" si="494"/>
        <v>0</v>
      </c>
      <c r="LY42" s="932">
        <f t="shared" si="494"/>
        <v>0</v>
      </c>
      <c r="LZ42" s="932">
        <f t="shared" si="494"/>
        <v>0</v>
      </c>
      <c r="MA42" s="932">
        <f t="shared" si="494"/>
        <v>0</v>
      </c>
      <c r="MB42" s="932">
        <f t="shared" si="494"/>
        <v>0</v>
      </c>
      <c r="MC42" s="932">
        <f t="shared" si="494"/>
        <v>0</v>
      </c>
      <c r="MD42" s="932">
        <f t="shared" si="494"/>
        <v>0</v>
      </c>
      <c r="ME42" s="327">
        <f t="shared" si="494"/>
        <v>0</v>
      </c>
      <c r="MF42" s="327">
        <f t="shared" si="494"/>
        <v>0</v>
      </c>
      <c r="MG42" s="327">
        <f t="shared" si="494"/>
        <v>0</v>
      </c>
      <c r="MH42" s="327">
        <f t="shared" si="494"/>
        <v>0</v>
      </c>
      <c r="MI42" s="327">
        <f t="shared" si="494"/>
        <v>0</v>
      </c>
      <c r="MJ42" s="327">
        <f t="shared" si="494"/>
        <v>0</v>
      </c>
      <c r="MK42" s="327">
        <f t="shared" si="494"/>
        <v>0</v>
      </c>
      <c r="ML42" s="327">
        <f t="shared" si="494"/>
        <v>0</v>
      </c>
      <c r="MM42" s="327">
        <f t="shared" si="494"/>
        <v>0</v>
      </c>
      <c r="MN42" s="327">
        <f t="shared" ref="MN42:MP42" si="495">SUM(KN42/$DO$22)</f>
        <v>0</v>
      </c>
      <c r="MO42" s="327">
        <f t="shared" si="495"/>
        <v>0</v>
      </c>
      <c r="MP42" s="327">
        <f t="shared" si="495"/>
        <v>0</v>
      </c>
      <c r="MQ42" s="327">
        <f>SUM(KQ42/$DO$22)</f>
        <v>0</v>
      </c>
    </row>
    <row r="43" spans="1:355" s="317" customFormat="1" ht="15" hidden="1" customHeight="1" outlineLevel="1" thickTop="1" thickBot="1" x14ac:dyDescent="0.3">
      <c r="A43" s="941"/>
      <c r="B43" s="1917" t="s">
        <v>961</v>
      </c>
      <c r="C43" s="1918"/>
      <c r="D43" s="656"/>
      <c r="E43" s="765"/>
      <c r="F43" s="757"/>
      <c r="G43" s="629"/>
      <c r="H43" s="630"/>
      <c r="I43" s="636"/>
      <c r="J43" s="821"/>
      <c r="K43" s="757"/>
      <c r="L43" s="878"/>
      <c r="M43" s="813"/>
      <c r="N43" s="814"/>
      <c r="O43" s="1537"/>
      <c r="P43" s="815"/>
      <c r="Q43" s="813"/>
      <c r="R43" s="814"/>
      <c r="S43" s="1537"/>
      <c r="T43" s="815"/>
      <c r="U43" s="813"/>
      <c r="V43" s="814"/>
      <c r="W43" s="1537"/>
      <c r="X43" s="815"/>
      <c r="Y43" s="813"/>
      <c r="Z43" s="814"/>
      <c r="AA43" s="1537"/>
      <c r="AB43" s="815"/>
      <c r="AC43" s="813"/>
      <c r="AD43" s="814"/>
      <c r="AE43" s="1537"/>
      <c r="AF43" s="815"/>
      <c r="AG43" s="813"/>
      <c r="AH43" s="814"/>
      <c r="AI43" s="1537"/>
      <c r="AJ43" s="815"/>
      <c r="AK43" s="813"/>
      <c r="AL43" s="814"/>
      <c r="AM43" s="1537"/>
      <c r="AN43" s="815"/>
      <c r="AO43" s="813"/>
      <c r="AP43" s="814"/>
      <c r="AQ43" s="1537"/>
      <c r="AR43" s="815"/>
      <c r="AS43" s="813"/>
      <c r="AT43" s="814"/>
      <c r="AU43" s="1537"/>
      <c r="AV43" s="815"/>
      <c r="AW43" s="813"/>
      <c r="AX43" s="814"/>
      <c r="AY43" s="1537"/>
      <c r="AZ43" s="815"/>
      <c r="BA43" s="813"/>
      <c r="BB43" s="816"/>
      <c r="BC43" s="757"/>
      <c r="BD43" s="815"/>
      <c r="BE43" s="813"/>
      <c r="BF43" s="757"/>
      <c r="BG43" s="815"/>
      <c r="BH43" s="815"/>
      <c r="BI43" s="815"/>
      <c r="BJ43" s="815"/>
      <c r="BK43" s="816"/>
      <c r="BL43" s="1586"/>
      <c r="BM43" s="1585"/>
      <c r="BN43" s="1586"/>
      <c r="BO43" s="1586"/>
      <c r="BP43" s="1587"/>
      <c r="BQ43" s="1484"/>
      <c r="BR43" s="734">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692">
        <f t="shared" si="372"/>
        <v>0</v>
      </c>
      <c r="BT43" s="693">
        <f>AV31</f>
        <v>0</v>
      </c>
      <c r="BU43" s="1146" t="str">
        <f>$BU$23</f>
        <v>GH Ripen</v>
      </c>
      <c r="BV43" s="1144" t="str">
        <f>$BV$23</f>
        <v>Booster</v>
      </c>
      <c r="BW43" s="1239">
        <f>BW$23</f>
        <v>5.0000000000000001E-3</v>
      </c>
      <c r="BX43" s="1239">
        <f t="shared" ref="BX43:DM43" si="496">BX$23</f>
        <v>0</v>
      </c>
      <c r="BY43" s="1239">
        <f t="shared" si="496"/>
        <v>0</v>
      </c>
      <c r="BZ43" s="1240">
        <f t="shared" si="496"/>
        <v>7.0000000000000007E-2</v>
      </c>
      <c r="CA43" s="1240">
        <f t="shared" si="496"/>
        <v>0</v>
      </c>
      <c r="CB43" s="1241">
        <f t="shared" si="496"/>
        <v>0.06</v>
      </c>
      <c r="CC43" s="1242">
        <f t="shared" si="496"/>
        <v>0</v>
      </c>
      <c r="CD43" s="1242">
        <f t="shared" si="496"/>
        <v>0</v>
      </c>
      <c r="CE43" s="1242">
        <f t="shared" si="496"/>
        <v>0</v>
      </c>
      <c r="CF43" s="1242">
        <f t="shared" si="496"/>
        <v>0</v>
      </c>
      <c r="CG43" s="1242">
        <f t="shared" si="496"/>
        <v>0</v>
      </c>
      <c r="CH43" s="1242">
        <f t="shared" si="496"/>
        <v>0</v>
      </c>
      <c r="CI43" s="1242">
        <f t="shared" si="496"/>
        <v>0</v>
      </c>
      <c r="CJ43" s="1242">
        <f t="shared" si="496"/>
        <v>0</v>
      </c>
      <c r="CK43" s="1239">
        <f t="shared" si="496"/>
        <v>0</v>
      </c>
      <c r="CL43" s="1240">
        <f t="shared" si="496"/>
        <v>0</v>
      </c>
      <c r="CM43" s="1241">
        <f t="shared" si="496"/>
        <v>0</v>
      </c>
      <c r="CN43" s="1242">
        <f t="shared" si="496"/>
        <v>2.5000000000000001E-3</v>
      </c>
      <c r="CO43" s="1242">
        <f t="shared" si="496"/>
        <v>0</v>
      </c>
      <c r="CP43" s="1242">
        <f t="shared" si="496"/>
        <v>3.0000000000000001E-3</v>
      </c>
      <c r="CQ43" s="1242">
        <f t="shared" si="496"/>
        <v>0</v>
      </c>
      <c r="CR43" s="1243">
        <f t="shared" si="496"/>
        <v>0</v>
      </c>
      <c r="CS43" s="1243">
        <f t="shared" si="496"/>
        <v>0</v>
      </c>
      <c r="CT43" s="1243">
        <f t="shared" si="496"/>
        <v>0</v>
      </c>
      <c r="CU43" s="1243">
        <f t="shared" si="496"/>
        <v>0</v>
      </c>
      <c r="CV43" s="1243">
        <f t="shared" si="496"/>
        <v>0</v>
      </c>
      <c r="CW43" s="1243">
        <f t="shared" si="496"/>
        <v>0</v>
      </c>
      <c r="CX43" s="1243">
        <f t="shared" si="496"/>
        <v>0</v>
      </c>
      <c r="CY43" s="1243">
        <f t="shared" si="496"/>
        <v>7.4999999999999997E-3</v>
      </c>
      <c r="CZ43" s="1244">
        <f t="shared" si="496"/>
        <v>0</v>
      </c>
      <c r="DA43" s="1244">
        <f t="shared" si="496"/>
        <v>0</v>
      </c>
      <c r="DB43" s="1244">
        <f t="shared" si="496"/>
        <v>0</v>
      </c>
      <c r="DC43" s="1244">
        <f t="shared" si="496"/>
        <v>0</v>
      </c>
      <c r="DD43" s="1244">
        <f t="shared" si="496"/>
        <v>0</v>
      </c>
      <c r="DE43" s="1244">
        <f t="shared" si="496"/>
        <v>0</v>
      </c>
      <c r="DF43" s="1244">
        <f t="shared" si="496"/>
        <v>0</v>
      </c>
      <c r="DG43" s="1244">
        <f t="shared" si="496"/>
        <v>0</v>
      </c>
      <c r="DH43" s="1244">
        <f t="shared" si="496"/>
        <v>0</v>
      </c>
      <c r="DI43" s="1244">
        <f t="shared" si="496"/>
        <v>0</v>
      </c>
      <c r="DJ43" s="1244">
        <f t="shared" si="496"/>
        <v>0</v>
      </c>
      <c r="DK43" s="1244">
        <f t="shared" si="496"/>
        <v>0</v>
      </c>
      <c r="DL43" s="1244">
        <f t="shared" si="496"/>
        <v>0</v>
      </c>
      <c r="DM43" s="1244">
        <f t="shared" si="496"/>
        <v>0</v>
      </c>
      <c r="DN43" s="933"/>
      <c r="DT43" s="739"/>
      <c r="EM43" s="898"/>
      <c r="EN43" s="898"/>
      <c r="EO43" s="898"/>
      <c r="EP43" s="898"/>
      <c r="EQ43" s="898"/>
      <c r="ER43" s="898"/>
      <c r="ES43" s="898"/>
      <c r="ET43" s="898"/>
      <c r="EU43" s="898"/>
      <c r="EV43" s="898"/>
      <c r="EW43" s="898"/>
      <c r="EX43" s="898"/>
      <c r="EY43" s="898"/>
      <c r="EZ43" s="1348" t="str">
        <f t="shared" si="374"/>
        <v>GH Ripen</v>
      </c>
      <c r="FA43" s="1224">
        <f t="shared" si="375"/>
        <v>0</v>
      </c>
      <c r="FB43" s="1224">
        <f t="shared" si="376"/>
        <v>0</v>
      </c>
      <c r="FC43" s="1224">
        <f t="shared" si="377"/>
        <v>0</v>
      </c>
      <c r="FD43" s="544">
        <f t="shared" si="378"/>
        <v>0</v>
      </c>
      <c r="FE43" s="544">
        <f t="shared" si="379"/>
        <v>0</v>
      </c>
      <c r="FF43" s="324">
        <f t="shared" si="380"/>
        <v>0</v>
      </c>
      <c r="FG43" s="549">
        <f t="shared" si="381"/>
        <v>0</v>
      </c>
      <c r="FH43" s="549">
        <f t="shared" si="382"/>
        <v>0</v>
      </c>
      <c r="FI43" s="549">
        <f t="shared" si="383"/>
        <v>0</v>
      </c>
      <c r="FJ43" s="549">
        <f t="shared" si="384"/>
        <v>0</v>
      </c>
      <c r="FK43" s="549">
        <f t="shared" si="385"/>
        <v>0</v>
      </c>
      <c r="FL43" s="549">
        <f t="shared" si="386"/>
        <v>0</v>
      </c>
      <c r="FM43" s="549">
        <f t="shared" si="387"/>
        <v>0</v>
      </c>
      <c r="FN43" s="549">
        <f t="shared" si="388"/>
        <v>0</v>
      </c>
      <c r="FO43" s="1203">
        <f t="shared" si="389"/>
        <v>0</v>
      </c>
      <c r="FP43" s="544">
        <f t="shared" si="390"/>
        <v>0</v>
      </c>
      <c r="FQ43" s="324">
        <f t="shared" si="391"/>
        <v>0</v>
      </c>
      <c r="FR43" s="548">
        <f t="shared" si="392"/>
        <v>0</v>
      </c>
      <c r="FS43" s="548">
        <f t="shared" si="393"/>
        <v>0</v>
      </c>
      <c r="FT43" s="548">
        <f t="shared" si="464"/>
        <v>0</v>
      </c>
      <c r="FU43" s="548">
        <f t="shared" si="394"/>
        <v>0</v>
      </c>
      <c r="FV43" s="928">
        <f t="shared" si="395"/>
        <v>0</v>
      </c>
      <c r="FW43" s="928">
        <f t="shared" si="396"/>
        <v>0</v>
      </c>
      <c r="FX43" s="928">
        <f t="shared" si="397"/>
        <v>0</v>
      </c>
      <c r="FY43" s="928">
        <f t="shared" si="398"/>
        <v>0</v>
      </c>
      <c r="FZ43" s="928">
        <f t="shared" si="399"/>
        <v>0</v>
      </c>
      <c r="GA43" s="928">
        <f t="shared" si="400"/>
        <v>0</v>
      </c>
      <c r="GB43" s="928">
        <f t="shared" si="401"/>
        <v>0</v>
      </c>
      <c r="GC43" s="928">
        <f t="shared" si="402"/>
        <v>0</v>
      </c>
      <c r="GD43" s="326">
        <f t="shared" si="403"/>
        <v>0</v>
      </c>
      <c r="GE43" s="326">
        <f t="shared" si="404"/>
        <v>0</v>
      </c>
      <c r="GF43" s="326">
        <f t="shared" si="405"/>
        <v>0</v>
      </c>
      <c r="GG43" s="326">
        <f t="shared" si="406"/>
        <v>0</v>
      </c>
      <c r="GH43" s="326">
        <f t="shared" si="407"/>
        <v>0</v>
      </c>
      <c r="GI43" s="326">
        <f t="shared" si="408"/>
        <v>0</v>
      </c>
      <c r="GJ43" s="326">
        <f t="shared" si="409"/>
        <v>0</v>
      </c>
      <c r="GK43" s="326">
        <f t="shared" si="410"/>
        <v>0</v>
      </c>
      <c r="GL43" s="326">
        <f t="shared" si="411"/>
        <v>0</v>
      </c>
      <c r="GM43" s="326">
        <f t="shared" si="412"/>
        <v>0</v>
      </c>
      <c r="GN43" s="326">
        <f t="shared" si="413"/>
        <v>0</v>
      </c>
      <c r="GO43" s="326">
        <f t="shared" si="414"/>
        <v>0</v>
      </c>
      <c r="GP43" s="326">
        <f t="shared" si="415"/>
        <v>0</v>
      </c>
      <c r="GQ43" s="326">
        <f t="shared" si="416"/>
        <v>0</v>
      </c>
      <c r="GR43" s="898"/>
      <c r="GS43" s="898"/>
      <c r="GT43" s="898"/>
      <c r="GU43" s="898"/>
      <c r="GV43" s="898"/>
      <c r="GW43" s="898"/>
      <c r="GX43" s="898"/>
      <c r="GY43" s="898"/>
      <c r="GZ43" s="1375"/>
      <c r="HA43" s="1225">
        <f t="shared" si="417"/>
        <v>0</v>
      </c>
      <c r="HB43" s="1225">
        <f t="shared" si="418"/>
        <v>0</v>
      </c>
      <c r="HC43" s="1225">
        <f t="shared" si="419"/>
        <v>0</v>
      </c>
      <c r="HD43" s="542">
        <f t="shared" si="420"/>
        <v>0</v>
      </c>
      <c r="HE43" s="542">
        <f t="shared" si="421"/>
        <v>0</v>
      </c>
      <c r="HF43" s="321">
        <f t="shared" si="422"/>
        <v>0</v>
      </c>
      <c r="HG43" s="547">
        <f t="shared" si="423"/>
        <v>0</v>
      </c>
      <c r="HH43" s="547">
        <f t="shared" si="424"/>
        <v>0</v>
      </c>
      <c r="HI43" s="547">
        <f t="shared" si="425"/>
        <v>0</v>
      </c>
      <c r="HJ43" s="547">
        <f t="shared" si="426"/>
        <v>0</v>
      </c>
      <c r="HK43" s="547">
        <f t="shared" si="427"/>
        <v>0</v>
      </c>
      <c r="HL43" s="547">
        <f t="shared" si="428"/>
        <v>0</v>
      </c>
      <c r="HM43" s="547">
        <f t="shared" si="429"/>
        <v>0</v>
      </c>
      <c r="HN43" s="547">
        <f t="shared" si="430"/>
        <v>0</v>
      </c>
      <c r="HO43" s="1225">
        <f t="shared" si="431"/>
        <v>0</v>
      </c>
      <c r="HP43" s="542">
        <f t="shared" si="432"/>
        <v>0</v>
      </c>
      <c r="HQ43" s="321">
        <f t="shared" si="433"/>
        <v>0</v>
      </c>
      <c r="HR43" s="547">
        <f t="shared" si="434"/>
        <v>0</v>
      </c>
      <c r="HS43" s="547">
        <f t="shared" si="435"/>
        <v>0</v>
      </c>
      <c r="HT43" s="547">
        <f t="shared" si="436"/>
        <v>0</v>
      </c>
      <c r="HU43" s="547">
        <f t="shared" si="437"/>
        <v>0</v>
      </c>
      <c r="HV43" s="931">
        <f t="shared" si="438"/>
        <v>0</v>
      </c>
      <c r="HW43" s="931">
        <f t="shared" si="439"/>
        <v>0</v>
      </c>
      <c r="HX43" s="931">
        <f t="shared" si="440"/>
        <v>0</v>
      </c>
      <c r="HY43" s="931">
        <f t="shared" si="441"/>
        <v>0</v>
      </c>
      <c r="HZ43" s="931">
        <f t="shared" si="442"/>
        <v>0</v>
      </c>
      <c r="IA43" s="931">
        <f t="shared" si="443"/>
        <v>0</v>
      </c>
      <c r="IB43" s="931">
        <f t="shared" si="444"/>
        <v>0</v>
      </c>
      <c r="IC43" s="931">
        <f t="shared" si="445"/>
        <v>0</v>
      </c>
      <c r="ID43" s="1226">
        <f t="shared" si="446"/>
        <v>0</v>
      </c>
      <c r="IE43" s="1226">
        <f t="shared" si="447"/>
        <v>0</v>
      </c>
      <c r="IF43" s="1226">
        <f t="shared" si="448"/>
        <v>0</v>
      </c>
      <c r="IG43" s="1226">
        <f t="shared" si="449"/>
        <v>0</v>
      </c>
      <c r="IH43" s="1226">
        <f t="shared" si="450"/>
        <v>0</v>
      </c>
      <c r="II43" s="1226">
        <f t="shared" si="451"/>
        <v>0</v>
      </c>
      <c r="IJ43" s="1226">
        <f t="shared" si="452"/>
        <v>0</v>
      </c>
      <c r="IK43" s="1226">
        <f t="shared" si="453"/>
        <v>0</v>
      </c>
      <c r="IL43" s="1226">
        <f t="shared" si="454"/>
        <v>0</v>
      </c>
      <c r="IM43" s="1226">
        <f t="shared" si="455"/>
        <v>0</v>
      </c>
      <c r="IN43" s="1226">
        <f t="shared" si="456"/>
        <v>0</v>
      </c>
      <c r="IO43" s="1226">
        <f t="shared" si="457"/>
        <v>0</v>
      </c>
      <c r="IP43" s="1226">
        <f t="shared" si="458"/>
        <v>0</v>
      </c>
      <c r="IQ43" s="1226">
        <f t="shared" si="459"/>
        <v>0</v>
      </c>
      <c r="IR43" s="902"/>
      <c r="IS43" s="902"/>
      <c r="IT43" s="902"/>
      <c r="IU43" s="902"/>
      <c r="IV43" s="902"/>
      <c r="IW43" s="902"/>
      <c r="IX43" s="902"/>
      <c r="IY43" s="902"/>
      <c r="IZ43" s="1365"/>
      <c r="JA43" s="1231">
        <f t="shared" ref="JA43:KQ43" si="497">SUM(BW43*$DP$23)</f>
        <v>5.45</v>
      </c>
      <c r="JB43" s="1231">
        <f t="shared" si="497"/>
        <v>0</v>
      </c>
      <c r="JC43" s="1231">
        <f t="shared" si="497"/>
        <v>0</v>
      </c>
      <c r="JD43" s="942">
        <f t="shared" si="497"/>
        <v>76.300000000000011</v>
      </c>
      <c r="JE43" s="942">
        <f t="shared" si="497"/>
        <v>0</v>
      </c>
      <c r="JF43" s="943">
        <f t="shared" si="497"/>
        <v>65.399999999999991</v>
      </c>
      <c r="JG43" s="944">
        <f t="shared" si="497"/>
        <v>0</v>
      </c>
      <c r="JH43" s="944">
        <f t="shared" si="497"/>
        <v>0</v>
      </c>
      <c r="JI43" s="944">
        <f t="shared" si="497"/>
        <v>0</v>
      </c>
      <c r="JJ43" s="944">
        <f t="shared" si="497"/>
        <v>0</v>
      </c>
      <c r="JK43" s="944">
        <f t="shared" si="497"/>
        <v>0</v>
      </c>
      <c r="JL43" s="944">
        <f t="shared" si="497"/>
        <v>0</v>
      </c>
      <c r="JM43" s="944">
        <f t="shared" si="497"/>
        <v>0</v>
      </c>
      <c r="JN43" s="944">
        <f t="shared" si="497"/>
        <v>0</v>
      </c>
      <c r="JO43" s="1231">
        <f t="shared" si="497"/>
        <v>0</v>
      </c>
      <c r="JP43" s="942">
        <f t="shared" si="497"/>
        <v>0</v>
      </c>
      <c r="JQ43" s="943">
        <f t="shared" si="497"/>
        <v>0</v>
      </c>
      <c r="JR43" s="944">
        <f t="shared" si="497"/>
        <v>2.7250000000000001</v>
      </c>
      <c r="JS43" s="944">
        <f t="shared" si="497"/>
        <v>0</v>
      </c>
      <c r="JT43" s="944">
        <f t="shared" si="497"/>
        <v>3.27</v>
      </c>
      <c r="JU43" s="944">
        <f t="shared" si="497"/>
        <v>0</v>
      </c>
      <c r="JV43" s="945">
        <f t="shared" si="497"/>
        <v>0</v>
      </c>
      <c r="JW43" s="945">
        <f t="shared" si="497"/>
        <v>0</v>
      </c>
      <c r="JX43" s="945">
        <f t="shared" si="497"/>
        <v>0</v>
      </c>
      <c r="JY43" s="945">
        <f t="shared" si="497"/>
        <v>0</v>
      </c>
      <c r="JZ43" s="945">
        <f t="shared" si="497"/>
        <v>0</v>
      </c>
      <c r="KA43" s="945">
        <f t="shared" si="497"/>
        <v>0</v>
      </c>
      <c r="KB43" s="945">
        <f t="shared" si="497"/>
        <v>0</v>
      </c>
      <c r="KC43" s="945">
        <f t="shared" si="497"/>
        <v>8.1749999999999989</v>
      </c>
      <c r="KD43" s="946">
        <f t="shared" si="497"/>
        <v>0</v>
      </c>
      <c r="KE43" s="946">
        <f t="shared" si="497"/>
        <v>0</v>
      </c>
      <c r="KF43" s="946">
        <f t="shared" si="497"/>
        <v>0</v>
      </c>
      <c r="KG43" s="946">
        <f t="shared" si="497"/>
        <v>0</v>
      </c>
      <c r="KH43" s="946">
        <f t="shared" si="497"/>
        <v>0</v>
      </c>
      <c r="KI43" s="946">
        <f t="shared" si="497"/>
        <v>0</v>
      </c>
      <c r="KJ43" s="946">
        <f t="shared" si="497"/>
        <v>0</v>
      </c>
      <c r="KK43" s="946">
        <f t="shared" si="497"/>
        <v>0</v>
      </c>
      <c r="KL43" s="946">
        <f t="shared" si="497"/>
        <v>0</v>
      </c>
      <c r="KM43" s="946">
        <f t="shared" si="497"/>
        <v>0</v>
      </c>
      <c r="KN43" s="946">
        <f t="shared" si="497"/>
        <v>0</v>
      </c>
      <c r="KO43" s="946">
        <f t="shared" si="497"/>
        <v>0</v>
      </c>
      <c r="KP43" s="946">
        <f t="shared" si="497"/>
        <v>0</v>
      </c>
      <c r="KQ43" s="946">
        <f t="shared" si="497"/>
        <v>0</v>
      </c>
      <c r="KR43" s="898"/>
      <c r="KS43" s="898"/>
      <c r="KT43" s="898"/>
      <c r="KU43" s="898"/>
      <c r="KV43" s="898"/>
      <c r="KW43" s="898"/>
      <c r="KX43" s="898"/>
      <c r="KY43" s="898"/>
      <c r="KZ43" s="1363"/>
      <c r="LA43" s="1217">
        <f t="shared" ref="LA43:MM43" si="498">SUM(JA43/$DO$23)</f>
        <v>5.7610993657505292</v>
      </c>
      <c r="LB43" s="1217">
        <f t="shared" si="498"/>
        <v>0</v>
      </c>
      <c r="LC43" s="1217">
        <f t="shared" si="498"/>
        <v>0</v>
      </c>
      <c r="LD43" s="545">
        <f t="shared" si="498"/>
        <v>80.655391120507417</v>
      </c>
      <c r="LE43" s="545">
        <f t="shared" si="498"/>
        <v>0</v>
      </c>
      <c r="LF43" s="329">
        <f t="shared" si="498"/>
        <v>69.133192389006339</v>
      </c>
      <c r="LG43" s="550">
        <f t="shared" si="498"/>
        <v>0</v>
      </c>
      <c r="LH43" s="550">
        <f t="shared" si="498"/>
        <v>0</v>
      </c>
      <c r="LI43" s="550">
        <f t="shared" si="498"/>
        <v>0</v>
      </c>
      <c r="LJ43" s="550">
        <f t="shared" si="498"/>
        <v>0</v>
      </c>
      <c r="LK43" s="550">
        <f t="shared" si="498"/>
        <v>0</v>
      </c>
      <c r="LL43" s="550">
        <f t="shared" si="498"/>
        <v>0</v>
      </c>
      <c r="LM43" s="550">
        <f t="shared" si="498"/>
        <v>0</v>
      </c>
      <c r="LN43" s="550">
        <f t="shared" si="498"/>
        <v>0</v>
      </c>
      <c r="LO43" s="1217">
        <f t="shared" si="498"/>
        <v>0</v>
      </c>
      <c r="LP43" s="1217">
        <f t="shared" si="498"/>
        <v>0</v>
      </c>
      <c r="LQ43" s="1217">
        <f t="shared" si="498"/>
        <v>0</v>
      </c>
      <c r="LR43" s="550">
        <f t="shared" si="498"/>
        <v>2.8805496828752646</v>
      </c>
      <c r="LS43" s="550">
        <f t="shared" si="498"/>
        <v>0</v>
      </c>
      <c r="LT43" s="550">
        <f t="shared" si="498"/>
        <v>3.4566596194503174</v>
      </c>
      <c r="LU43" s="550">
        <f t="shared" si="498"/>
        <v>0</v>
      </c>
      <c r="LV43" s="932">
        <f t="shared" si="498"/>
        <v>0</v>
      </c>
      <c r="LW43" s="932">
        <f t="shared" si="498"/>
        <v>0</v>
      </c>
      <c r="LX43" s="932">
        <f t="shared" si="498"/>
        <v>0</v>
      </c>
      <c r="LY43" s="932">
        <f t="shared" si="498"/>
        <v>0</v>
      </c>
      <c r="LZ43" s="932">
        <f t="shared" si="498"/>
        <v>0</v>
      </c>
      <c r="MA43" s="932">
        <f t="shared" si="498"/>
        <v>0</v>
      </c>
      <c r="MB43" s="932">
        <f t="shared" si="498"/>
        <v>0</v>
      </c>
      <c r="MC43" s="932">
        <f t="shared" si="498"/>
        <v>8.6416490486257924</v>
      </c>
      <c r="MD43" s="932">
        <f t="shared" si="498"/>
        <v>0</v>
      </c>
      <c r="ME43" s="327">
        <f t="shared" si="498"/>
        <v>0</v>
      </c>
      <c r="MF43" s="327">
        <f t="shared" si="498"/>
        <v>0</v>
      </c>
      <c r="MG43" s="327">
        <f t="shared" si="498"/>
        <v>0</v>
      </c>
      <c r="MH43" s="327">
        <f t="shared" si="498"/>
        <v>0</v>
      </c>
      <c r="MI43" s="327">
        <f t="shared" si="498"/>
        <v>0</v>
      </c>
      <c r="MJ43" s="327">
        <f t="shared" si="498"/>
        <v>0</v>
      </c>
      <c r="MK43" s="327">
        <f t="shared" si="498"/>
        <v>0</v>
      </c>
      <c r="ML43" s="327">
        <f t="shared" si="498"/>
        <v>0</v>
      </c>
      <c r="MM43" s="327">
        <f t="shared" si="498"/>
        <v>0</v>
      </c>
      <c r="MN43" s="327">
        <f t="shared" ref="MN43:MP43" si="499">SUM(KN43/$DO$23)</f>
        <v>0</v>
      </c>
      <c r="MO43" s="327">
        <f t="shared" si="499"/>
        <v>0</v>
      </c>
      <c r="MP43" s="327">
        <f t="shared" si="499"/>
        <v>0</v>
      </c>
      <c r="MQ43" s="327">
        <f>SUM(KQ43/$DO$23)</f>
        <v>0</v>
      </c>
    </row>
    <row r="44" spans="1:355" s="317" customFormat="1" ht="15" hidden="1" customHeight="1" outlineLevel="1" thickTop="1" thickBot="1" x14ac:dyDescent="0.3">
      <c r="A44" s="941"/>
      <c r="B44" s="1919" t="s">
        <v>960</v>
      </c>
      <c r="C44" s="1920"/>
      <c r="D44" s="655"/>
      <c r="E44" s="770"/>
      <c r="F44" s="757"/>
      <c r="G44" s="638"/>
      <c r="H44" s="627"/>
      <c r="I44" s="639"/>
      <c r="J44" s="770"/>
      <c r="K44" s="757"/>
      <c r="L44" s="878"/>
      <c r="M44" s="813"/>
      <c r="N44" s="814"/>
      <c r="O44" s="1537"/>
      <c r="P44" s="815"/>
      <c r="Q44" s="813"/>
      <c r="R44" s="814"/>
      <c r="S44" s="1537"/>
      <c r="T44" s="815"/>
      <c r="U44" s="813"/>
      <c r="V44" s="814"/>
      <c r="W44" s="1537"/>
      <c r="X44" s="815"/>
      <c r="Y44" s="813"/>
      <c r="Z44" s="814"/>
      <c r="AA44" s="1537"/>
      <c r="AB44" s="815"/>
      <c r="AC44" s="813"/>
      <c r="AD44" s="814"/>
      <c r="AE44" s="1537"/>
      <c r="AF44" s="815"/>
      <c r="AG44" s="813"/>
      <c r="AH44" s="814"/>
      <c r="AI44" s="1537"/>
      <c r="AJ44" s="815"/>
      <c r="AK44" s="813"/>
      <c r="AL44" s="814"/>
      <c r="AM44" s="1537"/>
      <c r="AN44" s="815"/>
      <c r="AO44" s="813"/>
      <c r="AP44" s="814"/>
      <c r="AQ44" s="1537"/>
      <c r="AR44" s="815"/>
      <c r="AS44" s="813"/>
      <c r="AT44" s="814"/>
      <c r="AU44" s="1537"/>
      <c r="AV44" s="815"/>
      <c r="AW44" s="813"/>
      <c r="AX44" s="814"/>
      <c r="AY44" s="1537"/>
      <c r="AZ44" s="815"/>
      <c r="BA44" s="813"/>
      <c r="BB44" s="816"/>
      <c r="BC44" s="757"/>
      <c r="BD44" s="815"/>
      <c r="BE44" s="813"/>
      <c r="BF44" s="757"/>
      <c r="BG44" s="815"/>
      <c r="BH44" s="815"/>
      <c r="BI44" s="815"/>
      <c r="BJ44" s="815"/>
      <c r="BK44" s="816"/>
      <c r="BL44" s="1586"/>
      <c r="BM44" s="1586"/>
      <c r="BN44" s="1586"/>
      <c r="BO44" s="1586"/>
      <c r="BP44" s="1587"/>
      <c r="BQ44" s="1484"/>
      <c r="BR44" s="734">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692">
        <f>SUM(HA44:IQ44)*1000</f>
        <v>0</v>
      </c>
      <c r="BT44" s="693">
        <f>AV32</f>
        <v>0</v>
      </c>
      <c r="BU44" s="1146" t="str">
        <f>$BU$24</f>
        <v>KoolBloom (Dry)</v>
      </c>
      <c r="BV44" s="644" t="str">
        <f>$BV$24</f>
        <v>Booster</v>
      </c>
      <c r="BW44" s="1239">
        <f>BW$24</f>
        <v>0.02</v>
      </c>
      <c r="BX44" s="1239">
        <f t="shared" ref="BX44:DM44" si="500">BX$24</f>
        <v>0</v>
      </c>
      <c r="BY44" s="1239">
        <f t="shared" si="500"/>
        <v>0</v>
      </c>
      <c r="BZ44" s="1240">
        <f t="shared" si="500"/>
        <v>0.45</v>
      </c>
      <c r="CA44" s="1240">
        <f t="shared" si="500"/>
        <v>0</v>
      </c>
      <c r="CB44" s="1241">
        <f t="shared" si="500"/>
        <v>0.28000000000000003</v>
      </c>
      <c r="CC44" s="1242">
        <f t="shared" si="500"/>
        <v>0</v>
      </c>
      <c r="CD44" s="1242">
        <f t="shared" si="500"/>
        <v>0</v>
      </c>
      <c r="CE44" s="1242">
        <f t="shared" si="500"/>
        <v>0</v>
      </c>
      <c r="CF44" s="1242">
        <f t="shared" si="500"/>
        <v>0</v>
      </c>
      <c r="CG44" s="1242">
        <f t="shared" si="500"/>
        <v>0</v>
      </c>
      <c r="CH44" s="1242">
        <f t="shared" si="500"/>
        <v>0</v>
      </c>
      <c r="CI44" s="1242">
        <f t="shared" si="500"/>
        <v>0</v>
      </c>
      <c r="CJ44" s="1242">
        <f t="shared" si="500"/>
        <v>0</v>
      </c>
      <c r="CK44" s="1239">
        <f t="shared" si="500"/>
        <v>0</v>
      </c>
      <c r="CL44" s="1240">
        <f t="shared" si="500"/>
        <v>0</v>
      </c>
      <c r="CM44" s="1241">
        <f t="shared" si="500"/>
        <v>0</v>
      </c>
      <c r="CN44" s="1242">
        <f t="shared" si="500"/>
        <v>0.01</v>
      </c>
      <c r="CO44" s="1242">
        <f t="shared" si="500"/>
        <v>0</v>
      </c>
      <c r="CP44" s="1242">
        <f t="shared" si="500"/>
        <v>1.4999999999999999E-2</v>
      </c>
      <c r="CQ44" s="1242">
        <f t="shared" si="500"/>
        <v>0</v>
      </c>
      <c r="CR44" s="1243">
        <f t="shared" si="500"/>
        <v>0</v>
      </c>
      <c r="CS44" s="1243">
        <f t="shared" si="500"/>
        <v>0</v>
      </c>
      <c r="CT44" s="1243">
        <f t="shared" si="500"/>
        <v>0</v>
      </c>
      <c r="CU44" s="1243">
        <f t="shared" si="500"/>
        <v>1.0000000000000001E-5</v>
      </c>
      <c r="CV44" s="1243">
        <f t="shared" si="500"/>
        <v>0</v>
      </c>
      <c r="CW44" s="1243">
        <f t="shared" si="500"/>
        <v>0</v>
      </c>
      <c r="CX44" s="1243">
        <f t="shared" si="500"/>
        <v>0</v>
      </c>
      <c r="CY44" s="1243">
        <f t="shared" si="500"/>
        <v>0</v>
      </c>
      <c r="CZ44" s="1244">
        <f t="shared" si="500"/>
        <v>0</v>
      </c>
      <c r="DA44" s="1244">
        <f t="shared" si="500"/>
        <v>0</v>
      </c>
      <c r="DB44" s="1244">
        <f t="shared" si="500"/>
        <v>0</v>
      </c>
      <c r="DC44" s="1244">
        <f t="shared" si="500"/>
        <v>0</v>
      </c>
      <c r="DD44" s="1244">
        <f t="shared" si="500"/>
        <v>0</v>
      </c>
      <c r="DE44" s="1244">
        <f t="shared" si="500"/>
        <v>0</v>
      </c>
      <c r="DF44" s="1244">
        <f t="shared" si="500"/>
        <v>0</v>
      </c>
      <c r="DG44" s="1244">
        <f t="shared" si="500"/>
        <v>0</v>
      </c>
      <c r="DH44" s="1244">
        <f t="shared" si="500"/>
        <v>0</v>
      </c>
      <c r="DI44" s="1244">
        <f t="shared" si="500"/>
        <v>0</v>
      </c>
      <c r="DJ44" s="1244">
        <f t="shared" si="500"/>
        <v>0</v>
      </c>
      <c r="DK44" s="1244">
        <f t="shared" si="500"/>
        <v>0</v>
      </c>
      <c r="DL44" s="1244">
        <f t="shared" si="500"/>
        <v>0</v>
      </c>
      <c r="DM44" s="1244">
        <f t="shared" si="500"/>
        <v>0</v>
      </c>
      <c r="DN44" s="933"/>
      <c r="DT44" s="739"/>
      <c r="EM44" s="898"/>
      <c r="EN44" s="898"/>
      <c r="EO44" s="898"/>
      <c r="EP44" s="898"/>
      <c r="EQ44" s="898"/>
      <c r="ER44" s="898"/>
      <c r="ES44" s="898"/>
      <c r="ET44" s="898"/>
      <c r="EU44" s="898"/>
      <c r="EV44" s="898"/>
      <c r="EW44" s="898"/>
      <c r="EX44" s="898"/>
      <c r="EY44" s="898"/>
      <c r="EZ44" s="1348" t="str">
        <f t="shared" si="374"/>
        <v>KoolBloom (Dry)</v>
      </c>
      <c r="FA44" s="1224">
        <f t="shared" si="375"/>
        <v>0</v>
      </c>
      <c r="FB44" s="1224">
        <f t="shared" si="376"/>
        <v>0</v>
      </c>
      <c r="FC44" s="1224">
        <f t="shared" si="377"/>
        <v>0</v>
      </c>
      <c r="FD44" s="544">
        <f t="shared" si="378"/>
        <v>0</v>
      </c>
      <c r="FE44" s="544">
        <f t="shared" si="379"/>
        <v>0</v>
      </c>
      <c r="FF44" s="324">
        <f t="shared" si="380"/>
        <v>0</v>
      </c>
      <c r="FG44" s="549">
        <f t="shared" si="381"/>
        <v>0</v>
      </c>
      <c r="FH44" s="549">
        <f t="shared" si="382"/>
        <v>0</v>
      </c>
      <c r="FI44" s="549">
        <f t="shared" si="383"/>
        <v>0</v>
      </c>
      <c r="FJ44" s="549">
        <f t="shared" si="384"/>
        <v>0</v>
      </c>
      <c r="FK44" s="549">
        <f t="shared" si="385"/>
        <v>0</v>
      </c>
      <c r="FL44" s="549">
        <f t="shared" si="386"/>
        <v>0</v>
      </c>
      <c r="FM44" s="549">
        <f t="shared" si="387"/>
        <v>0</v>
      </c>
      <c r="FN44" s="549">
        <f t="shared" si="388"/>
        <v>0</v>
      </c>
      <c r="FO44" s="1203">
        <f t="shared" si="389"/>
        <v>0</v>
      </c>
      <c r="FP44" s="544">
        <f t="shared" si="390"/>
        <v>0</v>
      </c>
      <c r="FQ44" s="324">
        <f t="shared" si="391"/>
        <v>0</v>
      </c>
      <c r="FR44" s="548">
        <f t="shared" si="392"/>
        <v>0</v>
      </c>
      <c r="FS44" s="548">
        <f t="shared" si="393"/>
        <v>0</v>
      </c>
      <c r="FT44" s="548">
        <f t="shared" si="464"/>
        <v>0</v>
      </c>
      <c r="FU44" s="548">
        <f t="shared" si="394"/>
        <v>0</v>
      </c>
      <c r="FV44" s="928">
        <f t="shared" si="395"/>
        <v>0</v>
      </c>
      <c r="FW44" s="928">
        <f t="shared" si="396"/>
        <v>0</v>
      </c>
      <c r="FX44" s="928">
        <f t="shared" si="397"/>
        <v>0</v>
      </c>
      <c r="FY44" s="928">
        <f t="shared" si="398"/>
        <v>0</v>
      </c>
      <c r="FZ44" s="928">
        <f t="shared" si="399"/>
        <v>0</v>
      </c>
      <c r="GA44" s="928">
        <f t="shared" si="400"/>
        <v>0</v>
      </c>
      <c r="GB44" s="928">
        <f t="shared" si="401"/>
        <v>0</v>
      </c>
      <c r="GC44" s="928">
        <f t="shared" si="402"/>
        <v>0</v>
      </c>
      <c r="GD44" s="326">
        <f t="shared" si="403"/>
        <v>0</v>
      </c>
      <c r="GE44" s="326">
        <f t="shared" si="404"/>
        <v>0</v>
      </c>
      <c r="GF44" s="326">
        <f t="shared" si="405"/>
        <v>0</v>
      </c>
      <c r="GG44" s="326">
        <f t="shared" si="406"/>
        <v>0</v>
      </c>
      <c r="GH44" s="326">
        <f t="shared" si="407"/>
        <v>0</v>
      </c>
      <c r="GI44" s="326">
        <f t="shared" si="408"/>
        <v>0</v>
      </c>
      <c r="GJ44" s="326">
        <f t="shared" si="409"/>
        <v>0</v>
      </c>
      <c r="GK44" s="326">
        <f t="shared" si="410"/>
        <v>0</v>
      </c>
      <c r="GL44" s="326">
        <f t="shared" si="411"/>
        <v>0</v>
      </c>
      <c r="GM44" s="326">
        <f t="shared" si="412"/>
        <v>0</v>
      </c>
      <c r="GN44" s="326">
        <f t="shared" si="413"/>
        <v>0</v>
      </c>
      <c r="GO44" s="326">
        <f t="shared" si="414"/>
        <v>0</v>
      </c>
      <c r="GP44" s="326">
        <f t="shared" si="415"/>
        <v>0</v>
      </c>
      <c r="GQ44" s="326">
        <f t="shared" si="416"/>
        <v>0</v>
      </c>
      <c r="GR44" s="898"/>
      <c r="GS44" s="898"/>
      <c r="GT44" s="898"/>
      <c r="GU44" s="898"/>
      <c r="GV44" s="898"/>
      <c r="GW44" s="898"/>
      <c r="GX44" s="898"/>
      <c r="GY44" s="898"/>
      <c r="GZ44" s="1375"/>
      <c r="HA44" s="1225">
        <f t="shared" si="417"/>
        <v>0</v>
      </c>
      <c r="HB44" s="1225">
        <f t="shared" si="418"/>
        <v>0</v>
      </c>
      <c r="HC44" s="1225">
        <f t="shared" si="419"/>
        <v>0</v>
      </c>
      <c r="HD44" s="542">
        <f t="shared" si="420"/>
        <v>0</v>
      </c>
      <c r="HE44" s="542">
        <f t="shared" si="421"/>
        <v>0</v>
      </c>
      <c r="HF44" s="321">
        <f t="shared" si="422"/>
        <v>0</v>
      </c>
      <c r="HG44" s="547">
        <f t="shared" si="423"/>
        <v>0</v>
      </c>
      <c r="HH44" s="547">
        <f t="shared" si="424"/>
        <v>0</v>
      </c>
      <c r="HI44" s="547">
        <f t="shared" si="425"/>
        <v>0</v>
      </c>
      <c r="HJ44" s="547">
        <f t="shared" si="426"/>
        <v>0</v>
      </c>
      <c r="HK44" s="547">
        <f t="shared" si="427"/>
        <v>0</v>
      </c>
      <c r="HL44" s="547">
        <f t="shared" si="428"/>
        <v>0</v>
      </c>
      <c r="HM44" s="547">
        <f t="shared" si="429"/>
        <v>0</v>
      </c>
      <c r="HN44" s="547">
        <f t="shared" si="430"/>
        <v>0</v>
      </c>
      <c r="HO44" s="1225">
        <f t="shared" si="431"/>
        <v>0</v>
      </c>
      <c r="HP44" s="542">
        <f t="shared" si="432"/>
        <v>0</v>
      </c>
      <c r="HQ44" s="321">
        <f t="shared" si="433"/>
        <v>0</v>
      </c>
      <c r="HR44" s="547">
        <f t="shared" si="434"/>
        <v>0</v>
      </c>
      <c r="HS44" s="547">
        <f t="shared" si="435"/>
        <v>0</v>
      </c>
      <c r="HT44" s="547">
        <f t="shared" si="436"/>
        <v>0</v>
      </c>
      <c r="HU44" s="547">
        <f t="shared" si="437"/>
        <v>0</v>
      </c>
      <c r="HV44" s="931">
        <f t="shared" si="438"/>
        <v>0</v>
      </c>
      <c r="HW44" s="931">
        <f t="shared" si="439"/>
        <v>0</v>
      </c>
      <c r="HX44" s="931">
        <f t="shared" si="440"/>
        <v>0</v>
      </c>
      <c r="HY44" s="931">
        <f t="shared" si="441"/>
        <v>0</v>
      </c>
      <c r="HZ44" s="931">
        <f t="shared" si="442"/>
        <v>0</v>
      </c>
      <c r="IA44" s="931">
        <f t="shared" si="443"/>
        <v>0</v>
      </c>
      <c r="IB44" s="931">
        <f t="shared" si="444"/>
        <v>0</v>
      </c>
      <c r="IC44" s="931">
        <f t="shared" si="445"/>
        <v>0</v>
      </c>
      <c r="ID44" s="1226">
        <f t="shared" si="446"/>
        <v>0</v>
      </c>
      <c r="IE44" s="1226">
        <f t="shared" si="447"/>
        <v>0</v>
      </c>
      <c r="IF44" s="1226">
        <f t="shared" si="448"/>
        <v>0</v>
      </c>
      <c r="IG44" s="1226">
        <f t="shared" si="449"/>
        <v>0</v>
      </c>
      <c r="IH44" s="1226">
        <f t="shared" si="450"/>
        <v>0</v>
      </c>
      <c r="II44" s="1226">
        <f t="shared" si="451"/>
        <v>0</v>
      </c>
      <c r="IJ44" s="1226">
        <f t="shared" si="452"/>
        <v>0</v>
      </c>
      <c r="IK44" s="1226">
        <f t="shared" si="453"/>
        <v>0</v>
      </c>
      <c r="IL44" s="1226">
        <f t="shared" si="454"/>
        <v>0</v>
      </c>
      <c r="IM44" s="1226">
        <f t="shared" si="455"/>
        <v>0</v>
      </c>
      <c r="IN44" s="1226">
        <f t="shared" si="456"/>
        <v>0</v>
      </c>
      <c r="IO44" s="1226">
        <f t="shared" si="457"/>
        <v>0</v>
      </c>
      <c r="IP44" s="1226">
        <f t="shared" si="458"/>
        <v>0</v>
      </c>
      <c r="IQ44" s="1226">
        <f t="shared" si="459"/>
        <v>0</v>
      </c>
      <c r="IR44" s="902"/>
      <c r="IS44" s="902"/>
      <c r="IT44" s="902"/>
      <c r="IU44" s="902"/>
      <c r="IV44" s="902"/>
      <c r="IW44" s="902"/>
      <c r="IX44" s="902"/>
      <c r="IY44" s="902"/>
      <c r="IZ44" s="1365"/>
      <c r="JA44" s="1231">
        <f t="shared" ref="JA44:KQ44" si="501">SUM(BW44*$DP$24)</f>
        <v>20</v>
      </c>
      <c r="JB44" s="1231">
        <f t="shared" si="501"/>
        <v>0</v>
      </c>
      <c r="JC44" s="1231">
        <f t="shared" si="501"/>
        <v>0</v>
      </c>
      <c r="JD44" s="942">
        <f t="shared" si="501"/>
        <v>450</v>
      </c>
      <c r="JE44" s="942">
        <f t="shared" si="501"/>
        <v>0</v>
      </c>
      <c r="JF44" s="943">
        <f t="shared" si="501"/>
        <v>280</v>
      </c>
      <c r="JG44" s="944">
        <f t="shared" si="501"/>
        <v>0</v>
      </c>
      <c r="JH44" s="944">
        <f t="shared" si="501"/>
        <v>0</v>
      </c>
      <c r="JI44" s="944">
        <f t="shared" si="501"/>
        <v>0</v>
      </c>
      <c r="JJ44" s="944">
        <f t="shared" si="501"/>
        <v>0</v>
      </c>
      <c r="JK44" s="944">
        <f t="shared" si="501"/>
        <v>0</v>
      </c>
      <c r="JL44" s="944">
        <f t="shared" si="501"/>
        <v>0</v>
      </c>
      <c r="JM44" s="944">
        <f t="shared" si="501"/>
        <v>0</v>
      </c>
      <c r="JN44" s="944">
        <f t="shared" si="501"/>
        <v>0</v>
      </c>
      <c r="JO44" s="1231">
        <f t="shared" si="501"/>
        <v>0</v>
      </c>
      <c r="JP44" s="942">
        <f t="shared" si="501"/>
        <v>0</v>
      </c>
      <c r="JQ44" s="943">
        <f t="shared" si="501"/>
        <v>0</v>
      </c>
      <c r="JR44" s="944">
        <f t="shared" si="501"/>
        <v>10</v>
      </c>
      <c r="JS44" s="944">
        <f t="shared" si="501"/>
        <v>0</v>
      </c>
      <c r="JT44" s="944">
        <f t="shared" si="501"/>
        <v>15</v>
      </c>
      <c r="JU44" s="944">
        <f t="shared" si="501"/>
        <v>0</v>
      </c>
      <c r="JV44" s="945">
        <f t="shared" si="501"/>
        <v>0</v>
      </c>
      <c r="JW44" s="945">
        <f t="shared" si="501"/>
        <v>0</v>
      </c>
      <c r="JX44" s="945">
        <f t="shared" si="501"/>
        <v>0</v>
      </c>
      <c r="JY44" s="945">
        <f t="shared" si="501"/>
        <v>0.01</v>
      </c>
      <c r="JZ44" s="945">
        <f t="shared" si="501"/>
        <v>0</v>
      </c>
      <c r="KA44" s="945">
        <f t="shared" si="501"/>
        <v>0</v>
      </c>
      <c r="KB44" s="945">
        <f t="shared" si="501"/>
        <v>0</v>
      </c>
      <c r="KC44" s="945">
        <f t="shared" si="501"/>
        <v>0</v>
      </c>
      <c r="KD44" s="946">
        <f t="shared" si="501"/>
        <v>0</v>
      </c>
      <c r="KE44" s="946">
        <f t="shared" si="501"/>
        <v>0</v>
      </c>
      <c r="KF44" s="946">
        <f t="shared" si="501"/>
        <v>0</v>
      </c>
      <c r="KG44" s="946">
        <f t="shared" si="501"/>
        <v>0</v>
      </c>
      <c r="KH44" s="946">
        <f t="shared" si="501"/>
        <v>0</v>
      </c>
      <c r="KI44" s="946">
        <f t="shared" si="501"/>
        <v>0</v>
      </c>
      <c r="KJ44" s="946">
        <f t="shared" si="501"/>
        <v>0</v>
      </c>
      <c r="KK44" s="946">
        <f t="shared" si="501"/>
        <v>0</v>
      </c>
      <c r="KL44" s="946">
        <f t="shared" si="501"/>
        <v>0</v>
      </c>
      <c r="KM44" s="946">
        <f t="shared" si="501"/>
        <v>0</v>
      </c>
      <c r="KN44" s="946">
        <f t="shared" si="501"/>
        <v>0</v>
      </c>
      <c r="KO44" s="946">
        <f t="shared" si="501"/>
        <v>0</v>
      </c>
      <c r="KP44" s="946">
        <f t="shared" si="501"/>
        <v>0</v>
      </c>
      <c r="KQ44" s="946">
        <f t="shared" si="501"/>
        <v>0</v>
      </c>
      <c r="KR44" s="898"/>
      <c r="KS44" s="898"/>
      <c r="KT44" s="898"/>
      <c r="KU44" s="898"/>
      <c r="KV44" s="898"/>
      <c r="KW44" s="898"/>
      <c r="KX44" s="898"/>
      <c r="KY44" s="898"/>
      <c r="KZ44" s="1363"/>
      <c r="LA44" s="1217">
        <f t="shared" ref="LA44:MM44" si="502">SUM(JA44/$DO$24)</f>
        <v>20</v>
      </c>
      <c r="LB44" s="1217">
        <f t="shared" si="502"/>
        <v>0</v>
      </c>
      <c r="LC44" s="1217">
        <f t="shared" si="502"/>
        <v>0</v>
      </c>
      <c r="LD44" s="545">
        <f t="shared" si="502"/>
        <v>450</v>
      </c>
      <c r="LE44" s="545">
        <f t="shared" si="502"/>
        <v>0</v>
      </c>
      <c r="LF44" s="329">
        <f t="shared" si="502"/>
        <v>280</v>
      </c>
      <c r="LG44" s="550">
        <f t="shared" si="502"/>
        <v>0</v>
      </c>
      <c r="LH44" s="550">
        <f t="shared" si="502"/>
        <v>0</v>
      </c>
      <c r="LI44" s="550">
        <f t="shared" si="502"/>
        <v>0</v>
      </c>
      <c r="LJ44" s="550">
        <f t="shared" si="502"/>
        <v>0</v>
      </c>
      <c r="LK44" s="550">
        <f t="shared" si="502"/>
        <v>0</v>
      </c>
      <c r="LL44" s="550">
        <f t="shared" si="502"/>
        <v>0</v>
      </c>
      <c r="LM44" s="550">
        <f t="shared" si="502"/>
        <v>0</v>
      </c>
      <c r="LN44" s="550">
        <f t="shared" si="502"/>
        <v>0</v>
      </c>
      <c r="LO44" s="1217">
        <f t="shared" si="502"/>
        <v>0</v>
      </c>
      <c r="LP44" s="1217">
        <f t="shared" si="502"/>
        <v>0</v>
      </c>
      <c r="LQ44" s="1217">
        <f t="shared" si="502"/>
        <v>0</v>
      </c>
      <c r="LR44" s="550">
        <f t="shared" si="502"/>
        <v>10</v>
      </c>
      <c r="LS44" s="550">
        <f t="shared" si="502"/>
        <v>0</v>
      </c>
      <c r="LT44" s="550">
        <f t="shared" si="502"/>
        <v>15</v>
      </c>
      <c r="LU44" s="550">
        <f t="shared" si="502"/>
        <v>0</v>
      </c>
      <c r="LV44" s="932">
        <f t="shared" si="502"/>
        <v>0</v>
      </c>
      <c r="LW44" s="932">
        <f t="shared" si="502"/>
        <v>0</v>
      </c>
      <c r="LX44" s="932">
        <f t="shared" si="502"/>
        <v>0</v>
      </c>
      <c r="LY44" s="932">
        <f t="shared" si="502"/>
        <v>0.01</v>
      </c>
      <c r="LZ44" s="932">
        <f t="shared" si="502"/>
        <v>0</v>
      </c>
      <c r="MA44" s="932">
        <f t="shared" si="502"/>
        <v>0</v>
      </c>
      <c r="MB44" s="932">
        <f t="shared" si="502"/>
        <v>0</v>
      </c>
      <c r="MC44" s="932">
        <f t="shared" si="502"/>
        <v>0</v>
      </c>
      <c r="MD44" s="932">
        <f t="shared" si="502"/>
        <v>0</v>
      </c>
      <c r="ME44" s="327">
        <f t="shared" si="502"/>
        <v>0</v>
      </c>
      <c r="MF44" s="327">
        <f t="shared" si="502"/>
        <v>0</v>
      </c>
      <c r="MG44" s="327">
        <f t="shared" si="502"/>
        <v>0</v>
      </c>
      <c r="MH44" s="327">
        <f t="shared" si="502"/>
        <v>0</v>
      </c>
      <c r="MI44" s="327">
        <f t="shared" si="502"/>
        <v>0</v>
      </c>
      <c r="MJ44" s="327">
        <f t="shared" si="502"/>
        <v>0</v>
      </c>
      <c r="MK44" s="327">
        <f t="shared" si="502"/>
        <v>0</v>
      </c>
      <c r="ML44" s="327">
        <f t="shared" si="502"/>
        <v>0</v>
      </c>
      <c r="MM44" s="327">
        <f t="shared" si="502"/>
        <v>0</v>
      </c>
      <c r="MN44" s="327">
        <f t="shared" ref="MN44:MP44" si="503">SUM(KN44/$DO$24)</f>
        <v>0</v>
      </c>
      <c r="MO44" s="327">
        <f t="shared" si="503"/>
        <v>0</v>
      </c>
      <c r="MP44" s="327">
        <f t="shared" si="503"/>
        <v>0</v>
      </c>
      <c r="MQ44" s="327">
        <f>SUM(KQ44/$DO$24)</f>
        <v>0</v>
      </c>
    </row>
    <row r="45" spans="1:355" s="317" customFormat="1" ht="15" hidden="1" customHeight="1" outlineLevel="1" thickTop="1" thickBot="1" x14ac:dyDescent="0.3">
      <c r="A45" s="941"/>
      <c r="B45" s="1921" t="s">
        <v>957</v>
      </c>
      <c r="C45" s="1922"/>
      <c r="D45" s="655"/>
      <c r="E45" s="770"/>
      <c r="F45" s="757"/>
      <c r="G45" s="638"/>
      <c r="H45" s="627"/>
      <c r="I45" s="639"/>
      <c r="J45" s="770"/>
      <c r="K45" s="757"/>
      <c r="L45" s="878"/>
      <c r="M45" s="813"/>
      <c r="N45" s="814"/>
      <c r="O45" s="1537"/>
      <c r="P45" s="815"/>
      <c r="Q45" s="813"/>
      <c r="R45" s="814"/>
      <c r="S45" s="1537"/>
      <c r="T45" s="815"/>
      <c r="U45" s="813"/>
      <c r="V45" s="814"/>
      <c r="W45" s="1537"/>
      <c r="X45" s="815"/>
      <c r="Y45" s="813"/>
      <c r="Z45" s="814"/>
      <c r="AA45" s="1537"/>
      <c r="AB45" s="815"/>
      <c r="AC45" s="813"/>
      <c r="AD45" s="814"/>
      <c r="AE45" s="1537"/>
      <c r="AF45" s="815"/>
      <c r="AG45" s="813"/>
      <c r="AH45" s="814"/>
      <c r="AI45" s="1537"/>
      <c r="AJ45" s="815"/>
      <c r="AK45" s="813"/>
      <c r="AL45" s="814"/>
      <c r="AM45" s="1537"/>
      <c r="AN45" s="815"/>
      <c r="AO45" s="813"/>
      <c r="AP45" s="814"/>
      <c r="AQ45" s="1537"/>
      <c r="AR45" s="815"/>
      <c r="AS45" s="813"/>
      <c r="AT45" s="814"/>
      <c r="AU45" s="1537"/>
      <c r="AV45" s="815"/>
      <c r="AW45" s="813"/>
      <c r="AX45" s="814"/>
      <c r="AY45" s="1537"/>
      <c r="AZ45" s="815"/>
      <c r="BA45" s="813"/>
      <c r="BB45" s="816"/>
      <c r="BC45" s="757"/>
      <c r="BD45" s="815"/>
      <c r="BE45" s="813"/>
      <c r="BF45" s="757"/>
      <c r="BG45" s="815"/>
      <c r="BH45" s="815"/>
      <c r="BI45" s="815"/>
      <c r="BJ45" s="815"/>
      <c r="BK45" s="816"/>
      <c r="BL45" s="1586"/>
      <c r="BM45" s="1586"/>
      <c r="BN45" s="1586"/>
      <c r="BO45" s="1586"/>
      <c r="BP45" s="1587"/>
      <c r="BQ45" s="1484"/>
      <c r="BR45" s="734">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29.98678996036988</v>
      </c>
      <c r="BS45" s="692">
        <f t="shared" si="372"/>
        <v>29.98678996036988</v>
      </c>
      <c r="BT45" s="693">
        <f>AZ30</f>
        <v>0.5</v>
      </c>
      <c r="BU45" s="1147" t="str">
        <f>$BU$25</f>
        <v>Epsom Salt</v>
      </c>
      <c r="BV45" s="1143" t="str">
        <f>$BV$25</f>
        <v>Additives</v>
      </c>
      <c r="BW45" s="1239">
        <f>BW$25</f>
        <v>0</v>
      </c>
      <c r="BX45" s="1239">
        <f t="shared" ref="BX45:DM45" si="504">BX$25</f>
        <v>0</v>
      </c>
      <c r="BY45" s="1239">
        <f t="shared" si="504"/>
        <v>0</v>
      </c>
      <c r="BZ45" s="1240">
        <f t="shared" si="504"/>
        <v>0</v>
      </c>
      <c r="CA45" s="1240">
        <f t="shared" si="504"/>
        <v>0</v>
      </c>
      <c r="CB45" s="1241">
        <f t="shared" si="504"/>
        <v>0</v>
      </c>
      <c r="CC45" s="1242">
        <f t="shared" si="504"/>
        <v>0</v>
      </c>
      <c r="CD45" s="1242">
        <f t="shared" si="504"/>
        <v>0</v>
      </c>
      <c r="CE45" s="1242">
        <f t="shared" si="504"/>
        <v>0</v>
      </c>
      <c r="CF45" s="1242">
        <f t="shared" si="504"/>
        <v>0</v>
      </c>
      <c r="CG45" s="1242">
        <f t="shared" si="504"/>
        <v>0</v>
      </c>
      <c r="CH45" s="1242">
        <f t="shared" si="504"/>
        <v>0</v>
      </c>
      <c r="CI45" s="1242">
        <f t="shared" si="504"/>
        <v>0</v>
      </c>
      <c r="CJ45" s="1242">
        <f t="shared" si="504"/>
        <v>0</v>
      </c>
      <c r="CK45" s="1239">
        <f t="shared" si="504"/>
        <v>0</v>
      </c>
      <c r="CL45" s="1240">
        <f t="shared" si="504"/>
        <v>0</v>
      </c>
      <c r="CM45" s="1241">
        <f t="shared" si="504"/>
        <v>0</v>
      </c>
      <c r="CN45" s="1242">
        <f t="shared" si="504"/>
        <v>9.8000000000000004E-2</v>
      </c>
      <c r="CO45" s="1242">
        <f t="shared" si="504"/>
        <v>0</v>
      </c>
      <c r="CP45" s="1242">
        <f t="shared" si="504"/>
        <v>0.129</v>
      </c>
      <c r="CQ45" s="1242">
        <f t="shared" si="504"/>
        <v>0</v>
      </c>
      <c r="CR45" s="1243">
        <f t="shared" si="504"/>
        <v>0</v>
      </c>
      <c r="CS45" s="1243">
        <f t="shared" si="504"/>
        <v>0</v>
      </c>
      <c r="CT45" s="1243">
        <f t="shared" si="504"/>
        <v>0</v>
      </c>
      <c r="CU45" s="1243">
        <f t="shared" si="504"/>
        <v>0</v>
      </c>
      <c r="CV45" s="1243">
        <f t="shared" si="504"/>
        <v>0</v>
      </c>
      <c r="CW45" s="1243">
        <f t="shared" si="504"/>
        <v>0</v>
      </c>
      <c r="CX45" s="1243">
        <f t="shared" si="504"/>
        <v>0</v>
      </c>
      <c r="CY45" s="1243">
        <f t="shared" si="504"/>
        <v>0</v>
      </c>
      <c r="CZ45" s="1244">
        <f t="shared" si="504"/>
        <v>0</v>
      </c>
      <c r="DA45" s="1244">
        <f t="shared" si="504"/>
        <v>0</v>
      </c>
      <c r="DB45" s="1244">
        <f t="shared" si="504"/>
        <v>0</v>
      </c>
      <c r="DC45" s="1244">
        <f t="shared" si="504"/>
        <v>0</v>
      </c>
      <c r="DD45" s="1244">
        <f t="shared" si="504"/>
        <v>0</v>
      </c>
      <c r="DE45" s="1244">
        <f t="shared" si="504"/>
        <v>0</v>
      </c>
      <c r="DF45" s="1244">
        <f t="shared" si="504"/>
        <v>0</v>
      </c>
      <c r="DG45" s="1244">
        <f t="shared" si="504"/>
        <v>0</v>
      </c>
      <c r="DH45" s="1244">
        <f t="shared" si="504"/>
        <v>0</v>
      </c>
      <c r="DI45" s="1244">
        <f t="shared" si="504"/>
        <v>0</v>
      </c>
      <c r="DJ45" s="1244">
        <f t="shared" si="504"/>
        <v>0</v>
      </c>
      <c r="DK45" s="1244">
        <f t="shared" si="504"/>
        <v>0</v>
      </c>
      <c r="DL45" s="1244">
        <f t="shared" si="504"/>
        <v>0</v>
      </c>
      <c r="DM45" s="1244">
        <f t="shared" si="504"/>
        <v>0</v>
      </c>
      <c r="DN45" s="933"/>
      <c r="DT45" s="739"/>
      <c r="EM45" s="898"/>
      <c r="EN45" s="898"/>
      <c r="EO45" s="898"/>
      <c r="EP45" s="898"/>
      <c r="EQ45" s="898"/>
      <c r="ER45" s="898"/>
      <c r="ES45" s="898"/>
      <c r="ET45" s="898"/>
      <c r="EU45" s="898"/>
      <c r="EV45" s="898"/>
      <c r="EW45" s="898"/>
      <c r="EX45" s="898"/>
      <c r="EY45" s="898"/>
      <c r="EZ45" s="1348" t="str">
        <f t="shared" si="374"/>
        <v>Epsom Salt</v>
      </c>
      <c r="FA45" s="1224">
        <f t="shared" si="375"/>
        <v>0</v>
      </c>
      <c r="FB45" s="1224">
        <f t="shared" si="376"/>
        <v>0</v>
      </c>
      <c r="FC45" s="1224">
        <f t="shared" si="377"/>
        <v>0</v>
      </c>
      <c r="FD45" s="544">
        <f t="shared" si="378"/>
        <v>0</v>
      </c>
      <c r="FE45" s="544">
        <f t="shared" si="379"/>
        <v>0</v>
      </c>
      <c r="FF45" s="324">
        <f t="shared" si="380"/>
        <v>0</v>
      </c>
      <c r="FG45" s="549">
        <f t="shared" si="381"/>
        <v>0</v>
      </c>
      <c r="FH45" s="549">
        <f t="shared" si="382"/>
        <v>0</v>
      </c>
      <c r="FI45" s="549">
        <f t="shared" si="383"/>
        <v>0</v>
      </c>
      <c r="FJ45" s="549">
        <f t="shared" si="384"/>
        <v>0</v>
      </c>
      <c r="FK45" s="549">
        <f t="shared" si="385"/>
        <v>0</v>
      </c>
      <c r="FL45" s="549">
        <f t="shared" si="386"/>
        <v>0</v>
      </c>
      <c r="FM45" s="549">
        <f t="shared" si="387"/>
        <v>0</v>
      </c>
      <c r="FN45" s="549">
        <f t="shared" si="388"/>
        <v>0</v>
      </c>
      <c r="FO45" s="1203">
        <f t="shared" si="389"/>
        <v>0</v>
      </c>
      <c r="FP45" s="544">
        <f t="shared" si="390"/>
        <v>0</v>
      </c>
      <c r="FQ45" s="324">
        <f t="shared" si="391"/>
        <v>0</v>
      </c>
      <c r="FR45" s="548">
        <f t="shared" si="392"/>
        <v>4.9000000000000002E-2</v>
      </c>
      <c r="FS45" s="548">
        <f t="shared" si="393"/>
        <v>0</v>
      </c>
      <c r="FT45" s="548">
        <f t="shared" si="464"/>
        <v>6.4500000000000002E-2</v>
      </c>
      <c r="FU45" s="548">
        <f t="shared" si="394"/>
        <v>0</v>
      </c>
      <c r="FV45" s="928">
        <f t="shared" si="395"/>
        <v>0</v>
      </c>
      <c r="FW45" s="928">
        <f t="shared" si="396"/>
        <v>0</v>
      </c>
      <c r="FX45" s="928">
        <f t="shared" si="397"/>
        <v>0</v>
      </c>
      <c r="FY45" s="928">
        <f t="shared" si="398"/>
        <v>0</v>
      </c>
      <c r="FZ45" s="928">
        <f t="shared" si="399"/>
        <v>0</v>
      </c>
      <c r="GA45" s="928">
        <f t="shared" si="400"/>
        <v>0</v>
      </c>
      <c r="GB45" s="928">
        <f t="shared" si="401"/>
        <v>0</v>
      </c>
      <c r="GC45" s="928">
        <f t="shared" si="402"/>
        <v>0</v>
      </c>
      <c r="GD45" s="326">
        <f t="shared" si="403"/>
        <v>0</v>
      </c>
      <c r="GE45" s="326">
        <f t="shared" si="404"/>
        <v>0</v>
      </c>
      <c r="GF45" s="326">
        <f t="shared" si="405"/>
        <v>0</v>
      </c>
      <c r="GG45" s="326">
        <f t="shared" si="406"/>
        <v>0</v>
      </c>
      <c r="GH45" s="326">
        <f t="shared" si="407"/>
        <v>0</v>
      </c>
      <c r="GI45" s="326">
        <f t="shared" si="408"/>
        <v>0</v>
      </c>
      <c r="GJ45" s="326">
        <f t="shared" si="409"/>
        <v>0</v>
      </c>
      <c r="GK45" s="326">
        <f t="shared" si="410"/>
        <v>0</v>
      </c>
      <c r="GL45" s="326">
        <f t="shared" si="411"/>
        <v>0</v>
      </c>
      <c r="GM45" s="326">
        <f t="shared" si="412"/>
        <v>0</v>
      </c>
      <c r="GN45" s="326">
        <f t="shared" si="413"/>
        <v>0</v>
      </c>
      <c r="GO45" s="326">
        <f t="shared" si="414"/>
        <v>0</v>
      </c>
      <c r="GP45" s="326">
        <f t="shared" si="415"/>
        <v>0</v>
      </c>
      <c r="GQ45" s="326">
        <f t="shared" si="416"/>
        <v>0</v>
      </c>
      <c r="GR45" s="898"/>
      <c r="GS45" s="898"/>
      <c r="GT45" s="898"/>
      <c r="GU45" s="898"/>
      <c r="GV45" s="898"/>
      <c r="GW45" s="898"/>
      <c r="GX45" s="898"/>
      <c r="GY45" s="898"/>
      <c r="GZ45" s="1375"/>
      <c r="HA45" s="1225">
        <f t="shared" si="417"/>
        <v>0</v>
      </c>
      <c r="HB45" s="1225">
        <f t="shared" si="418"/>
        <v>0</v>
      </c>
      <c r="HC45" s="1225">
        <f t="shared" si="419"/>
        <v>0</v>
      </c>
      <c r="HD45" s="542">
        <f t="shared" si="420"/>
        <v>0</v>
      </c>
      <c r="HE45" s="542">
        <f t="shared" si="421"/>
        <v>0</v>
      </c>
      <c r="HF45" s="321">
        <f t="shared" si="422"/>
        <v>0</v>
      </c>
      <c r="HG45" s="547">
        <f t="shared" si="423"/>
        <v>0</v>
      </c>
      <c r="HH45" s="547">
        <f t="shared" si="424"/>
        <v>0</v>
      </c>
      <c r="HI45" s="547">
        <f t="shared" si="425"/>
        <v>0</v>
      </c>
      <c r="HJ45" s="547">
        <f t="shared" si="426"/>
        <v>0</v>
      </c>
      <c r="HK45" s="547">
        <f t="shared" si="427"/>
        <v>0</v>
      </c>
      <c r="HL45" s="547">
        <f t="shared" si="428"/>
        <v>0</v>
      </c>
      <c r="HM45" s="547">
        <f t="shared" si="429"/>
        <v>0</v>
      </c>
      <c r="HN45" s="547">
        <f t="shared" si="430"/>
        <v>0</v>
      </c>
      <c r="HO45" s="1225">
        <f t="shared" si="431"/>
        <v>0</v>
      </c>
      <c r="HP45" s="542">
        <f t="shared" si="432"/>
        <v>0</v>
      </c>
      <c r="HQ45" s="321">
        <f t="shared" si="433"/>
        <v>0</v>
      </c>
      <c r="HR45" s="547">
        <f t="shared" si="434"/>
        <v>1.2945838837516512E-2</v>
      </c>
      <c r="HS45" s="547">
        <f t="shared" si="435"/>
        <v>0</v>
      </c>
      <c r="HT45" s="547">
        <f t="shared" si="436"/>
        <v>1.7040951122853368E-2</v>
      </c>
      <c r="HU45" s="547">
        <f t="shared" si="437"/>
        <v>0</v>
      </c>
      <c r="HV45" s="931">
        <f t="shared" si="438"/>
        <v>0</v>
      </c>
      <c r="HW45" s="931">
        <f t="shared" si="439"/>
        <v>0</v>
      </c>
      <c r="HX45" s="931">
        <f t="shared" si="440"/>
        <v>0</v>
      </c>
      <c r="HY45" s="931">
        <f t="shared" si="441"/>
        <v>0</v>
      </c>
      <c r="HZ45" s="931">
        <f t="shared" si="442"/>
        <v>0</v>
      </c>
      <c r="IA45" s="931">
        <f t="shared" si="443"/>
        <v>0</v>
      </c>
      <c r="IB45" s="931">
        <f t="shared" si="444"/>
        <v>0</v>
      </c>
      <c r="IC45" s="931">
        <f t="shared" si="445"/>
        <v>0</v>
      </c>
      <c r="ID45" s="1226">
        <f t="shared" si="446"/>
        <v>0</v>
      </c>
      <c r="IE45" s="1226">
        <f t="shared" si="447"/>
        <v>0</v>
      </c>
      <c r="IF45" s="1226">
        <f t="shared" si="448"/>
        <v>0</v>
      </c>
      <c r="IG45" s="1226">
        <f t="shared" si="449"/>
        <v>0</v>
      </c>
      <c r="IH45" s="1226">
        <f t="shared" si="450"/>
        <v>0</v>
      </c>
      <c r="II45" s="1226">
        <f t="shared" si="451"/>
        <v>0</v>
      </c>
      <c r="IJ45" s="1226">
        <f t="shared" si="452"/>
        <v>0</v>
      </c>
      <c r="IK45" s="1226">
        <f t="shared" si="453"/>
        <v>0</v>
      </c>
      <c r="IL45" s="1226">
        <f t="shared" si="454"/>
        <v>0</v>
      </c>
      <c r="IM45" s="1226">
        <f t="shared" si="455"/>
        <v>0</v>
      </c>
      <c r="IN45" s="1226">
        <f t="shared" si="456"/>
        <v>0</v>
      </c>
      <c r="IO45" s="1226">
        <f t="shared" si="457"/>
        <v>0</v>
      </c>
      <c r="IP45" s="1226">
        <f t="shared" si="458"/>
        <v>0</v>
      </c>
      <c r="IQ45" s="1226">
        <f t="shared" si="459"/>
        <v>0</v>
      </c>
      <c r="IR45" s="902"/>
      <c r="IS45" s="902"/>
      <c r="IT45" s="902"/>
      <c r="IU45" s="902"/>
      <c r="IV45" s="902"/>
      <c r="IW45" s="902"/>
      <c r="IX45" s="902"/>
      <c r="IY45" s="902"/>
      <c r="IZ45" s="1365"/>
      <c r="JA45" s="1231">
        <f t="shared" ref="JA45:KQ45" si="505">SUM(BW45*$DP$25)</f>
        <v>0</v>
      </c>
      <c r="JB45" s="1231">
        <f t="shared" si="505"/>
        <v>0</v>
      </c>
      <c r="JC45" s="1231">
        <f t="shared" si="505"/>
        <v>0</v>
      </c>
      <c r="JD45" s="942">
        <f t="shared" si="505"/>
        <v>0</v>
      </c>
      <c r="JE45" s="942">
        <f t="shared" si="505"/>
        <v>0</v>
      </c>
      <c r="JF45" s="943">
        <f t="shared" si="505"/>
        <v>0</v>
      </c>
      <c r="JG45" s="944">
        <f t="shared" si="505"/>
        <v>0</v>
      </c>
      <c r="JH45" s="944">
        <f t="shared" si="505"/>
        <v>0</v>
      </c>
      <c r="JI45" s="944">
        <f t="shared" si="505"/>
        <v>0</v>
      </c>
      <c r="JJ45" s="944">
        <f t="shared" si="505"/>
        <v>0</v>
      </c>
      <c r="JK45" s="944">
        <f t="shared" si="505"/>
        <v>0</v>
      </c>
      <c r="JL45" s="944">
        <f t="shared" si="505"/>
        <v>0</v>
      </c>
      <c r="JM45" s="944">
        <f t="shared" si="505"/>
        <v>0</v>
      </c>
      <c r="JN45" s="944">
        <f t="shared" si="505"/>
        <v>0</v>
      </c>
      <c r="JO45" s="1231">
        <f t="shared" si="505"/>
        <v>0</v>
      </c>
      <c r="JP45" s="942">
        <f t="shared" si="505"/>
        <v>0</v>
      </c>
      <c r="JQ45" s="943">
        <f t="shared" si="505"/>
        <v>0</v>
      </c>
      <c r="JR45" s="944">
        <f t="shared" si="505"/>
        <v>98</v>
      </c>
      <c r="JS45" s="944">
        <f t="shared" si="505"/>
        <v>0</v>
      </c>
      <c r="JT45" s="944">
        <f t="shared" si="505"/>
        <v>129</v>
      </c>
      <c r="JU45" s="944">
        <f t="shared" si="505"/>
        <v>0</v>
      </c>
      <c r="JV45" s="945">
        <f t="shared" si="505"/>
        <v>0</v>
      </c>
      <c r="JW45" s="945">
        <f t="shared" si="505"/>
        <v>0</v>
      </c>
      <c r="JX45" s="945">
        <f t="shared" si="505"/>
        <v>0</v>
      </c>
      <c r="JY45" s="945">
        <f t="shared" si="505"/>
        <v>0</v>
      </c>
      <c r="JZ45" s="945">
        <f t="shared" si="505"/>
        <v>0</v>
      </c>
      <c r="KA45" s="945">
        <f t="shared" si="505"/>
        <v>0</v>
      </c>
      <c r="KB45" s="945">
        <f t="shared" si="505"/>
        <v>0</v>
      </c>
      <c r="KC45" s="945">
        <f t="shared" si="505"/>
        <v>0</v>
      </c>
      <c r="KD45" s="946">
        <f t="shared" si="505"/>
        <v>0</v>
      </c>
      <c r="KE45" s="946">
        <f t="shared" si="505"/>
        <v>0</v>
      </c>
      <c r="KF45" s="946">
        <f t="shared" si="505"/>
        <v>0</v>
      </c>
      <c r="KG45" s="946">
        <f t="shared" si="505"/>
        <v>0</v>
      </c>
      <c r="KH45" s="946">
        <f t="shared" si="505"/>
        <v>0</v>
      </c>
      <c r="KI45" s="946">
        <f t="shared" si="505"/>
        <v>0</v>
      </c>
      <c r="KJ45" s="946">
        <f t="shared" si="505"/>
        <v>0</v>
      </c>
      <c r="KK45" s="946">
        <f t="shared" si="505"/>
        <v>0</v>
      </c>
      <c r="KL45" s="946">
        <f t="shared" si="505"/>
        <v>0</v>
      </c>
      <c r="KM45" s="946">
        <f t="shared" si="505"/>
        <v>0</v>
      </c>
      <c r="KN45" s="946">
        <f t="shared" si="505"/>
        <v>0</v>
      </c>
      <c r="KO45" s="946">
        <f t="shared" si="505"/>
        <v>0</v>
      </c>
      <c r="KP45" s="946">
        <f t="shared" si="505"/>
        <v>0</v>
      </c>
      <c r="KQ45" s="946">
        <f t="shared" si="505"/>
        <v>0</v>
      </c>
      <c r="KR45" s="898"/>
      <c r="KS45" s="898"/>
      <c r="KT45" s="898"/>
      <c r="KU45" s="898"/>
      <c r="KV45" s="898"/>
      <c r="KW45" s="898"/>
      <c r="KX45" s="898"/>
      <c r="KY45" s="898"/>
      <c r="KZ45" s="1363"/>
      <c r="LA45" s="1217">
        <f t="shared" ref="LA45:MM45" si="506">SUM(JA45/$DO$25)</f>
        <v>0</v>
      </c>
      <c r="LB45" s="1217">
        <f t="shared" si="506"/>
        <v>0</v>
      </c>
      <c r="LC45" s="1217">
        <f t="shared" si="506"/>
        <v>0</v>
      </c>
      <c r="LD45" s="545">
        <f t="shared" si="506"/>
        <v>0</v>
      </c>
      <c r="LE45" s="545">
        <f t="shared" si="506"/>
        <v>0</v>
      </c>
      <c r="LF45" s="329">
        <f t="shared" si="506"/>
        <v>0</v>
      </c>
      <c r="LG45" s="550">
        <f t="shared" si="506"/>
        <v>0</v>
      </c>
      <c r="LH45" s="550">
        <f t="shared" si="506"/>
        <v>0</v>
      </c>
      <c r="LI45" s="550">
        <f t="shared" si="506"/>
        <v>0</v>
      </c>
      <c r="LJ45" s="550">
        <f t="shared" si="506"/>
        <v>0</v>
      </c>
      <c r="LK45" s="550">
        <f t="shared" si="506"/>
        <v>0</v>
      </c>
      <c r="LL45" s="550">
        <f t="shared" si="506"/>
        <v>0</v>
      </c>
      <c r="LM45" s="550">
        <f t="shared" si="506"/>
        <v>0</v>
      </c>
      <c r="LN45" s="550">
        <f t="shared" si="506"/>
        <v>0</v>
      </c>
      <c r="LO45" s="1217">
        <f t="shared" si="506"/>
        <v>0</v>
      </c>
      <c r="LP45" s="1217">
        <f t="shared" si="506"/>
        <v>0</v>
      </c>
      <c r="LQ45" s="1217">
        <f t="shared" si="506"/>
        <v>0</v>
      </c>
      <c r="LR45" s="550">
        <f t="shared" si="506"/>
        <v>98</v>
      </c>
      <c r="LS45" s="550">
        <f t="shared" si="506"/>
        <v>0</v>
      </c>
      <c r="LT45" s="550">
        <f t="shared" si="506"/>
        <v>129</v>
      </c>
      <c r="LU45" s="550">
        <f t="shared" si="506"/>
        <v>0</v>
      </c>
      <c r="LV45" s="932">
        <f t="shared" si="506"/>
        <v>0</v>
      </c>
      <c r="LW45" s="932">
        <f t="shared" si="506"/>
        <v>0</v>
      </c>
      <c r="LX45" s="932">
        <f t="shared" si="506"/>
        <v>0</v>
      </c>
      <c r="LY45" s="932">
        <f t="shared" si="506"/>
        <v>0</v>
      </c>
      <c r="LZ45" s="932">
        <f t="shared" si="506"/>
        <v>0</v>
      </c>
      <c r="MA45" s="932">
        <f t="shared" si="506"/>
        <v>0</v>
      </c>
      <c r="MB45" s="932">
        <f t="shared" si="506"/>
        <v>0</v>
      </c>
      <c r="MC45" s="932">
        <f t="shared" si="506"/>
        <v>0</v>
      </c>
      <c r="MD45" s="932">
        <f t="shared" si="506"/>
        <v>0</v>
      </c>
      <c r="ME45" s="327">
        <f t="shared" si="506"/>
        <v>0</v>
      </c>
      <c r="MF45" s="327">
        <f t="shared" si="506"/>
        <v>0</v>
      </c>
      <c r="MG45" s="327">
        <f t="shared" si="506"/>
        <v>0</v>
      </c>
      <c r="MH45" s="327">
        <f t="shared" si="506"/>
        <v>0</v>
      </c>
      <c r="MI45" s="327">
        <f t="shared" si="506"/>
        <v>0</v>
      </c>
      <c r="MJ45" s="327">
        <f t="shared" si="506"/>
        <v>0</v>
      </c>
      <c r="MK45" s="327">
        <f t="shared" si="506"/>
        <v>0</v>
      </c>
      <c r="ML45" s="327">
        <f t="shared" si="506"/>
        <v>0</v>
      </c>
      <c r="MM45" s="327">
        <f t="shared" si="506"/>
        <v>0</v>
      </c>
      <c r="MN45" s="327">
        <f t="shared" ref="MN45:MP45" si="507">SUM(KN45/$DO$25)</f>
        <v>0</v>
      </c>
      <c r="MO45" s="327">
        <f t="shared" si="507"/>
        <v>0</v>
      </c>
      <c r="MP45" s="327">
        <f t="shared" si="507"/>
        <v>0</v>
      </c>
      <c r="MQ45" s="327">
        <f>SUM(KQ45/$DO$25)</f>
        <v>0</v>
      </c>
    </row>
    <row r="46" spans="1:355" s="317" customFormat="1" ht="15" hidden="1" customHeight="1" outlineLevel="1" thickTop="1" thickBot="1" x14ac:dyDescent="0.3">
      <c r="A46" s="941"/>
      <c r="B46" s="1902" t="s">
        <v>958</v>
      </c>
      <c r="C46" s="1903"/>
      <c r="D46" s="655"/>
      <c r="E46" s="770"/>
      <c r="F46" s="757"/>
      <c r="G46" s="638"/>
      <c r="H46" s="627"/>
      <c r="I46" s="639"/>
      <c r="J46" s="770"/>
      <c r="K46" s="757"/>
      <c r="L46" s="878"/>
      <c r="M46" s="813"/>
      <c r="N46" s="814"/>
      <c r="O46" s="1537"/>
      <c r="P46" s="815"/>
      <c r="Q46" s="813"/>
      <c r="R46" s="814"/>
      <c r="S46" s="1537"/>
      <c r="T46" s="815"/>
      <c r="U46" s="813"/>
      <c r="V46" s="814"/>
      <c r="W46" s="1537"/>
      <c r="X46" s="815"/>
      <c r="Y46" s="813"/>
      <c r="Z46" s="814"/>
      <c r="AA46" s="1537"/>
      <c r="AB46" s="815"/>
      <c r="AC46" s="813"/>
      <c r="AD46" s="814"/>
      <c r="AE46" s="1537"/>
      <c r="AF46" s="815"/>
      <c r="AG46" s="813"/>
      <c r="AH46" s="814"/>
      <c r="AI46" s="1537"/>
      <c r="AJ46" s="815"/>
      <c r="AK46" s="813"/>
      <c r="AL46" s="814"/>
      <c r="AM46" s="1537"/>
      <c r="AN46" s="815"/>
      <c r="AO46" s="813"/>
      <c r="AP46" s="814"/>
      <c r="AQ46" s="1537"/>
      <c r="AR46" s="815"/>
      <c r="AS46" s="813"/>
      <c r="AT46" s="814"/>
      <c r="AU46" s="1537"/>
      <c r="AV46" s="815"/>
      <c r="AW46" s="813"/>
      <c r="AX46" s="814"/>
      <c r="AY46" s="1537"/>
      <c r="AZ46" s="815"/>
      <c r="BA46" s="813"/>
      <c r="BB46" s="816"/>
      <c r="BC46" s="757"/>
      <c r="BD46" s="815"/>
      <c r="BE46" s="813"/>
      <c r="BF46" s="757"/>
      <c r="BG46" s="815"/>
      <c r="BH46" s="815"/>
      <c r="BI46" s="815"/>
      <c r="BJ46" s="815"/>
      <c r="BK46" s="816"/>
      <c r="BL46" s="1586"/>
      <c r="BM46" s="1586"/>
      <c r="BN46" s="1586"/>
      <c r="BO46" s="1586"/>
      <c r="BP46" s="1587"/>
      <c r="BQ46" s="1484"/>
      <c r="BR46" s="734">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692">
        <f t="shared" si="372"/>
        <v>0</v>
      </c>
      <c r="BT46" s="696">
        <f>AZ31</f>
        <v>0.5</v>
      </c>
      <c r="BU46" s="1148" t="str">
        <f>$BU$26</f>
        <v>Z9 (2 Part)</v>
      </c>
      <c r="BV46" s="643" t="str">
        <f>$BV$26</f>
        <v>Additives</v>
      </c>
      <c r="BW46" s="1239">
        <f>BW$26</f>
        <v>0</v>
      </c>
      <c r="BX46" s="1239">
        <f t="shared" ref="BX46:DM46" si="508">BX$26</f>
        <v>0</v>
      </c>
      <c r="BY46" s="1239">
        <f t="shared" si="508"/>
        <v>0</v>
      </c>
      <c r="BZ46" s="1240">
        <f t="shared" si="508"/>
        <v>0</v>
      </c>
      <c r="CA46" s="1240">
        <f t="shared" si="508"/>
        <v>0</v>
      </c>
      <c r="CB46" s="1241">
        <f t="shared" si="508"/>
        <v>0</v>
      </c>
      <c r="CC46" s="1242">
        <f t="shared" si="508"/>
        <v>0</v>
      </c>
      <c r="CD46" s="1242">
        <f t="shared" si="508"/>
        <v>0</v>
      </c>
      <c r="CE46" s="1242">
        <f t="shared" si="508"/>
        <v>0</v>
      </c>
      <c r="CF46" s="1242">
        <f t="shared" si="508"/>
        <v>0</v>
      </c>
      <c r="CG46" s="1242">
        <f t="shared" si="508"/>
        <v>0</v>
      </c>
      <c r="CH46" s="1242">
        <f t="shared" si="508"/>
        <v>0</v>
      </c>
      <c r="CI46" s="1242">
        <f t="shared" si="508"/>
        <v>0</v>
      </c>
      <c r="CJ46" s="1242">
        <f t="shared" si="508"/>
        <v>0</v>
      </c>
      <c r="CK46" s="1239">
        <f t="shared" si="508"/>
        <v>0</v>
      </c>
      <c r="CL46" s="1240">
        <f t="shared" si="508"/>
        <v>0</v>
      </c>
      <c r="CM46" s="1241">
        <f t="shared" si="508"/>
        <v>0</v>
      </c>
      <c r="CN46" s="1242">
        <f t="shared" si="508"/>
        <v>0</v>
      </c>
      <c r="CO46" s="1242">
        <f t="shared" si="508"/>
        <v>0</v>
      </c>
      <c r="CP46" s="1242">
        <f t="shared" si="508"/>
        <v>0</v>
      </c>
      <c r="CQ46" s="1242">
        <f t="shared" si="508"/>
        <v>0</v>
      </c>
      <c r="CR46" s="1243">
        <f t="shared" si="508"/>
        <v>0</v>
      </c>
      <c r="CS46" s="1243">
        <f t="shared" si="508"/>
        <v>0</v>
      </c>
      <c r="CT46" s="1243">
        <f t="shared" si="508"/>
        <v>0</v>
      </c>
      <c r="CU46" s="1243">
        <f t="shared" si="508"/>
        <v>0</v>
      </c>
      <c r="CV46" s="1243">
        <f t="shared" si="508"/>
        <v>0</v>
      </c>
      <c r="CW46" s="1243">
        <f t="shared" si="508"/>
        <v>0</v>
      </c>
      <c r="CX46" s="1243">
        <f t="shared" si="508"/>
        <v>0</v>
      </c>
      <c r="CY46" s="1243">
        <f t="shared" si="508"/>
        <v>0</v>
      </c>
      <c r="CZ46" s="1244">
        <f t="shared" si="508"/>
        <v>0</v>
      </c>
      <c r="DA46" s="1244">
        <f t="shared" si="508"/>
        <v>0</v>
      </c>
      <c r="DB46" s="1244">
        <f t="shared" si="508"/>
        <v>0</v>
      </c>
      <c r="DC46" s="1244">
        <f t="shared" si="508"/>
        <v>0</v>
      </c>
      <c r="DD46" s="1244">
        <f t="shared" si="508"/>
        <v>0</v>
      </c>
      <c r="DE46" s="1244">
        <f t="shared" si="508"/>
        <v>0</v>
      </c>
      <c r="DF46" s="1244">
        <f t="shared" si="508"/>
        <v>0</v>
      </c>
      <c r="DG46" s="1244">
        <f t="shared" si="508"/>
        <v>0</v>
      </c>
      <c r="DH46" s="1244">
        <f t="shared" si="508"/>
        <v>0</v>
      </c>
      <c r="DI46" s="1244">
        <f t="shared" si="508"/>
        <v>0</v>
      </c>
      <c r="DJ46" s="1244">
        <f t="shared" si="508"/>
        <v>0</v>
      </c>
      <c r="DK46" s="1244">
        <f t="shared" si="508"/>
        <v>0</v>
      </c>
      <c r="DL46" s="1244">
        <f t="shared" si="508"/>
        <v>0</v>
      </c>
      <c r="DM46" s="1244">
        <f t="shared" si="508"/>
        <v>0</v>
      </c>
      <c r="DN46" s="933"/>
      <c r="DT46" s="739"/>
      <c r="EM46" s="898"/>
      <c r="EN46" s="898"/>
      <c r="EO46" s="898"/>
      <c r="EP46" s="898"/>
      <c r="EQ46" s="898"/>
      <c r="ER46" s="898"/>
      <c r="ES46" s="898"/>
      <c r="ET46" s="898"/>
      <c r="EU46" s="898"/>
      <c r="EV46" s="898"/>
      <c r="EW46" s="898"/>
      <c r="EX46" s="898"/>
      <c r="EY46" s="898"/>
      <c r="EZ46" s="1348" t="str">
        <f t="shared" si="374"/>
        <v>Z9 (2 Part)</v>
      </c>
      <c r="FA46" s="1224">
        <f t="shared" si="375"/>
        <v>0</v>
      </c>
      <c r="FB46" s="1224">
        <f t="shared" si="376"/>
        <v>0</v>
      </c>
      <c r="FC46" s="1224">
        <f t="shared" si="377"/>
        <v>0</v>
      </c>
      <c r="FD46" s="544">
        <f t="shared" si="378"/>
        <v>0</v>
      </c>
      <c r="FE46" s="544">
        <f t="shared" si="379"/>
        <v>0</v>
      </c>
      <c r="FF46" s="324">
        <f t="shared" si="380"/>
        <v>0</v>
      </c>
      <c r="FG46" s="549">
        <f t="shared" si="381"/>
        <v>0</v>
      </c>
      <c r="FH46" s="549">
        <f t="shared" si="382"/>
        <v>0</v>
      </c>
      <c r="FI46" s="549">
        <f t="shared" si="383"/>
        <v>0</v>
      </c>
      <c r="FJ46" s="549">
        <f t="shared" si="384"/>
        <v>0</v>
      </c>
      <c r="FK46" s="549">
        <f t="shared" si="385"/>
        <v>0</v>
      </c>
      <c r="FL46" s="549">
        <f t="shared" si="386"/>
        <v>0</v>
      </c>
      <c r="FM46" s="549">
        <f t="shared" si="387"/>
        <v>0</v>
      </c>
      <c r="FN46" s="549">
        <f t="shared" si="388"/>
        <v>0</v>
      </c>
      <c r="FO46" s="1203">
        <f t="shared" si="389"/>
        <v>0</v>
      </c>
      <c r="FP46" s="544">
        <f t="shared" si="390"/>
        <v>0</v>
      </c>
      <c r="FQ46" s="324">
        <f t="shared" si="391"/>
        <v>0</v>
      </c>
      <c r="FR46" s="548">
        <f t="shared" si="392"/>
        <v>0</v>
      </c>
      <c r="FS46" s="548">
        <f t="shared" si="393"/>
        <v>0</v>
      </c>
      <c r="FT46" s="548">
        <f t="shared" si="464"/>
        <v>0</v>
      </c>
      <c r="FU46" s="548">
        <f t="shared" si="394"/>
        <v>0</v>
      </c>
      <c r="FV46" s="928">
        <f t="shared" si="395"/>
        <v>0</v>
      </c>
      <c r="FW46" s="928">
        <f t="shared" si="396"/>
        <v>0</v>
      </c>
      <c r="FX46" s="928">
        <f t="shared" si="397"/>
        <v>0</v>
      </c>
      <c r="FY46" s="928">
        <f t="shared" si="398"/>
        <v>0</v>
      </c>
      <c r="FZ46" s="928">
        <f t="shared" si="399"/>
        <v>0</v>
      </c>
      <c r="GA46" s="928">
        <f t="shared" si="400"/>
        <v>0</v>
      </c>
      <c r="GB46" s="928">
        <f t="shared" si="401"/>
        <v>0</v>
      </c>
      <c r="GC46" s="928">
        <f t="shared" si="402"/>
        <v>0</v>
      </c>
      <c r="GD46" s="326">
        <f t="shared" si="403"/>
        <v>0</v>
      </c>
      <c r="GE46" s="326">
        <f t="shared" si="404"/>
        <v>0</v>
      </c>
      <c r="GF46" s="326">
        <f t="shared" si="405"/>
        <v>0</v>
      </c>
      <c r="GG46" s="326">
        <f t="shared" si="406"/>
        <v>0</v>
      </c>
      <c r="GH46" s="326">
        <f t="shared" si="407"/>
        <v>0</v>
      </c>
      <c r="GI46" s="326">
        <f t="shared" si="408"/>
        <v>0</v>
      </c>
      <c r="GJ46" s="326">
        <f t="shared" si="409"/>
        <v>0</v>
      </c>
      <c r="GK46" s="326">
        <f t="shared" si="410"/>
        <v>0</v>
      </c>
      <c r="GL46" s="326">
        <f t="shared" si="411"/>
        <v>0</v>
      </c>
      <c r="GM46" s="326">
        <f t="shared" si="412"/>
        <v>0</v>
      </c>
      <c r="GN46" s="326">
        <f t="shared" si="413"/>
        <v>0</v>
      </c>
      <c r="GO46" s="326">
        <f t="shared" si="414"/>
        <v>0</v>
      </c>
      <c r="GP46" s="326">
        <f t="shared" si="415"/>
        <v>0</v>
      </c>
      <c r="GQ46" s="326">
        <f t="shared" si="416"/>
        <v>0</v>
      </c>
      <c r="GR46" s="898"/>
      <c r="GS46" s="898"/>
      <c r="GT46" s="898"/>
      <c r="GU46" s="898"/>
      <c r="GV46" s="898"/>
      <c r="GW46" s="898"/>
      <c r="GX46" s="898"/>
      <c r="GY46" s="898"/>
      <c r="GZ46" s="1375"/>
      <c r="HA46" s="1225">
        <f t="shared" si="417"/>
        <v>0</v>
      </c>
      <c r="HB46" s="1225">
        <f t="shared" si="418"/>
        <v>0</v>
      </c>
      <c r="HC46" s="1225">
        <f t="shared" si="419"/>
        <v>0</v>
      </c>
      <c r="HD46" s="542">
        <f t="shared" si="420"/>
        <v>0</v>
      </c>
      <c r="HE46" s="542">
        <f t="shared" si="421"/>
        <v>0</v>
      </c>
      <c r="HF46" s="321">
        <f t="shared" si="422"/>
        <v>0</v>
      </c>
      <c r="HG46" s="547">
        <f t="shared" si="423"/>
        <v>0</v>
      </c>
      <c r="HH46" s="547">
        <f t="shared" si="424"/>
        <v>0</v>
      </c>
      <c r="HI46" s="547">
        <f t="shared" si="425"/>
        <v>0</v>
      </c>
      <c r="HJ46" s="547">
        <f t="shared" si="426"/>
        <v>0</v>
      </c>
      <c r="HK46" s="547">
        <f t="shared" si="427"/>
        <v>0</v>
      </c>
      <c r="HL46" s="547">
        <f t="shared" si="428"/>
        <v>0</v>
      </c>
      <c r="HM46" s="547">
        <f t="shared" si="429"/>
        <v>0</v>
      </c>
      <c r="HN46" s="547">
        <f t="shared" si="430"/>
        <v>0</v>
      </c>
      <c r="HO46" s="1225">
        <f t="shared" si="431"/>
        <v>0</v>
      </c>
      <c r="HP46" s="542">
        <f t="shared" si="432"/>
        <v>0</v>
      </c>
      <c r="HQ46" s="321">
        <f t="shared" si="433"/>
        <v>0</v>
      </c>
      <c r="HR46" s="547">
        <f t="shared" si="434"/>
        <v>0</v>
      </c>
      <c r="HS46" s="547">
        <f t="shared" si="435"/>
        <v>0</v>
      </c>
      <c r="HT46" s="547">
        <f t="shared" si="436"/>
        <v>0</v>
      </c>
      <c r="HU46" s="547">
        <f t="shared" si="437"/>
        <v>0</v>
      </c>
      <c r="HV46" s="931">
        <f t="shared" si="438"/>
        <v>0</v>
      </c>
      <c r="HW46" s="931">
        <f t="shared" si="439"/>
        <v>0</v>
      </c>
      <c r="HX46" s="931">
        <f t="shared" si="440"/>
        <v>0</v>
      </c>
      <c r="HY46" s="931">
        <f t="shared" si="441"/>
        <v>0</v>
      </c>
      <c r="HZ46" s="931">
        <f t="shared" si="442"/>
        <v>0</v>
      </c>
      <c r="IA46" s="931">
        <f t="shared" si="443"/>
        <v>0</v>
      </c>
      <c r="IB46" s="931">
        <f t="shared" si="444"/>
        <v>0</v>
      </c>
      <c r="IC46" s="931">
        <f t="shared" si="445"/>
        <v>0</v>
      </c>
      <c r="ID46" s="1226">
        <f t="shared" si="446"/>
        <v>0</v>
      </c>
      <c r="IE46" s="1226">
        <f t="shared" si="447"/>
        <v>0</v>
      </c>
      <c r="IF46" s="1226">
        <f t="shared" si="448"/>
        <v>0</v>
      </c>
      <c r="IG46" s="1226">
        <f t="shared" si="449"/>
        <v>0</v>
      </c>
      <c r="IH46" s="1226">
        <f t="shared" si="450"/>
        <v>0</v>
      </c>
      <c r="II46" s="1226">
        <f t="shared" si="451"/>
        <v>0</v>
      </c>
      <c r="IJ46" s="1226">
        <f t="shared" si="452"/>
        <v>0</v>
      </c>
      <c r="IK46" s="1226">
        <f t="shared" si="453"/>
        <v>0</v>
      </c>
      <c r="IL46" s="1226">
        <f t="shared" si="454"/>
        <v>0</v>
      </c>
      <c r="IM46" s="1226">
        <f t="shared" si="455"/>
        <v>0</v>
      </c>
      <c r="IN46" s="1226">
        <f t="shared" si="456"/>
        <v>0</v>
      </c>
      <c r="IO46" s="1226">
        <f t="shared" si="457"/>
        <v>0</v>
      </c>
      <c r="IP46" s="1226">
        <f t="shared" si="458"/>
        <v>0</v>
      </c>
      <c r="IQ46" s="1226">
        <f t="shared" si="459"/>
        <v>0</v>
      </c>
      <c r="IR46" s="902"/>
      <c r="IS46" s="902"/>
      <c r="IT46" s="902"/>
      <c r="IU46" s="902"/>
      <c r="IV46" s="902"/>
      <c r="IW46" s="902"/>
      <c r="IX46" s="902"/>
      <c r="IY46" s="902"/>
      <c r="IZ46" s="1365"/>
      <c r="JA46" s="1231">
        <f t="shared" ref="JA46:KQ46" si="509">SUM(BW46*$DP$26)</f>
        <v>0</v>
      </c>
      <c r="JB46" s="1231">
        <f t="shared" si="509"/>
        <v>0</v>
      </c>
      <c r="JC46" s="1231">
        <f t="shared" si="509"/>
        <v>0</v>
      </c>
      <c r="JD46" s="942">
        <f t="shared" si="509"/>
        <v>0</v>
      </c>
      <c r="JE46" s="942">
        <f t="shared" si="509"/>
        <v>0</v>
      </c>
      <c r="JF46" s="943">
        <f t="shared" si="509"/>
        <v>0</v>
      </c>
      <c r="JG46" s="944">
        <f t="shared" si="509"/>
        <v>0</v>
      </c>
      <c r="JH46" s="944">
        <f t="shared" si="509"/>
        <v>0</v>
      </c>
      <c r="JI46" s="944">
        <f t="shared" si="509"/>
        <v>0</v>
      </c>
      <c r="JJ46" s="944">
        <f t="shared" si="509"/>
        <v>0</v>
      </c>
      <c r="JK46" s="944">
        <f t="shared" si="509"/>
        <v>0</v>
      </c>
      <c r="JL46" s="944">
        <f t="shared" si="509"/>
        <v>0</v>
      </c>
      <c r="JM46" s="944">
        <f t="shared" si="509"/>
        <v>0</v>
      </c>
      <c r="JN46" s="944">
        <f t="shared" si="509"/>
        <v>0</v>
      </c>
      <c r="JO46" s="1231">
        <f t="shared" si="509"/>
        <v>0</v>
      </c>
      <c r="JP46" s="942">
        <f t="shared" si="509"/>
        <v>0</v>
      </c>
      <c r="JQ46" s="943">
        <f t="shared" si="509"/>
        <v>0</v>
      </c>
      <c r="JR46" s="944">
        <f t="shared" si="509"/>
        <v>0</v>
      </c>
      <c r="JS46" s="944">
        <f t="shared" si="509"/>
        <v>0</v>
      </c>
      <c r="JT46" s="944">
        <f t="shared" si="509"/>
        <v>0</v>
      </c>
      <c r="JU46" s="944">
        <f t="shared" si="509"/>
        <v>0</v>
      </c>
      <c r="JV46" s="945">
        <f t="shared" si="509"/>
        <v>0</v>
      </c>
      <c r="JW46" s="945">
        <f t="shared" si="509"/>
        <v>0</v>
      </c>
      <c r="JX46" s="945">
        <f t="shared" si="509"/>
        <v>0</v>
      </c>
      <c r="JY46" s="945">
        <f t="shared" si="509"/>
        <v>0</v>
      </c>
      <c r="JZ46" s="945">
        <f t="shared" si="509"/>
        <v>0</v>
      </c>
      <c r="KA46" s="945">
        <f t="shared" si="509"/>
        <v>0</v>
      </c>
      <c r="KB46" s="945">
        <f t="shared" si="509"/>
        <v>0</v>
      </c>
      <c r="KC46" s="945">
        <f t="shared" si="509"/>
        <v>0</v>
      </c>
      <c r="KD46" s="946">
        <f t="shared" si="509"/>
        <v>0</v>
      </c>
      <c r="KE46" s="946">
        <f t="shared" si="509"/>
        <v>0</v>
      </c>
      <c r="KF46" s="946">
        <f t="shared" si="509"/>
        <v>0</v>
      </c>
      <c r="KG46" s="946">
        <f t="shared" si="509"/>
        <v>0</v>
      </c>
      <c r="KH46" s="946">
        <f t="shared" si="509"/>
        <v>0</v>
      </c>
      <c r="KI46" s="946">
        <f t="shared" si="509"/>
        <v>0</v>
      </c>
      <c r="KJ46" s="946">
        <f t="shared" si="509"/>
        <v>0</v>
      </c>
      <c r="KK46" s="946">
        <f t="shared" si="509"/>
        <v>0</v>
      </c>
      <c r="KL46" s="946">
        <f t="shared" si="509"/>
        <v>0</v>
      </c>
      <c r="KM46" s="946">
        <f t="shared" si="509"/>
        <v>0</v>
      </c>
      <c r="KN46" s="946">
        <f t="shared" si="509"/>
        <v>0</v>
      </c>
      <c r="KO46" s="946">
        <f t="shared" si="509"/>
        <v>0</v>
      </c>
      <c r="KP46" s="946">
        <f t="shared" si="509"/>
        <v>0</v>
      </c>
      <c r="KQ46" s="946">
        <f t="shared" si="509"/>
        <v>0</v>
      </c>
      <c r="KR46" s="898"/>
      <c r="KS46" s="898"/>
      <c r="KT46" s="898"/>
      <c r="KU46" s="898"/>
      <c r="KV46" s="898"/>
      <c r="KW46" s="898"/>
      <c r="KX46" s="898"/>
      <c r="KY46" s="898"/>
      <c r="KZ46" s="1363"/>
      <c r="LA46" s="1217">
        <f t="shared" ref="LA46:MM46" si="510">SUM(JA46/$DO$26)</f>
        <v>0</v>
      </c>
      <c r="LB46" s="1217">
        <f t="shared" si="510"/>
        <v>0</v>
      </c>
      <c r="LC46" s="1217">
        <f t="shared" si="510"/>
        <v>0</v>
      </c>
      <c r="LD46" s="545">
        <f t="shared" si="510"/>
        <v>0</v>
      </c>
      <c r="LE46" s="545">
        <f t="shared" si="510"/>
        <v>0</v>
      </c>
      <c r="LF46" s="329">
        <f t="shared" si="510"/>
        <v>0</v>
      </c>
      <c r="LG46" s="550">
        <f t="shared" si="510"/>
        <v>0</v>
      </c>
      <c r="LH46" s="550">
        <f t="shared" si="510"/>
        <v>0</v>
      </c>
      <c r="LI46" s="550">
        <f t="shared" si="510"/>
        <v>0</v>
      </c>
      <c r="LJ46" s="550">
        <f t="shared" si="510"/>
        <v>0</v>
      </c>
      <c r="LK46" s="550">
        <f t="shared" si="510"/>
        <v>0</v>
      </c>
      <c r="LL46" s="550">
        <f t="shared" si="510"/>
        <v>0</v>
      </c>
      <c r="LM46" s="550">
        <f t="shared" si="510"/>
        <v>0</v>
      </c>
      <c r="LN46" s="550">
        <f t="shared" si="510"/>
        <v>0</v>
      </c>
      <c r="LO46" s="1217">
        <f t="shared" si="510"/>
        <v>0</v>
      </c>
      <c r="LP46" s="1217">
        <f t="shared" si="510"/>
        <v>0</v>
      </c>
      <c r="LQ46" s="1217">
        <f t="shared" si="510"/>
        <v>0</v>
      </c>
      <c r="LR46" s="550">
        <f t="shared" si="510"/>
        <v>0</v>
      </c>
      <c r="LS46" s="550">
        <f t="shared" si="510"/>
        <v>0</v>
      </c>
      <c r="LT46" s="550">
        <f t="shared" si="510"/>
        <v>0</v>
      </c>
      <c r="LU46" s="550">
        <f t="shared" si="510"/>
        <v>0</v>
      </c>
      <c r="LV46" s="932">
        <f t="shared" si="510"/>
        <v>0</v>
      </c>
      <c r="LW46" s="932">
        <f t="shared" si="510"/>
        <v>0</v>
      </c>
      <c r="LX46" s="932">
        <f t="shared" si="510"/>
        <v>0</v>
      </c>
      <c r="LY46" s="932">
        <f t="shared" si="510"/>
        <v>0</v>
      </c>
      <c r="LZ46" s="932">
        <f t="shared" si="510"/>
        <v>0</v>
      </c>
      <c r="MA46" s="932">
        <f t="shared" si="510"/>
        <v>0</v>
      </c>
      <c r="MB46" s="932">
        <f t="shared" si="510"/>
        <v>0</v>
      </c>
      <c r="MC46" s="932">
        <f t="shared" si="510"/>
        <v>0</v>
      </c>
      <c r="MD46" s="932">
        <f t="shared" si="510"/>
        <v>0</v>
      </c>
      <c r="ME46" s="327">
        <f t="shared" si="510"/>
        <v>0</v>
      </c>
      <c r="MF46" s="327">
        <f t="shared" si="510"/>
        <v>0</v>
      </c>
      <c r="MG46" s="327">
        <f t="shared" si="510"/>
        <v>0</v>
      </c>
      <c r="MH46" s="327">
        <f t="shared" si="510"/>
        <v>0</v>
      </c>
      <c r="MI46" s="327">
        <f t="shared" si="510"/>
        <v>0</v>
      </c>
      <c r="MJ46" s="327">
        <f t="shared" si="510"/>
        <v>0</v>
      </c>
      <c r="MK46" s="327">
        <f t="shared" si="510"/>
        <v>0</v>
      </c>
      <c r="ML46" s="327">
        <f t="shared" si="510"/>
        <v>0</v>
      </c>
      <c r="MM46" s="327">
        <f t="shared" si="510"/>
        <v>0</v>
      </c>
      <c r="MN46" s="327">
        <f t="shared" ref="MN46:MP46" si="511">SUM(KN46/$DO$26)</f>
        <v>0</v>
      </c>
      <c r="MO46" s="327">
        <f t="shared" si="511"/>
        <v>0</v>
      </c>
      <c r="MP46" s="327">
        <f t="shared" si="511"/>
        <v>0</v>
      </c>
      <c r="MQ46" s="327">
        <f>SUM(KQ46/$DO$26)</f>
        <v>0</v>
      </c>
    </row>
    <row r="47" spans="1:355" s="317" customFormat="1" ht="15" hidden="1" customHeight="1" outlineLevel="1" thickTop="1" thickBot="1" x14ac:dyDescent="0.3">
      <c r="A47" s="941"/>
      <c r="B47" s="1904" t="s">
        <v>959</v>
      </c>
      <c r="C47" s="1905"/>
      <c r="D47" s="655"/>
      <c r="E47" s="770"/>
      <c r="F47" s="757"/>
      <c r="G47" s="638"/>
      <c r="H47" s="627"/>
      <c r="I47" s="639"/>
      <c r="J47" s="770"/>
      <c r="K47" s="757"/>
      <c r="L47" s="878"/>
      <c r="M47" s="813"/>
      <c r="N47" s="814"/>
      <c r="O47" s="1537"/>
      <c r="P47" s="815"/>
      <c r="Q47" s="813"/>
      <c r="R47" s="814"/>
      <c r="S47" s="1537"/>
      <c r="T47" s="815"/>
      <c r="U47" s="813"/>
      <c r="V47" s="814"/>
      <c r="W47" s="1537"/>
      <c r="X47" s="815"/>
      <c r="Y47" s="813"/>
      <c r="Z47" s="814"/>
      <c r="AA47" s="1537"/>
      <c r="AB47" s="815"/>
      <c r="AC47" s="813"/>
      <c r="AD47" s="814"/>
      <c r="AE47" s="1537"/>
      <c r="AF47" s="815"/>
      <c r="AG47" s="813"/>
      <c r="AH47" s="814"/>
      <c r="AI47" s="1537"/>
      <c r="AJ47" s="815"/>
      <c r="AK47" s="813"/>
      <c r="AL47" s="814"/>
      <c r="AM47" s="1537"/>
      <c r="AN47" s="815"/>
      <c r="AO47" s="813"/>
      <c r="AP47" s="814"/>
      <c r="AQ47" s="1537"/>
      <c r="AR47" s="815"/>
      <c r="AS47" s="813"/>
      <c r="AT47" s="814"/>
      <c r="AU47" s="1537"/>
      <c r="AV47" s="815"/>
      <c r="AW47" s="813"/>
      <c r="AX47" s="814"/>
      <c r="AY47" s="1537"/>
      <c r="AZ47" s="815"/>
      <c r="BA47" s="813"/>
      <c r="BB47" s="816"/>
      <c r="BC47" s="757"/>
      <c r="BD47" s="815"/>
      <c r="BE47" s="813"/>
      <c r="BF47" s="757"/>
      <c r="BG47" s="815"/>
      <c r="BH47" s="815"/>
      <c r="BI47" s="815"/>
      <c r="BJ47" s="815"/>
      <c r="BK47" s="816"/>
      <c r="BL47" s="1586"/>
      <c r="BM47" s="1586"/>
      <c r="BN47" s="1586"/>
      <c r="BO47" s="1586"/>
      <c r="BP47" s="1587"/>
      <c r="BQ47" s="1484"/>
      <c r="BR47" s="734">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692">
        <f t="shared" si="372"/>
        <v>0</v>
      </c>
      <c r="BT47" s="696">
        <f>AZ32</f>
        <v>0.5</v>
      </c>
      <c r="BU47" s="1148" t="str">
        <f>$BU$27</f>
        <v>AG F Fungacide</v>
      </c>
      <c r="BV47" s="643" t="str">
        <f>$BV$27</f>
        <v>Additives</v>
      </c>
      <c r="BW47" s="1239">
        <f>BW$27</f>
        <v>0</v>
      </c>
      <c r="BX47" s="1239">
        <f t="shared" ref="BX47:DM47" si="512">BX$27</f>
        <v>0</v>
      </c>
      <c r="BY47" s="1239">
        <f t="shared" si="512"/>
        <v>0</v>
      </c>
      <c r="BZ47" s="1240">
        <f t="shared" si="512"/>
        <v>0</v>
      </c>
      <c r="CA47" s="1240">
        <f t="shared" si="512"/>
        <v>0</v>
      </c>
      <c r="CB47" s="1241">
        <f t="shared" si="512"/>
        <v>0</v>
      </c>
      <c r="CC47" s="1242">
        <f t="shared" si="512"/>
        <v>0</v>
      </c>
      <c r="CD47" s="1242">
        <f t="shared" si="512"/>
        <v>0</v>
      </c>
      <c r="CE47" s="1242">
        <f t="shared" si="512"/>
        <v>0</v>
      </c>
      <c r="CF47" s="1242">
        <f t="shared" si="512"/>
        <v>0</v>
      </c>
      <c r="CG47" s="1242">
        <f t="shared" si="512"/>
        <v>0</v>
      </c>
      <c r="CH47" s="1242">
        <f t="shared" si="512"/>
        <v>0</v>
      </c>
      <c r="CI47" s="1242">
        <f t="shared" si="512"/>
        <v>0</v>
      </c>
      <c r="CJ47" s="1242">
        <f t="shared" si="512"/>
        <v>0</v>
      </c>
      <c r="CK47" s="1239">
        <f t="shared" si="512"/>
        <v>0</v>
      </c>
      <c r="CL47" s="1240">
        <f t="shared" si="512"/>
        <v>0</v>
      </c>
      <c r="CM47" s="1241">
        <f t="shared" si="512"/>
        <v>0</v>
      </c>
      <c r="CN47" s="1242">
        <f t="shared" si="512"/>
        <v>0</v>
      </c>
      <c r="CO47" s="1242">
        <f t="shared" si="512"/>
        <v>0</v>
      </c>
      <c r="CP47" s="1242">
        <f t="shared" si="512"/>
        <v>0</v>
      </c>
      <c r="CQ47" s="1242">
        <f t="shared" si="512"/>
        <v>0</v>
      </c>
      <c r="CR47" s="1243">
        <f t="shared" si="512"/>
        <v>0</v>
      </c>
      <c r="CS47" s="1243">
        <f t="shared" si="512"/>
        <v>0</v>
      </c>
      <c r="CT47" s="1243">
        <f t="shared" si="512"/>
        <v>0</v>
      </c>
      <c r="CU47" s="1243">
        <f t="shared" si="512"/>
        <v>0</v>
      </c>
      <c r="CV47" s="1243">
        <f t="shared" si="512"/>
        <v>0</v>
      </c>
      <c r="CW47" s="1243">
        <f t="shared" si="512"/>
        <v>0</v>
      </c>
      <c r="CX47" s="1243">
        <f t="shared" si="512"/>
        <v>0</v>
      </c>
      <c r="CY47" s="1243">
        <f t="shared" si="512"/>
        <v>0</v>
      </c>
      <c r="CZ47" s="1244">
        <f t="shared" si="512"/>
        <v>0</v>
      </c>
      <c r="DA47" s="1244">
        <f t="shared" si="512"/>
        <v>0</v>
      </c>
      <c r="DB47" s="1244">
        <f t="shared" si="512"/>
        <v>0</v>
      </c>
      <c r="DC47" s="1244">
        <f t="shared" si="512"/>
        <v>0</v>
      </c>
      <c r="DD47" s="1244">
        <f t="shared" si="512"/>
        <v>0</v>
      </c>
      <c r="DE47" s="1244">
        <f t="shared" si="512"/>
        <v>0</v>
      </c>
      <c r="DF47" s="1244">
        <f t="shared" si="512"/>
        <v>0</v>
      </c>
      <c r="DG47" s="1244">
        <f t="shared" si="512"/>
        <v>0</v>
      </c>
      <c r="DH47" s="1244">
        <f t="shared" si="512"/>
        <v>0</v>
      </c>
      <c r="DI47" s="1244">
        <f t="shared" si="512"/>
        <v>0</v>
      </c>
      <c r="DJ47" s="1244">
        <f t="shared" si="512"/>
        <v>0</v>
      </c>
      <c r="DK47" s="1244">
        <f t="shared" si="512"/>
        <v>0</v>
      </c>
      <c r="DL47" s="1244">
        <f t="shared" si="512"/>
        <v>0</v>
      </c>
      <c r="DM47" s="1244">
        <f t="shared" si="512"/>
        <v>0</v>
      </c>
      <c r="DN47" s="933"/>
      <c r="DT47" s="739"/>
      <c r="EM47" s="898"/>
      <c r="EN47" s="898"/>
      <c r="EO47" s="898"/>
      <c r="EP47" s="898"/>
      <c r="EQ47" s="898"/>
      <c r="ER47" s="898"/>
      <c r="ES47" s="898"/>
      <c r="ET47" s="898"/>
      <c r="EU47" s="898"/>
      <c r="EV47" s="898"/>
      <c r="EW47" s="898"/>
      <c r="EX47" s="898"/>
      <c r="EY47" s="898"/>
      <c r="EZ47" s="1348" t="str">
        <f t="shared" si="374"/>
        <v>AG F Fungacide</v>
      </c>
      <c r="FA47" s="1224">
        <f t="shared" si="375"/>
        <v>0</v>
      </c>
      <c r="FB47" s="1224">
        <f t="shared" si="376"/>
        <v>0</v>
      </c>
      <c r="FC47" s="1224">
        <f t="shared" si="377"/>
        <v>0</v>
      </c>
      <c r="FD47" s="544">
        <f t="shared" si="378"/>
        <v>0</v>
      </c>
      <c r="FE47" s="544">
        <f t="shared" si="379"/>
        <v>0</v>
      </c>
      <c r="FF47" s="324">
        <f t="shared" si="380"/>
        <v>0</v>
      </c>
      <c r="FG47" s="549">
        <f t="shared" si="381"/>
        <v>0</v>
      </c>
      <c r="FH47" s="549">
        <f t="shared" si="382"/>
        <v>0</v>
      </c>
      <c r="FI47" s="549">
        <f t="shared" si="383"/>
        <v>0</v>
      </c>
      <c r="FJ47" s="549">
        <f t="shared" si="384"/>
        <v>0</v>
      </c>
      <c r="FK47" s="549">
        <f t="shared" si="385"/>
        <v>0</v>
      </c>
      <c r="FL47" s="549">
        <f t="shared" si="386"/>
        <v>0</v>
      </c>
      <c r="FM47" s="549">
        <f t="shared" si="387"/>
        <v>0</v>
      </c>
      <c r="FN47" s="549">
        <f t="shared" si="388"/>
        <v>0</v>
      </c>
      <c r="FO47" s="1203">
        <f t="shared" si="389"/>
        <v>0</v>
      </c>
      <c r="FP47" s="544">
        <f t="shared" si="390"/>
        <v>0</v>
      </c>
      <c r="FQ47" s="324">
        <f t="shared" si="391"/>
        <v>0</v>
      </c>
      <c r="FR47" s="548">
        <f t="shared" si="392"/>
        <v>0</v>
      </c>
      <c r="FS47" s="548">
        <f t="shared" si="393"/>
        <v>0</v>
      </c>
      <c r="FT47" s="548">
        <f t="shared" si="464"/>
        <v>0</v>
      </c>
      <c r="FU47" s="548">
        <f t="shared" si="394"/>
        <v>0</v>
      </c>
      <c r="FV47" s="928">
        <f t="shared" si="395"/>
        <v>0</v>
      </c>
      <c r="FW47" s="928">
        <f t="shared" si="396"/>
        <v>0</v>
      </c>
      <c r="FX47" s="928">
        <f t="shared" si="397"/>
        <v>0</v>
      </c>
      <c r="FY47" s="928">
        <f t="shared" si="398"/>
        <v>0</v>
      </c>
      <c r="FZ47" s="928">
        <f t="shared" si="399"/>
        <v>0</v>
      </c>
      <c r="GA47" s="928">
        <f t="shared" si="400"/>
        <v>0</v>
      </c>
      <c r="GB47" s="928">
        <f t="shared" si="401"/>
        <v>0</v>
      </c>
      <c r="GC47" s="928">
        <f t="shared" si="402"/>
        <v>0</v>
      </c>
      <c r="GD47" s="326">
        <f t="shared" si="403"/>
        <v>0</v>
      </c>
      <c r="GE47" s="326">
        <f t="shared" si="404"/>
        <v>0</v>
      </c>
      <c r="GF47" s="326">
        <f t="shared" si="405"/>
        <v>0</v>
      </c>
      <c r="GG47" s="326">
        <f t="shared" si="406"/>
        <v>0</v>
      </c>
      <c r="GH47" s="326">
        <f t="shared" si="407"/>
        <v>0</v>
      </c>
      <c r="GI47" s="326">
        <f t="shared" si="408"/>
        <v>0</v>
      </c>
      <c r="GJ47" s="326">
        <f t="shared" si="409"/>
        <v>0</v>
      </c>
      <c r="GK47" s="326">
        <f t="shared" si="410"/>
        <v>0</v>
      </c>
      <c r="GL47" s="326">
        <f t="shared" si="411"/>
        <v>0</v>
      </c>
      <c r="GM47" s="326">
        <f t="shared" si="412"/>
        <v>0</v>
      </c>
      <c r="GN47" s="326">
        <f t="shared" si="413"/>
        <v>0</v>
      </c>
      <c r="GO47" s="326">
        <f t="shared" si="414"/>
        <v>0</v>
      </c>
      <c r="GP47" s="326">
        <f t="shared" si="415"/>
        <v>0</v>
      </c>
      <c r="GQ47" s="326">
        <f t="shared" si="416"/>
        <v>0</v>
      </c>
      <c r="GR47" s="898"/>
      <c r="GS47" s="898"/>
      <c r="GT47" s="898"/>
      <c r="GU47" s="898"/>
      <c r="GV47" s="898"/>
      <c r="GW47" s="898"/>
      <c r="GX47" s="898"/>
      <c r="GY47" s="898"/>
      <c r="GZ47" s="1375"/>
      <c r="HA47" s="1225">
        <f t="shared" si="417"/>
        <v>0</v>
      </c>
      <c r="HB47" s="1225">
        <f t="shared" si="418"/>
        <v>0</v>
      </c>
      <c r="HC47" s="1225">
        <f t="shared" si="419"/>
        <v>0</v>
      </c>
      <c r="HD47" s="542">
        <f t="shared" si="420"/>
        <v>0</v>
      </c>
      <c r="HE47" s="542">
        <f t="shared" si="421"/>
        <v>0</v>
      </c>
      <c r="HF47" s="321">
        <f t="shared" si="422"/>
        <v>0</v>
      </c>
      <c r="HG47" s="547">
        <f t="shared" si="423"/>
        <v>0</v>
      </c>
      <c r="HH47" s="547">
        <f t="shared" si="424"/>
        <v>0</v>
      </c>
      <c r="HI47" s="547">
        <f t="shared" si="425"/>
        <v>0</v>
      </c>
      <c r="HJ47" s="547">
        <f t="shared" si="426"/>
        <v>0</v>
      </c>
      <c r="HK47" s="547">
        <f t="shared" si="427"/>
        <v>0</v>
      </c>
      <c r="HL47" s="547">
        <f t="shared" si="428"/>
        <v>0</v>
      </c>
      <c r="HM47" s="547">
        <f t="shared" si="429"/>
        <v>0</v>
      </c>
      <c r="HN47" s="547">
        <f t="shared" si="430"/>
        <v>0</v>
      </c>
      <c r="HO47" s="1225">
        <f t="shared" si="431"/>
        <v>0</v>
      </c>
      <c r="HP47" s="542">
        <f t="shared" si="432"/>
        <v>0</v>
      </c>
      <c r="HQ47" s="321">
        <f t="shared" si="433"/>
        <v>0</v>
      </c>
      <c r="HR47" s="547">
        <f t="shared" si="434"/>
        <v>0</v>
      </c>
      <c r="HS47" s="547">
        <f t="shared" si="435"/>
        <v>0</v>
      </c>
      <c r="HT47" s="547">
        <f t="shared" si="436"/>
        <v>0</v>
      </c>
      <c r="HU47" s="547">
        <f t="shared" si="437"/>
        <v>0</v>
      </c>
      <c r="HV47" s="931">
        <f t="shared" si="438"/>
        <v>0</v>
      </c>
      <c r="HW47" s="931">
        <f t="shared" si="439"/>
        <v>0</v>
      </c>
      <c r="HX47" s="931">
        <f t="shared" si="440"/>
        <v>0</v>
      </c>
      <c r="HY47" s="931">
        <f t="shared" si="441"/>
        <v>0</v>
      </c>
      <c r="HZ47" s="931">
        <f t="shared" si="442"/>
        <v>0</v>
      </c>
      <c r="IA47" s="931">
        <f t="shared" si="443"/>
        <v>0</v>
      </c>
      <c r="IB47" s="931">
        <f t="shared" si="444"/>
        <v>0</v>
      </c>
      <c r="IC47" s="931">
        <f t="shared" si="445"/>
        <v>0</v>
      </c>
      <c r="ID47" s="1226">
        <f t="shared" si="446"/>
        <v>0</v>
      </c>
      <c r="IE47" s="1226">
        <f t="shared" si="447"/>
        <v>0</v>
      </c>
      <c r="IF47" s="1226">
        <f t="shared" si="448"/>
        <v>0</v>
      </c>
      <c r="IG47" s="1226">
        <f t="shared" si="449"/>
        <v>0</v>
      </c>
      <c r="IH47" s="1226">
        <f t="shared" si="450"/>
        <v>0</v>
      </c>
      <c r="II47" s="1226">
        <f t="shared" si="451"/>
        <v>0</v>
      </c>
      <c r="IJ47" s="1226">
        <f t="shared" si="452"/>
        <v>0</v>
      </c>
      <c r="IK47" s="1226">
        <f t="shared" si="453"/>
        <v>0</v>
      </c>
      <c r="IL47" s="1226">
        <f t="shared" si="454"/>
        <v>0</v>
      </c>
      <c r="IM47" s="1226">
        <f t="shared" si="455"/>
        <v>0</v>
      </c>
      <c r="IN47" s="1226">
        <f t="shared" si="456"/>
        <v>0</v>
      </c>
      <c r="IO47" s="1226">
        <f t="shared" si="457"/>
        <v>0</v>
      </c>
      <c r="IP47" s="1226">
        <f t="shared" si="458"/>
        <v>0</v>
      </c>
      <c r="IQ47" s="1226">
        <f t="shared" si="459"/>
        <v>0</v>
      </c>
      <c r="IR47" s="902"/>
      <c r="IS47" s="902"/>
      <c r="IT47" s="902"/>
      <c r="IU47" s="902"/>
      <c r="IV47" s="902"/>
      <c r="IW47" s="902"/>
      <c r="IX47" s="902"/>
      <c r="IY47" s="902"/>
      <c r="IZ47" s="1365"/>
      <c r="JA47" s="1231">
        <f t="shared" ref="JA47:KQ47" si="513">SUM(BW47*$DP$27)</f>
        <v>0</v>
      </c>
      <c r="JB47" s="1231">
        <f t="shared" si="513"/>
        <v>0</v>
      </c>
      <c r="JC47" s="1231">
        <f t="shared" si="513"/>
        <v>0</v>
      </c>
      <c r="JD47" s="942">
        <f t="shared" si="513"/>
        <v>0</v>
      </c>
      <c r="JE47" s="942">
        <f t="shared" si="513"/>
        <v>0</v>
      </c>
      <c r="JF47" s="943">
        <f t="shared" si="513"/>
        <v>0</v>
      </c>
      <c r="JG47" s="944">
        <f t="shared" si="513"/>
        <v>0</v>
      </c>
      <c r="JH47" s="944">
        <f t="shared" si="513"/>
        <v>0</v>
      </c>
      <c r="JI47" s="944">
        <f t="shared" si="513"/>
        <v>0</v>
      </c>
      <c r="JJ47" s="944">
        <f t="shared" si="513"/>
        <v>0</v>
      </c>
      <c r="JK47" s="944">
        <f t="shared" si="513"/>
        <v>0</v>
      </c>
      <c r="JL47" s="944">
        <f t="shared" si="513"/>
        <v>0</v>
      </c>
      <c r="JM47" s="944">
        <f t="shared" si="513"/>
        <v>0</v>
      </c>
      <c r="JN47" s="944">
        <f t="shared" si="513"/>
        <v>0</v>
      </c>
      <c r="JO47" s="1231">
        <f t="shared" si="513"/>
        <v>0</v>
      </c>
      <c r="JP47" s="942">
        <f t="shared" si="513"/>
        <v>0</v>
      </c>
      <c r="JQ47" s="943">
        <f t="shared" si="513"/>
        <v>0</v>
      </c>
      <c r="JR47" s="944">
        <f t="shared" si="513"/>
        <v>0</v>
      </c>
      <c r="JS47" s="944">
        <f t="shared" si="513"/>
        <v>0</v>
      </c>
      <c r="JT47" s="944">
        <f t="shared" si="513"/>
        <v>0</v>
      </c>
      <c r="JU47" s="944">
        <f t="shared" si="513"/>
        <v>0</v>
      </c>
      <c r="JV47" s="945">
        <f t="shared" si="513"/>
        <v>0</v>
      </c>
      <c r="JW47" s="945">
        <f t="shared" si="513"/>
        <v>0</v>
      </c>
      <c r="JX47" s="945">
        <f t="shared" si="513"/>
        <v>0</v>
      </c>
      <c r="JY47" s="945">
        <f t="shared" si="513"/>
        <v>0</v>
      </c>
      <c r="JZ47" s="945">
        <f t="shared" si="513"/>
        <v>0</v>
      </c>
      <c r="KA47" s="945">
        <f t="shared" si="513"/>
        <v>0</v>
      </c>
      <c r="KB47" s="945">
        <f t="shared" si="513"/>
        <v>0</v>
      </c>
      <c r="KC47" s="945">
        <f t="shared" si="513"/>
        <v>0</v>
      </c>
      <c r="KD47" s="946">
        <f t="shared" si="513"/>
        <v>0</v>
      </c>
      <c r="KE47" s="946">
        <f t="shared" si="513"/>
        <v>0</v>
      </c>
      <c r="KF47" s="946">
        <f t="shared" si="513"/>
        <v>0</v>
      </c>
      <c r="KG47" s="946">
        <f t="shared" si="513"/>
        <v>0</v>
      </c>
      <c r="KH47" s="946">
        <f t="shared" si="513"/>
        <v>0</v>
      </c>
      <c r="KI47" s="946">
        <f t="shared" si="513"/>
        <v>0</v>
      </c>
      <c r="KJ47" s="946">
        <f t="shared" si="513"/>
        <v>0</v>
      </c>
      <c r="KK47" s="946">
        <f t="shared" si="513"/>
        <v>0</v>
      </c>
      <c r="KL47" s="946">
        <f t="shared" si="513"/>
        <v>0</v>
      </c>
      <c r="KM47" s="946">
        <f t="shared" si="513"/>
        <v>0</v>
      </c>
      <c r="KN47" s="946">
        <f t="shared" si="513"/>
        <v>0</v>
      </c>
      <c r="KO47" s="946">
        <f t="shared" si="513"/>
        <v>0</v>
      </c>
      <c r="KP47" s="946">
        <f t="shared" si="513"/>
        <v>0</v>
      </c>
      <c r="KQ47" s="946">
        <f t="shared" si="513"/>
        <v>0</v>
      </c>
      <c r="KR47" s="898"/>
      <c r="KS47" s="898"/>
      <c r="KT47" s="898"/>
      <c r="KU47" s="898"/>
      <c r="KV47" s="898"/>
      <c r="KW47" s="898"/>
      <c r="KX47" s="898"/>
      <c r="KY47" s="898"/>
      <c r="KZ47" s="1363"/>
      <c r="LA47" s="1217">
        <f t="shared" ref="LA47:MM47" si="514">SUM(JA47/$DO$27)</f>
        <v>0</v>
      </c>
      <c r="LB47" s="1217">
        <f t="shared" si="514"/>
        <v>0</v>
      </c>
      <c r="LC47" s="1217">
        <f t="shared" si="514"/>
        <v>0</v>
      </c>
      <c r="LD47" s="545">
        <f t="shared" si="514"/>
        <v>0</v>
      </c>
      <c r="LE47" s="545">
        <f t="shared" si="514"/>
        <v>0</v>
      </c>
      <c r="LF47" s="329">
        <f t="shared" si="514"/>
        <v>0</v>
      </c>
      <c r="LG47" s="550">
        <f t="shared" si="514"/>
        <v>0</v>
      </c>
      <c r="LH47" s="550">
        <f t="shared" si="514"/>
        <v>0</v>
      </c>
      <c r="LI47" s="550">
        <f t="shared" si="514"/>
        <v>0</v>
      </c>
      <c r="LJ47" s="550">
        <f t="shared" si="514"/>
        <v>0</v>
      </c>
      <c r="LK47" s="550">
        <f t="shared" si="514"/>
        <v>0</v>
      </c>
      <c r="LL47" s="550">
        <f t="shared" si="514"/>
        <v>0</v>
      </c>
      <c r="LM47" s="550">
        <f t="shared" si="514"/>
        <v>0</v>
      </c>
      <c r="LN47" s="550">
        <f t="shared" si="514"/>
        <v>0</v>
      </c>
      <c r="LO47" s="1217">
        <f t="shared" si="514"/>
        <v>0</v>
      </c>
      <c r="LP47" s="1217">
        <f t="shared" si="514"/>
        <v>0</v>
      </c>
      <c r="LQ47" s="1217">
        <f t="shared" si="514"/>
        <v>0</v>
      </c>
      <c r="LR47" s="550">
        <f t="shared" si="514"/>
        <v>0</v>
      </c>
      <c r="LS47" s="550">
        <f t="shared" si="514"/>
        <v>0</v>
      </c>
      <c r="LT47" s="550">
        <f t="shared" si="514"/>
        <v>0</v>
      </c>
      <c r="LU47" s="550">
        <f t="shared" si="514"/>
        <v>0</v>
      </c>
      <c r="LV47" s="932">
        <f t="shared" si="514"/>
        <v>0</v>
      </c>
      <c r="LW47" s="932">
        <f t="shared" si="514"/>
        <v>0</v>
      </c>
      <c r="LX47" s="932">
        <f t="shared" si="514"/>
        <v>0</v>
      </c>
      <c r="LY47" s="932">
        <f t="shared" si="514"/>
        <v>0</v>
      </c>
      <c r="LZ47" s="932">
        <f t="shared" si="514"/>
        <v>0</v>
      </c>
      <c r="MA47" s="932">
        <f t="shared" si="514"/>
        <v>0</v>
      </c>
      <c r="MB47" s="932">
        <f t="shared" si="514"/>
        <v>0</v>
      </c>
      <c r="MC47" s="932">
        <f t="shared" si="514"/>
        <v>0</v>
      </c>
      <c r="MD47" s="932">
        <f t="shared" si="514"/>
        <v>0</v>
      </c>
      <c r="ME47" s="327">
        <f t="shared" si="514"/>
        <v>0</v>
      </c>
      <c r="MF47" s="327">
        <f t="shared" si="514"/>
        <v>0</v>
      </c>
      <c r="MG47" s="327">
        <f t="shared" si="514"/>
        <v>0</v>
      </c>
      <c r="MH47" s="327">
        <f t="shared" si="514"/>
        <v>0</v>
      </c>
      <c r="MI47" s="327">
        <f t="shared" si="514"/>
        <v>0</v>
      </c>
      <c r="MJ47" s="327">
        <f t="shared" si="514"/>
        <v>0</v>
      </c>
      <c r="MK47" s="327">
        <f t="shared" si="514"/>
        <v>0</v>
      </c>
      <c r="ML47" s="327">
        <f t="shared" si="514"/>
        <v>0</v>
      </c>
      <c r="MM47" s="327">
        <f t="shared" si="514"/>
        <v>0</v>
      </c>
      <c r="MN47" s="327">
        <f t="shared" ref="MN47:MP47" si="515">SUM(KN47/$DO$27)</f>
        <v>0</v>
      </c>
      <c r="MO47" s="327">
        <f t="shared" si="515"/>
        <v>0</v>
      </c>
      <c r="MP47" s="327">
        <f t="shared" si="515"/>
        <v>0</v>
      </c>
      <c r="MQ47" s="327">
        <f>SUM(KQ47/$DO$27)</f>
        <v>0</v>
      </c>
    </row>
    <row r="48" spans="1:355" s="317" customFormat="1" ht="15" hidden="1" customHeight="1" outlineLevel="1" thickTop="1" thickBot="1" x14ac:dyDescent="0.3">
      <c r="A48" s="941"/>
      <c r="B48" s="1904" t="s">
        <v>1254</v>
      </c>
      <c r="C48" s="1905"/>
      <c r="D48" s="657"/>
      <c r="E48" s="822"/>
      <c r="F48" s="823"/>
      <c r="G48" s="658"/>
      <c r="H48" s="659"/>
      <c r="I48" s="660"/>
      <c r="J48" s="822"/>
      <c r="K48" s="824"/>
      <c r="L48" s="879"/>
      <c r="M48" s="825"/>
      <c r="N48" s="826"/>
      <c r="O48" s="1538"/>
      <c r="P48" s="827"/>
      <c r="Q48" s="825"/>
      <c r="R48" s="826"/>
      <c r="S48" s="1538"/>
      <c r="T48" s="827"/>
      <c r="U48" s="825"/>
      <c r="V48" s="826"/>
      <c r="W48" s="1538"/>
      <c r="X48" s="827"/>
      <c r="Y48" s="825"/>
      <c r="Z48" s="826"/>
      <c r="AA48" s="1538"/>
      <c r="AB48" s="827"/>
      <c r="AC48" s="825"/>
      <c r="AD48" s="826"/>
      <c r="AE48" s="1538"/>
      <c r="AF48" s="827"/>
      <c r="AG48" s="825"/>
      <c r="AH48" s="826"/>
      <c r="AI48" s="1538"/>
      <c r="AJ48" s="827"/>
      <c r="AK48" s="825"/>
      <c r="AL48" s="826"/>
      <c r="AM48" s="1538"/>
      <c r="AN48" s="827"/>
      <c r="AO48" s="825"/>
      <c r="AP48" s="826"/>
      <c r="AQ48" s="1538"/>
      <c r="AR48" s="827"/>
      <c r="AS48" s="825"/>
      <c r="AT48" s="826"/>
      <c r="AU48" s="1538"/>
      <c r="AV48" s="827"/>
      <c r="AW48" s="825"/>
      <c r="AX48" s="826"/>
      <c r="AY48" s="1538"/>
      <c r="AZ48" s="827"/>
      <c r="BA48" s="825"/>
      <c r="BB48" s="828"/>
      <c r="BC48" s="824"/>
      <c r="BD48" s="827"/>
      <c r="BE48" s="825"/>
      <c r="BF48" s="824"/>
      <c r="BG48" s="827"/>
      <c r="BH48" s="827"/>
      <c r="BI48" s="827"/>
      <c r="BJ48" s="827"/>
      <c r="BK48" s="828"/>
      <c r="BL48" s="1588"/>
      <c r="BM48" s="1588"/>
      <c r="BN48" s="1588"/>
      <c r="BO48" s="1588"/>
      <c r="BP48" s="1589"/>
      <c r="BQ48" s="1484"/>
      <c r="BR48" s="734">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5.4382483487450459</v>
      </c>
      <c r="BS48" s="692">
        <f t="shared" si="372"/>
        <v>5.1064121532364597</v>
      </c>
      <c r="BT48" s="696">
        <f>$BT$28</f>
        <v>1</v>
      </c>
      <c r="BU48" s="1012" t="str">
        <f>$BU$28</f>
        <v>**Water RO</v>
      </c>
      <c r="BV48" s="1140" t="str">
        <f>$BV$28</f>
        <v>H2O</v>
      </c>
      <c r="BW48" s="1239">
        <f>BW$28</f>
        <v>0</v>
      </c>
      <c r="BX48" s="1239">
        <f t="shared" ref="BX48:DM48" si="516">BX$28</f>
        <v>0</v>
      </c>
      <c r="BY48" s="1239">
        <f t="shared" si="516"/>
        <v>0</v>
      </c>
      <c r="BZ48" s="1240">
        <f t="shared" si="516"/>
        <v>0</v>
      </c>
      <c r="CA48" s="1240">
        <f t="shared" si="516"/>
        <v>0</v>
      </c>
      <c r="CB48" s="1241">
        <f t="shared" si="516"/>
        <v>0</v>
      </c>
      <c r="CC48" s="1242">
        <f t="shared" si="516"/>
        <v>0</v>
      </c>
      <c r="CD48" s="1242">
        <f t="shared" si="516"/>
        <v>0</v>
      </c>
      <c r="CE48" s="1242">
        <f t="shared" si="516"/>
        <v>0</v>
      </c>
      <c r="CF48" s="1242">
        <f t="shared" si="516"/>
        <v>0</v>
      </c>
      <c r="CG48" s="1242">
        <f t="shared" si="516"/>
        <v>3.0000000000000001E-3</v>
      </c>
      <c r="CH48" s="1242">
        <f t="shared" si="516"/>
        <v>0</v>
      </c>
      <c r="CI48" s="1242">
        <f t="shared" si="516"/>
        <v>0</v>
      </c>
      <c r="CJ48" s="1242">
        <f t="shared" si="516"/>
        <v>0</v>
      </c>
      <c r="CK48" s="1239">
        <f t="shared" si="516"/>
        <v>0</v>
      </c>
      <c r="CL48" s="1240">
        <f t="shared" si="516"/>
        <v>0</v>
      </c>
      <c r="CM48" s="1241">
        <f t="shared" si="516"/>
        <v>0</v>
      </c>
      <c r="CN48" s="1242">
        <f t="shared" si="516"/>
        <v>4.0000000000000002E-4</v>
      </c>
      <c r="CO48" s="1242">
        <f t="shared" si="516"/>
        <v>1.256E-3</v>
      </c>
      <c r="CP48" s="1242">
        <f t="shared" si="516"/>
        <v>0</v>
      </c>
      <c r="CQ48" s="1242">
        <f t="shared" si="516"/>
        <v>0</v>
      </c>
      <c r="CR48" s="1243">
        <f t="shared" si="516"/>
        <v>0</v>
      </c>
      <c r="CS48" s="1243">
        <f t="shared" si="516"/>
        <v>7.4980000000000001E-4</v>
      </c>
      <c r="CT48" s="1243">
        <f t="shared" si="516"/>
        <v>7.9978999999999998E-4</v>
      </c>
      <c r="CU48" s="1243">
        <f t="shared" si="516"/>
        <v>3.9999999999999998E-6</v>
      </c>
      <c r="CV48" s="1243">
        <f t="shared" si="516"/>
        <v>4.4988E-4</v>
      </c>
      <c r="CW48" s="1243">
        <f t="shared" si="516"/>
        <v>1.3496E-4</v>
      </c>
      <c r="CX48" s="1243">
        <f t="shared" si="516"/>
        <v>2.2994000000000001E-4</v>
      </c>
      <c r="CY48" s="1243">
        <f t="shared" si="516"/>
        <v>9.6492000000000001E-3</v>
      </c>
      <c r="CZ48" s="1244">
        <f t="shared" si="516"/>
        <v>4.6543000000000001E-3</v>
      </c>
      <c r="DA48" s="1244">
        <f t="shared" si="516"/>
        <v>0</v>
      </c>
      <c r="DB48" s="1244">
        <f t="shared" si="516"/>
        <v>0</v>
      </c>
      <c r="DC48" s="1244">
        <f t="shared" si="516"/>
        <v>0</v>
      </c>
      <c r="DD48" s="1244">
        <f t="shared" si="516"/>
        <v>0</v>
      </c>
      <c r="DE48" s="1244">
        <f t="shared" si="516"/>
        <v>0</v>
      </c>
      <c r="DF48" s="1244">
        <f t="shared" si="516"/>
        <v>0</v>
      </c>
      <c r="DG48" s="1244">
        <f t="shared" si="516"/>
        <v>0</v>
      </c>
      <c r="DH48" s="1244">
        <f t="shared" si="516"/>
        <v>0</v>
      </c>
      <c r="DI48" s="1244">
        <f t="shared" si="516"/>
        <v>0</v>
      </c>
      <c r="DJ48" s="1244">
        <f t="shared" si="516"/>
        <v>0</v>
      </c>
      <c r="DK48" s="1244">
        <f t="shared" si="516"/>
        <v>0</v>
      </c>
      <c r="DL48" s="1244">
        <f t="shared" si="516"/>
        <v>0</v>
      </c>
      <c r="DM48" s="1244">
        <f t="shared" si="516"/>
        <v>0</v>
      </c>
      <c r="DN48" s="933"/>
      <c r="DT48" s="739"/>
      <c r="EM48" s="898"/>
      <c r="EN48" s="898"/>
      <c r="EO48" s="898"/>
      <c r="EP48" s="898"/>
      <c r="EQ48" s="898"/>
      <c r="ER48" s="898"/>
      <c r="ES48" s="898"/>
      <c r="ET48" s="898"/>
      <c r="EU48" s="898"/>
      <c r="EV48" s="898"/>
      <c r="EW48" s="898"/>
      <c r="EX48" s="898"/>
      <c r="EY48" s="898"/>
      <c r="EZ48" s="1348" t="str">
        <f t="shared" si="374"/>
        <v>**Water RO</v>
      </c>
      <c r="FA48" s="1224">
        <f t="shared" si="375"/>
        <v>0</v>
      </c>
      <c r="FB48" s="1224">
        <f t="shared" si="376"/>
        <v>0</v>
      </c>
      <c r="FC48" s="1224">
        <f t="shared" si="377"/>
        <v>0</v>
      </c>
      <c r="FD48" s="544">
        <f t="shared" si="378"/>
        <v>0</v>
      </c>
      <c r="FE48" s="544">
        <f t="shared" si="379"/>
        <v>0</v>
      </c>
      <c r="FF48" s="324">
        <f t="shared" si="380"/>
        <v>0</v>
      </c>
      <c r="FG48" s="549">
        <f t="shared" si="381"/>
        <v>0</v>
      </c>
      <c r="FH48" s="549">
        <f t="shared" si="382"/>
        <v>0</v>
      </c>
      <c r="FI48" s="549">
        <f t="shared" si="383"/>
        <v>0</v>
      </c>
      <c r="FJ48" s="549">
        <f t="shared" si="384"/>
        <v>0</v>
      </c>
      <c r="FK48" s="549">
        <f t="shared" si="385"/>
        <v>9.9989999999999996E-4</v>
      </c>
      <c r="FL48" s="549">
        <f t="shared" si="386"/>
        <v>0</v>
      </c>
      <c r="FM48" s="549">
        <f t="shared" si="387"/>
        <v>0</v>
      </c>
      <c r="FN48" s="549">
        <f t="shared" si="388"/>
        <v>0</v>
      </c>
      <c r="FO48" s="1203">
        <f t="shared" si="389"/>
        <v>0</v>
      </c>
      <c r="FP48" s="544">
        <f t="shared" si="390"/>
        <v>0</v>
      </c>
      <c r="FQ48" s="324">
        <f t="shared" si="391"/>
        <v>0</v>
      </c>
      <c r="FR48" s="548">
        <f t="shared" si="392"/>
        <v>4.0000000000000002E-4</v>
      </c>
      <c r="FS48" s="548">
        <f t="shared" si="393"/>
        <v>1.256E-3</v>
      </c>
      <c r="FT48" s="548">
        <f t="shared" si="464"/>
        <v>9.9989999999999996E-4</v>
      </c>
      <c r="FU48" s="548">
        <f t="shared" si="394"/>
        <v>0</v>
      </c>
      <c r="FV48" s="928">
        <f t="shared" si="395"/>
        <v>0</v>
      </c>
      <c r="FW48" s="928">
        <f t="shared" si="396"/>
        <v>7.4980000000000001E-4</v>
      </c>
      <c r="FX48" s="928">
        <f t="shared" si="397"/>
        <v>7.9978999999999998E-4</v>
      </c>
      <c r="FY48" s="928">
        <f t="shared" si="398"/>
        <v>3.9999999999999998E-6</v>
      </c>
      <c r="FZ48" s="928">
        <f t="shared" si="399"/>
        <v>4.4988E-4</v>
      </c>
      <c r="GA48" s="928">
        <f t="shared" si="400"/>
        <v>1.3496E-4</v>
      </c>
      <c r="GB48" s="928">
        <f t="shared" si="401"/>
        <v>2.2994000000000001E-4</v>
      </c>
      <c r="GC48" s="928">
        <f t="shared" si="402"/>
        <v>9.6492000000000001E-3</v>
      </c>
      <c r="GD48" s="326">
        <f t="shared" si="403"/>
        <v>4.6543000000000001E-3</v>
      </c>
      <c r="GE48" s="326">
        <f t="shared" si="404"/>
        <v>0</v>
      </c>
      <c r="GF48" s="326">
        <f t="shared" si="405"/>
        <v>0</v>
      </c>
      <c r="GG48" s="326">
        <f t="shared" si="406"/>
        <v>0</v>
      </c>
      <c r="GH48" s="326">
        <f t="shared" si="407"/>
        <v>0</v>
      </c>
      <c r="GI48" s="326">
        <f t="shared" si="408"/>
        <v>0</v>
      </c>
      <c r="GJ48" s="326">
        <f t="shared" si="409"/>
        <v>0</v>
      </c>
      <c r="GK48" s="326">
        <f t="shared" si="410"/>
        <v>0</v>
      </c>
      <c r="GL48" s="326">
        <f t="shared" si="411"/>
        <v>0</v>
      </c>
      <c r="GM48" s="326">
        <f t="shared" si="412"/>
        <v>0</v>
      </c>
      <c r="GN48" s="326">
        <f t="shared" si="413"/>
        <v>0</v>
      </c>
      <c r="GO48" s="326">
        <f t="shared" si="414"/>
        <v>0</v>
      </c>
      <c r="GP48" s="326">
        <f t="shared" si="415"/>
        <v>0</v>
      </c>
      <c r="GQ48" s="326">
        <f t="shared" si="416"/>
        <v>0</v>
      </c>
      <c r="GR48" s="898"/>
      <c r="GS48" s="898"/>
      <c r="GT48" s="898"/>
      <c r="GU48" s="898"/>
      <c r="GV48" s="898"/>
      <c r="GW48" s="898"/>
      <c r="GX48" s="898"/>
      <c r="GY48" s="898"/>
      <c r="GZ48" s="1375"/>
      <c r="HA48" s="1225">
        <f t="shared" si="417"/>
        <v>0</v>
      </c>
      <c r="HB48" s="1225">
        <f t="shared" si="418"/>
        <v>0</v>
      </c>
      <c r="HC48" s="1225">
        <f t="shared" si="419"/>
        <v>0</v>
      </c>
      <c r="HD48" s="542">
        <f t="shared" si="420"/>
        <v>0</v>
      </c>
      <c r="HE48" s="542">
        <f t="shared" si="421"/>
        <v>0</v>
      </c>
      <c r="HF48" s="321">
        <f t="shared" si="422"/>
        <v>0</v>
      </c>
      <c r="HG48" s="547">
        <f t="shared" si="423"/>
        <v>0</v>
      </c>
      <c r="HH48" s="547">
        <f t="shared" si="424"/>
        <v>0</v>
      </c>
      <c r="HI48" s="547">
        <f t="shared" si="425"/>
        <v>0</v>
      </c>
      <c r="HJ48" s="547">
        <f t="shared" si="426"/>
        <v>0</v>
      </c>
      <c r="HK48" s="547">
        <f t="shared" si="427"/>
        <v>2.6417437252311755E-4</v>
      </c>
      <c r="HL48" s="547">
        <f t="shared" si="428"/>
        <v>0</v>
      </c>
      <c r="HM48" s="547">
        <f t="shared" si="429"/>
        <v>0</v>
      </c>
      <c r="HN48" s="547">
        <f t="shared" si="430"/>
        <v>0</v>
      </c>
      <c r="HO48" s="1225">
        <f t="shared" si="431"/>
        <v>0</v>
      </c>
      <c r="HP48" s="542">
        <f t="shared" si="432"/>
        <v>0</v>
      </c>
      <c r="HQ48" s="321">
        <f t="shared" si="433"/>
        <v>0</v>
      </c>
      <c r="HR48" s="547">
        <f t="shared" si="434"/>
        <v>1.0568031704095113E-4</v>
      </c>
      <c r="HS48" s="547">
        <f t="shared" si="435"/>
        <v>3.3183619550858649E-4</v>
      </c>
      <c r="HT48" s="547">
        <f t="shared" si="436"/>
        <v>0</v>
      </c>
      <c r="HU48" s="547">
        <f t="shared" si="437"/>
        <v>0</v>
      </c>
      <c r="HV48" s="931">
        <f t="shared" si="438"/>
        <v>0</v>
      </c>
      <c r="HW48" s="931">
        <f t="shared" si="439"/>
        <v>1.9809775429326288E-4</v>
      </c>
      <c r="HX48" s="931">
        <f t="shared" si="440"/>
        <v>2.1130515191545573E-4</v>
      </c>
      <c r="HY48" s="931">
        <f t="shared" si="441"/>
        <v>1.0568031704095113E-6</v>
      </c>
      <c r="HZ48" s="931">
        <f t="shared" si="442"/>
        <v>1.1885865257595773E-4</v>
      </c>
      <c r="IA48" s="931">
        <f t="shared" si="443"/>
        <v>3.5656538969616908E-5</v>
      </c>
      <c r="IB48" s="931">
        <f t="shared" si="444"/>
        <v>6.0750330250990752E-5</v>
      </c>
      <c r="IC48" s="931">
        <f t="shared" si="445"/>
        <v>2.549326287978864E-3</v>
      </c>
      <c r="ID48" s="1226">
        <f t="shared" si="446"/>
        <v>1.2296697490092471E-3</v>
      </c>
      <c r="IE48" s="1226">
        <f t="shared" si="447"/>
        <v>0</v>
      </c>
      <c r="IF48" s="1226">
        <f t="shared" si="448"/>
        <v>0</v>
      </c>
      <c r="IG48" s="1226">
        <f t="shared" si="449"/>
        <v>0</v>
      </c>
      <c r="IH48" s="1226">
        <f t="shared" si="450"/>
        <v>0</v>
      </c>
      <c r="II48" s="1226">
        <f t="shared" si="451"/>
        <v>0</v>
      </c>
      <c r="IJ48" s="1226">
        <f t="shared" si="452"/>
        <v>0</v>
      </c>
      <c r="IK48" s="1226">
        <f t="shared" si="453"/>
        <v>0</v>
      </c>
      <c r="IL48" s="1226">
        <f t="shared" si="454"/>
        <v>0</v>
      </c>
      <c r="IM48" s="1226">
        <f t="shared" si="455"/>
        <v>0</v>
      </c>
      <c r="IN48" s="1226">
        <f t="shared" si="456"/>
        <v>0</v>
      </c>
      <c r="IO48" s="1226">
        <f t="shared" si="457"/>
        <v>0</v>
      </c>
      <c r="IP48" s="1226">
        <f t="shared" si="458"/>
        <v>0</v>
      </c>
      <c r="IQ48" s="1226">
        <f t="shared" si="459"/>
        <v>0</v>
      </c>
      <c r="IR48" s="902"/>
      <c r="IS48" s="902"/>
      <c r="IT48" s="902"/>
      <c r="IU48" s="902"/>
      <c r="IV48" s="902"/>
      <c r="IW48" s="902"/>
      <c r="IX48" s="902"/>
      <c r="IY48" s="902"/>
      <c r="IZ48" s="1365"/>
      <c r="JA48" s="1231">
        <f t="shared" ref="JA48:KQ48" si="517">SUM(BW48*$DP$28)</f>
        <v>0</v>
      </c>
      <c r="JB48" s="1231">
        <f t="shared" si="517"/>
        <v>0</v>
      </c>
      <c r="JC48" s="1231">
        <f t="shared" si="517"/>
        <v>0</v>
      </c>
      <c r="JD48" s="942">
        <f t="shared" si="517"/>
        <v>0</v>
      </c>
      <c r="JE48" s="942">
        <f t="shared" si="517"/>
        <v>0</v>
      </c>
      <c r="JF48" s="943">
        <f t="shared" si="517"/>
        <v>0</v>
      </c>
      <c r="JG48" s="944">
        <f t="shared" si="517"/>
        <v>0</v>
      </c>
      <c r="JH48" s="944">
        <f t="shared" si="517"/>
        <v>0</v>
      </c>
      <c r="JI48" s="944">
        <f t="shared" si="517"/>
        <v>0</v>
      </c>
      <c r="JJ48" s="944">
        <f t="shared" si="517"/>
        <v>0</v>
      </c>
      <c r="JK48" s="944">
        <f t="shared" si="517"/>
        <v>3</v>
      </c>
      <c r="JL48" s="944">
        <f t="shared" si="517"/>
        <v>0</v>
      </c>
      <c r="JM48" s="944">
        <f t="shared" si="517"/>
        <v>0</v>
      </c>
      <c r="JN48" s="944">
        <f t="shared" si="517"/>
        <v>0</v>
      </c>
      <c r="JO48" s="1231">
        <f t="shared" si="517"/>
        <v>0</v>
      </c>
      <c r="JP48" s="942">
        <f t="shared" si="517"/>
        <v>0</v>
      </c>
      <c r="JQ48" s="943">
        <f t="shared" si="517"/>
        <v>0</v>
      </c>
      <c r="JR48" s="944">
        <f t="shared" si="517"/>
        <v>0.4</v>
      </c>
      <c r="JS48" s="944">
        <f t="shared" si="517"/>
        <v>1.256</v>
      </c>
      <c r="JT48" s="944">
        <f t="shared" si="517"/>
        <v>0</v>
      </c>
      <c r="JU48" s="944">
        <f t="shared" si="517"/>
        <v>0</v>
      </c>
      <c r="JV48" s="945">
        <f t="shared" si="517"/>
        <v>0</v>
      </c>
      <c r="JW48" s="945">
        <f t="shared" si="517"/>
        <v>0.74980000000000002</v>
      </c>
      <c r="JX48" s="945">
        <f t="shared" si="517"/>
        <v>0.79979</v>
      </c>
      <c r="JY48" s="945">
        <f t="shared" si="517"/>
        <v>4.0000000000000001E-3</v>
      </c>
      <c r="JZ48" s="945">
        <f t="shared" si="517"/>
        <v>0.44988</v>
      </c>
      <c r="KA48" s="945">
        <f t="shared" si="517"/>
        <v>0.13496</v>
      </c>
      <c r="KB48" s="945">
        <f t="shared" si="517"/>
        <v>0.22994000000000001</v>
      </c>
      <c r="KC48" s="945">
        <f t="shared" si="517"/>
        <v>9.6492000000000004</v>
      </c>
      <c r="KD48" s="946">
        <f t="shared" si="517"/>
        <v>4.6543000000000001</v>
      </c>
      <c r="KE48" s="946">
        <f t="shared" si="517"/>
        <v>0</v>
      </c>
      <c r="KF48" s="946">
        <f t="shared" si="517"/>
        <v>0</v>
      </c>
      <c r="KG48" s="946">
        <f t="shared" si="517"/>
        <v>0</v>
      </c>
      <c r="KH48" s="946">
        <f t="shared" si="517"/>
        <v>0</v>
      </c>
      <c r="KI48" s="946">
        <f t="shared" si="517"/>
        <v>0</v>
      </c>
      <c r="KJ48" s="946">
        <f t="shared" si="517"/>
        <v>0</v>
      </c>
      <c r="KK48" s="946">
        <f t="shared" si="517"/>
        <v>0</v>
      </c>
      <c r="KL48" s="946">
        <f t="shared" si="517"/>
        <v>0</v>
      </c>
      <c r="KM48" s="946">
        <f t="shared" si="517"/>
        <v>0</v>
      </c>
      <c r="KN48" s="946">
        <f t="shared" si="517"/>
        <v>0</v>
      </c>
      <c r="KO48" s="946">
        <f t="shared" si="517"/>
        <v>0</v>
      </c>
      <c r="KP48" s="946">
        <f t="shared" si="517"/>
        <v>0</v>
      </c>
      <c r="KQ48" s="946">
        <f t="shared" si="517"/>
        <v>0</v>
      </c>
      <c r="KR48" s="898"/>
      <c r="KS48" s="898"/>
      <c r="KT48" s="898"/>
      <c r="KU48" s="898"/>
      <c r="KV48" s="898"/>
      <c r="KW48" s="898"/>
      <c r="KX48" s="898"/>
      <c r="KY48" s="898"/>
      <c r="KZ48" s="1363"/>
      <c r="LA48" s="1217">
        <f t="shared" ref="LA48:MM48" si="518">SUM(JA48/$DO$28)</f>
        <v>0</v>
      </c>
      <c r="LB48" s="1217">
        <f t="shared" si="518"/>
        <v>0</v>
      </c>
      <c r="LC48" s="1217">
        <f t="shared" si="518"/>
        <v>0</v>
      </c>
      <c r="LD48" s="545">
        <f t="shared" si="518"/>
        <v>0</v>
      </c>
      <c r="LE48" s="545">
        <f t="shared" si="518"/>
        <v>0</v>
      </c>
      <c r="LF48" s="329">
        <f t="shared" si="518"/>
        <v>0</v>
      </c>
      <c r="LG48" s="550">
        <f t="shared" si="518"/>
        <v>0</v>
      </c>
      <c r="LH48" s="550">
        <f t="shared" si="518"/>
        <v>0</v>
      </c>
      <c r="LI48" s="550">
        <f t="shared" si="518"/>
        <v>0</v>
      </c>
      <c r="LJ48" s="550">
        <f t="shared" si="518"/>
        <v>0</v>
      </c>
      <c r="LK48" s="550">
        <f t="shared" si="518"/>
        <v>3</v>
      </c>
      <c r="LL48" s="550">
        <f t="shared" si="518"/>
        <v>0</v>
      </c>
      <c r="LM48" s="550">
        <f t="shared" si="518"/>
        <v>0</v>
      </c>
      <c r="LN48" s="550">
        <f t="shared" si="518"/>
        <v>0</v>
      </c>
      <c r="LO48" s="1217">
        <f t="shared" si="518"/>
        <v>0</v>
      </c>
      <c r="LP48" s="1217">
        <f t="shared" si="518"/>
        <v>0</v>
      </c>
      <c r="LQ48" s="1217">
        <f t="shared" si="518"/>
        <v>0</v>
      </c>
      <c r="LR48" s="550">
        <f t="shared" si="518"/>
        <v>0.4</v>
      </c>
      <c r="LS48" s="550">
        <f t="shared" si="518"/>
        <v>1.256</v>
      </c>
      <c r="LT48" s="550">
        <f t="shared" si="518"/>
        <v>0</v>
      </c>
      <c r="LU48" s="550">
        <f t="shared" si="518"/>
        <v>0</v>
      </c>
      <c r="LV48" s="932">
        <f t="shared" si="518"/>
        <v>0</v>
      </c>
      <c r="LW48" s="932">
        <f t="shared" si="518"/>
        <v>0.74980000000000002</v>
      </c>
      <c r="LX48" s="932">
        <f t="shared" si="518"/>
        <v>0.79979</v>
      </c>
      <c r="LY48" s="932">
        <f t="shared" si="518"/>
        <v>4.0000000000000001E-3</v>
      </c>
      <c r="LZ48" s="932">
        <f t="shared" si="518"/>
        <v>0.44988</v>
      </c>
      <c r="MA48" s="932">
        <f t="shared" si="518"/>
        <v>0.13496</v>
      </c>
      <c r="MB48" s="932">
        <f t="shared" si="518"/>
        <v>0.22994000000000001</v>
      </c>
      <c r="MC48" s="932">
        <f t="shared" si="518"/>
        <v>9.6492000000000004</v>
      </c>
      <c r="MD48" s="932">
        <f t="shared" si="518"/>
        <v>4.6543000000000001</v>
      </c>
      <c r="ME48" s="327">
        <f t="shared" si="518"/>
        <v>0</v>
      </c>
      <c r="MF48" s="327">
        <f t="shared" si="518"/>
        <v>0</v>
      </c>
      <c r="MG48" s="327">
        <f t="shared" si="518"/>
        <v>0</v>
      </c>
      <c r="MH48" s="327">
        <f t="shared" si="518"/>
        <v>0</v>
      </c>
      <c r="MI48" s="327">
        <f t="shared" si="518"/>
        <v>0</v>
      </c>
      <c r="MJ48" s="327">
        <f t="shared" si="518"/>
        <v>0</v>
      </c>
      <c r="MK48" s="327">
        <f t="shared" si="518"/>
        <v>0</v>
      </c>
      <c r="ML48" s="327">
        <f t="shared" si="518"/>
        <v>0</v>
      </c>
      <c r="MM48" s="327">
        <f t="shared" si="518"/>
        <v>0</v>
      </c>
      <c r="MN48" s="327">
        <f t="shared" ref="MN48:MP48" si="519">SUM(KN48/$DO$28)</f>
        <v>0</v>
      </c>
      <c r="MO48" s="327">
        <f t="shared" si="519"/>
        <v>0</v>
      </c>
      <c r="MP48" s="327">
        <f t="shared" si="519"/>
        <v>0</v>
      </c>
      <c r="MQ48" s="327">
        <f>SUM(KQ48/$DO$28)</f>
        <v>0</v>
      </c>
    </row>
    <row r="49" spans="1:355" s="317" customFormat="1" ht="3.75" customHeight="1" collapsed="1" thickTop="1" thickBot="1" x14ac:dyDescent="0.3">
      <c r="A49" s="941"/>
      <c r="B49" s="319"/>
      <c r="C49" s="319"/>
      <c r="D49" s="319"/>
      <c r="E49" s="319"/>
      <c r="F49" s="319"/>
      <c r="G49" s="319"/>
      <c r="H49" s="319"/>
      <c r="I49" s="319"/>
      <c r="J49" s="319"/>
      <c r="K49" s="319"/>
      <c r="L49" s="319"/>
      <c r="M49" s="617"/>
      <c r="N49" s="618"/>
      <c r="O49" s="1534"/>
      <c r="P49" s="319"/>
      <c r="Q49" s="617"/>
      <c r="R49" s="618"/>
      <c r="S49" s="1534"/>
      <c r="T49" s="319"/>
      <c r="U49" s="617"/>
      <c r="V49" s="618"/>
      <c r="W49" s="1534"/>
      <c r="X49" s="319"/>
      <c r="Y49" s="617"/>
      <c r="Z49" s="618"/>
      <c r="AA49" s="1534"/>
      <c r="AB49" s="319"/>
      <c r="AC49" s="617"/>
      <c r="AD49" s="618"/>
      <c r="AE49" s="1534"/>
      <c r="AF49" s="319"/>
      <c r="AG49" s="617"/>
      <c r="AH49" s="618"/>
      <c r="AI49" s="1534"/>
      <c r="AJ49" s="319"/>
      <c r="AK49" s="617"/>
      <c r="AL49" s="618"/>
      <c r="AM49" s="1534"/>
      <c r="AN49" s="319"/>
      <c r="AO49" s="617"/>
      <c r="AP49" s="618"/>
      <c r="AQ49" s="1534"/>
      <c r="AR49" s="319"/>
      <c r="AS49" s="617"/>
      <c r="AT49" s="618"/>
      <c r="AU49" s="1534"/>
      <c r="AV49" s="1017"/>
      <c r="AW49" s="617"/>
      <c r="AX49" s="618"/>
      <c r="AY49" s="1534"/>
      <c r="AZ49" s="319"/>
      <c r="BA49" s="617"/>
      <c r="BB49" s="319"/>
      <c r="BC49" s="649"/>
      <c r="BD49" s="319"/>
      <c r="BE49" s="617"/>
      <c r="BF49" s="319"/>
      <c r="BG49" s="319"/>
      <c r="BH49" s="319"/>
      <c r="BI49" s="319"/>
      <c r="BJ49" s="319"/>
      <c r="BK49" s="649"/>
      <c r="BL49" s="1590"/>
      <c r="BM49" s="1590"/>
      <c r="BN49" s="1590"/>
      <c r="BO49" s="1590"/>
      <c r="BP49" s="1590"/>
      <c r="BQ49" s="1484"/>
      <c r="BR49" s="319"/>
      <c r="BS49" s="697"/>
      <c r="BT49" s="686"/>
      <c r="BU49" s="1149"/>
      <c r="BV49" s="1149"/>
      <c r="BW49" s="686"/>
      <c r="BX49" s="686"/>
      <c r="BY49" s="686"/>
      <c r="BZ49" s="686"/>
      <c r="CA49" s="686"/>
      <c r="CB49" s="686"/>
      <c r="CC49" s="686"/>
      <c r="CD49" s="686"/>
      <c r="CE49" s="686"/>
      <c r="CF49" s="686"/>
      <c r="CG49" s="686"/>
      <c r="CH49" s="686"/>
      <c r="CI49" s="686"/>
      <c r="CJ49" s="686"/>
      <c r="CK49" s="686"/>
      <c r="CL49" s="686"/>
      <c r="CM49" s="686"/>
      <c r="CN49" s="686"/>
      <c r="CO49" s="686"/>
      <c r="CP49" s="686"/>
      <c r="CQ49" s="686"/>
      <c r="CR49" s="686"/>
      <c r="CS49" s="686"/>
      <c r="CT49" s="686"/>
      <c r="CU49" s="686"/>
      <c r="CV49" s="686"/>
      <c r="CW49" s="686"/>
      <c r="CX49" s="686"/>
      <c r="CY49" s="686"/>
      <c r="CZ49" s="686"/>
      <c r="DA49" s="686"/>
      <c r="DB49" s="686"/>
      <c r="DC49" s="686"/>
      <c r="DD49" s="686"/>
      <c r="DE49" s="686"/>
      <c r="DF49" s="686"/>
      <c r="DG49" s="686"/>
      <c r="DH49" s="686"/>
      <c r="DI49" s="686"/>
      <c r="DJ49" s="686"/>
      <c r="DK49" s="686"/>
      <c r="DL49" s="686"/>
      <c r="DM49" s="686"/>
      <c r="DN49" s="933"/>
      <c r="DT49" s="218"/>
      <c r="EM49" s="900"/>
      <c r="EN49" s="900"/>
      <c r="EO49" s="900"/>
      <c r="EP49" s="900"/>
      <c r="EQ49" s="900"/>
      <c r="ER49" s="900"/>
      <c r="ES49" s="900"/>
      <c r="ET49" s="900"/>
      <c r="EU49" s="900"/>
      <c r="EV49" s="900"/>
      <c r="EW49" s="900"/>
      <c r="EX49" s="900"/>
      <c r="EY49" s="900"/>
      <c r="EZ49" s="1347"/>
      <c r="FA49" s="1245"/>
      <c r="FB49" s="1245"/>
      <c r="FC49" s="1245"/>
      <c r="FD49" s="1245"/>
      <c r="FE49" s="1245"/>
      <c r="FF49" s="1245"/>
      <c r="FG49" s="1245"/>
      <c r="FH49" s="1245"/>
      <c r="FI49" s="1245"/>
      <c r="FJ49" s="1245"/>
      <c r="FK49" s="1245"/>
      <c r="FL49" s="1245"/>
      <c r="FM49" s="1245"/>
      <c r="FN49" s="1245"/>
      <c r="FO49" s="1245"/>
      <c r="FP49" s="1245"/>
      <c r="FQ49" s="1245"/>
      <c r="FR49" s="1245"/>
      <c r="FS49" s="1245"/>
      <c r="FT49" s="1245"/>
      <c r="FU49" s="1245"/>
      <c r="FV49" s="1245"/>
      <c r="FW49" s="1245"/>
      <c r="FX49" s="1245"/>
      <c r="FY49" s="1245"/>
      <c r="FZ49" s="1245"/>
      <c r="GA49" s="1245"/>
      <c r="GB49" s="1245"/>
      <c r="GC49" s="1245"/>
      <c r="GD49" s="1245"/>
      <c r="GE49" s="1245"/>
      <c r="GF49" s="1245"/>
      <c r="GG49" s="1245"/>
      <c r="GH49" s="1245"/>
      <c r="GI49" s="1245"/>
      <c r="GJ49" s="1245"/>
      <c r="GK49" s="1245"/>
      <c r="GL49" s="1245"/>
      <c r="GM49" s="1245"/>
      <c r="GN49" s="1245"/>
      <c r="GO49" s="1245"/>
      <c r="GP49" s="1245"/>
      <c r="GQ49" s="1245"/>
      <c r="GR49" s="900"/>
      <c r="GS49" s="900"/>
      <c r="GT49" s="900"/>
      <c r="GU49" s="900"/>
      <c r="GV49" s="900"/>
      <c r="GW49" s="900"/>
      <c r="GX49" s="900"/>
      <c r="GY49" s="900"/>
      <c r="GZ49" s="1375"/>
      <c r="HA49" s="686"/>
      <c r="HB49" s="686"/>
      <c r="HC49" s="686"/>
      <c r="HD49" s="686"/>
      <c r="HE49" s="686"/>
      <c r="HF49" s="686"/>
      <c r="HG49" s="686"/>
      <c r="HH49" s="686"/>
      <c r="HI49" s="686"/>
      <c r="HJ49" s="686"/>
      <c r="HK49" s="686"/>
      <c r="HL49" s="686"/>
      <c r="HM49" s="686"/>
      <c r="HN49" s="686"/>
      <c r="HO49" s="686"/>
      <c r="HP49" s="686"/>
      <c r="HQ49" s="686"/>
      <c r="HR49" s="686"/>
      <c r="HS49" s="686"/>
      <c r="HT49" s="686"/>
      <c r="HU49" s="686"/>
      <c r="HV49" s="686"/>
      <c r="HW49" s="686"/>
      <c r="HX49" s="686"/>
      <c r="HY49" s="686"/>
      <c r="HZ49" s="686"/>
      <c r="IA49" s="686"/>
      <c r="IB49" s="686"/>
      <c r="IC49" s="686"/>
      <c r="ID49" s="686"/>
      <c r="IE49" s="686"/>
      <c r="IF49" s="686"/>
      <c r="IG49" s="686"/>
      <c r="IH49" s="686"/>
      <c r="II49" s="686"/>
      <c r="IJ49" s="686"/>
      <c r="IK49" s="686"/>
      <c r="IL49" s="686"/>
      <c r="IM49" s="686"/>
      <c r="IN49" s="686"/>
      <c r="IO49" s="686"/>
      <c r="IP49" s="686"/>
      <c r="IQ49" s="686"/>
      <c r="IR49" s="900"/>
      <c r="IS49" s="900"/>
      <c r="IT49" s="900"/>
      <c r="IU49" s="900"/>
      <c r="IV49" s="900"/>
      <c r="IW49" s="900"/>
      <c r="IX49" s="900"/>
      <c r="IY49" s="900"/>
      <c r="IZ49" s="1363"/>
      <c r="JA49" s="686"/>
      <c r="JB49" s="686"/>
      <c r="JC49" s="686"/>
      <c r="JD49" s="686"/>
      <c r="JE49" s="686"/>
      <c r="JF49" s="686"/>
      <c r="JG49" s="686"/>
      <c r="JH49" s="686"/>
      <c r="JI49" s="686"/>
      <c r="JJ49" s="686"/>
      <c r="JK49" s="686"/>
      <c r="JL49" s="686"/>
      <c r="JM49" s="686"/>
      <c r="JN49" s="686"/>
      <c r="JO49" s="686"/>
      <c r="JP49" s="686"/>
      <c r="JQ49" s="686"/>
      <c r="JR49" s="686"/>
      <c r="JS49" s="686"/>
      <c r="JT49" s="686"/>
      <c r="JU49" s="686"/>
      <c r="JV49" s="686"/>
      <c r="JW49" s="686"/>
      <c r="JX49" s="686"/>
      <c r="JY49" s="686"/>
      <c r="JZ49" s="686"/>
      <c r="KA49" s="686"/>
      <c r="KB49" s="686"/>
      <c r="KC49" s="686"/>
      <c r="KD49" s="686"/>
      <c r="KE49" s="686"/>
      <c r="KF49" s="686"/>
      <c r="KG49" s="686"/>
      <c r="KH49" s="686"/>
      <c r="KI49" s="686"/>
      <c r="KJ49" s="686"/>
      <c r="KK49" s="686"/>
      <c r="KL49" s="686"/>
      <c r="KM49" s="686"/>
      <c r="KN49" s="686"/>
      <c r="KO49" s="686"/>
      <c r="KP49" s="686"/>
      <c r="KQ49" s="686"/>
      <c r="KR49" s="900"/>
      <c r="KS49" s="900"/>
      <c r="KT49" s="900"/>
      <c r="KU49" s="900"/>
      <c r="KV49" s="900"/>
      <c r="KW49" s="900"/>
      <c r="KX49" s="900"/>
      <c r="KY49" s="900"/>
      <c r="KZ49" s="1363"/>
      <c r="LA49" s="686"/>
      <c r="LB49" s="686"/>
      <c r="LC49" s="686"/>
      <c r="LD49" s="686"/>
      <c r="LE49" s="686"/>
      <c r="LF49" s="686"/>
      <c r="LG49" s="686"/>
      <c r="LH49" s="686"/>
      <c r="LI49" s="686"/>
      <c r="LJ49" s="686"/>
      <c r="LK49" s="686"/>
      <c r="LL49" s="686"/>
      <c r="LM49" s="686"/>
      <c r="LN49" s="686"/>
      <c r="LO49" s="686"/>
      <c r="LP49" s="686"/>
      <c r="LQ49" s="686"/>
      <c r="LR49" s="686"/>
      <c r="LS49" s="686"/>
      <c r="LT49" s="686"/>
      <c r="LU49" s="686"/>
      <c r="LV49" s="686"/>
      <c r="LW49" s="686"/>
      <c r="LX49" s="686"/>
      <c r="LY49" s="686"/>
      <c r="LZ49" s="686"/>
      <c r="MA49" s="686"/>
      <c r="MB49" s="686"/>
      <c r="MC49" s="686"/>
      <c r="MD49" s="686"/>
      <c r="ME49" s="686"/>
      <c r="MF49" s="686"/>
      <c r="MG49" s="686"/>
      <c r="MH49" s="686"/>
      <c r="MI49" s="686"/>
      <c r="MJ49" s="686"/>
      <c r="MK49" s="686"/>
      <c r="ML49" s="686"/>
      <c r="MM49" s="686"/>
      <c r="MN49" s="686"/>
      <c r="MO49" s="686"/>
      <c r="MP49" s="686"/>
      <c r="MQ49" s="686"/>
    </row>
    <row r="50" spans="1:355" s="317" customFormat="1" ht="12" customHeight="1" thickTop="1" thickBot="1" x14ac:dyDescent="0.25">
      <c r="A50" s="941">
        <v>2</v>
      </c>
      <c r="B50" s="1906" t="s">
        <v>1343</v>
      </c>
      <c r="C50" s="1907"/>
      <c r="D50" s="776">
        <v>10</v>
      </c>
      <c r="E50" s="661">
        <v>20</v>
      </c>
      <c r="F50" s="319"/>
      <c r="G50" s="1906" t="s">
        <v>1343</v>
      </c>
      <c r="H50" s="1907"/>
      <c r="I50" s="776">
        <v>10</v>
      </c>
      <c r="J50" s="646">
        <v>1</v>
      </c>
      <c r="K50" s="319"/>
      <c r="L50" s="1940" t="s">
        <v>1317</v>
      </c>
      <c r="M50" s="1941"/>
      <c r="N50" s="1942"/>
      <c r="O50" s="1536">
        <f>SUM($BH$6,$N51)</f>
        <v>18.996702774108325</v>
      </c>
      <c r="P50" s="647">
        <v>15000</v>
      </c>
      <c r="Q50" s="623" t="s">
        <v>825</v>
      </c>
      <c r="R50" s="777">
        <f>(P50/69.5388)</f>
        <v>215.70691470085768</v>
      </c>
      <c r="S50" s="1536">
        <f>SUM($O50,$R51)</f>
        <v>101.49436004250944</v>
      </c>
      <c r="T50" s="1849" t="str">
        <f>IF($BN$5="ON","82F                28c",IF($BN$5="OFF","80F                27c"))</f>
        <v>82F                28c</v>
      </c>
      <c r="U50" s="1850"/>
      <c r="V50" s="1851"/>
      <c r="W50" s="1536">
        <f>SUM($S50,$V51)</f>
        <v>247.68112340829489</v>
      </c>
      <c r="X50" s="1849" t="str">
        <f>IF($BN$5="ON","70F                21c",IF($BN$5="OFF","70F                21c"))</f>
        <v>70F                21c</v>
      </c>
      <c r="Y50" s="1850"/>
      <c r="Z50" s="1851"/>
      <c r="AA50" s="1536">
        <f>SUM($W50,$Z51)</f>
        <v>347.4848190782987</v>
      </c>
      <c r="AB50" s="1849" t="str">
        <f>IF($BN$5="ON","70%                55%",IF($BN$5="OFF","70%                55%"))</f>
        <v>70%                55%</v>
      </c>
      <c r="AC50" s="1850"/>
      <c r="AD50" s="1851"/>
      <c r="AE50" s="1536">
        <f>SUM($AA50,$AD51)</f>
        <v>426.32950861793665</v>
      </c>
      <c r="AF50" s="1967" t="s">
        <v>1354</v>
      </c>
      <c r="AG50" s="1968"/>
      <c r="AH50" s="1851"/>
      <c r="AI50" s="1536">
        <f>SUM($AE50,$AH51)</f>
        <v>426.32950861793665</v>
      </c>
      <c r="AJ50" s="1967" t="s">
        <v>3</v>
      </c>
      <c r="AK50" s="1968"/>
      <c r="AL50" s="1851"/>
      <c r="AM50" s="1536">
        <f>SUM($AI50,$AL51)</f>
        <v>426.32950861793665</v>
      </c>
      <c r="AN50" s="1967" t="s">
        <v>977</v>
      </c>
      <c r="AO50" s="1968"/>
      <c r="AP50" s="1851"/>
      <c r="AQ50" s="1536">
        <f>SUM($AM50,$AP51)</f>
        <v>436.87708831879991</v>
      </c>
      <c r="AR50" s="1849" t="str">
        <f>IF($BN$5="ON","68F                20c",IF($BN$5="OFF","68F                20c"))</f>
        <v>68F                20c</v>
      </c>
      <c r="AS50" s="1850"/>
      <c r="AT50" s="1851"/>
      <c r="AU50" s="1536">
        <f>SUM($AQ50,$AT51)</f>
        <v>436.87708831879991</v>
      </c>
      <c r="AV50" s="1849" t="str">
        <f>IF($BN$5="ON","1500 PPM co2",IF($BN$5="OFF","1500 PPM co2"))</f>
        <v>1500 PPM co2</v>
      </c>
      <c r="AW50" s="1850"/>
      <c r="AX50" s="1851"/>
      <c r="AY50" s="1536">
        <f>SUM($AU50,$AX51,$AX52)</f>
        <v>436.87708831879991</v>
      </c>
      <c r="AZ50" s="745">
        <f>DY$331</f>
        <v>0.5</v>
      </c>
      <c r="BA50" s="728">
        <f>(E50*AZ50)*(J50)</f>
        <v>10</v>
      </c>
      <c r="BB50" s="729">
        <f>IF($BI$6="ON",$BR65,IF($BI$6="OFF",$BS65))</f>
        <v>29.98678996036988</v>
      </c>
      <c r="BC50" s="894">
        <f>SUM($AY50,$BB50,$BB51,$BB52)</f>
        <v>466.8638782791698</v>
      </c>
      <c r="BD50" s="1969">
        <v>6.2</v>
      </c>
      <c r="BE50" s="1970"/>
      <c r="BF50" s="618"/>
      <c r="BG50" s="623">
        <v>0.7</v>
      </c>
      <c r="BH50" s="623">
        <v>0.8</v>
      </c>
      <c r="BI50" s="1014" t="str">
        <f>BG50*500&amp;"-"&amp;BH50*500</f>
        <v>350-400</v>
      </c>
      <c r="BJ50" s="1014" t="str">
        <f>BG50*640&amp;"-"&amp;BH50*640</f>
        <v>448-512</v>
      </c>
      <c r="BK50" s="1014" t="str">
        <f>BG50*700&amp;"-"&amp;BH50*700</f>
        <v>490-560</v>
      </c>
      <c r="BL50" s="1591">
        <v>3</v>
      </c>
      <c r="BM50" s="1591">
        <v>1</v>
      </c>
      <c r="BN50" s="1591">
        <v>2</v>
      </c>
      <c r="BO50" s="1592">
        <v>0.25</v>
      </c>
      <c r="BP50" s="1592">
        <v>0.5</v>
      </c>
      <c r="BQ50" s="1484"/>
      <c r="BR50" s="921">
        <f>SUM($BR54:$BR68)</f>
        <v>466.8638782791698</v>
      </c>
      <c r="BS50" s="1293">
        <f>SUM($CK50:$DM50)</f>
        <v>315.85569701369349</v>
      </c>
      <c r="BT50" s="1288">
        <f>SUM($CK50:$DM50)/500</f>
        <v>0.63171139402738696</v>
      </c>
      <c r="BU50" s="1150" t="str">
        <f>$B50</f>
        <v xml:space="preserve">Early Veg </v>
      </c>
      <c r="BV50" s="1152">
        <f>SUM(CK50:DM50)</f>
        <v>315.85569701369349</v>
      </c>
      <c r="BW50" s="1247">
        <f t="shared" ref="BW50:CD50" si="520">SUM(HA54:HA68)*1000</f>
        <v>4.9893115597444542</v>
      </c>
      <c r="BX50" s="1247">
        <f t="shared" si="520"/>
        <v>61.929922223055961</v>
      </c>
      <c r="BY50" s="1247">
        <f t="shared" si="520"/>
        <v>0</v>
      </c>
      <c r="BZ50" s="1247">
        <f t="shared" si="520"/>
        <v>20.048314193027124</v>
      </c>
      <c r="CA50" s="1247">
        <f t="shared" si="520"/>
        <v>0</v>
      </c>
      <c r="CB50" s="1247">
        <f t="shared" si="520"/>
        <v>78.273619742814319</v>
      </c>
      <c r="CC50" s="1247">
        <f t="shared" si="520"/>
        <v>0</v>
      </c>
      <c r="CD50" s="1247">
        <f t="shared" si="520"/>
        <v>0</v>
      </c>
      <c r="CE50" s="1247">
        <f t="shared" ref="CE50:CJ50" si="521">SUM(HI54:HI68)*1000</f>
        <v>0</v>
      </c>
      <c r="CF50" s="1247">
        <f t="shared" si="521"/>
        <v>0</v>
      </c>
      <c r="CG50" s="1247">
        <f t="shared" si="521"/>
        <v>0.26417437252311754</v>
      </c>
      <c r="CH50" s="1247">
        <f t="shared" si="521"/>
        <v>0</v>
      </c>
      <c r="CI50" s="1247">
        <f t="shared" si="521"/>
        <v>0</v>
      </c>
      <c r="CJ50" s="1247">
        <f t="shared" si="521"/>
        <v>27.097490092470281</v>
      </c>
      <c r="CK50" s="1202">
        <f>SUM(HO54:HO68)*1000+SUM(HA54:HA68)*1000+SUM(HB54:HB68)*1000+SUM(HC54:HC68)*1000</f>
        <v>66.919233782800418</v>
      </c>
      <c r="CL50" s="1202">
        <f>SUM(HP54:HP68)*1000+SUM(HD54:HD68)*1000+SUM(HE54:HE68)*1000</f>
        <v>20.048314193027124</v>
      </c>
      <c r="CM50" s="1202">
        <f>SUM(HQ54:HQ68)*1000+SUM(HF54:HF68)*1000</f>
        <v>78.273619742814319</v>
      </c>
      <c r="CN50" s="1202">
        <f>SUM(HR54:HR69)*1000+SUM(HG54:HG69)*1000+SUM(HH54:HH69)*1000</f>
        <v>31.157824200024777</v>
      </c>
      <c r="CO50" s="1202">
        <f>SUM(HS54:HS68)*1000+SUM(HI54:HI68)*1000+SUM(HJ54:HJ68)*1000</f>
        <v>62.337005037963586</v>
      </c>
      <c r="CP50" s="1202">
        <f>SUM(HT54:HT69)*1000+SUM(HK54:HK69)*1000+SUM(HL54:HL69)*1000</f>
        <v>23.100790438513986</v>
      </c>
      <c r="CQ50" s="1202">
        <f>SUM(HU54:HU68)*1000+SUM(HM54:HM68)*1000+SUM(HN54:HN68)*1000</f>
        <v>27.097490092470281</v>
      </c>
      <c r="CR50" s="1202">
        <f t="shared" ref="CR50:DF50" si="522">SUM(HV54:HV68)*1000</f>
        <v>4.563658605110558E-3</v>
      </c>
      <c r="CS50" s="1202">
        <f t="shared" si="522"/>
        <v>1.4382011311423626</v>
      </c>
      <c r="CT50" s="1202">
        <f t="shared" si="522"/>
        <v>0.66767101242651139</v>
      </c>
      <c r="CU50" s="1202">
        <f t="shared" si="522"/>
        <v>1.113276526091137E-2</v>
      </c>
      <c r="CV50" s="1202">
        <f t="shared" si="522"/>
        <v>0.25576841072927442</v>
      </c>
      <c r="CW50" s="1202">
        <f t="shared" si="522"/>
        <v>0.14357436100577783</v>
      </c>
      <c r="CX50" s="1202">
        <f t="shared" si="522"/>
        <v>0.15202350235320189</v>
      </c>
      <c r="CY50" s="1202">
        <f t="shared" si="522"/>
        <v>2.5493262879788641</v>
      </c>
      <c r="CZ50" s="1202">
        <f t="shared" si="522"/>
        <v>1.229669749009247</v>
      </c>
      <c r="DA50" s="1202">
        <f t="shared" si="522"/>
        <v>0.39787173522683056</v>
      </c>
      <c r="DB50" s="1202">
        <f t="shared" si="522"/>
        <v>7.1616912340829494E-2</v>
      </c>
      <c r="DC50" s="1202">
        <f t="shared" si="522"/>
        <v>0</v>
      </c>
      <c r="DD50" s="1202">
        <f t="shared" si="522"/>
        <v>0</v>
      </c>
      <c r="DE50" s="1202">
        <f t="shared" si="522"/>
        <v>0</v>
      </c>
      <c r="DF50" s="1202">
        <f t="shared" si="522"/>
        <v>0</v>
      </c>
      <c r="DG50" s="1202">
        <f>SUM(IK54:IK68)*1000</f>
        <v>0</v>
      </c>
      <c r="DH50" s="1202">
        <f>SUM(IL54:IL68)*1000</f>
        <v>0</v>
      </c>
      <c r="DI50" s="1202">
        <f>SUM(IM54:IM68)*1000</f>
        <v>0</v>
      </c>
      <c r="DJ50" s="1202">
        <f t="shared" ref="DJ50:DL50" si="523">SUM(IN54:IN68)*1000</f>
        <v>0</v>
      </c>
      <c r="DK50" s="1202">
        <f t="shared" si="523"/>
        <v>0</v>
      </c>
      <c r="DL50" s="1202">
        <f t="shared" si="523"/>
        <v>0</v>
      </c>
      <c r="DM50" s="1202">
        <f t="shared" ref="DM50" si="524">SUM(IQ54:IQ68)*1000</f>
        <v>0</v>
      </c>
      <c r="DN50" s="933"/>
      <c r="DT50" s="894"/>
      <c r="EM50" s="618"/>
      <c r="EN50" s="618"/>
      <c r="EO50" s="618"/>
      <c r="EP50" s="618"/>
      <c r="EQ50" s="618"/>
      <c r="ER50" s="618"/>
      <c r="ES50" s="618"/>
      <c r="ET50" s="618"/>
      <c r="EU50" s="618"/>
      <c r="EV50" s="618"/>
      <c r="EW50" s="618"/>
      <c r="EX50" s="618"/>
      <c r="EY50" s="618"/>
      <c r="EZ50" s="1347"/>
      <c r="FA50" s="1223" t="s">
        <v>1872</v>
      </c>
      <c r="FB50" s="908"/>
      <c r="FC50" s="757"/>
      <c r="FD50" s="938"/>
      <c r="FE50" s="938"/>
      <c r="FF50" s="1080"/>
      <c r="FG50" s="319"/>
      <c r="FH50" s="319"/>
      <c r="FI50" s="319"/>
      <c r="FJ50" s="319"/>
      <c r="FK50" s="319"/>
      <c r="FL50" s="319"/>
      <c r="FM50" s="319"/>
      <c r="FN50" s="319"/>
      <c r="FO50" s="1841" t="s">
        <v>1873</v>
      </c>
      <c r="FP50" s="1842"/>
      <c r="FQ50" s="1842"/>
      <c r="FR50" s="1842"/>
      <c r="FS50" s="1842"/>
      <c r="FT50" s="1842"/>
      <c r="FU50" s="1842"/>
      <c r="FV50" s="319"/>
      <c r="FW50" s="319"/>
      <c r="FX50" s="319"/>
      <c r="FY50" s="319"/>
      <c r="FZ50" s="319"/>
      <c r="GA50" s="319"/>
      <c r="GB50" s="319"/>
      <c r="GC50" s="319"/>
      <c r="GD50" s="319"/>
      <c r="GE50" s="319"/>
      <c r="GF50" s="319"/>
      <c r="GG50" s="319"/>
      <c r="GH50" s="319"/>
      <c r="GI50" s="319"/>
      <c r="GJ50" s="319"/>
      <c r="GK50" s="319"/>
      <c r="GL50" s="319"/>
      <c r="GM50" s="319"/>
      <c r="GN50" s="319"/>
      <c r="GO50" s="319"/>
      <c r="GP50" s="319"/>
      <c r="GQ50" s="319"/>
      <c r="GR50" s="618"/>
      <c r="GS50" s="618"/>
      <c r="GT50" s="618"/>
      <c r="GU50" s="618"/>
      <c r="GV50" s="618"/>
      <c r="GW50" s="618"/>
      <c r="GX50" s="618"/>
      <c r="GY50" s="618"/>
      <c r="GZ50" s="1362"/>
      <c r="HA50" s="159" t="s">
        <v>1876</v>
      </c>
      <c r="HB50" s="159"/>
      <c r="HC50" s="159"/>
      <c r="HD50" s="159"/>
      <c r="HE50" s="159"/>
      <c r="HF50" s="159"/>
      <c r="HG50" s="159"/>
      <c r="HH50" s="159"/>
      <c r="HI50" s="756"/>
      <c r="HJ50" s="756"/>
      <c r="HK50" s="756"/>
      <c r="HL50" s="756"/>
      <c r="HM50" s="1213"/>
      <c r="HN50" s="1228">
        <f>SUM(HO50:IQ50)</f>
        <v>315.85569701369349</v>
      </c>
      <c r="HO50" s="1214">
        <f>SUM(HO54:HO68)*1000+SUM(HA54:HA68)*1000+SUM(HB54:HB68)*1000+SUM(HC54:HC68)*1000</f>
        <v>66.919233782800418</v>
      </c>
      <c r="HP50" s="1214">
        <f>SUM(HP54:HP68)*1000+SUM(HD54:HD68)*1000+SUM(HE54:HE68)*1000</f>
        <v>20.048314193027124</v>
      </c>
      <c r="HQ50" s="1214">
        <f>SUM(HQ54:HQ68)*1000+SUM(HF54:HF68)*1000</f>
        <v>78.273619742814319</v>
      </c>
      <c r="HR50" s="1214">
        <f>SUM(HR54:HR69)*1000+SUM(HG54:HG69)*1000+SUM(HH54:HH69)*1000</f>
        <v>31.157824200024777</v>
      </c>
      <c r="HS50" s="1214">
        <f>SUM(HS54:HS68)*1000+SUM(HI54:HI68)*1000+SUM(HJ54:HJ68)*1000</f>
        <v>62.337005037963586</v>
      </c>
      <c r="HT50" s="1214">
        <f>SUM(HT54:HT69)*1000+SUM(HK54:HK69)*1000+SUM(HL54:HL69)*1000</f>
        <v>23.100790438513986</v>
      </c>
      <c r="HU50" s="1214">
        <f>SUM(HU54:HU68)*1000+SUM(HM54:HM68)*1000+SUM(HN54:HN68)*1000</f>
        <v>27.097490092470281</v>
      </c>
      <c r="HV50" s="1214">
        <f t="shared" ref="HV50:IQ50" si="525">SUM(HV54:HV68)*1000</f>
        <v>4.563658605110558E-3</v>
      </c>
      <c r="HW50" s="1214">
        <f t="shared" si="525"/>
        <v>1.4382011311423626</v>
      </c>
      <c r="HX50" s="1214">
        <f t="shared" si="525"/>
        <v>0.66767101242651139</v>
      </c>
      <c r="HY50" s="1214">
        <f t="shared" si="525"/>
        <v>1.113276526091137E-2</v>
      </c>
      <c r="HZ50" s="1214">
        <f t="shared" si="525"/>
        <v>0.25576841072927442</v>
      </c>
      <c r="IA50" s="1214">
        <f t="shared" si="525"/>
        <v>0.14357436100577783</v>
      </c>
      <c r="IB50" s="1214">
        <f t="shared" si="525"/>
        <v>0.15202350235320189</v>
      </c>
      <c r="IC50" s="1214">
        <f t="shared" si="525"/>
        <v>2.5493262879788641</v>
      </c>
      <c r="ID50" s="1214">
        <f t="shared" si="525"/>
        <v>1.229669749009247</v>
      </c>
      <c r="IE50" s="1214">
        <f t="shared" si="525"/>
        <v>0.39787173522683056</v>
      </c>
      <c r="IF50" s="1214">
        <f t="shared" si="525"/>
        <v>7.1616912340829494E-2</v>
      </c>
      <c r="IG50" s="1214">
        <f t="shared" si="525"/>
        <v>0</v>
      </c>
      <c r="IH50" s="1214">
        <f t="shared" si="525"/>
        <v>0</v>
      </c>
      <c r="II50" s="1214">
        <f t="shared" si="525"/>
        <v>0</v>
      </c>
      <c r="IJ50" s="1214">
        <f t="shared" ref="IJ50" si="526">SUM(IJ54:IJ68)*1000</f>
        <v>0</v>
      </c>
      <c r="IK50" s="1214">
        <f t="shared" si="525"/>
        <v>0</v>
      </c>
      <c r="IL50" s="1214">
        <f t="shared" si="525"/>
        <v>0</v>
      </c>
      <c r="IM50" s="1214">
        <f t="shared" si="525"/>
        <v>0</v>
      </c>
      <c r="IN50" s="1214">
        <f t="shared" ref="IN50:IP50" si="527">SUM(IN54:IN68)*1000</f>
        <v>0</v>
      </c>
      <c r="IO50" s="1214">
        <f t="shared" si="527"/>
        <v>0</v>
      </c>
      <c r="IP50" s="1214">
        <f t="shared" si="527"/>
        <v>0</v>
      </c>
      <c r="IQ50" s="1214">
        <f t="shared" si="525"/>
        <v>0</v>
      </c>
      <c r="IR50" s="618"/>
      <c r="IS50" s="618"/>
      <c r="IT50" s="618"/>
      <c r="IU50" s="618"/>
      <c r="IV50" s="618"/>
      <c r="IW50" s="618"/>
      <c r="IX50" s="618"/>
      <c r="IY50" s="618"/>
      <c r="IZ50" s="1361"/>
      <c r="JA50" s="539" t="s">
        <v>1877</v>
      </c>
      <c r="JB50" s="319"/>
      <c r="JC50" s="319"/>
      <c r="JD50" s="319"/>
      <c r="JE50" s="319"/>
      <c r="JF50" s="319"/>
      <c r="JG50" s="319"/>
      <c r="JH50" s="319"/>
      <c r="JI50" s="319"/>
      <c r="JJ50" s="319"/>
      <c r="JK50" s="319"/>
      <c r="JL50" s="319"/>
      <c r="JM50" s="319"/>
      <c r="JN50" s="319"/>
      <c r="JO50" s="319"/>
      <c r="JP50" s="319"/>
      <c r="JQ50" s="319"/>
      <c r="JR50" s="319"/>
      <c r="JS50" s="319"/>
      <c r="JT50" s="319"/>
      <c r="JU50" s="319"/>
      <c r="JV50" s="319"/>
      <c r="JW50" s="319"/>
      <c r="JX50" s="319"/>
      <c r="JY50" s="319"/>
      <c r="JZ50" s="319"/>
      <c r="KA50" s="319"/>
      <c r="KB50" s="319"/>
      <c r="KC50" s="319"/>
      <c r="KD50" s="319"/>
      <c r="KE50" s="319"/>
      <c r="KF50" s="319"/>
      <c r="KG50" s="319"/>
      <c r="KH50" s="319"/>
      <c r="KI50" s="319"/>
      <c r="KJ50" s="319"/>
      <c r="KK50" s="319"/>
      <c r="KL50" s="319"/>
      <c r="KM50" s="319"/>
      <c r="KN50" s="319"/>
      <c r="KO50" s="319"/>
      <c r="KP50" s="319"/>
      <c r="KQ50" s="319"/>
      <c r="KR50" s="618"/>
      <c r="KS50" s="618"/>
      <c r="KT50" s="618"/>
      <c r="KU50" s="618"/>
      <c r="KV50" s="618"/>
      <c r="KW50" s="618"/>
      <c r="KX50" s="618"/>
      <c r="KY50" s="618"/>
      <c r="KZ50" s="1361"/>
      <c r="LA50" s="539" t="s">
        <v>1878</v>
      </c>
      <c r="LB50" s="319"/>
      <c r="LC50" s="319"/>
      <c r="LD50" s="319"/>
      <c r="LE50" s="319"/>
      <c r="LF50" s="319"/>
      <c r="LG50" s="319"/>
      <c r="LH50" s="319"/>
      <c r="LI50" s="319"/>
      <c r="LJ50" s="319"/>
      <c r="LK50" s="319"/>
      <c r="LL50" s="319"/>
      <c r="LM50" s="319"/>
      <c r="LN50" s="319"/>
      <c r="LO50" s="319"/>
      <c r="LP50" s="319"/>
      <c r="LQ50" s="319"/>
      <c r="LR50" s="319"/>
      <c r="LS50" s="319"/>
      <c r="LT50" s="319"/>
      <c r="LU50" s="319"/>
      <c r="LV50" s="319"/>
      <c r="LW50" s="319"/>
      <c r="LX50" s="319"/>
      <c r="LY50" s="319"/>
      <c r="LZ50" s="319"/>
      <c r="MA50" s="319"/>
      <c r="MB50" s="319"/>
      <c r="MC50" s="319"/>
      <c r="MD50" s="319"/>
      <c r="ME50" s="319"/>
      <c r="MF50" s="319"/>
      <c r="MG50" s="319"/>
      <c r="MH50" s="319"/>
      <c r="MI50" s="319"/>
      <c r="MJ50" s="319"/>
      <c r="MK50" s="319"/>
      <c r="ML50" s="319"/>
      <c r="MM50" s="319"/>
      <c r="MN50" s="319"/>
      <c r="MO50" s="319"/>
      <c r="MP50" s="319"/>
      <c r="MQ50" s="319"/>
    </row>
    <row r="51" spans="1:355" s="317" customFormat="1" ht="12.75" customHeight="1" thickTop="1" thickBot="1" x14ac:dyDescent="0.25">
      <c r="A51" s="941"/>
      <c r="B51" s="1887" t="s">
        <v>7</v>
      </c>
      <c r="C51" s="1888"/>
      <c r="D51" s="1889">
        <f>SUM(D31,D30)</f>
        <v>44247</v>
      </c>
      <c r="E51" s="1890"/>
      <c r="F51" s="319"/>
      <c r="G51" s="1887" t="s">
        <v>7</v>
      </c>
      <c r="H51" s="1888"/>
      <c r="I51" s="1889">
        <f>SUM(I31,I30)</f>
        <v>44310</v>
      </c>
      <c r="J51" s="1890"/>
      <c r="K51" s="753"/>
      <c r="L51" s="603">
        <f>DY$320</f>
        <v>0.5</v>
      </c>
      <c r="M51" s="730">
        <f>(E50*L51)*(J50)</f>
        <v>10</v>
      </c>
      <c r="N51" s="729">
        <f>IF($BI$6="ON",$BR54,IF($BI$6="OFF",$BS54))</f>
        <v>13.558454425363278</v>
      </c>
      <c r="O51" s="1536">
        <f>$BS54</f>
        <v>27.116908850726553</v>
      </c>
      <c r="P51" s="663">
        <f>DY$321</f>
        <v>1</v>
      </c>
      <c r="Q51" s="730">
        <f>(E50*P51)*(J50)</f>
        <v>20</v>
      </c>
      <c r="R51" s="729">
        <f>IF($BI$6="ON",$BR55,IF($BI$6="OFF",$BS55))</f>
        <v>82.497657268401113</v>
      </c>
      <c r="S51" s="1536">
        <f>$BS55</f>
        <v>24.880245842851135</v>
      </c>
      <c r="T51" s="664">
        <f>DY$322</f>
        <v>2.8</v>
      </c>
      <c r="U51" s="730">
        <f>(E50*T51)*(J50)</f>
        <v>56</v>
      </c>
      <c r="V51" s="729">
        <f>IF($BI$6="ON",$BR56,IF($BI$6="OFF",$BS56))</f>
        <v>146.18676336578545</v>
      </c>
      <c r="W51" s="1536">
        <f>$BS56</f>
        <v>100.5501773146799</v>
      </c>
      <c r="X51" s="665">
        <f>DY$323</f>
        <v>3</v>
      </c>
      <c r="Y51" s="730">
        <f>(E50*X51)*(J50)</f>
        <v>60</v>
      </c>
      <c r="Z51" s="729">
        <f>IF($BI$6="ON",$BR57,IF($BI$6="OFF",$BS57))</f>
        <v>99.80369567000379</v>
      </c>
      <c r="AA51" s="1536">
        <f>$BS57</f>
        <v>71.288354050002695</v>
      </c>
      <c r="AB51" s="666">
        <f>DY$324</f>
        <v>1.9</v>
      </c>
      <c r="AC51" s="730">
        <f>(E50*AB51)*(J50)</f>
        <v>38</v>
      </c>
      <c r="AD51" s="729">
        <f>IF($BI$6="ON",$BR58,IF($BI$6="OFF",$BS58))</f>
        <v>78.844689539637969</v>
      </c>
      <c r="AE51" s="1536">
        <f>$BS58</f>
        <v>46.37922914096351</v>
      </c>
      <c r="AF51" s="667">
        <f>DY$325</f>
        <v>0</v>
      </c>
      <c r="AG51" s="730">
        <f>(E50*AF51)*(J50)</f>
        <v>0</v>
      </c>
      <c r="AH51" s="729">
        <f>IF($BI$6="ON",$BR59,IF($BI$6="OFF",$BS59))</f>
        <v>0</v>
      </c>
      <c r="AI51" s="1536">
        <f>$BS59</f>
        <v>0</v>
      </c>
      <c r="AJ51" s="669">
        <f>DY$326</f>
        <v>0</v>
      </c>
      <c r="AK51" s="730">
        <f>(E50*AJ51)*(J50)</f>
        <v>0</v>
      </c>
      <c r="AL51" s="729">
        <f>IF($BI$6="ON",$BR60,IF($BI$6="OFF",$BS60))</f>
        <v>0</v>
      </c>
      <c r="AM51" s="1536">
        <f>$BS60</f>
        <v>0</v>
      </c>
      <c r="AN51" s="668">
        <f>DY$327</f>
        <v>3</v>
      </c>
      <c r="AO51" s="728">
        <f>(E50*AN51)*(J50)</f>
        <v>60</v>
      </c>
      <c r="AP51" s="729">
        <f>IF($BI$6="ON",$BR61,IF($BI$6="OFF",$BS61))</f>
        <v>10.547579700863277</v>
      </c>
      <c r="AQ51" s="1536">
        <f>$BS61</f>
        <v>10.547579700863277</v>
      </c>
      <c r="AR51" s="1735">
        <f>DY$328</f>
        <v>0</v>
      </c>
      <c r="AS51" s="730">
        <f>(E50*AR51)*(J50)</f>
        <v>0</v>
      </c>
      <c r="AT51" s="729">
        <f>IF($BI$6="ON",$BR62,IF($BI$6="OFF",$BS62))</f>
        <v>0</v>
      </c>
      <c r="AU51" s="1536">
        <f>$BS62</f>
        <v>0</v>
      </c>
      <c r="AV51" s="648">
        <f>DY$329</f>
        <v>0</v>
      </c>
      <c r="AW51" s="728">
        <f>(E50*AV51)*(J50)</f>
        <v>0</v>
      </c>
      <c r="AX51" s="729">
        <f>IF($BI$6="ON",$BR63,IF($BI$6="OFF",$BS63))</f>
        <v>0</v>
      </c>
      <c r="AY51" s="1536">
        <f>$BS63</f>
        <v>0</v>
      </c>
      <c r="AZ51" s="750">
        <f>DY$332</f>
        <v>0.5</v>
      </c>
      <c r="BA51" s="748">
        <f>(E50*AZ51)*(J50)</f>
        <v>10</v>
      </c>
      <c r="BB51" s="749">
        <f>IF($BI$6="ON",$BR66,IF($BI$6="OFF",$BS66))</f>
        <v>0</v>
      </c>
      <c r="BC51" s="894"/>
      <c r="BD51" s="650">
        <v>2</v>
      </c>
      <c r="BE51" s="662">
        <f>(E50*BD51)*(J50)</f>
        <v>40</v>
      </c>
      <c r="BF51" s="319"/>
      <c r="BG51" s="699">
        <f>IF($BG$6&lt;&gt;0,BG52-$BG$6,0)</f>
        <v>0.92285125986084948</v>
      </c>
      <c r="BH51" s="1402">
        <f>IF($BH$6&lt;&gt;0,BS50-$BH$6,0)</f>
        <v>310.41744866494844</v>
      </c>
      <c r="BI51" s="700">
        <f>IF($BN$6="OFF",$BG51*500,IF($BN$6="ON",$BG51*550))</f>
        <v>461.42562993042475</v>
      </c>
      <c r="BJ51" s="701">
        <f>(BG51*640)</f>
        <v>590.62480631094365</v>
      </c>
      <c r="BK51" s="702">
        <f>(BG51*700)</f>
        <v>645.99588190259465</v>
      </c>
      <c r="BL51" s="1575">
        <f>IF(BL52&lt;&gt;0,BL52/MIN(BL52:BN52),0)</f>
        <v>3.1045799946778625</v>
      </c>
      <c r="BM51" s="1575">
        <f>IF(BM52&lt;&gt;0,BM52/MIN(BL52:BN52),0)</f>
        <v>1</v>
      </c>
      <c r="BN51" s="1575">
        <f>IF(BN52&lt;&gt;0,BN52/MIN(BL52:BN52),0)</f>
        <v>3.8533958191656064</v>
      </c>
      <c r="BO51" s="1575">
        <f>IF(CN52&lt;&gt;0,CN52/CN52,0)</f>
        <v>1</v>
      </c>
      <c r="BP51" s="1576">
        <f>IF($CO52&lt;&gt;0,$CO52/$CN52,0)</f>
        <v>1.7725301204819279</v>
      </c>
      <c r="BQ51" s="1484"/>
      <c r="BR51" s="923" t="s">
        <v>670</v>
      </c>
      <c r="BS51" s="925">
        <f>IF($CN50&lt;&gt;0,$CO50/$CN50,0)</f>
        <v>2.0006854341874751</v>
      </c>
      <c r="BT51" s="924" t="s">
        <v>926</v>
      </c>
      <c r="BU51" s="1151" t="str">
        <f>$BU$11</f>
        <v>PPM        Handicaps</v>
      </c>
      <c r="BV51" s="1152">
        <f>SUM(CK51:DM51)</f>
        <v>378.19270205165702</v>
      </c>
      <c r="BW51" s="1232">
        <f t="shared" ref="BW51:CC51" si="528">SUM(BW$310*BW50)</f>
        <v>4.9893115597444542</v>
      </c>
      <c r="BX51" s="1232">
        <f t="shared" si="528"/>
        <v>61.929922223055961</v>
      </c>
      <c r="BY51" s="1232">
        <f t="shared" si="528"/>
        <v>0</v>
      </c>
      <c r="BZ51" s="1232">
        <f t="shared" si="528"/>
        <v>20.048314193027124</v>
      </c>
      <c r="CA51" s="1232">
        <f t="shared" si="528"/>
        <v>0</v>
      </c>
      <c r="CB51" s="1232">
        <f t="shared" si="528"/>
        <v>78.273619742814319</v>
      </c>
      <c r="CC51" s="1232">
        <f t="shared" si="528"/>
        <v>0</v>
      </c>
      <c r="CD51" s="1232">
        <f t="shared" ref="CD51" si="529">SUM(CD$310*CD50)</f>
        <v>0</v>
      </c>
      <c r="CE51" s="1232">
        <f>SUM(CE$310*CE50)</f>
        <v>0</v>
      </c>
      <c r="CF51" s="1232">
        <f>SUM(CF$310*CF50)</f>
        <v>0</v>
      </c>
      <c r="CG51" s="1232">
        <f>SUM(CG$310*CG50)</f>
        <v>0.26417437252311754</v>
      </c>
      <c r="CH51" s="1232">
        <f>SUM(CH$310*CH50)</f>
        <v>0</v>
      </c>
      <c r="CI51" s="1232">
        <f t="shared" ref="CI51:DM51" si="530">SUM(CI$310*CI50)</f>
        <v>0</v>
      </c>
      <c r="CJ51" s="1232">
        <f t="shared" si="530"/>
        <v>27.097490092470281</v>
      </c>
      <c r="CK51" s="905">
        <f t="shared" si="530"/>
        <v>66.919233782800418</v>
      </c>
      <c r="CL51" s="905">
        <f t="shared" si="530"/>
        <v>20.048314193027124</v>
      </c>
      <c r="CM51" s="905">
        <f t="shared" si="530"/>
        <v>78.273619742814319</v>
      </c>
      <c r="CN51" s="905">
        <f t="shared" si="530"/>
        <v>31.157824200024777</v>
      </c>
      <c r="CO51" s="905">
        <f t="shared" si="530"/>
        <v>124.67401007592717</v>
      </c>
      <c r="CP51" s="905">
        <f t="shared" si="530"/>
        <v>23.100790438513986</v>
      </c>
      <c r="CQ51" s="905">
        <f t="shared" si="530"/>
        <v>27.097490092470281</v>
      </c>
      <c r="CR51" s="905">
        <f t="shared" si="530"/>
        <v>4.563658605110558E-3</v>
      </c>
      <c r="CS51" s="905">
        <f t="shared" si="530"/>
        <v>1.4382011311423626</v>
      </c>
      <c r="CT51" s="905">
        <f t="shared" si="530"/>
        <v>0.66767101242651139</v>
      </c>
      <c r="CU51" s="905">
        <f t="shared" si="530"/>
        <v>1.113276526091137E-2</v>
      </c>
      <c r="CV51" s="905">
        <f t="shared" si="530"/>
        <v>0.25576841072927442</v>
      </c>
      <c r="CW51" s="905">
        <f t="shared" si="530"/>
        <v>0.14357436100577783</v>
      </c>
      <c r="CX51" s="905">
        <f t="shared" si="530"/>
        <v>0.15202350235320189</v>
      </c>
      <c r="CY51" s="905">
        <f t="shared" si="530"/>
        <v>2.5493262879788641</v>
      </c>
      <c r="CZ51" s="905">
        <f t="shared" si="530"/>
        <v>1.229669749009247</v>
      </c>
      <c r="DA51" s="905">
        <f t="shared" si="530"/>
        <v>0.39787173522683056</v>
      </c>
      <c r="DB51" s="905">
        <f t="shared" si="530"/>
        <v>7.1616912340829494E-2</v>
      </c>
      <c r="DC51" s="905">
        <f t="shared" si="530"/>
        <v>0</v>
      </c>
      <c r="DD51" s="905">
        <f t="shared" si="530"/>
        <v>0</v>
      </c>
      <c r="DE51" s="905">
        <f t="shared" si="530"/>
        <v>0</v>
      </c>
      <c r="DF51" s="905">
        <f t="shared" si="530"/>
        <v>0</v>
      </c>
      <c r="DG51" s="905">
        <f t="shared" si="530"/>
        <v>0</v>
      </c>
      <c r="DH51" s="905">
        <f t="shared" si="530"/>
        <v>0</v>
      </c>
      <c r="DI51" s="905">
        <f t="shared" si="530"/>
        <v>0</v>
      </c>
      <c r="DJ51" s="905">
        <f t="shared" ref="DJ51:DL51" si="531">SUM(DJ$310*DJ50)</f>
        <v>0</v>
      </c>
      <c r="DK51" s="905">
        <f t="shared" si="531"/>
        <v>0</v>
      </c>
      <c r="DL51" s="905">
        <f t="shared" si="531"/>
        <v>0</v>
      </c>
      <c r="DM51" s="905">
        <f t="shared" si="530"/>
        <v>0</v>
      </c>
      <c r="DN51" s="933"/>
      <c r="DT51" s="739"/>
      <c r="EM51" s="618"/>
      <c r="EN51" s="618"/>
      <c r="EO51" s="618"/>
      <c r="EP51" s="618"/>
      <c r="EQ51" s="618"/>
      <c r="ER51" s="618"/>
      <c r="ES51" s="618"/>
      <c r="ET51" s="618"/>
      <c r="EU51" s="618"/>
      <c r="EV51" s="618"/>
      <c r="EW51" s="618"/>
      <c r="EX51" s="618"/>
      <c r="EY51" s="618"/>
      <c r="EZ51" s="1347"/>
      <c r="FA51" s="539"/>
      <c r="FB51" s="319"/>
      <c r="FC51" s="319"/>
      <c r="FD51" s="319"/>
      <c r="FE51" s="319"/>
      <c r="FF51" s="319"/>
      <c r="FG51" s="319"/>
      <c r="FH51" s="319"/>
      <c r="FI51" s="319"/>
      <c r="FJ51" s="319"/>
      <c r="FK51" s="319"/>
      <c r="FL51" s="319"/>
      <c r="FM51" s="319"/>
      <c r="FN51" s="319"/>
      <c r="FO51" s="1221">
        <f>SUM(FO54:FO68)+SUM(FA54:FA68)+SUM(FB54:FB68)+SUM(FC54:FC68)</f>
        <v>0.42</v>
      </c>
      <c r="FP51" s="1221">
        <f>SUM(FP54:FP68)+SUM(FD54:FD68)+SUM(FE54:FE68)</f>
        <v>0.13528400000000002</v>
      </c>
      <c r="FQ51" s="1221">
        <f>SUM(FQ54:FQ68)+SUM(FF54:FF68)</f>
        <v>0.52130279999999996</v>
      </c>
      <c r="FR51" s="1221">
        <f>SUM(FR54:FR68)+SUM(FG54:FG68)+SUM(FH54:FH68)</f>
        <v>0.1079</v>
      </c>
      <c r="FS51" s="1221">
        <f>SUM(FS54:FS68)+SUM(FI54:FI68)+SUM(FJ54:FJ68)</f>
        <v>0.19125600000000001</v>
      </c>
      <c r="FT51" s="1221">
        <f>SUM(FT54:FT68)+SUM(FK54:FK68)+SUM(FL54:FL68)</f>
        <v>8.5499800000000001E-2</v>
      </c>
      <c r="FU51" s="1221">
        <f>SUM(FU54:FU68)+SUM(FM54:FM68)+SUM(FN54:FN68)</f>
        <v>0.14652000000000001</v>
      </c>
      <c r="FV51" s="1221">
        <f>SUM(FV54:FV68)</f>
        <v>1.4E-5</v>
      </c>
      <c r="FW51" s="1221">
        <f t="shared" ref="FW51:GQ51" si="532">SUM(FW54:FW68)</f>
        <v>4.5497999999999997E-3</v>
      </c>
      <c r="FX51" s="1221">
        <f t="shared" si="532"/>
        <v>2.1997900000000001E-3</v>
      </c>
      <c r="FY51" s="1221">
        <f t="shared" si="532"/>
        <v>3.3899999999999997E-5</v>
      </c>
      <c r="FZ51" s="1221">
        <f t="shared" si="532"/>
        <v>8.6987999999999996E-4</v>
      </c>
      <c r="GA51" s="1221">
        <f t="shared" si="532"/>
        <v>4.5995999999999998E-4</v>
      </c>
      <c r="GB51" s="1221">
        <f t="shared" si="532"/>
        <v>5.0993999999999996E-4</v>
      </c>
      <c r="GC51" s="1221">
        <f t="shared" si="532"/>
        <v>9.6492000000000001E-3</v>
      </c>
      <c r="GD51" s="1221">
        <f t="shared" si="532"/>
        <v>4.6543000000000001E-3</v>
      </c>
      <c r="GE51" s="1221">
        <f t="shared" si="532"/>
        <v>1.5E-3</v>
      </c>
      <c r="GF51" s="1221">
        <f t="shared" si="532"/>
        <v>2.7E-4</v>
      </c>
      <c r="GG51" s="1221">
        <f t="shared" si="532"/>
        <v>0</v>
      </c>
      <c r="GH51" s="1221">
        <f t="shared" si="532"/>
        <v>0</v>
      </c>
      <c r="GI51" s="1221">
        <f t="shared" si="532"/>
        <v>0</v>
      </c>
      <c r="GJ51" s="1221">
        <f t="shared" ref="GJ51" si="533">SUM(GJ54:GJ68)</f>
        <v>0</v>
      </c>
      <c r="GK51" s="1221">
        <f t="shared" si="532"/>
        <v>0</v>
      </c>
      <c r="GL51" s="1221">
        <f t="shared" si="532"/>
        <v>0</v>
      </c>
      <c r="GM51" s="1221">
        <f t="shared" si="532"/>
        <v>0</v>
      </c>
      <c r="GN51" s="1221">
        <f t="shared" ref="GN51:GP51" si="534">SUM(GN54:GN68)</f>
        <v>0</v>
      </c>
      <c r="GO51" s="1221">
        <f t="shared" si="534"/>
        <v>0</v>
      </c>
      <c r="GP51" s="1221">
        <f t="shared" si="534"/>
        <v>0</v>
      </c>
      <c r="GQ51" s="1221">
        <f t="shared" si="532"/>
        <v>0</v>
      </c>
      <c r="GR51" s="618"/>
      <c r="GS51" s="618"/>
      <c r="GT51" s="618"/>
      <c r="GU51" s="618"/>
      <c r="GV51" s="618"/>
      <c r="GW51" s="618"/>
      <c r="GX51" s="618"/>
      <c r="GY51" s="618"/>
      <c r="GZ51" s="1362"/>
      <c r="HA51" s="1214">
        <f t="shared" ref="HA51:IQ51" si="535">SUM(HA54:HA68)*1000</f>
        <v>4.9893115597444542</v>
      </c>
      <c r="HB51" s="1214">
        <f t="shared" si="535"/>
        <v>61.929922223055961</v>
      </c>
      <c r="HC51" s="1214">
        <f t="shared" si="535"/>
        <v>0</v>
      </c>
      <c r="HD51" s="1214">
        <f t="shared" si="535"/>
        <v>20.048314193027124</v>
      </c>
      <c r="HE51" s="1214">
        <f t="shared" si="535"/>
        <v>0</v>
      </c>
      <c r="HF51" s="1214">
        <f t="shared" si="535"/>
        <v>78.273619742814319</v>
      </c>
      <c r="HG51" s="1214">
        <f t="shared" si="535"/>
        <v>0</v>
      </c>
      <c r="HH51" s="1214">
        <f t="shared" ref="HH51" si="536">SUM(HH54:HH68)*1000</f>
        <v>0</v>
      </c>
      <c r="HI51" s="1214">
        <f t="shared" si="535"/>
        <v>0</v>
      </c>
      <c r="HJ51" s="1214">
        <f t="shared" si="535"/>
        <v>0</v>
      </c>
      <c r="HK51" s="1214">
        <f t="shared" si="535"/>
        <v>0.26417437252311754</v>
      </c>
      <c r="HL51" s="1214">
        <f t="shared" ref="HL51" si="537">SUM(HL54:HL68)*1000</f>
        <v>0</v>
      </c>
      <c r="HM51" s="1214">
        <f t="shared" si="535"/>
        <v>0</v>
      </c>
      <c r="HN51" s="1214">
        <f t="shared" si="535"/>
        <v>27.097490092470281</v>
      </c>
      <c r="HO51" s="1214">
        <f t="shared" si="535"/>
        <v>0</v>
      </c>
      <c r="HP51" s="1214">
        <f t="shared" si="535"/>
        <v>0</v>
      </c>
      <c r="HQ51" s="1214">
        <f t="shared" si="535"/>
        <v>0</v>
      </c>
      <c r="HR51" s="1214">
        <f t="shared" si="535"/>
        <v>31.157824200024777</v>
      </c>
      <c r="HS51" s="1214">
        <f t="shared" si="535"/>
        <v>62.337005037963586</v>
      </c>
      <c r="HT51" s="1214">
        <f t="shared" si="535"/>
        <v>22.836616065990867</v>
      </c>
      <c r="HU51" s="1214">
        <f t="shared" si="535"/>
        <v>0</v>
      </c>
      <c r="HV51" s="1214">
        <f t="shared" si="535"/>
        <v>4.563658605110558E-3</v>
      </c>
      <c r="HW51" s="1214">
        <f t="shared" si="535"/>
        <v>1.4382011311423626</v>
      </c>
      <c r="HX51" s="1214">
        <f t="shared" si="535"/>
        <v>0.66767101242651139</v>
      </c>
      <c r="HY51" s="1214">
        <f t="shared" si="535"/>
        <v>1.113276526091137E-2</v>
      </c>
      <c r="HZ51" s="1214">
        <f t="shared" si="535"/>
        <v>0.25576841072927442</v>
      </c>
      <c r="IA51" s="1214">
        <f t="shared" si="535"/>
        <v>0.14357436100577783</v>
      </c>
      <c r="IB51" s="1214">
        <f t="shared" si="535"/>
        <v>0.15202350235320189</v>
      </c>
      <c r="IC51" s="1214">
        <f t="shared" si="535"/>
        <v>2.5493262879788641</v>
      </c>
      <c r="ID51" s="1214">
        <f t="shared" si="535"/>
        <v>1.229669749009247</v>
      </c>
      <c r="IE51" s="1214">
        <f t="shared" si="535"/>
        <v>0.39787173522683056</v>
      </c>
      <c r="IF51" s="1214">
        <f t="shared" si="535"/>
        <v>7.1616912340829494E-2</v>
      </c>
      <c r="IG51" s="1214">
        <f t="shared" si="535"/>
        <v>0</v>
      </c>
      <c r="IH51" s="1214">
        <f t="shared" si="535"/>
        <v>0</v>
      </c>
      <c r="II51" s="1214">
        <f t="shared" si="535"/>
        <v>0</v>
      </c>
      <c r="IJ51" s="1214">
        <f t="shared" ref="IJ51" si="538">SUM(IJ54:IJ68)*1000</f>
        <v>0</v>
      </c>
      <c r="IK51" s="1214">
        <f t="shared" si="535"/>
        <v>0</v>
      </c>
      <c r="IL51" s="1214">
        <f t="shared" si="535"/>
        <v>0</v>
      </c>
      <c r="IM51" s="1214">
        <f t="shared" si="535"/>
        <v>0</v>
      </c>
      <c r="IN51" s="1214">
        <f t="shared" ref="IN51:IP51" si="539">SUM(IN54:IN68)*1000</f>
        <v>0</v>
      </c>
      <c r="IO51" s="1214">
        <f t="shared" si="539"/>
        <v>0</v>
      </c>
      <c r="IP51" s="1214">
        <f t="shared" si="539"/>
        <v>0</v>
      </c>
      <c r="IQ51" s="1214">
        <f t="shared" si="535"/>
        <v>0</v>
      </c>
      <c r="IR51" s="618"/>
      <c r="IS51" s="618"/>
      <c r="IT51" s="618"/>
      <c r="IU51" s="618"/>
      <c r="IV51" s="618"/>
      <c r="IW51" s="618"/>
      <c r="IX51" s="618"/>
      <c r="IY51" s="618"/>
      <c r="IZ51" s="1361"/>
      <c r="JA51" s="159"/>
      <c r="JB51" s="159"/>
      <c r="JC51" s="159"/>
      <c r="JD51" s="159"/>
      <c r="JE51" s="159"/>
      <c r="JF51" s="159"/>
      <c r="JG51" s="159"/>
      <c r="JH51" s="159"/>
      <c r="JI51" s="159"/>
      <c r="JJ51" s="159"/>
      <c r="JK51" s="159"/>
      <c r="JL51" s="159"/>
      <c r="JM51" s="159"/>
      <c r="JN51" s="1228">
        <f>SUM(JO51:KQ51)</f>
        <v>4284.183579999999</v>
      </c>
      <c r="JO51" s="1214">
        <f>SUM(JO54:JO68)+SUM(JA54:JA68)+SUM(JB54:JB68)+SUM(JC54:JC68)</f>
        <v>402.45</v>
      </c>
      <c r="JP51" s="1214">
        <f>SUM(JP54:JP68)+SUM(JD54:JD68)+SUM(JE54:JE68)</f>
        <v>1280.04</v>
      </c>
      <c r="JQ51" s="1214">
        <f>SUM(JQ54:JQ68)+SUM(JF54:JF68)</f>
        <v>1315.55</v>
      </c>
      <c r="JR51" s="1214">
        <f>SUM(JR54:JR68)+SUM(JG54:JG68)+SUM(JH54:JH68)</f>
        <v>268.52499999999998</v>
      </c>
      <c r="JS51" s="1214">
        <f>SUM(JS54:JS68)+SUM(JI54:JI68)+SUM(JJ54:JJ68)</f>
        <v>469.25599999999997</v>
      </c>
      <c r="JT51" s="1214">
        <f>SUM(JT54:JT68)+SUM(JK54:JK68)+SUM(JL54:JL68)</f>
        <v>193.97</v>
      </c>
      <c r="JU51" s="1214">
        <f>SUM(JU54:JU68)+SUM(JM54:JM68)+SUM(JN54:JN68)</f>
        <v>308</v>
      </c>
      <c r="JV51" s="1214">
        <f t="shared" ref="JV51:KQ51" si="540">SUM(JV54:JV68)</f>
        <v>2.3350000000000003E-2</v>
      </c>
      <c r="JW51" s="1214">
        <f t="shared" si="540"/>
        <v>10.1098</v>
      </c>
      <c r="JX51" s="1214">
        <f t="shared" si="540"/>
        <v>3.1347899999999997</v>
      </c>
      <c r="JY51" s="1214">
        <f t="shared" si="540"/>
        <v>6.1859999999999998E-2</v>
      </c>
      <c r="JZ51" s="1214">
        <f t="shared" si="540"/>
        <v>1.15038</v>
      </c>
      <c r="KA51" s="1214">
        <f t="shared" si="540"/>
        <v>0.66496</v>
      </c>
      <c r="KB51" s="1214">
        <f t="shared" si="540"/>
        <v>0.69694</v>
      </c>
      <c r="KC51" s="1214">
        <f t="shared" si="540"/>
        <v>17.824199999999998</v>
      </c>
      <c r="KD51" s="1214">
        <f t="shared" si="540"/>
        <v>4.6543000000000001</v>
      </c>
      <c r="KE51" s="1214">
        <f t="shared" si="540"/>
        <v>2.3505000000000003</v>
      </c>
      <c r="KF51" s="1214">
        <f t="shared" si="540"/>
        <v>5.1119999999999992</v>
      </c>
      <c r="KG51" s="1214">
        <f t="shared" si="540"/>
        <v>0.60950000000000004</v>
      </c>
      <c r="KH51" s="1214">
        <f t="shared" si="540"/>
        <v>0</v>
      </c>
      <c r="KI51" s="1214">
        <f t="shared" si="540"/>
        <v>0</v>
      </c>
      <c r="KJ51" s="1214">
        <f t="shared" si="540"/>
        <v>0</v>
      </c>
      <c r="KK51" s="1214">
        <f t="shared" si="540"/>
        <v>0</v>
      </c>
      <c r="KL51" s="1214">
        <f t="shared" si="540"/>
        <v>0</v>
      </c>
      <c r="KM51" s="1214">
        <f t="shared" si="540"/>
        <v>0</v>
      </c>
      <c r="KN51" s="1214">
        <f t="shared" ref="KN51:KP51" si="541">SUM(KN54:KN68)</f>
        <v>0</v>
      </c>
      <c r="KO51" s="1214">
        <f t="shared" si="541"/>
        <v>0</v>
      </c>
      <c r="KP51" s="1214">
        <f t="shared" si="541"/>
        <v>0</v>
      </c>
      <c r="KQ51" s="1214">
        <f t="shared" si="540"/>
        <v>0</v>
      </c>
      <c r="KR51" s="618"/>
      <c r="KS51" s="618"/>
      <c r="KT51" s="618"/>
      <c r="KU51" s="618"/>
      <c r="KV51" s="618"/>
      <c r="KW51" s="618"/>
      <c r="KX51" s="618"/>
      <c r="KY51" s="618"/>
      <c r="KZ51" s="1361"/>
      <c r="LA51" s="319"/>
      <c r="LB51" s="319"/>
      <c r="LC51" s="319"/>
      <c r="LD51" s="319"/>
      <c r="LE51" s="319"/>
      <c r="LF51" s="319"/>
      <c r="LG51" s="319"/>
      <c r="LH51" s="319"/>
      <c r="LI51" s="319"/>
      <c r="LJ51" s="319"/>
      <c r="LK51" s="319"/>
      <c r="LL51" s="319"/>
      <c r="LM51" s="319"/>
      <c r="LN51" s="319"/>
      <c r="LO51" s="1214">
        <f>SUM(LO54:LO68)+SUM(LA54:LA68)+SUM(LB54:LB68)+SUM(LC54:LC68)</f>
        <v>144.96494602209185</v>
      </c>
      <c r="LP51" s="1214">
        <f>SUM(LP54:LP68)+SUM(LD54:LD68)+SUM(LE54:LE68)</f>
        <v>737.63415567472157</v>
      </c>
      <c r="LQ51" s="1214">
        <f>SUM(LQ54:LQ68)+SUM(LF54:LF68)</f>
        <v>610.34762829351439</v>
      </c>
      <c r="LR51" s="1214">
        <f>SUM(LR54:LR68)+SUM(LG54:LG68)+SUM(LH54:LH68)</f>
        <v>152.86575443848952</v>
      </c>
      <c r="LS51" s="1214">
        <f>SUM(LS54:LS68)+SUM(LI54:LI68)+SUM(LJ54:LJ68)</f>
        <v>124.90197093791281</v>
      </c>
      <c r="LT51" s="1214">
        <f>SUM(LT54:LT68)+SUM(LK54:LK68)+SUM(LL54:LL68)</f>
        <v>162.00223425617423</v>
      </c>
      <c r="LU51" s="1214">
        <f>SUM(LU54:LU68)+SUM(LM54:LM68)+SUM(LN54:LN68)</f>
        <v>616</v>
      </c>
      <c r="LV51" s="1214">
        <f t="shared" ref="LV51:MQ51" si="542">SUM(LV54:LV68)</f>
        <v>6.1690885072655226E-3</v>
      </c>
      <c r="LW51" s="1214">
        <f t="shared" si="542"/>
        <v>3.2227194187582562</v>
      </c>
      <c r="LX51" s="1214">
        <f t="shared" si="542"/>
        <v>1.4166988507265521</v>
      </c>
      <c r="LY51" s="1214">
        <f t="shared" si="542"/>
        <v>4.4870541611624834E-2</v>
      </c>
      <c r="LZ51" s="1214">
        <f t="shared" si="542"/>
        <v>0.63495265521796562</v>
      </c>
      <c r="MA51" s="1214">
        <f t="shared" si="542"/>
        <v>0.38434177014531046</v>
      </c>
      <c r="MB51" s="1214">
        <f t="shared" si="542"/>
        <v>0.35332177014531041</v>
      </c>
      <c r="MC51" s="1214">
        <f t="shared" si="542"/>
        <v>18.290849048625795</v>
      </c>
      <c r="MD51" s="1214">
        <f t="shared" si="542"/>
        <v>4.6543000000000001</v>
      </c>
      <c r="ME51" s="1214">
        <f t="shared" si="542"/>
        <v>1.4540102464347968</v>
      </c>
      <c r="MF51" s="1214">
        <f t="shared" si="542"/>
        <v>10.170660982143554</v>
      </c>
      <c r="MG51" s="1214">
        <f t="shared" si="542"/>
        <v>1.2880388841927304</v>
      </c>
      <c r="MH51" s="1214">
        <f t="shared" si="542"/>
        <v>0</v>
      </c>
      <c r="MI51" s="1214">
        <f t="shared" si="542"/>
        <v>0</v>
      </c>
      <c r="MJ51" s="1214">
        <f t="shared" si="542"/>
        <v>0</v>
      </c>
      <c r="MK51" s="1214">
        <f t="shared" si="542"/>
        <v>0</v>
      </c>
      <c r="ML51" s="1214">
        <f t="shared" si="542"/>
        <v>0</v>
      </c>
      <c r="MM51" s="1214">
        <f t="shared" si="542"/>
        <v>0</v>
      </c>
      <c r="MN51" s="1214">
        <f t="shared" ref="MN51:MP51" si="543">SUM(MN54:MN68)</f>
        <v>0</v>
      </c>
      <c r="MO51" s="1214">
        <f t="shared" si="543"/>
        <v>0</v>
      </c>
      <c r="MP51" s="1214">
        <f t="shared" si="543"/>
        <v>0</v>
      </c>
      <c r="MQ51" s="1214">
        <f t="shared" si="542"/>
        <v>0</v>
      </c>
    </row>
    <row r="52" spans="1:355" s="317" customFormat="1" ht="11.25" customHeight="1" thickTop="1" thickBot="1" x14ac:dyDescent="0.3">
      <c r="A52" s="941"/>
      <c r="B52" s="1958" t="s">
        <v>636</v>
      </c>
      <c r="C52" s="1959"/>
      <c r="D52" s="601">
        <f>SUM(C7,D30)</f>
        <v>21</v>
      </c>
      <c r="E52" s="706">
        <f>(D52/7)</f>
        <v>3</v>
      </c>
      <c r="F52" s="753"/>
      <c r="G52" s="1958" t="s">
        <v>636</v>
      </c>
      <c r="H52" s="1959"/>
      <c r="I52" s="601">
        <f>SUM(H7,I30)</f>
        <v>21</v>
      </c>
      <c r="J52" s="706">
        <f>(I52/7)</f>
        <v>3</v>
      </c>
      <c r="K52" s="753"/>
      <c r="L52" s="1843" t="s">
        <v>664</v>
      </c>
      <c r="M52" s="1844"/>
      <c r="N52" s="1844"/>
      <c r="O52" s="1844"/>
      <c r="P52" s="1844"/>
      <c r="Q52" s="1844"/>
      <c r="R52" s="1844"/>
      <c r="S52" s="1844"/>
      <c r="T52" s="1844"/>
      <c r="U52" s="1844"/>
      <c r="V52" s="1844"/>
      <c r="W52" s="1844"/>
      <c r="X52" s="1844"/>
      <c r="Y52" s="1844"/>
      <c r="Z52" s="1844"/>
      <c r="AA52" s="1844"/>
      <c r="AB52" s="1844"/>
      <c r="AC52" s="1844"/>
      <c r="AD52" s="1844"/>
      <c r="AE52" s="1844"/>
      <c r="AF52" s="1844"/>
      <c r="AG52" s="1844"/>
      <c r="AH52" s="1844"/>
      <c r="AI52" s="1844"/>
      <c r="AJ52" s="1844"/>
      <c r="AK52" s="1844"/>
      <c r="AL52" s="1844"/>
      <c r="AM52" s="1844"/>
      <c r="AN52" s="1844"/>
      <c r="AO52" s="1844"/>
      <c r="AP52" s="1844"/>
      <c r="AQ52" s="1844"/>
      <c r="AR52" s="1844"/>
      <c r="AS52" s="1844"/>
      <c r="AT52" s="1844"/>
      <c r="AU52" s="1845"/>
      <c r="AV52" s="1518">
        <f>DY$330</f>
        <v>0</v>
      </c>
      <c r="AW52" s="748">
        <f>(E50*AV52)*(J50)</f>
        <v>0</v>
      </c>
      <c r="AX52" s="749">
        <f>IF($BI$6="ON",$BR64,IF($BI$6="OFF",$BS64))</f>
        <v>0</v>
      </c>
      <c r="AY52" s="1536">
        <f>$BS64</f>
        <v>0</v>
      </c>
      <c r="AZ52" s="1514">
        <f>DY$333</f>
        <v>0.5</v>
      </c>
      <c r="BA52" s="748">
        <f>(E50*AZ52)*(J50)</f>
        <v>10</v>
      </c>
      <c r="BB52" s="749">
        <f>IF($BI$6="ON",$BR67,IF($BI$6="OFF",$BS67))</f>
        <v>0</v>
      </c>
      <c r="BC52" s="1502"/>
      <c r="BD52" s="778">
        <v>2</v>
      </c>
      <c r="BE52" s="779">
        <f>(E50*BD52)*(J50)</f>
        <v>40</v>
      </c>
      <c r="BF52" s="830"/>
      <c r="BG52" s="767">
        <f>IF($BI$6="ON",SUM(BR54:BR68)/500,IF($BI$6="OFF",$BT50))</f>
        <v>0.93372775655833962</v>
      </c>
      <c r="BH52" s="1403">
        <f>BS50</f>
        <v>315.85569701369349</v>
      </c>
      <c r="BI52" s="1136">
        <f>IF($BN$6="OFF",$BG52*500,IF($BN$6="ON",$BG52*550))</f>
        <v>466.8638782791698</v>
      </c>
      <c r="BJ52" s="768">
        <f>(BG52*640)</f>
        <v>597.58576419733731</v>
      </c>
      <c r="BK52" s="769">
        <f>(BG52*700)</f>
        <v>653.60942959083775</v>
      </c>
      <c r="BL52" s="1577">
        <f>CK52</f>
        <v>0.42</v>
      </c>
      <c r="BM52" s="1577">
        <f>CL52</f>
        <v>0.13528400000000002</v>
      </c>
      <c r="BN52" s="1577">
        <f>CM52</f>
        <v>0.52130279999999996</v>
      </c>
      <c r="BO52" s="1577">
        <f>$CN52</f>
        <v>0.1079</v>
      </c>
      <c r="BP52" s="1578">
        <f>$CO52</f>
        <v>0.19125600000000001</v>
      </c>
      <c r="BQ52" s="1484"/>
      <c r="BR52" s="923" t="s">
        <v>1395</v>
      </c>
      <c r="BS52" s="925">
        <f>IF(CL50&lt;&gt;0,CM50/CL50,0)/2</f>
        <v>1.9521247270266286</v>
      </c>
      <c r="BT52" s="924" t="s">
        <v>1396</v>
      </c>
      <c r="BU52" s="1153" t="str">
        <f>$BU$12</f>
        <v>Elemental %</v>
      </c>
      <c r="BV52" s="1320">
        <f>SUM(CK52:DM52)</f>
        <v>1.6324733699999996</v>
      </c>
      <c r="BW52" s="1200">
        <f t="shared" ref="BW52:CD52" si="544">SUM(FA54:FA68)</f>
        <v>1.5899999999999997E-2</v>
      </c>
      <c r="BX52" s="1200">
        <f t="shared" si="544"/>
        <v>0.19409999999999999</v>
      </c>
      <c r="BY52" s="1200">
        <f t="shared" si="544"/>
        <v>0</v>
      </c>
      <c r="BZ52" s="1200">
        <f t="shared" si="544"/>
        <v>6.7642000000000008E-2</v>
      </c>
      <c r="CA52" s="1200">
        <f t="shared" si="544"/>
        <v>0</v>
      </c>
      <c r="CB52" s="1200">
        <f t="shared" si="544"/>
        <v>0.26065139999999998</v>
      </c>
      <c r="CC52" s="1200">
        <f t="shared" si="544"/>
        <v>0</v>
      </c>
      <c r="CD52" s="1200">
        <f t="shared" si="544"/>
        <v>0</v>
      </c>
      <c r="CE52" s="1200">
        <f t="shared" ref="CE52:CJ52" si="545">SUM(FI54:FI68)</f>
        <v>0</v>
      </c>
      <c r="CF52" s="1200">
        <f t="shared" si="545"/>
        <v>0</v>
      </c>
      <c r="CG52" s="1200">
        <f t="shared" si="545"/>
        <v>9.9989999999999996E-4</v>
      </c>
      <c r="CH52" s="1200">
        <f t="shared" si="545"/>
        <v>0</v>
      </c>
      <c r="CI52" s="1200">
        <f t="shared" si="545"/>
        <v>0</v>
      </c>
      <c r="CJ52" s="1200">
        <f t="shared" si="545"/>
        <v>7.3260000000000006E-2</v>
      </c>
      <c r="CK52" s="1200">
        <f>SUM(FO54:FO68)+SUM(FA54:FA68)+SUM(FB54:FB68)+SUM(FC54:FC68)</f>
        <v>0.42</v>
      </c>
      <c r="CL52" s="1200">
        <f>SUM(FP54:FP68)+SUM(FD54:FD68)+SUM(FE54:FE68)</f>
        <v>0.13528400000000002</v>
      </c>
      <c r="CM52" s="1200">
        <f>SUM(FQ54:FQ68)+SUM(FF54:FF68)</f>
        <v>0.52130279999999996</v>
      </c>
      <c r="CN52" s="1200">
        <f>SUM(FR54:FR69)+SUM(FG54:FG69)+SUM(FH54:FH69)</f>
        <v>0.1079</v>
      </c>
      <c r="CO52" s="1200">
        <f>SUM(FS54:FS68)+SUM(FI54:FI68)+SUM(FJ54:FJ68)</f>
        <v>0.19125600000000001</v>
      </c>
      <c r="CP52" s="1200">
        <f>SUM(FT54:FT69)+SUM(FK54:FK69)+SUM(FL54:FL69)</f>
        <v>8.5499800000000001E-2</v>
      </c>
      <c r="CQ52" s="1200">
        <f>SUM(FU54:FU68)+SUM(FM54:FM68)+SUM(FN54:FN68)</f>
        <v>0.14652000000000001</v>
      </c>
      <c r="CR52" s="1200">
        <f t="shared" ref="CR52:DF52" si="546">SUM(FV54:FV68)</f>
        <v>1.4E-5</v>
      </c>
      <c r="CS52" s="1200">
        <f t="shared" si="546"/>
        <v>4.5497999999999997E-3</v>
      </c>
      <c r="CT52" s="1200">
        <f t="shared" si="546"/>
        <v>2.1997900000000001E-3</v>
      </c>
      <c r="CU52" s="1200">
        <f t="shared" si="546"/>
        <v>3.3899999999999997E-5</v>
      </c>
      <c r="CV52" s="1200">
        <f t="shared" si="546"/>
        <v>8.6987999999999996E-4</v>
      </c>
      <c r="CW52" s="1200">
        <f t="shared" si="546"/>
        <v>4.5995999999999998E-4</v>
      </c>
      <c r="CX52" s="1200">
        <f t="shared" si="546"/>
        <v>5.0993999999999996E-4</v>
      </c>
      <c r="CY52" s="1200">
        <f t="shared" si="546"/>
        <v>9.6492000000000001E-3</v>
      </c>
      <c r="CZ52" s="1200">
        <f t="shared" si="546"/>
        <v>4.6543000000000001E-3</v>
      </c>
      <c r="DA52" s="1200">
        <f t="shared" si="546"/>
        <v>1.5E-3</v>
      </c>
      <c r="DB52" s="1200">
        <f t="shared" si="546"/>
        <v>2.7E-4</v>
      </c>
      <c r="DC52" s="1200">
        <f t="shared" si="546"/>
        <v>0</v>
      </c>
      <c r="DD52" s="1200">
        <f t="shared" si="546"/>
        <v>0</v>
      </c>
      <c r="DE52" s="1200">
        <f t="shared" si="546"/>
        <v>0</v>
      </c>
      <c r="DF52" s="1200">
        <f t="shared" si="546"/>
        <v>0</v>
      </c>
      <c r="DG52" s="1200">
        <f>SUM(GK54:GK68)</f>
        <v>0</v>
      </c>
      <c r="DH52" s="1200">
        <f>SUM(GL54:GL68)</f>
        <v>0</v>
      </c>
      <c r="DI52" s="1200">
        <f>SUM(GM54:GM68)</f>
        <v>0</v>
      </c>
      <c r="DJ52" s="1200">
        <f t="shared" ref="DJ52:DL52" si="547">SUM(GN54:GN68)</f>
        <v>0</v>
      </c>
      <c r="DK52" s="1200">
        <f t="shared" si="547"/>
        <v>0</v>
      </c>
      <c r="DL52" s="1200">
        <f t="shared" si="547"/>
        <v>0</v>
      </c>
      <c r="DM52" s="1200">
        <f t="shared" ref="DM52" si="548">SUM(GQ54:GQ68)</f>
        <v>0</v>
      </c>
      <c r="DN52" s="933"/>
      <c r="DT52" s="940"/>
      <c r="EM52" s="618"/>
      <c r="EN52" s="618"/>
      <c r="EO52" s="618"/>
      <c r="EP52" s="618"/>
      <c r="EQ52" s="618"/>
      <c r="ER52" s="618"/>
      <c r="ES52" s="618"/>
      <c r="ET52" s="618"/>
      <c r="EU52" s="618"/>
      <c r="EV52" s="618"/>
      <c r="EW52" s="618"/>
      <c r="EX52" s="618"/>
      <c r="EY52" s="618"/>
      <c r="EZ52" s="1347"/>
      <c r="FA52" s="1204">
        <f t="shared" ref="FA52:GQ52" si="549">SUM(FA54:FA68)</f>
        <v>1.5899999999999997E-2</v>
      </c>
      <c r="FB52" s="1204">
        <f t="shared" si="549"/>
        <v>0.19409999999999999</v>
      </c>
      <c r="FC52" s="1204">
        <f t="shared" si="549"/>
        <v>0</v>
      </c>
      <c r="FD52" s="1204">
        <f t="shared" si="549"/>
        <v>6.7642000000000008E-2</v>
      </c>
      <c r="FE52" s="1204">
        <f t="shared" si="549"/>
        <v>0</v>
      </c>
      <c r="FF52" s="1204">
        <f t="shared" si="549"/>
        <v>0.26065139999999998</v>
      </c>
      <c r="FG52" s="1204">
        <f t="shared" si="549"/>
        <v>0</v>
      </c>
      <c r="FH52" s="1204">
        <f t="shared" ref="FH52" si="550">SUM(FH54:FH68)</f>
        <v>0</v>
      </c>
      <c r="FI52" s="1204">
        <f t="shared" si="549"/>
        <v>0</v>
      </c>
      <c r="FJ52" s="1204">
        <f t="shared" si="549"/>
        <v>0</v>
      </c>
      <c r="FK52" s="1204">
        <f t="shared" si="549"/>
        <v>9.9989999999999996E-4</v>
      </c>
      <c r="FL52" s="1204">
        <f t="shared" ref="FL52" si="551">SUM(FL54:FL68)</f>
        <v>0</v>
      </c>
      <c r="FM52" s="1204">
        <f t="shared" si="549"/>
        <v>0</v>
      </c>
      <c r="FN52" s="1204">
        <f t="shared" si="549"/>
        <v>7.3260000000000006E-2</v>
      </c>
      <c r="FO52" s="1204">
        <f t="shared" si="549"/>
        <v>0.21</v>
      </c>
      <c r="FP52" s="1204">
        <f t="shared" si="549"/>
        <v>6.7642000000000008E-2</v>
      </c>
      <c r="FQ52" s="1204">
        <f t="shared" si="549"/>
        <v>0.26065139999999998</v>
      </c>
      <c r="FR52" s="1204">
        <f t="shared" si="549"/>
        <v>0.1079</v>
      </c>
      <c r="FS52" s="1204">
        <f t="shared" si="549"/>
        <v>0.19125600000000001</v>
      </c>
      <c r="FT52" s="1204">
        <f t="shared" si="549"/>
        <v>8.4499900000000003E-2</v>
      </c>
      <c r="FU52" s="1204">
        <f t="shared" si="549"/>
        <v>7.3260000000000006E-2</v>
      </c>
      <c r="FV52" s="1204">
        <f t="shared" si="549"/>
        <v>1.4E-5</v>
      </c>
      <c r="FW52" s="1204">
        <f t="shared" si="549"/>
        <v>4.5497999999999997E-3</v>
      </c>
      <c r="FX52" s="1204">
        <f t="shared" si="549"/>
        <v>2.1997900000000001E-3</v>
      </c>
      <c r="FY52" s="1204">
        <f t="shared" si="549"/>
        <v>3.3899999999999997E-5</v>
      </c>
      <c r="FZ52" s="1204">
        <f t="shared" si="549"/>
        <v>8.6987999999999996E-4</v>
      </c>
      <c r="GA52" s="1204">
        <f t="shared" si="549"/>
        <v>4.5995999999999998E-4</v>
      </c>
      <c r="GB52" s="1204">
        <f t="shared" si="549"/>
        <v>5.0993999999999996E-4</v>
      </c>
      <c r="GC52" s="1204">
        <f t="shared" si="549"/>
        <v>9.6492000000000001E-3</v>
      </c>
      <c r="GD52" s="1204">
        <f t="shared" si="549"/>
        <v>4.6543000000000001E-3</v>
      </c>
      <c r="GE52" s="1204">
        <f t="shared" si="549"/>
        <v>1.5E-3</v>
      </c>
      <c r="GF52" s="1204">
        <f t="shared" si="549"/>
        <v>2.7E-4</v>
      </c>
      <c r="GG52" s="1204">
        <f t="shared" si="549"/>
        <v>0</v>
      </c>
      <c r="GH52" s="1204">
        <f t="shared" si="549"/>
        <v>0</v>
      </c>
      <c r="GI52" s="1204">
        <f t="shared" si="549"/>
        <v>0</v>
      </c>
      <c r="GJ52" s="1204">
        <f t="shared" ref="GJ52" si="552">SUM(GJ54:GJ68)</f>
        <v>0</v>
      </c>
      <c r="GK52" s="1204">
        <f t="shared" si="549"/>
        <v>0</v>
      </c>
      <c r="GL52" s="1204">
        <f t="shared" si="549"/>
        <v>0</v>
      </c>
      <c r="GM52" s="1204">
        <f t="shared" si="549"/>
        <v>0</v>
      </c>
      <c r="GN52" s="1204">
        <f t="shared" ref="GN52:GP52" si="553">SUM(GN54:GN68)</f>
        <v>0</v>
      </c>
      <c r="GO52" s="1204">
        <f t="shared" si="553"/>
        <v>0</v>
      </c>
      <c r="GP52" s="1204">
        <f t="shared" si="553"/>
        <v>0</v>
      </c>
      <c r="GQ52" s="1204">
        <f t="shared" si="549"/>
        <v>0</v>
      </c>
      <c r="GR52" s="618"/>
      <c r="GS52" s="618"/>
      <c r="GT52" s="618"/>
      <c r="GU52" s="618"/>
      <c r="GV52" s="618"/>
      <c r="GW52" s="618"/>
      <c r="GX52" s="618"/>
      <c r="GY52" s="618"/>
      <c r="GZ52" s="1362"/>
      <c r="HA52" s="1201">
        <f t="shared" ref="HA52:IQ52" si="554">SUM(HA54:HA68)</f>
        <v>4.9893115597444545E-3</v>
      </c>
      <c r="HB52" s="1201">
        <f t="shared" si="554"/>
        <v>6.1929922223055961E-2</v>
      </c>
      <c r="HC52" s="1201">
        <f t="shared" si="554"/>
        <v>0</v>
      </c>
      <c r="HD52" s="1201">
        <f t="shared" si="554"/>
        <v>2.0048314193027123E-2</v>
      </c>
      <c r="HE52" s="1201">
        <f t="shared" si="554"/>
        <v>0</v>
      </c>
      <c r="HF52" s="1201">
        <f t="shared" si="554"/>
        <v>7.8273619742814313E-2</v>
      </c>
      <c r="HG52" s="1201">
        <f t="shared" si="554"/>
        <v>0</v>
      </c>
      <c r="HH52" s="1201">
        <f t="shared" ref="HH52" si="555">SUM(HH54:HH68)</f>
        <v>0</v>
      </c>
      <c r="HI52" s="1201">
        <f t="shared" si="554"/>
        <v>0</v>
      </c>
      <c r="HJ52" s="1201">
        <f t="shared" si="554"/>
        <v>0</v>
      </c>
      <c r="HK52" s="1201">
        <f t="shared" si="554"/>
        <v>2.6417437252311755E-4</v>
      </c>
      <c r="HL52" s="1201">
        <f t="shared" ref="HL52" si="556">SUM(HL54:HL68)</f>
        <v>0</v>
      </c>
      <c r="HM52" s="1201">
        <f t="shared" si="554"/>
        <v>0</v>
      </c>
      <c r="HN52" s="1201">
        <f t="shared" si="554"/>
        <v>2.709749009247028E-2</v>
      </c>
      <c r="HO52" s="1201">
        <f t="shared" si="554"/>
        <v>0</v>
      </c>
      <c r="HP52" s="1201">
        <f t="shared" si="554"/>
        <v>0</v>
      </c>
      <c r="HQ52" s="1201">
        <f t="shared" si="554"/>
        <v>0</v>
      </c>
      <c r="HR52" s="1201">
        <f t="shared" si="554"/>
        <v>3.1157824200024775E-2</v>
      </c>
      <c r="HS52" s="1201">
        <f t="shared" si="554"/>
        <v>6.2337005037963585E-2</v>
      </c>
      <c r="HT52" s="1201">
        <f t="shared" si="554"/>
        <v>2.2836616065990866E-2</v>
      </c>
      <c r="HU52" s="1201">
        <f t="shared" si="554"/>
        <v>0</v>
      </c>
      <c r="HV52" s="1201">
        <f t="shared" si="554"/>
        <v>4.5636586051105578E-6</v>
      </c>
      <c r="HW52" s="1201">
        <f t="shared" si="554"/>
        <v>1.4382011311423627E-3</v>
      </c>
      <c r="HX52" s="1201">
        <f t="shared" si="554"/>
        <v>6.6767101242651142E-4</v>
      </c>
      <c r="HY52" s="1201">
        <f t="shared" si="554"/>
        <v>1.1132765260911369E-5</v>
      </c>
      <c r="HZ52" s="1201">
        <f t="shared" si="554"/>
        <v>2.557684107292744E-4</v>
      </c>
      <c r="IA52" s="1201">
        <f t="shared" si="554"/>
        <v>1.4357436100577783E-4</v>
      </c>
      <c r="IB52" s="1201">
        <f t="shared" si="554"/>
        <v>1.5202350235320189E-4</v>
      </c>
      <c r="IC52" s="1201">
        <f t="shared" si="554"/>
        <v>2.549326287978864E-3</v>
      </c>
      <c r="ID52" s="1201">
        <f t="shared" si="554"/>
        <v>1.2296697490092471E-3</v>
      </c>
      <c r="IE52" s="1201">
        <f t="shared" si="554"/>
        <v>3.9787173522683053E-4</v>
      </c>
      <c r="IF52" s="1201">
        <f t="shared" si="554"/>
        <v>7.1616912340829498E-5</v>
      </c>
      <c r="IG52" s="1201">
        <f t="shared" si="554"/>
        <v>0</v>
      </c>
      <c r="IH52" s="1201">
        <f t="shared" si="554"/>
        <v>0</v>
      </c>
      <c r="II52" s="1201">
        <f t="shared" si="554"/>
        <v>0</v>
      </c>
      <c r="IJ52" s="1201">
        <f t="shared" ref="IJ52" si="557">SUM(IJ54:IJ68)</f>
        <v>0</v>
      </c>
      <c r="IK52" s="1201">
        <f t="shared" si="554"/>
        <v>0</v>
      </c>
      <c r="IL52" s="1201">
        <f t="shared" si="554"/>
        <v>0</v>
      </c>
      <c r="IM52" s="1201">
        <f t="shared" si="554"/>
        <v>0</v>
      </c>
      <c r="IN52" s="1201">
        <f t="shared" ref="IN52:IP52" si="558">SUM(IN54:IN68)</f>
        <v>0</v>
      </c>
      <c r="IO52" s="1201">
        <f t="shared" si="558"/>
        <v>0</v>
      </c>
      <c r="IP52" s="1201">
        <f t="shared" si="558"/>
        <v>0</v>
      </c>
      <c r="IQ52" s="1201">
        <f t="shared" si="554"/>
        <v>0</v>
      </c>
      <c r="IR52" s="618"/>
      <c r="IS52" s="618"/>
      <c r="IT52" s="618"/>
      <c r="IU52" s="618"/>
      <c r="IV52" s="618"/>
      <c r="IW52" s="618"/>
      <c r="IX52" s="618"/>
      <c r="IY52" s="618"/>
      <c r="IZ52" s="1361"/>
      <c r="JA52" s="1201">
        <f t="shared" ref="JA52:KQ52" si="559">SUM(JA54:JA68)</f>
        <v>50.209999999999994</v>
      </c>
      <c r="JB52" s="1201">
        <f t="shared" si="559"/>
        <v>352.24</v>
      </c>
      <c r="JC52" s="1201">
        <f t="shared" si="559"/>
        <v>0</v>
      </c>
      <c r="JD52" s="1201">
        <f t="shared" si="559"/>
        <v>1280.04</v>
      </c>
      <c r="JE52" s="1201">
        <f t="shared" si="559"/>
        <v>0</v>
      </c>
      <c r="JF52" s="1201">
        <f t="shared" si="559"/>
        <v>1315.55</v>
      </c>
      <c r="JG52" s="1201">
        <f t="shared" si="559"/>
        <v>0</v>
      </c>
      <c r="JH52" s="1201">
        <f t="shared" ref="JH52" si="560">SUM(JH54:JH68)</f>
        <v>0</v>
      </c>
      <c r="JI52" s="1201">
        <f t="shared" si="559"/>
        <v>0</v>
      </c>
      <c r="JJ52" s="1201">
        <f t="shared" si="559"/>
        <v>0</v>
      </c>
      <c r="JK52" s="1201">
        <f t="shared" si="559"/>
        <v>3</v>
      </c>
      <c r="JL52" s="1201">
        <f t="shared" ref="JL52" si="561">SUM(JL54:JL68)</f>
        <v>0</v>
      </c>
      <c r="JM52" s="1201">
        <f t="shared" si="559"/>
        <v>0</v>
      </c>
      <c r="JN52" s="1201">
        <f t="shared" si="559"/>
        <v>308</v>
      </c>
      <c r="JO52" s="1201">
        <f t="shared" si="559"/>
        <v>0</v>
      </c>
      <c r="JP52" s="1201">
        <f t="shared" si="559"/>
        <v>0</v>
      </c>
      <c r="JQ52" s="1201">
        <f t="shared" si="559"/>
        <v>0</v>
      </c>
      <c r="JR52" s="1201">
        <f t="shared" si="559"/>
        <v>268.52499999999998</v>
      </c>
      <c r="JS52" s="1201">
        <f t="shared" si="559"/>
        <v>469.25599999999997</v>
      </c>
      <c r="JT52" s="1201">
        <f t="shared" si="559"/>
        <v>190.97</v>
      </c>
      <c r="JU52" s="1201">
        <f t="shared" si="559"/>
        <v>0</v>
      </c>
      <c r="JV52" s="1201">
        <f t="shared" si="559"/>
        <v>2.3350000000000003E-2</v>
      </c>
      <c r="JW52" s="1201">
        <f t="shared" si="559"/>
        <v>10.1098</v>
      </c>
      <c r="JX52" s="1201">
        <f t="shared" si="559"/>
        <v>3.1347899999999997</v>
      </c>
      <c r="JY52" s="1201">
        <f t="shared" si="559"/>
        <v>6.1859999999999998E-2</v>
      </c>
      <c r="JZ52" s="1201">
        <f t="shared" si="559"/>
        <v>1.15038</v>
      </c>
      <c r="KA52" s="1201">
        <f t="shared" si="559"/>
        <v>0.66496</v>
      </c>
      <c r="KB52" s="1201">
        <f t="shared" si="559"/>
        <v>0.69694</v>
      </c>
      <c r="KC52" s="1201">
        <f t="shared" si="559"/>
        <v>17.824199999999998</v>
      </c>
      <c r="KD52" s="1201">
        <f t="shared" si="559"/>
        <v>4.6543000000000001</v>
      </c>
      <c r="KE52" s="1201">
        <f t="shared" si="559"/>
        <v>2.3505000000000003</v>
      </c>
      <c r="KF52" s="1201">
        <f t="shared" si="559"/>
        <v>5.1119999999999992</v>
      </c>
      <c r="KG52" s="1201">
        <f t="shared" si="559"/>
        <v>0.60950000000000004</v>
      </c>
      <c r="KH52" s="1201">
        <f t="shared" si="559"/>
        <v>0</v>
      </c>
      <c r="KI52" s="1201">
        <f t="shared" si="559"/>
        <v>0</v>
      </c>
      <c r="KJ52" s="1201">
        <f t="shared" ref="KJ52" si="562">SUM(KJ54:KJ68)</f>
        <v>0</v>
      </c>
      <c r="KK52" s="1201">
        <f t="shared" ref="KK52" si="563">SUM(KK54:KK68)</f>
        <v>0</v>
      </c>
      <c r="KL52" s="1201">
        <f t="shared" si="559"/>
        <v>0</v>
      </c>
      <c r="KM52" s="1201">
        <f t="shared" si="559"/>
        <v>0</v>
      </c>
      <c r="KN52" s="1201">
        <f t="shared" ref="KN52:KP52" si="564">SUM(KN54:KN68)</f>
        <v>0</v>
      </c>
      <c r="KO52" s="1201">
        <f t="shared" si="564"/>
        <v>0</v>
      </c>
      <c r="KP52" s="1201">
        <f t="shared" si="564"/>
        <v>0</v>
      </c>
      <c r="KQ52" s="1201">
        <f t="shared" si="559"/>
        <v>0</v>
      </c>
      <c r="KR52" s="618"/>
      <c r="KS52" s="618"/>
      <c r="KT52" s="618"/>
      <c r="KU52" s="618"/>
      <c r="KV52" s="618"/>
      <c r="KW52" s="618"/>
      <c r="KX52" s="618"/>
      <c r="KY52" s="618"/>
      <c r="KZ52" s="1361"/>
      <c r="LA52" s="1201">
        <f t="shared" ref="LA52:MQ52" si="565">SUM(LA54:LA68)</f>
        <v>32.302710990585403</v>
      </c>
      <c r="LB52" s="1201">
        <f t="shared" si="565"/>
        <v>112.66223503150646</v>
      </c>
      <c r="LC52" s="1201">
        <f t="shared" si="565"/>
        <v>0</v>
      </c>
      <c r="LD52" s="1201">
        <f t="shared" si="565"/>
        <v>737.63415567472157</v>
      </c>
      <c r="LE52" s="1201">
        <f t="shared" si="565"/>
        <v>0</v>
      </c>
      <c r="LF52" s="1201">
        <f t="shared" si="565"/>
        <v>610.34762829351439</v>
      </c>
      <c r="LG52" s="1201">
        <f t="shared" si="565"/>
        <v>0</v>
      </c>
      <c r="LH52" s="1201">
        <f t="shared" si="565"/>
        <v>0</v>
      </c>
      <c r="LI52" s="1201">
        <f t="shared" si="565"/>
        <v>0</v>
      </c>
      <c r="LJ52" s="1201">
        <f t="shared" si="565"/>
        <v>0</v>
      </c>
      <c r="LK52" s="1201">
        <f t="shared" si="565"/>
        <v>3</v>
      </c>
      <c r="LL52" s="1201">
        <f t="shared" si="565"/>
        <v>0</v>
      </c>
      <c r="LM52" s="1201">
        <f t="shared" si="565"/>
        <v>0</v>
      </c>
      <c r="LN52" s="1201">
        <f t="shared" si="565"/>
        <v>616</v>
      </c>
      <c r="LO52" s="1201">
        <f t="shared" si="565"/>
        <v>0</v>
      </c>
      <c r="LP52" s="1201">
        <f t="shared" si="565"/>
        <v>0</v>
      </c>
      <c r="LQ52" s="1201">
        <f t="shared" si="565"/>
        <v>0</v>
      </c>
      <c r="LR52" s="1201">
        <f t="shared" si="565"/>
        <v>152.86575443848952</v>
      </c>
      <c r="LS52" s="1201">
        <f t="shared" si="565"/>
        <v>124.90197093791281</v>
      </c>
      <c r="LT52" s="1201">
        <f t="shared" si="565"/>
        <v>159.00223425617423</v>
      </c>
      <c r="LU52" s="1201">
        <f t="shared" si="565"/>
        <v>0</v>
      </c>
      <c r="LV52" s="1201">
        <f t="shared" si="565"/>
        <v>6.1690885072655226E-3</v>
      </c>
      <c r="LW52" s="1201">
        <f t="shared" si="565"/>
        <v>3.2227194187582562</v>
      </c>
      <c r="LX52" s="1201">
        <f t="shared" si="565"/>
        <v>1.4166988507265521</v>
      </c>
      <c r="LY52" s="1201">
        <f t="shared" si="565"/>
        <v>4.4870541611624834E-2</v>
      </c>
      <c r="LZ52" s="1201">
        <f t="shared" si="565"/>
        <v>0.63495265521796562</v>
      </c>
      <c r="MA52" s="1201">
        <f t="shared" si="565"/>
        <v>0.38434177014531046</v>
      </c>
      <c r="MB52" s="1201">
        <f t="shared" si="565"/>
        <v>0.35332177014531041</v>
      </c>
      <c r="MC52" s="1201">
        <f t="shared" si="565"/>
        <v>18.290849048625795</v>
      </c>
      <c r="MD52" s="1201">
        <f t="shared" si="565"/>
        <v>4.6543000000000001</v>
      </c>
      <c r="ME52" s="1201">
        <f t="shared" si="565"/>
        <v>1.4540102464347968</v>
      </c>
      <c r="MF52" s="1201">
        <f t="shared" si="565"/>
        <v>10.170660982143554</v>
      </c>
      <c r="MG52" s="1201">
        <f t="shared" si="565"/>
        <v>1.2880388841927304</v>
      </c>
      <c r="MH52" s="1201">
        <f t="shared" si="565"/>
        <v>0</v>
      </c>
      <c r="MI52" s="1201">
        <f t="shared" si="565"/>
        <v>0</v>
      </c>
      <c r="MJ52" s="1201">
        <f t="shared" si="565"/>
        <v>0</v>
      </c>
      <c r="MK52" s="1201">
        <f t="shared" si="565"/>
        <v>0</v>
      </c>
      <c r="ML52" s="1201">
        <f t="shared" si="565"/>
        <v>0</v>
      </c>
      <c r="MM52" s="1201">
        <f t="shared" si="565"/>
        <v>0</v>
      </c>
      <c r="MN52" s="1201">
        <f t="shared" ref="MN52:MP52" si="566">SUM(MN54:MN68)</f>
        <v>0</v>
      </c>
      <c r="MO52" s="1201">
        <f t="shared" si="566"/>
        <v>0</v>
      </c>
      <c r="MP52" s="1201">
        <f t="shared" si="566"/>
        <v>0</v>
      </c>
      <c r="MQ52" s="1201">
        <f t="shared" si="565"/>
        <v>0</v>
      </c>
    </row>
    <row r="53" spans="1:355" s="317" customFormat="1" ht="15" hidden="1" customHeight="1" outlineLevel="1" thickTop="1" thickBot="1" x14ac:dyDescent="0.3">
      <c r="A53" s="941"/>
      <c r="B53" s="1935" t="str">
        <f>$B$33</f>
        <v>Expert Light</v>
      </c>
      <c r="C53" s="1936"/>
      <c r="D53" s="652">
        <v>1</v>
      </c>
      <c r="E53" s="831"/>
      <c r="F53" s="753"/>
      <c r="G53" s="1923"/>
      <c r="H53" s="1924"/>
      <c r="I53" s="781"/>
      <c r="J53" s="831"/>
      <c r="K53" s="319"/>
      <c r="L53" s="782"/>
      <c r="M53" s="832">
        <f>((E50*L53)/1)*(D53)</f>
        <v>0</v>
      </c>
      <c r="N53" s="784">
        <f t="shared" ref="N53:N58" si="567">IF($BI$6="ON",$BR$14*$L53,IF($BI$6="OFF",$BS$14*$L53))</f>
        <v>0</v>
      </c>
      <c r="O53" s="1534"/>
      <c r="P53" s="782">
        <v>1.9</v>
      </c>
      <c r="Q53" s="832">
        <f>((E50*P53)/1)*(D53)</f>
        <v>38</v>
      </c>
      <c r="R53" s="784">
        <f t="shared" ref="R53:R58" si="568">IF($BI$6="ON",$BR$15*$P53,IF($BI$6="OFF",$BS$15*$P53))</f>
        <v>156.74554880996212</v>
      </c>
      <c r="S53" s="1534"/>
      <c r="T53" s="782">
        <v>2.8</v>
      </c>
      <c r="U53" s="832">
        <f>((E50*T53)/1)*(D53)</f>
        <v>56</v>
      </c>
      <c r="V53" s="784">
        <f t="shared" ref="V53:V58" si="569">IF($BI$6="ON",$BR$16*$T53,IF($BI$6="OFF",$BS$16*$T53))</f>
        <v>146.18676336578542</v>
      </c>
      <c r="W53" s="1534"/>
      <c r="X53" s="782">
        <v>3.8</v>
      </c>
      <c r="Y53" s="832">
        <f>((E50*X53)/1)*(D53)</f>
        <v>76</v>
      </c>
      <c r="Z53" s="784">
        <f t="shared" ref="Z53:Z58" si="570">IF($BI$6="ON",$BR$17*$X53,IF($BI$6="OFF",$BS$17*$X53))</f>
        <v>126.41801451533813</v>
      </c>
      <c r="AA53" s="1534"/>
      <c r="AB53" s="782">
        <v>1.9</v>
      </c>
      <c r="AC53" s="832">
        <f>((E50*AB53)/1)*(D53)</f>
        <v>38</v>
      </c>
      <c r="AD53" s="784">
        <f t="shared" ref="AD53:AD58" si="571">IF($BI$6="ON",$BR$18*$AB53,IF($BI$6="OFF",$BS$18*$AB53))</f>
        <v>78.844689539637955</v>
      </c>
      <c r="AE53" s="1534"/>
      <c r="AF53" s="782"/>
      <c r="AG53" s="832">
        <f>((E50*AF53)/1)*(D53)</f>
        <v>0</v>
      </c>
      <c r="AH53" s="784">
        <f t="shared" ref="AH53:AH58" si="572">IF($BI$6="ON",$BR$19*$AF53,IF($BI$6="OFF",$BS$19*$AF53))</f>
        <v>0</v>
      </c>
      <c r="AI53" s="1534"/>
      <c r="AJ53" s="782">
        <v>1</v>
      </c>
      <c r="AK53" s="832">
        <f>((E50*AJ53)/1)*(D53)</f>
        <v>20</v>
      </c>
      <c r="AL53" s="784">
        <f t="shared" ref="AL53:AL58" si="573">IF($BI$6="ON",$BR$20*$AJ53,IF($BI$6="OFF",$BS$20*$AJ53))</f>
        <v>11.434613095470732</v>
      </c>
      <c r="AM53" s="1534"/>
      <c r="AN53" s="782"/>
      <c r="AO53" s="833">
        <f>((E50*AN53)/1)*(D53)</f>
        <v>0</v>
      </c>
      <c r="AP53" s="784">
        <f t="shared" ref="AP53:AP58" si="574">IF($BI$6="ON",$BR$21*$AN53,IF($BI$6="OFF",$BS$21*$AN53))</f>
        <v>0</v>
      </c>
      <c r="AQ53" s="1534"/>
      <c r="AR53" s="782"/>
      <c r="AS53" s="832">
        <f>((E50*AR53)/1)*(D53)</f>
        <v>0</v>
      </c>
      <c r="AT53" s="784">
        <f t="shared" ref="AT53:AT58" si="575">IF($BI$6="ON",$BR$22*$AR53,IF($BI$6="OFF",$BS$22*$AR53))</f>
        <v>0</v>
      </c>
      <c r="AU53" s="1534"/>
      <c r="AV53" s="782"/>
      <c r="AW53" s="832">
        <f>((E50*AV53)/1)*(D53)</f>
        <v>0</v>
      </c>
      <c r="AX53" s="784">
        <f t="shared" ref="AX53:AX58" si="576">IF($BI$6="ON",$BR$23*$AV53,IF($BI$6="OFF",$BS$23*$AV53))</f>
        <v>0</v>
      </c>
      <c r="AY53" s="1534"/>
      <c r="AZ53" s="782"/>
      <c r="BA53" s="834">
        <f>((E50*AZ53)/1)*(D53)</f>
        <v>0</v>
      </c>
      <c r="BB53" s="784">
        <f t="shared" ref="BB53:BB58" si="577">IF($BI$6="ON",$BR$25*$AZ53,IF($BI$6="OFF",$BS$25*$AZ53))</f>
        <v>0</v>
      </c>
      <c r="BC53" s="649"/>
      <c r="BD53" s="835"/>
      <c r="BE53" s="832">
        <f>((E50*BD53)/1)*(D53)</f>
        <v>0</v>
      </c>
      <c r="BF53" s="319"/>
      <c r="BG53" s="880">
        <f t="shared" ref="BG53:BG58" si="578">SUM(N53,R53,V53,Z53,AD53,AH53,AL53,AP53,AT53,AX53,BB53)/500</f>
        <v>1.0392592586523888</v>
      </c>
      <c r="BH53" s="881">
        <f t="shared" ref="BH53:BH58" si="579">SUM($BG53+$BG$6)</f>
        <v>1.0501357553498789</v>
      </c>
      <c r="BI53" s="786">
        <f t="shared" ref="BI53:BI58" si="580">(BH53*500)</f>
        <v>525.0678776749395</v>
      </c>
      <c r="BJ53" s="785"/>
      <c r="BK53" s="786">
        <f t="shared" ref="BK53:BK58" si="581">(BH53*700)</f>
        <v>735.09502874491523</v>
      </c>
      <c r="BL53" s="1948" t="s">
        <v>1374</v>
      </c>
      <c r="BM53" s="1949"/>
      <c r="BN53" s="1950"/>
      <c r="BO53" s="1579"/>
      <c r="BP53" s="1579"/>
      <c r="BQ53" s="1484"/>
      <c r="BR53" s="873" t="s">
        <v>1350</v>
      </c>
      <c r="BS53" s="691" t="s">
        <v>6</v>
      </c>
      <c r="BT53" s="691" t="s">
        <v>928</v>
      </c>
      <c r="BU53" s="1960" t="s">
        <v>1328</v>
      </c>
      <c r="BV53" s="1961"/>
      <c r="BW53" s="1353" t="str">
        <f>$BW$318</f>
        <v xml:space="preserve">NH4 </v>
      </c>
      <c r="BX53" s="1353" t="str">
        <f>$BX$318</f>
        <v>NO3</v>
      </c>
      <c r="BY53" s="1353" t="str">
        <f>$BY$318</f>
        <v>NH2 Nitrites</v>
      </c>
      <c r="BZ53" s="1353" t="str">
        <f>$BZ$318</f>
        <v>P2O5</v>
      </c>
      <c r="CA53" s="1353" t="str">
        <f>$CA$318</f>
        <v>PO4</v>
      </c>
      <c r="CB53" s="1353" t="str">
        <f>$CB$318</f>
        <v>K2O</v>
      </c>
      <c r="CC53" s="1353" t="str">
        <f>$CC$318</f>
        <v>MgO</v>
      </c>
      <c r="CD53" s="1353" t="str">
        <f>$CD$318</f>
        <v>MgCo3</v>
      </c>
      <c r="CE53" s="1353" t="str">
        <f>$CE$318</f>
        <v>CaO</v>
      </c>
      <c r="CF53" s="1353" t="str">
        <f>$CF$318</f>
        <v>CaCO3</v>
      </c>
      <c r="CG53" s="1353" t="str">
        <f>$CG$318</f>
        <v>SO4</v>
      </c>
      <c r="CH53" s="1353" t="str">
        <f>$CH$318</f>
        <v>SO3</v>
      </c>
      <c r="CI53" s="1353" t="str">
        <f>$CI$318</f>
        <v>SiO2</v>
      </c>
      <c r="CJ53" s="1353" t="str">
        <f>$CJ$318</f>
        <v>Si(OH)4</v>
      </c>
      <c r="CK53" s="1353" t="str">
        <f>$CK$318</f>
        <v>N</v>
      </c>
      <c r="CL53" s="1353" t="str">
        <f>$CL$318</f>
        <v>P</v>
      </c>
      <c r="CM53" s="1353" t="str">
        <f>$CM$318</f>
        <v>K</v>
      </c>
      <c r="CN53" s="1353" t="str">
        <f>$CN$318</f>
        <v>MG</v>
      </c>
      <c r="CO53" s="1353" t="str">
        <f>$CO$318</f>
        <v>CA</v>
      </c>
      <c r="CP53" s="1353" t="str">
        <f>$CP$318</f>
        <v>S</v>
      </c>
      <c r="CQ53" s="1353" t="str">
        <f>$CQ$318</f>
        <v>Si</v>
      </c>
      <c r="CR53" s="1353" t="str">
        <f>$CR$318</f>
        <v>Co</v>
      </c>
      <c r="CS53" s="1353" t="str">
        <f>$CS$318</f>
        <v>Fe</v>
      </c>
      <c r="CT53" s="1353" t="str">
        <f>$CT$318</f>
        <v>Mn</v>
      </c>
      <c r="CU53" s="1353" t="str">
        <f>$CU$318</f>
        <v>Mo</v>
      </c>
      <c r="CV53" s="1353" t="str">
        <f>$CV$318</f>
        <v>Zn</v>
      </c>
      <c r="CW53" s="1353" t="str">
        <f>$CW$318</f>
        <v>B</v>
      </c>
      <c r="CX53" s="1353" t="str">
        <f>$CX$318</f>
        <v>Cu</v>
      </c>
      <c r="CY53" s="1353" t="str">
        <f>$CY$318</f>
        <v>Cl</v>
      </c>
      <c r="CZ53" s="1353" t="str">
        <f>$CZ$318</f>
        <v>Na</v>
      </c>
      <c r="DA53" s="1353" t="str">
        <f>$DA$318</f>
        <v>Humic</v>
      </c>
      <c r="DB53" s="1353" t="str">
        <f>$DB$318</f>
        <v>Fulvic</v>
      </c>
      <c r="DC53" s="1353" t="str">
        <f>$DC$318</f>
        <v xml:space="preserve"> B1</v>
      </c>
      <c r="DD53" s="1353" t="str">
        <f>$DD$318</f>
        <v>EDTA</v>
      </c>
      <c r="DE53" s="1353" t="str">
        <f>$DE$318</f>
        <v>DTPA</v>
      </c>
      <c r="DF53" s="1353" t="str">
        <f>$DF$318</f>
        <v>EDDHA</v>
      </c>
      <c r="DG53" s="1353" t="str">
        <f>$DG$318</f>
        <v>F</v>
      </c>
      <c r="DH53" s="1353" t="str">
        <f>$DH$318</f>
        <v>Cd</v>
      </c>
      <c r="DI53" s="1353" t="str">
        <f>$DI$318</f>
        <v>Cr</v>
      </c>
      <c r="DJ53" s="1353" t="str">
        <f>$DJ$318</f>
        <v>Al</v>
      </c>
      <c r="DK53" s="1353" t="str">
        <f>$DK$318</f>
        <v>Pb</v>
      </c>
      <c r="DL53" s="1353" t="str">
        <f>$DL$318</f>
        <v>Se</v>
      </c>
      <c r="DM53" s="1353" t="str">
        <f>$DM$318</f>
        <v>Other</v>
      </c>
      <c r="DN53" s="933"/>
      <c r="DT53" s="739"/>
      <c r="EM53" s="618"/>
      <c r="EN53" s="618"/>
      <c r="EO53" s="618"/>
      <c r="EP53" s="618"/>
      <c r="EQ53" s="618"/>
      <c r="ER53" s="618"/>
      <c r="ES53" s="618"/>
      <c r="ET53" s="618"/>
      <c r="EU53" s="618"/>
      <c r="EV53" s="618"/>
      <c r="EW53" s="618"/>
      <c r="EX53" s="618"/>
      <c r="EY53" s="618"/>
      <c r="EZ53" s="1347"/>
      <c r="FA53" s="1219" t="str">
        <f t="shared" ref="FA53:GQ53" si="582">BW$318</f>
        <v xml:space="preserve">NH4 </v>
      </c>
      <c r="FB53" s="1222" t="str">
        <f t="shared" si="582"/>
        <v>NO3</v>
      </c>
      <c r="FC53" s="1222" t="str">
        <f t="shared" si="582"/>
        <v>NH2 Nitrites</v>
      </c>
      <c r="FD53" s="1219" t="str">
        <f t="shared" si="582"/>
        <v>P2O5</v>
      </c>
      <c r="FE53" s="1219" t="str">
        <f t="shared" si="582"/>
        <v>PO4</v>
      </c>
      <c r="FF53" s="1219" t="str">
        <f t="shared" si="582"/>
        <v>K2O</v>
      </c>
      <c r="FG53" s="1219" t="str">
        <f t="shared" si="582"/>
        <v>MgO</v>
      </c>
      <c r="FH53" s="1219" t="str">
        <f t="shared" si="582"/>
        <v>MgCo3</v>
      </c>
      <c r="FI53" s="1219" t="str">
        <f t="shared" si="582"/>
        <v>CaO</v>
      </c>
      <c r="FJ53" s="1219" t="str">
        <f t="shared" si="582"/>
        <v>CaCO3</v>
      </c>
      <c r="FK53" s="1219" t="str">
        <f t="shared" si="582"/>
        <v>SO4</v>
      </c>
      <c r="FL53" s="1219" t="str">
        <f t="shared" si="582"/>
        <v>SO3</v>
      </c>
      <c r="FM53" s="1219" t="str">
        <f t="shared" si="582"/>
        <v>SiO2</v>
      </c>
      <c r="FN53" s="1219" t="str">
        <f t="shared" si="582"/>
        <v>Si(OH)4</v>
      </c>
      <c r="FO53" s="1219" t="str">
        <f t="shared" si="582"/>
        <v>N</v>
      </c>
      <c r="FP53" s="1219" t="str">
        <f t="shared" si="582"/>
        <v>P</v>
      </c>
      <c r="FQ53" s="1219" t="str">
        <f t="shared" si="582"/>
        <v>K</v>
      </c>
      <c r="FR53" s="1219" t="str">
        <f t="shared" si="582"/>
        <v>MG</v>
      </c>
      <c r="FS53" s="1219" t="str">
        <f t="shared" si="582"/>
        <v>CA</v>
      </c>
      <c r="FT53" s="1219" t="str">
        <f t="shared" si="582"/>
        <v>S</v>
      </c>
      <c r="FU53" s="1219" t="str">
        <f t="shared" si="582"/>
        <v>Si</v>
      </c>
      <c r="FV53" s="1219" t="str">
        <f t="shared" si="582"/>
        <v>Co</v>
      </c>
      <c r="FW53" s="1219" t="str">
        <f t="shared" si="582"/>
        <v>Fe</v>
      </c>
      <c r="FX53" s="1219" t="str">
        <f t="shared" si="582"/>
        <v>Mn</v>
      </c>
      <c r="FY53" s="1219" t="str">
        <f t="shared" si="582"/>
        <v>Mo</v>
      </c>
      <c r="FZ53" s="1219" t="str">
        <f t="shared" si="582"/>
        <v>Zn</v>
      </c>
      <c r="GA53" s="1219" t="str">
        <f t="shared" si="582"/>
        <v>B</v>
      </c>
      <c r="GB53" s="1219" t="str">
        <f t="shared" si="582"/>
        <v>Cu</v>
      </c>
      <c r="GC53" s="1219" t="str">
        <f t="shared" si="582"/>
        <v>Cl</v>
      </c>
      <c r="GD53" s="1219" t="str">
        <f t="shared" si="582"/>
        <v>Na</v>
      </c>
      <c r="GE53" s="1219" t="str">
        <f t="shared" si="582"/>
        <v>Humic</v>
      </c>
      <c r="GF53" s="1219" t="str">
        <f t="shared" si="582"/>
        <v>Fulvic</v>
      </c>
      <c r="GG53" s="1219" t="str">
        <f t="shared" si="582"/>
        <v xml:space="preserve"> B1</v>
      </c>
      <c r="GH53" s="1219" t="str">
        <f t="shared" si="582"/>
        <v>EDTA</v>
      </c>
      <c r="GI53" s="1219" t="str">
        <f t="shared" si="582"/>
        <v>DTPA</v>
      </c>
      <c r="GJ53" s="1219" t="str">
        <f t="shared" si="582"/>
        <v>EDDHA</v>
      </c>
      <c r="GK53" s="1219" t="str">
        <f t="shared" si="582"/>
        <v>F</v>
      </c>
      <c r="GL53" s="1219" t="str">
        <f t="shared" si="582"/>
        <v>Cd</v>
      </c>
      <c r="GM53" s="1220" t="str">
        <f t="shared" si="582"/>
        <v>Cr</v>
      </c>
      <c r="GN53" s="1220" t="str">
        <f t="shared" si="582"/>
        <v>Al</v>
      </c>
      <c r="GO53" s="1220" t="str">
        <f t="shared" si="582"/>
        <v>Pb</v>
      </c>
      <c r="GP53" s="1220" t="str">
        <f t="shared" si="582"/>
        <v>Se</v>
      </c>
      <c r="GQ53" s="1220" t="str">
        <f t="shared" si="582"/>
        <v>Other</v>
      </c>
      <c r="GR53" s="897"/>
      <c r="GS53" s="897"/>
      <c r="GT53" s="897"/>
      <c r="GU53" s="897"/>
      <c r="GV53" s="897"/>
      <c r="GW53" s="897"/>
      <c r="GX53" s="897"/>
      <c r="GY53" s="897"/>
      <c r="GZ53" s="1373"/>
      <c r="HA53" s="1220" t="str">
        <f t="shared" ref="HA53:IM53" si="583">FA$318</f>
        <v xml:space="preserve">NH4 </v>
      </c>
      <c r="HB53" s="1220" t="str">
        <f t="shared" si="583"/>
        <v>NO3</v>
      </c>
      <c r="HC53" s="1220" t="str">
        <f t="shared" si="583"/>
        <v>NH2 Nitrites</v>
      </c>
      <c r="HD53" s="1220" t="str">
        <f t="shared" si="583"/>
        <v>P2O5</v>
      </c>
      <c r="HE53" s="1220" t="str">
        <f t="shared" si="583"/>
        <v>PO4</v>
      </c>
      <c r="HF53" s="1220" t="str">
        <f t="shared" si="583"/>
        <v>K2O</v>
      </c>
      <c r="HG53" s="1220" t="str">
        <f t="shared" si="583"/>
        <v>MgO</v>
      </c>
      <c r="HH53" s="1220" t="str">
        <f t="shared" si="583"/>
        <v>MgCo3</v>
      </c>
      <c r="HI53" s="1220" t="str">
        <f t="shared" si="583"/>
        <v>CaO</v>
      </c>
      <c r="HJ53" s="1220" t="str">
        <f t="shared" si="583"/>
        <v>CaCO3</v>
      </c>
      <c r="HK53" s="1220" t="str">
        <f t="shared" si="583"/>
        <v>SO4</v>
      </c>
      <c r="HL53" s="1220" t="str">
        <f t="shared" si="583"/>
        <v>SO3</v>
      </c>
      <c r="HM53" s="1220" t="str">
        <f t="shared" si="583"/>
        <v>SiO2</v>
      </c>
      <c r="HN53" s="1220" t="str">
        <f t="shared" si="583"/>
        <v>Si(OH)4</v>
      </c>
      <c r="HO53" s="1220" t="str">
        <f t="shared" si="583"/>
        <v>N</v>
      </c>
      <c r="HP53" s="1220" t="str">
        <f t="shared" si="583"/>
        <v>P</v>
      </c>
      <c r="HQ53" s="1220" t="str">
        <f t="shared" si="583"/>
        <v>K</v>
      </c>
      <c r="HR53" s="1220" t="str">
        <f t="shared" si="583"/>
        <v>MG</v>
      </c>
      <c r="HS53" s="1220" t="str">
        <f t="shared" si="583"/>
        <v>CA</v>
      </c>
      <c r="HT53" s="1220" t="str">
        <f t="shared" si="583"/>
        <v>S</v>
      </c>
      <c r="HU53" s="1220" t="str">
        <f t="shared" si="583"/>
        <v>Si</v>
      </c>
      <c r="HV53" s="1220" t="str">
        <f t="shared" si="583"/>
        <v>Co</v>
      </c>
      <c r="HW53" s="1220" t="str">
        <f t="shared" si="583"/>
        <v>Fe</v>
      </c>
      <c r="HX53" s="1220" t="str">
        <f t="shared" si="583"/>
        <v>Mn</v>
      </c>
      <c r="HY53" s="1220" t="str">
        <f t="shared" si="583"/>
        <v>Mo</v>
      </c>
      <c r="HZ53" s="1220" t="str">
        <f t="shared" si="583"/>
        <v>Zn</v>
      </c>
      <c r="IA53" s="1220" t="str">
        <f t="shared" si="583"/>
        <v>B</v>
      </c>
      <c r="IB53" s="1220" t="str">
        <f t="shared" si="583"/>
        <v>Cu</v>
      </c>
      <c r="IC53" s="1220" t="str">
        <f t="shared" si="583"/>
        <v>Cl</v>
      </c>
      <c r="ID53" s="1220" t="str">
        <f t="shared" si="583"/>
        <v>Na</v>
      </c>
      <c r="IE53" s="1220" t="str">
        <f t="shared" si="583"/>
        <v>Humic</v>
      </c>
      <c r="IF53" s="1220" t="str">
        <f t="shared" si="583"/>
        <v>Fulvic</v>
      </c>
      <c r="IG53" s="1220" t="str">
        <f t="shared" si="583"/>
        <v xml:space="preserve"> B1</v>
      </c>
      <c r="IH53" s="1220" t="str">
        <f t="shared" si="583"/>
        <v>EDTA</v>
      </c>
      <c r="II53" s="1220" t="str">
        <f t="shared" si="583"/>
        <v>DTPA</v>
      </c>
      <c r="IJ53" s="1220" t="str">
        <f t="shared" si="583"/>
        <v>EDDHA</v>
      </c>
      <c r="IK53" s="1220" t="str">
        <f t="shared" si="583"/>
        <v>F</v>
      </c>
      <c r="IL53" s="1220" t="str">
        <f t="shared" si="583"/>
        <v>Cd</v>
      </c>
      <c r="IM53" s="1220" t="str">
        <f t="shared" si="583"/>
        <v>Cr</v>
      </c>
      <c r="IN53" s="1353" t="str">
        <f>$DJ$318</f>
        <v>Al</v>
      </c>
      <c r="IO53" s="1353" t="str">
        <f>$DK$318</f>
        <v>Pb</v>
      </c>
      <c r="IP53" s="1353" t="str">
        <f>$DL$318</f>
        <v>Se</v>
      </c>
      <c r="IQ53" s="1220" t="str">
        <f>GQ$318</f>
        <v>Other</v>
      </c>
      <c r="IR53" s="895"/>
      <c r="IS53" s="895"/>
      <c r="IT53" s="895"/>
      <c r="IU53" s="895"/>
      <c r="IV53" s="895"/>
      <c r="IW53" s="895"/>
      <c r="IX53" s="895"/>
      <c r="IY53" s="895"/>
      <c r="IZ53" s="1362"/>
      <c r="JA53" s="1220" t="str">
        <f t="shared" ref="JA53:KM53" si="584">HA$318</f>
        <v xml:space="preserve">NH4 </v>
      </c>
      <c r="JB53" s="1220" t="str">
        <f t="shared" si="584"/>
        <v>NO3</v>
      </c>
      <c r="JC53" s="1220" t="str">
        <f t="shared" si="584"/>
        <v>NH2 Nitrites</v>
      </c>
      <c r="JD53" s="1220" t="str">
        <f t="shared" si="584"/>
        <v>P2O5</v>
      </c>
      <c r="JE53" s="1220" t="str">
        <f t="shared" si="584"/>
        <v>PO4</v>
      </c>
      <c r="JF53" s="1220" t="str">
        <f t="shared" si="584"/>
        <v>K2O</v>
      </c>
      <c r="JG53" s="1220" t="str">
        <f t="shared" si="584"/>
        <v>MgO</v>
      </c>
      <c r="JH53" s="1220" t="str">
        <f t="shared" si="584"/>
        <v>MgCo3</v>
      </c>
      <c r="JI53" s="1220" t="str">
        <f t="shared" si="584"/>
        <v>CaO</v>
      </c>
      <c r="JJ53" s="1220" t="str">
        <f t="shared" si="584"/>
        <v>CaCO3</v>
      </c>
      <c r="JK53" s="1220" t="str">
        <f t="shared" si="584"/>
        <v>SO4</v>
      </c>
      <c r="JL53" s="1220" t="str">
        <f t="shared" si="584"/>
        <v>SO3</v>
      </c>
      <c r="JM53" s="1220" t="str">
        <f t="shared" si="584"/>
        <v>SiO2</v>
      </c>
      <c r="JN53" s="1220" t="str">
        <f t="shared" si="584"/>
        <v>Si(OH)4</v>
      </c>
      <c r="JO53" s="1220" t="str">
        <f t="shared" si="584"/>
        <v>N</v>
      </c>
      <c r="JP53" s="1220" t="str">
        <f t="shared" si="584"/>
        <v>P</v>
      </c>
      <c r="JQ53" s="1220" t="str">
        <f t="shared" si="584"/>
        <v>K</v>
      </c>
      <c r="JR53" s="1220" t="str">
        <f t="shared" si="584"/>
        <v>MG</v>
      </c>
      <c r="JS53" s="1220" t="str">
        <f t="shared" si="584"/>
        <v>CA</v>
      </c>
      <c r="JT53" s="1220" t="str">
        <f t="shared" si="584"/>
        <v>S</v>
      </c>
      <c r="JU53" s="1220" t="str">
        <f t="shared" si="584"/>
        <v>Si</v>
      </c>
      <c r="JV53" s="1220" t="str">
        <f t="shared" si="584"/>
        <v>Co</v>
      </c>
      <c r="JW53" s="1220" t="str">
        <f t="shared" si="584"/>
        <v>Fe</v>
      </c>
      <c r="JX53" s="1220" t="str">
        <f t="shared" si="584"/>
        <v>Mn</v>
      </c>
      <c r="JY53" s="1220" t="str">
        <f t="shared" si="584"/>
        <v>Mo</v>
      </c>
      <c r="JZ53" s="1220" t="str">
        <f t="shared" si="584"/>
        <v>Zn</v>
      </c>
      <c r="KA53" s="1220" t="str">
        <f t="shared" si="584"/>
        <v>B</v>
      </c>
      <c r="KB53" s="1220" t="str">
        <f t="shared" si="584"/>
        <v>Cu</v>
      </c>
      <c r="KC53" s="1220" t="str">
        <f t="shared" si="584"/>
        <v>Cl</v>
      </c>
      <c r="KD53" s="1220" t="str">
        <f t="shared" si="584"/>
        <v>Na</v>
      </c>
      <c r="KE53" s="1220" t="str">
        <f t="shared" si="584"/>
        <v>Humic</v>
      </c>
      <c r="KF53" s="1220" t="str">
        <f t="shared" si="584"/>
        <v>Fulvic</v>
      </c>
      <c r="KG53" s="1220" t="str">
        <f t="shared" si="584"/>
        <v xml:space="preserve"> B1</v>
      </c>
      <c r="KH53" s="1220" t="str">
        <f t="shared" si="584"/>
        <v>EDTA</v>
      </c>
      <c r="KI53" s="1220" t="str">
        <f t="shared" si="584"/>
        <v>DTPA</v>
      </c>
      <c r="KJ53" s="1220" t="str">
        <f t="shared" si="584"/>
        <v>DTPA</v>
      </c>
      <c r="KK53" s="1220" t="str">
        <f t="shared" si="584"/>
        <v>F</v>
      </c>
      <c r="KL53" s="1220" t="str">
        <f t="shared" si="584"/>
        <v>Cd</v>
      </c>
      <c r="KM53" s="1220" t="str">
        <f t="shared" si="584"/>
        <v>Cr</v>
      </c>
      <c r="KN53" s="1220" t="str">
        <f t="shared" ref="KN53" si="585">IN$318</f>
        <v>Al</v>
      </c>
      <c r="KO53" s="1220" t="str">
        <f t="shared" ref="KO53" si="586">IO$318</f>
        <v>Pb</v>
      </c>
      <c r="KP53" s="1220" t="str">
        <f t="shared" ref="KP53" si="587">IP$318</f>
        <v>Se</v>
      </c>
      <c r="KQ53" s="1220" t="str">
        <f>IQ$318</f>
        <v>Other</v>
      </c>
      <c r="KR53" s="618"/>
      <c r="KS53" s="618"/>
      <c r="KT53" s="618"/>
      <c r="KU53" s="618"/>
      <c r="KV53" s="618"/>
      <c r="KW53" s="618"/>
      <c r="KX53" s="618"/>
      <c r="KY53" s="618"/>
      <c r="KZ53" s="1361"/>
      <c r="LA53" s="1220" t="str">
        <f t="shared" ref="LA53:MM53" si="588">JA$318</f>
        <v xml:space="preserve">NH4 </v>
      </c>
      <c r="LB53" s="1220" t="str">
        <f t="shared" si="588"/>
        <v>NO3</v>
      </c>
      <c r="LC53" s="1220" t="str">
        <f t="shared" si="588"/>
        <v>NH2 Nitrites</v>
      </c>
      <c r="LD53" s="1220" t="str">
        <f t="shared" si="588"/>
        <v>P2O5</v>
      </c>
      <c r="LE53" s="1220" t="str">
        <f t="shared" si="588"/>
        <v>PO4</v>
      </c>
      <c r="LF53" s="1220" t="str">
        <f t="shared" si="588"/>
        <v>K2O</v>
      </c>
      <c r="LG53" s="1220" t="str">
        <f t="shared" si="588"/>
        <v>MgO</v>
      </c>
      <c r="LH53" s="1220" t="str">
        <f t="shared" si="588"/>
        <v>MgCo3</v>
      </c>
      <c r="LI53" s="1220" t="str">
        <f t="shared" si="588"/>
        <v>CaO</v>
      </c>
      <c r="LJ53" s="1220" t="str">
        <f t="shared" si="588"/>
        <v>CaCO3</v>
      </c>
      <c r="LK53" s="1220" t="str">
        <f t="shared" si="588"/>
        <v>SO4</v>
      </c>
      <c r="LL53" s="1220" t="str">
        <f t="shared" si="588"/>
        <v>SO3</v>
      </c>
      <c r="LM53" s="1220" t="str">
        <f t="shared" si="588"/>
        <v>SiO2</v>
      </c>
      <c r="LN53" s="1220" t="str">
        <f t="shared" si="588"/>
        <v>Si(OH)4</v>
      </c>
      <c r="LO53" s="1220" t="str">
        <f t="shared" si="588"/>
        <v>N</v>
      </c>
      <c r="LP53" s="1220" t="str">
        <f t="shared" si="588"/>
        <v>P</v>
      </c>
      <c r="LQ53" s="1220" t="str">
        <f t="shared" si="588"/>
        <v>K</v>
      </c>
      <c r="LR53" s="1220" t="str">
        <f t="shared" si="588"/>
        <v>MG</v>
      </c>
      <c r="LS53" s="1220" t="str">
        <f t="shared" si="588"/>
        <v>CA</v>
      </c>
      <c r="LT53" s="1220" t="str">
        <f t="shared" si="588"/>
        <v>S</v>
      </c>
      <c r="LU53" s="1220" t="str">
        <f t="shared" si="588"/>
        <v>Si</v>
      </c>
      <c r="LV53" s="1220" t="str">
        <f t="shared" si="588"/>
        <v>Co</v>
      </c>
      <c r="LW53" s="1220" t="str">
        <f t="shared" si="588"/>
        <v>Fe</v>
      </c>
      <c r="LX53" s="1220" t="str">
        <f t="shared" si="588"/>
        <v>Mn</v>
      </c>
      <c r="LY53" s="1220" t="str">
        <f t="shared" si="588"/>
        <v>Mo</v>
      </c>
      <c r="LZ53" s="1220" t="str">
        <f t="shared" si="588"/>
        <v>Zn</v>
      </c>
      <c r="MA53" s="1220" t="str">
        <f t="shared" si="588"/>
        <v>B</v>
      </c>
      <c r="MB53" s="1220" t="str">
        <f t="shared" si="588"/>
        <v>Cu</v>
      </c>
      <c r="MC53" s="1220" t="str">
        <f t="shared" si="588"/>
        <v>Cl</v>
      </c>
      <c r="MD53" s="1220" t="str">
        <f t="shared" si="588"/>
        <v>Na</v>
      </c>
      <c r="ME53" s="1220" t="str">
        <f t="shared" si="588"/>
        <v>Humic</v>
      </c>
      <c r="MF53" s="1220" t="str">
        <f t="shared" si="588"/>
        <v>Fulvic</v>
      </c>
      <c r="MG53" s="1220" t="str">
        <f t="shared" si="588"/>
        <v xml:space="preserve"> B1</v>
      </c>
      <c r="MH53" s="1220" t="str">
        <f t="shared" si="588"/>
        <v>EDTA</v>
      </c>
      <c r="MI53" s="1220" t="str">
        <f t="shared" si="588"/>
        <v>DTPA</v>
      </c>
      <c r="MJ53" s="1220" t="str">
        <f t="shared" si="588"/>
        <v>EDDHA</v>
      </c>
      <c r="MK53" s="1220" t="str">
        <f t="shared" si="588"/>
        <v>F</v>
      </c>
      <c r="ML53" s="1220" t="str">
        <f t="shared" si="588"/>
        <v>Cd</v>
      </c>
      <c r="MM53" s="1220" t="str">
        <f t="shared" si="588"/>
        <v>Cr</v>
      </c>
      <c r="MN53" s="1220" t="str">
        <f t="shared" ref="MN53:MP53" si="589">KN$318</f>
        <v>Al</v>
      </c>
      <c r="MO53" s="1220" t="str">
        <f t="shared" si="589"/>
        <v>Pb</v>
      </c>
      <c r="MP53" s="1220" t="str">
        <f t="shared" si="589"/>
        <v>Se</v>
      </c>
      <c r="MQ53" s="1220" t="str">
        <f>KQ$318</f>
        <v>Other</v>
      </c>
    </row>
    <row r="54" spans="1:355" s="317" customFormat="1" ht="15" hidden="1" customHeight="1" outlineLevel="1" thickTop="1" thickBot="1" x14ac:dyDescent="0.3">
      <c r="A54" s="941"/>
      <c r="B54" s="1928" t="str">
        <f>$B$34</f>
        <v>Expert Medium</v>
      </c>
      <c r="C54" s="1924"/>
      <c r="D54" s="653">
        <v>1</v>
      </c>
      <c r="E54" s="836"/>
      <c r="F54" s="319"/>
      <c r="G54" s="1928"/>
      <c r="H54" s="1924"/>
      <c r="I54" s="788"/>
      <c r="J54" s="836"/>
      <c r="K54" s="319"/>
      <c r="L54" s="782"/>
      <c r="M54" s="837">
        <f>((E50*L54)/1)*(D54)</f>
        <v>0</v>
      </c>
      <c r="N54" s="784">
        <f t="shared" si="567"/>
        <v>0</v>
      </c>
      <c r="O54" s="1534"/>
      <c r="P54" s="789">
        <v>1.9</v>
      </c>
      <c r="Q54" s="837">
        <f>((E50*P54)/1)*(D54)</f>
        <v>38</v>
      </c>
      <c r="R54" s="784">
        <f t="shared" si="568"/>
        <v>156.74554880996212</v>
      </c>
      <c r="S54" s="1534"/>
      <c r="T54" s="789">
        <v>3</v>
      </c>
      <c r="U54" s="837">
        <f>((E50*T54)/1)*(D54)</f>
        <v>60</v>
      </c>
      <c r="V54" s="784">
        <f t="shared" si="569"/>
        <v>156.62867503477011</v>
      </c>
      <c r="W54" s="1534"/>
      <c r="X54" s="789">
        <v>4.5</v>
      </c>
      <c r="Y54" s="837">
        <f>((E50*X54)/1)*(D54)</f>
        <v>90</v>
      </c>
      <c r="Z54" s="784">
        <f t="shared" si="570"/>
        <v>149.70554350500569</v>
      </c>
      <c r="AA54" s="1534"/>
      <c r="AB54" s="789">
        <v>2.2999999999999998</v>
      </c>
      <c r="AC54" s="837">
        <f>((E50*AB54)/1)*(D54)</f>
        <v>46</v>
      </c>
      <c r="AD54" s="784">
        <f t="shared" si="571"/>
        <v>95.443571547982785</v>
      </c>
      <c r="AE54" s="1534"/>
      <c r="AF54" s="789"/>
      <c r="AG54" s="837">
        <f>((E50*AF54)/1)*(D54)</f>
        <v>0</v>
      </c>
      <c r="AH54" s="784">
        <f t="shared" si="572"/>
        <v>0</v>
      </c>
      <c r="AI54" s="1534"/>
      <c r="AJ54" s="789">
        <v>1</v>
      </c>
      <c r="AK54" s="837">
        <f>((E50*AJ54)/1)*(D54)</f>
        <v>20</v>
      </c>
      <c r="AL54" s="784">
        <f t="shared" si="573"/>
        <v>11.434613095470732</v>
      </c>
      <c r="AM54" s="1534"/>
      <c r="AN54" s="789"/>
      <c r="AO54" s="838">
        <f>((E50*AN54)/1)*(D54)</f>
        <v>0</v>
      </c>
      <c r="AP54" s="784">
        <f t="shared" si="574"/>
        <v>0</v>
      </c>
      <c r="AQ54" s="1534"/>
      <c r="AR54" s="789"/>
      <c r="AS54" s="837">
        <f>((E50*AR54)/1)*(D54)</f>
        <v>0</v>
      </c>
      <c r="AT54" s="784">
        <f t="shared" si="575"/>
        <v>0</v>
      </c>
      <c r="AU54" s="1534"/>
      <c r="AV54" s="789"/>
      <c r="AW54" s="837">
        <f>((E50*AV54)/1)*(D54)</f>
        <v>0</v>
      </c>
      <c r="AX54" s="784">
        <f t="shared" si="576"/>
        <v>0</v>
      </c>
      <c r="AY54" s="1534"/>
      <c r="AZ54" s="789"/>
      <c r="BA54" s="839">
        <f>((E50*AZ54)/1)*(D54)</f>
        <v>0</v>
      </c>
      <c r="BB54" s="784">
        <f t="shared" si="577"/>
        <v>0</v>
      </c>
      <c r="BC54" s="649"/>
      <c r="BD54" s="840"/>
      <c r="BE54" s="837">
        <f>((E50*BD54)/1)*(D54)</f>
        <v>0</v>
      </c>
      <c r="BF54" s="319"/>
      <c r="BG54" s="880">
        <f t="shared" si="578"/>
        <v>1.1399159039863829</v>
      </c>
      <c r="BH54" s="881">
        <f t="shared" si="579"/>
        <v>1.150792400683873</v>
      </c>
      <c r="BI54" s="786">
        <f t="shared" si="580"/>
        <v>575.39620034193649</v>
      </c>
      <c r="BJ54" s="792"/>
      <c r="BK54" s="786">
        <f t="shared" si="581"/>
        <v>805.55468047871113</v>
      </c>
      <c r="BL54" s="1943" t="s">
        <v>1380</v>
      </c>
      <c r="BM54" s="1830"/>
      <c r="BN54" s="1944"/>
      <c r="BO54" s="1580"/>
      <c r="BP54" s="1580"/>
      <c r="BQ54" s="1484"/>
      <c r="BR54" s="734">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13.558454425363278</v>
      </c>
      <c r="BS54" s="692">
        <f t="shared" ref="BS54:BS62" si="590">SUM(HA54:IQ54)*1000</f>
        <v>27.116908850726553</v>
      </c>
      <c r="BT54" s="693">
        <f>L51</f>
        <v>0.5</v>
      </c>
      <c r="BU54" s="1146" t="str">
        <f>$BU$14</f>
        <v>Grotek Gro-Silic</v>
      </c>
      <c r="BV54" s="1154" t="str">
        <f>$BV$14</f>
        <v>Defense (Slica)</v>
      </c>
      <c r="BW54" s="1239">
        <f>BW$14</f>
        <v>0</v>
      </c>
      <c r="BX54" s="1239">
        <f t="shared" ref="BX54:DM54" si="591">BX$14</f>
        <v>0</v>
      </c>
      <c r="BY54" s="1239">
        <f t="shared" si="591"/>
        <v>0</v>
      </c>
      <c r="BZ54" s="1240">
        <f t="shared" si="591"/>
        <v>0</v>
      </c>
      <c r="CA54" s="1240">
        <f t="shared" si="591"/>
        <v>0</v>
      </c>
      <c r="CB54" s="1241">
        <f t="shared" si="591"/>
        <v>0</v>
      </c>
      <c r="CC54" s="1242">
        <f t="shared" si="591"/>
        <v>0</v>
      </c>
      <c r="CD54" s="1242">
        <f t="shared" si="591"/>
        <v>0</v>
      </c>
      <c r="CE54" s="1242">
        <f t="shared" si="591"/>
        <v>0</v>
      </c>
      <c r="CF54" s="1242">
        <f t="shared" si="591"/>
        <v>0</v>
      </c>
      <c r="CG54" s="1242">
        <f t="shared" si="591"/>
        <v>0</v>
      </c>
      <c r="CH54" s="1242">
        <f t="shared" si="591"/>
        <v>0</v>
      </c>
      <c r="CI54" s="1242">
        <f t="shared" si="591"/>
        <v>0</v>
      </c>
      <c r="CJ54" s="1242">
        <f t="shared" si="591"/>
        <v>0.44</v>
      </c>
      <c r="CK54" s="1239">
        <f t="shared" si="591"/>
        <v>0</v>
      </c>
      <c r="CL54" s="1240">
        <f t="shared" si="591"/>
        <v>0</v>
      </c>
      <c r="CM54" s="1241">
        <f t="shared" si="591"/>
        <v>0</v>
      </c>
      <c r="CN54" s="1242">
        <f t="shared" si="591"/>
        <v>0</v>
      </c>
      <c r="CO54" s="1242">
        <f t="shared" si="591"/>
        <v>0</v>
      </c>
      <c r="CP54" s="1242">
        <f t="shared" si="591"/>
        <v>0</v>
      </c>
      <c r="CQ54" s="1242">
        <f t="shared" si="591"/>
        <v>0</v>
      </c>
      <c r="CR54" s="1243">
        <f t="shared" si="591"/>
        <v>0</v>
      </c>
      <c r="CS54" s="1243">
        <f t="shared" si="591"/>
        <v>0</v>
      </c>
      <c r="CT54" s="1243">
        <f t="shared" si="591"/>
        <v>0</v>
      </c>
      <c r="CU54" s="1243">
        <f t="shared" si="591"/>
        <v>1.5E-5</v>
      </c>
      <c r="CV54" s="1243">
        <f t="shared" si="591"/>
        <v>0</v>
      </c>
      <c r="CW54" s="1243">
        <f t="shared" si="591"/>
        <v>9.0000000000000006E-5</v>
      </c>
      <c r="CX54" s="1243">
        <f t="shared" si="591"/>
        <v>0</v>
      </c>
      <c r="CY54" s="1243">
        <f t="shared" si="591"/>
        <v>0</v>
      </c>
      <c r="CZ54" s="1244">
        <f t="shared" si="591"/>
        <v>0</v>
      </c>
      <c r="DA54" s="1244">
        <f t="shared" si="591"/>
        <v>0</v>
      </c>
      <c r="DB54" s="1244">
        <f t="shared" si="591"/>
        <v>0</v>
      </c>
      <c r="DC54" s="1244">
        <f t="shared" si="591"/>
        <v>0</v>
      </c>
      <c r="DD54" s="1244">
        <f t="shared" si="591"/>
        <v>0</v>
      </c>
      <c r="DE54" s="1244">
        <f t="shared" si="591"/>
        <v>0</v>
      </c>
      <c r="DF54" s="1244">
        <f t="shared" si="591"/>
        <v>0</v>
      </c>
      <c r="DG54" s="1244">
        <f t="shared" si="591"/>
        <v>0</v>
      </c>
      <c r="DH54" s="1244">
        <f t="shared" si="591"/>
        <v>0</v>
      </c>
      <c r="DI54" s="1244">
        <f t="shared" si="591"/>
        <v>0</v>
      </c>
      <c r="DJ54" s="1244">
        <f t="shared" si="591"/>
        <v>0</v>
      </c>
      <c r="DK54" s="1244">
        <f t="shared" si="591"/>
        <v>0</v>
      </c>
      <c r="DL54" s="1244">
        <f t="shared" si="591"/>
        <v>0</v>
      </c>
      <c r="DM54" s="1244">
        <f t="shared" si="591"/>
        <v>0</v>
      </c>
      <c r="DN54" s="933"/>
      <c r="DT54" s="739"/>
      <c r="EM54" s="898"/>
      <c r="EN54" s="898"/>
      <c r="EO54" s="898"/>
      <c r="EP54" s="898"/>
      <c r="EQ54" s="898"/>
      <c r="ER54" s="898"/>
      <c r="ES54" s="898"/>
      <c r="ET54" s="898"/>
      <c r="EU54" s="898"/>
      <c r="EV54" s="898"/>
      <c r="EW54" s="898"/>
      <c r="EX54" s="898"/>
      <c r="EY54" s="898"/>
      <c r="EZ54" s="1348" t="str">
        <f t="shared" ref="EZ54:EZ68" si="592">BU54</f>
        <v>Grotek Gro-Silic</v>
      </c>
      <c r="FA54" s="1224">
        <f t="shared" ref="FA54:FA68" si="593">SUM(BW54*$BT54)*BW$311</f>
        <v>0</v>
      </c>
      <c r="FB54" s="1224">
        <f t="shared" ref="FB54:FB68" si="594">SUM(BX54*$BT54)*BX$311</f>
        <v>0</v>
      </c>
      <c r="FC54" s="1224">
        <f t="shared" ref="FC54:FC68" si="595">SUM(BY54*$BT54)*BY$311</f>
        <v>0</v>
      </c>
      <c r="FD54" s="544">
        <f t="shared" ref="FD54:FD68" si="596">SUM(BZ54*$BT54)*BZ$311</f>
        <v>0</v>
      </c>
      <c r="FE54" s="544">
        <f t="shared" ref="FE54:FE68" si="597">SUM(CA54*$BT54)*CA$311</f>
        <v>0</v>
      </c>
      <c r="FF54" s="324">
        <f t="shared" ref="FF54:FF68" si="598">SUM(CB54*$BT54)*CB$311</f>
        <v>0</v>
      </c>
      <c r="FG54" s="549">
        <f t="shared" ref="FG54:FG68" si="599">SUM(CC54*$BT54)*CC$311</f>
        <v>0</v>
      </c>
      <c r="FH54" s="549">
        <f t="shared" ref="FH54:FH68" si="600">SUM(CD54*$BT54)*CD$311</f>
        <v>0</v>
      </c>
      <c r="FI54" s="549">
        <f t="shared" ref="FI54:FI68" si="601">SUM(CE54*$BT54)*CE$311</f>
        <v>0</v>
      </c>
      <c r="FJ54" s="549">
        <f t="shared" ref="FJ54:FJ68" si="602">SUM(CF54*$BT54)*CF$311</f>
        <v>0</v>
      </c>
      <c r="FK54" s="549">
        <f t="shared" ref="FK54:FK68" si="603">SUM(CG54*$BT54)*CG$311</f>
        <v>0</v>
      </c>
      <c r="FL54" s="549">
        <f t="shared" ref="FL54:FL68" si="604">SUM(CH54*$BT54)*CH$311</f>
        <v>0</v>
      </c>
      <c r="FM54" s="549">
        <f t="shared" ref="FM54:FM68" si="605">SUM(CI54*$BT54)*CI$311</f>
        <v>0</v>
      </c>
      <c r="FN54" s="549">
        <f t="shared" ref="FN54:FN68" si="606">SUM(CJ54*$BT54)*CJ$311</f>
        <v>7.3260000000000006E-2</v>
      </c>
      <c r="FO54" s="1203">
        <f t="shared" ref="FO54:FO68" si="607">SUM($CK54*$BT54) +$FA54 +$FB54+$FC54</f>
        <v>0</v>
      </c>
      <c r="FP54" s="544">
        <f t="shared" ref="FP54:FP68" si="608">SUM($CL54*$BT54) +$FD54 +$FE54</f>
        <v>0</v>
      </c>
      <c r="FQ54" s="324">
        <f t="shared" ref="FQ54:FQ68" si="609">SUM($CM54*$BT54) +$FF54</f>
        <v>0</v>
      </c>
      <c r="FR54" s="548">
        <f t="shared" ref="FR54:FR68" si="610">SUM($CN54*$BT54) +$FG54+$FH54</f>
        <v>0</v>
      </c>
      <c r="FS54" s="548">
        <f t="shared" ref="FS54:FS68" si="611">SUM($CO54*$BT54) +$FI54 +$FJ54</f>
        <v>0</v>
      </c>
      <c r="FT54" s="548">
        <f>SUM($CP54*$BT54) +$FK54+$FL54</f>
        <v>0</v>
      </c>
      <c r="FU54" s="548">
        <f t="shared" ref="FU54:FU68" si="612">SUM($CQ54*$BT54) +$FM54 +$FN54</f>
        <v>7.3260000000000006E-2</v>
      </c>
      <c r="FV54" s="928">
        <f t="shared" ref="FV54:FV68" si="613">SUM(CR54*$BT54)</f>
        <v>0</v>
      </c>
      <c r="FW54" s="928">
        <f t="shared" ref="FW54:FW68" si="614">SUM(CS54*$BT54)</f>
        <v>0</v>
      </c>
      <c r="FX54" s="928">
        <f t="shared" ref="FX54:FX68" si="615">SUM(CT54*$BT54)</f>
        <v>0</v>
      </c>
      <c r="FY54" s="928">
        <f t="shared" ref="FY54:FY68" si="616">SUM(CU54*$BT54)</f>
        <v>7.5000000000000002E-6</v>
      </c>
      <c r="FZ54" s="928">
        <f t="shared" ref="FZ54:FZ68" si="617">SUM(CV54*$BT54)</f>
        <v>0</v>
      </c>
      <c r="GA54" s="928">
        <f t="shared" ref="GA54:GA68" si="618">SUM(CW54*$BT54)</f>
        <v>4.5000000000000003E-5</v>
      </c>
      <c r="GB54" s="928">
        <f t="shared" ref="GB54:GB68" si="619">SUM(CX54*$BT54)</f>
        <v>0</v>
      </c>
      <c r="GC54" s="928">
        <f t="shared" ref="GC54:GC68" si="620">SUM(CY54*$BT54)</f>
        <v>0</v>
      </c>
      <c r="GD54" s="326">
        <f t="shared" ref="GD54:GD68" si="621">SUM(CZ54*$BT54)</f>
        <v>0</v>
      </c>
      <c r="GE54" s="326">
        <f t="shared" ref="GE54:GE68" si="622">SUM(DA54*$BT54)</f>
        <v>0</v>
      </c>
      <c r="GF54" s="326">
        <f t="shared" ref="GF54:GF68" si="623">SUM(DB54*$BT54)</f>
        <v>0</v>
      </c>
      <c r="GG54" s="326">
        <f t="shared" ref="GG54:GG68" si="624">SUM(DC54*$BT54)</f>
        <v>0</v>
      </c>
      <c r="GH54" s="326">
        <f t="shared" ref="GH54:GH68" si="625">SUM(DD54*$BT54)</f>
        <v>0</v>
      </c>
      <c r="GI54" s="326">
        <f t="shared" ref="GI54:GI68" si="626">SUM(DE54*$BT54)</f>
        <v>0</v>
      </c>
      <c r="GJ54" s="326">
        <f t="shared" ref="GJ54:GJ68" si="627">SUM(DF54*$BT54)</f>
        <v>0</v>
      </c>
      <c r="GK54" s="326">
        <f t="shared" ref="GK54:GK68" si="628">SUM(DG54*$BT54)</f>
        <v>0</v>
      </c>
      <c r="GL54" s="326">
        <f t="shared" ref="GL54:GL68" si="629">SUM(DH54*$BT54)</f>
        <v>0</v>
      </c>
      <c r="GM54" s="326">
        <f t="shared" ref="GM54:GM68" si="630">SUM(DI54*$BT54)</f>
        <v>0</v>
      </c>
      <c r="GN54" s="326">
        <f t="shared" ref="GN54:GN68" si="631">SUM(DJ54*$BT54)</f>
        <v>0</v>
      </c>
      <c r="GO54" s="326">
        <f t="shared" ref="GO54:GO68" si="632">SUM(DK54*$BT54)</f>
        <v>0</v>
      </c>
      <c r="GP54" s="326">
        <f t="shared" ref="GP54:GP68" si="633">SUM(DL54*$BT54)</f>
        <v>0</v>
      </c>
      <c r="GQ54" s="326">
        <f t="shared" ref="GQ54:GQ68" si="634">SUM(DM54*$BT54)</f>
        <v>0</v>
      </c>
      <c r="GR54" s="899"/>
      <c r="GS54" s="899"/>
      <c r="GT54" s="899"/>
      <c r="GU54" s="899"/>
      <c r="GV54" s="899"/>
      <c r="GW54" s="899"/>
      <c r="GX54" s="899"/>
      <c r="GY54" s="899"/>
      <c r="GZ54" s="1374"/>
      <c r="HA54" s="1225">
        <f t="shared" ref="HA54:HA68" si="635">SUM(LA54*($BT54/$HA$315)*BW$311)</f>
        <v>0</v>
      </c>
      <c r="HB54" s="1225">
        <f t="shared" ref="HB54:HB68" si="636">SUM(LB54*($BT54/$HA$315)*BX$311)</f>
        <v>0</v>
      </c>
      <c r="HC54" s="1225">
        <f t="shared" ref="HC54:HC68" si="637">SUM(LC54*($BT54/$HA$315)*BY$311)</f>
        <v>0</v>
      </c>
      <c r="HD54" s="542">
        <f t="shared" ref="HD54:HD68" si="638">SUM(LD54*($BT54/$HA$315)*BZ$311)</f>
        <v>0</v>
      </c>
      <c r="HE54" s="542">
        <f t="shared" ref="HE54:HE68" si="639">SUM(LE54*($BT54/$HA$315)*CA$311)</f>
        <v>0</v>
      </c>
      <c r="HF54" s="321">
        <f t="shared" ref="HF54:HF68" si="640">SUM(LF54*($BT54/$HA$315)*CB$311)</f>
        <v>0</v>
      </c>
      <c r="HG54" s="547">
        <f t="shared" ref="HG54:HG68" si="641">SUM(LG54*($BT54/$HA$315)*CC$311)</f>
        <v>0</v>
      </c>
      <c r="HH54" s="547">
        <f t="shared" ref="HH54:HH68" si="642">SUM(LH54*($BT54/$HA$315)*CD$311)</f>
        <v>0</v>
      </c>
      <c r="HI54" s="547">
        <f t="shared" ref="HI54:HI68" si="643">SUM(LI54*($BT54/$HA$315)*CE$311)</f>
        <v>0</v>
      </c>
      <c r="HJ54" s="547">
        <f t="shared" ref="HJ54:HJ68" si="644">SUM(LJ54*($BT54/$HA$315)*CF$311)</f>
        <v>0</v>
      </c>
      <c r="HK54" s="547">
        <f t="shared" ref="HK54:HK68" si="645">SUM(LK54*($BT54/$HA$315)*CG$311)</f>
        <v>0</v>
      </c>
      <c r="HL54" s="547">
        <f t="shared" ref="HL54:HL68" si="646">SUM(LL54*($BT54/$HA$315)*CH$311)</f>
        <v>0</v>
      </c>
      <c r="HM54" s="547">
        <f t="shared" ref="HM54:HM68" si="647">SUM(LM54*($BT54/$HA$315)*CI$311)</f>
        <v>0</v>
      </c>
      <c r="HN54" s="547">
        <f t="shared" ref="HN54:HN68" si="648">SUM(LN54*($BT54/$HA$315)*CJ$311)</f>
        <v>2.709749009247028E-2</v>
      </c>
      <c r="HO54" s="1225">
        <f t="shared" ref="HO54:HO68" si="649">SUM(LO54*($BT54/$HA$315))</f>
        <v>0</v>
      </c>
      <c r="HP54" s="542">
        <f t="shared" ref="HP54:HP68" si="650">SUM(LP54*($BT54/$HA$315))</f>
        <v>0</v>
      </c>
      <c r="HQ54" s="321">
        <f t="shared" ref="HQ54:HQ68" si="651">SUM(LQ54*($BT54/$HA$315))</f>
        <v>0</v>
      </c>
      <c r="HR54" s="547">
        <f t="shared" ref="HR54:HR68" si="652">SUM(LR54*($BT54/$HA$315))</f>
        <v>0</v>
      </c>
      <c r="HS54" s="547">
        <f t="shared" ref="HS54:HS68" si="653">SUM(LS54*($BT54/$HA$315))</f>
        <v>0</v>
      </c>
      <c r="HT54" s="547">
        <f t="shared" ref="HT54:HT68" si="654">SUM(LT54*($BT54/$HA$315))</f>
        <v>0</v>
      </c>
      <c r="HU54" s="547">
        <f t="shared" ref="HU54:HU68" si="655">SUM(LU54*($BT54/$HA$315))</f>
        <v>0</v>
      </c>
      <c r="HV54" s="931">
        <f t="shared" ref="HV54:HV68" si="656">SUM(LV54*($BT54/$HA$315))</f>
        <v>0</v>
      </c>
      <c r="HW54" s="931">
        <f t="shared" ref="HW54:HW68" si="657">SUM(LW54*($BT54/$HA$315))</f>
        <v>0</v>
      </c>
      <c r="HX54" s="931">
        <f t="shared" ref="HX54:HX68" si="658">SUM(LX54*($BT54/$HA$315))</f>
        <v>0</v>
      </c>
      <c r="HY54" s="931">
        <f t="shared" ref="HY54:HY68" si="659">SUM(LY54*($BT54/$HA$315))</f>
        <v>2.7741083223249669E-6</v>
      </c>
      <c r="HZ54" s="931">
        <f t="shared" ref="HZ54:HZ68" si="660">SUM(LZ54*($BT54/$HA$315))</f>
        <v>0</v>
      </c>
      <c r="IA54" s="931">
        <f t="shared" ref="IA54:IA68" si="661">SUM(MA54*($BT54/$HA$315))</f>
        <v>1.6644649933949801E-5</v>
      </c>
      <c r="IB54" s="931">
        <f t="shared" ref="IB54:IB68" si="662">SUM(MB54*($BT54/$HA$315))</f>
        <v>0</v>
      </c>
      <c r="IC54" s="931">
        <f t="shared" ref="IC54:IC68" si="663">SUM(MC54*($BT54/$HA$315))</f>
        <v>0</v>
      </c>
      <c r="ID54" s="1226">
        <f t="shared" ref="ID54:ID68" si="664">SUM(MD54*($BT54/$HA$315))</f>
        <v>0</v>
      </c>
      <c r="IE54" s="1226">
        <f t="shared" ref="IE54:IE68" si="665">SUM(ME54*($BT54/$HA$315))</f>
        <v>0</v>
      </c>
      <c r="IF54" s="1226">
        <f t="shared" ref="IF54:IF68" si="666">SUM(MF54*($BT54/$HA$315))</f>
        <v>0</v>
      </c>
      <c r="IG54" s="1226">
        <f t="shared" ref="IG54:IG68" si="667">SUM(MG54*($BT54/$HA$315))</f>
        <v>0</v>
      </c>
      <c r="IH54" s="1226">
        <f t="shared" ref="IH54:IH68" si="668">SUM(MH54*($BT54/$HA$315))</f>
        <v>0</v>
      </c>
      <c r="II54" s="1226">
        <f t="shared" ref="II54:II68" si="669">SUM(MI54*($BT54/$HA$315))</f>
        <v>0</v>
      </c>
      <c r="IJ54" s="1226">
        <f t="shared" ref="IJ54:IJ68" si="670">SUM(MJ54*($BT54/$HA$315))</f>
        <v>0</v>
      </c>
      <c r="IK54" s="1226">
        <f t="shared" ref="IK54:IK68" si="671">SUM(MK54*($BT54/$HA$315))</f>
        <v>0</v>
      </c>
      <c r="IL54" s="1226">
        <f t="shared" ref="IL54:IL68" si="672">SUM(ML54*($BT54/$HA$315))</f>
        <v>0</v>
      </c>
      <c r="IM54" s="1226">
        <f t="shared" ref="IM54:IM68" si="673">SUM(MM54*($BT54/$HA$315))</f>
        <v>0</v>
      </c>
      <c r="IN54" s="1226">
        <f t="shared" ref="IN54:IN68" si="674">SUM(MN54*($BT54/$HA$315))</f>
        <v>0</v>
      </c>
      <c r="IO54" s="1226">
        <f t="shared" ref="IO54:IO68" si="675">SUM(MO54*($BT54/$HA$315))</f>
        <v>0</v>
      </c>
      <c r="IP54" s="1226">
        <f t="shared" ref="IP54:IP68" si="676">SUM(MP54*($BT54/$HA$315))</f>
        <v>0</v>
      </c>
      <c r="IQ54" s="1226">
        <f t="shared" ref="IQ54:IQ68" si="677">SUM(MQ54*($BT54/$HA$315))</f>
        <v>0</v>
      </c>
      <c r="IR54" s="902"/>
      <c r="IS54" s="902"/>
      <c r="IT54" s="902"/>
      <c r="IU54" s="902"/>
      <c r="IV54" s="902"/>
      <c r="IW54" s="902"/>
      <c r="IX54" s="902"/>
      <c r="IY54" s="902"/>
      <c r="IZ54" s="1365"/>
      <c r="JA54" s="1231">
        <f t="shared" ref="JA54:KQ54" si="678">SUM(BW54*$DP$14)</f>
        <v>0</v>
      </c>
      <c r="JB54" s="1231">
        <f t="shared" si="678"/>
        <v>0</v>
      </c>
      <c r="JC54" s="1231">
        <f t="shared" si="678"/>
        <v>0</v>
      </c>
      <c r="JD54" s="942">
        <f t="shared" si="678"/>
        <v>0</v>
      </c>
      <c r="JE54" s="942">
        <f t="shared" si="678"/>
        <v>0</v>
      </c>
      <c r="JF54" s="943">
        <f t="shared" si="678"/>
        <v>0</v>
      </c>
      <c r="JG54" s="944">
        <f t="shared" si="678"/>
        <v>0</v>
      </c>
      <c r="JH54" s="944">
        <f t="shared" si="678"/>
        <v>0</v>
      </c>
      <c r="JI54" s="944">
        <f t="shared" si="678"/>
        <v>0</v>
      </c>
      <c r="JJ54" s="944">
        <f t="shared" si="678"/>
        <v>0</v>
      </c>
      <c r="JK54" s="944">
        <f t="shared" si="678"/>
        <v>0</v>
      </c>
      <c r="JL54" s="944">
        <f t="shared" si="678"/>
        <v>0</v>
      </c>
      <c r="JM54" s="944">
        <f t="shared" si="678"/>
        <v>0</v>
      </c>
      <c r="JN54" s="944">
        <f t="shared" si="678"/>
        <v>308</v>
      </c>
      <c r="JO54" s="1231">
        <f t="shared" si="678"/>
        <v>0</v>
      </c>
      <c r="JP54" s="942">
        <f t="shared" si="678"/>
        <v>0</v>
      </c>
      <c r="JQ54" s="943">
        <f t="shared" si="678"/>
        <v>0</v>
      </c>
      <c r="JR54" s="944">
        <f t="shared" si="678"/>
        <v>0</v>
      </c>
      <c r="JS54" s="944">
        <f t="shared" si="678"/>
        <v>0</v>
      </c>
      <c r="JT54" s="944">
        <f t="shared" si="678"/>
        <v>0</v>
      </c>
      <c r="JU54" s="944">
        <f t="shared" si="678"/>
        <v>0</v>
      </c>
      <c r="JV54" s="945">
        <f t="shared" si="678"/>
        <v>0</v>
      </c>
      <c r="JW54" s="945">
        <f t="shared" si="678"/>
        <v>0</v>
      </c>
      <c r="JX54" s="945">
        <f t="shared" si="678"/>
        <v>0</v>
      </c>
      <c r="JY54" s="945">
        <f t="shared" si="678"/>
        <v>1.0500000000000001E-2</v>
      </c>
      <c r="JZ54" s="945">
        <f t="shared" si="678"/>
        <v>0</v>
      </c>
      <c r="KA54" s="945">
        <f t="shared" si="678"/>
        <v>6.3E-2</v>
      </c>
      <c r="KB54" s="945">
        <f t="shared" si="678"/>
        <v>0</v>
      </c>
      <c r="KC54" s="945">
        <f t="shared" si="678"/>
        <v>0</v>
      </c>
      <c r="KD54" s="946">
        <f t="shared" si="678"/>
        <v>0</v>
      </c>
      <c r="KE54" s="946">
        <f t="shared" si="678"/>
        <v>0</v>
      </c>
      <c r="KF54" s="946">
        <f t="shared" si="678"/>
        <v>0</v>
      </c>
      <c r="KG54" s="946">
        <f t="shared" si="678"/>
        <v>0</v>
      </c>
      <c r="KH54" s="946">
        <f t="shared" si="678"/>
        <v>0</v>
      </c>
      <c r="KI54" s="946">
        <f t="shared" si="678"/>
        <v>0</v>
      </c>
      <c r="KJ54" s="946">
        <f t="shared" si="678"/>
        <v>0</v>
      </c>
      <c r="KK54" s="946">
        <f t="shared" si="678"/>
        <v>0</v>
      </c>
      <c r="KL54" s="946">
        <f t="shared" si="678"/>
        <v>0</v>
      </c>
      <c r="KM54" s="946">
        <f t="shared" si="678"/>
        <v>0</v>
      </c>
      <c r="KN54" s="946">
        <f t="shared" si="678"/>
        <v>0</v>
      </c>
      <c r="KO54" s="946">
        <f t="shared" si="678"/>
        <v>0</v>
      </c>
      <c r="KP54" s="946">
        <f t="shared" si="678"/>
        <v>0</v>
      </c>
      <c r="KQ54" s="946">
        <f t="shared" si="678"/>
        <v>0</v>
      </c>
      <c r="KR54" s="898"/>
      <c r="KS54" s="898"/>
      <c r="KT54" s="898"/>
      <c r="KU54" s="898"/>
      <c r="KV54" s="898"/>
      <c r="KW54" s="898"/>
      <c r="KX54" s="898"/>
      <c r="KY54" s="898"/>
      <c r="KZ54" s="1363"/>
      <c r="LA54" s="1217">
        <f t="shared" ref="LA54:MM54" si="679">SUM(JA54/$DO$14)</f>
        <v>0</v>
      </c>
      <c r="LB54" s="1217">
        <f t="shared" si="679"/>
        <v>0</v>
      </c>
      <c r="LC54" s="1217">
        <f t="shared" si="679"/>
        <v>0</v>
      </c>
      <c r="LD54" s="545">
        <f t="shared" si="679"/>
        <v>0</v>
      </c>
      <c r="LE54" s="545">
        <f t="shared" si="679"/>
        <v>0</v>
      </c>
      <c r="LF54" s="329">
        <f t="shared" si="679"/>
        <v>0</v>
      </c>
      <c r="LG54" s="550">
        <f t="shared" si="679"/>
        <v>0</v>
      </c>
      <c r="LH54" s="550">
        <f t="shared" si="679"/>
        <v>0</v>
      </c>
      <c r="LI54" s="550">
        <f t="shared" si="679"/>
        <v>0</v>
      </c>
      <c r="LJ54" s="550">
        <f t="shared" si="679"/>
        <v>0</v>
      </c>
      <c r="LK54" s="550">
        <f t="shared" si="679"/>
        <v>0</v>
      </c>
      <c r="LL54" s="550">
        <f t="shared" si="679"/>
        <v>0</v>
      </c>
      <c r="LM54" s="550">
        <f t="shared" si="679"/>
        <v>0</v>
      </c>
      <c r="LN54" s="550">
        <f t="shared" si="679"/>
        <v>616</v>
      </c>
      <c r="LO54" s="1217">
        <f t="shared" si="679"/>
        <v>0</v>
      </c>
      <c r="LP54" s="1217">
        <f t="shared" si="679"/>
        <v>0</v>
      </c>
      <c r="LQ54" s="1217">
        <f t="shared" si="679"/>
        <v>0</v>
      </c>
      <c r="LR54" s="550">
        <f t="shared" si="679"/>
        <v>0</v>
      </c>
      <c r="LS54" s="550">
        <f t="shared" si="679"/>
        <v>0</v>
      </c>
      <c r="LT54" s="550">
        <f t="shared" si="679"/>
        <v>0</v>
      </c>
      <c r="LU54" s="550">
        <f t="shared" si="679"/>
        <v>0</v>
      </c>
      <c r="LV54" s="932">
        <f t="shared" si="679"/>
        <v>0</v>
      </c>
      <c r="LW54" s="932">
        <f t="shared" si="679"/>
        <v>0</v>
      </c>
      <c r="LX54" s="932">
        <f t="shared" si="679"/>
        <v>0</v>
      </c>
      <c r="LY54" s="932">
        <f t="shared" si="679"/>
        <v>2.1000000000000001E-2</v>
      </c>
      <c r="LZ54" s="932">
        <f t="shared" si="679"/>
        <v>0</v>
      </c>
      <c r="MA54" s="932">
        <f t="shared" si="679"/>
        <v>0.126</v>
      </c>
      <c r="MB54" s="932">
        <f t="shared" si="679"/>
        <v>0</v>
      </c>
      <c r="MC54" s="932">
        <f t="shared" si="679"/>
        <v>0</v>
      </c>
      <c r="MD54" s="932">
        <f t="shared" si="679"/>
        <v>0</v>
      </c>
      <c r="ME54" s="327">
        <f t="shared" si="679"/>
        <v>0</v>
      </c>
      <c r="MF54" s="327">
        <f t="shared" si="679"/>
        <v>0</v>
      </c>
      <c r="MG54" s="327">
        <f t="shared" si="679"/>
        <v>0</v>
      </c>
      <c r="MH54" s="327">
        <f t="shared" si="679"/>
        <v>0</v>
      </c>
      <c r="MI54" s="327">
        <f t="shared" si="679"/>
        <v>0</v>
      </c>
      <c r="MJ54" s="327">
        <f t="shared" si="679"/>
        <v>0</v>
      </c>
      <c r="MK54" s="327">
        <f t="shared" si="679"/>
        <v>0</v>
      </c>
      <c r="ML54" s="327">
        <f t="shared" si="679"/>
        <v>0</v>
      </c>
      <c r="MM54" s="327">
        <f t="shared" si="679"/>
        <v>0</v>
      </c>
      <c r="MN54" s="327">
        <f t="shared" ref="MN54:MP54" si="680">SUM(KN54/$DO$14)</f>
        <v>0</v>
      </c>
      <c r="MO54" s="327">
        <f t="shared" si="680"/>
        <v>0</v>
      </c>
      <c r="MP54" s="327">
        <f t="shared" si="680"/>
        <v>0</v>
      </c>
      <c r="MQ54" s="327">
        <f>SUM(KQ54/$DO$14)</f>
        <v>0</v>
      </c>
    </row>
    <row r="55" spans="1:355" s="317" customFormat="1" ht="15" hidden="1" customHeight="1" outlineLevel="1" thickTop="1" thickBot="1" x14ac:dyDescent="0.3">
      <c r="A55" s="941"/>
      <c r="B55" s="1923" t="str">
        <f>$B$35</f>
        <v>Expert Heavy</v>
      </c>
      <c r="C55" s="1924"/>
      <c r="D55" s="653">
        <v>1</v>
      </c>
      <c r="E55" s="841"/>
      <c r="F55" s="319"/>
      <c r="G55" s="1923"/>
      <c r="H55" s="1924"/>
      <c r="I55" s="781"/>
      <c r="J55" s="841"/>
      <c r="K55" s="319"/>
      <c r="L55" s="782"/>
      <c r="M55" s="842">
        <f>((E50*L55)/1)*(D55)</f>
        <v>0</v>
      </c>
      <c r="N55" s="784">
        <f t="shared" si="567"/>
        <v>0</v>
      </c>
      <c r="O55" s="1534"/>
      <c r="P55" s="789">
        <v>2</v>
      </c>
      <c r="Q55" s="842">
        <f>((E50*P55)/1)*(D55)</f>
        <v>40</v>
      </c>
      <c r="R55" s="784">
        <f t="shared" si="568"/>
        <v>164.99531453680223</v>
      </c>
      <c r="S55" s="1534"/>
      <c r="T55" s="789">
        <v>3.8</v>
      </c>
      <c r="U55" s="842">
        <f>((E50*T55)/1)*(D55)</f>
        <v>76</v>
      </c>
      <c r="V55" s="784">
        <f t="shared" si="569"/>
        <v>198.3963217107088</v>
      </c>
      <c r="W55" s="1534"/>
      <c r="X55" s="789">
        <v>5.7</v>
      </c>
      <c r="Y55" s="842">
        <f>((E50*X55)/1)*(D55)</f>
        <v>114</v>
      </c>
      <c r="Z55" s="784">
        <f t="shared" si="570"/>
        <v>189.62702177300721</v>
      </c>
      <c r="AA55" s="1534"/>
      <c r="AB55" s="789">
        <v>2.8</v>
      </c>
      <c r="AC55" s="842">
        <f>((E50*AB55)/1)*(D55)</f>
        <v>56</v>
      </c>
      <c r="AD55" s="784">
        <f t="shared" si="571"/>
        <v>116.19217405841383</v>
      </c>
      <c r="AE55" s="1534"/>
      <c r="AF55" s="789"/>
      <c r="AG55" s="842">
        <f>((E50*AF55)/1)*(D55)</f>
        <v>0</v>
      </c>
      <c r="AH55" s="784">
        <f t="shared" si="572"/>
        <v>0</v>
      </c>
      <c r="AI55" s="1534"/>
      <c r="AJ55" s="789">
        <v>1</v>
      </c>
      <c r="AK55" s="842">
        <f>((E50*AJ55)/1)*(D55)</f>
        <v>20</v>
      </c>
      <c r="AL55" s="784">
        <f t="shared" si="573"/>
        <v>11.434613095470732</v>
      </c>
      <c r="AM55" s="1534"/>
      <c r="AN55" s="789"/>
      <c r="AO55" s="833">
        <f>((E50*AN55)/1)*(D55)</f>
        <v>0</v>
      </c>
      <c r="AP55" s="784">
        <f t="shared" si="574"/>
        <v>0</v>
      </c>
      <c r="AQ55" s="1534"/>
      <c r="AR55" s="789"/>
      <c r="AS55" s="842">
        <f>((E50*AR55)/1)*(D55)</f>
        <v>0</v>
      </c>
      <c r="AT55" s="784">
        <f t="shared" si="575"/>
        <v>0</v>
      </c>
      <c r="AU55" s="1534"/>
      <c r="AV55" s="789"/>
      <c r="AW55" s="842">
        <f>((E50*AV55)/1)*(D55)</f>
        <v>0</v>
      </c>
      <c r="AX55" s="784">
        <f t="shared" si="576"/>
        <v>0</v>
      </c>
      <c r="AY55" s="1534"/>
      <c r="AZ55" s="789"/>
      <c r="BA55" s="843">
        <f>((E50*AZ55)/1)*(D55)</f>
        <v>0</v>
      </c>
      <c r="BB55" s="784">
        <f t="shared" si="577"/>
        <v>0</v>
      </c>
      <c r="BC55" s="649"/>
      <c r="BD55" s="840"/>
      <c r="BE55" s="842">
        <f>((E50*BD55)/1)*(D55)</f>
        <v>0</v>
      </c>
      <c r="BF55" s="319"/>
      <c r="BG55" s="880">
        <f t="shared" si="578"/>
        <v>1.3612908903488055</v>
      </c>
      <c r="BH55" s="881">
        <f t="shared" si="579"/>
        <v>1.3721673870462956</v>
      </c>
      <c r="BI55" s="786">
        <f t="shared" si="580"/>
        <v>686.08369352314776</v>
      </c>
      <c r="BJ55" s="792"/>
      <c r="BK55" s="786">
        <f t="shared" si="581"/>
        <v>960.51717093240688</v>
      </c>
      <c r="BL55" s="1943" t="s">
        <v>1372</v>
      </c>
      <c r="BM55" s="1830"/>
      <c r="BN55" s="1944"/>
      <c r="BO55" s="1580"/>
      <c r="BP55" s="1580"/>
      <c r="BQ55" s="1484"/>
      <c r="BR55" s="734">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82.497657268401113</v>
      </c>
      <c r="BS55" s="692">
        <f t="shared" si="590"/>
        <v>24.880245842851135</v>
      </c>
      <c r="BT55" s="693">
        <f>P51</f>
        <v>1</v>
      </c>
      <c r="BU55" s="1146" t="str">
        <f>$BU$15</f>
        <v>GH CALiMAGic</v>
      </c>
      <c r="BV55" s="1155" t="str">
        <f>$BV$15</f>
        <v>Vigor</v>
      </c>
      <c r="BW55" s="1239">
        <f>BW$15</f>
        <v>0</v>
      </c>
      <c r="BX55" s="1239">
        <f t="shared" ref="BX55:DM55" si="681">BX$15</f>
        <v>0.01</v>
      </c>
      <c r="BY55" s="1239">
        <f t="shared" si="681"/>
        <v>0</v>
      </c>
      <c r="BZ55" s="1240">
        <f t="shared" si="681"/>
        <v>0</v>
      </c>
      <c r="CA55" s="1240">
        <f t="shared" si="681"/>
        <v>0</v>
      </c>
      <c r="CB55" s="1241">
        <f t="shared" si="681"/>
        <v>0</v>
      </c>
      <c r="CC55" s="1242">
        <f t="shared" si="681"/>
        <v>0</v>
      </c>
      <c r="CD55" s="1242">
        <f t="shared" si="681"/>
        <v>0</v>
      </c>
      <c r="CE55" s="1242">
        <f t="shared" si="681"/>
        <v>0</v>
      </c>
      <c r="CF55" s="1242">
        <f t="shared" si="681"/>
        <v>0</v>
      </c>
      <c r="CG55" s="1242">
        <f t="shared" si="681"/>
        <v>0</v>
      </c>
      <c r="CH55" s="1242">
        <f t="shared" si="681"/>
        <v>0</v>
      </c>
      <c r="CI55" s="1242">
        <f t="shared" si="681"/>
        <v>0</v>
      </c>
      <c r="CJ55" s="1242">
        <f t="shared" si="681"/>
        <v>0</v>
      </c>
      <c r="CK55" s="1239">
        <f t="shared" si="681"/>
        <v>0</v>
      </c>
      <c r="CL55" s="1240">
        <f t="shared" si="681"/>
        <v>0</v>
      </c>
      <c r="CM55" s="1241">
        <f t="shared" si="681"/>
        <v>0</v>
      </c>
      <c r="CN55" s="1242">
        <f t="shared" si="681"/>
        <v>1.4999999999999999E-2</v>
      </c>
      <c r="CO55" s="1242">
        <f t="shared" si="681"/>
        <v>0.05</v>
      </c>
      <c r="CP55" s="1242">
        <f t="shared" si="681"/>
        <v>0</v>
      </c>
      <c r="CQ55" s="1242">
        <f t="shared" si="681"/>
        <v>0</v>
      </c>
      <c r="CR55" s="1243">
        <f t="shared" si="681"/>
        <v>0</v>
      </c>
      <c r="CS55" s="1243">
        <f t="shared" si="681"/>
        <v>1E-3</v>
      </c>
      <c r="CT55" s="1243">
        <f t="shared" si="681"/>
        <v>0</v>
      </c>
      <c r="CU55" s="1243">
        <f t="shared" si="681"/>
        <v>0</v>
      </c>
      <c r="CV55" s="1243">
        <f t="shared" si="681"/>
        <v>0</v>
      </c>
      <c r="CW55" s="1243">
        <f t="shared" si="681"/>
        <v>0</v>
      </c>
      <c r="CX55" s="1243">
        <f t="shared" si="681"/>
        <v>0</v>
      </c>
      <c r="CY55" s="1243">
        <f t="shared" si="681"/>
        <v>0</v>
      </c>
      <c r="CZ55" s="1244">
        <f t="shared" si="681"/>
        <v>0</v>
      </c>
      <c r="DA55" s="1244">
        <f t="shared" si="681"/>
        <v>0</v>
      </c>
      <c r="DB55" s="1244">
        <f t="shared" si="681"/>
        <v>0</v>
      </c>
      <c r="DC55" s="1244">
        <f t="shared" si="681"/>
        <v>0</v>
      </c>
      <c r="DD55" s="1244">
        <f t="shared" si="681"/>
        <v>0</v>
      </c>
      <c r="DE55" s="1244">
        <f t="shared" si="681"/>
        <v>0</v>
      </c>
      <c r="DF55" s="1244">
        <f t="shared" si="681"/>
        <v>0</v>
      </c>
      <c r="DG55" s="1244">
        <f t="shared" si="681"/>
        <v>0</v>
      </c>
      <c r="DH55" s="1244">
        <f t="shared" si="681"/>
        <v>0</v>
      </c>
      <c r="DI55" s="1244">
        <f t="shared" si="681"/>
        <v>0</v>
      </c>
      <c r="DJ55" s="1244">
        <f t="shared" si="681"/>
        <v>0</v>
      </c>
      <c r="DK55" s="1244">
        <f t="shared" si="681"/>
        <v>0</v>
      </c>
      <c r="DL55" s="1244">
        <f t="shared" si="681"/>
        <v>0</v>
      </c>
      <c r="DM55" s="1244">
        <f t="shared" si="681"/>
        <v>0</v>
      </c>
      <c r="DN55" s="933"/>
      <c r="DT55" s="739"/>
      <c r="EM55" s="898"/>
      <c r="EN55" s="898"/>
      <c r="EO55" s="898"/>
      <c r="EP55" s="898"/>
      <c r="EQ55" s="898"/>
      <c r="ER55" s="898"/>
      <c r="ES55" s="898"/>
      <c r="ET55" s="898"/>
      <c r="EU55" s="898"/>
      <c r="EV55" s="898"/>
      <c r="EW55" s="898"/>
      <c r="EX55" s="898"/>
      <c r="EY55" s="898"/>
      <c r="EZ55" s="1348" t="str">
        <f t="shared" si="592"/>
        <v>GH CALiMAGic</v>
      </c>
      <c r="FA55" s="1224">
        <f t="shared" si="593"/>
        <v>0</v>
      </c>
      <c r="FB55" s="1224">
        <f t="shared" si="594"/>
        <v>0.01</v>
      </c>
      <c r="FC55" s="1224">
        <f t="shared" si="595"/>
        <v>0</v>
      </c>
      <c r="FD55" s="544">
        <f t="shared" si="596"/>
        <v>0</v>
      </c>
      <c r="FE55" s="544">
        <f t="shared" si="597"/>
        <v>0</v>
      </c>
      <c r="FF55" s="324">
        <f t="shared" si="598"/>
        <v>0</v>
      </c>
      <c r="FG55" s="549">
        <f t="shared" si="599"/>
        <v>0</v>
      </c>
      <c r="FH55" s="549">
        <f t="shared" si="600"/>
        <v>0</v>
      </c>
      <c r="FI55" s="549">
        <f t="shared" si="601"/>
        <v>0</v>
      </c>
      <c r="FJ55" s="549">
        <f t="shared" si="602"/>
        <v>0</v>
      </c>
      <c r="FK55" s="549">
        <f t="shared" si="603"/>
        <v>0</v>
      </c>
      <c r="FL55" s="549">
        <f t="shared" si="604"/>
        <v>0</v>
      </c>
      <c r="FM55" s="549">
        <f t="shared" si="605"/>
        <v>0</v>
      </c>
      <c r="FN55" s="549">
        <f t="shared" si="606"/>
        <v>0</v>
      </c>
      <c r="FO55" s="1203">
        <f t="shared" si="607"/>
        <v>0.01</v>
      </c>
      <c r="FP55" s="544">
        <f t="shared" si="608"/>
        <v>0</v>
      </c>
      <c r="FQ55" s="324">
        <f t="shared" si="609"/>
        <v>0</v>
      </c>
      <c r="FR55" s="548">
        <f t="shared" si="610"/>
        <v>1.4999999999999999E-2</v>
      </c>
      <c r="FS55" s="548">
        <f t="shared" si="611"/>
        <v>0.05</v>
      </c>
      <c r="FT55" s="548">
        <f t="shared" ref="FT55:FT68" si="682">SUM($CP55*$BT55) +$FK55</f>
        <v>0</v>
      </c>
      <c r="FU55" s="548">
        <f t="shared" si="612"/>
        <v>0</v>
      </c>
      <c r="FV55" s="928">
        <f t="shared" si="613"/>
        <v>0</v>
      </c>
      <c r="FW55" s="928">
        <f t="shared" si="614"/>
        <v>1E-3</v>
      </c>
      <c r="FX55" s="928">
        <f t="shared" si="615"/>
        <v>0</v>
      </c>
      <c r="FY55" s="928">
        <f t="shared" si="616"/>
        <v>0</v>
      </c>
      <c r="FZ55" s="928">
        <f t="shared" si="617"/>
        <v>0</v>
      </c>
      <c r="GA55" s="928">
        <f t="shared" si="618"/>
        <v>0</v>
      </c>
      <c r="GB55" s="928">
        <f t="shared" si="619"/>
        <v>0</v>
      </c>
      <c r="GC55" s="928">
        <f t="shared" si="620"/>
        <v>0</v>
      </c>
      <c r="GD55" s="326">
        <f t="shared" si="621"/>
        <v>0</v>
      </c>
      <c r="GE55" s="326">
        <f t="shared" si="622"/>
        <v>0</v>
      </c>
      <c r="GF55" s="326">
        <f t="shared" si="623"/>
        <v>0</v>
      </c>
      <c r="GG55" s="326">
        <f t="shared" si="624"/>
        <v>0</v>
      </c>
      <c r="GH55" s="326">
        <f t="shared" si="625"/>
        <v>0</v>
      </c>
      <c r="GI55" s="326">
        <f t="shared" si="626"/>
        <v>0</v>
      </c>
      <c r="GJ55" s="326">
        <f t="shared" si="627"/>
        <v>0</v>
      </c>
      <c r="GK55" s="326">
        <f t="shared" si="628"/>
        <v>0</v>
      </c>
      <c r="GL55" s="326">
        <f t="shared" si="629"/>
        <v>0</v>
      </c>
      <c r="GM55" s="326">
        <f t="shared" si="630"/>
        <v>0</v>
      </c>
      <c r="GN55" s="326">
        <f t="shared" si="631"/>
        <v>0</v>
      </c>
      <c r="GO55" s="326">
        <f t="shared" si="632"/>
        <v>0</v>
      </c>
      <c r="GP55" s="326">
        <f t="shared" si="633"/>
        <v>0</v>
      </c>
      <c r="GQ55" s="326">
        <f t="shared" si="634"/>
        <v>0</v>
      </c>
      <c r="GR55" s="899"/>
      <c r="GS55" s="899"/>
      <c r="GT55" s="899"/>
      <c r="GU55" s="899"/>
      <c r="GV55" s="899"/>
      <c r="GW55" s="899"/>
      <c r="GX55" s="899"/>
      <c r="GY55" s="899"/>
      <c r="GZ55" s="1374"/>
      <c r="HA55" s="1225">
        <f t="shared" si="635"/>
        <v>0</v>
      </c>
      <c r="HB55" s="1225">
        <f t="shared" si="636"/>
        <v>3.2737165582698855E-3</v>
      </c>
      <c r="HC55" s="1225">
        <f t="shared" si="637"/>
        <v>0</v>
      </c>
      <c r="HD55" s="542">
        <f t="shared" si="638"/>
        <v>0</v>
      </c>
      <c r="HE55" s="542">
        <f t="shared" si="639"/>
        <v>0</v>
      </c>
      <c r="HF55" s="321">
        <f t="shared" si="640"/>
        <v>0</v>
      </c>
      <c r="HG55" s="547">
        <f t="shared" si="641"/>
        <v>0</v>
      </c>
      <c r="HH55" s="547">
        <f t="shared" si="642"/>
        <v>0</v>
      </c>
      <c r="HI55" s="547">
        <f t="shared" si="643"/>
        <v>0</v>
      </c>
      <c r="HJ55" s="547">
        <f t="shared" si="644"/>
        <v>0</v>
      </c>
      <c r="HK55" s="547">
        <f t="shared" si="645"/>
        <v>0</v>
      </c>
      <c r="HL55" s="547">
        <f t="shared" si="646"/>
        <v>0</v>
      </c>
      <c r="HM55" s="547">
        <f t="shared" si="647"/>
        <v>0</v>
      </c>
      <c r="HN55" s="547">
        <f t="shared" si="648"/>
        <v>0</v>
      </c>
      <c r="HO55" s="1225">
        <f t="shared" si="649"/>
        <v>0</v>
      </c>
      <c r="HP55" s="542">
        <f t="shared" si="650"/>
        <v>0</v>
      </c>
      <c r="HQ55" s="321">
        <f t="shared" si="651"/>
        <v>0</v>
      </c>
      <c r="HR55" s="547">
        <f t="shared" si="652"/>
        <v>4.9105748374048287E-3</v>
      </c>
      <c r="HS55" s="547">
        <f t="shared" si="653"/>
        <v>1.636858279134943E-2</v>
      </c>
      <c r="HT55" s="547">
        <f t="shared" si="654"/>
        <v>0</v>
      </c>
      <c r="HU55" s="547">
        <f t="shared" si="655"/>
        <v>0</v>
      </c>
      <c r="HV55" s="931">
        <f t="shared" si="656"/>
        <v>0</v>
      </c>
      <c r="HW55" s="931">
        <f t="shared" si="657"/>
        <v>3.273716558269886E-4</v>
      </c>
      <c r="HX55" s="931">
        <f t="shared" si="658"/>
        <v>0</v>
      </c>
      <c r="HY55" s="931">
        <f t="shared" si="659"/>
        <v>0</v>
      </c>
      <c r="HZ55" s="931">
        <f t="shared" si="660"/>
        <v>0</v>
      </c>
      <c r="IA55" s="931">
        <f t="shared" si="661"/>
        <v>0</v>
      </c>
      <c r="IB55" s="931">
        <f t="shared" si="662"/>
        <v>0</v>
      </c>
      <c r="IC55" s="931">
        <f t="shared" si="663"/>
        <v>0</v>
      </c>
      <c r="ID55" s="1226">
        <f t="shared" si="664"/>
        <v>0</v>
      </c>
      <c r="IE55" s="1226">
        <f t="shared" si="665"/>
        <v>0</v>
      </c>
      <c r="IF55" s="1226">
        <f t="shared" si="666"/>
        <v>0</v>
      </c>
      <c r="IG55" s="1226">
        <f t="shared" si="667"/>
        <v>0</v>
      </c>
      <c r="IH55" s="1226">
        <f t="shared" si="668"/>
        <v>0</v>
      </c>
      <c r="II55" s="1226">
        <f t="shared" si="669"/>
        <v>0</v>
      </c>
      <c r="IJ55" s="1226">
        <f t="shared" si="670"/>
        <v>0</v>
      </c>
      <c r="IK55" s="1226">
        <f t="shared" si="671"/>
        <v>0</v>
      </c>
      <c r="IL55" s="1226">
        <f t="shared" si="672"/>
        <v>0</v>
      </c>
      <c r="IM55" s="1226">
        <f t="shared" si="673"/>
        <v>0</v>
      </c>
      <c r="IN55" s="1226">
        <f t="shared" si="674"/>
        <v>0</v>
      </c>
      <c r="IO55" s="1226">
        <f t="shared" si="675"/>
        <v>0</v>
      </c>
      <c r="IP55" s="1226">
        <f t="shared" si="676"/>
        <v>0</v>
      </c>
      <c r="IQ55" s="1226">
        <f t="shared" si="677"/>
        <v>0</v>
      </c>
      <c r="IR55" s="902"/>
      <c r="IS55" s="902"/>
      <c r="IT55" s="902"/>
      <c r="IU55" s="902"/>
      <c r="IV55" s="902"/>
      <c r="IW55" s="902"/>
      <c r="IX55" s="902"/>
      <c r="IY55" s="902"/>
      <c r="IZ55" s="1365"/>
      <c r="JA55" s="1231">
        <f t="shared" ref="JA55:KQ55" si="683">SUM(BW55*$DP$15)</f>
        <v>0</v>
      </c>
      <c r="JB55" s="1231">
        <f t="shared" si="683"/>
        <v>46.9</v>
      </c>
      <c r="JC55" s="1231">
        <f t="shared" si="683"/>
        <v>0</v>
      </c>
      <c r="JD55" s="942">
        <f t="shared" si="683"/>
        <v>0</v>
      </c>
      <c r="JE55" s="942">
        <f t="shared" si="683"/>
        <v>0</v>
      </c>
      <c r="JF55" s="943">
        <f t="shared" si="683"/>
        <v>0</v>
      </c>
      <c r="JG55" s="944">
        <f t="shared" si="683"/>
        <v>0</v>
      </c>
      <c r="JH55" s="944">
        <f t="shared" si="683"/>
        <v>0</v>
      </c>
      <c r="JI55" s="944">
        <f t="shared" si="683"/>
        <v>0</v>
      </c>
      <c r="JJ55" s="944">
        <f t="shared" si="683"/>
        <v>0</v>
      </c>
      <c r="JK55" s="944">
        <f t="shared" si="683"/>
        <v>0</v>
      </c>
      <c r="JL55" s="944">
        <f t="shared" si="683"/>
        <v>0</v>
      </c>
      <c r="JM55" s="944">
        <f t="shared" si="683"/>
        <v>0</v>
      </c>
      <c r="JN55" s="944">
        <f t="shared" si="683"/>
        <v>0</v>
      </c>
      <c r="JO55" s="1231">
        <f t="shared" si="683"/>
        <v>0</v>
      </c>
      <c r="JP55" s="942">
        <f t="shared" si="683"/>
        <v>0</v>
      </c>
      <c r="JQ55" s="943">
        <f t="shared" si="683"/>
        <v>0</v>
      </c>
      <c r="JR55" s="944">
        <f t="shared" si="683"/>
        <v>70.349999999999994</v>
      </c>
      <c r="JS55" s="944">
        <f t="shared" si="683"/>
        <v>234.5</v>
      </c>
      <c r="JT55" s="944">
        <f t="shared" si="683"/>
        <v>0</v>
      </c>
      <c r="JU55" s="944">
        <f t="shared" si="683"/>
        <v>0</v>
      </c>
      <c r="JV55" s="945">
        <f t="shared" si="683"/>
        <v>0</v>
      </c>
      <c r="JW55" s="945">
        <f t="shared" si="683"/>
        <v>4.6900000000000004</v>
      </c>
      <c r="JX55" s="945">
        <f t="shared" si="683"/>
        <v>0</v>
      </c>
      <c r="JY55" s="945">
        <f t="shared" si="683"/>
        <v>0</v>
      </c>
      <c r="JZ55" s="945">
        <f t="shared" si="683"/>
        <v>0</v>
      </c>
      <c r="KA55" s="945">
        <f t="shared" si="683"/>
        <v>0</v>
      </c>
      <c r="KB55" s="945">
        <f t="shared" si="683"/>
        <v>0</v>
      </c>
      <c r="KC55" s="945">
        <f t="shared" si="683"/>
        <v>0</v>
      </c>
      <c r="KD55" s="946">
        <f t="shared" si="683"/>
        <v>0</v>
      </c>
      <c r="KE55" s="946">
        <f t="shared" si="683"/>
        <v>0</v>
      </c>
      <c r="KF55" s="946">
        <f t="shared" si="683"/>
        <v>0</v>
      </c>
      <c r="KG55" s="946">
        <f t="shared" si="683"/>
        <v>0</v>
      </c>
      <c r="KH55" s="946">
        <f t="shared" si="683"/>
        <v>0</v>
      </c>
      <c r="KI55" s="946">
        <f t="shared" si="683"/>
        <v>0</v>
      </c>
      <c r="KJ55" s="946">
        <f t="shared" si="683"/>
        <v>0</v>
      </c>
      <c r="KK55" s="946">
        <f t="shared" si="683"/>
        <v>0</v>
      </c>
      <c r="KL55" s="946">
        <f t="shared" si="683"/>
        <v>0</v>
      </c>
      <c r="KM55" s="946">
        <f t="shared" si="683"/>
        <v>0</v>
      </c>
      <c r="KN55" s="946">
        <f t="shared" si="683"/>
        <v>0</v>
      </c>
      <c r="KO55" s="946">
        <f t="shared" si="683"/>
        <v>0</v>
      </c>
      <c r="KP55" s="946">
        <f t="shared" si="683"/>
        <v>0</v>
      </c>
      <c r="KQ55" s="946">
        <f t="shared" si="683"/>
        <v>0</v>
      </c>
      <c r="KR55" s="898"/>
      <c r="KS55" s="898"/>
      <c r="KT55" s="898"/>
      <c r="KU55" s="898"/>
      <c r="KV55" s="898"/>
      <c r="KW55" s="898"/>
      <c r="KX55" s="898"/>
      <c r="KY55" s="898"/>
      <c r="KZ55" s="1363"/>
      <c r="LA55" s="1217">
        <f t="shared" ref="LA55:MM55" si="684">SUM(JA55/$DO$15)</f>
        <v>0</v>
      </c>
      <c r="LB55" s="1217">
        <f t="shared" si="684"/>
        <v>12.391017173051518</v>
      </c>
      <c r="LC55" s="1217">
        <f t="shared" si="684"/>
        <v>0</v>
      </c>
      <c r="LD55" s="545">
        <f t="shared" si="684"/>
        <v>0</v>
      </c>
      <c r="LE55" s="545">
        <f t="shared" si="684"/>
        <v>0</v>
      </c>
      <c r="LF55" s="329">
        <f t="shared" si="684"/>
        <v>0</v>
      </c>
      <c r="LG55" s="550">
        <f t="shared" si="684"/>
        <v>0</v>
      </c>
      <c r="LH55" s="550">
        <f t="shared" si="684"/>
        <v>0</v>
      </c>
      <c r="LI55" s="550">
        <f t="shared" si="684"/>
        <v>0</v>
      </c>
      <c r="LJ55" s="550">
        <f t="shared" si="684"/>
        <v>0</v>
      </c>
      <c r="LK55" s="550">
        <f t="shared" si="684"/>
        <v>0</v>
      </c>
      <c r="LL55" s="550">
        <f t="shared" si="684"/>
        <v>0</v>
      </c>
      <c r="LM55" s="550">
        <f t="shared" si="684"/>
        <v>0</v>
      </c>
      <c r="LN55" s="550">
        <f t="shared" si="684"/>
        <v>0</v>
      </c>
      <c r="LO55" s="1217">
        <f t="shared" si="684"/>
        <v>0</v>
      </c>
      <c r="LP55" s="1217">
        <f t="shared" si="684"/>
        <v>0</v>
      </c>
      <c r="LQ55" s="1217">
        <f t="shared" si="684"/>
        <v>0</v>
      </c>
      <c r="LR55" s="550">
        <f t="shared" si="684"/>
        <v>18.586525759577277</v>
      </c>
      <c r="LS55" s="550">
        <f t="shared" si="684"/>
        <v>61.955085865257594</v>
      </c>
      <c r="LT55" s="550">
        <f t="shared" si="684"/>
        <v>0</v>
      </c>
      <c r="LU55" s="550">
        <f t="shared" si="684"/>
        <v>0</v>
      </c>
      <c r="LV55" s="932">
        <f t="shared" si="684"/>
        <v>0</v>
      </c>
      <c r="LW55" s="932">
        <f t="shared" si="684"/>
        <v>1.239101717305152</v>
      </c>
      <c r="LX55" s="932">
        <f t="shared" si="684"/>
        <v>0</v>
      </c>
      <c r="LY55" s="932">
        <f t="shared" si="684"/>
        <v>0</v>
      </c>
      <c r="LZ55" s="932">
        <f t="shared" si="684"/>
        <v>0</v>
      </c>
      <c r="MA55" s="932">
        <f t="shared" si="684"/>
        <v>0</v>
      </c>
      <c r="MB55" s="932">
        <f t="shared" si="684"/>
        <v>0</v>
      </c>
      <c r="MC55" s="932">
        <f t="shared" si="684"/>
        <v>0</v>
      </c>
      <c r="MD55" s="932">
        <f t="shared" si="684"/>
        <v>0</v>
      </c>
      <c r="ME55" s="327">
        <f t="shared" si="684"/>
        <v>0</v>
      </c>
      <c r="MF55" s="327">
        <f t="shared" si="684"/>
        <v>0</v>
      </c>
      <c r="MG55" s="327">
        <f t="shared" si="684"/>
        <v>0</v>
      </c>
      <c r="MH55" s="327">
        <f t="shared" si="684"/>
        <v>0</v>
      </c>
      <c r="MI55" s="327">
        <f t="shared" si="684"/>
        <v>0</v>
      </c>
      <c r="MJ55" s="327">
        <f t="shared" si="684"/>
        <v>0</v>
      </c>
      <c r="MK55" s="327">
        <f t="shared" si="684"/>
        <v>0</v>
      </c>
      <c r="ML55" s="327">
        <f t="shared" si="684"/>
        <v>0</v>
      </c>
      <c r="MM55" s="327">
        <f t="shared" si="684"/>
        <v>0</v>
      </c>
      <c r="MN55" s="327">
        <f t="shared" ref="MN55:MP55" si="685">SUM(KN55/$DO$15)</f>
        <v>0</v>
      </c>
      <c r="MO55" s="327">
        <f t="shared" si="685"/>
        <v>0</v>
      </c>
      <c r="MP55" s="327">
        <f t="shared" si="685"/>
        <v>0</v>
      </c>
      <c r="MQ55" s="327">
        <f>SUM(KQ55/$DO$15)</f>
        <v>0</v>
      </c>
    </row>
    <row r="56" spans="1:355" s="317" customFormat="1" ht="15" hidden="1" customHeight="1" outlineLevel="1" thickTop="1" thickBot="1" x14ac:dyDescent="0.3">
      <c r="A56" s="941"/>
      <c r="B56" s="1928" t="str">
        <f>$B$36</f>
        <v>Full Light</v>
      </c>
      <c r="C56" s="1924"/>
      <c r="D56" s="653">
        <v>1</v>
      </c>
      <c r="E56" s="836"/>
      <c r="F56" s="319"/>
      <c r="G56" s="1928"/>
      <c r="H56" s="1924"/>
      <c r="I56" s="788"/>
      <c r="J56" s="836"/>
      <c r="K56" s="319"/>
      <c r="L56" s="782"/>
      <c r="M56" s="837">
        <f>((E50*L56)/1)*(D56)</f>
        <v>0</v>
      </c>
      <c r="N56" s="784">
        <f t="shared" si="567"/>
        <v>0</v>
      </c>
      <c r="O56" s="1534"/>
      <c r="P56" s="789">
        <v>1.8</v>
      </c>
      <c r="Q56" s="837">
        <f>((E50*P56)/1)*(D56)</f>
        <v>36</v>
      </c>
      <c r="R56" s="784">
        <f t="shared" si="568"/>
        <v>148.49578308312201</v>
      </c>
      <c r="S56" s="1534"/>
      <c r="T56" s="789">
        <v>2.8</v>
      </c>
      <c r="U56" s="837">
        <f>((E50*T56)/1)*(D56)</f>
        <v>56</v>
      </c>
      <c r="V56" s="784">
        <f t="shared" si="569"/>
        <v>146.18676336578542</v>
      </c>
      <c r="W56" s="1534"/>
      <c r="X56" s="789">
        <v>3.8</v>
      </c>
      <c r="Y56" s="837">
        <f>((E50*X56)/1)*(D56)</f>
        <v>76</v>
      </c>
      <c r="Z56" s="784">
        <f t="shared" si="570"/>
        <v>126.41801451533813</v>
      </c>
      <c r="AA56" s="1534"/>
      <c r="AB56" s="789">
        <v>1.9</v>
      </c>
      <c r="AC56" s="837">
        <f>((E50*AB56)/1)*(D56)</f>
        <v>38</v>
      </c>
      <c r="AD56" s="784">
        <f t="shared" si="571"/>
        <v>78.844689539637955</v>
      </c>
      <c r="AE56" s="1534"/>
      <c r="AF56" s="789"/>
      <c r="AG56" s="837">
        <f>((E50*AF56)/1)*(D56)</f>
        <v>0</v>
      </c>
      <c r="AH56" s="784">
        <f t="shared" si="572"/>
        <v>0</v>
      </c>
      <c r="AI56" s="1534"/>
      <c r="AJ56" s="789">
        <v>1</v>
      </c>
      <c r="AK56" s="837">
        <f>((E50*AJ56)/1)*(D56)</f>
        <v>20</v>
      </c>
      <c r="AL56" s="784">
        <f t="shared" si="573"/>
        <v>11.434613095470732</v>
      </c>
      <c r="AM56" s="1534"/>
      <c r="AN56" s="789"/>
      <c r="AO56" s="838">
        <f>((E50*AN56)/1)*(D56)</f>
        <v>0</v>
      </c>
      <c r="AP56" s="784">
        <f t="shared" si="574"/>
        <v>0</v>
      </c>
      <c r="AQ56" s="1534"/>
      <c r="AR56" s="789"/>
      <c r="AS56" s="837">
        <f>((E50*AR56)/1)*(D56)</f>
        <v>0</v>
      </c>
      <c r="AT56" s="784">
        <f t="shared" si="575"/>
        <v>0</v>
      </c>
      <c r="AU56" s="1534"/>
      <c r="AV56" s="789"/>
      <c r="AW56" s="837">
        <f>((E50*AV56)/1)*(D56)</f>
        <v>0</v>
      </c>
      <c r="AX56" s="784">
        <f t="shared" si="576"/>
        <v>0</v>
      </c>
      <c r="AY56" s="1534"/>
      <c r="AZ56" s="789"/>
      <c r="BA56" s="839">
        <f>((E50*AZ56)/1)*(D56)</f>
        <v>0</v>
      </c>
      <c r="BB56" s="784">
        <f t="shared" si="577"/>
        <v>0</v>
      </c>
      <c r="BC56" s="649"/>
      <c r="BD56" s="840"/>
      <c r="BE56" s="837">
        <f>((E50*BD56)/1)*(D56)</f>
        <v>0</v>
      </c>
      <c r="BF56" s="319"/>
      <c r="BG56" s="880">
        <f t="shared" si="578"/>
        <v>1.0227597271987086</v>
      </c>
      <c r="BH56" s="881">
        <f t="shared" si="579"/>
        <v>1.0336362238961987</v>
      </c>
      <c r="BI56" s="786">
        <f t="shared" si="580"/>
        <v>516.81811194809939</v>
      </c>
      <c r="BJ56" s="792"/>
      <c r="BK56" s="786">
        <f t="shared" si="581"/>
        <v>723.54535672733914</v>
      </c>
      <c r="BL56" s="1943" t="s">
        <v>1374</v>
      </c>
      <c r="BM56" s="1830"/>
      <c r="BN56" s="1944"/>
      <c r="BO56" s="1580"/>
      <c r="BP56" s="1580"/>
      <c r="BQ56" s="1484"/>
      <c r="BR56" s="734">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146.18676336578545</v>
      </c>
      <c r="BS56" s="692">
        <f t="shared" si="590"/>
        <v>100.5501773146799</v>
      </c>
      <c r="BT56" s="693">
        <f>T51</f>
        <v>2.8</v>
      </c>
      <c r="BU56" s="1146" t="str">
        <f>$BU$16</f>
        <v>GH FloraMicro</v>
      </c>
      <c r="BV56" s="1156" t="str">
        <f>$BV$16</f>
        <v>Micro</v>
      </c>
      <c r="BW56" s="1239">
        <f>BW$16</f>
        <v>3.0000000000000001E-3</v>
      </c>
      <c r="BX56" s="1239">
        <f t="shared" ref="BX56:DM56" si="686">BX$16</f>
        <v>4.7E-2</v>
      </c>
      <c r="BY56" s="1239">
        <f t="shared" si="686"/>
        <v>0</v>
      </c>
      <c r="BZ56" s="1240">
        <f t="shared" si="686"/>
        <v>0</v>
      </c>
      <c r="CA56" s="1240">
        <f t="shared" si="686"/>
        <v>0</v>
      </c>
      <c r="CB56" s="1241">
        <f t="shared" si="686"/>
        <v>0.01</v>
      </c>
      <c r="CC56" s="1242">
        <f t="shared" si="686"/>
        <v>0</v>
      </c>
      <c r="CD56" s="1242">
        <f t="shared" si="686"/>
        <v>0</v>
      </c>
      <c r="CE56" s="1242">
        <f t="shared" si="686"/>
        <v>0</v>
      </c>
      <c r="CF56" s="1242">
        <f t="shared" si="686"/>
        <v>0</v>
      </c>
      <c r="CG56" s="1242">
        <f t="shared" si="686"/>
        <v>0</v>
      </c>
      <c r="CH56" s="1242">
        <f t="shared" si="686"/>
        <v>0</v>
      </c>
      <c r="CI56" s="1242">
        <f t="shared" si="686"/>
        <v>0</v>
      </c>
      <c r="CJ56" s="1242">
        <f t="shared" si="686"/>
        <v>0</v>
      </c>
      <c r="CK56" s="1239">
        <f t="shared" si="686"/>
        <v>0</v>
      </c>
      <c r="CL56" s="1240">
        <f t="shared" si="686"/>
        <v>0</v>
      </c>
      <c r="CM56" s="1241">
        <f t="shared" si="686"/>
        <v>0</v>
      </c>
      <c r="CN56" s="1242">
        <f t="shared" si="686"/>
        <v>0</v>
      </c>
      <c r="CO56" s="1242">
        <f t="shared" si="686"/>
        <v>0.05</v>
      </c>
      <c r="CP56" s="1242">
        <f t="shared" si="686"/>
        <v>0</v>
      </c>
      <c r="CQ56" s="1242">
        <f t="shared" si="686"/>
        <v>0</v>
      </c>
      <c r="CR56" s="1243">
        <f t="shared" si="686"/>
        <v>5.0000000000000004E-6</v>
      </c>
      <c r="CS56" s="1243">
        <f t="shared" si="686"/>
        <v>1E-3</v>
      </c>
      <c r="CT56" s="1243">
        <f t="shared" si="686"/>
        <v>5.0000000000000001E-4</v>
      </c>
      <c r="CU56" s="1243">
        <f t="shared" si="686"/>
        <v>7.9999999999999996E-6</v>
      </c>
      <c r="CV56" s="1243">
        <f t="shared" si="686"/>
        <v>1.4999999999999999E-4</v>
      </c>
      <c r="CW56" s="1243">
        <f t="shared" si="686"/>
        <v>1E-4</v>
      </c>
      <c r="CX56" s="1243">
        <f t="shared" si="686"/>
        <v>1E-4</v>
      </c>
      <c r="CY56" s="1243">
        <f t="shared" si="686"/>
        <v>0</v>
      </c>
      <c r="CZ56" s="1244">
        <f t="shared" si="686"/>
        <v>0</v>
      </c>
      <c r="DA56" s="1244">
        <f t="shared" si="686"/>
        <v>0</v>
      </c>
      <c r="DB56" s="1244">
        <f t="shared" si="686"/>
        <v>0</v>
      </c>
      <c r="DC56" s="1244">
        <f t="shared" si="686"/>
        <v>0</v>
      </c>
      <c r="DD56" s="1244">
        <f t="shared" si="686"/>
        <v>0</v>
      </c>
      <c r="DE56" s="1244">
        <f t="shared" si="686"/>
        <v>0</v>
      </c>
      <c r="DF56" s="1244">
        <f t="shared" si="686"/>
        <v>0</v>
      </c>
      <c r="DG56" s="1244">
        <f t="shared" si="686"/>
        <v>0</v>
      </c>
      <c r="DH56" s="1244">
        <f t="shared" si="686"/>
        <v>0</v>
      </c>
      <c r="DI56" s="1244">
        <f t="shared" si="686"/>
        <v>0</v>
      </c>
      <c r="DJ56" s="1244">
        <f t="shared" si="686"/>
        <v>0</v>
      </c>
      <c r="DK56" s="1244">
        <f t="shared" si="686"/>
        <v>0</v>
      </c>
      <c r="DL56" s="1244">
        <f t="shared" si="686"/>
        <v>0</v>
      </c>
      <c r="DM56" s="1244">
        <f t="shared" si="686"/>
        <v>0</v>
      </c>
      <c r="DN56" s="933"/>
      <c r="DT56" s="739"/>
      <c r="EM56" s="898"/>
      <c r="EN56" s="898"/>
      <c r="EO56" s="898"/>
      <c r="EP56" s="898"/>
      <c r="EQ56" s="898"/>
      <c r="ER56" s="898"/>
      <c r="ES56" s="898"/>
      <c r="ET56" s="898"/>
      <c r="EU56" s="898"/>
      <c r="EV56" s="898"/>
      <c r="EW56" s="898"/>
      <c r="EX56" s="898"/>
      <c r="EY56" s="898"/>
      <c r="EZ56" s="1348" t="str">
        <f t="shared" si="592"/>
        <v>GH FloraMicro</v>
      </c>
      <c r="FA56" s="1224">
        <f t="shared" si="593"/>
        <v>8.3999999999999995E-3</v>
      </c>
      <c r="FB56" s="1224">
        <f t="shared" si="594"/>
        <v>0.13159999999999999</v>
      </c>
      <c r="FC56" s="1224">
        <f t="shared" si="595"/>
        <v>0</v>
      </c>
      <c r="FD56" s="544">
        <f t="shared" si="596"/>
        <v>0</v>
      </c>
      <c r="FE56" s="544">
        <f t="shared" si="597"/>
        <v>0</v>
      </c>
      <c r="FF56" s="324">
        <f t="shared" si="598"/>
        <v>2.3242799999999997E-2</v>
      </c>
      <c r="FG56" s="549">
        <f t="shared" si="599"/>
        <v>0</v>
      </c>
      <c r="FH56" s="549">
        <f t="shared" si="600"/>
        <v>0</v>
      </c>
      <c r="FI56" s="549">
        <f t="shared" si="601"/>
        <v>0</v>
      </c>
      <c r="FJ56" s="549">
        <f t="shared" si="602"/>
        <v>0</v>
      </c>
      <c r="FK56" s="549">
        <f t="shared" si="603"/>
        <v>0</v>
      </c>
      <c r="FL56" s="549">
        <f t="shared" si="604"/>
        <v>0</v>
      </c>
      <c r="FM56" s="549">
        <f t="shared" si="605"/>
        <v>0</v>
      </c>
      <c r="FN56" s="549">
        <f t="shared" si="606"/>
        <v>0</v>
      </c>
      <c r="FO56" s="1203">
        <f t="shared" si="607"/>
        <v>0.13999999999999999</v>
      </c>
      <c r="FP56" s="544">
        <f t="shared" si="608"/>
        <v>0</v>
      </c>
      <c r="FQ56" s="324">
        <f t="shared" si="609"/>
        <v>2.3242799999999997E-2</v>
      </c>
      <c r="FR56" s="548">
        <f t="shared" si="610"/>
        <v>0</v>
      </c>
      <c r="FS56" s="548">
        <f t="shared" si="611"/>
        <v>0.13999999999999999</v>
      </c>
      <c r="FT56" s="548">
        <f t="shared" si="682"/>
        <v>0</v>
      </c>
      <c r="FU56" s="548">
        <f t="shared" si="612"/>
        <v>0</v>
      </c>
      <c r="FV56" s="928">
        <f t="shared" si="613"/>
        <v>1.4E-5</v>
      </c>
      <c r="FW56" s="928">
        <f t="shared" si="614"/>
        <v>2.8E-3</v>
      </c>
      <c r="FX56" s="928">
        <f t="shared" si="615"/>
        <v>1.4E-3</v>
      </c>
      <c r="FY56" s="928">
        <f t="shared" si="616"/>
        <v>2.2399999999999999E-5</v>
      </c>
      <c r="FZ56" s="928">
        <f t="shared" si="617"/>
        <v>4.1999999999999996E-4</v>
      </c>
      <c r="GA56" s="928">
        <f t="shared" si="618"/>
        <v>2.7999999999999998E-4</v>
      </c>
      <c r="GB56" s="928">
        <f t="shared" si="619"/>
        <v>2.7999999999999998E-4</v>
      </c>
      <c r="GC56" s="928">
        <f t="shared" si="620"/>
        <v>0</v>
      </c>
      <c r="GD56" s="326">
        <f t="shared" si="621"/>
        <v>0</v>
      </c>
      <c r="GE56" s="326">
        <f t="shared" si="622"/>
        <v>0</v>
      </c>
      <c r="GF56" s="326">
        <f t="shared" si="623"/>
        <v>0</v>
      </c>
      <c r="GG56" s="326">
        <f t="shared" si="624"/>
        <v>0</v>
      </c>
      <c r="GH56" s="326">
        <f t="shared" si="625"/>
        <v>0</v>
      </c>
      <c r="GI56" s="326">
        <f t="shared" si="626"/>
        <v>0</v>
      </c>
      <c r="GJ56" s="326">
        <f t="shared" si="627"/>
        <v>0</v>
      </c>
      <c r="GK56" s="326">
        <f t="shared" si="628"/>
        <v>0</v>
      </c>
      <c r="GL56" s="326">
        <f t="shared" si="629"/>
        <v>0</v>
      </c>
      <c r="GM56" s="326">
        <f t="shared" si="630"/>
        <v>0</v>
      </c>
      <c r="GN56" s="326">
        <f t="shared" si="631"/>
        <v>0</v>
      </c>
      <c r="GO56" s="326">
        <f t="shared" si="632"/>
        <v>0</v>
      </c>
      <c r="GP56" s="326">
        <f t="shared" si="633"/>
        <v>0</v>
      </c>
      <c r="GQ56" s="326">
        <f t="shared" si="634"/>
        <v>0</v>
      </c>
      <c r="GR56" s="899"/>
      <c r="GS56" s="899"/>
      <c r="GT56" s="899"/>
      <c r="GU56" s="899"/>
      <c r="GV56" s="899"/>
      <c r="GW56" s="899"/>
      <c r="GX56" s="899"/>
      <c r="GY56" s="899"/>
      <c r="GZ56" s="1374"/>
      <c r="HA56" s="1225">
        <f t="shared" si="635"/>
        <v>2.7381951630663344E-3</v>
      </c>
      <c r="HB56" s="1225">
        <f t="shared" si="636"/>
        <v>4.2898390888039234E-2</v>
      </c>
      <c r="HC56" s="1225">
        <f t="shared" si="637"/>
        <v>0</v>
      </c>
      <c r="HD56" s="542">
        <f t="shared" si="638"/>
        <v>0</v>
      </c>
      <c r="HE56" s="542">
        <f t="shared" si="639"/>
        <v>0</v>
      </c>
      <c r="HF56" s="321">
        <f t="shared" si="640"/>
        <v>7.5765860162045479E-3</v>
      </c>
      <c r="HG56" s="547">
        <f t="shared" si="641"/>
        <v>0</v>
      </c>
      <c r="HH56" s="547">
        <f t="shared" si="642"/>
        <v>0</v>
      </c>
      <c r="HI56" s="547">
        <f t="shared" si="643"/>
        <v>0</v>
      </c>
      <c r="HJ56" s="547">
        <f t="shared" si="644"/>
        <v>0</v>
      </c>
      <c r="HK56" s="547">
        <f t="shared" si="645"/>
        <v>0</v>
      </c>
      <c r="HL56" s="547">
        <f t="shared" si="646"/>
        <v>0</v>
      </c>
      <c r="HM56" s="547">
        <f t="shared" si="647"/>
        <v>0</v>
      </c>
      <c r="HN56" s="547">
        <f t="shared" si="648"/>
        <v>0</v>
      </c>
      <c r="HO56" s="1225">
        <f t="shared" si="649"/>
        <v>0</v>
      </c>
      <c r="HP56" s="542">
        <f t="shared" si="650"/>
        <v>0</v>
      </c>
      <c r="HQ56" s="321">
        <f t="shared" si="651"/>
        <v>0</v>
      </c>
      <c r="HR56" s="547">
        <f t="shared" si="652"/>
        <v>0</v>
      </c>
      <c r="HS56" s="547">
        <f t="shared" si="653"/>
        <v>4.5636586051105571E-2</v>
      </c>
      <c r="HT56" s="547">
        <f t="shared" si="654"/>
        <v>0</v>
      </c>
      <c r="HU56" s="547">
        <f t="shared" si="655"/>
        <v>0</v>
      </c>
      <c r="HV56" s="931">
        <f t="shared" si="656"/>
        <v>4.5636586051105578E-6</v>
      </c>
      <c r="HW56" s="931">
        <f t="shared" si="657"/>
        <v>9.1273172102211133E-4</v>
      </c>
      <c r="HX56" s="931">
        <f t="shared" si="658"/>
        <v>4.5636586051105567E-4</v>
      </c>
      <c r="HY56" s="931">
        <f t="shared" si="659"/>
        <v>7.3018537681768913E-6</v>
      </c>
      <c r="HZ56" s="931">
        <f t="shared" si="660"/>
        <v>1.3690975815331668E-4</v>
      </c>
      <c r="IA56" s="931">
        <f t="shared" si="661"/>
        <v>9.1273172102211136E-5</v>
      </c>
      <c r="IB56" s="931">
        <f t="shared" si="662"/>
        <v>9.1273172102211136E-5</v>
      </c>
      <c r="IC56" s="931">
        <f t="shared" si="663"/>
        <v>0</v>
      </c>
      <c r="ID56" s="1226">
        <f t="shared" si="664"/>
        <v>0</v>
      </c>
      <c r="IE56" s="1226">
        <f t="shared" si="665"/>
        <v>0</v>
      </c>
      <c r="IF56" s="1226">
        <f t="shared" si="666"/>
        <v>0</v>
      </c>
      <c r="IG56" s="1226">
        <f t="shared" si="667"/>
        <v>0</v>
      </c>
      <c r="IH56" s="1226">
        <f t="shared" si="668"/>
        <v>0</v>
      </c>
      <c r="II56" s="1226">
        <f t="shared" si="669"/>
        <v>0</v>
      </c>
      <c r="IJ56" s="1226">
        <f t="shared" si="670"/>
        <v>0</v>
      </c>
      <c r="IK56" s="1226">
        <f t="shared" si="671"/>
        <v>0</v>
      </c>
      <c r="IL56" s="1226">
        <f t="shared" si="672"/>
        <v>0</v>
      </c>
      <c r="IM56" s="1226">
        <f t="shared" si="673"/>
        <v>0</v>
      </c>
      <c r="IN56" s="1226">
        <f t="shared" si="674"/>
        <v>0</v>
      </c>
      <c r="IO56" s="1226">
        <f t="shared" si="675"/>
        <v>0</v>
      </c>
      <c r="IP56" s="1226">
        <f t="shared" si="676"/>
        <v>0</v>
      </c>
      <c r="IQ56" s="1226">
        <f t="shared" si="677"/>
        <v>0</v>
      </c>
      <c r="IR56" s="902"/>
      <c r="IS56" s="902"/>
      <c r="IT56" s="902"/>
      <c r="IU56" s="902"/>
      <c r="IV56" s="902"/>
      <c r="IW56" s="902"/>
      <c r="IX56" s="902"/>
      <c r="IY56" s="902"/>
      <c r="IZ56" s="1365"/>
      <c r="JA56" s="1231">
        <f t="shared" ref="JA56:KQ56" si="687">SUM(BW56*$DP$16)</f>
        <v>14.01</v>
      </c>
      <c r="JB56" s="1231">
        <f t="shared" si="687"/>
        <v>219.49</v>
      </c>
      <c r="JC56" s="1231">
        <f t="shared" si="687"/>
        <v>0</v>
      </c>
      <c r="JD56" s="942">
        <f t="shared" si="687"/>
        <v>0</v>
      </c>
      <c r="JE56" s="942">
        <f t="shared" si="687"/>
        <v>0</v>
      </c>
      <c r="JF56" s="943">
        <f t="shared" si="687"/>
        <v>46.7</v>
      </c>
      <c r="JG56" s="944">
        <f t="shared" si="687"/>
        <v>0</v>
      </c>
      <c r="JH56" s="944">
        <f t="shared" si="687"/>
        <v>0</v>
      </c>
      <c r="JI56" s="944">
        <f t="shared" si="687"/>
        <v>0</v>
      </c>
      <c r="JJ56" s="944">
        <f t="shared" si="687"/>
        <v>0</v>
      </c>
      <c r="JK56" s="944">
        <f t="shared" si="687"/>
        <v>0</v>
      </c>
      <c r="JL56" s="944">
        <f t="shared" si="687"/>
        <v>0</v>
      </c>
      <c r="JM56" s="944">
        <f t="shared" si="687"/>
        <v>0</v>
      </c>
      <c r="JN56" s="944">
        <f t="shared" si="687"/>
        <v>0</v>
      </c>
      <c r="JO56" s="1231">
        <f t="shared" si="687"/>
        <v>0</v>
      </c>
      <c r="JP56" s="942">
        <f t="shared" si="687"/>
        <v>0</v>
      </c>
      <c r="JQ56" s="943">
        <f t="shared" si="687"/>
        <v>0</v>
      </c>
      <c r="JR56" s="944">
        <f t="shared" si="687"/>
        <v>0</v>
      </c>
      <c r="JS56" s="944">
        <f t="shared" si="687"/>
        <v>233.5</v>
      </c>
      <c r="JT56" s="944">
        <f t="shared" si="687"/>
        <v>0</v>
      </c>
      <c r="JU56" s="944">
        <f t="shared" si="687"/>
        <v>0</v>
      </c>
      <c r="JV56" s="945">
        <f t="shared" si="687"/>
        <v>2.3350000000000003E-2</v>
      </c>
      <c r="JW56" s="945">
        <f t="shared" si="687"/>
        <v>4.67</v>
      </c>
      <c r="JX56" s="945">
        <f t="shared" si="687"/>
        <v>2.335</v>
      </c>
      <c r="JY56" s="945">
        <f t="shared" si="687"/>
        <v>3.7359999999999997E-2</v>
      </c>
      <c r="JZ56" s="945">
        <f t="shared" si="687"/>
        <v>0.7004999999999999</v>
      </c>
      <c r="KA56" s="945">
        <f t="shared" si="687"/>
        <v>0.46700000000000003</v>
      </c>
      <c r="KB56" s="945">
        <f t="shared" si="687"/>
        <v>0.46700000000000003</v>
      </c>
      <c r="KC56" s="945">
        <f t="shared" si="687"/>
        <v>0</v>
      </c>
      <c r="KD56" s="946">
        <f t="shared" si="687"/>
        <v>0</v>
      </c>
      <c r="KE56" s="946">
        <f t="shared" si="687"/>
        <v>0</v>
      </c>
      <c r="KF56" s="946">
        <f t="shared" si="687"/>
        <v>0</v>
      </c>
      <c r="KG56" s="946">
        <f t="shared" si="687"/>
        <v>0</v>
      </c>
      <c r="KH56" s="946">
        <f t="shared" si="687"/>
        <v>0</v>
      </c>
      <c r="KI56" s="946">
        <f t="shared" si="687"/>
        <v>0</v>
      </c>
      <c r="KJ56" s="946">
        <f t="shared" si="687"/>
        <v>0</v>
      </c>
      <c r="KK56" s="946">
        <f t="shared" si="687"/>
        <v>0</v>
      </c>
      <c r="KL56" s="946">
        <f t="shared" si="687"/>
        <v>0</v>
      </c>
      <c r="KM56" s="946">
        <f t="shared" si="687"/>
        <v>0</v>
      </c>
      <c r="KN56" s="946">
        <f t="shared" si="687"/>
        <v>0</v>
      </c>
      <c r="KO56" s="946">
        <f t="shared" si="687"/>
        <v>0</v>
      </c>
      <c r="KP56" s="946">
        <f t="shared" si="687"/>
        <v>0</v>
      </c>
      <c r="KQ56" s="946">
        <f t="shared" si="687"/>
        <v>0</v>
      </c>
      <c r="KR56" s="898"/>
      <c r="KS56" s="898"/>
      <c r="KT56" s="898"/>
      <c r="KU56" s="898"/>
      <c r="KV56" s="898"/>
      <c r="KW56" s="898"/>
      <c r="KX56" s="898"/>
      <c r="KY56" s="898"/>
      <c r="KZ56" s="1363"/>
      <c r="LA56" s="1217">
        <f t="shared" ref="LA56:MM56" si="688">SUM(JA56/$DO$16)</f>
        <v>3.7014531043593131</v>
      </c>
      <c r="LB56" s="1217">
        <f t="shared" si="688"/>
        <v>57.989431968295904</v>
      </c>
      <c r="LC56" s="1217">
        <f t="shared" si="688"/>
        <v>0</v>
      </c>
      <c r="LD56" s="545">
        <f t="shared" si="688"/>
        <v>0</v>
      </c>
      <c r="LE56" s="545">
        <f t="shared" si="688"/>
        <v>0</v>
      </c>
      <c r="LF56" s="329">
        <f t="shared" si="688"/>
        <v>12.338177014531045</v>
      </c>
      <c r="LG56" s="550">
        <f t="shared" si="688"/>
        <v>0</v>
      </c>
      <c r="LH56" s="550">
        <f t="shared" si="688"/>
        <v>0</v>
      </c>
      <c r="LI56" s="550">
        <f t="shared" si="688"/>
        <v>0</v>
      </c>
      <c r="LJ56" s="550">
        <f t="shared" si="688"/>
        <v>0</v>
      </c>
      <c r="LK56" s="550">
        <f t="shared" si="688"/>
        <v>0</v>
      </c>
      <c r="LL56" s="550">
        <f t="shared" si="688"/>
        <v>0</v>
      </c>
      <c r="LM56" s="550">
        <f t="shared" si="688"/>
        <v>0</v>
      </c>
      <c r="LN56" s="550">
        <f t="shared" si="688"/>
        <v>0</v>
      </c>
      <c r="LO56" s="1217">
        <f t="shared" si="688"/>
        <v>0</v>
      </c>
      <c r="LP56" s="1217">
        <f t="shared" si="688"/>
        <v>0</v>
      </c>
      <c r="LQ56" s="1217">
        <f t="shared" si="688"/>
        <v>0</v>
      </c>
      <c r="LR56" s="550">
        <f t="shared" si="688"/>
        <v>0</v>
      </c>
      <c r="LS56" s="550">
        <f t="shared" si="688"/>
        <v>61.690885072655213</v>
      </c>
      <c r="LT56" s="550">
        <f t="shared" si="688"/>
        <v>0</v>
      </c>
      <c r="LU56" s="550">
        <f t="shared" si="688"/>
        <v>0</v>
      </c>
      <c r="LV56" s="932">
        <f t="shared" si="688"/>
        <v>6.1690885072655226E-3</v>
      </c>
      <c r="LW56" s="932">
        <f t="shared" si="688"/>
        <v>1.2338177014531042</v>
      </c>
      <c r="LX56" s="932">
        <f t="shared" si="688"/>
        <v>0.6169088507265521</v>
      </c>
      <c r="LY56" s="932">
        <f t="shared" si="688"/>
        <v>9.8705416116248341E-3</v>
      </c>
      <c r="LZ56" s="932">
        <f t="shared" si="688"/>
        <v>0.18507265521796562</v>
      </c>
      <c r="MA56" s="932">
        <f t="shared" si="688"/>
        <v>0.12338177014531043</v>
      </c>
      <c r="MB56" s="932">
        <f t="shared" si="688"/>
        <v>0.12338177014531043</v>
      </c>
      <c r="MC56" s="932">
        <f t="shared" si="688"/>
        <v>0</v>
      </c>
      <c r="MD56" s="932">
        <f t="shared" si="688"/>
        <v>0</v>
      </c>
      <c r="ME56" s="327">
        <f t="shared" si="688"/>
        <v>0</v>
      </c>
      <c r="MF56" s="327">
        <f t="shared" si="688"/>
        <v>0</v>
      </c>
      <c r="MG56" s="327">
        <f t="shared" si="688"/>
        <v>0</v>
      </c>
      <c r="MH56" s="327">
        <f t="shared" si="688"/>
        <v>0</v>
      </c>
      <c r="MI56" s="327">
        <f t="shared" si="688"/>
        <v>0</v>
      </c>
      <c r="MJ56" s="327">
        <f t="shared" si="688"/>
        <v>0</v>
      </c>
      <c r="MK56" s="327">
        <f t="shared" si="688"/>
        <v>0</v>
      </c>
      <c r="ML56" s="327">
        <f t="shared" si="688"/>
        <v>0</v>
      </c>
      <c r="MM56" s="327">
        <f t="shared" si="688"/>
        <v>0</v>
      </c>
      <c r="MN56" s="327">
        <f t="shared" ref="MN56:MP56" si="689">SUM(KN56/$DO$16)</f>
        <v>0</v>
      </c>
      <c r="MO56" s="327">
        <f t="shared" si="689"/>
        <v>0</v>
      </c>
      <c r="MP56" s="327">
        <f t="shared" si="689"/>
        <v>0</v>
      </c>
      <c r="MQ56" s="327">
        <f>SUM(KQ56/$DO$16)</f>
        <v>0</v>
      </c>
    </row>
    <row r="57" spans="1:355" s="317" customFormat="1" ht="15" hidden="1" customHeight="1" outlineLevel="1" thickTop="1" thickBot="1" x14ac:dyDescent="0.3">
      <c r="A57" s="941"/>
      <c r="B57" s="1923" t="str">
        <f>$B$37</f>
        <v>Full Medium</v>
      </c>
      <c r="C57" s="1924"/>
      <c r="D57" s="653">
        <v>1</v>
      </c>
      <c r="E57" s="841"/>
      <c r="F57" s="319"/>
      <c r="G57" s="1923"/>
      <c r="H57" s="1924"/>
      <c r="I57" s="781"/>
      <c r="J57" s="841"/>
      <c r="K57" s="319"/>
      <c r="L57" s="782"/>
      <c r="M57" s="842">
        <f>((E50*L57)/1)*(D57)</f>
        <v>0</v>
      </c>
      <c r="N57" s="784">
        <f t="shared" si="567"/>
        <v>0</v>
      </c>
      <c r="O57" s="1534"/>
      <c r="P57" s="789">
        <v>1.8</v>
      </c>
      <c r="Q57" s="842">
        <f>((E50*P57)/1)*(D57)</f>
        <v>36</v>
      </c>
      <c r="R57" s="784">
        <f t="shared" si="568"/>
        <v>148.49578308312201</v>
      </c>
      <c r="S57" s="1534"/>
      <c r="T57" s="789">
        <v>2.8</v>
      </c>
      <c r="U57" s="842">
        <f>((E50*T57)/1)*(D57)</f>
        <v>56</v>
      </c>
      <c r="V57" s="784">
        <f t="shared" si="569"/>
        <v>146.18676336578542</v>
      </c>
      <c r="W57" s="1534"/>
      <c r="X57" s="789">
        <v>4.7</v>
      </c>
      <c r="Y57" s="842">
        <f>((E50*X57)/1)*(D57)</f>
        <v>94</v>
      </c>
      <c r="Z57" s="784">
        <f t="shared" si="570"/>
        <v>156.35912321633927</v>
      </c>
      <c r="AA57" s="1534"/>
      <c r="AB57" s="789">
        <v>2.2999999999999998</v>
      </c>
      <c r="AC57" s="842">
        <f>((E50*AB57)/1)*(D57)</f>
        <v>46</v>
      </c>
      <c r="AD57" s="784">
        <f t="shared" si="571"/>
        <v>95.443571547982785</v>
      </c>
      <c r="AE57" s="1534"/>
      <c r="AF57" s="789"/>
      <c r="AG57" s="842">
        <f>((E50*AF57)/1)*(D57)</f>
        <v>0</v>
      </c>
      <c r="AH57" s="784">
        <f t="shared" si="572"/>
        <v>0</v>
      </c>
      <c r="AI57" s="1534"/>
      <c r="AJ57" s="789">
        <v>1</v>
      </c>
      <c r="AK57" s="842">
        <f>((E50*AJ57)/1)*(D57)</f>
        <v>20</v>
      </c>
      <c r="AL57" s="784">
        <f t="shared" si="573"/>
        <v>11.434613095470732</v>
      </c>
      <c r="AM57" s="1534"/>
      <c r="AN57" s="789"/>
      <c r="AO57" s="833">
        <f>((E50*AN57)/1)*(D57)</f>
        <v>0</v>
      </c>
      <c r="AP57" s="784">
        <f t="shared" si="574"/>
        <v>0</v>
      </c>
      <c r="AQ57" s="1534"/>
      <c r="AR57" s="789"/>
      <c r="AS57" s="842">
        <f>((E50*AR57)/1)*(D57)</f>
        <v>0</v>
      </c>
      <c r="AT57" s="784">
        <f t="shared" si="575"/>
        <v>0</v>
      </c>
      <c r="AU57" s="1534"/>
      <c r="AV57" s="789"/>
      <c r="AW57" s="842">
        <f>((E50*AV57)/1)*(D57)</f>
        <v>0</v>
      </c>
      <c r="AX57" s="784">
        <f t="shared" si="576"/>
        <v>0</v>
      </c>
      <c r="AY57" s="1534"/>
      <c r="AZ57" s="789"/>
      <c r="BA57" s="843">
        <f>((E50*AZ57)/1)*(D57)</f>
        <v>0</v>
      </c>
      <c r="BB57" s="784">
        <f t="shared" si="577"/>
        <v>0</v>
      </c>
      <c r="BC57" s="649"/>
      <c r="BD57" s="840"/>
      <c r="BE57" s="842">
        <f>((E50*BD57)/1)*(D57)</f>
        <v>0</v>
      </c>
      <c r="BF57" s="319"/>
      <c r="BG57" s="880">
        <f t="shared" si="578"/>
        <v>1.1158397086174001</v>
      </c>
      <c r="BH57" s="881">
        <f t="shared" si="579"/>
        <v>1.1267162053148903</v>
      </c>
      <c r="BI57" s="786">
        <f t="shared" si="580"/>
        <v>563.3581026574451</v>
      </c>
      <c r="BJ57" s="792"/>
      <c r="BK57" s="786">
        <f t="shared" si="581"/>
        <v>788.70134372042321</v>
      </c>
      <c r="BL57" s="1943" t="s">
        <v>1380</v>
      </c>
      <c r="BM57" s="1830"/>
      <c r="BN57" s="1944"/>
      <c r="BO57" s="1580"/>
      <c r="BP57" s="1580"/>
      <c r="BQ57" s="1484"/>
      <c r="BR57" s="734">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99.80369567000379</v>
      </c>
      <c r="BS57" s="692">
        <f t="shared" si="590"/>
        <v>71.288354050002695</v>
      </c>
      <c r="BT57" s="693">
        <f>X51</f>
        <v>3</v>
      </c>
      <c r="BU57" s="1146" t="str">
        <f>$BU$17</f>
        <v>GH Flora Gro</v>
      </c>
      <c r="BV57" s="1157" t="str">
        <f>$BV$17</f>
        <v>Grow</v>
      </c>
      <c r="BW57" s="1239">
        <f>BW$17</f>
        <v>2.5000000000000001E-3</v>
      </c>
      <c r="BX57" s="1239">
        <f t="shared" ref="BX57:DM57" si="690">BX$17</f>
        <v>1.7500000000000002E-2</v>
      </c>
      <c r="BY57" s="1239">
        <f t="shared" si="690"/>
        <v>0</v>
      </c>
      <c r="BZ57" s="1240">
        <f t="shared" si="690"/>
        <v>0.01</v>
      </c>
      <c r="CA57" s="1240">
        <f t="shared" si="690"/>
        <v>0</v>
      </c>
      <c r="CB57" s="1241">
        <f t="shared" si="690"/>
        <v>0.06</v>
      </c>
      <c r="CC57" s="1242">
        <f t="shared" si="690"/>
        <v>0</v>
      </c>
      <c r="CD57" s="1242">
        <f t="shared" si="690"/>
        <v>0</v>
      </c>
      <c r="CE57" s="1242">
        <f t="shared" si="690"/>
        <v>0</v>
      </c>
      <c r="CF57" s="1242">
        <f t="shared" si="690"/>
        <v>0</v>
      </c>
      <c r="CG57" s="1242">
        <f t="shared" si="690"/>
        <v>0</v>
      </c>
      <c r="CH57" s="1242">
        <f t="shared" si="690"/>
        <v>0</v>
      </c>
      <c r="CI57" s="1242">
        <f t="shared" si="690"/>
        <v>0</v>
      </c>
      <c r="CJ57" s="1242">
        <f t="shared" si="690"/>
        <v>0</v>
      </c>
      <c r="CK57" s="1239">
        <f t="shared" si="690"/>
        <v>0</v>
      </c>
      <c r="CL57" s="1240">
        <f t="shared" si="690"/>
        <v>0</v>
      </c>
      <c r="CM57" s="1241">
        <f t="shared" si="690"/>
        <v>0</v>
      </c>
      <c r="CN57" s="1242">
        <f t="shared" si="690"/>
        <v>5.0000000000000001E-3</v>
      </c>
      <c r="CO57" s="1242">
        <f t="shared" si="690"/>
        <v>0</v>
      </c>
      <c r="CP57" s="1242">
        <f t="shared" si="690"/>
        <v>0</v>
      </c>
      <c r="CQ57" s="1242">
        <f t="shared" si="690"/>
        <v>0</v>
      </c>
      <c r="CR57" s="1243">
        <f t="shared" si="690"/>
        <v>0</v>
      </c>
      <c r="CS57" s="1243">
        <f t="shared" si="690"/>
        <v>0</v>
      </c>
      <c r="CT57" s="1243">
        <f t="shared" si="690"/>
        <v>0</v>
      </c>
      <c r="CU57" s="1243">
        <f t="shared" si="690"/>
        <v>0</v>
      </c>
      <c r="CV57" s="1243">
        <f t="shared" si="690"/>
        <v>0</v>
      </c>
      <c r="CW57" s="1243">
        <f t="shared" si="690"/>
        <v>0</v>
      </c>
      <c r="CX57" s="1243">
        <f t="shared" si="690"/>
        <v>0</v>
      </c>
      <c r="CY57" s="1243">
        <f t="shared" si="690"/>
        <v>0</v>
      </c>
      <c r="CZ57" s="1244">
        <f t="shared" si="690"/>
        <v>0</v>
      </c>
      <c r="DA57" s="1244">
        <f t="shared" si="690"/>
        <v>0</v>
      </c>
      <c r="DB57" s="1244">
        <f t="shared" si="690"/>
        <v>0</v>
      </c>
      <c r="DC57" s="1244">
        <f t="shared" si="690"/>
        <v>0</v>
      </c>
      <c r="DD57" s="1244">
        <f t="shared" si="690"/>
        <v>0</v>
      </c>
      <c r="DE57" s="1244">
        <f t="shared" si="690"/>
        <v>0</v>
      </c>
      <c r="DF57" s="1244">
        <f t="shared" si="690"/>
        <v>0</v>
      </c>
      <c r="DG57" s="1244">
        <f t="shared" si="690"/>
        <v>0</v>
      </c>
      <c r="DH57" s="1244">
        <f t="shared" si="690"/>
        <v>0</v>
      </c>
      <c r="DI57" s="1244">
        <f t="shared" si="690"/>
        <v>0</v>
      </c>
      <c r="DJ57" s="1244">
        <f t="shared" si="690"/>
        <v>0</v>
      </c>
      <c r="DK57" s="1244">
        <f t="shared" si="690"/>
        <v>0</v>
      </c>
      <c r="DL57" s="1244">
        <f t="shared" si="690"/>
        <v>0</v>
      </c>
      <c r="DM57" s="1244">
        <f t="shared" si="690"/>
        <v>0</v>
      </c>
      <c r="DN57" s="933"/>
      <c r="DT57" s="739"/>
      <c r="EM57" s="898"/>
      <c r="EN57" s="898"/>
      <c r="EO57" s="898"/>
      <c r="EP57" s="898"/>
      <c r="EQ57" s="898"/>
      <c r="ER57" s="898"/>
      <c r="ES57" s="898"/>
      <c r="ET57" s="898"/>
      <c r="EU57" s="898"/>
      <c r="EV57" s="898"/>
      <c r="EW57" s="898"/>
      <c r="EX57" s="898"/>
      <c r="EY57" s="898"/>
      <c r="EZ57" s="1348" t="str">
        <f t="shared" si="592"/>
        <v>GH Flora Gro</v>
      </c>
      <c r="FA57" s="1224">
        <f t="shared" si="593"/>
        <v>7.4999999999999997E-3</v>
      </c>
      <c r="FB57" s="1224">
        <f t="shared" si="594"/>
        <v>5.2500000000000005E-2</v>
      </c>
      <c r="FC57" s="1224">
        <f t="shared" si="595"/>
        <v>0</v>
      </c>
      <c r="FD57" s="544">
        <f t="shared" si="596"/>
        <v>1.3091999999999999E-2</v>
      </c>
      <c r="FE57" s="544">
        <f t="shared" si="597"/>
        <v>0</v>
      </c>
      <c r="FF57" s="324">
        <f t="shared" si="598"/>
        <v>0.149418</v>
      </c>
      <c r="FG57" s="549">
        <f t="shared" si="599"/>
        <v>0</v>
      </c>
      <c r="FH57" s="549">
        <f t="shared" si="600"/>
        <v>0</v>
      </c>
      <c r="FI57" s="549">
        <f t="shared" si="601"/>
        <v>0</v>
      </c>
      <c r="FJ57" s="549">
        <f t="shared" si="602"/>
        <v>0</v>
      </c>
      <c r="FK57" s="549">
        <f t="shared" si="603"/>
        <v>0</v>
      </c>
      <c r="FL57" s="549">
        <f t="shared" si="604"/>
        <v>0</v>
      </c>
      <c r="FM57" s="549">
        <f t="shared" si="605"/>
        <v>0</v>
      </c>
      <c r="FN57" s="549">
        <f t="shared" si="606"/>
        <v>0</v>
      </c>
      <c r="FO57" s="1203">
        <f t="shared" si="607"/>
        <v>6.0000000000000005E-2</v>
      </c>
      <c r="FP57" s="544">
        <f t="shared" si="608"/>
        <v>1.3091999999999999E-2</v>
      </c>
      <c r="FQ57" s="324">
        <f t="shared" si="609"/>
        <v>0.149418</v>
      </c>
      <c r="FR57" s="548">
        <f t="shared" si="610"/>
        <v>1.4999999999999999E-2</v>
      </c>
      <c r="FS57" s="548">
        <f t="shared" si="611"/>
        <v>0</v>
      </c>
      <c r="FT57" s="548">
        <f t="shared" si="682"/>
        <v>0</v>
      </c>
      <c r="FU57" s="548">
        <f t="shared" si="612"/>
        <v>0</v>
      </c>
      <c r="FV57" s="928">
        <f t="shared" si="613"/>
        <v>0</v>
      </c>
      <c r="FW57" s="928">
        <f t="shared" si="614"/>
        <v>0</v>
      </c>
      <c r="FX57" s="928">
        <f t="shared" si="615"/>
        <v>0</v>
      </c>
      <c r="FY57" s="928">
        <f t="shared" si="616"/>
        <v>0</v>
      </c>
      <c r="FZ57" s="928">
        <f t="shared" si="617"/>
        <v>0</v>
      </c>
      <c r="GA57" s="928">
        <f t="shared" si="618"/>
        <v>0</v>
      </c>
      <c r="GB57" s="928">
        <f t="shared" si="619"/>
        <v>0</v>
      </c>
      <c r="GC57" s="928">
        <f t="shared" si="620"/>
        <v>0</v>
      </c>
      <c r="GD57" s="326">
        <f t="shared" si="621"/>
        <v>0</v>
      </c>
      <c r="GE57" s="326">
        <f t="shared" si="622"/>
        <v>0</v>
      </c>
      <c r="GF57" s="326">
        <f t="shared" si="623"/>
        <v>0</v>
      </c>
      <c r="GG57" s="326">
        <f t="shared" si="624"/>
        <v>0</v>
      </c>
      <c r="GH57" s="326">
        <f t="shared" si="625"/>
        <v>0</v>
      </c>
      <c r="GI57" s="326">
        <f t="shared" si="626"/>
        <v>0</v>
      </c>
      <c r="GJ57" s="326">
        <f t="shared" si="627"/>
        <v>0</v>
      </c>
      <c r="GK57" s="326">
        <f t="shared" si="628"/>
        <v>0</v>
      </c>
      <c r="GL57" s="326">
        <f t="shared" si="629"/>
        <v>0</v>
      </c>
      <c r="GM57" s="326">
        <f t="shared" si="630"/>
        <v>0</v>
      </c>
      <c r="GN57" s="326">
        <f t="shared" si="631"/>
        <v>0</v>
      </c>
      <c r="GO57" s="326">
        <f t="shared" si="632"/>
        <v>0</v>
      </c>
      <c r="GP57" s="326">
        <f t="shared" si="633"/>
        <v>0</v>
      </c>
      <c r="GQ57" s="326">
        <f t="shared" si="634"/>
        <v>0</v>
      </c>
      <c r="GR57" s="899"/>
      <c r="GS57" s="899"/>
      <c r="GT57" s="899"/>
      <c r="GU57" s="899"/>
      <c r="GV57" s="899"/>
      <c r="GW57" s="899"/>
      <c r="GX57" s="899"/>
      <c r="GY57" s="899"/>
      <c r="GZ57" s="1374"/>
      <c r="HA57" s="1225">
        <f t="shared" si="635"/>
        <v>2.2511163966781201E-3</v>
      </c>
      <c r="HB57" s="1225">
        <f t="shared" si="636"/>
        <v>1.5757814776746842E-2</v>
      </c>
      <c r="HC57" s="1225">
        <f t="shared" si="637"/>
        <v>0</v>
      </c>
      <c r="HD57" s="542">
        <f t="shared" si="638"/>
        <v>3.9295487820413264E-3</v>
      </c>
      <c r="HE57" s="542">
        <f t="shared" si="639"/>
        <v>0</v>
      </c>
      <c r="HF57" s="321">
        <f t="shared" si="640"/>
        <v>4.4847641301180179E-2</v>
      </c>
      <c r="HG57" s="547">
        <f t="shared" si="641"/>
        <v>0</v>
      </c>
      <c r="HH57" s="547">
        <f t="shared" si="642"/>
        <v>0</v>
      </c>
      <c r="HI57" s="547">
        <f t="shared" si="643"/>
        <v>0</v>
      </c>
      <c r="HJ57" s="547">
        <f t="shared" si="644"/>
        <v>0</v>
      </c>
      <c r="HK57" s="547">
        <f t="shared" si="645"/>
        <v>0</v>
      </c>
      <c r="HL57" s="547">
        <f t="shared" si="646"/>
        <v>0</v>
      </c>
      <c r="HM57" s="547">
        <f t="shared" si="647"/>
        <v>0</v>
      </c>
      <c r="HN57" s="547">
        <f t="shared" si="648"/>
        <v>0</v>
      </c>
      <c r="HO57" s="1225">
        <f t="shared" si="649"/>
        <v>0</v>
      </c>
      <c r="HP57" s="542">
        <f t="shared" si="650"/>
        <v>0</v>
      </c>
      <c r="HQ57" s="321">
        <f t="shared" si="651"/>
        <v>0</v>
      </c>
      <c r="HR57" s="547">
        <f t="shared" si="652"/>
        <v>4.5022327933562402E-3</v>
      </c>
      <c r="HS57" s="547">
        <f t="shared" si="653"/>
        <v>0</v>
      </c>
      <c r="HT57" s="547">
        <f t="shared" si="654"/>
        <v>0</v>
      </c>
      <c r="HU57" s="547">
        <f t="shared" si="655"/>
        <v>0</v>
      </c>
      <c r="HV57" s="931">
        <f t="shared" si="656"/>
        <v>0</v>
      </c>
      <c r="HW57" s="931">
        <f t="shared" si="657"/>
        <v>0</v>
      </c>
      <c r="HX57" s="931">
        <f t="shared" si="658"/>
        <v>0</v>
      </c>
      <c r="HY57" s="931">
        <f t="shared" si="659"/>
        <v>0</v>
      </c>
      <c r="HZ57" s="931">
        <f t="shared" si="660"/>
        <v>0</v>
      </c>
      <c r="IA57" s="931">
        <f t="shared" si="661"/>
        <v>0</v>
      </c>
      <c r="IB57" s="931">
        <f t="shared" si="662"/>
        <v>0</v>
      </c>
      <c r="IC57" s="931">
        <f t="shared" si="663"/>
        <v>0</v>
      </c>
      <c r="ID57" s="1226">
        <f t="shared" si="664"/>
        <v>0</v>
      </c>
      <c r="IE57" s="1226">
        <f t="shared" si="665"/>
        <v>0</v>
      </c>
      <c r="IF57" s="1226">
        <f t="shared" si="666"/>
        <v>0</v>
      </c>
      <c r="IG57" s="1226">
        <f t="shared" si="667"/>
        <v>0</v>
      </c>
      <c r="IH57" s="1226">
        <f t="shared" si="668"/>
        <v>0</v>
      </c>
      <c r="II57" s="1226">
        <f t="shared" si="669"/>
        <v>0</v>
      </c>
      <c r="IJ57" s="1226">
        <f t="shared" si="670"/>
        <v>0</v>
      </c>
      <c r="IK57" s="1226">
        <f t="shared" si="671"/>
        <v>0</v>
      </c>
      <c r="IL57" s="1226">
        <f t="shared" si="672"/>
        <v>0</v>
      </c>
      <c r="IM57" s="1226">
        <f t="shared" si="673"/>
        <v>0</v>
      </c>
      <c r="IN57" s="1226">
        <f t="shared" si="674"/>
        <v>0</v>
      </c>
      <c r="IO57" s="1226">
        <f t="shared" si="675"/>
        <v>0</v>
      </c>
      <c r="IP57" s="1226">
        <f t="shared" si="676"/>
        <v>0</v>
      </c>
      <c r="IQ57" s="1226">
        <f t="shared" si="677"/>
        <v>0</v>
      </c>
      <c r="IR57" s="902"/>
      <c r="IS57" s="902"/>
      <c r="IT57" s="902"/>
      <c r="IU57" s="902"/>
      <c r="IV57" s="902"/>
      <c r="IW57" s="902"/>
      <c r="IX57" s="902"/>
      <c r="IY57" s="902"/>
      <c r="IZ57" s="1365"/>
      <c r="JA57" s="1231">
        <f t="shared" ref="JA57:KQ57" si="691">SUM(BW57*$DP$17)</f>
        <v>10.75</v>
      </c>
      <c r="JB57" s="1231">
        <f t="shared" si="691"/>
        <v>75.250000000000014</v>
      </c>
      <c r="JC57" s="1231">
        <f t="shared" si="691"/>
        <v>0</v>
      </c>
      <c r="JD57" s="942">
        <f t="shared" si="691"/>
        <v>43</v>
      </c>
      <c r="JE57" s="942">
        <f t="shared" si="691"/>
        <v>0</v>
      </c>
      <c r="JF57" s="943">
        <f t="shared" si="691"/>
        <v>258</v>
      </c>
      <c r="JG57" s="944">
        <f t="shared" si="691"/>
        <v>0</v>
      </c>
      <c r="JH57" s="944">
        <f t="shared" si="691"/>
        <v>0</v>
      </c>
      <c r="JI57" s="944">
        <f t="shared" si="691"/>
        <v>0</v>
      </c>
      <c r="JJ57" s="944">
        <f t="shared" si="691"/>
        <v>0</v>
      </c>
      <c r="JK57" s="944">
        <f t="shared" si="691"/>
        <v>0</v>
      </c>
      <c r="JL57" s="944">
        <f t="shared" si="691"/>
        <v>0</v>
      </c>
      <c r="JM57" s="944">
        <f t="shared" si="691"/>
        <v>0</v>
      </c>
      <c r="JN57" s="944">
        <f t="shared" si="691"/>
        <v>0</v>
      </c>
      <c r="JO57" s="1231">
        <f t="shared" si="691"/>
        <v>0</v>
      </c>
      <c r="JP57" s="942">
        <f t="shared" si="691"/>
        <v>0</v>
      </c>
      <c r="JQ57" s="943">
        <f t="shared" si="691"/>
        <v>0</v>
      </c>
      <c r="JR57" s="944">
        <f t="shared" si="691"/>
        <v>21.5</v>
      </c>
      <c r="JS57" s="944">
        <f t="shared" si="691"/>
        <v>0</v>
      </c>
      <c r="JT57" s="944">
        <f t="shared" si="691"/>
        <v>0</v>
      </c>
      <c r="JU57" s="944">
        <f t="shared" si="691"/>
        <v>0</v>
      </c>
      <c r="JV57" s="945">
        <f t="shared" si="691"/>
        <v>0</v>
      </c>
      <c r="JW57" s="945">
        <f t="shared" si="691"/>
        <v>0</v>
      </c>
      <c r="JX57" s="945">
        <f t="shared" si="691"/>
        <v>0</v>
      </c>
      <c r="JY57" s="945">
        <f t="shared" si="691"/>
        <v>0</v>
      </c>
      <c r="JZ57" s="945">
        <f t="shared" si="691"/>
        <v>0</v>
      </c>
      <c r="KA57" s="945">
        <f t="shared" si="691"/>
        <v>0</v>
      </c>
      <c r="KB57" s="945">
        <f t="shared" si="691"/>
        <v>0</v>
      </c>
      <c r="KC57" s="945">
        <f t="shared" si="691"/>
        <v>0</v>
      </c>
      <c r="KD57" s="946">
        <f t="shared" si="691"/>
        <v>0</v>
      </c>
      <c r="KE57" s="946">
        <f t="shared" si="691"/>
        <v>0</v>
      </c>
      <c r="KF57" s="946">
        <f t="shared" si="691"/>
        <v>0</v>
      </c>
      <c r="KG57" s="946">
        <f t="shared" si="691"/>
        <v>0</v>
      </c>
      <c r="KH57" s="946">
        <f t="shared" si="691"/>
        <v>0</v>
      </c>
      <c r="KI57" s="946">
        <f t="shared" si="691"/>
        <v>0</v>
      </c>
      <c r="KJ57" s="946">
        <f t="shared" si="691"/>
        <v>0</v>
      </c>
      <c r="KK57" s="946">
        <f t="shared" si="691"/>
        <v>0</v>
      </c>
      <c r="KL57" s="946">
        <f t="shared" si="691"/>
        <v>0</v>
      </c>
      <c r="KM57" s="946">
        <f t="shared" si="691"/>
        <v>0</v>
      </c>
      <c r="KN57" s="946">
        <f t="shared" si="691"/>
        <v>0</v>
      </c>
      <c r="KO57" s="946">
        <f t="shared" si="691"/>
        <v>0</v>
      </c>
      <c r="KP57" s="946">
        <f t="shared" si="691"/>
        <v>0</v>
      </c>
      <c r="KQ57" s="946">
        <f t="shared" si="691"/>
        <v>0</v>
      </c>
      <c r="KR57" s="898"/>
      <c r="KS57" s="898"/>
      <c r="KT57" s="898"/>
      <c r="KU57" s="898"/>
      <c r="KV57" s="898"/>
      <c r="KW57" s="898"/>
      <c r="KX57" s="898"/>
      <c r="KY57" s="898"/>
      <c r="KZ57" s="1363"/>
      <c r="LA57" s="1217">
        <f t="shared" ref="LA57:MM57" si="692">SUM(JA57/$DO$17)</f>
        <v>2.8401585204755615</v>
      </c>
      <c r="LB57" s="1217">
        <f t="shared" si="692"/>
        <v>19.881109643328934</v>
      </c>
      <c r="LC57" s="1217">
        <f t="shared" si="692"/>
        <v>0</v>
      </c>
      <c r="LD57" s="545">
        <f t="shared" si="692"/>
        <v>11.360634081902246</v>
      </c>
      <c r="LE57" s="545">
        <f t="shared" si="692"/>
        <v>0</v>
      </c>
      <c r="LF57" s="329">
        <f t="shared" si="692"/>
        <v>68.163804491413472</v>
      </c>
      <c r="LG57" s="550">
        <f t="shared" si="692"/>
        <v>0</v>
      </c>
      <c r="LH57" s="550">
        <f t="shared" si="692"/>
        <v>0</v>
      </c>
      <c r="LI57" s="550">
        <f t="shared" si="692"/>
        <v>0</v>
      </c>
      <c r="LJ57" s="550">
        <f t="shared" si="692"/>
        <v>0</v>
      </c>
      <c r="LK57" s="550">
        <f t="shared" si="692"/>
        <v>0</v>
      </c>
      <c r="LL57" s="550">
        <f t="shared" si="692"/>
        <v>0</v>
      </c>
      <c r="LM57" s="550">
        <f t="shared" si="692"/>
        <v>0</v>
      </c>
      <c r="LN57" s="550">
        <f t="shared" si="692"/>
        <v>0</v>
      </c>
      <c r="LO57" s="1217">
        <f t="shared" si="692"/>
        <v>0</v>
      </c>
      <c r="LP57" s="1217">
        <f t="shared" si="692"/>
        <v>0</v>
      </c>
      <c r="LQ57" s="1217">
        <f t="shared" si="692"/>
        <v>0</v>
      </c>
      <c r="LR57" s="550">
        <f t="shared" si="692"/>
        <v>5.680317040951123</v>
      </c>
      <c r="LS57" s="550">
        <f t="shared" si="692"/>
        <v>0</v>
      </c>
      <c r="LT57" s="550">
        <f t="shared" si="692"/>
        <v>0</v>
      </c>
      <c r="LU57" s="550">
        <f t="shared" si="692"/>
        <v>0</v>
      </c>
      <c r="LV57" s="932">
        <f t="shared" si="692"/>
        <v>0</v>
      </c>
      <c r="LW57" s="932">
        <f t="shared" si="692"/>
        <v>0</v>
      </c>
      <c r="LX57" s="932">
        <f t="shared" si="692"/>
        <v>0</v>
      </c>
      <c r="LY57" s="932">
        <f t="shared" si="692"/>
        <v>0</v>
      </c>
      <c r="LZ57" s="932">
        <f t="shared" si="692"/>
        <v>0</v>
      </c>
      <c r="MA57" s="932">
        <f t="shared" si="692"/>
        <v>0</v>
      </c>
      <c r="MB57" s="932">
        <f t="shared" si="692"/>
        <v>0</v>
      </c>
      <c r="MC57" s="932">
        <f t="shared" si="692"/>
        <v>0</v>
      </c>
      <c r="MD57" s="932">
        <f t="shared" si="692"/>
        <v>0</v>
      </c>
      <c r="ME57" s="327">
        <f t="shared" si="692"/>
        <v>0</v>
      </c>
      <c r="MF57" s="327">
        <f t="shared" si="692"/>
        <v>0</v>
      </c>
      <c r="MG57" s="327">
        <f t="shared" si="692"/>
        <v>0</v>
      </c>
      <c r="MH57" s="327">
        <f t="shared" si="692"/>
        <v>0</v>
      </c>
      <c r="MI57" s="327">
        <f t="shared" si="692"/>
        <v>0</v>
      </c>
      <c r="MJ57" s="327">
        <f t="shared" si="692"/>
        <v>0</v>
      </c>
      <c r="MK57" s="327">
        <f t="shared" si="692"/>
        <v>0</v>
      </c>
      <c r="ML57" s="327">
        <f t="shared" si="692"/>
        <v>0</v>
      </c>
      <c r="MM57" s="327">
        <f t="shared" si="692"/>
        <v>0</v>
      </c>
      <c r="MN57" s="327">
        <f t="shared" ref="MN57:MP57" si="693">SUM(KN57/$DO$17)</f>
        <v>0</v>
      </c>
      <c r="MO57" s="327">
        <f t="shared" si="693"/>
        <v>0</v>
      </c>
      <c r="MP57" s="327">
        <f t="shared" si="693"/>
        <v>0</v>
      </c>
      <c r="MQ57" s="327">
        <f>SUM(KQ57/$DO$17)</f>
        <v>0</v>
      </c>
    </row>
    <row r="58" spans="1:355" s="317" customFormat="1" ht="15" hidden="1" customHeight="1" outlineLevel="1" thickTop="1" thickBot="1" x14ac:dyDescent="0.3">
      <c r="A58" s="941"/>
      <c r="B58" s="1928" t="str">
        <f>$B$38</f>
        <v>Testing</v>
      </c>
      <c r="C58" s="1924"/>
      <c r="D58" s="653">
        <v>1</v>
      </c>
      <c r="E58" s="836"/>
      <c r="F58" s="319"/>
      <c r="G58" s="1928"/>
      <c r="H58" s="1924"/>
      <c r="I58" s="788"/>
      <c r="J58" s="836"/>
      <c r="K58" s="319"/>
      <c r="L58" s="797"/>
      <c r="M58" s="844">
        <f>((E50*L58)/1)*(D58)</f>
        <v>0</v>
      </c>
      <c r="N58" s="784">
        <f t="shared" si="567"/>
        <v>0</v>
      </c>
      <c r="O58" s="1534"/>
      <c r="P58" s="797">
        <v>0.5</v>
      </c>
      <c r="Q58" s="844">
        <f>((E50*P58)/1)*(D58)</f>
        <v>10</v>
      </c>
      <c r="R58" s="784">
        <f t="shared" si="568"/>
        <v>41.248828634200557</v>
      </c>
      <c r="S58" s="1534"/>
      <c r="T58" s="797">
        <v>2.5</v>
      </c>
      <c r="U58" s="844">
        <f>((E50*T58)/1)*(D58)</f>
        <v>50</v>
      </c>
      <c r="V58" s="784">
        <f t="shared" si="569"/>
        <v>130.52389586230842</v>
      </c>
      <c r="W58" s="1534"/>
      <c r="X58" s="797">
        <v>2.5</v>
      </c>
      <c r="Y58" s="844">
        <f>((E50*X58)/1)*(D58)</f>
        <v>50</v>
      </c>
      <c r="Z58" s="784">
        <f t="shared" si="570"/>
        <v>83.169746391669833</v>
      </c>
      <c r="AA58" s="1534"/>
      <c r="AB58" s="797">
        <v>2.5</v>
      </c>
      <c r="AC58" s="844">
        <f>((E50*AB58)/1)*(D58)</f>
        <v>50</v>
      </c>
      <c r="AD58" s="784">
        <f t="shared" si="571"/>
        <v>103.74301255215521</v>
      </c>
      <c r="AE58" s="1534"/>
      <c r="AF58" s="797"/>
      <c r="AG58" s="844">
        <f>((E50*AF58)/1)*(D58)</f>
        <v>0</v>
      </c>
      <c r="AH58" s="784">
        <f t="shared" si="572"/>
        <v>0</v>
      </c>
      <c r="AI58" s="1534"/>
      <c r="AJ58" s="797">
        <v>1</v>
      </c>
      <c r="AK58" s="844">
        <f>((E50*AJ58)/1)*(D58)</f>
        <v>20</v>
      </c>
      <c r="AL58" s="784">
        <f t="shared" si="573"/>
        <v>11.434613095470732</v>
      </c>
      <c r="AM58" s="1534"/>
      <c r="AN58" s="797"/>
      <c r="AO58" s="838">
        <f>((E50*AN58)/1)*(D58)</f>
        <v>0</v>
      </c>
      <c r="AP58" s="784">
        <f t="shared" si="574"/>
        <v>0</v>
      </c>
      <c r="AQ58" s="1534"/>
      <c r="AR58" s="797"/>
      <c r="AS58" s="844">
        <f>((E50*AR58)/1)*(D58)</f>
        <v>0</v>
      </c>
      <c r="AT58" s="784">
        <f t="shared" si="575"/>
        <v>0</v>
      </c>
      <c r="AU58" s="1534"/>
      <c r="AV58" s="797"/>
      <c r="AW58" s="844">
        <f>((E50*AV58)/1)*(D58)</f>
        <v>0</v>
      </c>
      <c r="AX58" s="784">
        <f t="shared" si="576"/>
        <v>0</v>
      </c>
      <c r="AY58" s="1534"/>
      <c r="AZ58" s="797"/>
      <c r="BA58" s="845">
        <f>((E50*AZ58)/1)*(D58)</f>
        <v>0</v>
      </c>
      <c r="BB58" s="784">
        <f t="shared" si="577"/>
        <v>0</v>
      </c>
      <c r="BC58" s="649"/>
      <c r="BD58" s="846"/>
      <c r="BE58" s="844">
        <f>((E50*BD58)/1)*(D58)</f>
        <v>0</v>
      </c>
      <c r="BF58" s="319"/>
      <c r="BG58" s="880">
        <f t="shared" si="578"/>
        <v>0.74024019307160949</v>
      </c>
      <c r="BH58" s="881">
        <f t="shared" si="579"/>
        <v>0.75111668976909962</v>
      </c>
      <c r="BI58" s="786">
        <f t="shared" si="580"/>
        <v>375.5583448845498</v>
      </c>
      <c r="BJ58" s="800"/>
      <c r="BK58" s="786">
        <f t="shared" si="581"/>
        <v>525.78168283836976</v>
      </c>
      <c r="BL58" s="1945"/>
      <c r="BM58" s="1946"/>
      <c r="BN58" s="1947"/>
      <c r="BO58" s="1581"/>
      <c r="BP58" s="1581"/>
      <c r="BQ58" s="1484"/>
      <c r="BR58" s="734">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78.844689539637969</v>
      </c>
      <c r="BS58" s="692">
        <f t="shared" si="590"/>
        <v>46.37922914096351</v>
      </c>
      <c r="BT58" s="693">
        <f>AB51</f>
        <v>1.9</v>
      </c>
      <c r="BU58" s="1146" t="str">
        <f>$BU$18</f>
        <v>GH Flora Bloom</v>
      </c>
      <c r="BV58" s="1158" t="str">
        <f>$BV$18</f>
        <v>Bloom</v>
      </c>
      <c r="BW58" s="1239">
        <f>BW$18</f>
        <v>0</v>
      </c>
      <c r="BX58" s="1239">
        <f t="shared" ref="BX58:DM58" si="694">BX$18</f>
        <v>0</v>
      </c>
      <c r="BY58" s="1239">
        <f t="shared" si="694"/>
        <v>0</v>
      </c>
      <c r="BZ58" s="1240">
        <f t="shared" si="694"/>
        <v>0.05</v>
      </c>
      <c r="CA58" s="1240">
        <f t="shared" si="694"/>
        <v>0</v>
      </c>
      <c r="CB58" s="1241">
        <f t="shared" si="694"/>
        <v>0.04</v>
      </c>
      <c r="CC58" s="1242">
        <f t="shared" si="694"/>
        <v>0</v>
      </c>
      <c r="CD58" s="1242">
        <f t="shared" si="694"/>
        <v>0</v>
      </c>
      <c r="CE58" s="1242">
        <f t="shared" si="694"/>
        <v>0</v>
      </c>
      <c r="CF58" s="1242">
        <f t="shared" si="694"/>
        <v>0</v>
      </c>
      <c r="CG58" s="1242">
        <f t="shared" si="694"/>
        <v>0</v>
      </c>
      <c r="CH58" s="1242">
        <f t="shared" si="694"/>
        <v>0</v>
      </c>
      <c r="CI58" s="1242">
        <f t="shared" si="694"/>
        <v>0</v>
      </c>
      <c r="CJ58" s="1242">
        <f t="shared" si="694"/>
        <v>0</v>
      </c>
      <c r="CK58" s="1239">
        <f t="shared" si="694"/>
        <v>0</v>
      </c>
      <c r="CL58" s="1240">
        <f t="shared" si="694"/>
        <v>0</v>
      </c>
      <c r="CM58" s="1241">
        <f t="shared" si="694"/>
        <v>0</v>
      </c>
      <c r="CN58" s="1242">
        <f t="shared" si="694"/>
        <v>1.4999999999999999E-2</v>
      </c>
      <c r="CO58" s="1242">
        <f t="shared" si="694"/>
        <v>0</v>
      </c>
      <c r="CP58" s="1242">
        <f t="shared" si="694"/>
        <v>0.01</v>
      </c>
      <c r="CQ58" s="1242">
        <f t="shared" si="694"/>
        <v>0</v>
      </c>
      <c r="CR58" s="1243">
        <f t="shared" si="694"/>
        <v>0</v>
      </c>
      <c r="CS58" s="1243">
        <f t="shared" si="694"/>
        <v>0</v>
      </c>
      <c r="CT58" s="1243">
        <f t="shared" si="694"/>
        <v>0</v>
      </c>
      <c r="CU58" s="1243">
        <f t="shared" si="694"/>
        <v>0</v>
      </c>
      <c r="CV58" s="1243">
        <f t="shared" si="694"/>
        <v>0</v>
      </c>
      <c r="CW58" s="1243">
        <f t="shared" si="694"/>
        <v>0</v>
      </c>
      <c r="CX58" s="1243">
        <f t="shared" si="694"/>
        <v>0</v>
      </c>
      <c r="CY58" s="1243">
        <f t="shared" si="694"/>
        <v>0</v>
      </c>
      <c r="CZ58" s="1244">
        <f t="shared" si="694"/>
        <v>0</v>
      </c>
      <c r="DA58" s="1244">
        <f t="shared" si="694"/>
        <v>0</v>
      </c>
      <c r="DB58" s="1244">
        <f t="shared" si="694"/>
        <v>0</v>
      </c>
      <c r="DC58" s="1244">
        <f t="shared" si="694"/>
        <v>0</v>
      </c>
      <c r="DD58" s="1244">
        <f t="shared" si="694"/>
        <v>0</v>
      </c>
      <c r="DE58" s="1244">
        <f t="shared" si="694"/>
        <v>0</v>
      </c>
      <c r="DF58" s="1244">
        <f t="shared" si="694"/>
        <v>0</v>
      </c>
      <c r="DG58" s="1244">
        <f t="shared" si="694"/>
        <v>0</v>
      </c>
      <c r="DH58" s="1244">
        <f t="shared" si="694"/>
        <v>0</v>
      </c>
      <c r="DI58" s="1244">
        <f t="shared" si="694"/>
        <v>0</v>
      </c>
      <c r="DJ58" s="1244">
        <f t="shared" si="694"/>
        <v>0</v>
      </c>
      <c r="DK58" s="1244">
        <f t="shared" si="694"/>
        <v>0</v>
      </c>
      <c r="DL58" s="1244">
        <f t="shared" si="694"/>
        <v>0</v>
      </c>
      <c r="DM58" s="1244">
        <f t="shared" si="694"/>
        <v>0</v>
      </c>
      <c r="DN58" s="933"/>
      <c r="DT58" s="739"/>
      <c r="EM58" s="898"/>
      <c r="EN58" s="898"/>
      <c r="EO58" s="898"/>
      <c r="EP58" s="898"/>
      <c r="EQ58" s="898"/>
      <c r="ER58" s="898"/>
      <c r="ES58" s="898"/>
      <c r="ET58" s="898"/>
      <c r="EU58" s="898"/>
      <c r="EV58" s="898"/>
      <c r="EW58" s="898"/>
      <c r="EX58" s="898"/>
      <c r="EY58" s="898"/>
      <c r="EZ58" s="1348" t="str">
        <f t="shared" si="592"/>
        <v>GH Flora Bloom</v>
      </c>
      <c r="FA58" s="1224">
        <f t="shared" si="593"/>
        <v>0</v>
      </c>
      <c r="FB58" s="1224">
        <f t="shared" si="594"/>
        <v>0</v>
      </c>
      <c r="FC58" s="1224">
        <f t="shared" si="595"/>
        <v>0</v>
      </c>
      <c r="FD58" s="544">
        <f t="shared" si="596"/>
        <v>4.1458000000000002E-2</v>
      </c>
      <c r="FE58" s="544">
        <f t="shared" si="597"/>
        <v>0</v>
      </c>
      <c r="FF58" s="324">
        <f t="shared" si="598"/>
        <v>6.3087599999999994E-2</v>
      </c>
      <c r="FG58" s="549">
        <f t="shared" si="599"/>
        <v>0</v>
      </c>
      <c r="FH58" s="549">
        <f t="shared" si="600"/>
        <v>0</v>
      </c>
      <c r="FI58" s="549">
        <f t="shared" si="601"/>
        <v>0</v>
      </c>
      <c r="FJ58" s="549">
        <f t="shared" si="602"/>
        <v>0</v>
      </c>
      <c r="FK58" s="549">
        <f t="shared" si="603"/>
        <v>0</v>
      </c>
      <c r="FL58" s="549">
        <f t="shared" si="604"/>
        <v>0</v>
      </c>
      <c r="FM58" s="549">
        <f t="shared" si="605"/>
        <v>0</v>
      </c>
      <c r="FN58" s="549">
        <f t="shared" si="606"/>
        <v>0</v>
      </c>
      <c r="FO58" s="1203">
        <f t="shared" si="607"/>
        <v>0</v>
      </c>
      <c r="FP58" s="544">
        <f t="shared" si="608"/>
        <v>4.1458000000000002E-2</v>
      </c>
      <c r="FQ58" s="324">
        <f t="shared" si="609"/>
        <v>6.3087599999999994E-2</v>
      </c>
      <c r="FR58" s="548">
        <f t="shared" si="610"/>
        <v>2.8499999999999998E-2</v>
      </c>
      <c r="FS58" s="548">
        <f t="shared" si="611"/>
        <v>0</v>
      </c>
      <c r="FT58" s="548">
        <f t="shared" si="682"/>
        <v>1.9E-2</v>
      </c>
      <c r="FU58" s="548">
        <f t="shared" si="612"/>
        <v>0</v>
      </c>
      <c r="FV58" s="928">
        <f t="shared" si="613"/>
        <v>0</v>
      </c>
      <c r="FW58" s="928">
        <f t="shared" si="614"/>
        <v>0</v>
      </c>
      <c r="FX58" s="928">
        <f t="shared" si="615"/>
        <v>0</v>
      </c>
      <c r="FY58" s="928">
        <f t="shared" si="616"/>
        <v>0</v>
      </c>
      <c r="FZ58" s="928">
        <f t="shared" si="617"/>
        <v>0</v>
      </c>
      <c r="GA58" s="928">
        <f t="shared" si="618"/>
        <v>0</v>
      </c>
      <c r="GB58" s="928">
        <f t="shared" si="619"/>
        <v>0</v>
      </c>
      <c r="GC58" s="928">
        <f t="shared" si="620"/>
        <v>0</v>
      </c>
      <c r="GD58" s="326">
        <f t="shared" si="621"/>
        <v>0</v>
      </c>
      <c r="GE58" s="326">
        <f t="shared" si="622"/>
        <v>0</v>
      </c>
      <c r="GF58" s="326">
        <f t="shared" si="623"/>
        <v>0</v>
      </c>
      <c r="GG58" s="326">
        <f t="shared" si="624"/>
        <v>0</v>
      </c>
      <c r="GH58" s="326">
        <f t="shared" si="625"/>
        <v>0</v>
      </c>
      <c r="GI58" s="326">
        <f t="shared" si="626"/>
        <v>0</v>
      </c>
      <c r="GJ58" s="326">
        <f t="shared" si="627"/>
        <v>0</v>
      </c>
      <c r="GK58" s="326">
        <f t="shared" si="628"/>
        <v>0</v>
      </c>
      <c r="GL58" s="326">
        <f t="shared" si="629"/>
        <v>0</v>
      </c>
      <c r="GM58" s="326">
        <f t="shared" si="630"/>
        <v>0</v>
      </c>
      <c r="GN58" s="326">
        <f t="shared" si="631"/>
        <v>0</v>
      </c>
      <c r="GO58" s="326">
        <f t="shared" si="632"/>
        <v>0</v>
      </c>
      <c r="GP58" s="326">
        <f t="shared" si="633"/>
        <v>0</v>
      </c>
      <c r="GQ58" s="326">
        <f t="shared" si="634"/>
        <v>0</v>
      </c>
      <c r="GR58" s="899"/>
      <c r="GS58" s="899"/>
      <c r="GT58" s="899"/>
      <c r="GU58" s="899"/>
      <c r="GV58" s="899"/>
      <c r="GW58" s="899"/>
      <c r="GX58" s="899"/>
      <c r="GY58" s="899"/>
      <c r="GZ58" s="1374"/>
      <c r="HA58" s="1225">
        <f t="shared" si="635"/>
        <v>0</v>
      </c>
      <c r="HB58" s="1225">
        <f t="shared" si="636"/>
        <v>0</v>
      </c>
      <c r="HC58" s="1225">
        <f t="shared" si="637"/>
        <v>0</v>
      </c>
      <c r="HD58" s="542">
        <f t="shared" si="638"/>
        <v>1.264614090592602E-2</v>
      </c>
      <c r="HE58" s="542">
        <f t="shared" si="639"/>
        <v>0</v>
      </c>
      <c r="HF58" s="321">
        <f t="shared" si="640"/>
        <v>1.924392587719375E-2</v>
      </c>
      <c r="HG58" s="547">
        <f t="shared" si="641"/>
        <v>0</v>
      </c>
      <c r="HH58" s="547">
        <f t="shared" si="642"/>
        <v>0</v>
      </c>
      <c r="HI58" s="547">
        <f t="shared" si="643"/>
        <v>0</v>
      </c>
      <c r="HJ58" s="547">
        <f t="shared" si="644"/>
        <v>0</v>
      </c>
      <c r="HK58" s="547">
        <f t="shared" si="645"/>
        <v>0</v>
      </c>
      <c r="HL58" s="547">
        <f t="shared" si="646"/>
        <v>0</v>
      </c>
      <c r="HM58" s="547">
        <f t="shared" si="647"/>
        <v>0</v>
      </c>
      <c r="HN58" s="547">
        <f t="shared" si="648"/>
        <v>0</v>
      </c>
      <c r="HO58" s="1225">
        <f t="shared" si="649"/>
        <v>0</v>
      </c>
      <c r="HP58" s="542">
        <f t="shared" si="650"/>
        <v>0</v>
      </c>
      <c r="HQ58" s="321">
        <f t="shared" si="651"/>
        <v>0</v>
      </c>
      <c r="HR58" s="547">
        <f t="shared" si="652"/>
        <v>8.6934974147062447E-3</v>
      </c>
      <c r="HS58" s="547">
        <f t="shared" si="653"/>
        <v>0</v>
      </c>
      <c r="HT58" s="547">
        <f t="shared" si="654"/>
        <v>5.7956649431374985E-3</v>
      </c>
      <c r="HU58" s="547">
        <f t="shared" si="655"/>
        <v>0</v>
      </c>
      <c r="HV58" s="931">
        <f t="shared" si="656"/>
        <v>0</v>
      </c>
      <c r="HW58" s="931">
        <f t="shared" si="657"/>
        <v>0</v>
      </c>
      <c r="HX58" s="931">
        <f t="shared" si="658"/>
        <v>0</v>
      </c>
      <c r="HY58" s="931">
        <f t="shared" si="659"/>
        <v>0</v>
      </c>
      <c r="HZ58" s="931">
        <f t="shared" si="660"/>
        <v>0</v>
      </c>
      <c r="IA58" s="931">
        <f t="shared" si="661"/>
        <v>0</v>
      </c>
      <c r="IB58" s="931">
        <f t="shared" si="662"/>
        <v>0</v>
      </c>
      <c r="IC58" s="931">
        <f t="shared" si="663"/>
        <v>0</v>
      </c>
      <c r="ID58" s="1226">
        <f t="shared" si="664"/>
        <v>0</v>
      </c>
      <c r="IE58" s="1226">
        <f t="shared" si="665"/>
        <v>0</v>
      </c>
      <c r="IF58" s="1226">
        <f t="shared" si="666"/>
        <v>0</v>
      </c>
      <c r="IG58" s="1226">
        <f t="shared" si="667"/>
        <v>0</v>
      </c>
      <c r="IH58" s="1226">
        <f t="shared" si="668"/>
        <v>0</v>
      </c>
      <c r="II58" s="1226">
        <f t="shared" si="669"/>
        <v>0</v>
      </c>
      <c r="IJ58" s="1226">
        <f t="shared" si="670"/>
        <v>0</v>
      </c>
      <c r="IK58" s="1226">
        <f t="shared" si="671"/>
        <v>0</v>
      </c>
      <c r="IL58" s="1226">
        <f t="shared" si="672"/>
        <v>0</v>
      </c>
      <c r="IM58" s="1226">
        <f t="shared" si="673"/>
        <v>0</v>
      </c>
      <c r="IN58" s="1226">
        <f t="shared" si="674"/>
        <v>0</v>
      </c>
      <c r="IO58" s="1226">
        <f t="shared" si="675"/>
        <v>0</v>
      </c>
      <c r="IP58" s="1226">
        <f t="shared" si="676"/>
        <v>0</v>
      </c>
      <c r="IQ58" s="1226">
        <f t="shared" si="677"/>
        <v>0</v>
      </c>
      <c r="IR58" s="902"/>
      <c r="IS58" s="902"/>
      <c r="IT58" s="902"/>
      <c r="IU58" s="902"/>
      <c r="IV58" s="902"/>
      <c r="IW58" s="902"/>
      <c r="IX58" s="902"/>
      <c r="IY58" s="902"/>
      <c r="IZ58" s="1365"/>
      <c r="JA58" s="1231">
        <f t="shared" ref="JA58:KQ58" si="695">SUM(BW58*$DP$18)</f>
        <v>0</v>
      </c>
      <c r="JB58" s="1231">
        <f t="shared" si="695"/>
        <v>0</v>
      </c>
      <c r="JC58" s="1231">
        <f t="shared" si="695"/>
        <v>0</v>
      </c>
      <c r="JD58" s="942">
        <f t="shared" si="695"/>
        <v>218.5</v>
      </c>
      <c r="JE58" s="942">
        <f t="shared" si="695"/>
        <v>0</v>
      </c>
      <c r="JF58" s="943">
        <f t="shared" si="695"/>
        <v>174.8</v>
      </c>
      <c r="JG58" s="944">
        <f t="shared" si="695"/>
        <v>0</v>
      </c>
      <c r="JH58" s="944">
        <f t="shared" si="695"/>
        <v>0</v>
      </c>
      <c r="JI58" s="944">
        <f t="shared" si="695"/>
        <v>0</v>
      </c>
      <c r="JJ58" s="944">
        <f t="shared" si="695"/>
        <v>0</v>
      </c>
      <c r="JK58" s="944">
        <f t="shared" si="695"/>
        <v>0</v>
      </c>
      <c r="JL58" s="944">
        <f t="shared" si="695"/>
        <v>0</v>
      </c>
      <c r="JM58" s="944">
        <f t="shared" si="695"/>
        <v>0</v>
      </c>
      <c r="JN58" s="944">
        <f t="shared" si="695"/>
        <v>0</v>
      </c>
      <c r="JO58" s="1231">
        <f t="shared" si="695"/>
        <v>0</v>
      </c>
      <c r="JP58" s="942">
        <f t="shared" si="695"/>
        <v>0</v>
      </c>
      <c r="JQ58" s="943">
        <f t="shared" si="695"/>
        <v>0</v>
      </c>
      <c r="JR58" s="944">
        <f t="shared" si="695"/>
        <v>65.55</v>
      </c>
      <c r="JS58" s="944">
        <f t="shared" si="695"/>
        <v>0</v>
      </c>
      <c r="JT58" s="944">
        <f t="shared" si="695"/>
        <v>43.7</v>
      </c>
      <c r="JU58" s="944">
        <f t="shared" si="695"/>
        <v>0</v>
      </c>
      <c r="JV58" s="945">
        <f t="shared" si="695"/>
        <v>0</v>
      </c>
      <c r="JW58" s="945">
        <f t="shared" si="695"/>
        <v>0</v>
      </c>
      <c r="JX58" s="945">
        <f t="shared" si="695"/>
        <v>0</v>
      </c>
      <c r="JY58" s="945">
        <f t="shared" si="695"/>
        <v>0</v>
      </c>
      <c r="JZ58" s="945">
        <f t="shared" si="695"/>
        <v>0</v>
      </c>
      <c r="KA58" s="945">
        <f t="shared" si="695"/>
        <v>0</v>
      </c>
      <c r="KB58" s="945">
        <f t="shared" si="695"/>
        <v>0</v>
      </c>
      <c r="KC58" s="945">
        <f t="shared" si="695"/>
        <v>0</v>
      </c>
      <c r="KD58" s="946">
        <f t="shared" si="695"/>
        <v>0</v>
      </c>
      <c r="KE58" s="946">
        <f t="shared" si="695"/>
        <v>0</v>
      </c>
      <c r="KF58" s="946">
        <f t="shared" si="695"/>
        <v>0</v>
      </c>
      <c r="KG58" s="946">
        <f t="shared" si="695"/>
        <v>0</v>
      </c>
      <c r="KH58" s="946">
        <f t="shared" si="695"/>
        <v>0</v>
      </c>
      <c r="KI58" s="946">
        <f t="shared" si="695"/>
        <v>0</v>
      </c>
      <c r="KJ58" s="946">
        <f t="shared" si="695"/>
        <v>0</v>
      </c>
      <c r="KK58" s="946">
        <f t="shared" si="695"/>
        <v>0</v>
      </c>
      <c r="KL58" s="946">
        <f t="shared" si="695"/>
        <v>0</v>
      </c>
      <c r="KM58" s="946">
        <f t="shared" si="695"/>
        <v>0</v>
      </c>
      <c r="KN58" s="946">
        <f t="shared" si="695"/>
        <v>0</v>
      </c>
      <c r="KO58" s="946">
        <f t="shared" si="695"/>
        <v>0</v>
      </c>
      <c r="KP58" s="946">
        <f t="shared" si="695"/>
        <v>0</v>
      </c>
      <c r="KQ58" s="946">
        <f t="shared" si="695"/>
        <v>0</v>
      </c>
      <c r="KR58" s="898"/>
      <c r="KS58" s="898"/>
      <c r="KT58" s="898"/>
      <c r="KU58" s="898"/>
      <c r="KV58" s="898"/>
      <c r="KW58" s="898"/>
      <c r="KX58" s="898"/>
      <c r="KY58" s="898"/>
      <c r="KZ58" s="1363"/>
      <c r="LA58" s="1217">
        <f t="shared" ref="LA58:MM58" si="696">SUM(JA58/$DO$18)</f>
        <v>0</v>
      </c>
      <c r="LB58" s="1217">
        <f t="shared" si="696"/>
        <v>0</v>
      </c>
      <c r="LC58" s="1217">
        <f t="shared" si="696"/>
        <v>0</v>
      </c>
      <c r="LD58" s="545">
        <f t="shared" si="696"/>
        <v>57.72787318361955</v>
      </c>
      <c r="LE58" s="545">
        <f t="shared" si="696"/>
        <v>0</v>
      </c>
      <c r="LF58" s="329">
        <f t="shared" si="696"/>
        <v>46.182298546895645</v>
      </c>
      <c r="LG58" s="550">
        <f t="shared" si="696"/>
        <v>0</v>
      </c>
      <c r="LH58" s="550">
        <f t="shared" si="696"/>
        <v>0</v>
      </c>
      <c r="LI58" s="550">
        <f t="shared" si="696"/>
        <v>0</v>
      </c>
      <c r="LJ58" s="550">
        <f t="shared" si="696"/>
        <v>0</v>
      </c>
      <c r="LK58" s="550">
        <f t="shared" si="696"/>
        <v>0</v>
      </c>
      <c r="LL58" s="550">
        <f t="shared" si="696"/>
        <v>0</v>
      </c>
      <c r="LM58" s="550">
        <f t="shared" si="696"/>
        <v>0</v>
      </c>
      <c r="LN58" s="550">
        <f t="shared" si="696"/>
        <v>0</v>
      </c>
      <c r="LO58" s="1217">
        <f t="shared" si="696"/>
        <v>0</v>
      </c>
      <c r="LP58" s="1217">
        <f t="shared" si="696"/>
        <v>0</v>
      </c>
      <c r="LQ58" s="1217">
        <f t="shared" si="696"/>
        <v>0</v>
      </c>
      <c r="LR58" s="550">
        <f t="shared" si="696"/>
        <v>17.318361955085862</v>
      </c>
      <c r="LS58" s="550">
        <f t="shared" si="696"/>
        <v>0</v>
      </c>
      <c r="LT58" s="550">
        <f t="shared" si="696"/>
        <v>11.545574636723911</v>
      </c>
      <c r="LU58" s="550">
        <f t="shared" si="696"/>
        <v>0</v>
      </c>
      <c r="LV58" s="932">
        <f t="shared" si="696"/>
        <v>0</v>
      </c>
      <c r="LW58" s="932">
        <f t="shared" si="696"/>
        <v>0</v>
      </c>
      <c r="LX58" s="932">
        <f t="shared" si="696"/>
        <v>0</v>
      </c>
      <c r="LY58" s="932">
        <f t="shared" si="696"/>
        <v>0</v>
      </c>
      <c r="LZ58" s="932">
        <f t="shared" si="696"/>
        <v>0</v>
      </c>
      <c r="MA58" s="932">
        <f t="shared" si="696"/>
        <v>0</v>
      </c>
      <c r="MB58" s="932">
        <f t="shared" si="696"/>
        <v>0</v>
      </c>
      <c r="MC58" s="932">
        <f t="shared" si="696"/>
        <v>0</v>
      </c>
      <c r="MD58" s="932">
        <f t="shared" si="696"/>
        <v>0</v>
      </c>
      <c r="ME58" s="327">
        <f t="shared" si="696"/>
        <v>0</v>
      </c>
      <c r="MF58" s="327">
        <f t="shared" si="696"/>
        <v>0</v>
      </c>
      <c r="MG58" s="327">
        <f t="shared" si="696"/>
        <v>0</v>
      </c>
      <c r="MH58" s="327">
        <f t="shared" si="696"/>
        <v>0</v>
      </c>
      <c r="MI58" s="327">
        <f t="shared" si="696"/>
        <v>0</v>
      </c>
      <c r="MJ58" s="327">
        <f t="shared" si="696"/>
        <v>0</v>
      </c>
      <c r="MK58" s="327">
        <f t="shared" si="696"/>
        <v>0</v>
      </c>
      <c r="ML58" s="327">
        <f t="shared" si="696"/>
        <v>0</v>
      </c>
      <c r="MM58" s="327">
        <f t="shared" si="696"/>
        <v>0</v>
      </c>
      <c r="MN58" s="327">
        <f t="shared" ref="MN58:MP58" si="697">SUM(KN58/$DO$18)</f>
        <v>0</v>
      </c>
      <c r="MO58" s="327">
        <f t="shared" si="697"/>
        <v>0</v>
      </c>
      <c r="MP58" s="327">
        <f t="shared" si="697"/>
        <v>0</v>
      </c>
      <c r="MQ58" s="327">
        <f>SUM(KQ58/$DO$18)</f>
        <v>0</v>
      </c>
    </row>
    <row r="59" spans="1:355" s="317" customFormat="1" ht="15" hidden="1" customHeight="1" outlineLevel="1" thickTop="1" thickBot="1" x14ac:dyDescent="0.3">
      <c r="A59" s="941"/>
      <c r="B59" s="620" t="s">
        <v>965</v>
      </c>
      <c r="C59" s="759">
        <v>15000</v>
      </c>
      <c r="D59" s="621" t="s">
        <v>825</v>
      </c>
      <c r="E59" s="760">
        <f>(C59/64.55337)</f>
        <v>232.36587028686495</v>
      </c>
      <c r="F59" s="761"/>
      <c r="G59" s="622" t="s">
        <v>966</v>
      </c>
      <c r="H59" s="877">
        <v>15000</v>
      </c>
      <c r="I59" s="621" t="s">
        <v>825</v>
      </c>
      <c r="J59" s="762">
        <f>(H59/69.5388)</f>
        <v>215.70691470085768</v>
      </c>
      <c r="K59" s="756"/>
      <c r="L59" s="802" t="s">
        <v>1313</v>
      </c>
      <c r="M59" s="803"/>
      <c r="N59" s="804"/>
      <c r="O59" s="1539"/>
      <c r="P59" s="806"/>
      <c r="Q59" s="803"/>
      <c r="R59" s="804"/>
      <c r="S59" s="1539"/>
      <c r="T59" s="806"/>
      <c r="U59" s="803"/>
      <c r="V59" s="804"/>
      <c r="W59" s="1539"/>
      <c r="X59" s="806"/>
      <c r="Y59" s="803"/>
      <c r="Z59" s="804"/>
      <c r="AA59" s="1539"/>
      <c r="AB59" s="807"/>
      <c r="AC59" s="803"/>
      <c r="AD59" s="804"/>
      <c r="AE59" s="1539"/>
      <c r="AF59" s="806"/>
      <c r="AG59" s="803"/>
      <c r="AH59" s="804"/>
      <c r="AI59" s="1539"/>
      <c r="AJ59" s="806"/>
      <c r="AK59" s="803"/>
      <c r="AL59" s="804"/>
      <c r="AM59" s="1539"/>
      <c r="AN59" s="806"/>
      <c r="AO59" s="803"/>
      <c r="AP59" s="804"/>
      <c r="AQ59" s="1539"/>
      <c r="AR59" s="806"/>
      <c r="AS59" s="803"/>
      <c r="AT59" s="804"/>
      <c r="AU59" s="1539"/>
      <c r="AV59" s="806"/>
      <c r="AW59" s="803"/>
      <c r="AX59" s="804"/>
      <c r="AY59" s="1539"/>
      <c r="AZ59" s="806"/>
      <c r="BA59" s="803"/>
      <c r="BB59" s="808"/>
      <c r="BC59" s="805"/>
      <c r="BD59" s="806"/>
      <c r="BE59" s="803"/>
      <c r="BF59" s="805"/>
      <c r="BG59" s="806"/>
      <c r="BH59" s="806"/>
      <c r="BI59" s="806"/>
      <c r="BJ59" s="806"/>
      <c r="BK59" s="808"/>
      <c r="BL59" s="1593"/>
      <c r="BM59" s="1594"/>
      <c r="BN59" s="1595"/>
      <c r="BO59" s="1595"/>
      <c r="BP59" s="1583"/>
      <c r="BQ59" s="1484"/>
      <c r="BR59" s="734">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692">
        <f t="shared" si="590"/>
        <v>0</v>
      </c>
      <c r="BT59" s="693">
        <f>AF51</f>
        <v>0</v>
      </c>
      <c r="BU59" s="1146" t="str">
        <f>$BU$19</f>
        <v>GH KoolBloom</v>
      </c>
      <c r="BV59" s="1159" t="str">
        <f>$BV$19</f>
        <v>Weight</v>
      </c>
      <c r="BW59" s="1239">
        <f>BW$19</f>
        <v>0</v>
      </c>
      <c r="BX59" s="1239">
        <f t="shared" ref="BX59:DM59" si="698">BX$19</f>
        <v>0</v>
      </c>
      <c r="BY59" s="1239">
        <f t="shared" si="698"/>
        <v>0</v>
      </c>
      <c r="BZ59" s="1240">
        <f t="shared" si="698"/>
        <v>0.1</v>
      </c>
      <c r="CA59" s="1240">
        <f t="shared" si="698"/>
        <v>0</v>
      </c>
      <c r="CB59" s="1241">
        <f t="shared" si="698"/>
        <v>0.1</v>
      </c>
      <c r="CC59" s="1242">
        <f t="shared" si="698"/>
        <v>0</v>
      </c>
      <c r="CD59" s="1242">
        <f t="shared" si="698"/>
        <v>0</v>
      </c>
      <c r="CE59" s="1242">
        <f t="shared" si="698"/>
        <v>0</v>
      </c>
      <c r="CF59" s="1242">
        <f t="shared" si="698"/>
        <v>0</v>
      </c>
      <c r="CG59" s="1242">
        <f t="shared" si="698"/>
        <v>0</v>
      </c>
      <c r="CH59" s="1242">
        <f t="shared" si="698"/>
        <v>0</v>
      </c>
      <c r="CI59" s="1242">
        <f t="shared" si="698"/>
        <v>0</v>
      </c>
      <c r="CJ59" s="1242">
        <f t="shared" si="698"/>
        <v>0</v>
      </c>
      <c r="CK59" s="1239">
        <f t="shared" si="698"/>
        <v>0</v>
      </c>
      <c r="CL59" s="1240">
        <f t="shared" si="698"/>
        <v>0</v>
      </c>
      <c r="CM59" s="1241">
        <f t="shared" si="698"/>
        <v>0</v>
      </c>
      <c r="CN59" s="1242">
        <f t="shared" si="698"/>
        <v>0</v>
      </c>
      <c r="CO59" s="1242">
        <f t="shared" si="698"/>
        <v>0</v>
      </c>
      <c r="CP59" s="1242">
        <f t="shared" si="698"/>
        <v>0</v>
      </c>
      <c r="CQ59" s="1242">
        <f t="shared" si="698"/>
        <v>0</v>
      </c>
      <c r="CR59" s="1243">
        <f t="shared" si="698"/>
        <v>0</v>
      </c>
      <c r="CS59" s="1243">
        <f t="shared" si="698"/>
        <v>0</v>
      </c>
      <c r="CT59" s="1243">
        <f t="shared" si="698"/>
        <v>0</v>
      </c>
      <c r="CU59" s="1243">
        <f t="shared" si="698"/>
        <v>0</v>
      </c>
      <c r="CV59" s="1243">
        <f t="shared" si="698"/>
        <v>0</v>
      </c>
      <c r="CW59" s="1243">
        <f t="shared" si="698"/>
        <v>0</v>
      </c>
      <c r="CX59" s="1243">
        <f t="shared" si="698"/>
        <v>0</v>
      </c>
      <c r="CY59" s="1243">
        <f t="shared" si="698"/>
        <v>0</v>
      </c>
      <c r="CZ59" s="1244">
        <f t="shared" si="698"/>
        <v>0</v>
      </c>
      <c r="DA59" s="1244">
        <f t="shared" si="698"/>
        <v>0</v>
      </c>
      <c r="DB59" s="1244">
        <f t="shared" si="698"/>
        <v>0</v>
      </c>
      <c r="DC59" s="1244">
        <f t="shared" si="698"/>
        <v>0</v>
      </c>
      <c r="DD59" s="1244">
        <f t="shared" si="698"/>
        <v>0</v>
      </c>
      <c r="DE59" s="1244">
        <f t="shared" si="698"/>
        <v>0</v>
      </c>
      <c r="DF59" s="1244">
        <f t="shared" si="698"/>
        <v>0</v>
      </c>
      <c r="DG59" s="1244">
        <f t="shared" si="698"/>
        <v>0</v>
      </c>
      <c r="DH59" s="1244">
        <f t="shared" si="698"/>
        <v>0</v>
      </c>
      <c r="DI59" s="1244">
        <f t="shared" si="698"/>
        <v>0</v>
      </c>
      <c r="DJ59" s="1244">
        <f t="shared" si="698"/>
        <v>0</v>
      </c>
      <c r="DK59" s="1244">
        <f t="shared" si="698"/>
        <v>0</v>
      </c>
      <c r="DL59" s="1244">
        <f t="shared" si="698"/>
        <v>0</v>
      </c>
      <c r="DM59" s="1244">
        <f t="shared" si="698"/>
        <v>0</v>
      </c>
      <c r="DN59" s="933"/>
      <c r="DT59" s="739"/>
      <c r="EM59" s="898"/>
      <c r="EN59" s="898"/>
      <c r="EO59" s="898"/>
      <c r="EP59" s="898"/>
      <c r="EQ59" s="898"/>
      <c r="ER59" s="898"/>
      <c r="ES59" s="898"/>
      <c r="ET59" s="898"/>
      <c r="EU59" s="898"/>
      <c r="EV59" s="898"/>
      <c r="EW59" s="898"/>
      <c r="EX59" s="898"/>
      <c r="EY59" s="898"/>
      <c r="EZ59" s="1348" t="str">
        <f t="shared" si="592"/>
        <v>GH KoolBloom</v>
      </c>
      <c r="FA59" s="1224">
        <f t="shared" si="593"/>
        <v>0</v>
      </c>
      <c r="FB59" s="1224">
        <f t="shared" si="594"/>
        <v>0</v>
      </c>
      <c r="FC59" s="1224">
        <f t="shared" si="595"/>
        <v>0</v>
      </c>
      <c r="FD59" s="544">
        <f t="shared" si="596"/>
        <v>0</v>
      </c>
      <c r="FE59" s="544">
        <f t="shared" si="597"/>
        <v>0</v>
      </c>
      <c r="FF59" s="324">
        <f t="shared" si="598"/>
        <v>0</v>
      </c>
      <c r="FG59" s="549">
        <f t="shared" si="599"/>
        <v>0</v>
      </c>
      <c r="FH59" s="549">
        <f t="shared" si="600"/>
        <v>0</v>
      </c>
      <c r="FI59" s="549">
        <f t="shared" si="601"/>
        <v>0</v>
      </c>
      <c r="FJ59" s="549">
        <f t="shared" si="602"/>
        <v>0</v>
      </c>
      <c r="FK59" s="549">
        <f t="shared" si="603"/>
        <v>0</v>
      </c>
      <c r="FL59" s="549">
        <f t="shared" si="604"/>
        <v>0</v>
      </c>
      <c r="FM59" s="549">
        <f t="shared" si="605"/>
        <v>0</v>
      </c>
      <c r="FN59" s="549">
        <f t="shared" si="606"/>
        <v>0</v>
      </c>
      <c r="FO59" s="1203">
        <f t="shared" si="607"/>
        <v>0</v>
      </c>
      <c r="FP59" s="544">
        <f t="shared" si="608"/>
        <v>0</v>
      </c>
      <c r="FQ59" s="324">
        <f t="shared" si="609"/>
        <v>0</v>
      </c>
      <c r="FR59" s="548">
        <f t="shared" si="610"/>
        <v>0</v>
      </c>
      <c r="FS59" s="548">
        <f t="shared" si="611"/>
        <v>0</v>
      </c>
      <c r="FT59" s="548">
        <f t="shared" si="682"/>
        <v>0</v>
      </c>
      <c r="FU59" s="548">
        <f t="shared" si="612"/>
        <v>0</v>
      </c>
      <c r="FV59" s="928">
        <f t="shared" si="613"/>
        <v>0</v>
      </c>
      <c r="FW59" s="928">
        <f t="shared" si="614"/>
        <v>0</v>
      </c>
      <c r="FX59" s="928">
        <f t="shared" si="615"/>
        <v>0</v>
      </c>
      <c r="FY59" s="928">
        <f t="shared" si="616"/>
        <v>0</v>
      </c>
      <c r="FZ59" s="928">
        <f t="shared" si="617"/>
        <v>0</v>
      </c>
      <c r="GA59" s="928">
        <f t="shared" si="618"/>
        <v>0</v>
      </c>
      <c r="GB59" s="928">
        <f t="shared" si="619"/>
        <v>0</v>
      </c>
      <c r="GC59" s="928">
        <f t="shared" si="620"/>
        <v>0</v>
      </c>
      <c r="GD59" s="326">
        <f t="shared" si="621"/>
        <v>0</v>
      </c>
      <c r="GE59" s="326">
        <f t="shared" si="622"/>
        <v>0</v>
      </c>
      <c r="GF59" s="326">
        <f t="shared" si="623"/>
        <v>0</v>
      </c>
      <c r="GG59" s="326">
        <f t="shared" si="624"/>
        <v>0</v>
      </c>
      <c r="GH59" s="326">
        <f t="shared" si="625"/>
        <v>0</v>
      </c>
      <c r="GI59" s="326">
        <f t="shared" si="626"/>
        <v>0</v>
      </c>
      <c r="GJ59" s="326">
        <f t="shared" si="627"/>
        <v>0</v>
      </c>
      <c r="GK59" s="326">
        <f t="shared" si="628"/>
        <v>0</v>
      </c>
      <c r="GL59" s="326">
        <f t="shared" si="629"/>
        <v>0</v>
      </c>
      <c r="GM59" s="326">
        <f t="shared" si="630"/>
        <v>0</v>
      </c>
      <c r="GN59" s="326">
        <f t="shared" si="631"/>
        <v>0</v>
      </c>
      <c r="GO59" s="326">
        <f t="shared" si="632"/>
        <v>0</v>
      </c>
      <c r="GP59" s="326">
        <f t="shared" si="633"/>
        <v>0</v>
      </c>
      <c r="GQ59" s="326">
        <f t="shared" si="634"/>
        <v>0</v>
      </c>
      <c r="GR59" s="898"/>
      <c r="GS59" s="898"/>
      <c r="GT59" s="898"/>
      <c r="GU59" s="898"/>
      <c r="GV59" s="898"/>
      <c r="GW59" s="898"/>
      <c r="GX59" s="898"/>
      <c r="GY59" s="898"/>
      <c r="GZ59" s="1375"/>
      <c r="HA59" s="1225">
        <f t="shared" si="635"/>
        <v>0</v>
      </c>
      <c r="HB59" s="1225">
        <f t="shared" si="636"/>
        <v>0</v>
      </c>
      <c r="HC59" s="1225">
        <f t="shared" si="637"/>
        <v>0</v>
      </c>
      <c r="HD59" s="542">
        <f t="shared" si="638"/>
        <v>0</v>
      </c>
      <c r="HE59" s="542">
        <f t="shared" si="639"/>
        <v>0</v>
      </c>
      <c r="HF59" s="321">
        <f t="shared" si="640"/>
        <v>0</v>
      </c>
      <c r="HG59" s="547">
        <f t="shared" si="641"/>
        <v>0</v>
      </c>
      <c r="HH59" s="547">
        <f t="shared" si="642"/>
        <v>0</v>
      </c>
      <c r="HI59" s="547">
        <f t="shared" si="643"/>
        <v>0</v>
      </c>
      <c r="HJ59" s="547">
        <f t="shared" si="644"/>
        <v>0</v>
      </c>
      <c r="HK59" s="547">
        <f t="shared" si="645"/>
        <v>0</v>
      </c>
      <c r="HL59" s="547">
        <f t="shared" si="646"/>
        <v>0</v>
      </c>
      <c r="HM59" s="547">
        <f t="shared" si="647"/>
        <v>0</v>
      </c>
      <c r="HN59" s="547">
        <f t="shared" si="648"/>
        <v>0</v>
      </c>
      <c r="HO59" s="1225">
        <f t="shared" si="649"/>
        <v>0</v>
      </c>
      <c r="HP59" s="542">
        <f t="shared" si="650"/>
        <v>0</v>
      </c>
      <c r="HQ59" s="321">
        <f t="shared" si="651"/>
        <v>0</v>
      </c>
      <c r="HR59" s="547">
        <f t="shared" si="652"/>
        <v>0</v>
      </c>
      <c r="HS59" s="547">
        <f t="shared" si="653"/>
        <v>0</v>
      </c>
      <c r="HT59" s="547">
        <f t="shared" si="654"/>
        <v>0</v>
      </c>
      <c r="HU59" s="547">
        <f t="shared" si="655"/>
        <v>0</v>
      </c>
      <c r="HV59" s="931">
        <f t="shared" si="656"/>
        <v>0</v>
      </c>
      <c r="HW59" s="931">
        <f t="shared" si="657"/>
        <v>0</v>
      </c>
      <c r="HX59" s="931">
        <f t="shared" si="658"/>
        <v>0</v>
      </c>
      <c r="HY59" s="931">
        <f t="shared" si="659"/>
        <v>0</v>
      </c>
      <c r="HZ59" s="931">
        <f t="shared" si="660"/>
        <v>0</v>
      </c>
      <c r="IA59" s="931">
        <f t="shared" si="661"/>
        <v>0</v>
      </c>
      <c r="IB59" s="931">
        <f t="shared" si="662"/>
        <v>0</v>
      </c>
      <c r="IC59" s="931">
        <f t="shared" si="663"/>
        <v>0</v>
      </c>
      <c r="ID59" s="1226">
        <f t="shared" si="664"/>
        <v>0</v>
      </c>
      <c r="IE59" s="1226">
        <f t="shared" si="665"/>
        <v>0</v>
      </c>
      <c r="IF59" s="1226">
        <f t="shared" si="666"/>
        <v>0</v>
      </c>
      <c r="IG59" s="1226">
        <f t="shared" si="667"/>
        <v>0</v>
      </c>
      <c r="IH59" s="1226">
        <f t="shared" si="668"/>
        <v>0</v>
      </c>
      <c r="II59" s="1226">
        <f t="shared" si="669"/>
        <v>0</v>
      </c>
      <c r="IJ59" s="1226">
        <f t="shared" si="670"/>
        <v>0</v>
      </c>
      <c r="IK59" s="1226">
        <f t="shared" si="671"/>
        <v>0</v>
      </c>
      <c r="IL59" s="1226">
        <f t="shared" si="672"/>
        <v>0</v>
      </c>
      <c r="IM59" s="1226">
        <f t="shared" si="673"/>
        <v>0</v>
      </c>
      <c r="IN59" s="1226">
        <f t="shared" si="674"/>
        <v>0</v>
      </c>
      <c r="IO59" s="1226">
        <f t="shared" si="675"/>
        <v>0</v>
      </c>
      <c r="IP59" s="1226">
        <f t="shared" si="676"/>
        <v>0</v>
      </c>
      <c r="IQ59" s="1226">
        <f t="shared" si="677"/>
        <v>0</v>
      </c>
      <c r="IR59" s="902"/>
      <c r="IS59" s="902"/>
      <c r="IT59" s="902"/>
      <c r="IU59" s="902"/>
      <c r="IV59" s="902"/>
      <c r="IW59" s="902"/>
      <c r="IX59" s="902"/>
      <c r="IY59" s="902"/>
      <c r="IZ59" s="1365"/>
      <c r="JA59" s="1231">
        <f t="shared" ref="JA59:KQ59" si="699">SUM(BW59*$DP$19)</f>
        <v>0</v>
      </c>
      <c r="JB59" s="1231">
        <f t="shared" si="699"/>
        <v>0</v>
      </c>
      <c r="JC59" s="1231">
        <f t="shared" si="699"/>
        <v>0</v>
      </c>
      <c r="JD59" s="942">
        <f t="shared" si="699"/>
        <v>450</v>
      </c>
      <c r="JE59" s="942">
        <f t="shared" si="699"/>
        <v>0</v>
      </c>
      <c r="JF59" s="943">
        <f t="shared" si="699"/>
        <v>450</v>
      </c>
      <c r="JG59" s="944">
        <f t="shared" si="699"/>
        <v>0</v>
      </c>
      <c r="JH59" s="944">
        <f t="shared" si="699"/>
        <v>0</v>
      </c>
      <c r="JI59" s="944">
        <f t="shared" si="699"/>
        <v>0</v>
      </c>
      <c r="JJ59" s="944">
        <f t="shared" si="699"/>
        <v>0</v>
      </c>
      <c r="JK59" s="944">
        <f t="shared" si="699"/>
        <v>0</v>
      </c>
      <c r="JL59" s="944">
        <f t="shared" si="699"/>
        <v>0</v>
      </c>
      <c r="JM59" s="944">
        <f t="shared" si="699"/>
        <v>0</v>
      </c>
      <c r="JN59" s="944">
        <f t="shared" si="699"/>
        <v>0</v>
      </c>
      <c r="JO59" s="1231">
        <f t="shared" si="699"/>
        <v>0</v>
      </c>
      <c r="JP59" s="942">
        <f t="shared" si="699"/>
        <v>0</v>
      </c>
      <c r="JQ59" s="943">
        <f t="shared" si="699"/>
        <v>0</v>
      </c>
      <c r="JR59" s="944">
        <f t="shared" si="699"/>
        <v>0</v>
      </c>
      <c r="JS59" s="944">
        <f t="shared" si="699"/>
        <v>0</v>
      </c>
      <c r="JT59" s="944">
        <f t="shared" si="699"/>
        <v>0</v>
      </c>
      <c r="JU59" s="944">
        <f t="shared" si="699"/>
        <v>0</v>
      </c>
      <c r="JV59" s="945">
        <f t="shared" si="699"/>
        <v>0</v>
      </c>
      <c r="JW59" s="945">
        <f t="shared" si="699"/>
        <v>0</v>
      </c>
      <c r="JX59" s="945">
        <f t="shared" si="699"/>
        <v>0</v>
      </c>
      <c r="JY59" s="945">
        <f t="shared" si="699"/>
        <v>0</v>
      </c>
      <c r="JZ59" s="945">
        <f t="shared" si="699"/>
        <v>0</v>
      </c>
      <c r="KA59" s="945">
        <f t="shared" si="699"/>
        <v>0</v>
      </c>
      <c r="KB59" s="945">
        <f t="shared" si="699"/>
        <v>0</v>
      </c>
      <c r="KC59" s="945">
        <f t="shared" si="699"/>
        <v>0</v>
      </c>
      <c r="KD59" s="946">
        <f t="shared" si="699"/>
        <v>0</v>
      </c>
      <c r="KE59" s="946">
        <f t="shared" si="699"/>
        <v>0</v>
      </c>
      <c r="KF59" s="946">
        <f t="shared" si="699"/>
        <v>0</v>
      </c>
      <c r="KG59" s="946">
        <f t="shared" si="699"/>
        <v>0</v>
      </c>
      <c r="KH59" s="946">
        <f t="shared" si="699"/>
        <v>0</v>
      </c>
      <c r="KI59" s="946">
        <f t="shared" si="699"/>
        <v>0</v>
      </c>
      <c r="KJ59" s="946">
        <f t="shared" si="699"/>
        <v>0</v>
      </c>
      <c r="KK59" s="946">
        <f t="shared" si="699"/>
        <v>0</v>
      </c>
      <c r="KL59" s="946">
        <f t="shared" si="699"/>
        <v>0</v>
      </c>
      <c r="KM59" s="946">
        <f t="shared" si="699"/>
        <v>0</v>
      </c>
      <c r="KN59" s="946">
        <f t="shared" si="699"/>
        <v>0</v>
      </c>
      <c r="KO59" s="946">
        <f t="shared" si="699"/>
        <v>0</v>
      </c>
      <c r="KP59" s="946">
        <f t="shared" si="699"/>
        <v>0</v>
      </c>
      <c r="KQ59" s="946">
        <f t="shared" si="699"/>
        <v>0</v>
      </c>
      <c r="KR59" s="898"/>
      <c r="KS59" s="898"/>
      <c r="KT59" s="898"/>
      <c r="KU59" s="898"/>
      <c r="KV59" s="898"/>
      <c r="KW59" s="898"/>
      <c r="KX59" s="898"/>
      <c r="KY59" s="898"/>
      <c r="KZ59" s="1363"/>
      <c r="LA59" s="1217">
        <f t="shared" ref="LA59:MM59" si="700">SUM(JA59/$DO$19)</f>
        <v>0</v>
      </c>
      <c r="LB59" s="1217">
        <f t="shared" si="700"/>
        <v>0</v>
      </c>
      <c r="LC59" s="1217">
        <f t="shared" si="700"/>
        <v>0</v>
      </c>
      <c r="LD59" s="545">
        <f t="shared" si="700"/>
        <v>118.89035667107001</v>
      </c>
      <c r="LE59" s="545">
        <f t="shared" si="700"/>
        <v>0</v>
      </c>
      <c r="LF59" s="329">
        <f t="shared" si="700"/>
        <v>118.89035667107001</v>
      </c>
      <c r="LG59" s="550">
        <f t="shared" si="700"/>
        <v>0</v>
      </c>
      <c r="LH59" s="550">
        <f t="shared" si="700"/>
        <v>0</v>
      </c>
      <c r="LI59" s="550">
        <f t="shared" si="700"/>
        <v>0</v>
      </c>
      <c r="LJ59" s="550">
        <f t="shared" si="700"/>
        <v>0</v>
      </c>
      <c r="LK59" s="550">
        <f t="shared" si="700"/>
        <v>0</v>
      </c>
      <c r="LL59" s="550">
        <f t="shared" si="700"/>
        <v>0</v>
      </c>
      <c r="LM59" s="550">
        <f t="shared" si="700"/>
        <v>0</v>
      </c>
      <c r="LN59" s="550">
        <f t="shared" si="700"/>
        <v>0</v>
      </c>
      <c r="LO59" s="1217">
        <f t="shared" si="700"/>
        <v>0</v>
      </c>
      <c r="LP59" s="1217">
        <f t="shared" si="700"/>
        <v>0</v>
      </c>
      <c r="LQ59" s="1217">
        <f t="shared" si="700"/>
        <v>0</v>
      </c>
      <c r="LR59" s="550">
        <f t="shared" si="700"/>
        <v>0</v>
      </c>
      <c r="LS59" s="550">
        <f t="shared" si="700"/>
        <v>0</v>
      </c>
      <c r="LT59" s="550">
        <f t="shared" si="700"/>
        <v>0</v>
      </c>
      <c r="LU59" s="550">
        <f t="shared" si="700"/>
        <v>0</v>
      </c>
      <c r="LV59" s="932">
        <f t="shared" si="700"/>
        <v>0</v>
      </c>
      <c r="LW59" s="932">
        <f t="shared" si="700"/>
        <v>0</v>
      </c>
      <c r="LX59" s="932">
        <f t="shared" si="700"/>
        <v>0</v>
      </c>
      <c r="LY59" s="932">
        <f t="shared" si="700"/>
        <v>0</v>
      </c>
      <c r="LZ59" s="932">
        <f t="shared" si="700"/>
        <v>0</v>
      </c>
      <c r="MA59" s="932">
        <f t="shared" si="700"/>
        <v>0</v>
      </c>
      <c r="MB59" s="932">
        <f t="shared" si="700"/>
        <v>0</v>
      </c>
      <c r="MC59" s="932">
        <f t="shared" si="700"/>
        <v>0</v>
      </c>
      <c r="MD59" s="932">
        <f t="shared" si="700"/>
        <v>0</v>
      </c>
      <c r="ME59" s="327">
        <f t="shared" si="700"/>
        <v>0</v>
      </c>
      <c r="MF59" s="327">
        <f t="shared" si="700"/>
        <v>0</v>
      </c>
      <c r="MG59" s="327">
        <f t="shared" si="700"/>
        <v>0</v>
      </c>
      <c r="MH59" s="327">
        <f t="shared" si="700"/>
        <v>0</v>
      </c>
      <c r="MI59" s="327">
        <f t="shared" si="700"/>
        <v>0</v>
      </c>
      <c r="MJ59" s="327">
        <f t="shared" si="700"/>
        <v>0</v>
      </c>
      <c r="MK59" s="327">
        <f t="shared" si="700"/>
        <v>0</v>
      </c>
      <c r="ML59" s="327">
        <f t="shared" si="700"/>
        <v>0</v>
      </c>
      <c r="MM59" s="327">
        <f t="shared" si="700"/>
        <v>0</v>
      </c>
      <c r="MN59" s="327">
        <f t="shared" ref="MN59:MP59" si="701">SUM(KN59/$DO$19)</f>
        <v>0</v>
      </c>
      <c r="MO59" s="327">
        <f t="shared" si="701"/>
        <v>0</v>
      </c>
      <c r="MP59" s="327">
        <f t="shared" si="701"/>
        <v>0</v>
      </c>
      <c r="MQ59" s="327">
        <f>SUM(KQ59/$DO$19)</f>
        <v>0</v>
      </c>
    </row>
    <row r="60" spans="1:355" s="317" customFormat="1" ht="15" hidden="1" customHeight="1" outlineLevel="1" thickTop="1" thickBot="1" x14ac:dyDescent="0.3">
      <c r="A60" s="941"/>
      <c r="B60" s="1911" t="s">
        <v>962</v>
      </c>
      <c r="C60" s="1912"/>
      <c r="D60" s="655"/>
      <c r="E60" s="763"/>
      <c r="F60" s="757"/>
      <c r="G60" s="626"/>
      <c r="H60" s="627"/>
      <c r="I60" s="628"/>
      <c r="J60" s="812"/>
      <c r="K60" s="757"/>
      <c r="L60" s="878" t="s">
        <v>656</v>
      </c>
      <c r="M60" s="813"/>
      <c r="N60" s="814"/>
      <c r="O60" s="1537"/>
      <c r="P60" s="815"/>
      <c r="Q60" s="813"/>
      <c r="R60" s="814"/>
      <c r="S60" s="1537"/>
      <c r="T60" s="815"/>
      <c r="U60" s="813"/>
      <c r="V60" s="814"/>
      <c r="W60" s="1537"/>
      <c r="X60" s="815"/>
      <c r="Y60" s="813"/>
      <c r="Z60" s="814"/>
      <c r="AA60" s="1537"/>
      <c r="AB60" s="815"/>
      <c r="AC60" s="813"/>
      <c r="AD60" s="814"/>
      <c r="AE60" s="1537"/>
      <c r="AF60" s="815"/>
      <c r="AG60" s="813"/>
      <c r="AH60" s="814"/>
      <c r="AI60" s="1537"/>
      <c r="AJ60" s="815"/>
      <c r="AK60" s="813"/>
      <c r="AL60" s="814"/>
      <c r="AM60" s="1537"/>
      <c r="AN60" s="815"/>
      <c r="AO60" s="813"/>
      <c r="AP60" s="814"/>
      <c r="AQ60" s="1537"/>
      <c r="AR60" s="815"/>
      <c r="AS60" s="813"/>
      <c r="AT60" s="814"/>
      <c r="AU60" s="1537"/>
      <c r="AV60" s="815"/>
      <c r="AW60" s="813"/>
      <c r="AX60" s="814"/>
      <c r="AY60" s="1537"/>
      <c r="AZ60" s="815"/>
      <c r="BA60" s="813"/>
      <c r="BB60" s="816"/>
      <c r="BC60" s="757"/>
      <c r="BD60" s="815"/>
      <c r="BE60" s="813"/>
      <c r="BF60" s="757"/>
      <c r="BG60" s="815"/>
      <c r="BH60" s="815"/>
      <c r="BI60" s="815"/>
      <c r="BJ60" s="815"/>
      <c r="BK60" s="816"/>
      <c r="BL60" s="1584"/>
      <c r="BM60" s="1585"/>
      <c r="BN60" s="1586"/>
      <c r="BO60" s="1586"/>
      <c r="BP60" s="1587"/>
      <c r="BQ60" s="1484"/>
      <c r="BR60" s="734">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692">
        <f t="shared" si="590"/>
        <v>0</v>
      </c>
      <c r="BT60" s="693">
        <f>AJ51</f>
        <v>0</v>
      </c>
      <c r="BU60" s="1146" t="str">
        <f>$BU$20</f>
        <v>GH Floralicious+</v>
      </c>
      <c r="BV60" s="1159" t="str">
        <f>$BV$20</f>
        <v>Aroma</v>
      </c>
      <c r="BW60" s="1239">
        <f>BW$20</f>
        <v>0</v>
      </c>
      <c r="BX60" s="1239">
        <f t="shared" ref="BX60:DM60" si="702">BX$20</f>
        <v>0.02</v>
      </c>
      <c r="BY60" s="1239">
        <f t="shared" si="702"/>
        <v>0</v>
      </c>
      <c r="BZ60" s="1240">
        <f t="shared" si="702"/>
        <v>8.0000000000000002E-3</v>
      </c>
      <c r="CA60" s="1240">
        <f t="shared" si="702"/>
        <v>0</v>
      </c>
      <c r="CB60" s="1241">
        <f t="shared" si="702"/>
        <v>5.0000000000000001E-3</v>
      </c>
      <c r="CC60" s="1242">
        <f t="shared" si="702"/>
        <v>0</v>
      </c>
      <c r="CD60" s="1242">
        <f t="shared" si="702"/>
        <v>0</v>
      </c>
      <c r="CE60" s="1242">
        <f t="shared" si="702"/>
        <v>0</v>
      </c>
      <c r="CF60" s="1242">
        <f t="shared" si="702"/>
        <v>0</v>
      </c>
      <c r="CG60" s="1242">
        <f t="shared" si="702"/>
        <v>0</v>
      </c>
      <c r="CH60" s="1242">
        <f t="shared" si="702"/>
        <v>0</v>
      </c>
      <c r="CI60" s="1242">
        <f t="shared" si="702"/>
        <v>0</v>
      </c>
      <c r="CJ60" s="1242">
        <f t="shared" si="702"/>
        <v>0</v>
      </c>
      <c r="CK60" s="1239">
        <f t="shared" si="702"/>
        <v>0</v>
      </c>
      <c r="CL60" s="1240">
        <f t="shared" si="702"/>
        <v>0</v>
      </c>
      <c r="CM60" s="1241">
        <f t="shared" si="702"/>
        <v>0</v>
      </c>
      <c r="CN60" s="1242">
        <f t="shared" si="702"/>
        <v>0</v>
      </c>
      <c r="CO60" s="1242">
        <f t="shared" si="702"/>
        <v>0</v>
      </c>
      <c r="CP60" s="1242">
        <f t="shared" si="702"/>
        <v>0</v>
      </c>
      <c r="CQ60" s="1242">
        <f t="shared" si="702"/>
        <v>0</v>
      </c>
      <c r="CR60" s="1243">
        <f t="shared" si="702"/>
        <v>0</v>
      </c>
      <c r="CS60" s="1243">
        <f t="shared" si="702"/>
        <v>0</v>
      </c>
      <c r="CT60" s="1243">
        <f t="shared" si="702"/>
        <v>0</v>
      </c>
      <c r="CU60" s="1243">
        <f t="shared" si="702"/>
        <v>0</v>
      </c>
      <c r="CV60" s="1243">
        <f t="shared" si="702"/>
        <v>0</v>
      </c>
      <c r="CW60" s="1243">
        <f t="shared" si="702"/>
        <v>0</v>
      </c>
      <c r="CX60" s="1243">
        <f t="shared" si="702"/>
        <v>0</v>
      </c>
      <c r="CY60" s="1243">
        <f t="shared" si="702"/>
        <v>0</v>
      </c>
      <c r="CZ60" s="1244">
        <f t="shared" si="702"/>
        <v>0</v>
      </c>
      <c r="DA60" s="1244">
        <f t="shared" si="702"/>
        <v>8.4999999999999995E-4</v>
      </c>
      <c r="DB60" s="1244">
        <f t="shared" si="702"/>
        <v>8.9999999999999993E-3</v>
      </c>
      <c r="DC60" s="1244">
        <f t="shared" si="702"/>
        <v>1.15E-3</v>
      </c>
      <c r="DD60" s="1244">
        <f t="shared" si="702"/>
        <v>0</v>
      </c>
      <c r="DE60" s="1244">
        <f t="shared" si="702"/>
        <v>0</v>
      </c>
      <c r="DF60" s="1244">
        <f t="shared" si="702"/>
        <v>0</v>
      </c>
      <c r="DG60" s="1244">
        <f t="shared" si="702"/>
        <v>0</v>
      </c>
      <c r="DH60" s="1244">
        <f t="shared" si="702"/>
        <v>0</v>
      </c>
      <c r="DI60" s="1244">
        <f t="shared" si="702"/>
        <v>0</v>
      </c>
      <c r="DJ60" s="1244">
        <f t="shared" si="702"/>
        <v>0</v>
      </c>
      <c r="DK60" s="1244">
        <f t="shared" si="702"/>
        <v>0</v>
      </c>
      <c r="DL60" s="1244">
        <f t="shared" si="702"/>
        <v>0</v>
      </c>
      <c r="DM60" s="1244">
        <f t="shared" si="702"/>
        <v>0</v>
      </c>
      <c r="DN60" s="933"/>
      <c r="DT60" s="739"/>
      <c r="EM60" s="898"/>
      <c r="EN60" s="898"/>
      <c r="EO60" s="898"/>
      <c r="EP60" s="898"/>
      <c r="EQ60" s="898"/>
      <c r="ER60" s="898"/>
      <c r="ES60" s="898"/>
      <c r="ET60" s="898"/>
      <c r="EU60" s="898"/>
      <c r="EV60" s="898"/>
      <c r="EW60" s="898"/>
      <c r="EX60" s="898"/>
      <c r="EY60" s="898"/>
      <c r="EZ60" s="1348" t="str">
        <f t="shared" si="592"/>
        <v>GH Floralicious+</v>
      </c>
      <c r="FA60" s="1224">
        <f t="shared" si="593"/>
        <v>0</v>
      </c>
      <c r="FB60" s="1224">
        <f t="shared" si="594"/>
        <v>0</v>
      </c>
      <c r="FC60" s="1224">
        <f t="shared" si="595"/>
        <v>0</v>
      </c>
      <c r="FD60" s="544">
        <f t="shared" si="596"/>
        <v>0</v>
      </c>
      <c r="FE60" s="544">
        <f t="shared" si="597"/>
        <v>0</v>
      </c>
      <c r="FF60" s="324">
        <f t="shared" si="598"/>
        <v>0</v>
      </c>
      <c r="FG60" s="549">
        <f t="shared" si="599"/>
        <v>0</v>
      </c>
      <c r="FH60" s="549">
        <f t="shared" si="600"/>
        <v>0</v>
      </c>
      <c r="FI60" s="549">
        <f t="shared" si="601"/>
        <v>0</v>
      </c>
      <c r="FJ60" s="549">
        <f t="shared" si="602"/>
        <v>0</v>
      </c>
      <c r="FK60" s="549">
        <f t="shared" si="603"/>
        <v>0</v>
      </c>
      <c r="FL60" s="549">
        <f t="shared" si="604"/>
        <v>0</v>
      </c>
      <c r="FM60" s="549">
        <f t="shared" si="605"/>
        <v>0</v>
      </c>
      <c r="FN60" s="549">
        <f t="shared" si="606"/>
        <v>0</v>
      </c>
      <c r="FO60" s="1203">
        <f t="shared" si="607"/>
        <v>0</v>
      </c>
      <c r="FP60" s="544">
        <f t="shared" si="608"/>
        <v>0</v>
      </c>
      <c r="FQ60" s="324">
        <f t="shared" si="609"/>
        <v>0</v>
      </c>
      <c r="FR60" s="548">
        <f t="shared" si="610"/>
        <v>0</v>
      </c>
      <c r="FS60" s="548">
        <f t="shared" si="611"/>
        <v>0</v>
      </c>
      <c r="FT60" s="548">
        <f t="shared" si="682"/>
        <v>0</v>
      </c>
      <c r="FU60" s="548">
        <f t="shared" si="612"/>
        <v>0</v>
      </c>
      <c r="FV60" s="928">
        <f t="shared" si="613"/>
        <v>0</v>
      </c>
      <c r="FW60" s="928">
        <f t="shared" si="614"/>
        <v>0</v>
      </c>
      <c r="FX60" s="928">
        <f t="shared" si="615"/>
        <v>0</v>
      </c>
      <c r="FY60" s="928">
        <f t="shared" si="616"/>
        <v>0</v>
      </c>
      <c r="FZ60" s="928">
        <f t="shared" si="617"/>
        <v>0</v>
      </c>
      <c r="GA60" s="928">
        <f t="shared" si="618"/>
        <v>0</v>
      </c>
      <c r="GB60" s="928">
        <f t="shared" si="619"/>
        <v>0</v>
      </c>
      <c r="GC60" s="928">
        <f t="shared" si="620"/>
        <v>0</v>
      </c>
      <c r="GD60" s="326">
        <f t="shared" si="621"/>
        <v>0</v>
      </c>
      <c r="GE60" s="326">
        <f t="shared" si="622"/>
        <v>0</v>
      </c>
      <c r="GF60" s="326">
        <f t="shared" si="623"/>
        <v>0</v>
      </c>
      <c r="GG60" s="326">
        <f t="shared" si="624"/>
        <v>0</v>
      </c>
      <c r="GH60" s="326">
        <f t="shared" si="625"/>
        <v>0</v>
      </c>
      <c r="GI60" s="326">
        <f t="shared" si="626"/>
        <v>0</v>
      </c>
      <c r="GJ60" s="326">
        <f t="shared" si="627"/>
        <v>0</v>
      </c>
      <c r="GK60" s="326">
        <f t="shared" si="628"/>
        <v>0</v>
      </c>
      <c r="GL60" s="326">
        <f t="shared" si="629"/>
        <v>0</v>
      </c>
      <c r="GM60" s="326">
        <f t="shared" si="630"/>
        <v>0</v>
      </c>
      <c r="GN60" s="326">
        <f t="shared" si="631"/>
        <v>0</v>
      </c>
      <c r="GO60" s="326">
        <f t="shared" si="632"/>
        <v>0</v>
      </c>
      <c r="GP60" s="326">
        <f t="shared" si="633"/>
        <v>0</v>
      </c>
      <c r="GQ60" s="326">
        <f t="shared" si="634"/>
        <v>0</v>
      </c>
      <c r="GR60" s="899"/>
      <c r="GS60" s="899"/>
      <c r="GT60" s="899"/>
      <c r="GU60" s="899"/>
      <c r="GV60" s="899"/>
      <c r="GW60" s="899"/>
      <c r="GX60" s="899"/>
      <c r="GY60" s="899"/>
      <c r="GZ60" s="1374"/>
      <c r="HA60" s="1225">
        <f t="shared" si="635"/>
        <v>0</v>
      </c>
      <c r="HB60" s="1225">
        <f t="shared" si="636"/>
        <v>0</v>
      </c>
      <c r="HC60" s="1225">
        <f t="shared" si="637"/>
        <v>0</v>
      </c>
      <c r="HD60" s="542">
        <f t="shared" si="638"/>
        <v>0</v>
      </c>
      <c r="HE60" s="542">
        <f t="shared" si="639"/>
        <v>0</v>
      </c>
      <c r="HF60" s="321">
        <f t="shared" si="640"/>
        <v>0</v>
      </c>
      <c r="HG60" s="547">
        <f t="shared" si="641"/>
        <v>0</v>
      </c>
      <c r="HH60" s="547">
        <f t="shared" si="642"/>
        <v>0</v>
      </c>
      <c r="HI60" s="547">
        <f t="shared" si="643"/>
        <v>0</v>
      </c>
      <c r="HJ60" s="547">
        <f t="shared" si="644"/>
        <v>0</v>
      </c>
      <c r="HK60" s="547">
        <f t="shared" si="645"/>
        <v>0</v>
      </c>
      <c r="HL60" s="547">
        <f t="shared" si="646"/>
        <v>0</v>
      </c>
      <c r="HM60" s="547">
        <f t="shared" si="647"/>
        <v>0</v>
      </c>
      <c r="HN60" s="547">
        <f t="shared" si="648"/>
        <v>0</v>
      </c>
      <c r="HO60" s="1225">
        <f t="shared" si="649"/>
        <v>0</v>
      </c>
      <c r="HP60" s="542">
        <f t="shared" si="650"/>
        <v>0</v>
      </c>
      <c r="HQ60" s="321">
        <f t="shared" si="651"/>
        <v>0</v>
      </c>
      <c r="HR60" s="547">
        <f t="shared" si="652"/>
        <v>0</v>
      </c>
      <c r="HS60" s="547">
        <f t="shared" si="653"/>
        <v>0</v>
      </c>
      <c r="HT60" s="547">
        <f t="shared" si="654"/>
        <v>0</v>
      </c>
      <c r="HU60" s="547">
        <f t="shared" si="655"/>
        <v>0</v>
      </c>
      <c r="HV60" s="931">
        <f t="shared" si="656"/>
        <v>0</v>
      </c>
      <c r="HW60" s="931">
        <f t="shared" si="657"/>
        <v>0</v>
      </c>
      <c r="HX60" s="931">
        <f t="shared" si="658"/>
        <v>0</v>
      </c>
      <c r="HY60" s="931">
        <f t="shared" si="659"/>
        <v>0</v>
      </c>
      <c r="HZ60" s="931">
        <f t="shared" si="660"/>
        <v>0</v>
      </c>
      <c r="IA60" s="931">
        <f t="shared" si="661"/>
        <v>0</v>
      </c>
      <c r="IB60" s="931">
        <f t="shared" si="662"/>
        <v>0</v>
      </c>
      <c r="IC60" s="931">
        <f t="shared" si="663"/>
        <v>0</v>
      </c>
      <c r="ID60" s="1226">
        <f t="shared" si="664"/>
        <v>0</v>
      </c>
      <c r="IE60" s="1226">
        <f t="shared" si="665"/>
        <v>0</v>
      </c>
      <c r="IF60" s="1226">
        <f t="shared" si="666"/>
        <v>0</v>
      </c>
      <c r="IG60" s="1226">
        <f t="shared" si="667"/>
        <v>0</v>
      </c>
      <c r="IH60" s="1226">
        <f t="shared" si="668"/>
        <v>0</v>
      </c>
      <c r="II60" s="1226">
        <f t="shared" si="669"/>
        <v>0</v>
      </c>
      <c r="IJ60" s="1226">
        <f t="shared" si="670"/>
        <v>0</v>
      </c>
      <c r="IK60" s="1226">
        <f t="shared" si="671"/>
        <v>0</v>
      </c>
      <c r="IL60" s="1226">
        <f t="shared" si="672"/>
        <v>0</v>
      </c>
      <c r="IM60" s="1226">
        <f t="shared" si="673"/>
        <v>0</v>
      </c>
      <c r="IN60" s="1226">
        <f t="shared" si="674"/>
        <v>0</v>
      </c>
      <c r="IO60" s="1226">
        <f t="shared" si="675"/>
        <v>0</v>
      </c>
      <c r="IP60" s="1226">
        <f t="shared" si="676"/>
        <v>0</v>
      </c>
      <c r="IQ60" s="1226">
        <f t="shared" si="677"/>
        <v>0</v>
      </c>
      <c r="IR60" s="902"/>
      <c r="IS60" s="902"/>
      <c r="IT60" s="902"/>
      <c r="IU60" s="902"/>
      <c r="IV60" s="902"/>
      <c r="IW60" s="902"/>
      <c r="IX60" s="902"/>
      <c r="IY60" s="902"/>
      <c r="IZ60" s="1365"/>
      <c r="JA60" s="1231">
        <f t="shared" ref="JA60:KQ60" si="703">SUM(BW60*$DP$20)</f>
        <v>0</v>
      </c>
      <c r="JB60" s="1231">
        <f t="shared" si="703"/>
        <v>10.6</v>
      </c>
      <c r="JC60" s="1231">
        <f t="shared" si="703"/>
        <v>0</v>
      </c>
      <c r="JD60" s="942">
        <f t="shared" si="703"/>
        <v>4.24</v>
      </c>
      <c r="JE60" s="942">
        <f t="shared" si="703"/>
        <v>0</v>
      </c>
      <c r="JF60" s="943">
        <f t="shared" si="703"/>
        <v>2.65</v>
      </c>
      <c r="JG60" s="944">
        <f t="shared" si="703"/>
        <v>0</v>
      </c>
      <c r="JH60" s="944">
        <f t="shared" si="703"/>
        <v>0</v>
      </c>
      <c r="JI60" s="944">
        <f t="shared" si="703"/>
        <v>0</v>
      </c>
      <c r="JJ60" s="944">
        <f t="shared" si="703"/>
        <v>0</v>
      </c>
      <c r="JK60" s="944">
        <f t="shared" si="703"/>
        <v>0</v>
      </c>
      <c r="JL60" s="944">
        <f t="shared" si="703"/>
        <v>0</v>
      </c>
      <c r="JM60" s="944">
        <f t="shared" si="703"/>
        <v>0</v>
      </c>
      <c r="JN60" s="944">
        <f t="shared" si="703"/>
        <v>0</v>
      </c>
      <c r="JO60" s="1231">
        <f t="shared" si="703"/>
        <v>0</v>
      </c>
      <c r="JP60" s="942">
        <f t="shared" si="703"/>
        <v>0</v>
      </c>
      <c r="JQ60" s="943">
        <f t="shared" si="703"/>
        <v>0</v>
      </c>
      <c r="JR60" s="944">
        <f t="shared" si="703"/>
        <v>0</v>
      </c>
      <c r="JS60" s="944">
        <f t="shared" si="703"/>
        <v>0</v>
      </c>
      <c r="JT60" s="944">
        <f t="shared" si="703"/>
        <v>0</v>
      </c>
      <c r="JU60" s="944">
        <f t="shared" si="703"/>
        <v>0</v>
      </c>
      <c r="JV60" s="945">
        <f t="shared" si="703"/>
        <v>0</v>
      </c>
      <c r="JW60" s="945">
        <f t="shared" si="703"/>
        <v>0</v>
      </c>
      <c r="JX60" s="945">
        <f t="shared" si="703"/>
        <v>0</v>
      </c>
      <c r="JY60" s="945">
        <f t="shared" si="703"/>
        <v>0</v>
      </c>
      <c r="JZ60" s="945">
        <f t="shared" si="703"/>
        <v>0</v>
      </c>
      <c r="KA60" s="945">
        <f t="shared" si="703"/>
        <v>0</v>
      </c>
      <c r="KB60" s="945">
        <f t="shared" si="703"/>
        <v>0</v>
      </c>
      <c r="KC60" s="945">
        <f t="shared" si="703"/>
        <v>0</v>
      </c>
      <c r="KD60" s="946">
        <f t="shared" si="703"/>
        <v>0</v>
      </c>
      <c r="KE60" s="946">
        <f t="shared" si="703"/>
        <v>0.45049999999999996</v>
      </c>
      <c r="KF60" s="946">
        <f t="shared" si="703"/>
        <v>4.7699999999999996</v>
      </c>
      <c r="KG60" s="946">
        <f t="shared" si="703"/>
        <v>0.60950000000000004</v>
      </c>
      <c r="KH60" s="946">
        <f t="shared" si="703"/>
        <v>0</v>
      </c>
      <c r="KI60" s="946">
        <f t="shared" si="703"/>
        <v>0</v>
      </c>
      <c r="KJ60" s="946">
        <f t="shared" si="703"/>
        <v>0</v>
      </c>
      <c r="KK60" s="946">
        <f t="shared" si="703"/>
        <v>0</v>
      </c>
      <c r="KL60" s="946">
        <f t="shared" si="703"/>
        <v>0</v>
      </c>
      <c r="KM60" s="946">
        <f t="shared" si="703"/>
        <v>0</v>
      </c>
      <c r="KN60" s="946">
        <f t="shared" si="703"/>
        <v>0</v>
      </c>
      <c r="KO60" s="946">
        <f t="shared" si="703"/>
        <v>0</v>
      </c>
      <c r="KP60" s="946">
        <f t="shared" si="703"/>
        <v>0</v>
      </c>
      <c r="KQ60" s="946">
        <f t="shared" si="703"/>
        <v>0</v>
      </c>
      <c r="KR60" s="898"/>
      <c r="KS60" s="898"/>
      <c r="KT60" s="898"/>
      <c r="KU60" s="898"/>
      <c r="KV60" s="898"/>
      <c r="KW60" s="898"/>
      <c r="KX60" s="898"/>
      <c r="KY60" s="898"/>
      <c r="KZ60" s="1363"/>
      <c r="LA60" s="1217">
        <f t="shared" ref="LA60:MM60" si="704">SUM(JA60/$DO$20)</f>
        <v>0</v>
      </c>
      <c r="LB60" s="1217">
        <f t="shared" si="704"/>
        <v>22.400676246830091</v>
      </c>
      <c r="LC60" s="1217">
        <f t="shared" si="704"/>
        <v>0</v>
      </c>
      <c r="LD60" s="545">
        <f t="shared" si="704"/>
        <v>8.9602704987320383</v>
      </c>
      <c r="LE60" s="545">
        <f t="shared" si="704"/>
        <v>0</v>
      </c>
      <c r="LF60" s="329">
        <f t="shared" si="704"/>
        <v>5.6001690617075228</v>
      </c>
      <c r="LG60" s="550">
        <f t="shared" si="704"/>
        <v>0</v>
      </c>
      <c r="LH60" s="550">
        <f t="shared" si="704"/>
        <v>0</v>
      </c>
      <c r="LI60" s="550">
        <f t="shared" si="704"/>
        <v>0</v>
      </c>
      <c r="LJ60" s="550">
        <f t="shared" si="704"/>
        <v>0</v>
      </c>
      <c r="LK60" s="550">
        <f t="shared" si="704"/>
        <v>0</v>
      </c>
      <c r="LL60" s="550">
        <f t="shared" si="704"/>
        <v>0</v>
      </c>
      <c r="LM60" s="550">
        <f t="shared" si="704"/>
        <v>0</v>
      </c>
      <c r="LN60" s="550">
        <f t="shared" si="704"/>
        <v>0</v>
      </c>
      <c r="LO60" s="1217">
        <f t="shared" si="704"/>
        <v>0</v>
      </c>
      <c r="LP60" s="1217">
        <f t="shared" si="704"/>
        <v>0</v>
      </c>
      <c r="LQ60" s="1217">
        <f t="shared" si="704"/>
        <v>0</v>
      </c>
      <c r="LR60" s="550">
        <f t="shared" si="704"/>
        <v>0</v>
      </c>
      <c r="LS60" s="550">
        <f t="shared" si="704"/>
        <v>0</v>
      </c>
      <c r="LT60" s="550">
        <f t="shared" si="704"/>
        <v>0</v>
      </c>
      <c r="LU60" s="550">
        <f t="shared" si="704"/>
        <v>0</v>
      </c>
      <c r="LV60" s="932">
        <f t="shared" si="704"/>
        <v>0</v>
      </c>
      <c r="LW60" s="932">
        <f t="shared" si="704"/>
        <v>0</v>
      </c>
      <c r="LX60" s="932">
        <f t="shared" si="704"/>
        <v>0</v>
      </c>
      <c r="LY60" s="932">
        <f t="shared" si="704"/>
        <v>0</v>
      </c>
      <c r="LZ60" s="932">
        <f t="shared" si="704"/>
        <v>0</v>
      </c>
      <c r="MA60" s="932">
        <f t="shared" si="704"/>
        <v>0</v>
      </c>
      <c r="MB60" s="932">
        <f t="shared" si="704"/>
        <v>0</v>
      </c>
      <c r="MC60" s="932">
        <f t="shared" si="704"/>
        <v>0</v>
      </c>
      <c r="MD60" s="932">
        <f t="shared" si="704"/>
        <v>0</v>
      </c>
      <c r="ME60" s="327">
        <f t="shared" si="704"/>
        <v>0.95202874049027886</v>
      </c>
      <c r="MF60" s="327">
        <f t="shared" si="704"/>
        <v>10.08030431107354</v>
      </c>
      <c r="MG60" s="327">
        <f t="shared" si="704"/>
        <v>1.2880388841927304</v>
      </c>
      <c r="MH60" s="327">
        <f t="shared" si="704"/>
        <v>0</v>
      </c>
      <c r="MI60" s="327">
        <f t="shared" si="704"/>
        <v>0</v>
      </c>
      <c r="MJ60" s="327">
        <f t="shared" si="704"/>
        <v>0</v>
      </c>
      <c r="MK60" s="327">
        <f t="shared" si="704"/>
        <v>0</v>
      </c>
      <c r="ML60" s="327">
        <f t="shared" si="704"/>
        <v>0</v>
      </c>
      <c r="MM60" s="327">
        <f t="shared" si="704"/>
        <v>0</v>
      </c>
      <c r="MN60" s="327">
        <f t="shared" ref="MN60:MP60" si="705">SUM(KN60/$DO$20)</f>
        <v>0</v>
      </c>
      <c r="MO60" s="327">
        <f t="shared" si="705"/>
        <v>0</v>
      </c>
      <c r="MP60" s="327">
        <f t="shared" si="705"/>
        <v>0</v>
      </c>
      <c r="MQ60" s="327">
        <f>SUM(KQ60/$DO$20)</f>
        <v>0</v>
      </c>
    </row>
    <row r="61" spans="1:355" s="317" customFormat="1" ht="15" hidden="1" customHeight="1" outlineLevel="1" thickTop="1" thickBot="1" x14ac:dyDescent="0.3">
      <c r="A61" s="941"/>
      <c r="B61" s="1913" t="s">
        <v>963</v>
      </c>
      <c r="C61" s="1914"/>
      <c r="D61" s="656"/>
      <c r="E61" s="765"/>
      <c r="F61" s="757"/>
      <c r="G61" s="629"/>
      <c r="H61" s="630"/>
      <c r="I61" s="631"/>
      <c r="J61" s="820"/>
      <c r="K61" s="757"/>
      <c r="L61" s="878" t="s">
        <v>647</v>
      </c>
      <c r="M61" s="813"/>
      <c r="N61" s="814"/>
      <c r="O61" s="1537"/>
      <c r="P61" s="815"/>
      <c r="Q61" s="813"/>
      <c r="R61" s="814"/>
      <c r="S61" s="1537"/>
      <c r="T61" s="815"/>
      <c r="U61" s="813"/>
      <c r="V61" s="814"/>
      <c r="W61" s="1537"/>
      <c r="X61" s="815"/>
      <c r="Y61" s="813"/>
      <c r="Z61" s="814"/>
      <c r="AA61" s="1537"/>
      <c r="AB61" s="815"/>
      <c r="AC61" s="813"/>
      <c r="AD61" s="814"/>
      <c r="AE61" s="1537"/>
      <c r="AF61" s="815"/>
      <c r="AG61" s="813"/>
      <c r="AH61" s="814"/>
      <c r="AI61" s="1537"/>
      <c r="AJ61" s="815"/>
      <c r="AK61" s="813"/>
      <c r="AL61" s="814"/>
      <c r="AM61" s="1537"/>
      <c r="AN61" s="815"/>
      <c r="AO61" s="813"/>
      <c r="AP61" s="814"/>
      <c r="AQ61" s="1537"/>
      <c r="AR61" s="815"/>
      <c r="AS61" s="813"/>
      <c r="AT61" s="814"/>
      <c r="AU61" s="1537"/>
      <c r="AV61" s="815"/>
      <c r="AW61" s="813"/>
      <c r="AX61" s="814"/>
      <c r="AY61" s="1537"/>
      <c r="AZ61" s="815"/>
      <c r="BA61" s="813"/>
      <c r="BB61" s="816"/>
      <c r="BC61" s="757"/>
      <c r="BD61" s="815"/>
      <c r="BE61" s="813"/>
      <c r="BF61" s="757"/>
      <c r="BG61" s="815"/>
      <c r="BH61" s="815"/>
      <c r="BI61" s="815"/>
      <c r="BJ61" s="815"/>
      <c r="BK61" s="816"/>
      <c r="BL61" s="1584"/>
      <c r="BM61" s="1585"/>
      <c r="BN61" s="1586"/>
      <c r="BO61" s="1586"/>
      <c r="BP61" s="1587"/>
      <c r="BQ61" s="1484"/>
      <c r="BR61" s="734">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692">
        <f t="shared" si="590"/>
        <v>10.547579700863277</v>
      </c>
      <c r="BT61" s="693">
        <f>AN51</f>
        <v>3</v>
      </c>
      <c r="BU61" s="1146" t="str">
        <f>$BU$21</f>
        <v>GH Diamond Nectar</v>
      </c>
      <c r="BV61" s="1160" t="str">
        <f>$BV$21</f>
        <v>Flavor</v>
      </c>
      <c r="BW61" s="1239">
        <f>BW$21</f>
        <v>0</v>
      </c>
      <c r="BX61" s="1239">
        <f t="shared" ref="BX61:DM61" si="706">BX$21</f>
        <v>0</v>
      </c>
      <c r="BY61" s="1239">
        <f t="shared" si="706"/>
        <v>0</v>
      </c>
      <c r="BZ61" s="1240">
        <f t="shared" si="706"/>
        <v>0.01</v>
      </c>
      <c r="CA61" s="1240">
        <f t="shared" si="706"/>
        <v>0</v>
      </c>
      <c r="CB61" s="1241">
        <f t="shared" si="706"/>
        <v>0.01</v>
      </c>
      <c r="CC61" s="1242">
        <f t="shared" si="706"/>
        <v>0</v>
      </c>
      <c r="CD61" s="1242">
        <f t="shared" si="706"/>
        <v>0</v>
      </c>
      <c r="CE61" s="1242">
        <f t="shared" si="706"/>
        <v>0</v>
      </c>
      <c r="CF61" s="1242">
        <f t="shared" si="706"/>
        <v>0</v>
      </c>
      <c r="CG61" s="1242">
        <f t="shared" si="706"/>
        <v>0</v>
      </c>
      <c r="CH61" s="1242">
        <f t="shared" si="706"/>
        <v>0</v>
      </c>
      <c r="CI61" s="1242">
        <f t="shared" si="706"/>
        <v>0</v>
      </c>
      <c r="CJ61" s="1242">
        <f t="shared" si="706"/>
        <v>0</v>
      </c>
      <c r="CK61" s="1239">
        <f t="shared" si="706"/>
        <v>0</v>
      </c>
      <c r="CL61" s="1240">
        <f t="shared" si="706"/>
        <v>0</v>
      </c>
      <c r="CM61" s="1241">
        <f t="shared" si="706"/>
        <v>0</v>
      </c>
      <c r="CN61" s="1242">
        <f t="shared" si="706"/>
        <v>0</v>
      </c>
      <c r="CO61" s="1242">
        <f t="shared" si="706"/>
        <v>0</v>
      </c>
      <c r="CP61" s="1242">
        <f t="shared" si="706"/>
        <v>0</v>
      </c>
      <c r="CQ61" s="1242">
        <f t="shared" si="706"/>
        <v>0</v>
      </c>
      <c r="CR61" s="1243">
        <f t="shared" si="706"/>
        <v>0</v>
      </c>
      <c r="CS61" s="1243">
        <f t="shared" si="706"/>
        <v>0</v>
      </c>
      <c r="CT61" s="1243">
        <f t="shared" si="706"/>
        <v>0</v>
      </c>
      <c r="CU61" s="1243">
        <f t="shared" si="706"/>
        <v>0</v>
      </c>
      <c r="CV61" s="1243">
        <f t="shared" si="706"/>
        <v>0</v>
      </c>
      <c r="CW61" s="1243">
        <f t="shared" si="706"/>
        <v>0</v>
      </c>
      <c r="CX61" s="1243">
        <f t="shared" si="706"/>
        <v>0</v>
      </c>
      <c r="CY61" s="1243">
        <f t="shared" si="706"/>
        <v>0</v>
      </c>
      <c r="CZ61" s="1244">
        <f t="shared" si="706"/>
        <v>0</v>
      </c>
      <c r="DA61" s="1244">
        <f t="shared" si="706"/>
        <v>5.0000000000000001E-4</v>
      </c>
      <c r="DB61" s="1244">
        <f t="shared" si="706"/>
        <v>9.0000000000000006E-5</v>
      </c>
      <c r="DC61" s="1244">
        <f t="shared" si="706"/>
        <v>0</v>
      </c>
      <c r="DD61" s="1244">
        <f t="shared" si="706"/>
        <v>0</v>
      </c>
      <c r="DE61" s="1244">
        <f t="shared" si="706"/>
        <v>0</v>
      </c>
      <c r="DF61" s="1244">
        <f t="shared" si="706"/>
        <v>0</v>
      </c>
      <c r="DG61" s="1244">
        <f t="shared" si="706"/>
        <v>0</v>
      </c>
      <c r="DH61" s="1244">
        <f t="shared" si="706"/>
        <v>0</v>
      </c>
      <c r="DI61" s="1244">
        <f t="shared" si="706"/>
        <v>0</v>
      </c>
      <c r="DJ61" s="1244">
        <f t="shared" si="706"/>
        <v>0</v>
      </c>
      <c r="DK61" s="1244">
        <f t="shared" si="706"/>
        <v>0</v>
      </c>
      <c r="DL61" s="1244">
        <f t="shared" si="706"/>
        <v>0</v>
      </c>
      <c r="DM61" s="1244">
        <f t="shared" si="706"/>
        <v>0</v>
      </c>
      <c r="DN61" s="933"/>
      <c r="DT61" s="739"/>
      <c r="EM61" s="898"/>
      <c r="EN61" s="898"/>
      <c r="EO61" s="898"/>
      <c r="EP61" s="898"/>
      <c r="EQ61" s="898"/>
      <c r="ER61" s="898"/>
      <c r="ES61" s="898"/>
      <c r="ET61" s="898"/>
      <c r="EU61" s="898"/>
      <c r="EV61" s="898"/>
      <c r="EW61" s="898"/>
      <c r="EX61" s="898"/>
      <c r="EY61" s="898"/>
      <c r="EZ61" s="1348" t="str">
        <f t="shared" si="592"/>
        <v>GH Diamond Nectar</v>
      </c>
      <c r="FA61" s="1224">
        <f t="shared" si="593"/>
        <v>0</v>
      </c>
      <c r="FB61" s="1224">
        <f t="shared" si="594"/>
        <v>0</v>
      </c>
      <c r="FC61" s="1224">
        <f t="shared" si="595"/>
        <v>0</v>
      </c>
      <c r="FD61" s="544">
        <f t="shared" si="596"/>
        <v>1.3091999999999999E-2</v>
      </c>
      <c r="FE61" s="544">
        <f t="shared" si="597"/>
        <v>0</v>
      </c>
      <c r="FF61" s="324">
        <f t="shared" si="598"/>
        <v>2.4902999999999998E-2</v>
      </c>
      <c r="FG61" s="549">
        <f t="shared" si="599"/>
        <v>0</v>
      </c>
      <c r="FH61" s="549">
        <f t="shared" si="600"/>
        <v>0</v>
      </c>
      <c r="FI61" s="549">
        <f t="shared" si="601"/>
        <v>0</v>
      </c>
      <c r="FJ61" s="549">
        <f t="shared" si="602"/>
        <v>0</v>
      </c>
      <c r="FK61" s="549">
        <f t="shared" si="603"/>
        <v>0</v>
      </c>
      <c r="FL61" s="549">
        <f t="shared" si="604"/>
        <v>0</v>
      </c>
      <c r="FM61" s="549">
        <f t="shared" si="605"/>
        <v>0</v>
      </c>
      <c r="FN61" s="549">
        <f t="shared" si="606"/>
        <v>0</v>
      </c>
      <c r="FO61" s="1203">
        <f t="shared" si="607"/>
        <v>0</v>
      </c>
      <c r="FP61" s="544">
        <f t="shared" si="608"/>
        <v>1.3091999999999999E-2</v>
      </c>
      <c r="FQ61" s="324">
        <f t="shared" si="609"/>
        <v>2.4902999999999998E-2</v>
      </c>
      <c r="FR61" s="548">
        <f t="shared" si="610"/>
        <v>0</v>
      </c>
      <c r="FS61" s="548">
        <f t="shared" si="611"/>
        <v>0</v>
      </c>
      <c r="FT61" s="548">
        <f t="shared" si="682"/>
        <v>0</v>
      </c>
      <c r="FU61" s="548">
        <f t="shared" si="612"/>
        <v>0</v>
      </c>
      <c r="FV61" s="928">
        <f t="shared" si="613"/>
        <v>0</v>
      </c>
      <c r="FW61" s="928">
        <f t="shared" si="614"/>
        <v>0</v>
      </c>
      <c r="FX61" s="928">
        <f t="shared" si="615"/>
        <v>0</v>
      </c>
      <c r="FY61" s="928">
        <f t="shared" si="616"/>
        <v>0</v>
      </c>
      <c r="FZ61" s="928">
        <f t="shared" si="617"/>
        <v>0</v>
      </c>
      <c r="GA61" s="928">
        <f t="shared" si="618"/>
        <v>0</v>
      </c>
      <c r="GB61" s="928">
        <f t="shared" si="619"/>
        <v>0</v>
      </c>
      <c r="GC61" s="928">
        <f t="shared" si="620"/>
        <v>0</v>
      </c>
      <c r="GD61" s="326">
        <f t="shared" si="621"/>
        <v>0</v>
      </c>
      <c r="GE61" s="326">
        <f t="shared" si="622"/>
        <v>1.5E-3</v>
      </c>
      <c r="GF61" s="326">
        <f t="shared" si="623"/>
        <v>2.7E-4</v>
      </c>
      <c r="GG61" s="326">
        <f t="shared" si="624"/>
        <v>0</v>
      </c>
      <c r="GH61" s="326">
        <f t="shared" si="625"/>
        <v>0</v>
      </c>
      <c r="GI61" s="326">
        <f t="shared" si="626"/>
        <v>0</v>
      </c>
      <c r="GJ61" s="326">
        <f t="shared" si="627"/>
        <v>0</v>
      </c>
      <c r="GK61" s="326">
        <f t="shared" si="628"/>
        <v>0</v>
      </c>
      <c r="GL61" s="326">
        <f t="shared" si="629"/>
        <v>0</v>
      </c>
      <c r="GM61" s="326">
        <f t="shared" si="630"/>
        <v>0</v>
      </c>
      <c r="GN61" s="326">
        <f t="shared" si="631"/>
        <v>0</v>
      </c>
      <c r="GO61" s="326">
        <f t="shared" si="632"/>
        <v>0</v>
      </c>
      <c r="GP61" s="326">
        <f t="shared" si="633"/>
        <v>0</v>
      </c>
      <c r="GQ61" s="326">
        <f t="shared" si="634"/>
        <v>0</v>
      </c>
      <c r="GR61" s="899"/>
      <c r="GS61" s="899"/>
      <c r="GT61" s="899"/>
      <c r="GU61" s="899"/>
      <c r="GV61" s="899"/>
      <c r="GW61" s="899"/>
      <c r="GX61" s="899"/>
      <c r="GY61" s="899"/>
      <c r="GZ61" s="1374"/>
      <c r="HA61" s="1225">
        <f t="shared" si="635"/>
        <v>0</v>
      </c>
      <c r="HB61" s="1225">
        <f t="shared" si="636"/>
        <v>0</v>
      </c>
      <c r="HC61" s="1225">
        <f t="shared" si="637"/>
        <v>0</v>
      </c>
      <c r="HD61" s="542">
        <f t="shared" si="638"/>
        <v>3.4726245050597771E-3</v>
      </c>
      <c r="HE61" s="542">
        <f t="shared" si="639"/>
        <v>0</v>
      </c>
      <c r="HF61" s="321">
        <f t="shared" si="640"/>
        <v>6.6054665482358403E-3</v>
      </c>
      <c r="HG61" s="547">
        <f t="shared" si="641"/>
        <v>0</v>
      </c>
      <c r="HH61" s="547">
        <f t="shared" si="642"/>
        <v>0</v>
      </c>
      <c r="HI61" s="547">
        <f t="shared" si="643"/>
        <v>0</v>
      </c>
      <c r="HJ61" s="547">
        <f t="shared" si="644"/>
        <v>0</v>
      </c>
      <c r="HK61" s="547">
        <f t="shared" si="645"/>
        <v>0</v>
      </c>
      <c r="HL61" s="547">
        <f t="shared" si="646"/>
        <v>0</v>
      </c>
      <c r="HM61" s="547">
        <f t="shared" si="647"/>
        <v>0</v>
      </c>
      <c r="HN61" s="547">
        <f t="shared" si="648"/>
        <v>0</v>
      </c>
      <c r="HO61" s="1225">
        <f t="shared" si="649"/>
        <v>0</v>
      </c>
      <c r="HP61" s="542">
        <f t="shared" si="650"/>
        <v>0</v>
      </c>
      <c r="HQ61" s="321">
        <f t="shared" si="651"/>
        <v>0</v>
      </c>
      <c r="HR61" s="547">
        <f t="shared" si="652"/>
        <v>0</v>
      </c>
      <c r="HS61" s="547">
        <f t="shared" si="653"/>
        <v>0</v>
      </c>
      <c r="HT61" s="547">
        <f t="shared" si="654"/>
        <v>0</v>
      </c>
      <c r="HU61" s="547">
        <f t="shared" si="655"/>
        <v>0</v>
      </c>
      <c r="HV61" s="931">
        <f t="shared" si="656"/>
        <v>0</v>
      </c>
      <c r="HW61" s="931">
        <f t="shared" si="657"/>
        <v>0</v>
      </c>
      <c r="HX61" s="931">
        <f t="shared" si="658"/>
        <v>0</v>
      </c>
      <c r="HY61" s="931">
        <f t="shared" si="659"/>
        <v>0</v>
      </c>
      <c r="HZ61" s="931">
        <f t="shared" si="660"/>
        <v>0</v>
      </c>
      <c r="IA61" s="931">
        <f t="shared" si="661"/>
        <v>0</v>
      </c>
      <c r="IB61" s="931">
        <f t="shared" si="662"/>
        <v>0</v>
      </c>
      <c r="IC61" s="931">
        <f t="shared" si="663"/>
        <v>0</v>
      </c>
      <c r="ID61" s="1226">
        <f t="shared" si="664"/>
        <v>0</v>
      </c>
      <c r="IE61" s="1226">
        <f t="shared" si="665"/>
        <v>3.9787173522683053E-4</v>
      </c>
      <c r="IF61" s="1226">
        <f t="shared" si="666"/>
        <v>7.1616912340829498E-5</v>
      </c>
      <c r="IG61" s="1226">
        <f t="shared" si="667"/>
        <v>0</v>
      </c>
      <c r="IH61" s="1226">
        <f t="shared" si="668"/>
        <v>0</v>
      </c>
      <c r="II61" s="1226">
        <f t="shared" si="669"/>
        <v>0</v>
      </c>
      <c r="IJ61" s="1226">
        <f t="shared" si="670"/>
        <v>0</v>
      </c>
      <c r="IK61" s="1226">
        <f t="shared" si="671"/>
        <v>0</v>
      </c>
      <c r="IL61" s="1226">
        <f t="shared" si="672"/>
        <v>0</v>
      </c>
      <c r="IM61" s="1226">
        <f t="shared" si="673"/>
        <v>0</v>
      </c>
      <c r="IN61" s="1226">
        <f t="shared" si="674"/>
        <v>0</v>
      </c>
      <c r="IO61" s="1226">
        <f t="shared" si="675"/>
        <v>0</v>
      </c>
      <c r="IP61" s="1226">
        <f t="shared" si="676"/>
        <v>0</v>
      </c>
      <c r="IQ61" s="1226">
        <f t="shared" si="677"/>
        <v>0</v>
      </c>
      <c r="IR61" s="902"/>
      <c r="IS61" s="902"/>
      <c r="IT61" s="902"/>
      <c r="IU61" s="902"/>
      <c r="IV61" s="902"/>
      <c r="IW61" s="902"/>
      <c r="IX61" s="902"/>
      <c r="IY61" s="902"/>
      <c r="IZ61" s="1365"/>
      <c r="JA61" s="1231">
        <f t="shared" ref="JA61:KQ61" si="707">SUM(BW61*$DP$21)</f>
        <v>0</v>
      </c>
      <c r="JB61" s="1231">
        <f t="shared" si="707"/>
        <v>0</v>
      </c>
      <c r="JC61" s="1231">
        <f t="shared" si="707"/>
        <v>0</v>
      </c>
      <c r="JD61" s="942">
        <f t="shared" si="707"/>
        <v>38</v>
      </c>
      <c r="JE61" s="942">
        <f t="shared" si="707"/>
        <v>0</v>
      </c>
      <c r="JF61" s="943">
        <f t="shared" si="707"/>
        <v>38</v>
      </c>
      <c r="JG61" s="944">
        <f t="shared" si="707"/>
        <v>0</v>
      </c>
      <c r="JH61" s="944">
        <f t="shared" si="707"/>
        <v>0</v>
      </c>
      <c r="JI61" s="944">
        <f t="shared" si="707"/>
        <v>0</v>
      </c>
      <c r="JJ61" s="944">
        <f t="shared" si="707"/>
        <v>0</v>
      </c>
      <c r="JK61" s="944">
        <f t="shared" si="707"/>
        <v>0</v>
      </c>
      <c r="JL61" s="944">
        <f t="shared" si="707"/>
        <v>0</v>
      </c>
      <c r="JM61" s="944">
        <f t="shared" si="707"/>
        <v>0</v>
      </c>
      <c r="JN61" s="944">
        <f t="shared" si="707"/>
        <v>0</v>
      </c>
      <c r="JO61" s="1231">
        <f t="shared" si="707"/>
        <v>0</v>
      </c>
      <c r="JP61" s="942">
        <f t="shared" si="707"/>
        <v>0</v>
      </c>
      <c r="JQ61" s="943">
        <f t="shared" si="707"/>
        <v>0</v>
      </c>
      <c r="JR61" s="944">
        <f t="shared" si="707"/>
        <v>0</v>
      </c>
      <c r="JS61" s="944">
        <f t="shared" si="707"/>
        <v>0</v>
      </c>
      <c r="JT61" s="944">
        <f t="shared" si="707"/>
        <v>0</v>
      </c>
      <c r="JU61" s="944">
        <f t="shared" si="707"/>
        <v>0</v>
      </c>
      <c r="JV61" s="945">
        <f t="shared" si="707"/>
        <v>0</v>
      </c>
      <c r="JW61" s="945">
        <f t="shared" si="707"/>
        <v>0</v>
      </c>
      <c r="JX61" s="945">
        <f t="shared" si="707"/>
        <v>0</v>
      </c>
      <c r="JY61" s="945">
        <f t="shared" si="707"/>
        <v>0</v>
      </c>
      <c r="JZ61" s="945">
        <f t="shared" si="707"/>
        <v>0</v>
      </c>
      <c r="KA61" s="945">
        <f t="shared" si="707"/>
        <v>0</v>
      </c>
      <c r="KB61" s="945">
        <f t="shared" si="707"/>
        <v>0</v>
      </c>
      <c r="KC61" s="945">
        <f t="shared" si="707"/>
        <v>0</v>
      </c>
      <c r="KD61" s="946">
        <f t="shared" si="707"/>
        <v>0</v>
      </c>
      <c r="KE61" s="946">
        <f t="shared" si="707"/>
        <v>1.9000000000000001</v>
      </c>
      <c r="KF61" s="946">
        <f t="shared" si="707"/>
        <v>0.34200000000000003</v>
      </c>
      <c r="KG61" s="946">
        <f t="shared" si="707"/>
        <v>0</v>
      </c>
      <c r="KH61" s="946">
        <f t="shared" si="707"/>
        <v>0</v>
      </c>
      <c r="KI61" s="946">
        <f t="shared" si="707"/>
        <v>0</v>
      </c>
      <c r="KJ61" s="946">
        <f t="shared" si="707"/>
        <v>0</v>
      </c>
      <c r="KK61" s="946">
        <f t="shared" si="707"/>
        <v>0</v>
      </c>
      <c r="KL61" s="946">
        <f t="shared" si="707"/>
        <v>0</v>
      </c>
      <c r="KM61" s="946">
        <f t="shared" si="707"/>
        <v>0</v>
      </c>
      <c r="KN61" s="946">
        <f t="shared" si="707"/>
        <v>0</v>
      </c>
      <c r="KO61" s="946">
        <f t="shared" si="707"/>
        <v>0</v>
      </c>
      <c r="KP61" s="946">
        <f t="shared" si="707"/>
        <v>0</v>
      </c>
      <c r="KQ61" s="946">
        <f t="shared" si="707"/>
        <v>0</v>
      </c>
      <c r="KR61" s="898"/>
      <c r="KS61" s="898"/>
      <c r="KT61" s="898"/>
      <c r="KU61" s="898"/>
      <c r="KV61" s="898"/>
      <c r="KW61" s="898"/>
      <c r="KX61" s="898"/>
      <c r="KY61" s="898"/>
      <c r="KZ61" s="1363"/>
      <c r="LA61" s="1217">
        <f t="shared" ref="LA61:MM61" si="708">SUM(JA61/$DO$21)</f>
        <v>0</v>
      </c>
      <c r="LB61" s="1217">
        <f t="shared" si="708"/>
        <v>0</v>
      </c>
      <c r="LC61" s="1217">
        <f t="shared" si="708"/>
        <v>0</v>
      </c>
      <c r="LD61" s="545">
        <f t="shared" si="708"/>
        <v>10.039630118890356</v>
      </c>
      <c r="LE61" s="545">
        <f t="shared" si="708"/>
        <v>0</v>
      </c>
      <c r="LF61" s="329">
        <f t="shared" si="708"/>
        <v>10.039630118890356</v>
      </c>
      <c r="LG61" s="550">
        <f t="shared" si="708"/>
        <v>0</v>
      </c>
      <c r="LH61" s="550">
        <f t="shared" si="708"/>
        <v>0</v>
      </c>
      <c r="LI61" s="550">
        <f t="shared" si="708"/>
        <v>0</v>
      </c>
      <c r="LJ61" s="550">
        <f t="shared" si="708"/>
        <v>0</v>
      </c>
      <c r="LK61" s="550">
        <f t="shared" si="708"/>
        <v>0</v>
      </c>
      <c r="LL61" s="550">
        <f t="shared" si="708"/>
        <v>0</v>
      </c>
      <c r="LM61" s="550">
        <f t="shared" si="708"/>
        <v>0</v>
      </c>
      <c r="LN61" s="550">
        <f t="shared" si="708"/>
        <v>0</v>
      </c>
      <c r="LO61" s="1217">
        <f t="shared" si="708"/>
        <v>0</v>
      </c>
      <c r="LP61" s="1217">
        <f t="shared" si="708"/>
        <v>0</v>
      </c>
      <c r="LQ61" s="1217">
        <f t="shared" si="708"/>
        <v>0</v>
      </c>
      <c r="LR61" s="550">
        <f t="shared" si="708"/>
        <v>0</v>
      </c>
      <c r="LS61" s="550">
        <f t="shared" si="708"/>
        <v>0</v>
      </c>
      <c r="LT61" s="550">
        <f t="shared" si="708"/>
        <v>0</v>
      </c>
      <c r="LU61" s="550">
        <f t="shared" si="708"/>
        <v>0</v>
      </c>
      <c r="LV61" s="932">
        <f t="shared" si="708"/>
        <v>0</v>
      </c>
      <c r="LW61" s="932">
        <f t="shared" si="708"/>
        <v>0</v>
      </c>
      <c r="LX61" s="932">
        <f t="shared" si="708"/>
        <v>0</v>
      </c>
      <c r="LY61" s="932">
        <f t="shared" si="708"/>
        <v>0</v>
      </c>
      <c r="LZ61" s="932">
        <f t="shared" si="708"/>
        <v>0</v>
      </c>
      <c r="MA61" s="932">
        <f t="shared" si="708"/>
        <v>0</v>
      </c>
      <c r="MB61" s="932">
        <f t="shared" si="708"/>
        <v>0</v>
      </c>
      <c r="MC61" s="932">
        <f t="shared" si="708"/>
        <v>0</v>
      </c>
      <c r="MD61" s="932">
        <f t="shared" si="708"/>
        <v>0</v>
      </c>
      <c r="ME61" s="327">
        <f t="shared" si="708"/>
        <v>0.50198150594451785</v>
      </c>
      <c r="MF61" s="327">
        <f t="shared" si="708"/>
        <v>9.0356671070013217E-2</v>
      </c>
      <c r="MG61" s="327">
        <f t="shared" si="708"/>
        <v>0</v>
      </c>
      <c r="MH61" s="327">
        <f t="shared" si="708"/>
        <v>0</v>
      </c>
      <c r="MI61" s="327">
        <f t="shared" si="708"/>
        <v>0</v>
      </c>
      <c r="MJ61" s="327">
        <f t="shared" si="708"/>
        <v>0</v>
      </c>
      <c r="MK61" s="327">
        <f t="shared" si="708"/>
        <v>0</v>
      </c>
      <c r="ML61" s="327">
        <f t="shared" si="708"/>
        <v>0</v>
      </c>
      <c r="MM61" s="327">
        <f t="shared" si="708"/>
        <v>0</v>
      </c>
      <c r="MN61" s="327">
        <f t="shared" ref="MN61:MP61" si="709">SUM(KN61/$DO$21)</f>
        <v>0</v>
      </c>
      <c r="MO61" s="327">
        <f t="shared" si="709"/>
        <v>0</v>
      </c>
      <c r="MP61" s="327">
        <f t="shared" si="709"/>
        <v>0</v>
      </c>
      <c r="MQ61" s="327">
        <f>SUM(KQ61/$DO$21)</f>
        <v>0</v>
      </c>
    </row>
    <row r="62" spans="1:355" s="317" customFormat="1" ht="15" hidden="1" customHeight="1" outlineLevel="1" thickTop="1" thickBot="1" x14ac:dyDescent="0.3">
      <c r="A62" s="941"/>
      <c r="B62" s="1915" t="s">
        <v>964</v>
      </c>
      <c r="C62" s="1916"/>
      <c r="D62" s="655"/>
      <c r="E62" s="766"/>
      <c r="F62" s="757"/>
      <c r="G62" s="632"/>
      <c r="H62" s="633"/>
      <c r="I62" s="634"/>
      <c r="J62" s="820"/>
      <c r="K62" s="757"/>
      <c r="L62" s="878"/>
      <c r="M62" s="813"/>
      <c r="N62" s="814"/>
      <c r="O62" s="1537"/>
      <c r="P62" s="815"/>
      <c r="Q62" s="813"/>
      <c r="R62" s="814"/>
      <c r="S62" s="1537"/>
      <c r="T62" s="815"/>
      <c r="U62" s="813"/>
      <c r="V62" s="814"/>
      <c r="W62" s="1537"/>
      <c r="X62" s="815"/>
      <c r="Y62" s="813"/>
      <c r="Z62" s="814"/>
      <c r="AA62" s="1537"/>
      <c r="AB62" s="815"/>
      <c r="AC62" s="813"/>
      <c r="AD62" s="814"/>
      <c r="AE62" s="1537"/>
      <c r="AF62" s="815"/>
      <c r="AG62" s="813"/>
      <c r="AH62" s="814"/>
      <c r="AI62" s="1537"/>
      <c r="AJ62" s="815"/>
      <c r="AK62" s="813"/>
      <c r="AL62" s="814"/>
      <c r="AM62" s="1537"/>
      <c r="AN62" s="815"/>
      <c r="AO62" s="813"/>
      <c r="AP62" s="814"/>
      <c r="AQ62" s="1537"/>
      <c r="AR62" s="815"/>
      <c r="AS62" s="813"/>
      <c r="AT62" s="814"/>
      <c r="AU62" s="1537"/>
      <c r="AV62" s="815"/>
      <c r="AW62" s="813"/>
      <c r="AX62" s="814"/>
      <c r="AY62" s="1537"/>
      <c r="AZ62" s="815"/>
      <c r="BA62" s="813"/>
      <c r="BB62" s="816"/>
      <c r="BC62" s="757"/>
      <c r="BD62" s="815"/>
      <c r="BE62" s="813"/>
      <c r="BF62" s="757"/>
      <c r="BG62" s="815"/>
      <c r="BH62" s="815"/>
      <c r="BI62" s="815"/>
      <c r="BJ62" s="815"/>
      <c r="BK62" s="816"/>
      <c r="BL62" s="1586"/>
      <c r="BM62" s="1585"/>
      <c r="BN62" s="1586"/>
      <c r="BO62" s="1586"/>
      <c r="BP62" s="1587"/>
      <c r="BQ62" s="1484"/>
      <c r="BR62" s="734">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692">
        <f t="shared" si="590"/>
        <v>0</v>
      </c>
      <c r="BT62" s="693">
        <f>AR51</f>
        <v>0</v>
      </c>
      <c r="BU62" s="1146">
        <f>$BU$22</f>
        <v>0</v>
      </c>
      <c r="BV62" s="694">
        <f>$BV$22</f>
        <v>0</v>
      </c>
      <c r="BW62" s="1239">
        <f>BW$22</f>
        <v>0</v>
      </c>
      <c r="BX62" s="1239">
        <f t="shared" ref="BX62:DM62" si="710">BX$22</f>
        <v>0</v>
      </c>
      <c r="BY62" s="1239">
        <f t="shared" si="710"/>
        <v>0</v>
      </c>
      <c r="BZ62" s="1240">
        <f t="shared" si="710"/>
        <v>0</v>
      </c>
      <c r="CA62" s="1240">
        <f t="shared" si="710"/>
        <v>0</v>
      </c>
      <c r="CB62" s="1241">
        <f t="shared" si="710"/>
        <v>0</v>
      </c>
      <c r="CC62" s="1242">
        <f t="shared" si="710"/>
        <v>0</v>
      </c>
      <c r="CD62" s="1242">
        <f t="shared" si="710"/>
        <v>0</v>
      </c>
      <c r="CE62" s="1242">
        <f t="shared" si="710"/>
        <v>0</v>
      </c>
      <c r="CF62" s="1242">
        <f t="shared" si="710"/>
        <v>0</v>
      </c>
      <c r="CG62" s="1242">
        <f t="shared" si="710"/>
        <v>0</v>
      </c>
      <c r="CH62" s="1242">
        <f t="shared" si="710"/>
        <v>0</v>
      </c>
      <c r="CI62" s="1242">
        <f t="shared" si="710"/>
        <v>0</v>
      </c>
      <c r="CJ62" s="1242">
        <f t="shared" si="710"/>
        <v>0</v>
      </c>
      <c r="CK62" s="1239">
        <f t="shared" si="710"/>
        <v>0</v>
      </c>
      <c r="CL62" s="1240">
        <f t="shared" si="710"/>
        <v>0</v>
      </c>
      <c r="CM62" s="1241">
        <f t="shared" si="710"/>
        <v>0</v>
      </c>
      <c r="CN62" s="1242">
        <f t="shared" si="710"/>
        <v>0</v>
      </c>
      <c r="CO62" s="1242">
        <f t="shared" si="710"/>
        <v>0</v>
      </c>
      <c r="CP62" s="1242">
        <f t="shared" si="710"/>
        <v>0</v>
      </c>
      <c r="CQ62" s="1242">
        <f t="shared" si="710"/>
        <v>0</v>
      </c>
      <c r="CR62" s="1243">
        <f t="shared" si="710"/>
        <v>0</v>
      </c>
      <c r="CS62" s="1243">
        <f t="shared" si="710"/>
        <v>0</v>
      </c>
      <c r="CT62" s="1243">
        <f t="shared" si="710"/>
        <v>0</v>
      </c>
      <c r="CU62" s="1243">
        <f t="shared" si="710"/>
        <v>0</v>
      </c>
      <c r="CV62" s="1243">
        <f t="shared" si="710"/>
        <v>0</v>
      </c>
      <c r="CW62" s="1243">
        <f t="shared" si="710"/>
        <v>0</v>
      </c>
      <c r="CX62" s="1243">
        <f t="shared" si="710"/>
        <v>0</v>
      </c>
      <c r="CY62" s="1243">
        <f t="shared" si="710"/>
        <v>0</v>
      </c>
      <c r="CZ62" s="1244">
        <f t="shared" si="710"/>
        <v>0</v>
      </c>
      <c r="DA62" s="1244">
        <f t="shared" si="710"/>
        <v>0</v>
      </c>
      <c r="DB62" s="1244">
        <f t="shared" si="710"/>
        <v>0</v>
      </c>
      <c r="DC62" s="1244">
        <f t="shared" si="710"/>
        <v>0</v>
      </c>
      <c r="DD62" s="1244">
        <f t="shared" si="710"/>
        <v>0</v>
      </c>
      <c r="DE62" s="1244">
        <f t="shared" si="710"/>
        <v>0</v>
      </c>
      <c r="DF62" s="1244">
        <f t="shared" si="710"/>
        <v>0</v>
      </c>
      <c r="DG62" s="1244">
        <f t="shared" si="710"/>
        <v>0</v>
      </c>
      <c r="DH62" s="1244">
        <f t="shared" si="710"/>
        <v>0</v>
      </c>
      <c r="DI62" s="1244">
        <f t="shared" si="710"/>
        <v>0</v>
      </c>
      <c r="DJ62" s="1244">
        <f t="shared" si="710"/>
        <v>0</v>
      </c>
      <c r="DK62" s="1244">
        <f t="shared" si="710"/>
        <v>0</v>
      </c>
      <c r="DL62" s="1244">
        <f t="shared" si="710"/>
        <v>0</v>
      </c>
      <c r="DM62" s="1244">
        <f t="shared" si="710"/>
        <v>0</v>
      </c>
      <c r="DN62" s="933"/>
      <c r="DT62" s="739"/>
      <c r="EM62" s="898"/>
      <c r="EN62" s="898"/>
      <c r="EO62" s="898"/>
      <c r="EP62" s="898"/>
      <c r="EQ62" s="898"/>
      <c r="ER62" s="898"/>
      <c r="ES62" s="898"/>
      <c r="ET62" s="898"/>
      <c r="EU62" s="898"/>
      <c r="EV62" s="898"/>
      <c r="EW62" s="898"/>
      <c r="EX62" s="898"/>
      <c r="EY62" s="898"/>
      <c r="EZ62" s="1348">
        <f t="shared" si="592"/>
        <v>0</v>
      </c>
      <c r="FA62" s="1224">
        <f t="shared" si="593"/>
        <v>0</v>
      </c>
      <c r="FB62" s="1224">
        <f t="shared" si="594"/>
        <v>0</v>
      </c>
      <c r="FC62" s="1224">
        <f t="shared" si="595"/>
        <v>0</v>
      </c>
      <c r="FD62" s="544">
        <f t="shared" si="596"/>
        <v>0</v>
      </c>
      <c r="FE62" s="544">
        <f t="shared" si="597"/>
        <v>0</v>
      </c>
      <c r="FF62" s="324">
        <f t="shared" si="598"/>
        <v>0</v>
      </c>
      <c r="FG62" s="549">
        <f t="shared" si="599"/>
        <v>0</v>
      </c>
      <c r="FH62" s="549">
        <f t="shared" si="600"/>
        <v>0</v>
      </c>
      <c r="FI62" s="549">
        <f t="shared" si="601"/>
        <v>0</v>
      </c>
      <c r="FJ62" s="549">
        <f t="shared" si="602"/>
        <v>0</v>
      </c>
      <c r="FK62" s="549">
        <f t="shared" si="603"/>
        <v>0</v>
      </c>
      <c r="FL62" s="549">
        <f t="shared" si="604"/>
        <v>0</v>
      </c>
      <c r="FM62" s="549">
        <f t="shared" si="605"/>
        <v>0</v>
      </c>
      <c r="FN62" s="549">
        <f t="shared" si="606"/>
        <v>0</v>
      </c>
      <c r="FO62" s="1203">
        <f t="shared" si="607"/>
        <v>0</v>
      </c>
      <c r="FP62" s="544">
        <f t="shared" si="608"/>
        <v>0</v>
      </c>
      <c r="FQ62" s="324">
        <f t="shared" si="609"/>
        <v>0</v>
      </c>
      <c r="FR62" s="548">
        <f t="shared" si="610"/>
        <v>0</v>
      </c>
      <c r="FS62" s="548">
        <f t="shared" si="611"/>
        <v>0</v>
      </c>
      <c r="FT62" s="548">
        <f t="shared" si="682"/>
        <v>0</v>
      </c>
      <c r="FU62" s="548">
        <f t="shared" si="612"/>
        <v>0</v>
      </c>
      <c r="FV62" s="928">
        <f t="shared" si="613"/>
        <v>0</v>
      </c>
      <c r="FW62" s="928">
        <f t="shared" si="614"/>
        <v>0</v>
      </c>
      <c r="FX62" s="928">
        <f t="shared" si="615"/>
        <v>0</v>
      </c>
      <c r="FY62" s="928">
        <f t="shared" si="616"/>
        <v>0</v>
      </c>
      <c r="FZ62" s="928">
        <f t="shared" si="617"/>
        <v>0</v>
      </c>
      <c r="GA62" s="928">
        <f t="shared" si="618"/>
        <v>0</v>
      </c>
      <c r="GB62" s="928">
        <f t="shared" si="619"/>
        <v>0</v>
      </c>
      <c r="GC62" s="928">
        <f t="shared" si="620"/>
        <v>0</v>
      </c>
      <c r="GD62" s="326">
        <f t="shared" si="621"/>
        <v>0</v>
      </c>
      <c r="GE62" s="326">
        <f t="shared" si="622"/>
        <v>0</v>
      </c>
      <c r="GF62" s="326">
        <f t="shared" si="623"/>
        <v>0</v>
      </c>
      <c r="GG62" s="326">
        <f t="shared" si="624"/>
        <v>0</v>
      </c>
      <c r="GH62" s="326">
        <f t="shared" si="625"/>
        <v>0</v>
      </c>
      <c r="GI62" s="326">
        <f t="shared" si="626"/>
        <v>0</v>
      </c>
      <c r="GJ62" s="326">
        <f t="shared" si="627"/>
        <v>0</v>
      </c>
      <c r="GK62" s="326">
        <f t="shared" si="628"/>
        <v>0</v>
      </c>
      <c r="GL62" s="326">
        <f t="shared" si="629"/>
        <v>0</v>
      </c>
      <c r="GM62" s="326">
        <f t="shared" si="630"/>
        <v>0</v>
      </c>
      <c r="GN62" s="326">
        <f t="shared" si="631"/>
        <v>0</v>
      </c>
      <c r="GO62" s="326">
        <f t="shared" si="632"/>
        <v>0</v>
      </c>
      <c r="GP62" s="326">
        <f t="shared" si="633"/>
        <v>0</v>
      </c>
      <c r="GQ62" s="326">
        <f t="shared" si="634"/>
        <v>0</v>
      </c>
      <c r="GR62" s="898"/>
      <c r="GS62" s="898"/>
      <c r="GT62" s="898"/>
      <c r="GU62" s="898"/>
      <c r="GV62" s="898"/>
      <c r="GW62" s="898"/>
      <c r="GX62" s="898"/>
      <c r="GY62" s="898"/>
      <c r="GZ62" s="1375"/>
      <c r="HA62" s="1225">
        <f t="shared" si="635"/>
        <v>0</v>
      </c>
      <c r="HB62" s="1225">
        <f t="shared" si="636"/>
        <v>0</v>
      </c>
      <c r="HC62" s="1225">
        <f t="shared" si="637"/>
        <v>0</v>
      </c>
      <c r="HD62" s="542">
        <f t="shared" si="638"/>
        <v>0</v>
      </c>
      <c r="HE62" s="542">
        <f t="shared" si="639"/>
        <v>0</v>
      </c>
      <c r="HF62" s="321">
        <f t="shared" si="640"/>
        <v>0</v>
      </c>
      <c r="HG62" s="547">
        <f t="shared" si="641"/>
        <v>0</v>
      </c>
      <c r="HH62" s="547">
        <f t="shared" si="642"/>
        <v>0</v>
      </c>
      <c r="HI62" s="547">
        <f t="shared" si="643"/>
        <v>0</v>
      </c>
      <c r="HJ62" s="547">
        <f t="shared" si="644"/>
        <v>0</v>
      </c>
      <c r="HK62" s="547">
        <f t="shared" si="645"/>
        <v>0</v>
      </c>
      <c r="HL62" s="547">
        <f t="shared" si="646"/>
        <v>0</v>
      </c>
      <c r="HM62" s="547">
        <f t="shared" si="647"/>
        <v>0</v>
      </c>
      <c r="HN62" s="547">
        <f t="shared" si="648"/>
        <v>0</v>
      </c>
      <c r="HO62" s="1225">
        <f t="shared" si="649"/>
        <v>0</v>
      </c>
      <c r="HP62" s="542">
        <f t="shared" si="650"/>
        <v>0</v>
      </c>
      <c r="HQ62" s="321">
        <f t="shared" si="651"/>
        <v>0</v>
      </c>
      <c r="HR62" s="547">
        <f t="shared" si="652"/>
        <v>0</v>
      </c>
      <c r="HS62" s="547">
        <f t="shared" si="653"/>
        <v>0</v>
      </c>
      <c r="HT62" s="547">
        <f t="shared" si="654"/>
        <v>0</v>
      </c>
      <c r="HU62" s="547">
        <f t="shared" si="655"/>
        <v>0</v>
      </c>
      <c r="HV62" s="931">
        <f t="shared" si="656"/>
        <v>0</v>
      </c>
      <c r="HW62" s="931">
        <f t="shared" si="657"/>
        <v>0</v>
      </c>
      <c r="HX62" s="931">
        <f t="shared" si="658"/>
        <v>0</v>
      </c>
      <c r="HY62" s="931">
        <f t="shared" si="659"/>
        <v>0</v>
      </c>
      <c r="HZ62" s="931">
        <f t="shared" si="660"/>
        <v>0</v>
      </c>
      <c r="IA62" s="931">
        <f t="shared" si="661"/>
        <v>0</v>
      </c>
      <c r="IB62" s="931">
        <f t="shared" si="662"/>
        <v>0</v>
      </c>
      <c r="IC62" s="931">
        <f t="shared" si="663"/>
        <v>0</v>
      </c>
      <c r="ID62" s="1226">
        <f t="shared" si="664"/>
        <v>0</v>
      </c>
      <c r="IE62" s="1226">
        <f t="shared" si="665"/>
        <v>0</v>
      </c>
      <c r="IF62" s="1226">
        <f t="shared" si="666"/>
        <v>0</v>
      </c>
      <c r="IG62" s="1226">
        <f t="shared" si="667"/>
        <v>0</v>
      </c>
      <c r="IH62" s="1226">
        <f t="shared" si="668"/>
        <v>0</v>
      </c>
      <c r="II62" s="1226">
        <f t="shared" si="669"/>
        <v>0</v>
      </c>
      <c r="IJ62" s="1226">
        <f t="shared" si="670"/>
        <v>0</v>
      </c>
      <c r="IK62" s="1226">
        <f t="shared" si="671"/>
        <v>0</v>
      </c>
      <c r="IL62" s="1226">
        <f t="shared" si="672"/>
        <v>0</v>
      </c>
      <c r="IM62" s="1226">
        <f t="shared" si="673"/>
        <v>0</v>
      </c>
      <c r="IN62" s="1226">
        <f t="shared" si="674"/>
        <v>0</v>
      </c>
      <c r="IO62" s="1226">
        <f t="shared" si="675"/>
        <v>0</v>
      </c>
      <c r="IP62" s="1226">
        <f t="shared" si="676"/>
        <v>0</v>
      </c>
      <c r="IQ62" s="1226">
        <f t="shared" si="677"/>
        <v>0</v>
      </c>
      <c r="IR62" s="902"/>
      <c r="IS62" s="902"/>
      <c r="IT62" s="902"/>
      <c r="IU62" s="902"/>
      <c r="IV62" s="902"/>
      <c r="IW62" s="902"/>
      <c r="IX62" s="902"/>
      <c r="IY62" s="902"/>
      <c r="IZ62" s="1365"/>
      <c r="JA62" s="1231">
        <f t="shared" ref="JA62:KQ62" si="711">SUM(BW62*$DP$22)</f>
        <v>0</v>
      </c>
      <c r="JB62" s="1231">
        <f t="shared" si="711"/>
        <v>0</v>
      </c>
      <c r="JC62" s="1231">
        <f t="shared" si="711"/>
        <v>0</v>
      </c>
      <c r="JD62" s="942">
        <f t="shared" si="711"/>
        <v>0</v>
      </c>
      <c r="JE62" s="942">
        <f t="shared" si="711"/>
        <v>0</v>
      </c>
      <c r="JF62" s="943">
        <f t="shared" si="711"/>
        <v>0</v>
      </c>
      <c r="JG62" s="944">
        <f t="shared" si="711"/>
        <v>0</v>
      </c>
      <c r="JH62" s="944">
        <f t="shared" si="711"/>
        <v>0</v>
      </c>
      <c r="JI62" s="944">
        <f t="shared" si="711"/>
        <v>0</v>
      </c>
      <c r="JJ62" s="944">
        <f t="shared" si="711"/>
        <v>0</v>
      </c>
      <c r="JK62" s="944">
        <f t="shared" si="711"/>
        <v>0</v>
      </c>
      <c r="JL62" s="944">
        <f t="shared" si="711"/>
        <v>0</v>
      </c>
      <c r="JM62" s="944">
        <f t="shared" si="711"/>
        <v>0</v>
      </c>
      <c r="JN62" s="944">
        <f t="shared" si="711"/>
        <v>0</v>
      </c>
      <c r="JO62" s="1231">
        <f t="shared" si="711"/>
        <v>0</v>
      </c>
      <c r="JP62" s="942">
        <f t="shared" si="711"/>
        <v>0</v>
      </c>
      <c r="JQ62" s="943">
        <f t="shared" si="711"/>
        <v>0</v>
      </c>
      <c r="JR62" s="944">
        <f t="shared" si="711"/>
        <v>0</v>
      </c>
      <c r="JS62" s="944">
        <f t="shared" si="711"/>
        <v>0</v>
      </c>
      <c r="JT62" s="944">
        <f t="shared" si="711"/>
        <v>0</v>
      </c>
      <c r="JU62" s="944">
        <f t="shared" si="711"/>
        <v>0</v>
      </c>
      <c r="JV62" s="945">
        <f t="shared" si="711"/>
        <v>0</v>
      </c>
      <c r="JW62" s="945">
        <f t="shared" si="711"/>
        <v>0</v>
      </c>
      <c r="JX62" s="945">
        <f t="shared" si="711"/>
        <v>0</v>
      </c>
      <c r="JY62" s="945">
        <f t="shared" si="711"/>
        <v>0</v>
      </c>
      <c r="JZ62" s="945">
        <f t="shared" si="711"/>
        <v>0</v>
      </c>
      <c r="KA62" s="945">
        <f t="shared" si="711"/>
        <v>0</v>
      </c>
      <c r="KB62" s="945">
        <f t="shared" si="711"/>
        <v>0</v>
      </c>
      <c r="KC62" s="945">
        <f t="shared" si="711"/>
        <v>0</v>
      </c>
      <c r="KD62" s="946">
        <f t="shared" si="711"/>
        <v>0</v>
      </c>
      <c r="KE62" s="946">
        <f t="shared" si="711"/>
        <v>0</v>
      </c>
      <c r="KF62" s="946">
        <f t="shared" si="711"/>
        <v>0</v>
      </c>
      <c r="KG62" s="946">
        <f t="shared" si="711"/>
        <v>0</v>
      </c>
      <c r="KH62" s="946">
        <f t="shared" si="711"/>
        <v>0</v>
      </c>
      <c r="KI62" s="946">
        <f t="shared" si="711"/>
        <v>0</v>
      </c>
      <c r="KJ62" s="946">
        <f t="shared" si="711"/>
        <v>0</v>
      </c>
      <c r="KK62" s="946">
        <f t="shared" si="711"/>
        <v>0</v>
      </c>
      <c r="KL62" s="946">
        <f t="shared" si="711"/>
        <v>0</v>
      </c>
      <c r="KM62" s="946">
        <f t="shared" si="711"/>
        <v>0</v>
      </c>
      <c r="KN62" s="946">
        <f t="shared" si="711"/>
        <v>0</v>
      </c>
      <c r="KO62" s="946">
        <f t="shared" si="711"/>
        <v>0</v>
      </c>
      <c r="KP62" s="946">
        <f t="shared" si="711"/>
        <v>0</v>
      </c>
      <c r="KQ62" s="946">
        <f t="shared" si="711"/>
        <v>0</v>
      </c>
      <c r="KR62" s="898"/>
      <c r="KS62" s="898"/>
      <c r="KT62" s="898"/>
      <c r="KU62" s="898"/>
      <c r="KV62" s="898"/>
      <c r="KW62" s="898"/>
      <c r="KX62" s="898"/>
      <c r="KY62" s="898"/>
      <c r="KZ62" s="1363"/>
      <c r="LA62" s="1217">
        <f t="shared" ref="LA62:MM62" si="712">SUM(JA62/$DO$22)</f>
        <v>0</v>
      </c>
      <c r="LB62" s="1217">
        <f t="shared" si="712"/>
        <v>0</v>
      </c>
      <c r="LC62" s="1217">
        <f t="shared" si="712"/>
        <v>0</v>
      </c>
      <c r="LD62" s="545">
        <f t="shared" si="712"/>
        <v>0</v>
      </c>
      <c r="LE62" s="545">
        <f t="shared" si="712"/>
        <v>0</v>
      </c>
      <c r="LF62" s="329">
        <f t="shared" si="712"/>
        <v>0</v>
      </c>
      <c r="LG62" s="550">
        <f t="shared" si="712"/>
        <v>0</v>
      </c>
      <c r="LH62" s="550">
        <f t="shared" si="712"/>
        <v>0</v>
      </c>
      <c r="LI62" s="550">
        <f t="shared" si="712"/>
        <v>0</v>
      </c>
      <c r="LJ62" s="550">
        <f t="shared" si="712"/>
        <v>0</v>
      </c>
      <c r="LK62" s="550">
        <f t="shared" si="712"/>
        <v>0</v>
      </c>
      <c r="LL62" s="550">
        <f t="shared" si="712"/>
        <v>0</v>
      </c>
      <c r="LM62" s="550">
        <f t="shared" si="712"/>
        <v>0</v>
      </c>
      <c r="LN62" s="550">
        <f t="shared" si="712"/>
        <v>0</v>
      </c>
      <c r="LO62" s="1217">
        <f t="shared" si="712"/>
        <v>0</v>
      </c>
      <c r="LP62" s="1217">
        <f t="shared" si="712"/>
        <v>0</v>
      </c>
      <c r="LQ62" s="1217">
        <f t="shared" si="712"/>
        <v>0</v>
      </c>
      <c r="LR62" s="550">
        <f t="shared" si="712"/>
        <v>0</v>
      </c>
      <c r="LS62" s="550">
        <f t="shared" si="712"/>
        <v>0</v>
      </c>
      <c r="LT62" s="550">
        <f t="shared" si="712"/>
        <v>0</v>
      </c>
      <c r="LU62" s="550">
        <f t="shared" si="712"/>
        <v>0</v>
      </c>
      <c r="LV62" s="932">
        <f t="shared" si="712"/>
        <v>0</v>
      </c>
      <c r="LW62" s="932">
        <f t="shared" si="712"/>
        <v>0</v>
      </c>
      <c r="LX62" s="932">
        <f t="shared" si="712"/>
        <v>0</v>
      </c>
      <c r="LY62" s="932">
        <f t="shared" si="712"/>
        <v>0</v>
      </c>
      <c r="LZ62" s="932">
        <f t="shared" si="712"/>
        <v>0</v>
      </c>
      <c r="MA62" s="932">
        <f t="shared" si="712"/>
        <v>0</v>
      </c>
      <c r="MB62" s="932">
        <f t="shared" si="712"/>
        <v>0</v>
      </c>
      <c r="MC62" s="932">
        <f t="shared" si="712"/>
        <v>0</v>
      </c>
      <c r="MD62" s="932">
        <f t="shared" si="712"/>
        <v>0</v>
      </c>
      <c r="ME62" s="327">
        <f t="shared" si="712"/>
        <v>0</v>
      </c>
      <c r="MF62" s="327">
        <f t="shared" si="712"/>
        <v>0</v>
      </c>
      <c r="MG62" s="327">
        <f t="shared" si="712"/>
        <v>0</v>
      </c>
      <c r="MH62" s="327">
        <f t="shared" si="712"/>
        <v>0</v>
      </c>
      <c r="MI62" s="327">
        <f t="shared" si="712"/>
        <v>0</v>
      </c>
      <c r="MJ62" s="327">
        <f t="shared" si="712"/>
        <v>0</v>
      </c>
      <c r="MK62" s="327">
        <f t="shared" si="712"/>
        <v>0</v>
      </c>
      <c r="ML62" s="327">
        <f t="shared" si="712"/>
        <v>0</v>
      </c>
      <c r="MM62" s="327">
        <f t="shared" si="712"/>
        <v>0</v>
      </c>
      <c r="MN62" s="327">
        <f t="shared" ref="MN62:MP62" si="713">SUM(KN62/$DO$22)</f>
        <v>0</v>
      </c>
      <c r="MO62" s="327">
        <f t="shared" si="713"/>
        <v>0</v>
      </c>
      <c r="MP62" s="327">
        <f t="shared" si="713"/>
        <v>0</v>
      </c>
      <c r="MQ62" s="327">
        <f>SUM(KQ62/$DO$22)</f>
        <v>0</v>
      </c>
    </row>
    <row r="63" spans="1:355" s="317" customFormat="1" ht="15" hidden="1" customHeight="1" outlineLevel="1" thickTop="1" thickBot="1" x14ac:dyDescent="0.3">
      <c r="A63" s="941"/>
      <c r="B63" s="1917" t="s">
        <v>961</v>
      </c>
      <c r="C63" s="1918"/>
      <c r="D63" s="656"/>
      <c r="E63" s="765"/>
      <c r="F63" s="757"/>
      <c r="G63" s="629"/>
      <c r="H63" s="630"/>
      <c r="I63" s="636"/>
      <c r="J63" s="821"/>
      <c r="K63" s="757"/>
      <c r="L63" s="878"/>
      <c r="M63" s="813"/>
      <c r="N63" s="814"/>
      <c r="O63" s="1537"/>
      <c r="P63" s="815"/>
      <c r="Q63" s="813"/>
      <c r="R63" s="814"/>
      <c r="S63" s="1537"/>
      <c r="T63" s="815"/>
      <c r="U63" s="813"/>
      <c r="V63" s="814"/>
      <c r="W63" s="1537"/>
      <c r="X63" s="815"/>
      <c r="Y63" s="813"/>
      <c r="Z63" s="814"/>
      <c r="AA63" s="1537"/>
      <c r="AB63" s="815"/>
      <c r="AC63" s="813"/>
      <c r="AD63" s="814"/>
      <c r="AE63" s="1537"/>
      <c r="AF63" s="815"/>
      <c r="AG63" s="813"/>
      <c r="AH63" s="814"/>
      <c r="AI63" s="1537"/>
      <c r="AJ63" s="815"/>
      <c r="AK63" s="813"/>
      <c r="AL63" s="814"/>
      <c r="AM63" s="1537"/>
      <c r="AN63" s="815"/>
      <c r="AO63" s="813"/>
      <c r="AP63" s="814"/>
      <c r="AQ63" s="1537"/>
      <c r="AR63" s="815"/>
      <c r="AS63" s="813"/>
      <c r="AT63" s="814"/>
      <c r="AU63" s="1537"/>
      <c r="AV63" s="815"/>
      <c r="AW63" s="813"/>
      <c r="AX63" s="814"/>
      <c r="AY63" s="1537"/>
      <c r="AZ63" s="815"/>
      <c r="BA63" s="813"/>
      <c r="BB63" s="816"/>
      <c r="BC63" s="757"/>
      <c r="BD63" s="815"/>
      <c r="BE63" s="813"/>
      <c r="BF63" s="757"/>
      <c r="BG63" s="815"/>
      <c r="BH63" s="815"/>
      <c r="BI63" s="815"/>
      <c r="BJ63" s="815"/>
      <c r="BK63" s="816"/>
      <c r="BL63" s="1586"/>
      <c r="BM63" s="1585"/>
      <c r="BN63" s="1586"/>
      <c r="BO63" s="1586"/>
      <c r="BP63" s="1587"/>
      <c r="BQ63" s="1484"/>
      <c r="BR63" s="734">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692">
        <f t="shared" ref="BS63:BS68" si="714">SUM(HA63:IQ63)*1000</f>
        <v>0</v>
      </c>
      <c r="BT63" s="693">
        <f>AV51</f>
        <v>0</v>
      </c>
      <c r="BU63" s="1146" t="str">
        <f>$BU$23</f>
        <v>GH Ripen</v>
      </c>
      <c r="BV63" s="1160" t="str">
        <f>$BV$23</f>
        <v>Booster</v>
      </c>
      <c r="BW63" s="1239">
        <f>BW$23</f>
        <v>5.0000000000000001E-3</v>
      </c>
      <c r="BX63" s="1239">
        <f t="shared" ref="BX63:DM63" si="715">BX$23</f>
        <v>0</v>
      </c>
      <c r="BY63" s="1239">
        <f t="shared" si="715"/>
        <v>0</v>
      </c>
      <c r="BZ63" s="1240">
        <f t="shared" si="715"/>
        <v>7.0000000000000007E-2</v>
      </c>
      <c r="CA63" s="1240">
        <f t="shared" si="715"/>
        <v>0</v>
      </c>
      <c r="CB63" s="1241">
        <f t="shared" si="715"/>
        <v>0.06</v>
      </c>
      <c r="CC63" s="1242">
        <f t="shared" si="715"/>
        <v>0</v>
      </c>
      <c r="CD63" s="1242">
        <f t="shared" si="715"/>
        <v>0</v>
      </c>
      <c r="CE63" s="1242">
        <f t="shared" si="715"/>
        <v>0</v>
      </c>
      <c r="CF63" s="1242">
        <f t="shared" si="715"/>
        <v>0</v>
      </c>
      <c r="CG63" s="1242">
        <f t="shared" si="715"/>
        <v>0</v>
      </c>
      <c r="CH63" s="1242">
        <f t="shared" si="715"/>
        <v>0</v>
      </c>
      <c r="CI63" s="1242">
        <f t="shared" si="715"/>
        <v>0</v>
      </c>
      <c r="CJ63" s="1242">
        <f t="shared" si="715"/>
        <v>0</v>
      </c>
      <c r="CK63" s="1239">
        <f t="shared" si="715"/>
        <v>0</v>
      </c>
      <c r="CL63" s="1240">
        <f t="shared" si="715"/>
        <v>0</v>
      </c>
      <c r="CM63" s="1241">
        <f t="shared" si="715"/>
        <v>0</v>
      </c>
      <c r="CN63" s="1242">
        <f t="shared" si="715"/>
        <v>2.5000000000000001E-3</v>
      </c>
      <c r="CO63" s="1242">
        <f t="shared" si="715"/>
        <v>0</v>
      </c>
      <c r="CP63" s="1242">
        <f t="shared" si="715"/>
        <v>3.0000000000000001E-3</v>
      </c>
      <c r="CQ63" s="1242">
        <f t="shared" si="715"/>
        <v>0</v>
      </c>
      <c r="CR63" s="1243">
        <f t="shared" si="715"/>
        <v>0</v>
      </c>
      <c r="CS63" s="1243">
        <f t="shared" si="715"/>
        <v>0</v>
      </c>
      <c r="CT63" s="1243">
        <f t="shared" si="715"/>
        <v>0</v>
      </c>
      <c r="CU63" s="1243">
        <f t="shared" si="715"/>
        <v>0</v>
      </c>
      <c r="CV63" s="1243">
        <f t="shared" si="715"/>
        <v>0</v>
      </c>
      <c r="CW63" s="1243">
        <f t="shared" si="715"/>
        <v>0</v>
      </c>
      <c r="CX63" s="1243">
        <f t="shared" si="715"/>
        <v>0</v>
      </c>
      <c r="CY63" s="1243">
        <f t="shared" si="715"/>
        <v>7.4999999999999997E-3</v>
      </c>
      <c r="CZ63" s="1244">
        <f t="shared" si="715"/>
        <v>0</v>
      </c>
      <c r="DA63" s="1244">
        <f t="shared" si="715"/>
        <v>0</v>
      </c>
      <c r="DB63" s="1244">
        <f t="shared" si="715"/>
        <v>0</v>
      </c>
      <c r="DC63" s="1244">
        <f t="shared" si="715"/>
        <v>0</v>
      </c>
      <c r="DD63" s="1244">
        <f t="shared" si="715"/>
        <v>0</v>
      </c>
      <c r="DE63" s="1244">
        <f t="shared" si="715"/>
        <v>0</v>
      </c>
      <c r="DF63" s="1244">
        <f t="shared" si="715"/>
        <v>0</v>
      </c>
      <c r="DG63" s="1244">
        <f t="shared" si="715"/>
        <v>0</v>
      </c>
      <c r="DH63" s="1244">
        <f t="shared" si="715"/>
        <v>0</v>
      </c>
      <c r="DI63" s="1244">
        <f t="shared" si="715"/>
        <v>0</v>
      </c>
      <c r="DJ63" s="1244">
        <f t="shared" si="715"/>
        <v>0</v>
      </c>
      <c r="DK63" s="1244">
        <f t="shared" si="715"/>
        <v>0</v>
      </c>
      <c r="DL63" s="1244">
        <f t="shared" si="715"/>
        <v>0</v>
      </c>
      <c r="DM63" s="1244">
        <f t="shared" si="715"/>
        <v>0</v>
      </c>
      <c r="DN63" s="933"/>
      <c r="DT63" s="739"/>
      <c r="EM63" s="898"/>
      <c r="EN63" s="898"/>
      <c r="EO63" s="898"/>
      <c r="EP63" s="898"/>
      <c r="EQ63" s="898"/>
      <c r="ER63" s="898"/>
      <c r="ES63" s="898"/>
      <c r="ET63" s="898"/>
      <c r="EU63" s="898"/>
      <c r="EV63" s="898"/>
      <c r="EW63" s="898"/>
      <c r="EX63" s="898"/>
      <c r="EY63" s="898"/>
      <c r="EZ63" s="1348" t="str">
        <f t="shared" si="592"/>
        <v>GH Ripen</v>
      </c>
      <c r="FA63" s="1224">
        <f t="shared" si="593"/>
        <v>0</v>
      </c>
      <c r="FB63" s="1224">
        <f t="shared" si="594"/>
        <v>0</v>
      </c>
      <c r="FC63" s="1224">
        <f t="shared" si="595"/>
        <v>0</v>
      </c>
      <c r="FD63" s="544">
        <f t="shared" si="596"/>
        <v>0</v>
      </c>
      <c r="FE63" s="544">
        <f t="shared" si="597"/>
        <v>0</v>
      </c>
      <c r="FF63" s="324">
        <f t="shared" si="598"/>
        <v>0</v>
      </c>
      <c r="FG63" s="549">
        <f t="shared" si="599"/>
        <v>0</v>
      </c>
      <c r="FH63" s="549">
        <f t="shared" si="600"/>
        <v>0</v>
      </c>
      <c r="FI63" s="549">
        <f t="shared" si="601"/>
        <v>0</v>
      </c>
      <c r="FJ63" s="549">
        <f t="shared" si="602"/>
        <v>0</v>
      </c>
      <c r="FK63" s="549">
        <f t="shared" si="603"/>
        <v>0</v>
      </c>
      <c r="FL63" s="549">
        <f t="shared" si="604"/>
        <v>0</v>
      </c>
      <c r="FM63" s="549">
        <f t="shared" si="605"/>
        <v>0</v>
      </c>
      <c r="FN63" s="549">
        <f t="shared" si="606"/>
        <v>0</v>
      </c>
      <c r="FO63" s="1203">
        <f t="shared" si="607"/>
        <v>0</v>
      </c>
      <c r="FP63" s="544">
        <f t="shared" si="608"/>
        <v>0</v>
      </c>
      <c r="FQ63" s="324">
        <f t="shared" si="609"/>
        <v>0</v>
      </c>
      <c r="FR63" s="548">
        <f t="shared" si="610"/>
        <v>0</v>
      </c>
      <c r="FS63" s="548">
        <f t="shared" si="611"/>
        <v>0</v>
      </c>
      <c r="FT63" s="548">
        <f t="shared" si="682"/>
        <v>0</v>
      </c>
      <c r="FU63" s="548">
        <f t="shared" si="612"/>
        <v>0</v>
      </c>
      <c r="FV63" s="928">
        <f t="shared" si="613"/>
        <v>0</v>
      </c>
      <c r="FW63" s="928">
        <f t="shared" si="614"/>
        <v>0</v>
      </c>
      <c r="FX63" s="928">
        <f t="shared" si="615"/>
        <v>0</v>
      </c>
      <c r="FY63" s="928">
        <f t="shared" si="616"/>
        <v>0</v>
      </c>
      <c r="FZ63" s="928">
        <f t="shared" si="617"/>
        <v>0</v>
      </c>
      <c r="GA63" s="928">
        <f t="shared" si="618"/>
        <v>0</v>
      </c>
      <c r="GB63" s="928">
        <f t="shared" si="619"/>
        <v>0</v>
      </c>
      <c r="GC63" s="928">
        <f t="shared" si="620"/>
        <v>0</v>
      </c>
      <c r="GD63" s="326">
        <f t="shared" si="621"/>
        <v>0</v>
      </c>
      <c r="GE63" s="326">
        <f t="shared" si="622"/>
        <v>0</v>
      </c>
      <c r="GF63" s="326">
        <f t="shared" si="623"/>
        <v>0</v>
      </c>
      <c r="GG63" s="326">
        <f t="shared" si="624"/>
        <v>0</v>
      </c>
      <c r="GH63" s="326">
        <f t="shared" si="625"/>
        <v>0</v>
      </c>
      <c r="GI63" s="326">
        <f t="shared" si="626"/>
        <v>0</v>
      </c>
      <c r="GJ63" s="326">
        <f t="shared" si="627"/>
        <v>0</v>
      </c>
      <c r="GK63" s="326">
        <f t="shared" si="628"/>
        <v>0</v>
      </c>
      <c r="GL63" s="326">
        <f t="shared" si="629"/>
        <v>0</v>
      </c>
      <c r="GM63" s="326">
        <f t="shared" si="630"/>
        <v>0</v>
      </c>
      <c r="GN63" s="326">
        <f t="shared" si="631"/>
        <v>0</v>
      </c>
      <c r="GO63" s="326">
        <f t="shared" si="632"/>
        <v>0</v>
      </c>
      <c r="GP63" s="326">
        <f t="shared" si="633"/>
        <v>0</v>
      </c>
      <c r="GQ63" s="326">
        <f t="shared" si="634"/>
        <v>0</v>
      </c>
      <c r="GR63" s="898"/>
      <c r="GS63" s="898"/>
      <c r="GT63" s="898"/>
      <c r="GU63" s="898"/>
      <c r="GV63" s="898"/>
      <c r="GW63" s="898"/>
      <c r="GX63" s="898"/>
      <c r="GY63" s="898"/>
      <c r="GZ63" s="1375"/>
      <c r="HA63" s="1225">
        <f t="shared" si="635"/>
        <v>0</v>
      </c>
      <c r="HB63" s="1225">
        <f t="shared" si="636"/>
        <v>0</v>
      </c>
      <c r="HC63" s="1225">
        <f t="shared" si="637"/>
        <v>0</v>
      </c>
      <c r="HD63" s="542">
        <f t="shared" si="638"/>
        <v>0</v>
      </c>
      <c r="HE63" s="542">
        <f t="shared" si="639"/>
        <v>0</v>
      </c>
      <c r="HF63" s="321">
        <f t="shared" si="640"/>
        <v>0</v>
      </c>
      <c r="HG63" s="547">
        <f t="shared" si="641"/>
        <v>0</v>
      </c>
      <c r="HH63" s="547">
        <f t="shared" si="642"/>
        <v>0</v>
      </c>
      <c r="HI63" s="547">
        <f t="shared" si="643"/>
        <v>0</v>
      </c>
      <c r="HJ63" s="547">
        <f t="shared" si="644"/>
        <v>0</v>
      </c>
      <c r="HK63" s="547">
        <f t="shared" si="645"/>
        <v>0</v>
      </c>
      <c r="HL63" s="547">
        <f t="shared" si="646"/>
        <v>0</v>
      </c>
      <c r="HM63" s="547">
        <f t="shared" si="647"/>
        <v>0</v>
      </c>
      <c r="HN63" s="547">
        <f t="shared" si="648"/>
        <v>0</v>
      </c>
      <c r="HO63" s="1225">
        <f t="shared" si="649"/>
        <v>0</v>
      </c>
      <c r="HP63" s="542">
        <f t="shared" si="650"/>
        <v>0</v>
      </c>
      <c r="HQ63" s="321">
        <f t="shared" si="651"/>
        <v>0</v>
      </c>
      <c r="HR63" s="547">
        <f t="shared" si="652"/>
        <v>0</v>
      </c>
      <c r="HS63" s="547">
        <f t="shared" si="653"/>
        <v>0</v>
      </c>
      <c r="HT63" s="547">
        <f t="shared" si="654"/>
        <v>0</v>
      </c>
      <c r="HU63" s="547">
        <f t="shared" si="655"/>
        <v>0</v>
      </c>
      <c r="HV63" s="931">
        <f t="shared" si="656"/>
        <v>0</v>
      </c>
      <c r="HW63" s="931">
        <f t="shared" si="657"/>
        <v>0</v>
      </c>
      <c r="HX63" s="931">
        <f t="shared" si="658"/>
        <v>0</v>
      </c>
      <c r="HY63" s="931">
        <f t="shared" si="659"/>
        <v>0</v>
      </c>
      <c r="HZ63" s="931">
        <f t="shared" si="660"/>
        <v>0</v>
      </c>
      <c r="IA63" s="931">
        <f t="shared" si="661"/>
        <v>0</v>
      </c>
      <c r="IB63" s="931">
        <f t="shared" si="662"/>
        <v>0</v>
      </c>
      <c r="IC63" s="931">
        <f t="shared" si="663"/>
        <v>0</v>
      </c>
      <c r="ID63" s="1226">
        <f t="shared" si="664"/>
        <v>0</v>
      </c>
      <c r="IE63" s="1226">
        <f t="shared" si="665"/>
        <v>0</v>
      </c>
      <c r="IF63" s="1226">
        <f t="shared" si="666"/>
        <v>0</v>
      </c>
      <c r="IG63" s="1226">
        <f t="shared" si="667"/>
        <v>0</v>
      </c>
      <c r="IH63" s="1226">
        <f t="shared" si="668"/>
        <v>0</v>
      </c>
      <c r="II63" s="1226">
        <f t="shared" si="669"/>
        <v>0</v>
      </c>
      <c r="IJ63" s="1226">
        <f t="shared" si="670"/>
        <v>0</v>
      </c>
      <c r="IK63" s="1226">
        <f t="shared" si="671"/>
        <v>0</v>
      </c>
      <c r="IL63" s="1226">
        <f t="shared" si="672"/>
        <v>0</v>
      </c>
      <c r="IM63" s="1226">
        <f t="shared" si="673"/>
        <v>0</v>
      </c>
      <c r="IN63" s="1226">
        <f t="shared" si="674"/>
        <v>0</v>
      </c>
      <c r="IO63" s="1226">
        <f t="shared" si="675"/>
        <v>0</v>
      </c>
      <c r="IP63" s="1226">
        <f t="shared" si="676"/>
        <v>0</v>
      </c>
      <c r="IQ63" s="1226">
        <f t="shared" si="677"/>
        <v>0</v>
      </c>
      <c r="IR63" s="902"/>
      <c r="IS63" s="902"/>
      <c r="IT63" s="902"/>
      <c r="IU63" s="902"/>
      <c r="IV63" s="902"/>
      <c r="IW63" s="902"/>
      <c r="IX63" s="902"/>
      <c r="IY63" s="902"/>
      <c r="IZ63" s="1365"/>
      <c r="JA63" s="1231">
        <f t="shared" ref="JA63:KQ63" si="716">SUM(BW63*$DP$23)</f>
        <v>5.45</v>
      </c>
      <c r="JB63" s="1231">
        <f t="shared" si="716"/>
        <v>0</v>
      </c>
      <c r="JC63" s="1231">
        <f t="shared" si="716"/>
        <v>0</v>
      </c>
      <c r="JD63" s="942">
        <f t="shared" si="716"/>
        <v>76.300000000000011</v>
      </c>
      <c r="JE63" s="942">
        <f t="shared" si="716"/>
        <v>0</v>
      </c>
      <c r="JF63" s="943">
        <f t="shared" si="716"/>
        <v>65.399999999999991</v>
      </c>
      <c r="JG63" s="944">
        <f t="shared" si="716"/>
        <v>0</v>
      </c>
      <c r="JH63" s="944">
        <f t="shared" si="716"/>
        <v>0</v>
      </c>
      <c r="JI63" s="944">
        <f t="shared" si="716"/>
        <v>0</v>
      </c>
      <c r="JJ63" s="944">
        <f t="shared" si="716"/>
        <v>0</v>
      </c>
      <c r="JK63" s="944">
        <f t="shared" si="716"/>
        <v>0</v>
      </c>
      <c r="JL63" s="944">
        <f t="shared" si="716"/>
        <v>0</v>
      </c>
      <c r="JM63" s="944">
        <f t="shared" si="716"/>
        <v>0</v>
      </c>
      <c r="JN63" s="944">
        <f t="shared" si="716"/>
        <v>0</v>
      </c>
      <c r="JO63" s="1231">
        <f t="shared" si="716"/>
        <v>0</v>
      </c>
      <c r="JP63" s="942">
        <f t="shared" si="716"/>
        <v>0</v>
      </c>
      <c r="JQ63" s="943">
        <f t="shared" si="716"/>
        <v>0</v>
      </c>
      <c r="JR63" s="944">
        <f t="shared" si="716"/>
        <v>2.7250000000000001</v>
      </c>
      <c r="JS63" s="944">
        <f t="shared" si="716"/>
        <v>0</v>
      </c>
      <c r="JT63" s="944">
        <f t="shared" si="716"/>
        <v>3.27</v>
      </c>
      <c r="JU63" s="944">
        <f t="shared" si="716"/>
        <v>0</v>
      </c>
      <c r="JV63" s="945">
        <f t="shared" si="716"/>
        <v>0</v>
      </c>
      <c r="JW63" s="945">
        <f t="shared" si="716"/>
        <v>0</v>
      </c>
      <c r="JX63" s="945">
        <f t="shared" si="716"/>
        <v>0</v>
      </c>
      <c r="JY63" s="945">
        <f t="shared" si="716"/>
        <v>0</v>
      </c>
      <c r="JZ63" s="945">
        <f t="shared" si="716"/>
        <v>0</v>
      </c>
      <c r="KA63" s="945">
        <f t="shared" si="716"/>
        <v>0</v>
      </c>
      <c r="KB63" s="945">
        <f t="shared" si="716"/>
        <v>0</v>
      </c>
      <c r="KC63" s="945">
        <f t="shared" si="716"/>
        <v>8.1749999999999989</v>
      </c>
      <c r="KD63" s="946">
        <f t="shared" si="716"/>
        <v>0</v>
      </c>
      <c r="KE63" s="946">
        <f t="shared" si="716"/>
        <v>0</v>
      </c>
      <c r="KF63" s="946">
        <f t="shared" si="716"/>
        <v>0</v>
      </c>
      <c r="KG63" s="946">
        <f t="shared" si="716"/>
        <v>0</v>
      </c>
      <c r="KH63" s="946">
        <f t="shared" si="716"/>
        <v>0</v>
      </c>
      <c r="KI63" s="946">
        <f t="shared" si="716"/>
        <v>0</v>
      </c>
      <c r="KJ63" s="946">
        <f t="shared" si="716"/>
        <v>0</v>
      </c>
      <c r="KK63" s="946">
        <f t="shared" si="716"/>
        <v>0</v>
      </c>
      <c r="KL63" s="946">
        <f t="shared" si="716"/>
        <v>0</v>
      </c>
      <c r="KM63" s="946">
        <f t="shared" si="716"/>
        <v>0</v>
      </c>
      <c r="KN63" s="946">
        <f t="shared" si="716"/>
        <v>0</v>
      </c>
      <c r="KO63" s="946">
        <f t="shared" si="716"/>
        <v>0</v>
      </c>
      <c r="KP63" s="946">
        <f t="shared" si="716"/>
        <v>0</v>
      </c>
      <c r="KQ63" s="946">
        <f t="shared" si="716"/>
        <v>0</v>
      </c>
      <c r="KR63" s="898"/>
      <c r="KS63" s="898"/>
      <c r="KT63" s="898"/>
      <c r="KU63" s="898"/>
      <c r="KV63" s="898"/>
      <c r="KW63" s="898"/>
      <c r="KX63" s="898"/>
      <c r="KY63" s="898"/>
      <c r="KZ63" s="1363"/>
      <c r="LA63" s="1217">
        <f t="shared" ref="LA63:MM63" si="717">SUM(JA63/$DO$23)</f>
        <v>5.7610993657505292</v>
      </c>
      <c r="LB63" s="1217">
        <f t="shared" si="717"/>
        <v>0</v>
      </c>
      <c r="LC63" s="1217">
        <f t="shared" si="717"/>
        <v>0</v>
      </c>
      <c r="LD63" s="545">
        <f t="shared" si="717"/>
        <v>80.655391120507417</v>
      </c>
      <c r="LE63" s="545">
        <f t="shared" si="717"/>
        <v>0</v>
      </c>
      <c r="LF63" s="329">
        <f t="shared" si="717"/>
        <v>69.133192389006339</v>
      </c>
      <c r="LG63" s="550">
        <f t="shared" si="717"/>
        <v>0</v>
      </c>
      <c r="LH63" s="550">
        <f t="shared" si="717"/>
        <v>0</v>
      </c>
      <c r="LI63" s="550">
        <f t="shared" si="717"/>
        <v>0</v>
      </c>
      <c r="LJ63" s="550">
        <f t="shared" si="717"/>
        <v>0</v>
      </c>
      <c r="LK63" s="550">
        <f t="shared" si="717"/>
        <v>0</v>
      </c>
      <c r="LL63" s="550">
        <f t="shared" si="717"/>
        <v>0</v>
      </c>
      <c r="LM63" s="550">
        <f t="shared" si="717"/>
        <v>0</v>
      </c>
      <c r="LN63" s="550">
        <f t="shared" si="717"/>
        <v>0</v>
      </c>
      <c r="LO63" s="1217">
        <f t="shared" si="717"/>
        <v>0</v>
      </c>
      <c r="LP63" s="1217">
        <f t="shared" si="717"/>
        <v>0</v>
      </c>
      <c r="LQ63" s="1217">
        <f t="shared" si="717"/>
        <v>0</v>
      </c>
      <c r="LR63" s="550">
        <f t="shared" si="717"/>
        <v>2.8805496828752646</v>
      </c>
      <c r="LS63" s="550">
        <f t="shared" si="717"/>
        <v>0</v>
      </c>
      <c r="LT63" s="550">
        <f t="shared" si="717"/>
        <v>3.4566596194503174</v>
      </c>
      <c r="LU63" s="550">
        <f t="shared" si="717"/>
        <v>0</v>
      </c>
      <c r="LV63" s="932">
        <f t="shared" si="717"/>
        <v>0</v>
      </c>
      <c r="LW63" s="932">
        <f t="shared" si="717"/>
        <v>0</v>
      </c>
      <c r="LX63" s="932">
        <f t="shared" si="717"/>
        <v>0</v>
      </c>
      <c r="LY63" s="932">
        <f t="shared" si="717"/>
        <v>0</v>
      </c>
      <c r="LZ63" s="932">
        <f t="shared" si="717"/>
        <v>0</v>
      </c>
      <c r="MA63" s="932">
        <f t="shared" si="717"/>
        <v>0</v>
      </c>
      <c r="MB63" s="932">
        <f t="shared" si="717"/>
        <v>0</v>
      </c>
      <c r="MC63" s="932">
        <f t="shared" si="717"/>
        <v>8.6416490486257924</v>
      </c>
      <c r="MD63" s="932">
        <f t="shared" si="717"/>
        <v>0</v>
      </c>
      <c r="ME63" s="327">
        <f t="shared" si="717"/>
        <v>0</v>
      </c>
      <c r="MF63" s="327">
        <f t="shared" si="717"/>
        <v>0</v>
      </c>
      <c r="MG63" s="327">
        <f t="shared" si="717"/>
        <v>0</v>
      </c>
      <c r="MH63" s="327">
        <f t="shared" si="717"/>
        <v>0</v>
      </c>
      <c r="MI63" s="327">
        <f t="shared" si="717"/>
        <v>0</v>
      </c>
      <c r="MJ63" s="327">
        <f t="shared" si="717"/>
        <v>0</v>
      </c>
      <c r="MK63" s="327">
        <f t="shared" si="717"/>
        <v>0</v>
      </c>
      <c r="ML63" s="327">
        <f t="shared" si="717"/>
        <v>0</v>
      </c>
      <c r="MM63" s="327">
        <f t="shared" si="717"/>
        <v>0</v>
      </c>
      <c r="MN63" s="327">
        <f t="shared" ref="MN63:MP63" si="718">SUM(KN63/$DO$23)</f>
        <v>0</v>
      </c>
      <c r="MO63" s="327">
        <f t="shared" si="718"/>
        <v>0</v>
      </c>
      <c r="MP63" s="327">
        <f t="shared" si="718"/>
        <v>0</v>
      </c>
      <c r="MQ63" s="327">
        <f>SUM(KQ63/$DO$23)</f>
        <v>0</v>
      </c>
    </row>
    <row r="64" spans="1:355" s="317" customFormat="1" ht="15" hidden="1" customHeight="1" outlineLevel="1" thickTop="1" thickBot="1" x14ac:dyDescent="0.3">
      <c r="A64" s="941"/>
      <c r="B64" s="1919" t="s">
        <v>960</v>
      </c>
      <c r="C64" s="1920"/>
      <c r="D64" s="655"/>
      <c r="E64" s="770"/>
      <c r="F64" s="757"/>
      <c r="G64" s="638"/>
      <c r="H64" s="627"/>
      <c r="I64" s="639"/>
      <c r="J64" s="770"/>
      <c r="K64" s="757"/>
      <c r="L64" s="878"/>
      <c r="M64" s="813"/>
      <c r="N64" s="814"/>
      <c r="O64" s="1537"/>
      <c r="P64" s="815"/>
      <c r="Q64" s="813"/>
      <c r="R64" s="814"/>
      <c r="S64" s="1537"/>
      <c r="T64" s="815"/>
      <c r="U64" s="813"/>
      <c r="V64" s="814"/>
      <c r="W64" s="1537"/>
      <c r="X64" s="815"/>
      <c r="Y64" s="813"/>
      <c r="Z64" s="814"/>
      <c r="AA64" s="1537"/>
      <c r="AB64" s="815"/>
      <c r="AC64" s="813"/>
      <c r="AD64" s="814"/>
      <c r="AE64" s="1537"/>
      <c r="AF64" s="815"/>
      <c r="AG64" s="813"/>
      <c r="AH64" s="814"/>
      <c r="AI64" s="1537"/>
      <c r="AJ64" s="815"/>
      <c r="AK64" s="813"/>
      <c r="AL64" s="814"/>
      <c r="AM64" s="1537"/>
      <c r="AN64" s="815"/>
      <c r="AO64" s="813"/>
      <c r="AP64" s="814"/>
      <c r="AQ64" s="1537"/>
      <c r="AR64" s="815"/>
      <c r="AS64" s="813"/>
      <c r="AT64" s="814"/>
      <c r="AU64" s="1537"/>
      <c r="AV64" s="815"/>
      <c r="AW64" s="813"/>
      <c r="AX64" s="814"/>
      <c r="AY64" s="1537"/>
      <c r="AZ64" s="815"/>
      <c r="BA64" s="813"/>
      <c r="BB64" s="816"/>
      <c r="BC64" s="757"/>
      <c r="BD64" s="815"/>
      <c r="BE64" s="813"/>
      <c r="BF64" s="757"/>
      <c r="BG64" s="815"/>
      <c r="BH64" s="815"/>
      <c r="BI64" s="815"/>
      <c r="BJ64" s="815"/>
      <c r="BK64" s="816"/>
      <c r="BL64" s="1586"/>
      <c r="BM64" s="1586"/>
      <c r="BN64" s="1586"/>
      <c r="BO64" s="1586"/>
      <c r="BP64" s="1587"/>
      <c r="BQ64" s="1484"/>
      <c r="BR64" s="734">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692">
        <f t="shared" si="714"/>
        <v>0</v>
      </c>
      <c r="BT64" s="693">
        <f>AV52</f>
        <v>0</v>
      </c>
      <c r="BU64" s="1146" t="str">
        <f>$BU$24</f>
        <v>KoolBloom (Dry)</v>
      </c>
      <c r="BV64" s="695" t="str">
        <f>$BV$24</f>
        <v>Booster</v>
      </c>
      <c r="BW64" s="1239">
        <f>BW$24</f>
        <v>0.02</v>
      </c>
      <c r="BX64" s="1239">
        <f t="shared" ref="BX64:DM64" si="719">BX$24</f>
        <v>0</v>
      </c>
      <c r="BY64" s="1239">
        <f t="shared" si="719"/>
        <v>0</v>
      </c>
      <c r="BZ64" s="1240">
        <f t="shared" si="719"/>
        <v>0.45</v>
      </c>
      <c r="CA64" s="1240">
        <f t="shared" si="719"/>
        <v>0</v>
      </c>
      <c r="CB64" s="1241">
        <f t="shared" si="719"/>
        <v>0.28000000000000003</v>
      </c>
      <c r="CC64" s="1242">
        <f t="shared" si="719"/>
        <v>0</v>
      </c>
      <c r="CD64" s="1242">
        <f t="shared" si="719"/>
        <v>0</v>
      </c>
      <c r="CE64" s="1242">
        <f t="shared" si="719"/>
        <v>0</v>
      </c>
      <c r="CF64" s="1242">
        <f t="shared" si="719"/>
        <v>0</v>
      </c>
      <c r="CG64" s="1242">
        <f t="shared" si="719"/>
        <v>0</v>
      </c>
      <c r="CH64" s="1242">
        <f t="shared" si="719"/>
        <v>0</v>
      </c>
      <c r="CI64" s="1242">
        <f t="shared" si="719"/>
        <v>0</v>
      </c>
      <c r="CJ64" s="1242">
        <f t="shared" si="719"/>
        <v>0</v>
      </c>
      <c r="CK64" s="1239">
        <f t="shared" si="719"/>
        <v>0</v>
      </c>
      <c r="CL64" s="1240">
        <f t="shared" si="719"/>
        <v>0</v>
      </c>
      <c r="CM64" s="1241">
        <f t="shared" si="719"/>
        <v>0</v>
      </c>
      <c r="CN64" s="1242">
        <f t="shared" si="719"/>
        <v>0.01</v>
      </c>
      <c r="CO64" s="1242">
        <f t="shared" si="719"/>
        <v>0</v>
      </c>
      <c r="CP64" s="1242">
        <f t="shared" si="719"/>
        <v>1.4999999999999999E-2</v>
      </c>
      <c r="CQ64" s="1242">
        <f t="shared" si="719"/>
        <v>0</v>
      </c>
      <c r="CR64" s="1243">
        <f t="shared" si="719"/>
        <v>0</v>
      </c>
      <c r="CS64" s="1243">
        <f t="shared" si="719"/>
        <v>0</v>
      </c>
      <c r="CT64" s="1243">
        <f t="shared" si="719"/>
        <v>0</v>
      </c>
      <c r="CU64" s="1243">
        <f t="shared" si="719"/>
        <v>1.0000000000000001E-5</v>
      </c>
      <c r="CV64" s="1243">
        <f t="shared" si="719"/>
        <v>0</v>
      </c>
      <c r="CW64" s="1243">
        <f t="shared" si="719"/>
        <v>0</v>
      </c>
      <c r="CX64" s="1243">
        <f t="shared" si="719"/>
        <v>0</v>
      </c>
      <c r="CY64" s="1243">
        <f t="shared" si="719"/>
        <v>0</v>
      </c>
      <c r="CZ64" s="1244">
        <f t="shared" si="719"/>
        <v>0</v>
      </c>
      <c r="DA64" s="1244">
        <f t="shared" si="719"/>
        <v>0</v>
      </c>
      <c r="DB64" s="1244">
        <f t="shared" si="719"/>
        <v>0</v>
      </c>
      <c r="DC64" s="1244">
        <f t="shared" si="719"/>
        <v>0</v>
      </c>
      <c r="DD64" s="1244">
        <f t="shared" si="719"/>
        <v>0</v>
      </c>
      <c r="DE64" s="1244">
        <f t="shared" si="719"/>
        <v>0</v>
      </c>
      <c r="DF64" s="1244">
        <f t="shared" si="719"/>
        <v>0</v>
      </c>
      <c r="DG64" s="1244">
        <f t="shared" si="719"/>
        <v>0</v>
      </c>
      <c r="DH64" s="1244">
        <f t="shared" si="719"/>
        <v>0</v>
      </c>
      <c r="DI64" s="1244">
        <f t="shared" si="719"/>
        <v>0</v>
      </c>
      <c r="DJ64" s="1244">
        <f t="shared" si="719"/>
        <v>0</v>
      </c>
      <c r="DK64" s="1244">
        <f t="shared" si="719"/>
        <v>0</v>
      </c>
      <c r="DL64" s="1244">
        <f t="shared" si="719"/>
        <v>0</v>
      </c>
      <c r="DM64" s="1244">
        <f t="shared" si="719"/>
        <v>0</v>
      </c>
      <c r="DN64" s="933"/>
      <c r="DT64" s="739"/>
      <c r="EM64" s="898"/>
      <c r="EN64" s="898"/>
      <c r="EO64" s="898"/>
      <c r="EP64" s="898"/>
      <c r="EQ64" s="898"/>
      <c r="ER64" s="898"/>
      <c r="ES64" s="898"/>
      <c r="ET64" s="898"/>
      <c r="EU64" s="898"/>
      <c r="EV64" s="898"/>
      <c r="EW64" s="898"/>
      <c r="EX64" s="898"/>
      <c r="EY64" s="898"/>
      <c r="EZ64" s="1348" t="str">
        <f t="shared" si="592"/>
        <v>KoolBloom (Dry)</v>
      </c>
      <c r="FA64" s="1224">
        <f t="shared" si="593"/>
        <v>0</v>
      </c>
      <c r="FB64" s="1224">
        <f t="shared" si="594"/>
        <v>0</v>
      </c>
      <c r="FC64" s="1224">
        <f t="shared" si="595"/>
        <v>0</v>
      </c>
      <c r="FD64" s="544">
        <f t="shared" si="596"/>
        <v>0</v>
      </c>
      <c r="FE64" s="544">
        <f t="shared" si="597"/>
        <v>0</v>
      </c>
      <c r="FF64" s="324">
        <f t="shared" si="598"/>
        <v>0</v>
      </c>
      <c r="FG64" s="549">
        <f t="shared" si="599"/>
        <v>0</v>
      </c>
      <c r="FH64" s="549">
        <f t="shared" si="600"/>
        <v>0</v>
      </c>
      <c r="FI64" s="549">
        <f t="shared" si="601"/>
        <v>0</v>
      </c>
      <c r="FJ64" s="549">
        <f t="shared" si="602"/>
        <v>0</v>
      </c>
      <c r="FK64" s="549">
        <f t="shared" si="603"/>
        <v>0</v>
      </c>
      <c r="FL64" s="549">
        <f t="shared" si="604"/>
        <v>0</v>
      </c>
      <c r="FM64" s="549">
        <f t="shared" si="605"/>
        <v>0</v>
      </c>
      <c r="FN64" s="549">
        <f t="shared" si="606"/>
        <v>0</v>
      </c>
      <c r="FO64" s="1203">
        <f t="shared" si="607"/>
        <v>0</v>
      </c>
      <c r="FP64" s="544">
        <f t="shared" si="608"/>
        <v>0</v>
      </c>
      <c r="FQ64" s="324">
        <f t="shared" si="609"/>
        <v>0</v>
      </c>
      <c r="FR64" s="548">
        <f t="shared" si="610"/>
        <v>0</v>
      </c>
      <c r="FS64" s="548">
        <f t="shared" si="611"/>
        <v>0</v>
      </c>
      <c r="FT64" s="548">
        <f t="shared" si="682"/>
        <v>0</v>
      </c>
      <c r="FU64" s="548">
        <f t="shared" si="612"/>
        <v>0</v>
      </c>
      <c r="FV64" s="928">
        <f t="shared" si="613"/>
        <v>0</v>
      </c>
      <c r="FW64" s="928">
        <f t="shared" si="614"/>
        <v>0</v>
      </c>
      <c r="FX64" s="928">
        <f t="shared" si="615"/>
        <v>0</v>
      </c>
      <c r="FY64" s="928">
        <f t="shared" si="616"/>
        <v>0</v>
      </c>
      <c r="FZ64" s="928">
        <f t="shared" si="617"/>
        <v>0</v>
      </c>
      <c r="GA64" s="928">
        <f t="shared" si="618"/>
        <v>0</v>
      </c>
      <c r="GB64" s="928">
        <f t="shared" si="619"/>
        <v>0</v>
      </c>
      <c r="GC64" s="928">
        <f t="shared" si="620"/>
        <v>0</v>
      </c>
      <c r="GD64" s="326">
        <f t="shared" si="621"/>
        <v>0</v>
      </c>
      <c r="GE64" s="326">
        <f t="shared" si="622"/>
        <v>0</v>
      </c>
      <c r="GF64" s="326">
        <f t="shared" si="623"/>
        <v>0</v>
      </c>
      <c r="GG64" s="326">
        <f t="shared" si="624"/>
        <v>0</v>
      </c>
      <c r="GH64" s="326">
        <f t="shared" si="625"/>
        <v>0</v>
      </c>
      <c r="GI64" s="326">
        <f t="shared" si="626"/>
        <v>0</v>
      </c>
      <c r="GJ64" s="326">
        <f t="shared" si="627"/>
        <v>0</v>
      </c>
      <c r="GK64" s="326">
        <f t="shared" si="628"/>
        <v>0</v>
      </c>
      <c r="GL64" s="326">
        <f t="shared" si="629"/>
        <v>0</v>
      </c>
      <c r="GM64" s="326">
        <f t="shared" si="630"/>
        <v>0</v>
      </c>
      <c r="GN64" s="326">
        <f t="shared" si="631"/>
        <v>0</v>
      </c>
      <c r="GO64" s="326">
        <f t="shared" si="632"/>
        <v>0</v>
      </c>
      <c r="GP64" s="326">
        <f t="shared" si="633"/>
        <v>0</v>
      </c>
      <c r="GQ64" s="326">
        <f t="shared" si="634"/>
        <v>0</v>
      </c>
      <c r="GR64" s="898"/>
      <c r="GS64" s="898"/>
      <c r="GT64" s="898"/>
      <c r="GU64" s="898"/>
      <c r="GV64" s="898"/>
      <c r="GW64" s="898"/>
      <c r="GX64" s="898"/>
      <c r="GY64" s="898"/>
      <c r="GZ64" s="1375"/>
      <c r="HA64" s="1225">
        <f t="shared" si="635"/>
        <v>0</v>
      </c>
      <c r="HB64" s="1225">
        <f t="shared" si="636"/>
        <v>0</v>
      </c>
      <c r="HC64" s="1225">
        <f t="shared" si="637"/>
        <v>0</v>
      </c>
      <c r="HD64" s="542">
        <f t="shared" si="638"/>
        <v>0</v>
      </c>
      <c r="HE64" s="542">
        <f t="shared" si="639"/>
        <v>0</v>
      </c>
      <c r="HF64" s="321">
        <f t="shared" si="640"/>
        <v>0</v>
      </c>
      <c r="HG64" s="547">
        <f t="shared" si="641"/>
        <v>0</v>
      </c>
      <c r="HH64" s="547">
        <f t="shared" si="642"/>
        <v>0</v>
      </c>
      <c r="HI64" s="547">
        <f t="shared" si="643"/>
        <v>0</v>
      </c>
      <c r="HJ64" s="547">
        <f t="shared" si="644"/>
        <v>0</v>
      </c>
      <c r="HK64" s="547">
        <f t="shared" si="645"/>
        <v>0</v>
      </c>
      <c r="HL64" s="547">
        <f t="shared" si="646"/>
        <v>0</v>
      </c>
      <c r="HM64" s="547">
        <f t="shared" si="647"/>
        <v>0</v>
      </c>
      <c r="HN64" s="547">
        <f t="shared" si="648"/>
        <v>0</v>
      </c>
      <c r="HO64" s="1225">
        <f t="shared" si="649"/>
        <v>0</v>
      </c>
      <c r="HP64" s="542">
        <f t="shared" si="650"/>
        <v>0</v>
      </c>
      <c r="HQ64" s="321">
        <f t="shared" si="651"/>
        <v>0</v>
      </c>
      <c r="HR64" s="547">
        <f t="shared" si="652"/>
        <v>0</v>
      </c>
      <c r="HS64" s="547">
        <f t="shared" si="653"/>
        <v>0</v>
      </c>
      <c r="HT64" s="547">
        <f t="shared" si="654"/>
        <v>0</v>
      </c>
      <c r="HU64" s="547">
        <f t="shared" si="655"/>
        <v>0</v>
      </c>
      <c r="HV64" s="931">
        <f t="shared" si="656"/>
        <v>0</v>
      </c>
      <c r="HW64" s="931">
        <f t="shared" si="657"/>
        <v>0</v>
      </c>
      <c r="HX64" s="931">
        <f t="shared" si="658"/>
        <v>0</v>
      </c>
      <c r="HY64" s="931">
        <f t="shared" si="659"/>
        <v>0</v>
      </c>
      <c r="HZ64" s="931">
        <f t="shared" si="660"/>
        <v>0</v>
      </c>
      <c r="IA64" s="931">
        <f t="shared" si="661"/>
        <v>0</v>
      </c>
      <c r="IB64" s="931">
        <f t="shared" si="662"/>
        <v>0</v>
      </c>
      <c r="IC64" s="931">
        <f t="shared" si="663"/>
        <v>0</v>
      </c>
      <c r="ID64" s="1226">
        <f t="shared" si="664"/>
        <v>0</v>
      </c>
      <c r="IE64" s="1226">
        <f t="shared" si="665"/>
        <v>0</v>
      </c>
      <c r="IF64" s="1226">
        <f t="shared" si="666"/>
        <v>0</v>
      </c>
      <c r="IG64" s="1226">
        <f t="shared" si="667"/>
        <v>0</v>
      </c>
      <c r="IH64" s="1226">
        <f t="shared" si="668"/>
        <v>0</v>
      </c>
      <c r="II64" s="1226">
        <f t="shared" si="669"/>
        <v>0</v>
      </c>
      <c r="IJ64" s="1226">
        <f t="shared" si="670"/>
        <v>0</v>
      </c>
      <c r="IK64" s="1226">
        <f t="shared" si="671"/>
        <v>0</v>
      </c>
      <c r="IL64" s="1226">
        <f t="shared" si="672"/>
        <v>0</v>
      </c>
      <c r="IM64" s="1226">
        <f t="shared" si="673"/>
        <v>0</v>
      </c>
      <c r="IN64" s="1226">
        <f t="shared" si="674"/>
        <v>0</v>
      </c>
      <c r="IO64" s="1226">
        <f t="shared" si="675"/>
        <v>0</v>
      </c>
      <c r="IP64" s="1226">
        <f t="shared" si="676"/>
        <v>0</v>
      </c>
      <c r="IQ64" s="1226">
        <f t="shared" si="677"/>
        <v>0</v>
      </c>
      <c r="IR64" s="902"/>
      <c r="IS64" s="902"/>
      <c r="IT64" s="902"/>
      <c r="IU64" s="902"/>
      <c r="IV64" s="902"/>
      <c r="IW64" s="902"/>
      <c r="IX64" s="902"/>
      <c r="IY64" s="902"/>
      <c r="IZ64" s="1365"/>
      <c r="JA64" s="1231">
        <f t="shared" ref="JA64:KQ64" si="720">SUM(BW64*$DP$24)</f>
        <v>20</v>
      </c>
      <c r="JB64" s="1231">
        <f t="shared" si="720"/>
        <v>0</v>
      </c>
      <c r="JC64" s="1231">
        <f t="shared" si="720"/>
        <v>0</v>
      </c>
      <c r="JD64" s="942">
        <f t="shared" si="720"/>
        <v>450</v>
      </c>
      <c r="JE64" s="942">
        <f t="shared" si="720"/>
        <v>0</v>
      </c>
      <c r="JF64" s="943">
        <f t="shared" si="720"/>
        <v>280</v>
      </c>
      <c r="JG64" s="944">
        <f t="shared" si="720"/>
        <v>0</v>
      </c>
      <c r="JH64" s="944">
        <f t="shared" si="720"/>
        <v>0</v>
      </c>
      <c r="JI64" s="944">
        <f t="shared" si="720"/>
        <v>0</v>
      </c>
      <c r="JJ64" s="944">
        <f t="shared" si="720"/>
        <v>0</v>
      </c>
      <c r="JK64" s="944">
        <f t="shared" si="720"/>
        <v>0</v>
      </c>
      <c r="JL64" s="944">
        <f t="shared" si="720"/>
        <v>0</v>
      </c>
      <c r="JM64" s="944">
        <f t="shared" si="720"/>
        <v>0</v>
      </c>
      <c r="JN64" s="944">
        <f t="shared" si="720"/>
        <v>0</v>
      </c>
      <c r="JO64" s="1231">
        <f t="shared" si="720"/>
        <v>0</v>
      </c>
      <c r="JP64" s="942">
        <f t="shared" si="720"/>
        <v>0</v>
      </c>
      <c r="JQ64" s="943">
        <f t="shared" si="720"/>
        <v>0</v>
      </c>
      <c r="JR64" s="944">
        <f t="shared" si="720"/>
        <v>10</v>
      </c>
      <c r="JS64" s="944">
        <f t="shared" si="720"/>
        <v>0</v>
      </c>
      <c r="JT64" s="944">
        <f t="shared" si="720"/>
        <v>15</v>
      </c>
      <c r="JU64" s="944">
        <f t="shared" si="720"/>
        <v>0</v>
      </c>
      <c r="JV64" s="945">
        <f t="shared" si="720"/>
        <v>0</v>
      </c>
      <c r="JW64" s="945">
        <f t="shared" si="720"/>
        <v>0</v>
      </c>
      <c r="JX64" s="945">
        <f t="shared" si="720"/>
        <v>0</v>
      </c>
      <c r="JY64" s="945">
        <f t="shared" si="720"/>
        <v>0.01</v>
      </c>
      <c r="JZ64" s="945">
        <f t="shared" si="720"/>
        <v>0</v>
      </c>
      <c r="KA64" s="945">
        <f t="shared" si="720"/>
        <v>0</v>
      </c>
      <c r="KB64" s="945">
        <f t="shared" si="720"/>
        <v>0</v>
      </c>
      <c r="KC64" s="945">
        <f t="shared" si="720"/>
        <v>0</v>
      </c>
      <c r="KD64" s="946">
        <f t="shared" si="720"/>
        <v>0</v>
      </c>
      <c r="KE64" s="946">
        <f t="shared" si="720"/>
        <v>0</v>
      </c>
      <c r="KF64" s="946">
        <f t="shared" si="720"/>
        <v>0</v>
      </c>
      <c r="KG64" s="946">
        <f t="shared" si="720"/>
        <v>0</v>
      </c>
      <c r="KH64" s="946">
        <f t="shared" si="720"/>
        <v>0</v>
      </c>
      <c r="KI64" s="946">
        <f t="shared" si="720"/>
        <v>0</v>
      </c>
      <c r="KJ64" s="946">
        <f t="shared" si="720"/>
        <v>0</v>
      </c>
      <c r="KK64" s="946">
        <f t="shared" si="720"/>
        <v>0</v>
      </c>
      <c r="KL64" s="946">
        <f t="shared" si="720"/>
        <v>0</v>
      </c>
      <c r="KM64" s="946">
        <f t="shared" si="720"/>
        <v>0</v>
      </c>
      <c r="KN64" s="946">
        <f t="shared" si="720"/>
        <v>0</v>
      </c>
      <c r="KO64" s="946">
        <f t="shared" si="720"/>
        <v>0</v>
      </c>
      <c r="KP64" s="946">
        <f t="shared" si="720"/>
        <v>0</v>
      </c>
      <c r="KQ64" s="946">
        <f t="shared" si="720"/>
        <v>0</v>
      </c>
      <c r="KR64" s="898"/>
      <c r="KS64" s="898"/>
      <c r="KT64" s="898"/>
      <c r="KU64" s="898"/>
      <c r="KV64" s="898"/>
      <c r="KW64" s="898"/>
      <c r="KX64" s="898"/>
      <c r="KY64" s="898"/>
      <c r="KZ64" s="1363"/>
      <c r="LA64" s="1217">
        <f t="shared" ref="LA64:MM64" si="721">SUM(JA64/$DO$24)</f>
        <v>20</v>
      </c>
      <c r="LB64" s="1217">
        <f t="shared" si="721"/>
        <v>0</v>
      </c>
      <c r="LC64" s="1217">
        <f t="shared" si="721"/>
        <v>0</v>
      </c>
      <c r="LD64" s="545">
        <f t="shared" si="721"/>
        <v>450</v>
      </c>
      <c r="LE64" s="545">
        <f t="shared" si="721"/>
        <v>0</v>
      </c>
      <c r="LF64" s="329">
        <f t="shared" si="721"/>
        <v>280</v>
      </c>
      <c r="LG64" s="550">
        <f t="shared" si="721"/>
        <v>0</v>
      </c>
      <c r="LH64" s="550">
        <f t="shared" si="721"/>
        <v>0</v>
      </c>
      <c r="LI64" s="550">
        <f t="shared" si="721"/>
        <v>0</v>
      </c>
      <c r="LJ64" s="550">
        <f t="shared" si="721"/>
        <v>0</v>
      </c>
      <c r="LK64" s="550">
        <f t="shared" si="721"/>
        <v>0</v>
      </c>
      <c r="LL64" s="550">
        <f t="shared" si="721"/>
        <v>0</v>
      </c>
      <c r="LM64" s="550">
        <f t="shared" si="721"/>
        <v>0</v>
      </c>
      <c r="LN64" s="550">
        <f t="shared" si="721"/>
        <v>0</v>
      </c>
      <c r="LO64" s="1217">
        <f t="shared" si="721"/>
        <v>0</v>
      </c>
      <c r="LP64" s="1217">
        <f t="shared" si="721"/>
        <v>0</v>
      </c>
      <c r="LQ64" s="1217">
        <f t="shared" si="721"/>
        <v>0</v>
      </c>
      <c r="LR64" s="550">
        <f t="shared" si="721"/>
        <v>10</v>
      </c>
      <c r="LS64" s="550">
        <f t="shared" si="721"/>
        <v>0</v>
      </c>
      <c r="LT64" s="550">
        <f t="shared" si="721"/>
        <v>15</v>
      </c>
      <c r="LU64" s="550">
        <f t="shared" si="721"/>
        <v>0</v>
      </c>
      <c r="LV64" s="932">
        <f t="shared" si="721"/>
        <v>0</v>
      </c>
      <c r="LW64" s="932">
        <f t="shared" si="721"/>
        <v>0</v>
      </c>
      <c r="LX64" s="932">
        <f t="shared" si="721"/>
        <v>0</v>
      </c>
      <c r="LY64" s="932">
        <f t="shared" si="721"/>
        <v>0.01</v>
      </c>
      <c r="LZ64" s="932">
        <f t="shared" si="721"/>
        <v>0</v>
      </c>
      <c r="MA64" s="932">
        <f t="shared" si="721"/>
        <v>0</v>
      </c>
      <c r="MB64" s="932">
        <f t="shared" si="721"/>
        <v>0</v>
      </c>
      <c r="MC64" s="932">
        <f t="shared" si="721"/>
        <v>0</v>
      </c>
      <c r="MD64" s="932">
        <f t="shared" si="721"/>
        <v>0</v>
      </c>
      <c r="ME64" s="327">
        <f t="shared" si="721"/>
        <v>0</v>
      </c>
      <c r="MF64" s="327">
        <f t="shared" si="721"/>
        <v>0</v>
      </c>
      <c r="MG64" s="327">
        <f t="shared" si="721"/>
        <v>0</v>
      </c>
      <c r="MH64" s="327">
        <f t="shared" si="721"/>
        <v>0</v>
      </c>
      <c r="MI64" s="327">
        <f t="shared" si="721"/>
        <v>0</v>
      </c>
      <c r="MJ64" s="327">
        <f t="shared" si="721"/>
        <v>0</v>
      </c>
      <c r="MK64" s="327">
        <f t="shared" si="721"/>
        <v>0</v>
      </c>
      <c r="ML64" s="327">
        <f t="shared" si="721"/>
        <v>0</v>
      </c>
      <c r="MM64" s="327">
        <f t="shared" si="721"/>
        <v>0</v>
      </c>
      <c r="MN64" s="327">
        <f t="shared" ref="MN64:MP64" si="722">SUM(KN64/$DO$24)</f>
        <v>0</v>
      </c>
      <c r="MO64" s="327">
        <f t="shared" si="722"/>
        <v>0</v>
      </c>
      <c r="MP64" s="327">
        <f t="shared" si="722"/>
        <v>0</v>
      </c>
      <c r="MQ64" s="327">
        <f>SUM(KQ64/$DO$24)</f>
        <v>0</v>
      </c>
    </row>
    <row r="65" spans="1:355" s="317" customFormat="1" ht="15" hidden="1" customHeight="1" outlineLevel="1" thickTop="1" thickBot="1" x14ac:dyDescent="0.3">
      <c r="A65" s="941"/>
      <c r="B65" s="1921" t="s">
        <v>957</v>
      </c>
      <c r="C65" s="1922"/>
      <c r="D65" s="655"/>
      <c r="E65" s="770"/>
      <c r="F65" s="757"/>
      <c r="G65" s="638"/>
      <c r="H65" s="627"/>
      <c r="I65" s="639"/>
      <c r="J65" s="770"/>
      <c r="K65" s="757"/>
      <c r="L65" s="878"/>
      <c r="M65" s="813"/>
      <c r="N65" s="814"/>
      <c r="O65" s="1537"/>
      <c r="P65" s="815"/>
      <c r="Q65" s="813"/>
      <c r="R65" s="814"/>
      <c r="S65" s="1537"/>
      <c r="T65" s="815"/>
      <c r="U65" s="813"/>
      <c r="V65" s="814"/>
      <c r="W65" s="1537"/>
      <c r="X65" s="815"/>
      <c r="Y65" s="813"/>
      <c r="Z65" s="814"/>
      <c r="AA65" s="1537"/>
      <c r="AB65" s="815"/>
      <c r="AC65" s="813"/>
      <c r="AD65" s="814"/>
      <c r="AE65" s="1537"/>
      <c r="AF65" s="815"/>
      <c r="AG65" s="813"/>
      <c r="AH65" s="814"/>
      <c r="AI65" s="1537"/>
      <c r="AJ65" s="815"/>
      <c r="AK65" s="813"/>
      <c r="AL65" s="814"/>
      <c r="AM65" s="1537"/>
      <c r="AN65" s="815"/>
      <c r="AO65" s="813"/>
      <c r="AP65" s="814"/>
      <c r="AQ65" s="1537"/>
      <c r="AR65" s="815"/>
      <c r="AS65" s="813"/>
      <c r="AT65" s="814"/>
      <c r="AU65" s="1537"/>
      <c r="AV65" s="815"/>
      <c r="AW65" s="813"/>
      <c r="AX65" s="814"/>
      <c r="AY65" s="1537"/>
      <c r="AZ65" s="815"/>
      <c r="BA65" s="813"/>
      <c r="BB65" s="816"/>
      <c r="BC65" s="757"/>
      <c r="BD65" s="815"/>
      <c r="BE65" s="813"/>
      <c r="BF65" s="757"/>
      <c r="BG65" s="815"/>
      <c r="BH65" s="815"/>
      <c r="BI65" s="815"/>
      <c r="BJ65" s="815"/>
      <c r="BK65" s="816"/>
      <c r="BL65" s="1586"/>
      <c r="BM65" s="1586"/>
      <c r="BN65" s="1586"/>
      <c r="BO65" s="1586"/>
      <c r="BP65" s="1587"/>
      <c r="BQ65" s="1484"/>
      <c r="BR65" s="734">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29.98678996036988</v>
      </c>
      <c r="BS65" s="692">
        <f t="shared" si="714"/>
        <v>29.98678996036988</v>
      </c>
      <c r="BT65" s="696">
        <f>AZ50</f>
        <v>0.5</v>
      </c>
      <c r="BU65" s="1161" t="str">
        <f>$BU$25</f>
        <v>Epsom Salt</v>
      </c>
      <c r="BV65" s="1159" t="str">
        <f>$BV$25</f>
        <v>Additives</v>
      </c>
      <c r="BW65" s="1239">
        <f>BW$25</f>
        <v>0</v>
      </c>
      <c r="BX65" s="1239">
        <f t="shared" ref="BX65:DM65" si="723">BX$25</f>
        <v>0</v>
      </c>
      <c r="BY65" s="1239">
        <f t="shared" si="723"/>
        <v>0</v>
      </c>
      <c r="BZ65" s="1240">
        <f t="shared" si="723"/>
        <v>0</v>
      </c>
      <c r="CA65" s="1240">
        <f t="shared" si="723"/>
        <v>0</v>
      </c>
      <c r="CB65" s="1241">
        <f t="shared" si="723"/>
        <v>0</v>
      </c>
      <c r="CC65" s="1242">
        <f t="shared" si="723"/>
        <v>0</v>
      </c>
      <c r="CD65" s="1242">
        <f t="shared" si="723"/>
        <v>0</v>
      </c>
      <c r="CE65" s="1242">
        <f t="shared" si="723"/>
        <v>0</v>
      </c>
      <c r="CF65" s="1242">
        <f t="shared" si="723"/>
        <v>0</v>
      </c>
      <c r="CG65" s="1242">
        <f t="shared" si="723"/>
        <v>0</v>
      </c>
      <c r="CH65" s="1242">
        <f t="shared" si="723"/>
        <v>0</v>
      </c>
      <c r="CI65" s="1242">
        <f t="shared" si="723"/>
        <v>0</v>
      </c>
      <c r="CJ65" s="1242">
        <f t="shared" si="723"/>
        <v>0</v>
      </c>
      <c r="CK65" s="1239">
        <f t="shared" si="723"/>
        <v>0</v>
      </c>
      <c r="CL65" s="1240">
        <f t="shared" si="723"/>
        <v>0</v>
      </c>
      <c r="CM65" s="1241">
        <f t="shared" si="723"/>
        <v>0</v>
      </c>
      <c r="CN65" s="1242">
        <f t="shared" si="723"/>
        <v>9.8000000000000004E-2</v>
      </c>
      <c r="CO65" s="1242">
        <f t="shared" si="723"/>
        <v>0</v>
      </c>
      <c r="CP65" s="1242">
        <f t="shared" si="723"/>
        <v>0.129</v>
      </c>
      <c r="CQ65" s="1242">
        <f t="shared" si="723"/>
        <v>0</v>
      </c>
      <c r="CR65" s="1243">
        <f t="shared" si="723"/>
        <v>0</v>
      </c>
      <c r="CS65" s="1243">
        <f t="shared" si="723"/>
        <v>0</v>
      </c>
      <c r="CT65" s="1243">
        <f t="shared" si="723"/>
        <v>0</v>
      </c>
      <c r="CU65" s="1243">
        <f t="shared" si="723"/>
        <v>0</v>
      </c>
      <c r="CV65" s="1243">
        <f t="shared" si="723"/>
        <v>0</v>
      </c>
      <c r="CW65" s="1243">
        <f t="shared" si="723"/>
        <v>0</v>
      </c>
      <c r="CX65" s="1243">
        <f t="shared" si="723"/>
        <v>0</v>
      </c>
      <c r="CY65" s="1243">
        <f t="shared" si="723"/>
        <v>0</v>
      </c>
      <c r="CZ65" s="1244">
        <f t="shared" si="723"/>
        <v>0</v>
      </c>
      <c r="DA65" s="1244">
        <f t="shared" si="723"/>
        <v>0</v>
      </c>
      <c r="DB65" s="1244">
        <f t="shared" si="723"/>
        <v>0</v>
      </c>
      <c r="DC65" s="1244">
        <f t="shared" si="723"/>
        <v>0</v>
      </c>
      <c r="DD65" s="1244">
        <f t="shared" si="723"/>
        <v>0</v>
      </c>
      <c r="DE65" s="1244">
        <f t="shared" si="723"/>
        <v>0</v>
      </c>
      <c r="DF65" s="1244">
        <f t="shared" si="723"/>
        <v>0</v>
      </c>
      <c r="DG65" s="1244">
        <f t="shared" si="723"/>
        <v>0</v>
      </c>
      <c r="DH65" s="1244">
        <f t="shared" si="723"/>
        <v>0</v>
      </c>
      <c r="DI65" s="1244">
        <f t="shared" si="723"/>
        <v>0</v>
      </c>
      <c r="DJ65" s="1244">
        <f t="shared" si="723"/>
        <v>0</v>
      </c>
      <c r="DK65" s="1244">
        <f t="shared" si="723"/>
        <v>0</v>
      </c>
      <c r="DL65" s="1244">
        <f t="shared" si="723"/>
        <v>0</v>
      </c>
      <c r="DM65" s="1244">
        <f t="shared" si="723"/>
        <v>0</v>
      </c>
      <c r="DN65" s="933"/>
      <c r="DT65" s="739"/>
      <c r="EM65" s="898"/>
      <c r="EN65" s="898"/>
      <c r="EO65" s="898"/>
      <c r="EP65" s="898"/>
      <c r="EQ65" s="898"/>
      <c r="ER65" s="898"/>
      <c r="ES65" s="898"/>
      <c r="ET65" s="898"/>
      <c r="EU65" s="898"/>
      <c r="EV65" s="898"/>
      <c r="EW65" s="898"/>
      <c r="EX65" s="898"/>
      <c r="EY65" s="898"/>
      <c r="EZ65" s="1348" t="str">
        <f t="shared" si="592"/>
        <v>Epsom Salt</v>
      </c>
      <c r="FA65" s="1224">
        <f t="shared" si="593"/>
        <v>0</v>
      </c>
      <c r="FB65" s="1224">
        <f t="shared" si="594"/>
        <v>0</v>
      </c>
      <c r="FC65" s="1224">
        <f t="shared" si="595"/>
        <v>0</v>
      </c>
      <c r="FD65" s="544">
        <f t="shared" si="596"/>
        <v>0</v>
      </c>
      <c r="FE65" s="544">
        <f t="shared" si="597"/>
        <v>0</v>
      </c>
      <c r="FF65" s="324">
        <f t="shared" si="598"/>
        <v>0</v>
      </c>
      <c r="FG65" s="549">
        <f t="shared" si="599"/>
        <v>0</v>
      </c>
      <c r="FH65" s="549">
        <f t="shared" si="600"/>
        <v>0</v>
      </c>
      <c r="FI65" s="549">
        <f t="shared" si="601"/>
        <v>0</v>
      </c>
      <c r="FJ65" s="549">
        <f t="shared" si="602"/>
        <v>0</v>
      </c>
      <c r="FK65" s="549">
        <f t="shared" si="603"/>
        <v>0</v>
      </c>
      <c r="FL65" s="549">
        <f t="shared" si="604"/>
        <v>0</v>
      </c>
      <c r="FM65" s="549">
        <f t="shared" si="605"/>
        <v>0</v>
      </c>
      <c r="FN65" s="549">
        <f t="shared" si="606"/>
        <v>0</v>
      </c>
      <c r="FO65" s="1203">
        <f t="shared" si="607"/>
        <v>0</v>
      </c>
      <c r="FP65" s="544">
        <f t="shared" si="608"/>
        <v>0</v>
      </c>
      <c r="FQ65" s="324">
        <f t="shared" si="609"/>
        <v>0</v>
      </c>
      <c r="FR65" s="548">
        <f t="shared" si="610"/>
        <v>4.9000000000000002E-2</v>
      </c>
      <c r="FS65" s="548">
        <f t="shared" si="611"/>
        <v>0</v>
      </c>
      <c r="FT65" s="548">
        <f t="shared" si="682"/>
        <v>6.4500000000000002E-2</v>
      </c>
      <c r="FU65" s="548">
        <f t="shared" si="612"/>
        <v>0</v>
      </c>
      <c r="FV65" s="928">
        <f t="shared" si="613"/>
        <v>0</v>
      </c>
      <c r="FW65" s="928">
        <f t="shared" si="614"/>
        <v>0</v>
      </c>
      <c r="FX65" s="928">
        <f t="shared" si="615"/>
        <v>0</v>
      </c>
      <c r="FY65" s="928">
        <f t="shared" si="616"/>
        <v>0</v>
      </c>
      <c r="FZ65" s="928">
        <f t="shared" si="617"/>
        <v>0</v>
      </c>
      <c r="GA65" s="928">
        <f t="shared" si="618"/>
        <v>0</v>
      </c>
      <c r="GB65" s="928">
        <f t="shared" si="619"/>
        <v>0</v>
      </c>
      <c r="GC65" s="928">
        <f t="shared" si="620"/>
        <v>0</v>
      </c>
      <c r="GD65" s="326">
        <f t="shared" si="621"/>
        <v>0</v>
      </c>
      <c r="GE65" s="326">
        <f t="shared" si="622"/>
        <v>0</v>
      </c>
      <c r="GF65" s="326">
        <f t="shared" si="623"/>
        <v>0</v>
      </c>
      <c r="GG65" s="326">
        <f t="shared" si="624"/>
        <v>0</v>
      </c>
      <c r="GH65" s="326">
        <f t="shared" si="625"/>
        <v>0</v>
      </c>
      <c r="GI65" s="326">
        <f t="shared" si="626"/>
        <v>0</v>
      </c>
      <c r="GJ65" s="326">
        <f t="shared" si="627"/>
        <v>0</v>
      </c>
      <c r="GK65" s="326">
        <f t="shared" si="628"/>
        <v>0</v>
      </c>
      <c r="GL65" s="326">
        <f t="shared" si="629"/>
        <v>0</v>
      </c>
      <c r="GM65" s="326">
        <f t="shared" si="630"/>
        <v>0</v>
      </c>
      <c r="GN65" s="326">
        <f t="shared" si="631"/>
        <v>0</v>
      </c>
      <c r="GO65" s="326">
        <f t="shared" si="632"/>
        <v>0</v>
      </c>
      <c r="GP65" s="326">
        <f t="shared" si="633"/>
        <v>0</v>
      </c>
      <c r="GQ65" s="326">
        <f t="shared" si="634"/>
        <v>0</v>
      </c>
      <c r="GR65" s="898"/>
      <c r="GS65" s="898"/>
      <c r="GT65" s="898"/>
      <c r="GU65" s="898"/>
      <c r="GV65" s="898"/>
      <c r="GW65" s="898"/>
      <c r="GX65" s="898"/>
      <c r="GY65" s="898"/>
      <c r="GZ65" s="1375"/>
      <c r="HA65" s="1225">
        <f t="shared" si="635"/>
        <v>0</v>
      </c>
      <c r="HB65" s="1225">
        <f t="shared" si="636"/>
        <v>0</v>
      </c>
      <c r="HC65" s="1225">
        <f t="shared" si="637"/>
        <v>0</v>
      </c>
      <c r="HD65" s="542">
        <f t="shared" si="638"/>
        <v>0</v>
      </c>
      <c r="HE65" s="542">
        <f t="shared" si="639"/>
        <v>0</v>
      </c>
      <c r="HF65" s="321">
        <f t="shared" si="640"/>
        <v>0</v>
      </c>
      <c r="HG65" s="547">
        <f t="shared" si="641"/>
        <v>0</v>
      </c>
      <c r="HH65" s="547">
        <f t="shared" si="642"/>
        <v>0</v>
      </c>
      <c r="HI65" s="547">
        <f t="shared" si="643"/>
        <v>0</v>
      </c>
      <c r="HJ65" s="547">
        <f t="shared" si="644"/>
        <v>0</v>
      </c>
      <c r="HK65" s="547">
        <f t="shared" si="645"/>
        <v>0</v>
      </c>
      <c r="HL65" s="547">
        <f t="shared" si="646"/>
        <v>0</v>
      </c>
      <c r="HM65" s="547">
        <f t="shared" si="647"/>
        <v>0</v>
      </c>
      <c r="HN65" s="547">
        <f t="shared" si="648"/>
        <v>0</v>
      </c>
      <c r="HO65" s="1225">
        <f t="shared" si="649"/>
        <v>0</v>
      </c>
      <c r="HP65" s="542">
        <f t="shared" si="650"/>
        <v>0</v>
      </c>
      <c r="HQ65" s="321">
        <f t="shared" si="651"/>
        <v>0</v>
      </c>
      <c r="HR65" s="547">
        <f t="shared" si="652"/>
        <v>1.2945838837516512E-2</v>
      </c>
      <c r="HS65" s="547">
        <f t="shared" si="653"/>
        <v>0</v>
      </c>
      <c r="HT65" s="547">
        <f t="shared" si="654"/>
        <v>1.7040951122853368E-2</v>
      </c>
      <c r="HU65" s="547">
        <f t="shared" si="655"/>
        <v>0</v>
      </c>
      <c r="HV65" s="931">
        <f t="shared" si="656"/>
        <v>0</v>
      </c>
      <c r="HW65" s="931">
        <f t="shared" si="657"/>
        <v>0</v>
      </c>
      <c r="HX65" s="931">
        <f t="shared" si="658"/>
        <v>0</v>
      </c>
      <c r="HY65" s="931">
        <f t="shared" si="659"/>
        <v>0</v>
      </c>
      <c r="HZ65" s="931">
        <f t="shared" si="660"/>
        <v>0</v>
      </c>
      <c r="IA65" s="931">
        <f t="shared" si="661"/>
        <v>0</v>
      </c>
      <c r="IB65" s="931">
        <f t="shared" si="662"/>
        <v>0</v>
      </c>
      <c r="IC65" s="931">
        <f t="shared" si="663"/>
        <v>0</v>
      </c>
      <c r="ID65" s="1226">
        <f t="shared" si="664"/>
        <v>0</v>
      </c>
      <c r="IE65" s="1226">
        <f t="shared" si="665"/>
        <v>0</v>
      </c>
      <c r="IF65" s="1226">
        <f t="shared" si="666"/>
        <v>0</v>
      </c>
      <c r="IG65" s="1226">
        <f t="shared" si="667"/>
        <v>0</v>
      </c>
      <c r="IH65" s="1226">
        <f t="shared" si="668"/>
        <v>0</v>
      </c>
      <c r="II65" s="1226">
        <f t="shared" si="669"/>
        <v>0</v>
      </c>
      <c r="IJ65" s="1226">
        <f t="shared" si="670"/>
        <v>0</v>
      </c>
      <c r="IK65" s="1226">
        <f t="shared" si="671"/>
        <v>0</v>
      </c>
      <c r="IL65" s="1226">
        <f t="shared" si="672"/>
        <v>0</v>
      </c>
      <c r="IM65" s="1226">
        <f t="shared" si="673"/>
        <v>0</v>
      </c>
      <c r="IN65" s="1226">
        <f t="shared" si="674"/>
        <v>0</v>
      </c>
      <c r="IO65" s="1226">
        <f t="shared" si="675"/>
        <v>0</v>
      </c>
      <c r="IP65" s="1226">
        <f t="shared" si="676"/>
        <v>0</v>
      </c>
      <c r="IQ65" s="1226">
        <f t="shared" si="677"/>
        <v>0</v>
      </c>
      <c r="IR65" s="902"/>
      <c r="IS65" s="902"/>
      <c r="IT65" s="902"/>
      <c r="IU65" s="902"/>
      <c r="IV65" s="902"/>
      <c r="IW65" s="902"/>
      <c r="IX65" s="902"/>
      <c r="IY65" s="902"/>
      <c r="IZ65" s="1365"/>
      <c r="JA65" s="1231">
        <f t="shared" ref="JA65:KQ65" si="724">SUM(BW65*$DP$25)</f>
        <v>0</v>
      </c>
      <c r="JB65" s="1231">
        <f t="shared" si="724"/>
        <v>0</v>
      </c>
      <c r="JC65" s="1231">
        <f t="shared" si="724"/>
        <v>0</v>
      </c>
      <c r="JD65" s="942">
        <f t="shared" si="724"/>
        <v>0</v>
      </c>
      <c r="JE65" s="942">
        <f t="shared" si="724"/>
        <v>0</v>
      </c>
      <c r="JF65" s="943">
        <f t="shared" si="724"/>
        <v>0</v>
      </c>
      <c r="JG65" s="944">
        <f t="shared" si="724"/>
        <v>0</v>
      </c>
      <c r="JH65" s="944">
        <f t="shared" si="724"/>
        <v>0</v>
      </c>
      <c r="JI65" s="944">
        <f t="shared" si="724"/>
        <v>0</v>
      </c>
      <c r="JJ65" s="944">
        <f t="shared" si="724"/>
        <v>0</v>
      </c>
      <c r="JK65" s="944">
        <f t="shared" si="724"/>
        <v>0</v>
      </c>
      <c r="JL65" s="944">
        <f t="shared" si="724"/>
        <v>0</v>
      </c>
      <c r="JM65" s="944">
        <f t="shared" si="724"/>
        <v>0</v>
      </c>
      <c r="JN65" s="944">
        <f t="shared" si="724"/>
        <v>0</v>
      </c>
      <c r="JO65" s="1231">
        <f t="shared" si="724"/>
        <v>0</v>
      </c>
      <c r="JP65" s="942">
        <f t="shared" si="724"/>
        <v>0</v>
      </c>
      <c r="JQ65" s="943">
        <f t="shared" si="724"/>
        <v>0</v>
      </c>
      <c r="JR65" s="944">
        <f t="shared" si="724"/>
        <v>98</v>
      </c>
      <c r="JS65" s="944">
        <f t="shared" si="724"/>
        <v>0</v>
      </c>
      <c r="JT65" s="944">
        <f t="shared" si="724"/>
        <v>129</v>
      </c>
      <c r="JU65" s="944">
        <f t="shared" si="724"/>
        <v>0</v>
      </c>
      <c r="JV65" s="945">
        <f t="shared" si="724"/>
        <v>0</v>
      </c>
      <c r="JW65" s="945">
        <f t="shared" si="724"/>
        <v>0</v>
      </c>
      <c r="JX65" s="945">
        <f t="shared" si="724"/>
        <v>0</v>
      </c>
      <c r="JY65" s="945">
        <f t="shared" si="724"/>
        <v>0</v>
      </c>
      <c r="JZ65" s="945">
        <f t="shared" si="724"/>
        <v>0</v>
      </c>
      <c r="KA65" s="945">
        <f t="shared" si="724"/>
        <v>0</v>
      </c>
      <c r="KB65" s="945">
        <f t="shared" si="724"/>
        <v>0</v>
      </c>
      <c r="KC65" s="945">
        <f t="shared" si="724"/>
        <v>0</v>
      </c>
      <c r="KD65" s="946">
        <f t="shared" si="724"/>
        <v>0</v>
      </c>
      <c r="KE65" s="946">
        <f t="shared" si="724"/>
        <v>0</v>
      </c>
      <c r="KF65" s="946">
        <f t="shared" si="724"/>
        <v>0</v>
      </c>
      <c r="KG65" s="946">
        <f t="shared" si="724"/>
        <v>0</v>
      </c>
      <c r="KH65" s="946">
        <f t="shared" si="724"/>
        <v>0</v>
      </c>
      <c r="KI65" s="946">
        <f t="shared" si="724"/>
        <v>0</v>
      </c>
      <c r="KJ65" s="946">
        <f t="shared" si="724"/>
        <v>0</v>
      </c>
      <c r="KK65" s="946">
        <f t="shared" si="724"/>
        <v>0</v>
      </c>
      <c r="KL65" s="946">
        <f t="shared" si="724"/>
        <v>0</v>
      </c>
      <c r="KM65" s="946">
        <f t="shared" si="724"/>
        <v>0</v>
      </c>
      <c r="KN65" s="946">
        <f t="shared" si="724"/>
        <v>0</v>
      </c>
      <c r="KO65" s="946">
        <f t="shared" si="724"/>
        <v>0</v>
      </c>
      <c r="KP65" s="946">
        <f t="shared" si="724"/>
        <v>0</v>
      </c>
      <c r="KQ65" s="946">
        <f t="shared" si="724"/>
        <v>0</v>
      </c>
      <c r="KR65" s="898"/>
      <c r="KS65" s="898"/>
      <c r="KT65" s="898"/>
      <c r="KU65" s="898"/>
      <c r="KV65" s="898"/>
      <c r="KW65" s="898"/>
      <c r="KX65" s="898"/>
      <c r="KY65" s="898"/>
      <c r="KZ65" s="1363"/>
      <c r="LA65" s="1217">
        <f t="shared" ref="LA65:MM65" si="725">SUM(JA65/$DO$25)</f>
        <v>0</v>
      </c>
      <c r="LB65" s="1217">
        <f t="shared" si="725"/>
        <v>0</v>
      </c>
      <c r="LC65" s="1217">
        <f t="shared" si="725"/>
        <v>0</v>
      </c>
      <c r="LD65" s="545">
        <f t="shared" si="725"/>
        <v>0</v>
      </c>
      <c r="LE65" s="545">
        <f t="shared" si="725"/>
        <v>0</v>
      </c>
      <c r="LF65" s="329">
        <f t="shared" si="725"/>
        <v>0</v>
      </c>
      <c r="LG65" s="550">
        <f t="shared" si="725"/>
        <v>0</v>
      </c>
      <c r="LH65" s="550">
        <f t="shared" si="725"/>
        <v>0</v>
      </c>
      <c r="LI65" s="550">
        <f t="shared" si="725"/>
        <v>0</v>
      </c>
      <c r="LJ65" s="550">
        <f t="shared" si="725"/>
        <v>0</v>
      </c>
      <c r="LK65" s="550">
        <f t="shared" si="725"/>
        <v>0</v>
      </c>
      <c r="LL65" s="550">
        <f t="shared" si="725"/>
        <v>0</v>
      </c>
      <c r="LM65" s="550">
        <f t="shared" si="725"/>
        <v>0</v>
      </c>
      <c r="LN65" s="550">
        <f t="shared" si="725"/>
        <v>0</v>
      </c>
      <c r="LO65" s="1217">
        <f t="shared" si="725"/>
        <v>0</v>
      </c>
      <c r="LP65" s="1217">
        <f t="shared" si="725"/>
        <v>0</v>
      </c>
      <c r="LQ65" s="1217">
        <f t="shared" si="725"/>
        <v>0</v>
      </c>
      <c r="LR65" s="550">
        <f t="shared" si="725"/>
        <v>98</v>
      </c>
      <c r="LS65" s="550">
        <f t="shared" si="725"/>
        <v>0</v>
      </c>
      <c r="LT65" s="550">
        <f t="shared" si="725"/>
        <v>129</v>
      </c>
      <c r="LU65" s="550">
        <f t="shared" si="725"/>
        <v>0</v>
      </c>
      <c r="LV65" s="932">
        <f t="shared" si="725"/>
        <v>0</v>
      </c>
      <c r="LW65" s="932">
        <f t="shared" si="725"/>
        <v>0</v>
      </c>
      <c r="LX65" s="932">
        <f t="shared" si="725"/>
        <v>0</v>
      </c>
      <c r="LY65" s="932">
        <f t="shared" si="725"/>
        <v>0</v>
      </c>
      <c r="LZ65" s="932">
        <f t="shared" si="725"/>
        <v>0</v>
      </c>
      <c r="MA65" s="932">
        <f t="shared" si="725"/>
        <v>0</v>
      </c>
      <c r="MB65" s="932">
        <f t="shared" si="725"/>
        <v>0</v>
      </c>
      <c r="MC65" s="932">
        <f t="shared" si="725"/>
        <v>0</v>
      </c>
      <c r="MD65" s="932">
        <f t="shared" si="725"/>
        <v>0</v>
      </c>
      <c r="ME65" s="327">
        <f t="shared" si="725"/>
        <v>0</v>
      </c>
      <c r="MF65" s="327">
        <f t="shared" si="725"/>
        <v>0</v>
      </c>
      <c r="MG65" s="327">
        <f t="shared" si="725"/>
        <v>0</v>
      </c>
      <c r="MH65" s="327">
        <f t="shared" si="725"/>
        <v>0</v>
      </c>
      <c r="MI65" s="327">
        <f t="shared" si="725"/>
        <v>0</v>
      </c>
      <c r="MJ65" s="327">
        <f t="shared" si="725"/>
        <v>0</v>
      </c>
      <c r="MK65" s="327">
        <f t="shared" si="725"/>
        <v>0</v>
      </c>
      <c r="ML65" s="327">
        <f t="shared" si="725"/>
        <v>0</v>
      </c>
      <c r="MM65" s="327">
        <f t="shared" si="725"/>
        <v>0</v>
      </c>
      <c r="MN65" s="327">
        <f t="shared" ref="MN65:MP65" si="726">SUM(KN65/$DO$25)</f>
        <v>0</v>
      </c>
      <c r="MO65" s="327">
        <f t="shared" si="726"/>
        <v>0</v>
      </c>
      <c r="MP65" s="327">
        <f t="shared" si="726"/>
        <v>0</v>
      </c>
      <c r="MQ65" s="327">
        <f>SUM(KQ65/$DO$25)</f>
        <v>0</v>
      </c>
    </row>
    <row r="66" spans="1:355" s="317" customFormat="1" ht="15" hidden="1" customHeight="1" outlineLevel="1" thickTop="1" thickBot="1" x14ac:dyDescent="0.3">
      <c r="A66" s="941"/>
      <c r="B66" s="1902" t="s">
        <v>958</v>
      </c>
      <c r="C66" s="1903"/>
      <c r="D66" s="655"/>
      <c r="E66" s="770"/>
      <c r="F66" s="757"/>
      <c r="G66" s="638"/>
      <c r="H66" s="627"/>
      <c r="I66" s="639"/>
      <c r="J66" s="770"/>
      <c r="K66" s="757"/>
      <c r="L66" s="878"/>
      <c r="M66" s="813"/>
      <c r="N66" s="814"/>
      <c r="O66" s="1537"/>
      <c r="P66" s="815"/>
      <c r="Q66" s="813"/>
      <c r="R66" s="814"/>
      <c r="S66" s="1537"/>
      <c r="T66" s="815"/>
      <c r="U66" s="813"/>
      <c r="V66" s="814"/>
      <c r="W66" s="1537"/>
      <c r="X66" s="815"/>
      <c r="Y66" s="813"/>
      <c r="Z66" s="814"/>
      <c r="AA66" s="1537"/>
      <c r="AB66" s="815"/>
      <c r="AC66" s="813"/>
      <c r="AD66" s="814"/>
      <c r="AE66" s="1537"/>
      <c r="AF66" s="815"/>
      <c r="AG66" s="813"/>
      <c r="AH66" s="814"/>
      <c r="AI66" s="1537"/>
      <c r="AJ66" s="815"/>
      <c r="AK66" s="813"/>
      <c r="AL66" s="814"/>
      <c r="AM66" s="1537"/>
      <c r="AN66" s="815"/>
      <c r="AO66" s="813"/>
      <c r="AP66" s="814"/>
      <c r="AQ66" s="1537"/>
      <c r="AR66" s="815"/>
      <c r="AS66" s="813"/>
      <c r="AT66" s="814"/>
      <c r="AU66" s="1537"/>
      <c r="AV66" s="815"/>
      <c r="AW66" s="813"/>
      <c r="AX66" s="814"/>
      <c r="AY66" s="1537"/>
      <c r="AZ66" s="815"/>
      <c r="BA66" s="813"/>
      <c r="BB66" s="816"/>
      <c r="BC66" s="757"/>
      <c r="BD66" s="815"/>
      <c r="BE66" s="813"/>
      <c r="BF66" s="757"/>
      <c r="BG66" s="815"/>
      <c r="BH66" s="815"/>
      <c r="BI66" s="815"/>
      <c r="BJ66" s="815"/>
      <c r="BK66" s="816"/>
      <c r="BL66" s="1586"/>
      <c r="BM66" s="1586"/>
      <c r="BN66" s="1586"/>
      <c r="BO66" s="1586"/>
      <c r="BP66" s="1587"/>
      <c r="BQ66" s="1484"/>
      <c r="BR66" s="734">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692">
        <f t="shared" si="714"/>
        <v>0</v>
      </c>
      <c r="BT66" s="637">
        <f>AZ51</f>
        <v>0.5</v>
      </c>
      <c r="BU66" s="1148" t="str">
        <f>$BU$26</f>
        <v>Z9 (2 Part)</v>
      </c>
      <c r="BV66" s="694" t="str">
        <f>$BV$26</f>
        <v>Additives</v>
      </c>
      <c r="BW66" s="1239">
        <f>BW$26</f>
        <v>0</v>
      </c>
      <c r="BX66" s="1239">
        <f t="shared" ref="BX66:DM66" si="727">BX$26</f>
        <v>0</v>
      </c>
      <c r="BY66" s="1239">
        <f t="shared" si="727"/>
        <v>0</v>
      </c>
      <c r="BZ66" s="1240">
        <f t="shared" si="727"/>
        <v>0</v>
      </c>
      <c r="CA66" s="1240">
        <f t="shared" si="727"/>
        <v>0</v>
      </c>
      <c r="CB66" s="1241">
        <f t="shared" si="727"/>
        <v>0</v>
      </c>
      <c r="CC66" s="1242">
        <f t="shared" si="727"/>
        <v>0</v>
      </c>
      <c r="CD66" s="1242">
        <f t="shared" si="727"/>
        <v>0</v>
      </c>
      <c r="CE66" s="1242">
        <f t="shared" si="727"/>
        <v>0</v>
      </c>
      <c r="CF66" s="1242">
        <f t="shared" si="727"/>
        <v>0</v>
      </c>
      <c r="CG66" s="1242">
        <f t="shared" si="727"/>
        <v>0</v>
      </c>
      <c r="CH66" s="1242">
        <f t="shared" si="727"/>
        <v>0</v>
      </c>
      <c r="CI66" s="1242">
        <f t="shared" si="727"/>
        <v>0</v>
      </c>
      <c r="CJ66" s="1242">
        <f t="shared" si="727"/>
        <v>0</v>
      </c>
      <c r="CK66" s="1239">
        <f t="shared" si="727"/>
        <v>0</v>
      </c>
      <c r="CL66" s="1240">
        <f t="shared" si="727"/>
        <v>0</v>
      </c>
      <c r="CM66" s="1241">
        <f t="shared" si="727"/>
        <v>0</v>
      </c>
      <c r="CN66" s="1242">
        <f t="shared" si="727"/>
        <v>0</v>
      </c>
      <c r="CO66" s="1242">
        <f t="shared" si="727"/>
        <v>0</v>
      </c>
      <c r="CP66" s="1242">
        <f t="shared" si="727"/>
        <v>0</v>
      </c>
      <c r="CQ66" s="1242">
        <f t="shared" si="727"/>
        <v>0</v>
      </c>
      <c r="CR66" s="1243">
        <f t="shared" si="727"/>
        <v>0</v>
      </c>
      <c r="CS66" s="1243">
        <f t="shared" si="727"/>
        <v>0</v>
      </c>
      <c r="CT66" s="1243">
        <f t="shared" si="727"/>
        <v>0</v>
      </c>
      <c r="CU66" s="1243">
        <f t="shared" si="727"/>
        <v>0</v>
      </c>
      <c r="CV66" s="1243">
        <f t="shared" si="727"/>
        <v>0</v>
      </c>
      <c r="CW66" s="1243">
        <f t="shared" si="727"/>
        <v>0</v>
      </c>
      <c r="CX66" s="1243">
        <f t="shared" si="727"/>
        <v>0</v>
      </c>
      <c r="CY66" s="1243">
        <f t="shared" si="727"/>
        <v>0</v>
      </c>
      <c r="CZ66" s="1244">
        <f t="shared" si="727"/>
        <v>0</v>
      </c>
      <c r="DA66" s="1244">
        <f t="shared" si="727"/>
        <v>0</v>
      </c>
      <c r="DB66" s="1244">
        <f t="shared" si="727"/>
        <v>0</v>
      </c>
      <c r="DC66" s="1244">
        <f t="shared" si="727"/>
        <v>0</v>
      </c>
      <c r="DD66" s="1244">
        <f t="shared" si="727"/>
        <v>0</v>
      </c>
      <c r="DE66" s="1244">
        <f t="shared" si="727"/>
        <v>0</v>
      </c>
      <c r="DF66" s="1244">
        <f t="shared" si="727"/>
        <v>0</v>
      </c>
      <c r="DG66" s="1244">
        <f t="shared" si="727"/>
        <v>0</v>
      </c>
      <c r="DH66" s="1244">
        <f t="shared" si="727"/>
        <v>0</v>
      </c>
      <c r="DI66" s="1244">
        <f t="shared" si="727"/>
        <v>0</v>
      </c>
      <c r="DJ66" s="1244">
        <f t="shared" si="727"/>
        <v>0</v>
      </c>
      <c r="DK66" s="1244">
        <f t="shared" si="727"/>
        <v>0</v>
      </c>
      <c r="DL66" s="1244">
        <f t="shared" si="727"/>
        <v>0</v>
      </c>
      <c r="DM66" s="1244">
        <f t="shared" si="727"/>
        <v>0</v>
      </c>
      <c r="DN66" s="933"/>
      <c r="DT66" s="739"/>
      <c r="EM66" s="898"/>
      <c r="EN66" s="898"/>
      <c r="EO66" s="898"/>
      <c r="EP66" s="898"/>
      <c r="EQ66" s="898"/>
      <c r="ER66" s="898"/>
      <c r="ES66" s="898"/>
      <c r="ET66" s="898"/>
      <c r="EU66" s="898"/>
      <c r="EV66" s="898"/>
      <c r="EW66" s="898"/>
      <c r="EX66" s="898"/>
      <c r="EY66" s="898"/>
      <c r="EZ66" s="1348" t="str">
        <f t="shared" si="592"/>
        <v>Z9 (2 Part)</v>
      </c>
      <c r="FA66" s="1224">
        <f t="shared" si="593"/>
        <v>0</v>
      </c>
      <c r="FB66" s="1224">
        <f t="shared" si="594"/>
        <v>0</v>
      </c>
      <c r="FC66" s="1224">
        <f t="shared" si="595"/>
        <v>0</v>
      </c>
      <c r="FD66" s="544">
        <f t="shared" si="596"/>
        <v>0</v>
      </c>
      <c r="FE66" s="544">
        <f t="shared" si="597"/>
        <v>0</v>
      </c>
      <c r="FF66" s="324">
        <f t="shared" si="598"/>
        <v>0</v>
      </c>
      <c r="FG66" s="549">
        <f t="shared" si="599"/>
        <v>0</v>
      </c>
      <c r="FH66" s="549">
        <f t="shared" si="600"/>
        <v>0</v>
      </c>
      <c r="FI66" s="549">
        <f t="shared" si="601"/>
        <v>0</v>
      </c>
      <c r="FJ66" s="549">
        <f t="shared" si="602"/>
        <v>0</v>
      </c>
      <c r="FK66" s="549">
        <f t="shared" si="603"/>
        <v>0</v>
      </c>
      <c r="FL66" s="549">
        <f t="shared" si="604"/>
        <v>0</v>
      </c>
      <c r="FM66" s="549">
        <f t="shared" si="605"/>
        <v>0</v>
      </c>
      <c r="FN66" s="549">
        <f t="shared" si="606"/>
        <v>0</v>
      </c>
      <c r="FO66" s="1203">
        <f t="shared" si="607"/>
        <v>0</v>
      </c>
      <c r="FP66" s="544">
        <f t="shared" si="608"/>
        <v>0</v>
      </c>
      <c r="FQ66" s="324">
        <f t="shared" si="609"/>
        <v>0</v>
      </c>
      <c r="FR66" s="548">
        <f t="shared" si="610"/>
        <v>0</v>
      </c>
      <c r="FS66" s="548">
        <f t="shared" si="611"/>
        <v>0</v>
      </c>
      <c r="FT66" s="548">
        <f t="shared" si="682"/>
        <v>0</v>
      </c>
      <c r="FU66" s="548">
        <f t="shared" si="612"/>
        <v>0</v>
      </c>
      <c r="FV66" s="928">
        <f t="shared" si="613"/>
        <v>0</v>
      </c>
      <c r="FW66" s="928">
        <f t="shared" si="614"/>
        <v>0</v>
      </c>
      <c r="FX66" s="928">
        <f t="shared" si="615"/>
        <v>0</v>
      </c>
      <c r="FY66" s="928">
        <f t="shared" si="616"/>
        <v>0</v>
      </c>
      <c r="FZ66" s="928">
        <f t="shared" si="617"/>
        <v>0</v>
      </c>
      <c r="GA66" s="928">
        <f t="shared" si="618"/>
        <v>0</v>
      </c>
      <c r="GB66" s="928">
        <f t="shared" si="619"/>
        <v>0</v>
      </c>
      <c r="GC66" s="928">
        <f t="shared" si="620"/>
        <v>0</v>
      </c>
      <c r="GD66" s="326">
        <f t="shared" si="621"/>
        <v>0</v>
      </c>
      <c r="GE66" s="326">
        <f t="shared" si="622"/>
        <v>0</v>
      </c>
      <c r="GF66" s="326">
        <f t="shared" si="623"/>
        <v>0</v>
      </c>
      <c r="GG66" s="326">
        <f t="shared" si="624"/>
        <v>0</v>
      </c>
      <c r="GH66" s="326">
        <f t="shared" si="625"/>
        <v>0</v>
      </c>
      <c r="GI66" s="326">
        <f t="shared" si="626"/>
        <v>0</v>
      </c>
      <c r="GJ66" s="326">
        <f t="shared" si="627"/>
        <v>0</v>
      </c>
      <c r="GK66" s="326">
        <f t="shared" si="628"/>
        <v>0</v>
      </c>
      <c r="GL66" s="326">
        <f t="shared" si="629"/>
        <v>0</v>
      </c>
      <c r="GM66" s="326">
        <f t="shared" si="630"/>
        <v>0</v>
      </c>
      <c r="GN66" s="326">
        <f t="shared" si="631"/>
        <v>0</v>
      </c>
      <c r="GO66" s="326">
        <f t="shared" si="632"/>
        <v>0</v>
      </c>
      <c r="GP66" s="326">
        <f t="shared" si="633"/>
        <v>0</v>
      </c>
      <c r="GQ66" s="326">
        <f t="shared" si="634"/>
        <v>0</v>
      </c>
      <c r="GR66" s="898"/>
      <c r="GS66" s="898"/>
      <c r="GT66" s="898"/>
      <c r="GU66" s="898"/>
      <c r="GV66" s="898"/>
      <c r="GW66" s="898"/>
      <c r="GX66" s="898"/>
      <c r="GY66" s="898"/>
      <c r="GZ66" s="1375"/>
      <c r="HA66" s="1225">
        <f t="shared" si="635"/>
        <v>0</v>
      </c>
      <c r="HB66" s="1225">
        <f t="shared" si="636"/>
        <v>0</v>
      </c>
      <c r="HC66" s="1225">
        <f t="shared" si="637"/>
        <v>0</v>
      </c>
      <c r="HD66" s="542">
        <f t="shared" si="638"/>
        <v>0</v>
      </c>
      <c r="HE66" s="542">
        <f t="shared" si="639"/>
        <v>0</v>
      </c>
      <c r="HF66" s="321">
        <f t="shared" si="640"/>
        <v>0</v>
      </c>
      <c r="HG66" s="547">
        <f t="shared" si="641"/>
        <v>0</v>
      </c>
      <c r="HH66" s="547">
        <f t="shared" si="642"/>
        <v>0</v>
      </c>
      <c r="HI66" s="547">
        <f t="shared" si="643"/>
        <v>0</v>
      </c>
      <c r="HJ66" s="547">
        <f t="shared" si="644"/>
        <v>0</v>
      </c>
      <c r="HK66" s="547">
        <f t="shared" si="645"/>
        <v>0</v>
      </c>
      <c r="HL66" s="547">
        <f t="shared" si="646"/>
        <v>0</v>
      </c>
      <c r="HM66" s="547">
        <f t="shared" si="647"/>
        <v>0</v>
      </c>
      <c r="HN66" s="547">
        <f t="shared" si="648"/>
        <v>0</v>
      </c>
      <c r="HO66" s="1225">
        <f t="shared" si="649"/>
        <v>0</v>
      </c>
      <c r="HP66" s="542">
        <f t="shared" si="650"/>
        <v>0</v>
      </c>
      <c r="HQ66" s="321">
        <f t="shared" si="651"/>
        <v>0</v>
      </c>
      <c r="HR66" s="547">
        <f t="shared" si="652"/>
        <v>0</v>
      </c>
      <c r="HS66" s="547">
        <f t="shared" si="653"/>
        <v>0</v>
      </c>
      <c r="HT66" s="547">
        <f t="shared" si="654"/>
        <v>0</v>
      </c>
      <c r="HU66" s="547">
        <f t="shared" si="655"/>
        <v>0</v>
      </c>
      <c r="HV66" s="931">
        <f t="shared" si="656"/>
        <v>0</v>
      </c>
      <c r="HW66" s="931">
        <f t="shared" si="657"/>
        <v>0</v>
      </c>
      <c r="HX66" s="931">
        <f t="shared" si="658"/>
        <v>0</v>
      </c>
      <c r="HY66" s="931">
        <f t="shared" si="659"/>
        <v>0</v>
      </c>
      <c r="HZ66" s="931">
        <f t="shared" si="660"/>
        <v>0</v>
      </c>
      <c r="IA66" s="931">
        <f t="shared" si="661"/>
        <v>0</v>
      </c>
      <c r="IB66" s="931">
        <f t="shared" si="662"/>
        <v>0</v>
      </c>
      <c r="IC66" s="931">
        <f t="shared" si="663"/>
        <v>0</v>
      </c>
      <c r="ID66" s="1226">
        <f t="shared" si="664"/>
        <v>0</v>
      </c>
      <c r="IE66" s="1226">
        <f t="shared" si="665"/>
        <v>0</v>
      </c>
      <c r="IF66" s="1226">
        <f t="shared" si="666"/>
        <v>0</v>
      </c>
      <c r="IG66" s="1226">
        <f t="shared" si="667"/>
        <v>0</v>
      </c>
      <c r="IH66" s="1226">
        <f t="shared" si="668"/>
        <v>0</v>
      </c>
      <c r="II66" s="1226">
        <f t="shared" si="669"/>
        <v>0</v>
      </c>
      <c r="IJ66" s="1226">
        <f t="shared" si="670"/>
        <v>0</v>
      </c>
      <c r="IK66" s="1226">
        <f t="shared" si="671"/>
        <v>0</v>
      </c>
      <c r="IL66" s="1226">
        <f t="shared" si="672"/>
        <v>0</v>
      </c>
      <c r="IM66" s="1226">
        <f t="shared" si="673"/>
        <v>0</v>
      </c>
      <c r="IN66" s="1226">
        <f t="shared" si="674"/>
        <v>0</v>
      </c>
      <c r="IO66" s="1226">
        <f t="shared" si="675"/>
        <v>0</v>
      </c>
      <c r="IP66" s="1226">
        <f t="shared" si="676"/>
        <v>0</v>
      </c>
      <c r="IQ66" s="1226">
        <f t="shared" si="677"/>
        <v>0</v>
      </c>
      <c r="IR66" s="902"/>
      <c r="IS66" s="902"/>
      <c r="IT66" s="902"/>
      <c r="IU66" s="902"/>
      <c r="IV66" s="902"/>
      <c r="IW66" s="902"/>
      <c r="IX66" s="902"/>
      <c r="IY66" s="902"/>
      <c r="IZ66" s="1365"/>
      <c r="JA66" s="1231">
        <f t="shared" ref="JA66:KQ66" si="728">SUM(BW66*$DP$26)</f>
        <v>0</v>
      </c>
      <c r="JB66" s="1231">
        <f t="shared" si="728"/>
        <v>0</v>
      </c>
      <c r="JC66" s="1231">
        <f t="shared" si="728"/>
        <v>0</v>
      </c>
      <c r="JD66" s="942">
        <f t="shared" si="728"/>
        <v>0</v>
      </c>
      <c r="JE66" s="942">
        <f t="shared" si="728"/>
        <v>0</v>
      </c>
      <c r="JF66" s="943">
        <f t="shared" si="728"/>
        <v>0</v>
      </c>
      <c r="JG66" s="944">
        <f t="shared" si="728"/>
        <v>0</v>
      </c>
      <c r="JH66" s="944">
        <f t="shared" si="728"/>
        <v>0</v>
      </c>
      <c r="JI66" s="944">
        <f t="shared" si="728"/>
        <v>0</v>
      </c>
      <c r="JJ66" s="944">
        <f t="shared" si="728"/>
        <v>0</v>
      </c>
      <c r="JK66" s="944">
        <f t="shared" si="728"/>
        <v>0</v>
      </c>
      <c r="JL66" s="944">
        <f t="shared" si="728"/>
        <v>0</v>
      </c>
      <c r="JM66" s="944">
        <f t="shared" si="728"/>
        <v>0</v>
      </c>
      <c r="JN66" s="944">
        <f t="shared" si="728"/>
        <v>0</v>
      </c>
      <c r="JO66" s="1231">
        <f t="shared" si="728"/>
        <v>0</v>
      </c>
      <c r="JP66" s="942">
        <f t="shared" si="728"/>
        <v>0</v>
      </c>
      <c r="JQ66" s="943">
        <f t="shared" si="728"/>
        <v>0</v>
      </c>
      <c r="JR66" s="944">
        <f t="shared" si="728"/>
        <v>0</v>
      </c>
      <c r="JS66" s="944">
        <f t="shared" si="728"/>
        <v>0</v>
      </c>
      <c r="JT66" s="944">
        <f t="shared" si="728"/>
        <v>0</v>
      </c>
      <c r="JU66" s="944">
        <f t="shared" si="728"/>
        <v>0</v>
      </c>
      <c r="JV66" s="945">
        <f t="shared" si="728"/>
        <v>0</v>
      </c>
      <c r="JW66" s="945">
        <f t="shared" si="728"/>
        <v>0</v>
      </c>
      <c r="JX66" s="945">
        <f t="shared" si="728"/>
        <v>0</v>
      </c>
      <c r="JY66" s="945">
        <f t="shared" si="728"/>
        <v>0</v>
      </c>
      <c r="JZ66" s="945">
        <f t="shared" si="728"/>
        <v>0</v>
      </c>
      <c r="KA66" s="945">
        <f t="shared" si="728"/>
        <v>0</v>
      </c>
      <c r="KB66" s="945">
        <f t="shared" si="728"/>
        <v>0</v>
      </c>
      <c r="KC66" s="945">
        <f t="shared" si="728"/>
        <v>0</v>
      </c>
      <c r="KD66" s="946">
        <f t="shared" si="728"/>
        <v>0</v>
      </c>
      <c r="KE66" s="946">
        <f t="shared" si="728"/>
        <v>0</v>
      </c>
      <c r="KF66" s="946">
        <f t="shared" si="728"/>
        <v>0</v>
      </c>
      <c r="KG66" s="946">
        <f t="shared" si="728"/>
        <v>0</v>
      </c>
      <c r="KH66" s="946">
        <f t="shared" si="728"/>
        <v>0</v>
      </c>
      <c r="KI66" s="946">
        <f t="shared" si="728"/>
        <v>0</v>
      </c>
      <c r="KJ66" s="946">
        <f t="shared" si="728"/>
        <v>0</v>
      </c>
      <c r="KK66" s="946">
        <f t="shared" si="728"/>
        <v>0</v>
      </c>
      <c r="KL66" s="946">
        <f t="shared" si="728"/>
        <v>0</v>
      </c>
      <c r="KM66" s="946">
        <f t="shared" si="728"/>
        <v>0</v>
      </c>
      <c r="KN66" s="946">
        <f t="shared" si="728"/>
        <v>0</v>
      </c>
      <c r="KO66" s="946">
        <f t="shared" si="728"/>
        <v>0</v>
      </c>
      <c r="KP66" s="946">
        <f t="shared" si="728"/>
        <v>0</v>
      </c>
      <c r="KQ66" s="946">
        <f t="shared" si="728"/>
        <v>0</v>
      </c>
      <c r="KR66" s="898"/>
      <c r="KS66" s="898"/>
      <c r="KT66" s="898"/>
      <c r="KU66" s="898"/>
      <c r="KV66" s="898"/>
      <c r="KW66" s="898"/>
      <c r="KX66" s="898"/>
      <c r="KY66" s="898"/>
      <c r="KZ66" s="1363"/>
      <c r="LA66" s="1217">
        <f t="shared" ref="LA66:MM66" si="729">SUM(JA66/$DO$26)</f>
        <v>0</v>
      </c>
      <c r="LB66" s="1217">
        <f t="shared" si="729"/>
        <v>0</v>
      </c>
      <c r="LC66" s="1217">
        <f t="shared" si="729"/>
        <v>0</v>
      </c>
      <c r="LD66" s="545">
        <f t="shared" si="729"/>
        <v>0</v>
      </c>
      <c r="LE66" s="545">
        <f t="shared" si="729"/>
        <v>0</v>
      </c>
      <c r="LF66" s="329">
        <f t="shared" si="729"/>
        <v>0</v>
      </c>
      <c r="LG66" s="550">
        <f t="shared" si="729"/>
        <v>0</v>
      </c>
      <c r="LH66" s="550">
        <f t="shared" si="729"/>
        <v>0</v>
      </c>
      <c r="LI66" s="550">
        <f t="shared" si="729"/>
        <v>0</v>
      </c>
      <c r="LJ66" s="550">
        <f t="shared" si="729"/>
        <v>0</v>
      </c>
      <c r="LK66" s="550">
        <f t="shared" si="729"/>
        <v>0</v>
      </c>
      <c r="LL66" s="550">
        <f t="shared" si="729"/>
        <v>0</v>
      </c>
      <c r="LM66" s="550">
        <f t="shared" si="729"/>
        <v>0</v>
      </c>
      <c r="LN66" s="550">
        <f t="shared" si="729"/>
        <v>0</v>
      </c>
      <c r="LO66" s="1217">
        <f t="shared" si="729"/>
        <v>0</v>
      </c>
      <c r="LP66" s="1217">
        <f t="shared" si="729"/>
        <v>0</v>
      </c>
      <c r="LQ66" s="1217">
        <f t="shared" si="729"/>
        <v>0</v>
      </c>
      <c r="LR66" s="550">
        <f t="shared" si="729"/>
        <v>0</v>
      </c>
      <c r="LS66" s="550">
        <f t="shared" si="729"/>
        <v>0</v>
      </c>
      <c r="LT66" s="550">
        <f t="shared" si="729"/>
        <v>0</v>
      </c>
      <c r="LU66" s="550">
        <f t="shared" si="729"/>
        <v>0</v>
      </c>
      <c r="LV66" s="932">
        <f t="shared" si="729"/>
        <v>0</v>
      </c>
      <c r="LW66" s="932">
        <f t="shared" si="729"/>
        <v>0</v>
      </c>
      <c r="LX66" s="932">
        <f t="shared" si="729"/>
        <v>0</v>
      </c>
      <c r="LY66" s="932">
        <f t="shared" si="729"/>
        <v>0</v>
      </c>
      <c r="LZ66" s="932">
        <f t="shared" si="729"/>
        <v>0</v>
      </c>
      <c r="MA66" s="932">
        <f t="shared" si="729"/>
        <v>0</v>
      </c>
      <c r="MB66" s="932">
        <f t="shared" si="729"/>
        <v>0</v>
      </c>
      <c r="MC66" s="932">
        <f t="shared" si="729"/>
        <v>0</v>
      </c>
      <c r="MD66" s="932">
        <f t="shared" si="729"/>
        <v>0</v>
      </c>
      <c r="ME66" s="327">
        <f t="shared" si="729"/>
        <v>0</v>
      </c>
      <c r="MF66" s="327">
        <f t="shared" si="729"/>
        <v>0</v>
      </c>
      <c r="MG66" s="327">
        <f t="shared" si="729"/>
        <v>0</v>
      </c>
      <c r="MH66" s="327">
        <f t="shared" si="729"/>
        <v>0</v>
      </c>
      <c r="MI66" s="327">
        <f t="shared" si="729"/>
        <v>0</v>
      </c>
      <c r="MJ66" s="327">
        <f t="shared" si="729"/>
        <v>0</v>
      </c>
      <c r="MK66" s="327">
        <f t="shared" si="729"/>
        <v>0</v>
      </c>
      <c r="ML66" s="327">
        <f t="shared" si="729"/>
        <v>0</v>
      </c>
      <c r="MM66" s="327">
        <f t="shared" si="729"/>
        <v>0</v>
      </c>
      <c r="MN66" s="327">
        <f t="shared" ref="MN66:MP66" si="730">SUM(KN66/$DO$26)</f>
        <v>0</v>
      </c>
      <c r="MO66" s="327">
        <f t="shared" si="730"/>
        <v>0</v>
      </c>
      <c r="MP66" s="327">
        <f t="shared" si="730"/>
        <v>0</v>
      </c>
      <c r="MQ66" s="327">
        <f>SUM(KQ66/$DO$26)</f>
        <v>0</v>
      </c>
    </row>
    <row r="67" spans="1:355" s="317" customFormat="1" ht="15" hidden="1" customHeight="1" outlineLevel="1" thickTop="1" thickBot="1" x14ac:dyDescent="0.3">
      <c r="A67" s="941"/>
      <c r="B67" s="1904" t="s">
        <v>959</v>
      </c>
      <c r="C67" s="1905"/>
      <c r="D67" s="655"/>
      <c r="E67" s="770"/>
      <c r="F67" s="757"/>
      <c r="G67" s="638"/>
      <c r="H67" s="627"/>
      <c r="I67" s="639"/>
      <c r="J67" s="770"/>
      <c r="K67" s="757"/>
      <c r="L67" s="878"/>
      <c r="M67" s="813"/>
      <c r="N67" s="814"/>
      <c r="O67" s="1537"/>
      <c r="P67" s="815"/>
      <c r="Q67" s="813"/>
      <c r="R67" s="814"/>
      <c r="S67" s="1537"/>
      <c r="T67" s="815"/>
      <c r="U67" s="813"/>
      <c r="V67" s="814"/>
      <c r="W67" s="1537"/>
      <c r="X67" s="815"/>
      <c r="Y67" s="813"/>
      <c r="Z67" s="814"/>
      <c r="AA67" s="1537"/>
      <c r="AB67" s="815"/>
      <c r="AC67" s="813"/>
      <c r="AD67" s="814"/>
      <c r="AE67" s="1537"/>
      <c r="AF67" s="815"/>
      <c r="AG67" s="813"/>
      <c r="AH67" s="814"/>
      <c r="AI67" s="1537"/>
      <c r="AJ67" s="815"/>
      <c r="AK67" s="813"/>
      <c r="AL67" s="814"/>
      <c r="AM67" s="1537"/>
      <c r="AN67" s="815"/>
      <c r="AO67" s="813"/>
      <c r="AP67" s="814"/>
      <c r="AQ67" s="1537"/>
      <c r="AR67" s="815"/>
      <c r="AS67" s="813"/>
      <c r="AT67" s="814"/>
      <c r="AU67" s="1537"/>
      <c r="AV67" s="815"/>
      <c r="AW67" s="813"/>
      <c r="AX67" s="814"/>
      <c r="AY67" s="1537"/>
      <c r="AZ67" s="815"/>
      <c r="BA67" s="813"/>
      <c r="BB67" s="816"/>
      <c r="BC67" s="757"/>
      <c r="BD67" s="815"/>
      <c r="BE67" s="813"/>
      <c r="BF67" s="757"/>
      <c r="BG67" s="815"/>
      <c r="BH67" s="815"/>
      <c r="BI67" s="815"/>
      <c r="BJ67" s="815"/>
      <c r="BK67" s="816"/>
      <c r="BL67" s="1586"/>
      <c r="BM67" s="1586"/>
      <c r="BN67" s="1586"/>
      <c r="BO67" s="1586"/>
      <c r="BP67" s="1587"/>
      <c r="BQ67" s="1484"/>
      <c r="BR67" s="734">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692">
        <f t="shared" si="714"/>
        <v>0</v>
      </c>
      <c r="BT67" s="637">
        <f>AZ52</f>
        <v>0.5</v>
      </c>
      <c r="BU67" s="1148" t="str">
        <f>$BU$27</f>
        <v>AG F Fungacide</v>
      </c>
      <c r="BV67" s="694" t="str">
        <f>$BV$27</f>
        <v>Additives</v>
      </c>
      <c r="BW67" s="1239">
        <f>BW$27</f>
        <v>0</v>
      </c>
      <c r="BX67" s="1239">
        <f t="shared" ref="BX67:DM67" si="731">BX$27</f>
        <v>0</v>
      </c>
      <c r="BY67" s="1239">
        <f t="shared" si="731"/>
        <v>0</v>
      </c>
      <c r="BZ67" s="1240">
        <f t="shared" si="731"/>
        <v>0</v>
      </c>
      <c r="CA67" s="1240">
        <f t="shared" si="731"/>
        <v>0</v>
      </c>
      <c r="CB67" s="1241">
        <f t="shared" si="731"/>
        <v>0</v>
      </c>
      <c r="CC67" s="1242">
        <f t="shared" si="731"/>
        <v>0</v>
      </c>
      <c r="CD67" s="1242">
        <f t="shared" si="731"/>
        <v>0</v>
      </c>
      <c r="CE67" s="1242">
        <f t="shared" si="731"/>
        <v>0</v>
      </c>
      <c r="CF67" s="1242">
        <f t="shared" si="731"/>
        <v>0</v>
      </c>
      <c r="CG67" s="1242">
        <f t="shared" si="731"/>
        <v>0</v>
      </c>
      <c r="CH67" s="1242">
        <f t="shared" si="731"/>
        <v>0</v>
      </c>
      <c r="CI67" s="1242">
        <f t="shared" si="731"/>
        <v>0</v>
      </c>
      <c r="CJ67" s="1242">
        <f t="shared" si="731"/>
        <v>0</v>
      </c>
      <c r="CK67" s="1239">
        <f t="shared" si="731"/>
        <v>0</v>
      </c>
      <c r="CL67" s="1240">
        <f t="shared" si="731"/>
        <v>0</v>
      </c>
      <c r="CM67" s="1241">
        <f t="shared" si="731"/>
        <v>0</v>
      </c>
      <c r="CN67" s="1242">
        <f t="shared" si="731"/>
        <v>0</v>
      </c>
      <c r="CO67" s="1242">
        <f t="shared" si="731"/>
        <v>0</v>
      </c>
      <c r="CP67" s="1242">
        <f t="shared" si="731"/>
        <v>0</v>
      </c>
      <c r="CQ67" s="1242">
        <f t="shared" si="731"/>
        <v>0</v>
      </c>
      <c r="CR67" s="1243">
        <f t="shared" si="731"/>
        <v>0</v>
      </c>
      <c r="CS67" s="1243">
        <f t="shared" si="731"/>
        <v>0</v>
      </c>
      <c r="CT67" s="1243">
        <f t="shared" si="731"/>
        <v>0</v>
      </c>
      <c r="CU67" s="1243">
        <f t="shared" si="731"/>
        <v>0</v>
      </c>
      <c r="CV67" s="1243">
        <f t="shared" si="731"/>
        <v>0</v>
      </c>
      <c r="CW67" s="1243">
        <f t="shared" si="731"/>
        <v>0</v>
      </c>
      <c r="CX67" s="1243">
        <f t="shared" si="731"/>
        <v>0</v>
      </c>
      <c r="CY67" s="1243">
        <f t="shared" si="731"/>
        <v>0</v>
      </c>
      <c r="CZ67" s="1244">
        <f t="shared" si="731"/>
        <v>0</v>
      </c>
      <c r="DA67" s="1244">
        <f t="shared" si="731"/>
        <v>0</v>
      </c>
      <c r="DB67" s="1244">
        <f t="shared" si="731"/>
        <v>0</v>
      </c>
      <c r="DC67" s="1244">
        <f t="shared" si="731"/>
        <v>0</v>
      </c>
      <c r="DD67" s="1244">
        <f t="shared" si="731"/>
        <v>0</v>
      </c>
      <c r="DE67" s="1244">
        <f t="shared" si="731"/>
        <v>0</v>
      </c>
      <c r="DF67" s="1244">
        <f t="shared" si="731"/>
        <v>0</v>
      </c>
      <c r="DG67" s="1244">
        <f t="shared" si="731"/>
        <v>0</v>
      </c>
      <c r="DH67" s="1244">
        <f t="shared" si="731"/>
        <v>0</v>
      </c>
      <c r="DI67" s="1244">
        <f t="shared" si="731"/>
        <v>0</v>
      </c>
      <c r="DJ67" s="1244">
        <f t="shared" si="731"/>
        <v>0</v>
      </c>
      <c r="DK67" s="1244">
        <f t="shared" si="731"/>
        <v>0</v>
      </c>
      <c r="DL67" s="1244">
        <f t="shared" si="731"/>
        <v>0</v>
      </c>
      <c r="DM67" s="1244">
        <f t="shared" si="731"/>
        <v>0</v>
      </c>
      <c r="DN67" s="933"/>
      <c r="DT67" s="739"/>
      <c r="EM67" s="898"/>
      <c r="EN67" s="898"/>
      <c r="EO67" s="898"/>
      <c r="EP67" s="898"/>
      <c r="EQ67" s="898"/>
      <c r="ER67" s="898"/>
      <c r="ES67" s="898"/>
      <c r="ET67" s="898"/>
      <c r="EU67" s="898"/>
      <c r="EV67" s="898"/>
      <c r="EW67" s="898"/>
      <c r="EX67" s="898"/>
      <c r="EY67" s="898"/>
      <c r="EZ67" s="1348" t="str">
        <f t="shared" si="592"/>
        <v>AG F Fungacide</v>
      </c>
      <c r="FA67" s="1224">
        <f t="shared" si="593"/>
        <v>0</v>
      </c>
      <c r="FB67" s="1224">
        <f t="shared" si="594"/>
        <v>0</v>
      </c>
      <c r="FC67" s="1224">
        <f t="shared" si="595"/>
        <v>0</v>
      </c>
      <c r="FD67" s="544">
        <f t="shared" si="596"/>
        <v>0</v>
      </c>
      <c r="FE67" s="544">
        <f t="shared" si="597"/>
        <v>0</v>
      </c>
      <c r="FF67" s="324">
        <f t="shared" si="598"/>
        <v>0</v>
      </c>
      <c r="FG67" s="549">
        <f t="shared" si="599"/>
        <v>0</v>
      </c>
      <c r="FH67" s="549">
        <f t="shared" si="600"/>
        <v>0</v>
      </c>
      <c r="FI67" s="549">
        <f t="shared" si="601"/>
        <v>0</v>
      </c>
      <c r="FJ67" s="549">
        <f t="shared" si="602"/>
        <v>0</v>
      </c>
      <c r="FK67" s="549">
        <f t="shared" si="603"/>
        <v>0</v>
      </c>
      <c r="FL67" s="549">
        <f t="shared" si="604"/>
        <v>0</v>
      </c>
      <c r="FM67" s="549">
        <f t="shared" si="605"/>
        <v>0</v>
      </c>
      <c r="FN67" s="549">
        <f t="shared" si="606"/>
        <v>0</v>
      </c>
      <c r="FO67" s="1203">
        <f t="shared" si="607"/>
        <v>0</v>
      </c>
      <c r="FP67" s="544">
        <f t="shared" si="608"/>
        <v>0</v>
      </c>
      <c r="FQ67" s="324">
        <f t="shared" si="609"/>
        <v>0</v>
      </c>
      <c r="FR67" s="548">
        <f t="shared" si="610"/>
        <v>0</v>
      </c>
      <c r="FS67" s="548">
        <f t="shared" si="611"/>
        <v>0</v>
      </c>
      <c r="FT67" s="548">
        <f t="shared" si="682"/>
        <v>0</v>
      </c>
      <c r="FU67" s="548">
        <f t="shared" si="612"/>
        <v>0</v>
      </c>
      <c r="FV67" s="928">
        <f t="shared" si="613"/>
        <v>0</v>
      </c>
      <c r="FW67" s="928">
        <f t="shared" si="614"/>
        <v>0</v>
      </c>
      <c r="FX67" s="928">
        <f t="shared" si="615"/>
        <v>0</v>
      </c>
      <c r="FY67" s="928">
        <f t="shared" si="616"/>
        <v>0</v>
      </c>
      <c r="FZ67" s="928">
        <f t="shared" si="617"/>
        <v>0</v>
      </c>
      <c r="GA67" s="928">
        <f t="shared" si="618"/>
        <v>0</v>
      </c>
      <c r="GB67" s="928">
        <f t="shared" si="619"/>
        <v>0</v>
      </c>
      <c r="GC67" s="928">
        <f t="shared" si="620"/>
        <v>0</v>
      </c>
      <c r="GD67" s="326">
        <f t="shared" si="621"/>
        <v>0</v>
      </c>
      <c r="GE67" s="326">
        <f t="shared" si="622"/>
        <v>0</v>
      </c>
      <c r="GF67" s="326">
        <f t="shared" si="623"/>
        <v>0</v>
      </c>
      <c r="GG67" s="326">
        <f t="shared" si="624"/>
        <v>0</v>
      </c>
      <c r="GH67" s="326">
        <f t="shared" si="625"/>
        <v>0</v>
      </c>
      <c r="GI67" s="326">
        <f t="shared" si="626"/>
        <v>0</v>
      </c>
      <c r="GJ67" s="326">
        <f t="shared" si="627"/>
        <v>0</v>
      </c>
      <c r="GK67" s="326">
        <f t="shared" si="628"/>
        <v>0</v>
      </c>
      <c r="GL67" s="326">
        <f t="shared" si="629"/>
        <v>0</v>
      </c>
      <c r="GM67" s="326">
        <f t="shared" si="630"/>
        <v>0</v>
      </c>
      <c r="GN67" s="326">
        <f t="shared" si="631"/>
        <v>0</v>
      </c>
      <c r="GO67" s="326">
        <f t="shared" si="632"/>
        <v>0</v>
      </c>
      <c r="GP67" s="326">
        <f t="shared" si="633"/>
        <v>0</v>
      </c>
      <c r="GQ67" s="326">
        <f t="shared" si="634"/>
        <v>0</v>
      </c>
      <c r="GR67" s="898"/>
      <c r="GS67" s="898"/>
      <c r="GT67" s="898"/>
      <c r="GU67" s="898"/>
      <c r="GV67" s="898"/>
      <c r="GW67" s="898"/>
      <c r="GX67" s="898"/>
      <c r="GY67" s="898"/>
      <c r="GZ67" s="1375"/>
      <c r="HA67" s="1225">
        <f t="shared" si="635"/>
        <v>0</v>
      </c>
      <c r="HB67" s="1225">
        <f t="shared" si="636"/>
        <v>0</v>
      </c>
      <c r="HC67" s="1225">
        <f t="shared" si="637"/>
        <v>0</v>
      </c>
      <c r="HD67" s="542">
        <f t="shared" si="638"/>
        <v>0</v>
      </c>
      <c r="HE67" s="542">
        <f t="shared" si="639"/>
        <v>0</v>
      </c>
      <c r="HF67" s="321">
        <f t="shared" si="640"/>
        <v>0</v>
      </c>
      <c r="HG67" s="547">
        <f t="shared" si="641"/>
        <v>0</v>
      </c>
      <c r="HH67" s="547">
        <f t="shared" si="642"/>
        <v>0</v>
      </c>
      <c r="HI67" s="547">
        <f t="shared" si="643"/>
        <v>0</v>
      </c>
      <c r="HJ67" s="547">
        <f t="shared" si="644"/>
        <v>0</v>
      </c>
      <c r="HK67" s="547">
        <f t="shared" si="645"/>
        <v>0</v>
      </c>
      <c r="HL67" s="547">
        <f t="shared" si="646"/>
        <v>0</v>
      </c>
      <c r="HM67" s="547">
        <f t="shared" si="647"/>
        <v>0</v>
      </c>
      <c r="HN67" s="547">
        <f t="shared" si="648"/>
        <v>0</v>
      </c>
      <c r="HO67" s="1225">
        <f t="shared" si="649"/>
        <v>0</v>
      </c>
      <c r="HP67" s="542">
        <f t="shared" si="650"/>
        <v>0</v>
      </c>
      <c r="HQ67" s="321">
        <f t="shared" si="651"/>
        <v>0</v>
      </c>
      <c r="HR67" s="547">
        <f t="shared" si="652"/>
        <v>0</v>
      </c>
      <c r="HS67" s="547">
        <f t="shared" si="653"/>
        <v>0</v>
      </c>
      <c r="HT67" s="547">
        <f t="shared" si="654"/>
        <v>0</v>
      </c>
      <c r="HU67" s="547">
        <f t="shared" si="655"/>
        <v>0</v>
      </c>
      <c r="HV67" s="931">
        <f t="shared" si="656"/>
        <v>0</v>
      </c>
      <c r="HW67" s="931">
        <f t="shared" si="657"/>
        <v>0</v>
      </c>
      <c r="HX67" s="931">
        <f t="shared" si="658"/>
        <v>0</v>
      </c>
      <c r="HY67" s="931">
        <f t="shared" si="659"/>
        <v>0</v>
      </c>
      <c r="HZ67" s="931">
        <f t="shared" si="660"/>
        <v>0</v>
      </c>
      <c r="IA67" s="931">
        <f t="shared" si="661"/>
        <v>0</v>
      </c>
      <c r="IB67" s="931">
        <f t="shared" si="662"/>
        <v>0</v>
      </c>
      <c r="IC67" s="931">
        <f t="shared" si="663"/>
        <v>0</v>
      </c>
      <c r="ID67" s="1226">
        <f t="shared" si="664"/>
        <v>0</v>
      </c>
      <c r="IE67" s="1226">
        <f t="shared" si="665"/>
        <v>0</v>
      </c>
      <c r="IF67" s="1226">
        <f t="shared" si="666"/>
        <v>0</v>
      </c>
      <c r="IG67" s="1226">
        <f t="shared" si="667"/>
        <v>0</v>
      </c>
      <c r="IH67" s="1226">
        <f t="shared" si="668"/>
        <v>0</v>
      </c>
      <c r="II67" s="1226">
        <f t="shared" si="669"/>
        <v>0</v>
      </c>
      <c r="IJ67" s="1226">
        <f t="shared" si="670"/>
        <v>0</v>
      </c>
      <c r="IK67" s="1226">
        <f t="shared" si="671"/>
        <v>0</v>
      </c>
      <c r="IL67" s="1226">
        <f t="shared" si="672"/>
        <v>0</v>
      </c>
      <c r="IM67" s="1226">
        <f t="shared" si="673"/>
        <v>0</v>
      </c>
      <c r="IN67" s="1226">
        <f t="shared" si="674"/>
        <v>0</v>
      </c>
      <c r="IO67" s="1226">
        <f t="shared" si="675"/>
        <v>0</v>
      </c>
      <c r="IP67" s="1226">
        <f t="shared" si="676"/>
        <v>0</v>
      </c>
      <c r="IQ67" s="1226">
        <f t="shared" si="677"/>
        <v>0</v>
      </c>
      <c r="IR67" s="902"/>
      <c r="IS67" s="902"/>
      <c r="IT67" s="902"/>
      <c r="IU67" s="902"/>
      <c r="IV67" s="902"/>
      <c r="IW67" s="902"/>
      <c r="IX67" s="902"/>
      <c r="IY67" s="902"/>
      <c r="IZ67" s="1365"/>
      <c r="JA67" s="1231">
        <f t="shared" ref="JA67:KQ67" si="732">SUM(BW67*$DP$27)</f>
        <v>0</v>
      </c>
      <c r="JB67" s="1231">
        <f t="shared" si="732"/>
        <v>0</v>
      </c>
      <c r="JC67" s="1231">
        <f t="shared" si="732"/>
        <v>0</v>
      </c>
      <c r="JD67" s="942">
        <f t="shared" si="732"/>
        <v>0</v>
      </c>
      <c r="JE67" s="942">
        <f t="shared" si="732"/>
        <v>0</v>
      </c>
      <c r="JF67" s="943">
        <f t="shared" si="732"/>
        <v>0</v>
      </c>
      <c r="JG67" s="944">
        <f t="shared" si="732"/>
        <v>0</v>
      </c>
      <c r="JH67" s="944">
        <f t="shared" si="732"/>
        <v>0</v>
      </c>
      <c r="JI67" s="944">
        <f t="shared" si="732"/>
        <v>0</v>
      </c>
      <c r="JJ67" s="944">
        <f t="shared" si="732"/>
        <v>0</v>
      </c>
      <c r="JK67" s="944">
        <f t="shared" si="732"/>
        <v>0</v>
      </c>
      <c r="JL67" s="944">
        <f t="shared" si="732"/>
        <v>0</v>
      </c>
      <c r="JM67" s="944">
        <f t="shared" si="732"/>
        <v>0</v>
      </c>
      <c r="JN67" s="944">
        <f t="shared" si="732"/>
        <v>0</v>
      </c>
      <c r="JO67" s="1231">
        <f t="shared" si="732"/>
        <v>0</v>
      </c>
      <c r="JP67" s="942">
        <f t="shared" si="732"/>
        <v>0</v>
      </c>
      <c r="JQ67" s="943">
        <f t="shared" si="732"/>
        <v>0</v>
      </c>
      <c r="JR67" s="944">
        <f t="shared" si="732"/>
        <v>0</v>
      </c>
      <c r="JS67" s="944">
        <f t="shared" si="732"/>
        <v>0</v>
      </c>
      <c r="JT67" s="944">
        <f t="shared" si="732"/>
        <v>0</v>
      </c>
      <c r="JU67" s="944">
        <f t="shared" si="732"/>
        <v>0</v>
      </c>
      <c r="JV67" s="945">
        <f t="shared" si="732"/>
        <v>0</v>
      </c>
      <c r="JW67" s="945">
        <f t="shared" si="732"/>
        <v>0</v>
      </c>
      <c r="JX67" s="945">
        <f t="shared" si="732"/>
        <v>0</v>
      </c>
      <c r="JY67" s="945">
        <f t="shared" si="732"/>
        <v>0</v>
      </c>
      <c r="JZ67" s="945">
        <f t="shared" si="732"/>
        <v>0</v>
      </c>
      <c r="KA67" s="945">
        <f t="shared" si="732"/>
        <v>0</v>
      </c>
      <c r="KB67" s="945">
        <f t="shared" si="732"/>
        <v>0</v>
      </c>
      <c r="KC67" s="945">
        <f t="shared" si="732"/>
        <v>0</v>
      </c>
      <c r="KD67" s="946">
        <f t="shared" si="732"/>
        <v>0</v>
      </c>
      <c r="KE67" s="946">
        <f t="shared" si="732"/>
        <v>0</v>
      </c>
      <c r="KF67" s="946">
        <f t="shared" si="732"/>
        <v>0</v>
      </c>
      <c r="KG67" s="946">
        <f t="shared" si="732"/>
        <v>0</v>
      </c>
      <c r="KH67" s="946">
        <f t="shared" si="732"/>
        <v>0</v>
      </c>
      <c r="KI67" s="946">
        <f t="shared" si="732"/>
        <v>0</v>
      </c>
      <c r="KJ67" s="946">
        <f t="shared" si="732"/>
        <v>0</v>
      </c>
      <c r="KK67" s="946">
        <f t="shared" si="732"/>
        <v>0</v>
      </c>
      <c r="KL67" s="946">
        <f t="shared" si="732"/>
        <v>0</v>
      </c>
      <c r="KM67" s="946">
        <f t="shared" si="732"/>
        <v>0</v>
      </c>
      <c r="KN67" s="946">
        <f t="shared" si="732"/>
        <v>0</v>
      </c>
      <c r="KO67" s="946">
        <f t="shared" si="732"/>
        <v>0</v>
      </c>
      <c r="KP67" s="946">
        <f t="shared" si="732"/>
        <v>0</v>
      </c>
      <c r="KQ67" s="946">
        <f t="shared" si="732"/>
        <v>0</v>
      </c>
      <c r="KR67" s="898"/>
      <c r="KS67" s="898"/>
      <c r="KT67" s="898"/>
      <c r="KU67" s="898"/>
      <c r="KV67" s="898"/>
      <c r="KW67" s="898"/>
      <c r="KX67" s="898"/>
      <c r="KY67" s="898"/>
      <c r="KZ67" s="1363"/>
      <c r="LA67" s="1217">
        <f t="shared" ref="LA67:MM67" si="733">SUM(JA67/$DO$27)</f>
        <v>0</v>
      </c>
      <c r="LB67" s="1217">
        <f t="shared" si="733"/>
        <v>0</v>
      </c>
      <c r="LC67" s="1217">
        <f t="shared" si="733"/>
        <v>0</v>
      </c>
      <c r="LD67" s="545">
        <f t="shared" si="733"/>
        <v>0</v>
      </c>
      <c r="LE67" s="545">
        <f t="shared" si="733"/>
        <v>0</v>
      </c>
      <c r="LF67" s="329">
        <f t="shared" si="733"/>
        <v>0</v>
      </c>
      <c r="LG67" s="550">
        <f t="shared" si="733"/>
        <v>0</v>
      </c>
      <c r="LH67" s="550">
        <f t="shared" si="733"/>
        <v>0</v>
      </c>
      <c r="LI67" s="550">
        <f t="shared" si="733"/>
        <v>0</v>
      </c>
      <c r="LJ67" s="550">
        <f t="shared" si="733"/>
        <v>0</v>
      </c>
      <c r="LK67" s="550">
        <f t="shared" si="733"/>
        <v>0</v>
      </c>
      <c r="LL67" s="550">
        <f t="shared" si="733"/>
        <v>0</v>
      </c>
      <c r="LM67" s="550">
        <f t="shared" si="733"/>
        <v>0</v>
      </c>
      <c r="LN67" s="550">
        <f t="shared" si="733"/>
        <v>0</v>
      </c>
      <c r="LO67" s="1217">
        <f t="shared" si="733"/>
        <v>0</v>
      </c>
      <c r="LP67" s="1217">
        <f t="shared" si="733"/>
        <v>0</v>
      </c>
      <c r="LQ67" s="1217">
        <f t="shared" si="733"/>
        <v>0</v>
      </c>
      <c r="LR67" s="550">
        <f t="shared" si="733"/>
        <v>0</v>
      </c>
      <c r="LS67" s="550">
        <f t="shared" si="733"/>
        <v>0</v>
      </c>
      <c r="LT67" s="550">
        <f t="shared" si="733"/>
        <v>0</v>
      </c>
      <c r="LU67" s="550">
        <f t="shared" si="733"/>
        <v>0</v>
      </c>
      <c r="LV67" s="932">
        <f t="shared" si="733"/>
        <v>0</v>
      </c>
      <c r="LW67" s="932">
        <f t="shared" si="733"/>
        <v>0</v>
      </c>
      <c r="LX67" s="932">
        <f t="shared" si="733"/>
        <v>0</v>
      </c>
      <c r="LY67" s="932">
        <f t="shared" si="733"/>
        <v>0</v>
      </c>
      <c r="LZ67" s="932">
        <f t="shared" si="733"/>
        <v>0</v>
      </c>
      <c r="MA67" s="932">
        <f t="shared" si="733"/>
        <v>0</v>
      </c>
      <c r="MB67" s="932">
        <f t="shared" si="733"/>
        <v>0</v>
      </c>
      <c r="MC67" s="932">
        <f t="shared" si="733"/>
        <v>0</v>
      </c>
      <c r="MD67" s="932">
        <f t="shared" si="733"/>
        <v>0</v>
      </c>
      <c r="ME67" s="327">
        <f t="shared" si="733"/>
        <v>0</v>
      </c>
      <c r="MF67" s="327">
        <f t="shared" si="733"/>
        <v>0</v>
      </c>
      <c r="MG67" s="327">
        <f t="shared" si="733"/>
        <v>0</v>
      </c>
      <c r="MH67" s="327">
        <f t="shared" si="733"/>
        <v>0</v>
      </c>
      <c r="MI67" s="327">
        <f t="shared" si="733"/>
        <v>0</v>
      </c>
      <c r="MJ67" s="327">
        <f t="shared" si="733"/>
        <v>0</v>
      </c>
      <c r="MK67" s="327">
        <f t="shared" si="733"/>
        <v>0</v>
      </c>
      <c r="ML67" s="327">
        <f t="shared" si="733"/>
        <v>0</v>
      </c>
      <c r="MM67" s="327">
        <f t="shared" si="733"/>
        <v>0</v>
      </c>
      <c r="MN67" s="327">
        <f t="shared" ref="MN67:MP67" si="734">SUM(KN67/$DO$27)</f>
        <v>0</v>
      </c>
      <c r="MO67" s="327">
        <f t="shared" si="734"/>
        <v>0</v>
      </c>
      <c r="MP67" s="327">
        <f t="shared" si="734"/>
        <v>0</v>
      </c>
      <c r="MQ67" s="327">
        <f>SUM(KQ67/$DO$27)</f>
        <v>0</v>
      </c>
    </row>
    <row r="68" spans="1:355" s="317" customFormat="1" ht="15" hidden="1" customHeight="1" outlineLevel="1" thickTop="1" thickBot="1" x14ac:dyDescent="0.3">
      <c r="A68" s="941"/>
      <c r="B68" s="1904" t="s">
        <v>1254</v>
      </c>
      <c r="C68" s="1905"/>
      <c r="D68" s="657"/>
      <c r="E68" s="822"/>
      <c r="F68" s="823"/>
      <c r="G68" s="658"/>
      <c r="H68" s="659"/>
      <c r="I68" s="660"/>
      <c r="J68" s="822"/>
      <c r="K68" s="824"/>
      <c r="L68" s="879"/>
      <c r="M68" s="825"/>
      <c r="N68" s="826"/>
      <c r="O68" s="1538"/>
      <c r="P68" s="827"/>
      <c r="Q68" s="825"/>
      <c r="R68" s="826"/>
      <c r="S68" s="1538"/>
      <c r="T68" s="827"/>
      <c r="U68" s="825"/>
      <c r="V68" s="826"/>
      <c r="W68" s="1538"/>
      <c r="X68" s="827"/>
      <c r="Y68" s="825"/>
      <c r="Z68" s="826"/>
      <c r="AA68" s="1538"/>
      <c r="AB68" s="827"/>
      <c r="AC68" s="825"/>
      <c r="AD68" s="826"/>
      <c r="AE68" s="1538"/>
      <c r="AF68" s="827"/>
      <c r="AG68" s="825"/>
      <c r="AH68" s="826"/>
      <c r="AI68" s="1538"/>
      <c r="AJ68" s="827"/>
      <c r="AK68" s="825"/>
      <c r="AL68" s="826"/>
      <c r="AM68" s="1538"/>
      <c r="AN68" s="827"/>
      <c r="AO68" s="825"/>
      <c r="AP68" s="826"/>
      <c r="AQ68" s="1538"/>
      <c r="AR68" s="827"/>
      <c r="AS68" s="825"/>
      <c r="AT68" s="826"/>
      <c r="AU68" s="1538"/>
      <c r="AV68" s="827"/>
      <c r="AW68" s="825"/>
      <c r="AX68" s="826"/>
      <c r="AY68" s="1538"/>
      <c r="AZ68" s="827"/>
      <c r="BA68" s="825"/>
      <c r="BB68" s="828"/>
      <c r="BC68" s="824"/>
      <c r="BD68" s="827"/>
      <c r="BE68" s="825"/>
      <c r="BF68" s="824"/>
      <c r="BG68" s="827"/>
      <c r="BH68" s="827"/>
      <c r="BI68" s="827"/>
      <c r="BJ68" s="827"/>
      <c r="BK68" s="828"/>
      <c r="BL68" s="1588"/>
      <c r="BM68" s="1588"/>
      <c r="BN68" s="1588"/>
      <c r="BO68" s="1588"/>
      <c r="BP68" s="1589"/>
      <c r="BQ68" s="1484"/>
      <c r="BR68" s="734">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5.4382483487450459</v>
      </c>
      <c r="BS68" s="692">
        <f t="shared" si="714"/>
        <v>5.1064121532364597</v>
      </c>
      <c r="BT68" s="637">
        <f>$BT$28</f>
        <v>1</v>
      </c>
      <c r="BU68" s="1162" t="str">
        <f>$BU$28</f>
        <v>**Water RO</v>
      </c>
      <c r="BV68" s="1156" t="str">
        <f>$BV$28</f>
        <v>H2O</v>
      </c>
      <c r="BW68" s="1239">
        <f>BW$28</f>
        <v>0</v>
      </c>
      <c r="BX68" s="1239">
        <f t="shared" ref="BX68:DM68" si="735">BX$28</f>
        <v>0</v>
      </c>
      <c r="BY68" s="1239">
        <f t="shared" si="735"/>
        <v>0</v>
      </c>
      <c r="BZ68" s="1240">
        <f t="shared" si="735"/>
        <v>0</v>
      </c>
      <c r="CA68" s="1240">
        <f t="shared" si="735"/>
        <v>0</v>
      </c>
      <c r="CB68" s="1241">
        <f t="shared" si="735"/>
        <v>0</v>
      </c>
      <c r="CC68" s="1242">
        <f t="shared" si="735"/>
        <v>0</v>
      </c>
      <c r="CD68" s="1242">
        <f t="shared" si="735"/>
        <v>0</v>
      </c>
      <c r="CE68" s="1242">
        <f t="shared" si="735"/>
        <v>0</v>
      </c>
      <c r="CF68" s="1242">
        <f t="shared" si="735"/>
        <v>0</v>
      </c>
      <c r="CG68" s="1242">
        <f t="shared" si="735"/>
        <v>3.0000000000000001E-3</v>
      </c>
      <c r="CH68" s="1242">
        <f t="shared" si="735"/>
        <v>0</v>
      </c>
      <c r="CI68" s="1242">
        <f t="shared" si="735"/>
        <v>0</v>
      </c>
      <c r="CJ68" s="1242">
        <f t="shared" si="735"/>
        <v>0</v>
      </c>
      <c r="CK68" s="1239">
        <f t="shared" si="735"/>
        <v>0</v>
      </c>
      <c r="CL68" s="1240">
        <f t="shared" si="735"/>
        <v>0</v>
      </c>
      <c r="CM68" s="1241">
        <f t="shared" si="735"/>
        <v>0</v>
      </c>
      <c r="CN68" s="1242">
        <f t="shared" si="735"/>
        <v>4.0000000000000002E-4</v>
      </c>
      <c r="CO68" s="1242">
        <f t="shared" si="735"/>
        <v>1.256E-3</v>
      </c>
      <c r="CP68" s="1242">
        <f t="shared" si="735"/>
        <v>0</v>
      </c>
      <c r="CQ68" s="1242">
        <f t="shared" si="735"/>
        <v>0</v>
      </c>
      <c r="CR68" s="1243">
        <f t="shared" si="735"/>
        <v>0</v>
      </c>
      <c r="CS68" s="1243">
        <f t="shared" si="735"/>
        <v>7.4980000000000001E-4</v>
      </c>
      <c r="CT68" s="1243">
        <f t="shared" si="735"/>
        <v>7.9978999999999998E-4</v>
      </c>
      <c r="CU68" s="1243">
        <f t="shared" si="735"/>
        <v>3.9999999999999998E-6</v>
      </c>
      <c r="CV68" s="1243">
        <f t="shared" si="735"/>
        <v>4.4988E-4</v>
      </c>
      <c r="CW68" s="1243">
        <f t="shared" si="735"/>
        <v>1.3496E-4</v>
      </c>
      <c r="CX68" s="1243">
        <f t="shared" si="735"/>
        <v>2.2994000000000001E-4</v>
      </c>
      <c r="CY68" s="1243">
        <f t="shared" si="735"/>
        <v>9.6492000000000001E-3</v>
      </c>
      <c r="CZ68" s="1244">
        <f t="shared" si="735"/>
        <v>4.6543000000000001E-3</v>
      </c>
      <c r="DA68" s="1244">
        <f t="shared" si="735"/>
        <v>0</v>
      </c>
      <c r="DB68" s="1244">
        <f t="shared" si="735"/>
        <v>0</v>
      </c>
      <c r="DC68" s="1244">
        <f t="shared" si="735"/>
        <v>0</v>
      </c>
      <c r="DD68" s="1244">
        <f t="shared" si="735"/>
        <v>0</v>
      </c>
      <c r="DE68" s="1244">
        <f t="shared" si="735"/>
        <v>0</v>
      </c>
      <c r="DF68" s="1244">
        <f t="shared" si="735"/>
        <v>0</v>
      </c>
      <c r="DG68" s="1244">
        <f t="shared" si="735"/>
        <v>0</v>
      </c>
      <c r="DH68" s="1244">
        <f t="shared" si="735"/>
        <v>0</v>
      </c>
      <c r="DI68" s="1244">
        <f t="shared" si="735"/>
        <v>0</v>
      </c>
      <c r="DJ68" s="1244">
        <f t="shared" si="735"/>
        <v>0</v>
      </c>
      <c r="DK68" s="1244">
        <f t="shared" si="735"/>
        <v>0</v>
      </c>
      <c r="DL68" s="1244">
        <f t="shared" si="735"/>
        <v>0</v>
      </c>
      <c r="DM68" s="1244">
        <f t="shared" si="735"/>
        <v>0</v>
      </c>
      <c r="DN68" s="933"/>
      <c r="DT68" s="739"/>
      <c r="EM68" s="898"/>
      <c r="EN68" s="898"/>
      <c r="EO68" s="898"/>
      <c r="EP68" s="898"/>
      <c r="EQ68" s="898"/>
      <c r="ER68" s="898"/>
      <c r="ES68" s="898"/>
      <c r="ET68" s="898"/>
      <c r="EU68" s="898"/>
      <c r="EV68" s="898"/>
      <c r="EW68" s="898"/>
      <c r="EX68" s="898"/>
      <c r="EY68" s="898"/>
      <c r="EZ68" s="1348" t="str">
        <f t="shared" si="592"/>
        <v>**Water RO</v>
      </c>
      <c r="FA68" s="1224">
        <f t="shared" si="593"/>
        <v>0</v>
      </c>
      <c r="FB68" s="1224">
        <f t="shared" si="594"/>
        <v>0</v>
      </c>
      <c r="FC68" s="1224">
        <f t="shared" si="595"/>
        <v>0</v>
      </c>
      <c r="FD68" s="544">
        <f t="shared" si="596"/>
        <v>0</v>
      </c>
      <c r="FE68" s="544">
        <f t="shared" si="597"/>
        <v>0</v>
      </c>
      <c r="FF68" s="324">
        <f t="shared" si="598"/>
        <v>0</v>
      </c>
      <c r="FG68" s="549">
        <f t="shared" si="599"/>
        <v>0</v>
      </c>
      <c r="FH68" s="549">
        <f t="shared" si="600"/>
        <v>0</v>
      </c>
      <c r="FI68" s="549">
        <f t="shared" si="601"/>
        <v>0</v>
      </c>
      <c r="FJ68" s="549">
        <f t="shared" si="602"/>
        <v>0</v>
      </c>
      <c r="FK68" s="549">
        <f t="shared" si="603"/>
        <v>9.9989999999999996E-4</v>
      </c>
      <c r="FL68" s="549">
        <f t="shared" si="604"/>
        <v>0</v>
      </c>
      <c r="FM68" s="549">
        <f t="shared" si="605"/>
        <v>0</v>
      </c>
      <c r="FN68" s="549">
        <f t="shared" si="606"/>
        <v>0</v>
      </c>
      <c r="FO68" s="1203">
        <f t="shared" si="607"/>
        <v>0</v>
      </c>
      <c r="FP68" s="544">
        <f t="shared" si="608"/>
        <v>0</v>
      </c>
      <c r="FQ68" s="324">
        <f t="shared" si="609"/>
        <v>0</v>
      </c>
      <c r="FR68" s="548">
        <f t="shared" si="610"/>
        <v>4.0000000000000002E-4</v>
      </c>
      <c r="FS68" s="548">
        <f t="shared" si="611"/>
        <v>1.256E-3</v>
      </c>
      <c r="FT68" s="548">
        <f t="shared" si="682"/>
        <v>9.9989999999999996E-4</v>
      </c>
      <c r="FU68" s="549">
        <f t="shared" si="612"/>
        <v>0</v>
      </c>
      <c r="FV68" s="929">
        <f t="shared" si="613"/>
        <v>0</v>
      </c>
      <c r="FW68" s="929">
        <f t="shared" si="614"/>
        <v>7.4980000000000001E-4</v>
      </c>
      <c r="FX68" s="929">
        <f t="shared" si="615"/>
        <v>7.9978999999999998E-4</v>
      </c>
      <c r="FY68" s="929">
        <f t="shared" si="616"/>
        <v>3.9999999999999998E-6</v>
      </c>
      <c r="FZ68" s="929">
        <f t="shared" si="617"/>
        <v>4.4988E-4</v>
      </c>
      <c r="GA68" s="929">
        <f t="shared" si="618"/>
        <v>1.3496E-4</v>
      </c>
      <c r="GB68" s="929">
        <f t="shared" si="619"/>
        <v>2.2994000000000001E-4</v>
      </c>
      <c r="GC68" s="929">
        <f t="shared" si="620"/>
        <v>9.6492000000000001E-3</v>
      </c>
      <c r="GD68" s="325">
        <f t="shared" si="621"/>
        <v>4.6543000000000001E-3</v>
      </c>
      <c r="GE68" s="325">
        <f t="shared" si="622"/>
        <v>0</v>
      </c>
      <c r="GF68" s="325">
        <f t="shared" si="623"/>
        <v>0</v>
      </c>
      <c r="GG68" s="325">
        <f t="shared" si="624"/>
        <v>0</v>
      </c>
      <c r="GH68" s="325">
        <f t="shared" si="625"/>
        <v>0</v>
      </c>
      <c r="GI68" s="325">
        <f t="shared" si="626"/>
        <v>0</v>
      </c>
      <c r="GJ68" s="325">
        <f t="shared" si="627"/>
        <v>0</v>
      </c>
      <c r="GK68" s="325">
        <f t="shared" si="628"/>
        <v>0</v>
      </c>
      <c r="GL68" s="325">
        <f t="shared" si="629"/>
        <v>0</v>
      </c>
      <c r="GM68" s="325">
        <f t="shared" si="630"/>
        <v>0</v>
      </c>
      <c r="GN68" s="325">
        <f t="shared" si="631"/>
        <v>0</v>
      </c>
      <c r="GO68" s="325">
        <f t="shared" si="632"/>
        <v>0</v>
      </c>
      <c r="GP68" s="325">
        <f t="shared" si="633"/>
        <v>0</v>
      </c>
      <c r="GQ68" s="325">
        <f t="shared" si="634"/>
        <v>0</v>
      </c>
      <c r="GR68" s="898"/>
      <c r="GS68" s="898"/>
      <c r="GT68" s="898"/>
      <c r="GU68" s="898"/>
      <c r="GV68" s="898"/>
      <c r="GW68" s="898"/>
      <c r="GX68" s="898"/>
      <c r="GY68" s="898"/>
      <c r="GZ68" s="1375"/>
      <c r="HA68" s="1225">
        <f t="shared" si="635"/>
        <v>0</v>
      </c>
      <c r="HB68" s="1225">
        <f t="shared" si="636"/>
        <v>0</v>
      </c>
      <c r="HC68" s="1225">
        <f t="shared" si="637"/>
        <v>0</v>
      </c>
      <c r="HD68" s="542">
        <f t="shared" si="638"/>
        <v>0</v>
      </c>
      <c r="HE68" s="542">
        <f t="shared" si="639"/>
        <v>0</v>
      </c>
      <c r="HF68" s="321">
        <f t="shared" si="640"/>
        <v>0</v>
      </c>
      <c r="HG68" s="547">
        <f t="shared" si="641"/>
        <v>0</v>
      </c>
      <c r="HH68" s="547">
        <f t="shared" si="642"/>
        <v>0</v>
      </c>
      <c r="HI68" s="547">
        <f t="shared" si="643"/>
        <v>0</v>
      </c>
      <c r="HJ68" s="547">
        <f t="shared" si="644"/>
        <v>0</v>
      </c>
      <c r="HK68" s="547">
        <f t="shared" si="645"/>
        <v>2.6417437252311755E-4</v>
      </c>
      <c r="HL68" s="547">
        <f t="shared" si="646"/>
        <v>0</v>
      </c>
      <c r="HM68" s="547">
        <f t="shared" si="647"/>
        <v>0</v>
      </c>
      <c r="HN68" s="547">
        <f t="shared" si="648"/>
        <v>0</v>
      </c>
      <c r="HO68" s="1225">
        <f t="shared" si="649"/>
        <v>0</v>
      </c>
      <c r="HP68" s="542">
        <f t="shared" si="650"/>
        <v>0</v>
      </c>
      <c r="HQ68" s="321">
        <f t="shared" si="651"/>
        <v>0</v>
      </c>
      <c r="HR68" s="547">
        <f t="shared" si="652"/>
        <v>1.0568031704095113E-4</v>
      </c>
      <c r="HS68" s="547">
        <f t="shared" si="653"/>
        <v>3.3183619550858649E-4</v>
      </c>
      <c r="HT68" s="547">
        <f t="shared" si="654"/>
        <v>0</v>
      </c>
      <c r="HU68" s="547">
        <f t="shared" si="655"/>
        <v>0</v>
      </c>
      <c r="HV68" s="931">
        <f t="shared" si="656"/>
        <v>0</v>
      </c>
      <c r="HW68" s="931">
        <f t="shared" si="657"/>
        <v>1.9809775429326288E-4</v>
      </c>
      <c r="HX68" s="931">
        <f t="shared" si="658"/>
        <v>2.1130515191545573E-4</v>
      </c>
      <c r="HY68" s="931">
        <f t="shared" si="659"/>
        <v>1.0568031704095113E-6</v>
      </c>
      <c r="HZ68" s="931">
        <f t="shared" si="660"/>
        <v>1.1885865257595773E-4</v>
      </c>
      <c r="IA68" s="931">
        <f t="shared" si="661"/>
        <v>3.5656538969616908E-5</v>
      </c>
      <c r="IB68" s="931">
        <f t="shared" si="662"/>
        <v>6.0750330250990752E-5</v>
      </c>
      <c r="IC68" s="931">
        <f t="shared" si="663"/>
        <v>2.549326287978864E-3</v>
      </c>
      <c r="ID68" s="1226">
        <f t="shared" si="664"/>
        <v>1.2296697490092471E-3</v>
      </c>
      <c r="IE68" s="1226">
        <f t="shared" si="665"/>
        <v>0</v>
      </c>
      <c r="IF68" s="1226">
        <f t="shared" si="666"/>
        <v>0</v>
      </c>
      <c r="IG68" s="1226">
        <f t="shared" si="667"/>
        <v>0</v>
      </c>
      <c r="IH68" s="1226">
        <f t="shared" si="668"/>
        <v>0</v>
      </c>
      <c r="II68" s="1226">
        <f t="shared" si="669"/>
        <v>0</v>
      </c>
      <c r="IJ68" s="1226">
        <f t="shared" si="670"/>
        <v>0</v>
      </c>
      <c r="IK68" s="1226">
        <f t="shared" si="671"/>
        <v>0</v>
      </c>
      <c r="IL68" s="1226">
        <f t="shared" si="672"/>
        <v>0</v>
      </c>
      <c r="IM68" s="1226">
        <f t="shared" si="673"/>
        <v>0</v>
      </c>
      <c r="IN68" s="1226">
        <f t="shared" si="674"/>
        <v>0</v>
      </c>
      <c r="IO68" s="1226">
        <f t="shared" si="675"/>
        <v>0</v>
      </c>
      <c r="IP68" s="1226">
        <f t="shared" si="676"/>
        <v>0</v>
      </c>
      <c r="IQ68" s="1226">
        <f t="shared" si="677"/>
        <v>0</v>
      </c>
      <c r="IR68" s="902"/>
      <c r="IS68" s="902"/>
      <c r="IT68" s="902"/>
      <c r="IU68" s="902"/>
      <c r="IV68" s="902"/>
      <c r="IW68" s="902"/>
      <c r="IX68" s="902"/>
      <c r="IY68" s="902"/>
      <c r="IZ68" s="1365"/>
      <c r="JA68" s="1231">
        <f t="shared" ref="JA68:KQ68" si="736">SUM(BW68*$DP$28)</f>
        <v>0</v>
      </c>
      <c r="JB68" s="1231">
        <f t="shared" si="736"/>
        <v>0</v>
      </c>
      <c r="JC68" s="1231">
        <f t="shared" si="736"/>
        <v>0</v>
      </c>
      <c r="JD68" s="942">
        <f t="shared" si="736"/>
        <v>0</v>
      </c>
      <c r="JE68" s="942">
        <f t="shared" si="736"/>
        <v>0</v>
      </c>
      <c r="JF68" s="943">
        <f t="shared" si="736"/>
        <v>0</v>
      </c>
      <c r="JG68" s="944">
        <f t="shared" si="736"/>
        <v>0</v>
      </c>
      <c r="JH68" s="944">
        <f t="shared" si="736"/>
        <v>0</v>
      </c>
      <c r="JI68" s="944">
        <f t="shared" si="736"/>
        <v>0</v>
      </c>
      <c r="JJ68" s="944">
        <f t="shared" si="736"/>
        <v>0</v>
      </c>
      <c r="JK68" s="944">
        <f t="shared" si="736"/>
        <v>3</v>
      </c>
      <c r="JL68" s="944">
        <f t="shared" si="736"/>
        <v>0</v>
      </c>
      <c r="JM68" s="944">
        <f t="shared" si="736"/>
        <v>0</v>
      </c>
      <c r="JN68" s="944">
        <f t="shared" si="736"/>
        <v>0</v>
      </c>
      <c r="JO68" s="1231">
        <f t="shared" si="736"/>
        <v>0</v>
      </c>
      <c r="JP68" s="942">
        <f t="shared" si="736"/>
        <v>0</v>
      </c>
      <c r="JQ68" s="943">
        <f t="shared" si="736"/>
        <v>0</v>
      </c>
      <c r="JR68" s="944">
        <f t="shared" si="736"/>
        <v>0.4</v>
      </c>
      <c r="JS68" s="944">
        <f t="shared" si="736"/>
        <v>1.256</v>
      </c>
      <c r="JT68" s="944">
        <f t="shared" si="736"/>
        <v>0</v>
      </c>
      <c r="JU68" s="944">
        <f t="shared" si="736"/>
        <v>0</v>
      </c>
      <c r="JV68" s="945">
        <f t="shared" si="736"/>
        <v>0</v>
      </c>
      <c r="JW68" s="945">
        <f t="shared" si="736"/>
        <v>0.74980000000000002</v>
      </c>
      <c r="JX68" s="945">
        <f t="shared" si="736"/>
        <v>0.79979</v>
      </c>
      <c r="JY68" s="945">
        <f t="shared" si="736"/>
        <v>4.0000000000000001E-3</v>
      </c>
      <c r="JZ68" s="945">
        <f t="shared" si="736"/>
        <v>0.44988</v>
      </c>
      <c r="KA68" s="945">
        <f t="shared" si="736"/>
        <v>0.13496</v>
      </c>
      <c r="KB68" s="945">
        <f t="shared" si="736"/>
        <v>0.22994000000000001</v>
      </c>
      <c r="KC68" s="945">
        <f t="shared" si="736"/>
        <v>9.6492000000000004</v>
      </c>
      <c r="KD68" s="946">
        <f t="shared" si="736"/>
        <v>4.6543000000000001</v>
      </c>
      <c r="KE68" s="946">
        <f t="shared" si="736"/>
        <v>0</v>
      </c>
      <c r="KF68" s="946">
        <f t="shared" si="736"/>
        <v>0</v>
      </c>
      <c r="KG68" s="946">
        <f t="shared" si="736"/>
        <v>0</v>
      </c>
      <c r="KH68" s="946">
        <f t="shared" si="736"/>
        <v>0</v>
      </c>
      <c r="KI68" s="946">
        <f t="shared" si="736"/>
        <v>0</v>
      </c>
      <c r="KJ68" s="946">
        <f t="shared" si="736"/>
        <v>0</v>
      </c>
      <c r="KK68" s="946">
        <f t="shared" si="736"/>
        <v>0</v>
      </c>
      <c r="KL68" s="946">
        <f t="shared" si="736"/>
        <v>0</v>
      </c>
      <c r="KM68" s="946">
        <f t="shared" si="736"/>
        <v>0</v>
      </c>
      <c r="KN68" s="946">
        <f t="shared" si="736"/>
        <v>0</v>
      </c>
      <c r="KO68" s="946">
        <f t="shared" si="736"/>
        <v>0</v>
      </c>
      <c r="KP68" s="946">
        <f t="shared" si="736"/>
        <v>0</v>
      </c>
      <c r="KQ68" s="946">
        <f t="shared" si="736"/>
        <v>0</v>
      </c>
      <c r="KR68" s="898"/>
      <c r="KS68" s="898"/>
      <c r="KT68" s="898"/>
      <c r="KU68" s="898"/>
      <c r="KV68" s="898"/>
      <c r="KW68" s="898"/>
      <c r="KX68" s="898"/>
      <c r="KY68" s="898"/>
      <c r="KZ68" s="1363"/>
      <c r="LA68" s="1217">
        <f t="shared" ref="LA68:MM68" si="737">SUM(JA68/$DO$28)</f>
        <v>0</v>
      </c>
      <c r="LB68" s="1217">
        <f t="shared" si="737"/>
        <v>0</v>
      </c>
      <c r="LC68" s="1217">
        <f t="shared" si="737"/>
        <v>0</v>
      </c>
      <c r="LD68" s="545">
        <f t="shared" si="737"/>
        <v>0</v>
      </c>
      <c r="LE68" s="545">
        <f t="shared" si="737"/>
        <v>0</v>
      </c>
      <c r="LF68" s="329">
        <f t="shared" si="737"/>
        <v>0</v>
      </c>
      <c r="LG68" s="550">
        <f t="shared" si="737"/>
        <v>0</v>
      </c>
      <c r="LH68" s="550">
        <f t="shared" si="737"/>
        <v>0</v>
      </c>
      <c r="LI68" s="550">
        <f t="shared" si="737"/>
        <v>0</v>
      </c>
      <c r="LJ68" s="550">
        <f t="shared" si="737"/>
        <v>0</v>
      </c>
      <c r="LK68" s="550">
        <f t="shared" si="737"/>
        <v>3</v>
      </c>
      <c r="LL68" s="550">
        <f t="shared" si="737"/>
        <v>0</v>
      </c>
      <c r="LM68" s="550">
        <f t="shared" si="737"/>
        <v>0</v>
      </c>
      <c r="LN68" s="550">
        <f t="shared" si="737"/>
        <v>0</v>
      </c>
      <c r="LO68" s="1217">
        <f t="shared" si="737"/>
        <v>0</v>
      </c>
      <c r="LP68" s="1217">
        <f t="shared" si="737"/>
        <v>0</v>
      </c>
      <c r="LQ68" s="1217">
        <f t="shared" si="737"/>
        <v>0</v>
      </c>
      <c r="LR68" s="550">
        <f t="shared" si="737"/>
        <v>0.4</v>
      </c>
      <c r="LS68" s="550">
        <f t="shared" si="737"/>
        <v>1.256</v>
      </c>
      <c r="LT68" s="550">
        <f t="shared" si="737"/>
        <v>0</v>
      </c>
      <c r="LU68" s="550">
        <f t="shared" si="737"/>
        <v>0</v>
      </c>
      <c r="LV68" s="932">
        <f t="shared" si="737"/>
        <v>0</v>
      </c>
      <c r="LW68" s="932">
        <f t="shared" si="737"/>
        <v>0.74980000000000002</v>
      </c>
      <c r="LX68" s="932">
        <f t="shared" si="737"/>
        <v>0.79979</v>
      </c>
      <c r="LY68" s="932">
        <f t="shared" si="737"/>
        <v>4.0000000000000001E-3</v>
      </c>
      <c r="LZ68" s="932">
        <f t="shared" si="737"/>
        <v>0.44988</v>
      </c>
      <c r="MA68" s="932">
        <f t="shared" si="737"/>
        <v>0.13496</v>
      </c>
      <c r="MB68" s="932">
        <f t="shared" si="737"/>
        <v>0.22994000000000001</v>
      </c>
      <c r="MC68" s="932">
        <f t="shared" si="737"/>
        <v>9.6492000000000004</v>
      </c>
      <c r="MD68" s="932">
        <f t="shared" si="737"/>
        <v>4.6543000000000001</v>
      </c>
      <c r="ME68" s="327">
        <f t="shared" si="737"/>
        <v>0</v>
      </c>
      <c r="MF68" s="327">
        <f t="shared" si="737"/>
        <v>0</v>
      </c>
      <c r="MG68" s="327">
        <f t="shared" si="737"/>
        <v>0</v>
      </c>
      <c r="MH68" s="327">
        <f t="shared" si="737"/>
        <v>0</v>
      </c>
      <c r="MI68" s="327">
        <f t="shared" si="737"/>
        <v>0</v>
      </c>
      <c r="MJ68" s="327">
        <f t="shared" si="737"/>
        <v>0</v>
      </c>
      <c r="MK68" s="327">
        <f t="shared" si="737"/>
        <v>0</v>
      </c>
      <c r="ML68" s="327">
        <f t="shared" si="737"/>
        <v>0</v>
      </c>
      <c r="MM68" s="327">
        <f t="shared" si="737"/>
        <v>0</v>
      </c>
      <c r="MN68" s="327">
        <f t="shared" ref="MN68:MP68" si="738">SUM(KN68/$DO$28)</f>
        <v>0</v>
      </c>
      <c r="MO68" s="327">
        <f t="shared" si="738"/>
        <v>0</v>
      </c>
      <c r="MP68" s="327">
        <f t="shared" si="738"/>
        <v>0</v>
      </c>
      <c r="MQ68" s="327">
        <f>SUM(KQ68/$DO$28)</f>
        <v>0</v>
      </c>
    </row>
    <row r="69" spans="1:355" s="317" customFormat="1" ht="3.75" customHeight="1" collapsed="1" thickTop="1" thickBot="1" x14ac:dyDescent="0.3">
      <c r="A69" s="941"/>
      <c r="B69" s="319"/>
      <c r="C69" s="319"/>
      <c r="D69" s="319"/>
      <c r="E69" s="319"/>
      <c r="F69" s="319"/>
      <c r="G69" s="319"/>
      <c r="H69" s="319"/>
      <c r="I69" s="319"/>
      <c r="J69" s="319"/>
      <c r="K69" s="319"/>
      <c r="L69" s="319"/>
      <c r="M69" s="617"/>
      <c r="N69" s="618"/>
      <c r="O69" s="1534"/>
      <c r="P69" s="319"/>
      <c r="Q69" s="617"/>
      <c r="R69" s="618"/>
      <c r="S69" s="1534"/>
      <c r="T69" s="319"/>
      <c r="U69" s="617"/>
      <c r="V69" s="618"/>
      <c r="W69" s="1534"/>
      <c r="X69" s="319"/>
      <c r="Y69" s="617"/>
      <c r="Z69" s="618"/>
      <c r="AA69" s="1534"/>
      <c r="AB69" s="319"/>
      <c r="AC69" s="617"/>
      <c r="AD69" s="618"/>
      <c r="AE69" s="1534"/>
      <c r="AF69" s="319"/>
      <c r="AG69" s="617"/>
      <c r="AH69" s="618"/>
      <c r="AI69" s="1534"/>
      <c r="AJ69" s="319"/>
      <c r="AK69" s="617"/>
      <c r="AL69" s="618"/>
      <c r="AM69" s="1534"/>
      <c r="AN69" s="319"/>
      <c r="AO69" s="617"/>
      <c r="AP69" s="618"/>
      <c r="AQ69" s="1534"/>
      <c r="AR69" s="319"/>
      <c r="AS69" s="617"/>
      <c r="AT69" s="618"/>
      <c r="AU69" s="1534"/>
      <c r="AV69" s="319"/>
      <c r="AW69" s="617"/>
      <c r="AX69" s="618"/>
      <c r="AY69" s="1534"/>
      <c r="AZ69" s="319"/>
      <c r="BA69" s="617"/>
      <c r="BB69" s="319"/>
      <c r="BC69" s="649"/>
      <c r="BD69" s="319"/>
      <c r="BE69" s="617"/>
      <c r="BF69" s="319"/>
      <c r="BG69" s="319"/>
      <c r="BH69" s="319"/>
      <c r="BI69" s="319"/>
      <c r="BJ69" s="319"/>
      <c r="BK69" s="649"/>
      <c r="BL69" s="1596"/>
      <c r="BM69" s="1596"/>
      <c r="BN69" s="1596"/>
      <c r="BO69" s="1596"/>
      <c r="BP69" s="1596"/>
      <c r="BQ69" s="1484"/>
      <c r="BR69" s="323"/>
      <c r="BS69" s="697"/>
      <c r="BT69" s="686"/>
      <c r="BU69" s="1149"/>
      <c r="BV69" s="1149"/>
      <c r="BW69" s="686"/>
      <c r="BX69" s="686"/>
      <c r="BY69" s="686"/>
      <c r="BZ69" s="686"/>
      <c r="CA69" s="686"/>
      <c r="CB69" s="686"/>
      <c r="CC69" s="686"/>
      <c r="CD69" s="686"/>
      <c r="CE69" s="686"/>
      <c r="CF69" s="686"/>
      <c r="CG69" s="686"/>
      <c r="CH69" s="686"/>
      <c r="CI69" s="686"/>
      <c r="CJ69" s="686"/>
      <c r="CK69" s="686"/>
      <c r="CL69" s="686"/>
      <c r="CM69" s="686"/>
      <c r="CN69" s="686"/>
      <c r="CO69" s="686"/>
      <c r="CP69" s="686"/>
      <c r="CQ69" s="686"/>
      <c r="CR69" s="686"/>
      <c r="CS69" s="686"/>
      <c r="CT69" s="686"/>
      <c r="CU69" s="686"/>
      <c r="CV69" s="686"/>
      <c r="CW69" s="686"/>
      <c r="CX69" s="686"/>
      <c r="CY69" s="686"/>
      <c r="CZ69" s="686"/>
      <c r="DA69" s="686"/>
      <c r="DB69" s="686"/>
      <c r="DC69" s="686"/>
      <c r="DD69" s="686"/>
      <c r="DE69" s="686"/>
      <c r="DF69" s="686"/>
      <c r="DG69" s="686"/>
      <c r="DH69" s="686"/>
      <c r="DI69" s="686"/>
      <c r="DJ69" s="686"/>
      <c r="DK69" s="686"/>
      <c r="DL69" s="686"/>
      <c r="DM69" s="686"/>
      <c r="DN69" s="933"/>
      <c r="DT69" s="218"/>
      <c r="EM69" s="900"/>
      <c r="EN69" s="900"/>
      <c r="EO69" s="900"/>
      <c r="EP69" s="900"/>
      <c r="EQ69" s="900"/>
      <c r="ER69" s="900"/>
      <c r="ES69" s="900"/>
      <c r="ET69" s="900"/>
      <c r="EU69" s="900"/>
      <c r="EV69" s="900"/>
      <c r="EW69" s="900"/>
      <c r="EX69" s="900"/>
      <c r="EY69" s="900"/>
      <c r="EZ69" s="1347"/>
      <c r="FA69" s="686"/>
      <c r="FB69" s="686"/>
      <c r="FC69" s="686"/>
      <c r="FD69" s="686"/>
      <c r="FE69" s="686"/>
      <c r="FF69" s="686"/>
      <c r="FG69" s="686"/>
      <c r="FH69" s="686"/>
      <c r="FI69" s="686"/>
      <c r="FJ69" s="686"/>
      <c r="FK69" s="686"/>
      <c r="FL69" s="686"/>
      <c r="FM69" s="686"/>
      <c r="FN69" s="686"/>
      <c r="FO69" s="686"/>
      <c r="FP69" s="686"/>
      <c r="FQ69" s="686"/>
      <c r="FR69" s="686"/>
      <c r="FS69" s="686"/>
      <c r="FT69" s="686"/>
      <c r="FU69" s="686"/>
      <c r="FV69" s="686"/>
      <c r="FW69" s="686"/>
      <c r="FX69" s="686"/>
      <c r="FY69" s="686"/>
      <c r="FZ69" s="686"/>
      <c r="GA69" s="686"/>
      <c r="GB69" s="686"/>
      <c r="GC69" s="686"/>
      <c r="GD69" s="686"/>
      <c r="GE69" s="686"/>
      <c r="GF69" s="686"/>
      <c r="GG69" s="686"/>
      <c r="GH69" s="686"/>
      <c r="GI69" s="686"/>
      <c r="GJ69" s="686"/>
      <c r="GK69" s="686"/>
      <c r="GL69" s="686"/>
      <c r="GM69" s="686"/>
      <c r="GN69" s="686"/>
      <c r="GO69" s="686"/>
      <c r="GP69" s="686"/>
      <c r="GQ69" s="686"/>
      <c r="GR69" s="900"/>
      <c r="GS69" s="900"/>
      <c r="GT69" s="900"/>
      <c r="GU69" s="900"/>
      <c r="GV69" s="900"/>
      <c r="GW69" s="900"/>
      <c r="GX69" s="900"/>
      <c r="GY69" s="900"/>
      <c r="GZ69" s="1375"/>
      <c r="HA69" s="686"/>
      <c r="HB69" s="686"/>
      <c r="HC69" s="686"/>
      <c r="HD69" s="686"/>
      <c r="HE69" s="686"/>
      <c r="HF69" s="686"/>
      <c r="HG69" s="686"/>
      <c r="HH69" s="686"/>
      <c r="HI69" s="686"/>
      <c r="HJ69" s="686"/>
      <c r="HK69" s="686"/>
      <c r="HL69" s="686"/>
      <c r="HM69" s="686"/>
      <c r="HN69" s="686"/>
      <c r="HO69" s="686"/>
      <c r="HP69" s="686"/>
      <c r="HQ69" s="686"/>
      <c r="HR69" s="686"/>
      <c r="HS69" s="686"/>
      <c r="HT69" s="686"/>
      <c r="HU69" s="686"/>
      <c r="HV69" s="686"/>
      <c r="HW69" s="686"/>
      <c r="HX69" s="686"/>
      <c r="HY69" s="686"/>
      <c r="HZ69" s="686"/>
      <c r="IA69" s="686"/>
      <c r="IB69" s="686"/>
      <c r="IC69" s="686"/>
      <c r="ID69" s="686"/>
      <c r="IE69" s="686"/>
      <c r="IF69" s="686"/>
      <c r="IG69" s="686"/>
      <c r="IH69" s="686"/>
      <c r="II69" s="686"/>
      <c r="IJ69" s="686"/>
      <c r="IK69" s="686"/>
      <c r="IL69" s="686"/>
      <c r="IM69" s="686"/>
      <c r="IN69" s="686"/>
      <c r="IO69" s="686"/>
      <c r="IP69" s="686"/>
      <c r="IQ69" s="686"/>
      <c r="IR69" s="900"/>
      <c r="IS69" s="900"/>
      <c r="IT69" s="900"/>
      <c r="IU69" s="900"/>
      <c r="IV69" s="900"/>
      <c r="IW69" s="900"/>
      <c r="IX69" s="900"/>
      <c r="IY69" s="900"/>
      <c r="IZ69" s="1363"/>
      <c r="JA69" s="686"/>
      <c r="JB69" s="686"/>
      <c r="JC69" s="686"/>
      <c r="JD69" s="686"/>
      <c r="JE69" s="686"/>
      <c r="JF69" s="686"/>
      <c r="JG69" s="686"/>
      <c r="JH69" s="686"/>
      <c r="JI69" s="686"/>
      <c r="JJ69" s="686"/>
      <c r="JK69" s="686"/>
      <c r="JL69" s="686"/>
      <c r="JM69" s="686"/>
      <c r="JN69" s="686"/>
      <c r="JO69" s="686"/>
      <c r="JP69" s="686"/>
      <c r="JQ69" s="686"/>
      <c r="JR69" s="686"/>
      <c r="JS69" s="686"/>
      <c r="JT69" s="686"/>
      <c r="JU69" s="686"/>
      <c r="JV69" s="686"/>
      <c r="JW69" s="686"/>
      <c r="JX69" s="686"/>
      <c r="JY69" s="686"/>
      <c r="JZ69" s="686"/>
      <c r="KA69" s="686"/>
      <c r="KB69" s="686"/>
      <c r="KC69" s="686"/>
      <c r="KD69" s="686"/>
      <c r="KE69" s="686"/>
      <c r="KF69" s="686"/>
      <c r="KG69" s="686"/>
      <c r="KH69" s="686"/>
      <c r="KI69" s="686"/>
      <c r="KJ69" s="686"/>
      <c r="KK69" s="686"/>
      <c r="KL69" s="686"/>
      <c r="KM69" s="686"/>
      <c r="KN69" s="686"/>
      <c r="KO69" s="686"/>
      <c r="KP69" s="686"/>
      <c r="KQ69" s="686"/>
      <c r="KR69" s="900"/>
      <c r="KS69" s="900"/>
      <c r="KT69" s="900"/>
      <c r="KU69" s="900"/>
      <c r="KV69" s="900"/>
      <c r="KW69" s="900"/>
      <c r="KX69" s="900"/>
      <c r="KY69" s="900"/>
      <c r="KZ69" s="1363"/>
      <c r="LA69" s="686"/>
      <c r="LB69" s="686"/>
      <c r="LC69" s="686"/>
      <c r="LD69" s="686"/>
      <c r="LE69" s="686"/>
      <c r="LF69" s="686"/>
      <c r="LG69" s="686"/>
      <c r="LH69" s="686"/>
      <c r="LI69" s="686"/>
      <c r="LJ69" s="686"/>
      <c r="LK69" s="686"/>
      <c r="LL69" s="686"/>
      <c r="LM69" s="686"/>
      <c r="LN69" s="686"/>
      <c r="LO69" s="686"/>
      <c r="LP69" s="686"/>
      <c r="LQ69" s="686"/>
      <c r="LR69" s="686"/>
      <c r="LS69" s="686"/>
      <c r="LT69" s="686"/>
      <c r="LU69" s="686"/>
      <c r="LV69" s="686"/>
      <c r="LW69" s="686"/>
      <c r="LX69" s="686"/>
      <c r="LY69" s="686"/>
      <c r="LZ69" s="686"/>
      <c r="MA69" s="686"/>
      <c r="MB69" s="686"/>
      <c r="MC69" s="686"/>
      <c r="MD69" s="686"/>
      <c r="ME69" s="686"/>
      <c r="MF69" s="686"/>
      <c r="MG69" s="686"/>
      <c r="MH69" s="686"/>
      <c r="MI69" s="686"/>
      <c r="MJ69" s="686"/>
      <c r="MK69" s="686"/>
      <c r="ML69" s="686"/>
      <c r="MM69" s="686"/>
      <c r="MN69" s="686"/>
      <c r="MO69" s="686"/>
      <c r="MP69" s="686"/>
      <c r="MQ69" s="686"/>
    </row>
    <row r="70" spans="1:355" s="317" customFormat="1" ht="12.75" customHeight="1" thickTop="1" thickBot="1" x14ac:dyDescent="0.25">
      <c r="A70" s="941">
        <v>3</v>
      </c>
      <c r="B70" s="1965" t="s">
        <v>1343</v>
      </c>
      <c r="C70" s="1966"/>
      <c r="D70" s="776">
        <v>7</v>
      </c>
      <c r="E70" s="661">
        <v>20</v>
      </c>
      <c r="F70" s="319"/>
      <c r="G70" s="1951" t="s">
        <v>1344</v>
      </c>
      <c r="H70" s="1952"/>
      <c r="I70" s="776">
        <v>10</v>
      </c>
      <c r="J70" s="646">
        <v>1</v>
      </c>
      <c r="K70" s="319"/>
      <c r="L70" s="1940" t="s">
        <v>1317</v>
      </c>
      <c r="M70" s="1941"/>
      <c r="N70" s="1942"/>
      <c r="O70" s="1536">
        <f>SUM($BH$6,$N71)</f>
        <v>18.996702774108325</v>
      </c>
      <c r="P70" s="647">
        <v>20000</v>
      </c>
      <c r="Q70" s="623" t="s">
        <v>825</v>
      </c>
      <c r="R70" s="777">
        <f>(P70/69.5388)</f>
        <v>287.60921960114354</v>
      </c>
      <c r="S70" s="1536">
        <f>SUM($O70,$R71)</f>
        <v>101.49436004250944</v>
      </c>
      <c r="T70" s="1849" t="str">
        <f>IF($BN$5="ON","82F                28c",IF($BN$5="OFF","80F                27c"))</f>
        <v>82F                28c</v>
      </c>
      <c r="U70" s="1850"/>
      <c r="V70" s="1851"/>
      <c r="W70" s="1536">
        <f>SUM($S70,$V71)</f>
        <v>320.77450509118762</v>
      </c>
      <c r="X70" s="1849" t="str">
        <f>IF($BN$5="ON","70F                21c",IF($BN$5="OFF","70F                21c"))</f>
        <v>70F                21c</v>
      </c>
      <c r="Y70" s="1850"/>
      <c r="Z70" s="1851"/>
      <c r="AA70" s="1536">
        <f>SUM($W70,$Z71)</f>
        <v>487.11399787452729</v>
      </c>
      <c r="AB70" s="1849" t="str">
        <f>IF($BN$5="ON","70%                55%",IF($BN$5="OFF","70%                55%"))</f>
        <v>70%                55%</v>
      </c>
      <c r="AC70" s="1850"/>
      <c r="AD70" s="1851"/>
      <c r="AE70" s="1536">
        <f>SUM($AA70,$AD71)</f>
        <v>603.30617193294108</v>
      </c>
      <c r="AF70" s="1939" t="s">
        <v>1356</v>
      </c>
      <c r="AG70" s="1850"/>
      <c r="AH70" s="1851"/>
      <c r="AI70" s="1536">
        <f>SUM($AE70,$AH71)</f>
        <v>603.30617193294108</v>
      </c>
      <c r="AJ70" s="1939" t="s">
        <v>3</v>
      </c>
      <c r="AK70" s="1850"/>
      <c r="AL70" s="1851"/>
      <c r="AM70" s="1536">
        <f>SUM($AI70,$AL71)</f>
        <v>614.74078502841178</v>
      </c>
      <c r="AN70" s="1939" t="s">
        <v>853</v>
      </c>
      <c r="AO70" s="1850"/>
      <c r="AP70" s="1851"/>
      <c r="AQ70" s="1536">
        <f>SUM($AM70,$AP71)</f>
        <v>628.80422462956278</v>
      </c>
      <c r="AR70" s="1849" t="str">
        <f>IF($BN$5="ON","68F                20c",IF($BN$5="OFF","68F                20c"))</f>
        <v>68F                20c</v>
      </c>
      <c r="AS70" s="1850"/>
      <c r="AT70" s="1851"/>
      <c r="AU70" s="1536">
        <f>SUM($AQ70,$AT71)</f>
        <v>628.80422462956278</v>
      </c>
      <c r="AV70" s="1849" t="str">
        <f>IF($BN$5="ON","1500 PPM co2",IF($BN$5="OFF","1500 PPM co2"))</f>
        <v>1500 PPM co2</v>
      </c>
      <c r="AW70" s="1850"/>
      <c r="AX70" s="1851"/>
      <c r="AY70" s="1536">
        <f>SUM($AU70,$AX71,$AX72)</f>
        <v>628.80422462956278</v>
      </c>
      <c r="AZ70" s="745">
        <f>DZ$331</f>
        <v>0.5</v>
      </c>
      <c r="BA70" s="728">
        <f>(E70*AZ70)*(J70)</f>
        <v>10</v>
      </c>
      <c r="BB70" s="729">
        <f>IF($BI$6="ON",$BR85,IF($BI$6="OFF",$BS85))</f>
        <v>29.98678996036988</v>
      </c>
      <c r="BC70" s="894">
        <f>SUM($AY70,$BB70,$BB71,$BB72)</f>
        <v>658.79101458993262</v>
      </c>
      <c r="BD70" s="1937">
        <v>6.2</v>
      </c>
      <c r="BE70" s="1938"/>
      <c r="BF70" s="319"/>
      <c r="BG70" s="623">
        <v>0.8</v>
      </c>
      <c r="BH70" s="1016">
        <v>1</v>
      </c>
      <c r="BI70" s="1014" t="str">
        <f>BG70*500&amp;"-"&amp;BH70*500</f>
        <v>400-500</v>
      </c>
      <c r="BJ70" s="1014" t="str">
        <f>BG70*640&amp;"-"&amp;BH70*640</f>
        <v>512-640</v>
      </c>
      <c r="BK70" s="1014" t="str">
        <f>BG70*700&amp;"-"&amp;BH70*700</f>
        <v>560-700</v>
      </c>
      <c r="BL70" s="1591">
        <v>3</v>
      </c>
      <c r="BM70" s="1591">
        <v>1</v>
      </c>
      <c r="BN70" s="1591">
        <v>2</v>
      </c>
      <c r="BO70" s="1592">
        <v>0.25</v>
      </c>
      <c r="BP70" s="1592">
        <v>0.5</v>
      </c>
      <c r="BQ70" s="1484"/>
      <c r="BR70" s="921">
        <f>SUM($BR74:$BR88)</f>
        <v>658.79101458993262</v>
      </c>
      <c r="BS70" s="1293">
        <f>SUM($CK70:$DM70)</f>
        <v>450.57593657391681</v>
      </c>
      <c r="BT70" s="1288">
        <f>SUM($CK70:$DM70)/500</f>
        <v>0.90115187314783363</v>
      </c>
      <c r="BU70" s="1150" t="str">
        <f>$B70</f>
        <v xml:space="preserve">Early Veg </v>
      </c>
      <c r="BV70" s="1152">
        <f>SUM(CK70:DM70)</f>
        <v>450.57593657391681</v>
      </c>
      <c r="BW70" s="1247">
        <f t="shared" ref="BW70:CD70" si="739">SUM(HA74:HA88)*1000</f>
        <v>7.8591534057297023</v>
      </c>
      <c r="BX70" s="1247">
        <f t="shared" si="739"/>
        <v>99.802603937481933</v>
      </c>
      <c r="BY70" s="1247">
        <f t="shared" si="739"/>
        <v>0</v>
      </c>
      <c r="BZ70" s="1247">
        <f t="shared" si="739"/>
        <v>30.848926485712223</v>
      </c>
      <c r="CA70" s="1247">
        <f t="shared" si="739"/>
        <v>0</v>
      </c>
      <c r="CB70" s="1247">
        <f t="shared" si="739"/>
        <v>124.50589661825059</v>
      </c>
      <c r="CC70" s="1247">
        <f t="shared" si="739"/>
        <v>0</v>
      </c>
      <c r="CD70" s="1247">
        <f t="shared" si="739"/>
        <v>0</v>
      </c>
      <c r="CE70" s="1247">
        <f t="shared" ref="CE70:CJ70" si="740">SUM(HI74:HI88)*1000</f>
        <v>0</v>
      </c>
      <c r="CF70" s="1247">
        <f t="shared" si="740"/>
        <v>0</v>
      </c>
      <c r="CG70" s="1247">
        <f t="shared" si="740"/>
        <v>0.26417437252311754</v>
      </c>
      <c r="CH70" s="1247">
        <f t="shared" si="740"/>
        <v>0</v>
      </c>
      <c r="CI70" s="1247">
        <f t="shared" si="740"/>
        <v>0</v>
      </c>
      <c r="CJ70" s="1247">
        <f t="shared" si="740"/>
        <v>27.097490092470281</v>
      </c>
      <c r="CK70" s="1202">
        <f>SUM(HO74:HO88)*1000+SUM(HA74:HA88)*1000+SUM(HB74:HB88)*1000+SUM(HC74:HC88)*1000</f>
        <v>107.66175734321163</v>
      </c>
      <c r="CL70" s="1202">
        <f>SUM(HP74:HP88)*1000+SUM(HD74:HD88)*1000+SUM(HE74:HE88)*1000</f>
        <v>30.848926485712223</v>
      </c>
      <c r="CM70" s="1202">
        <f>SUM(HQ74:HQ88)*1000+SUM(HF74:HF88)*1000</f>
        <v>124.50589661825059</v>
      </c>
      <c r="CN70" s="1202">
        <f>SUM(HR74:HR89)*1000+SUM(HG74:HG89)*1000+SUM(HH74:HH89)*1000</f>
        <v>38.277285188526633</v>
      </c>
      <c r="CO70" s="1202">
        <f>SUM(HS74:HS88)*1000+SUM(HI74:HI88)*1000+SUM(HJ74:HJ88)*1000</f>
        <v>85.155298063516383</v>
      </c>
      <c r="CP70" s="1202">
        <f>SUM(HT74:HT89)*1000+SUM(HK74:HK89)*1000+SUM(HL74:HL89)*1000</f>
        <v>25.846105411579117</v>
      </c>
      <c r="CQ70" s="1202">
        <f>SUM(HU74:HU88)*1000+SUM(HM74:HM88)*1000+SUM(HN74:HN88)*1000</f>
        <v>27.097490092470281</v>
      </c>
      <c r="CR70" s="1202">
        <f t="shared" ref="CR70:DF70" si="741">SUM(HV74:HV88)*1000</f>
        <v>6.8454879076658374E-3</v>
      </c>
      <c r="CS70" s="1202">
        <f t="shared" si="741"/>
        <v>1.8945669916534185</v>
      </c>
      <c r="CT70" s="1202">
        <f t="shared" si="741"/>
        <v>0.89585394268203933</v>
      </c>
      <c r="CU70" s="1202">
        <f t="shared" si="741"/>
        <v>1.4783692144999817E-2</v>
      </c>
      <c r="CV70" s="1202">
        <f t="shared" si="741"/>
        <v>0.32422328980593279</v>
      </c>
      <c r="CW70" s="1202">
        <f t="shared" si="741"/>
        <v>0.18921094705688346</v>
      </c>
      <c r="CX70" s="1202">
        <f t="shared" si="741"/>
        <v>0.19766008840430749</v>
      </c>
      <c r="CY70" s="1202">
        <f t="shared" si="741"/>
        <v>2.5493262879788641</v>
      </c>
      <c r="CZ70" s="1202">
        <f t="shared" si="741"/>
        <v>1.229669749009247</v>
      </c>
      <c r="DA70" s="1202">
        <f t="shared" si="741"/>
        <v>0.78202239478688251</v>
      </c>
      <c r="DB70" s="1202">
        <f t="shared" si="741"/>
        <v>2.7587136051132344</v>
      </c>
      <c r="DC70" s="1202">
        <f t="shared" si="741"/>
        <v>0.34030089410640169</v>
      </c>
      <c r="DD70" s="1202">
        <f t="shared" si="741"/>
        <v>0</v>
      </c>
      <c r="DE70" s="1202">
        <f t="shared" si="741"/>
        <v>0</v>
      </c>
      <c r="DF70" s="1202">
        <f t="shared" si="741"/>
        <v>0</v>
      </c>
      <c r="DG70" s="1202">
        <f>SUM(IK74:IK88)*1000</f>
        <v>0</v>
      </c>
      <c r="DH70" s="1202">
        <f>SUM(IL74:IL88)*1000</f>
        <v>0</v>
      </c>
      <c r="DI70" s="1202">
        <f>SUM(IM74:IM88)*1000</f>
        <v>0</v>
      </c>
      <c r="DJ70" s="1202">
        <f t="shared" ref="DJ70:DL70" si="742">SUM(IN74:IN88)*1000</f>
        <v>0</v>
      </c>
      <c r="DK70" s="1202">
        <f t="shared" si="742"/>
        <v>0</v>
      </c>
      <c r="DL70" s="1202">
        <f t="shared" si="742"/>
        <v>0</v>
      </c>
      <c r="DM70" s="1202">
        <f t="shared" ref="DM70" si="743">SUM(IQ74:IQ88)*1000</f>
        <v>0</v>
      </c>
      <c r="DN70" s="933"/>
      <c r="DT70" s="894"/>
      <c r="EM70" s="618"/>
      <c r="EN70" s="618"/>
      <c r="EO70" s="618"/>
      <c r="EP70" s="618"/>
      <c r="EQ70" s="618"/>
      <c r="ER70" s="618"/>
      <c r="ES70" s="618"/>
      <c r="ET70" s="618"/>
      <c r="EU70" s="618"/>
      <c r="EV70" s="618"/>
      <c r="EW70" s="618"/>
      <c r="EX70" s="618"/>
      <c r="EY70" s="618"/>
      <c r="EZ70" s="1347"/>
      <c r="FA70" s="1223" t="s">
        <v>1872</v>
      </c>
      <c r="FB70" s="908"/>
      <c r="FC70" s="757"/>
      <c r="FD70" s="938"/>
      <c r="FE70" s="938"/>
      <c r="FF70" s="1080"/>
      <c r="FG70" s="319"/>
      <c r="FH70" s="319"/>
      <c r="FI70" s="319"/>
      <c r="FJ70" s="319"/>
      <c r="FK70" s="319"/>
      <c r="FL70" s="319"/>
      <c r="FM70" s="319"/>
      <c r="FN70" s="319"/>
      <c r="FO70" s="1841" t="s">
        <v>1873</v>
      </c>
      <c r="FP70" s="1842"/>
      <c r="FQ70" s="1842"/>
      <c r="FR70" s="1842"/>
      <c r="FS70" s="1842"/>
      <c r="FT70" s="1842"/>
      <c r="FU70" s="1842"/>
      <c r="FV70" s="319"/>
      <c r="FW70" s="319"/>
      <c r="FX70" s="319"/>
      <c r="FY70" s="319"/>
      <c r="FZ70" s="319"/>
      <c r="GA70" s="319"/>
      <c r="GB70" s="319"/>
      <c r="GC70" s="319"/>
      <c r="GD70" s="319"/>
      <c r="GE70" s="319"/>
      <c r="GF70" s="319"/>
      <c r="GG70" s="319"/>
      <c r="GH70" s="319"/>
      <c r="GI70" s="319"/>
      <c r="GJ70" s="319"/>
      <c r="GK70" s="319"/>
      <c r="GL70" s="319"/>
      <c r="GM70" s="319"/>
      <c r="GN70" s="319"/>
      <c r="GO70" s="319"/>
      <c r="GP70" s="319"/>
      <c r="GQ70" s="319"/>
      <c r="GR70" s="618"/>
      <c r="GS70" s="618"/>
      <c r="GT70" s="618"/>
      <c r="GU70" s="618"/>
      <c r="GV70" s="618"/>
      <c r="GW70" s="618"/>
      <c r="GX70" s="618"/>
      <c r="GY70" s="618"/>
      <c r="GZ70" s="1362"/>
      <c r="HA70" s="159" t="s">
        <v>1876</v>
      </c>
      <c r="HB70" s="159"/>
      <c r="HC70" s="159"/>
      <c r="HD70" s="159"/>
      <c r="HE70" s="159"/>
      <c r="HF70" s="159"/>
      <c r="HG70" s="159"/>
      <c r="HH70" s="159"/>
      <c r="HI70" s="756"/>
      <c r="HJ70" s="756"/>
      <c r="HK70" s="756"/>
      <c r="HL70" s="756"/>
      <c r="HM70" s="1213"/>
      <c r="HN70" s="1228">
        <f>SUM(HO70:IQ70)</f>
        <v>450.57593657391681</v>
      </c>
      <c r="HO70" s="1214">
        <f>SUM(HO74:HO88)*1000+SUM(HA74:HA88)*1000+SUM(HB74:HB88)*1000+SUM(HC74:HC88)*1000</f>
        <v>107.66175734321163</v>
      </c>
      <c r="HP70" s="1214">
        <f>SUM(HP74:HP88)*1000+SUM(HD74:HD88)*1000+SUM(HE74:HE88)*1000</f>
        <v>30.848926485712223</v>
      </c>
      <c r="HQ70" s="1214">
        <f>SUM(HQ74:HQ88)*1000+SUM(HF74:HF88)*1000</f>
        <v>124.50589661825059</v>
      </c>
      <c r="HR70" s="1214">
        <f>SUM(HR74:HR89)*1000+SUM(HG74:HG89)*1000+SUM(HH74:HH89)*1000</f>
        <v>38.277285188526633</v>
      </c>
      <c r="HS70" s="1214">
        <f>SUM(HS74:HS88)*1000+SUM(HI74:HI88)*1000+SUM(HJ74:HJ88)*1000</f>
        <v>85.155298063516383</v>
      </c>
      <c r="HT70" s="1214">
        <f>SUM(HT74:HT89)*1000+SUM(HK74:HK89)*1000+SUM(HL74:HL89)*1000</f>
        <v>25.846105411579117</v>
      </c>
      <c r="HU70" s="1214">
        <f>SUM(HU74:HU88)*1000+SUM(HM74:HM88)*1000+SUM(HN74:HN88)*1000</f>
        <v>27.097490092470281</v>
      </c>
      <c r="HV70" s="1214">
        <f t="shared" ref="HV70:IQ70" si="744">SUM(HV74:HV88)*1000</f>
        <v>6.8454879076658374E-3</v>
      </c>
      <c r="HW70" s="1214">
        <f t="shared" si="744"/>
        <v>1.8945669916534185</v>
      </c>
      <c r="HX70" s="1214">
        <f t="shared" si="744"/>
        <v>0.89585394268203933</v>
      </c>
      <c r="HY70" s="1214">
        <f t="shared" si="744"/>
        <v>1.4783692144999817E-2</v>
      </c>
      <c r="HZ70" s="1214">
        <f t="shared" si="744"/>
        <v>0.32422328980593279</v>
      </c>
      <c r="IA70" s="1214">
        <f t="shared" si="744"/>
        <v>0.18921094705688346</v>
      </c>
      <c r="IB70" s="1214">
        <f t="shared" si="744"/>
        <v>0.19766008840430749</v>
      </c>
      <c r="IC70" s="1214">
        <f t="shared" si="744"/>
        <v>2.5493262879788641</v>
      </c>
      <c r="ID70" s="1214">
        <f t="shared" si="744"/>
        <v>1.229669749009247</v>
      </c>
      <c r="IE70" s="1214">
        <f t="shared" si="744"/>
        <v>0.78202239478688251</v>
      </c>
      <c r="IF70" s="1214">
        <f t="shared" si="744"/>
        <v>2.7587136051132344</v>
      </c>
      <c r="IG70" s="1214">
        <f t="shared" si="744"/>
        <v>0.34030089410640169</v>
      </c>
      <c r="IH70" s="1214">
        <f t="shared" si="744"/>
        <v>0</v>
      </c>
      <c r="II70" s="1214">
        <f t="shared" si="744"/>
        <v>0</v>
      </c>
      <c r="IJ70" s="1214">
        <f t="shared" ref="IJ70" si="745">SUM(IJ74:IJ88)*1000</f>
        <v>0</v>
      </c>
      <c r="IK70" s="1214">
        <f t="shared" si="744"/>
        <v>0</v>
      </c>
      <c r="IL70" s="1214">
        <f t="shared" si="744"/>
        <v>0</v>
      </c>
      <c r="IM70" s="1214">
        <f t="shared" si="744"/>
        <v>0</v>
      </c>
      <c r="IN70" s="1214">
        <f t="shared" ref="IN70:IP70" si="746">SUM(IN74:IN88)*1000</f>
        <v>0</v>
      </c>
      <c r="IO70" s="1214">
        <f t="shared" si="746"/>
        <v>0</v>
      </c>
      <c r="IP70" s="1214">
        <f t="shared" si="746"/>
        <v>0</v>
      </c>
      <c r="IQ70" s="1214">
        <f t="shared" si="744"/>
        <v>0</v>
      </c>
      <c r="IR70" s="618"/>
      <c r="IS70" s="618"/>
      <c r="IT70" s="618"/>
      <c r="IU70" s="618"/>
      <c r="IV70" s="618"/>
      <c r="IW70" s="618"/>
      <c r="IX70" s="618"/>
      <c r="IY70" s="618"/>
      <c r="IZ70" s="1361"/>
      <c r="JA70" s="539" t="s">
        <v>1877</v>
      </c>
      <c r="JB70" s="319"/>
      <c r="JC70" s="319"/>
      <c r="JD70" s="319"/>
      <c r="JE70" s="319"/>
      <c r="JF70" s="319"/>
      <c r="JG70" s="319"/>
      <c r="JH70" s="319"/>
      <c r="JI70" s="319"/>
      <c r="JJ70" s="319"/>
      <c r="JK70" s="319"/>
      <c r="JL70" s="319"/>
      <c r="JM70" s="319"/>
      <c r="JN70" s="319"/>
      <c r="JO70" s="319"/>
      <c r="JP70" s="319"/>
      <c r="JQ70" s="319"/>
      <c r="JR70" s="319"/>
      <c r="JS70" s="319"/>
      <c r="JT70" s="319"/>
      <c r="JU70" s="319"/>
      <c r="JV70" s="319"/>
      <c r="JW70" s="319"/>
      <c r="JX70" s="319"/>
      <c r="JY70" s="319"/>
      <c r="JZ70" s="319"/>
      <c r="KA70" s="319"/>
      <c r="KB70" s="319"/>
      <c r="KC70" s="319"/>
      <c r="KD70" s="319"/>
      <c r="KE70" s="319"/>
      <c r="KF70" s="319"/>
      <c r="KG70" s="319"/>
      <c r="KH70" s="319"/>
      <c r="KI70" s="319"/>
      <c r="KJ70" s="319"/>
      <c r="KK70" s="319"/>
      <c r="KL70" s="319"/>
      <c r="KM70" s="319"/>
      <c r="KN70" s="319"/>
      <c r="KO70" s="319"/>
      <c r="KP70" s="319"/>
      <c r="KQ70" s="319"/>
      <c r="KR70" s="618"/>
      <c r="KS70" s="618"/>
      <c r="KT70" s="618"/>
      <c r="KU70" s="618"/>
      <c r="KV70" s="618"/>
      <c r="KW70" s="618"/>
      <c r="KX70" s="618"/>
      <c r="KY70" s="618"/>
      <c r="KZ70" s="1361"/>
      <c r="LA70" s="539" t="s">
        <v>1878</v>
      </c>
      <c r="LB70" s="319"/>
      <c r="LC70" s="319"/>
      <c r="LD70" s="319"/>
      <c r="LE70" s="319"/>
      <c r="LF70" s="319"/>
      <c r="LG70" s="319"/>
      <c r="LH70" s="319"/>
      <c r="LI70" s="319"/>
      <c r="LJ70" s="319"/>
      <c r="LK70" s="319"/>
      <c r="LL70" s="319"/>
      <c r="LM70" s="319"/>
      <c r="LN70" s="319"/>
      <c r="LO70" s="319"/>
      <c r="LP70" s="319"/>
      <c r="LQ70" s="319"/>
      <c r="LR70" s="319"/>
      <c r="LS70" s="319"/>
      <c r="LT70" s="319"/>
      <c r="LU70" s="319"/>
      <c r="LV70" s="319"/>
      <c r="LW70" s="319"/>
      <c r="LX70" s="319"/>
      <c r="LY70" s="319"/>
      <c r="LZ70" s="319"/>
      <c r="MA70" s="319"/>
      <c r="MB70" s="319"/>
      <c r="MC70" s="319"/>
      <c r="MD70" s="319"/>
      <c r="ME70" s="319"/>
      <c r="MF70" s="319"/>
      <c r="MG70" s="319"/>
      <c r="MH70" s="319"/>
      <c r="MI70" s="319"/>
      <c r="MJ70" s="319"/>
      <c r="MK70" s="319"/>
      <c r="ML70" s="319"/>
      <c r="MM70" s="319"/>
      <c r="MN70" s="319"/>
      <c r="MO70" s="319"/>
      <c r="MP70" s="319"/>
      <c r="MQ70" s="319"/>
    </row>
    <row r="71" spans="1:355" s="317" customFormat="1" ht="12.75" customHeight="1" thickTop="1" thickBot="1" x14ac:dyDescent="0.25">
      <c r="A71" s="941"/>
      <c r="B71" s="1887" t="s">
        <v>7</v>
      </c>
      <c r="C71" s="1888"/>
      <c r="D71" s="1889">
        <f>SUM(D51,D50)</f>
        <v>44257</v>
      </c>
      <c r="E71" s="1890"/>
      <c r="F71" s="319"/>
      <c r="G71" s="1887" t="s">
        <v>7</v>
      </c>
      <c r="H71" s="1888"/>
      <c r="I71" s="1889">
        <f>SUM(I51,I50)</f>
        <v>44320</v>
      </c>
      <c r="J71" s="1890"/>
      <c r="K71" s="753"/>
      <c r="L71" s="603">
        <f>DZ$320</f>
        <v>0.5</v>
      </c>
      <c r="M71" s="730">
        <f>(E70*L71)*(J70)</f>
        <v>10</v>
      </c>
      <c r="N71" s="729">
        <f>IF($BI$6="ON",$BR74,IF($BI$6="OFF",$BS74))</f>
        <v>13.558454425363278</v>
      </c>
      <c r="O71" s="1536">
        <f>$BS74</f>
        <v>27.116908850726553</v>
      </c>
      <c r="P71" s="663">
        <f>DZ$321</f>
        <v>1</v>
      </c>
      <c r="Q71" s="730">
        <f>(E70*P71)*(J70)</f>
        <v>20</v>
      </c>
      <c r="R71" s="729">
        <f>IF($BI$6="ON",$BR75,IF($BI$6="OFF",$BS75))</f>
        <v>82.497657268401113</v>
      </c>
      <c r="S71" s="1536">
        <f>$BS75</f>
        <v>24.880245842851135</v>
      </c>
      <c r="T71" s="664">
        <f>DZ$322</f>
        <v>4.2</v>
      </c>
      <c r="U71" s="730">
        <f>(E70*T71)*(J70)</f>
        <v>84</v>
      </c>
      <c r="V71" s="729">
        <f>IF($BI$6="ON",$BR76,IF($BI$6="OFF",$BS76))</f>
        <v>219.28014504867818</v>
      </c>
      <c r="W71" s="1536">
        <f>$BS76</f>
        <v>150.82526597201985</v>
      </c>
      <c r="X71" s="665">
        <f>DZ$323</f>
        <v>5</v>
      </c>
      <c r="Y71" s="730">
        <f>(E70*X71)*(J70)</f>
        <v>100</v>
      </c>
      <c r="Z71" s="729">
        <f>IF($BI$6="ON",$BR77,IF($BI$6="OFF",$BS77))</f>
        <v>166.33949278333967</v>
      </c>
      <c r="AA71" s="1536">
        <f>$BS77</f>
        <v>118.81392341667119</v>
      </c>
      <c r="AB71" s="666">
        <f>DZ$324</f>
        <v>2.8</v>
      </c>
      <c r="AC71" s="730">
        <f>(E70*AB71)*(J70)</f>
        <v>56</v>
      </c>
      <c r="AD71" s="729">
        <f>IF($BI$6="ON",$BR78,IF($BI$6="OFF",$BS78))</f>
        <v>116.19217405841384</v>
      </c>
      <c r="AE71" s="1536">
        <f>$BS78</f>
        <v>68.34833768141992</v>
      </c>
      <c r="AF71" s="667">
        <f>DZ$325</f>
        <v>0</v>
      </c>
      <c r="AG71" s="730">
        <f>(E70*AF71)*(J70)</f>
        <v>0</v>
      </c>
      <c r="AH71" s="729">
        <f>IF($BI$6="ON",$BR79,IF($BI$6="OFF",$BS79))</f>
        <v>0</v>
      </c>
      <c r="AI71" s="1536">
        <f>$BS79</f>
        <v>0</v>
      </c>
      <c r="AJ71" s="669">
        <f>DZ$326</f>
        <v>1</v>
      </c>
      <c r="AK71" s="730">
        <f>(E70*AJ71)*(J70)</f>
        <v>20</v>
      </c>
      <c r="AL71" s="729">
        <f>IF($BI$6="ON",$BR80,IF($BI$6="OFF",$BS80))</f>
        <v>11.434613095470732</v>
      </c>
      <c r="AM71" s="1536">
        <f>$BS80</f>
        <v>11.434613095470731</v>
      </c>
      <c r="AN71" s="668">
        <f>DZ$327</f>
        <v>4</v>
      </c>
      <c r="AO71" s="728">
        <f>(E70*AN71)*(J70)</f>
        <v>80</v>
      </c>
      <c r="AP71" s="729">
        <f>IF($BI$6="ON",$BR81,IF($BI$6="OFF",$BS81))</f>
        <v>14.063439601151035</v>
      </c>
      <c r="AQ71" s="1536">
        <f>$BS81</f>
        <v>14.063439601151035</v>
      </c>
      <c r="AR71" s="1735">
        <f>DZ$328</f>
        <v>0</v>
      </c>
      <c r="AS71" s="730">
        <f>(E70*AR71)*(J70)</f>
        <v>0</v>
      </c>
      <c r="AT71" s="729">
        <f>IF($BI$6="ON",$BR82,IF($BI$6="OFF",$BS82))</f>
        <v>0</v>
      </c>
      <c r="AU71" s="1536">
        <f>$BS82</f>
        <v>0</v>
      </c>
      <c r="AV71" s="648">
        <f>DZ$329</f>
        <v>0</v>
      </c>
      <c r="AW71" s="728">
        <f>(E70*AV71)*(J70)</f>
        <v>0</v>
      </c>
      <c r="AX71" s="729">
        <f>IF($BI$6="ON",$BR83,IF($BI$6="OFF",$BS83))</f>
        <v>0</v>
      </c>
      <c r="AY71" s="1536">
        <f>$BS83</f>
        <v>0</v>
      </c>
      <c r="AZ71" s="750">
        <f>DZ$332</f>
        <v>0.5</v>
      </c>
      <c r="BA71" s="748">
        <f>(E70*AZ71)*(J70)</f>
        <v>10</v>
      </c>
      <c r="BB71" s="749">
        <f>IF($BI$6="ON",$BR86,IF($BI$6="OFF",$BS86))</f>
        <v>0</v>
      </c>
      <c r="BC71" s="894"/>
      <c r="BD71" s="650">
        <v>2</v>
      </c>
      <c r="BE71" s="662">
        <f>(E70*BD71)*(J70)</f>
        <v>40</v>
      </c>
      <c r="BF71" s="319"/>
      <c r="BG71" s="699">
        <f>IF($BG$6&lt;&gt;0,BG72-$BG$6,0)</f>
        <v>1.3067055324823751</v>
      </c>
      <c r="BH71" s="1402">
        <f>IF($BH$6&lt;&gt;0,BS70-$BH$6,0)</f>
        <v>445.13768822517176</v>
      </c>
      <c r="BI71" s="700">
        <f>IF($BN$6="OFF",$BG71*500,IF($BN$6="ON",$BG71*550))</f>
        <v>653.35276624118751</v>
      </c>
      <c r="BJ71" s="701">
        <f>(BG71*640)</f>
        <v>836.29154078872011</v>
      </c>
      <c r="BK71" s="702">
        <f>(BG71*700)</f>
        <v>914.69387273766256</v>
      </c>
      <c r="BL71" s="1575">
        <f>IF(BL72&lt;&gt;0,BL72/MIN(BL72:BN72),0)</f>
        <v>3.2735367290821009</v>
      </c>
      <c r="BM71" s="1575">
        <f>IF(BM72&lt;&gt;0,BM72/MIN(BL72:BN72),0)</f>
        <v>1</v>
      </c>
      <c r="BN71" s="1575">
        <f>IF(BN72&lt;&gt;0,BN72/MIN(BL72:BN72),0)</f>
        <v>3.9881295781373955</v>
      </c>
      <c r="BO71" s="1575">
        <f>IF(CN72&lt;&gt;0,CN72/CN72,0)</f>
        <v>1</v>
      </c>
      <c r="BP71" s="1576">
        <f>IF($CO72&lt;&gt;0,$CO72/$CN72,0)</f>
        <v>1.9882496194824959</v>
      </c>
      <c r="BQ71" s="1484"/>
      <c r="BR71" s="923" t="s">
        <v>670</v>
      </c>
      <c r="BS71" s="925">
        <f>IF($CN70&lt;&gt;0,$CO70/$CN70,0)</f>
        <v>2.2246953420051097</v>
      </c>
      <c r="BT71" s="924" t="s">
        <v>926</v>
      </c>
      <c r="BU71" s="1151" t="str">
        <f>$BU$11</f>
        <v>PPM        Handicaps</v>
      </c>
      <c r="BV71" s="1152">
        <f>SUM(CK71:DM71)</f>
        <v>535.73123463743286</v>
      </c>
      <c r="BW71" s="1232">
        <f t="shared" ref="BW71:CC71" si="747">SUM(BW$310*BW70)</f>
        <v>7.8591534057297023</v>
      </c>
      <c r="BX71" s="1232">
        <f t="shared" si="747"/>
        <v>99.802603937481933</v>
      </c>
      <c r="BY71" s="1232">
        <f t="shared" si="747"/>
        <v>0</v>
      </c>
      <c r="BZ71" s="1232">
        <f t="shared" si="747"/>
        <v>30.848926485712223</v>
      </c>
      <c r="CA71" s="1232">
        <f t="shared" si="747"/>
        <v>0</v>
      </c>
      <c r="CB71" s="1232">
        <f t="shared" si="747"/>
        <v>124.50589661825059</v>
      </c>
      <c r="CC71" s="1232">
        <f t="shared" si="747"/>
        <v>0</v>
      </c>
      <c r="CD71" s="1232">
        <f t="shared" ref="CD71" si="748">SUM(CD$310*CD70)</f>
        <v>0</v>
      </c>
      <c r="CE71" s="1232">
        <f>SUM(CE$310*CE70)</f>
        <v>0</v>
      </c>
      <c r="CF71" s="1232">
        <f>SUM(CF$310*CF70)</f>
        <v>0</v>
      </c>
      <c r="CG71" s="1232">
        <f>SUM(CG$310*CG70)</f>
        <v>0.26417437252311754</v>
      </c>
      <c r="CH71" s="1232">
        <f>SUM(CH$310*CH70)</f>
        <v>0</v>
      </c>
      <c r="CI71" s="1232">
        <f t="shared" ref="CI71:DM71" si="749">SUM(CI$310*CI70)</f>
        <v>0</v>
      </c>
      <c r="CJ71" s="1232">
        <f t="shared" si="749"/>
        <v>27.097490092470281</v>
      </c>
      <c r="CK71" s="905">
        <f t="shared" si="749"/>
        <v>107.66175734321163</v>
      </c>
      <c r="CL71" s="905">
        <f t="shared" si="749"/>
        <v>30.848926485712223</v>
      </c>
      <c r="CM71" s="905">
        <f t="shared" si="749"/>
        <v>124.50589661825059</v>
      </c>
      <c r="CN71" s="905">
        <f t="shared" si="749"/>
        <v>38.277285188526633</v>
      </c>
      <c r="CO71" s="905">
        <f t="shared" si="749"/>
        <v>170.31059612703277</v>
      </c>
      <c r="CP71" s="905">
        <f t="shared" si="749"/>
        <v>25.846105411579117</v>
      </c>
      <c r="CQ71" s="905">
        <f t="shared" si="749"/>
        <v>27.097490092470281</v>
      </c>
      <c r="CR71" s="905">
        <f t="shared" si="749"/>
        <v>6.8454879076658374E-3</v>
      </c>
      <c r="CS71" s="905">
        <f t="shared" si="749"/>
        <v>1.8945669916534185</v>
      </c>
      <c r="CT71" s="905">
        <f t="shared" si="749"/>
        <v>0.89585394268203933</v>
      </c>
      <c r="CU71" s="905">
        <f t="shared" si="749"/>
        <v>1.4783692144999817E-2</v>
      </c>
      <c r="CV71" s="905">
        <f t="shared" si="749"/>
        <v>0.32422328980593279</v>
      </c>
      <c r="CW71" s="905">
        <f t="shared" si="749"/>
        <v>0.18921094705688346</v>
      </c>
      <c r="CX71" s="905">
        <f t="shared" si="749"/>
        <v>0.19766008840430749</v>
      </c>
      <c r="CY71" s="905">
        <f t="shared" si="749"/>
        <v>2.5493262879788641</v>
      </c>
      <c r="CZ71" s="905">
        <f t="shared" si="749"/>
        <v>1.229669749009247</v>
      </c>
      <c r="DA71" s="905">
        <f t="shared" si="749"/>
        <v>0.78202239478688251</v>
      </c>
      <c r="DB71" s="905">
        <f t="shared" si="749"/>
        <v>2.7587136051132344</v>
      </c>
      <c r="DC71" s="905">
        <f t="shared" si="749"/>
        <v>0.34030089410640169</v>
      </c>
      <c r="DD71" s="905">
        <f t="shared" si="749"/>
        <v>0</v>
      </c>
      <c r="DE71" s="905">
        <f t="shared" si="749"/>
        <v>0</v>
      </c>
      <c r="DF71" s="905">
        <f t="shared" si="749"/>
        <v>0</v>
      </c>
      <c r="DG71" s="905">
        <f t="shared" si="749"/>
        <v>0</v>
      </c>
      <c r="DH71" s="905">
        <f t="shared" si="749"/>
        <v>0</v>
      </c>
      <c r="DI71" s="905">
        <f t="shared" si="749"/>
        <v>0</v>
      </c>
      <c r="DJ71" s="905">
        <f t="shared" ref="DJ71:DL71" si="750">SUM(DJ$310*DJ70)</f>
        <v>0</v>
      </c>
      <c r="DK71" s="905">
        <f t="shared" si="750"/>
        <v>0</v>
      </c>
      <c r="DL71" s="905">
        <f t="shared" si="750"/>
        <v>0</v>
      </c>
      <c r="DM71" s="905">
        <f t="shared" si="749"/>
        <v>0</v>
      </c>
      <c r="DN71" s="933"/>
      <c r="DT71" s="739"/>
      <c r="EM71" s="618"/>
      <c r="EN71" s="618"/>
      <c r="EO71" s="618"/>
      <c r="EP71" s="618"/>
      <c r="EQ71" s="618"/>
      <c r="ER71" s="618"/>
      <c r="ES71" s="618"/>
      <c r="ET71" s="618"/>
      <c r="EU71" s="618"/>
      <c r="EV71" s="618"/>
      <c r="EW71" s="618"/>
      <c r="EX71" s="618"/>
      <c r="EY71" s="618"/>
      <c r="EZ71" s="1347"/>
      <c r="FA71" s="539"/>
      <c r="FB71" s="319"/>
      <c r="FC71" s="319"/>
      <c r="FD71" s="319"/>
      <c r="FE71" s="319"/>
      <c r="FF71" s="319"/>
      <c r="FG71" s="319"/>
      <c r="FH71" s="319"/>
      <c r="FI71" s="319"/>
      <c r="FJ71" s="319"/>
      <c r="FK71" s="319"/>
      <c r="FL71" s="319"/>
      <c r="FM71" s="319"/>
      <c r="FN71" s="319"/>
      <c r="FO71" s="1221">
        <f>SUM(FO74:FO88)+SUM(FA74:FA88)+SUM(FB74:FB88)+SUM(FC74:FC88)</f>
        <v>0.68000000000000016</v>
      </c>
      <c r="FP71" s="1221">
        <f>SUM(FP74:FP88)+SUM(FD74:FD88)+SUM(FE74:FE88)</f>
        <v>0.20772640000000001</v>
      </c>
      <c r="FQ71" s="1221">
        <f>SUM(FQ74:FQ88)+SUM(FF74:FF88)</f>
        <v>0.82843979999999995</v>
      </c>
      <c r="FR71" s="1221">
        <f>SUM(FR74:FR88)+SUM(FG74:FG88)+SUM(FH74:FH88)</f>
        <v>0.13140000000000002</v>
      </c>
      <c r="FS71" s="1221">
        <f>SUM(FS74:FS88)+SUM(FI74:FI88)+SUM(FJ74:FJ88)</f>
        <v>0.26125599999999999</v>
      </c>
      <c r="FT71" s="1221">
        <f>SUM(FT74:FT88)+SUM(FK74:FK88)+SUM(FL74:FL88)</f>
        <v>9.4499799999999995E-2</v>
      </c>
      <c r="FU71" s="1221">
        <f>SUM(FU74:FU88)+SUM(FM74:FM88)+SUM(FN74:FN88)</f>
        <v>0.14652000000000001</v>
      </c>
      <c r="FV71" s="1221">
        <f>SUM(FV74:FV88)</f>
        <v>2.1000000000000002E-5</v>
      </c>
      <c r="FW71" s="1221">
        <f t="shared" ref="FW71:GQ71" si="751">SUM(FW74:FW88)</f>
        <v>5.9498000000000007E-3</v>
      </c>
      <c r="FX71" s="1221">
        <f t="shared" si="751"/>
        <v>2.8997900000000002E-3</v>
      </c>
      <c r="FY71" s="1221">
        <f t="shared" si="751"/>
        <v>4.5099999999999998E-5</v>
      </c>
      <c r="FZ71" s="1221">
        <f t="shared" si="751"/>
        <v>1.0798799999999999E-3</v>
      </c>
      <c r="GA71" s="1221">
        <f t="shared" si="751"/>
        <v>5.9996000000000008E-4</v>
      </c>
      <c r="GB71" s="1221">
        <f t="shared" si="751"/>
        <v>6.4994E-4</v>
      </c>
      <c r="GC71" s="1221">
        <f t="shared" si="751"/>
        <v>9.6492000000000001E-3</v>
      </c>
      <c r="GD71" s="1221">
        <f t="shared" si="751"/>
        <v>4.6543000000000001E-3</v>
      </c>
      <c r="GE71" s="1221">
        <f t="shared" si="751"/>
        <v>2.8500000000000001E-3</v>
      </c>
      <c r="GF71" s="1221">
        <f t="shared" si="751"/>
        <v>9.3599999999999985E-3</v>
      </c>
      <c r="GG71" s="1221">
        <f t="shared" si="751"/>
        <v>1.15E-3</v>
      </c>
      <c r="GH71" s="1221">
        <f t="shared" si="751"/>
        <v>0</v>
      </c>
      <c r="GI71" s="1221">
        <f t="shared" si="751"/>
        <v>0</v>
      </c>
      <c r="GJ71" s="1221">
        <f t="shared" ref="GJ71" si="752">SUM(GJ74:GJ88)</f>
        <v>0</v>
      </c>
      <c r="GK71" s="1221">
        <f t="shared" si="751"/>
        <v>0</v>
      </c>
      <c r="GL71" s="1221">
        <f t="shared" si="751"/>
        <v>0</v>
      </c>
      <c r="GM71" s="1221">
        <f t="shared" si="751"/>
        <v>0</v>
      </c>
      <c r="GN71" s="1221">
        <f t="shared" ref="GN71:GP71" si="753">SUM(GN74:GN88)</f>
        <v>0</v>
      </c>
      <c r="GO71" s="1221">
        <f t="shared" si="753"/>
        <v>0</v>
      </c>
      <c r="GP71" s="1221">
        <f t="shared" si="753"/>
        <v>0</v>
      </c>
      <c r="GQ71" s="1221">
        <f t="shared" si="751"/>
        <v>0</v>
      </c>
      <c r="GR71" s="618"/>
      <c r="GS71" s="618"/>
      <c r="GT71" s="618"/>
      <c r="GU71" s="618"/>
      <c r="GV71" s="618"/>
      <c r="GW71" s="618"/>
      <c r="GX71" s="618"/>
      <c r="GY71" s="618"/>
      <c r="GZ71" s="1362"/>
      <c r="HA71" s="1214">
        <f t="shared" ref="HA71:IQ71" si="754">SUM(HA74:HA88)*1000</f>
        <v>7.8591534057297023</v>
      </c>
      <c r="HB71" s="1214">
        <f t="shared" si="754"/>
        <v>99.802603937481933</v>
      </c>
      <c r="HC71" s="1214">
        <f t="shared" si="754"/>
        <v>0</v>
      </c>
      <c r="HD71" s="1214">
        <f t="shared" si="754"/>
        <v>30.848926485712223</v>
      </c>
      <c r="HE71" s="1214">
        <f t="shared" si="754"/>
        <v>0</v>
      </c>
      <c r="HF71" s="1214">
        <f t="shared" si="754"/>
        <v>124.50589661825059</v>
      </c>
      <c r="HG71" s="1214">
        <f t="shared" si="754"/>
        <v>0</v>
      </c>
      <c r="HH71" s="1214">
        <f t="shared" ref="HH71" si="755">SUM(HH74:HH88)*1000</f>
        <v>0</v>
      </c>
      <c r="HI71" s="1214">
        <f t="shared" si="754"/>
        <v>0</v>
      </c>
      <c r="HJ71" s="1214">
        <f t="shared" si="754"/>
        <v>0</v>
      </c>
      <c r="HK71" s="1214">
        <f t="shared" si="754"/>
        <v>0.26417437252311754</v>
      </c>
      <c r="HL71" s="1214">
        <f t="shared" ref="HL71" si="756">SUM(HL74:HL88)*1000</f>
        <v>0</v>
      </c>
      <c r="HM71" s="1214">
        <f t="shared" si="754"/>
        <v>0</v>
      </c>
      <c r="HN71" s="1214">
        <f t="shared" si="754"/>
        <v>27.097490092470281</v>
      </c>
      <c r="HO71" s="1214">
        <f t="shared" si="754"/>
        <v>0</v>
      </c>
      <c r="HP71" s="1214">
        <f t="shared" si="754"/>
        <v>0</v>
      </c>
      <c r="HQ71" s="1214">
        <f t="shared" si="754"/>
        <v>0</v>
      </c>
      <c r="HR71" s="1214">
        <f t="shared" si="754"/>
        <v>38.277285188526633</v>
      </c>
      <c r="HS71" s="1214">
        <f t="shared" si="754"/>
        <v>85.155298063516383</v>
      </c>
      <c r="HT71" s="1214">
        <f t="shared" si="754"/>
        <v>25.581931039055998</v>
      </c>
      <c r="HU71" s="1214">
        <f t="shared" si="754"/>
        <v>0</v>
      </c>
      <c r="HV71" s="1214">
        <f t="shared" si="754"/>
        <v>6.8454879076658374E-3</v>
      </c>
      <c r="HW71" s="1214">
        <f t="shared" si="754"/>
        <v>1.8945669916534185</v>
      </c>
      <c r="HX71" s="1214">
        <f t="shared" si="754"/>
        <v>0.89585394268203933</v>
      </c>
      <c r="HY71" s="1214">
        <f t="shared" si="754"/>
        <v>1.4783692144999817E-2</v>
      </c>
      <c r="HZ71" s="1214">
        <f t="shared" si="754"/>
        <v>0.32422328980593279</v>
      </c>
      <c r="IA71" s="1214">
        <f t="shared" si="754"/>
        <v>0.18921094705688346</v>
      </c>
      <c r="IB71" s="1214">
        <f t="shared" si="754"/>
        <v>0.19766008840430749</v>
      </c>
      <c r="IC71" s="1214">
        <f t="shared" si="754"/>
        <v>2.5493262879788641</v>
      </c>
      <c r="ID71" s="1214">
        <f t="shared" si="754"/>
        <v>1.229669749009247</v>
      </c>
      <c r="IE71" s="1214">
        <f t="shared" si="754"/>
        <v>0.78202239478688251</v>
      </c>
      <c r="IF71" s="1214">
        <f t="shared" si="754"/>
        <v>2.7587136051132344</v>
      </c>
      <c r="IG71" s="1214">
        <f t="shared" si="754"/>
        <v>0.34030089410640169</v>
      </c>
      <c r="IH71" s="1214">
        <f t="shared" si="754"/>
        <v>0</v>
      </c>
      <c r="II71" s="1214">
        <f t="shared" si="754"/>
        <v>0</v>
      </c>
      <c r="IJ71" s="1214">
        <f t="shared" ref="IJ71" si="757">SUM(IJ74:IJ88)*1000</f>
        <v>0</v>
      </c>
      <c r="IK71" s="1214">
        <f t="shared" si="754"/>
        <v>0</v>
      </c>
      <c r="IL71" s="1214">
        <f t="shared" si="754"/>
        <v>0</v>
      </c>
      <c r="IM71" s="1214">
        <f t="shared" si="754"/>
        <v>0</v>
      </c>
      <c r="IN71" s="1214">
        <f t="shared" ref="IN71:IP71" si="758">SUM(IN74:IN88)*1000</f>
        <v>0</v>
      </c>
      <c r="IO71" s="1214">
        <f t="shared" si="758"/>
        <v>0</v>
      </c>
      <c r="IP71" s="1214">
        <f t="shared" si="758"/>
        <v>0</v>
      </c>
      <c r="IQ71" s="1214">
        <f t="shared" si="754"/>
        <v>0</v>
      </c>
      <c r="IR71" s="618"/>
      <c r="IS71" s="618"/>
      <c r="IT71" s="618"/>
      <c r="IU71" s="618"/>
      <c r="IV71" s="618"/>
      <c r="IW71" s="618"/>
      <c r="IX71" s="618"/>
      <c r="IY71" s="618"/>
      <c r="IZ71" s="1361"/>
      <c r="JA71" s="159"/>
      <c r="JB71" s="159"/>
      <c r="JC71" s="159"/>
      <c r="JD71" s="159"/>
      <c r="JE71" s="159"/>
      <c r="JF71" s="159"/>
      <c r="JG71" s="159"/>
      <c r="JH71" s="159"/>
      <c r="JI71" s="159"/>
      <c r="JJ71" s="159"/>
      <c r="JK71" s="159"/>
      <c r="JL71" s="159"/>
      <c r="JM71" s="159"/>
      <c r="JN71" s="1228">
        <f>SUM(JO71:KQ71)</f>
        <v>4284.183579999999</v>
      </c>
      <c r="JO71" s="1214">
        <f>SUM(JO74:JO88)+SUM(JA74:JA88)+SUM(JB74:JB88)+SUM(JC74:JC88)</f>
        <v>402.45</v>
      </c>
      <c r="JP71" s="1214">
        <f>SUM(JP74:JP88)+SUM(JD74:JD88)+SUM(JE74:JE88)</f>
        <v>1280.04</v>
      </c>
      <c r="JQ71" s="1214">
        <f>SUM(JQ74:JQ88)+SUM(JF74:JF88)</f>
        <v>1315.55</v>
      </c>
      <c r="JR71" s="1214">
        <f>SUM(JR74:JR88)+SUM(JG74:JG88)+SUM(JH74:JH88)</f>
        <v>268.52499999999998</v>
      </c>
      <c r="JS71" s="1214">
        <f>SUM(JS74:JS88)+SUM(JI74:JI88)+SUM(JJ74:JJ88)</f>
        <v>469.25599999999997</v>
      </c>
      <c r="JT71" s="1214">
        <f>SUM(JT74:JT88)+SUM(JK74:JK88)+SUM(JL74:JL88)</f>
        <v>193.97</v>
      </c>
      <c r="JU71" s="1214">
        <f>SUM(JU74:JU88)+SUM(JM74:JM88)+SUM(JN74:JN88)</f>
        <v>308</v>
      </c>
      <c r="JV71" s="1214">
        <f t="shared" ref="JV71:KQ71" si="759">SUM(JV74:JV88)</f>
        <v>2.3350000000000003E-2</v>
      </c>
      <c r="JW71" s="1214">
        <f t="shared" si="759"/>
        <v>10.1098</v>
      </c>
      <c r="JX71" s="1214">
        <f t="shared" si="759"/>
        <v>3.1347899999999997</v>
      </c>
      <c r="JY71" s="1214">
        <f t="shared" si="759"/>
        <v>6.1859999999999998E-2</v>
      </c>
      <c r="JZ71" s="1214">
        <f t="shared" si="759"/>
        <v>1.15038</v>
      </c>
      <c r="KA71" s="1214">
        <f t="shared" si="759"/>
        <v>0.66496</v>
      </c>
      <c r="KB71" s="1214">
        <f t="shared" si="759"/>
        <v>0.69694</v>
      </c>
      <c r="KC71" s="1214">
        <f t="shared" si="759"/>
        <v>17.824199999999998</v>
      </c>
      <c r="KD71" s="1214">
        <f t="shared" si="759"/>
        <v>4.6543000000000001</v>
      </c>
      <c r="KE71" s="1214">
        <f t="shared" si="759"/>
        <v>2.3505000000000003</v>
      </c>
      <c r="KF71" s="1214">
        <f t="shared" si="759"/>
        <v>5.1119999999999992</v>
      </c>
      <c r="KG71" s="1214">
        <f t="shared" si="759"/>
        <v>0.60950000000000004</v>
      </c>
      <c r="KH71" s="1214">
        <f t="shared" si="759"/>
        <v>0</v>
      </c>
      <c r="KI71" s="1214">
        <f t="shared" si="759"/>
        <v>0</v>
      </c>
      <c r="KJ71" s="1214">
        <f t="shared" si="759"/>
        <v>0</v>
      </c>
      <c r="KK71" s="1214">
        <f t="shared" si="759"/>
        <v>0</v>
      </c>
      <c r="KL71" s="1214">
        <f t="shared" si="759"/>
        <v>0</v>
      </c>
      <c r="KM71" s="1214">
        <f t="shared" si="759"/>
        <v>0</v>
      </c>
      <c r="KN71" s="1214">
        <f t="shared" ref="KN71:KP71" si="760">SUM(KN74:KN88)</f>
        <v>0</v>
      </c>
      <c r="KO71" s="1214">
        <f t="shared" si="760"/>
        <v>0</v>
      </c>
      <c r="KP71" s="1214">
        <f t="shared" si="760"/>
        <v>0</v>
      </c>
      <c r="KQ71" s="1214">
        <f t="shared" si="759"/>
        <v>0</v>
      </c>
      <c r="KR71" s="618"/>
      <c r="KS71" s="618"/>
      <c r="KT71" s="618"/>
      <c r="KU71" s="618"/>
      <c r="KV71" s="618"/>
      <c r="KW71" s="618"/>
      <c r="KX71" s="618"/>
      <c r="KY71" s="618"/>
      <c r="KZ71" s="1361"/>
      <c r="LA71" s="319"/>
      <c r="LB71" s="319"/>
      <c r="LC71" s="319"/>
      <c r="LD71" s="319"/>
      <c r="LE71" s="319"/>
      <c r="LF71" s="319"/>
      <c r="LG71" s="319"/>
      <c r="LH71" s="319"/>
      <c r="LI71" s="319"/>
      <c r="LJ71" s="319"/>
      <c r="LK71" s="319"/>
      <c r="LL71" s="319"/>
      <c r="LM71" s="319"/>
      <c r="LN71" s="319"/>
      <c r="LO71" s="1214">
        <f>SUM(LO74:LO88)+SUM(LA74:LA88)+SUM(LB74:LB88)+SUM(LC74:LC88)</f>
        <v>144.96494602209185</v>
      </c>
      <c r="LP71" s="1214">
        <f>SUM(LP74:LP88)+SUM(LD74:LD88)+SUM(LE74:LE88)</f>
        <v>737.63415567472157</v>
      </c>
      <c r="LQ71" s="1214">
        <f>SUM(LQ74:LQ88)+SUM(LF74:LF88)</f>
        <v>610.34762829351439</v>
      </c>
      <c r="LR71" s="1214">
        <f>SUM(LR74:LR88)+SUM(LG74:LG88)+SUM(LH74:LH88)</f>
        <v>152.86575443848952</v>
      </c>
      <c r="LS71" s="1214">
        <f>SUM(LS74:LS88)+SUM(LI74:LI88)+SUM(LJ74:LJ88)</f>
        <v>124.90197093791281</v>
      </c>
      <c r="LT71" s="1214">
        <f>SUM(LT74:LT88)+SUM(LK74:LK88)+SUM(LL74:LL88)</f>
        <v>162.00223425617423</v>
      </c>
      <c r="LU71" s="1214">
        <f>SUM(LU74:LU88)+SUM(LM74:LM88)+SUM(LN74:LN88)</f>
        <v>616</v>
      </c>
      <c r="LV71" s="1214">
        <f t="shared" ref="LV71:MQ71" si="761">SUM(LV74:LV88)</f>
        <v>6.1690885072655226E-3</v>
      </c>
      <c r="LW71" s="1214">
        <f t="shared" si="761"/>
        <v>3.2227194187582562</v>
      </c>
      <c r="LX71" s="1214">
        <f t="shared" si="761"/>
        <v>1.4166988507265521</v>
      </c>
      <c r="LY71" s="1214">
        <f t="shared" si="761"/>
        <v>4.4870541611624834E-2</v>
      </c>
      <c r="LZ71" s="1214">
        <f t="shared" si="761"/>
        <v>0.63495265521796562</v>
      </c>
      <c r="MA71" s="1214">
        <f t="shared" si="761"/>
        <v>0.38434177014531046</v>
      </c>
      <c r="MB71" s="1214">
        <f t="shared" si="761"/>
        <v>0.35332177014531041</v>
      </c>
      <c r="MC71" s="1214">
        <f t="shared" si="761"/>
        <v>18.290849048625795</v>
      </c>
      <c r="MD71" s="1214">
        <f t="shared" si="761"/>
        <v>4.6543000000000001</v>
      </c>
      <c r="ME71" s="1214">
        <f t="shared" si="761"/>
        <v>1.4540102464347968</v>
      </c>
      <c r="MF71" s="1214">
        <f t="shared" si="761"/>
        <v>10.170660982143554</v>
      </c>
      <c r="MG71" s="1214">
        <f t="shared" si="761"/>
        <v>1.2880388841927304</v>
      </c>
      <c r="MH71" s="1214">
        <f t="shared" si="761"/>
        <v>0</v>
      </c>
      <c r="MI71" s="1214">
        <f t="shared" si="761"/>
        <v>0</v>
      </c>
      <c r="MJ71" s="1214">
        <f t="shared" si="761"/>
        <v>0</v>
      </c>
      <c r="MK71" s="1214">
        <f t="shared" si="761"/>
        <v>0</v>
      </c>
      <c r="ML71" s="1214">
        <f t="shared" si="761"/>
        <v>0</v>
      </c>
      <c r="MM71" s="1214">
        <f t="shared" si="761"/>
        <v>0</v>
      </c>
      <c r="MN71" s="1214">
        <f t="shared" ref="MN71:MP71" si="762">SUM(MN74:MN88)</f>
        <v>0</v>
      </c>
      <c r="MO71" s="1214">
        <f t="shared" si="762"/>
        <v>0</v>
      </c>
      <c r="MP71" s="1214">
        <f t="shared" si="762"/>
        <v>0</v>
      </c>
      <c r="MQ71" s="1214">
        <f t="shared" si="761"/>
        <v>0</v>
      </c>
    </row>
    <row r="72" spans="1:355" s="317" customFormat="1" ht="11.25" customHeight="1" thickTop="1" thickBot="1" x14ac:dyDescent="0.3">
      <c r="A72" s="941"/>
      <c r="B72" s="1958" t="s">
        <v>636</v>
      </c>
      <c r="C72" s="1959"/>
      <c r="D72" s="601">
        <f>SUM(C7,D30,D50)</f>
        <v>31</v>
      </c>
      <c r="E72" s="706">
        <f>(D72/7)</f>
        <v>4.4285714285714288</v>
      </c>
      <c r="F72" s="753"/>
      <c r="G72" s="1958" t="s">
        <v>636</v>
      </c>
      <c r="H72" s="1959"/>
      <c r="I72" s="601">
        <f>SUM(H7,I30,I50)</f>
        <v>31</v>
      </c>
      <c r="J72" s="706">
        <f>(I72/7)</f>
        <v>4.4285714285714288</v>
      </c>
      <c r="K72" s="753"/>
      <c r="L72" s="1962" t="s">
        <v>663</v>
      </c>
      <c r="M72" s="1963"/>
      <c r="N72" s="1963"/>
      <c r="O72" s="1963"/>
      <c r="P72" s="1963"/>
      <c r="Q72" s="1963"/>
      <c r="R72" s="1963"/>
      <c r="S72" s="1963"/>
      <c r="T72" s="1963"/>
      <c r="U72" s="1963"/>
      <c r="V72" s="1963"/>
      <c r="W72" s="1963"/>
      <c r="X72" s="1963"/>
      <c r="Y72" s="1963"/>
      <c r="Z72" s="1963"/>
      <c r="AA72" s="1963"/>
      <c r="AB72" s="1963"/>
      <c r="AC72" s="1963"/>
      <c r="AD72" s="1963"/>
      <c r="AE72" s="1963"/>
      <c r="AF72" s="1963"/>
      <c r="AG72" s="1963"/>
      <c r="AH72" s="1963"/>
      <c r="AI72" s="1963"/>
      <c r="AJ72" s="1963"/>
      <c r="AK72" s="1963"/>
      <c r="AL72" s="1963"/>
      <c r="AM72" s="1963"/>
      <c r="AN72" s="1963"/>
      <c r="AO72" s="1963"/>
      <c r="AP72" s="1963"/>
      <c r="AQ72" s="1963"/>
      <c r="AR72" s="1963"/>
      <c r="AS72" s="1963"/>
      <c r="AT72" s="1963"/>
      <c r="AU72" s="1964"/>
      <c r="AV72" s="1518">
        <f>DZ$330</f>
        <v>0</v>
      </c>
      <c r="AW72" s="748">
        <f>(E70*AV72)*(J70)</f>
        <v>0</v>
      </c>
      <c r="AX72" s="749">
        <f>IF($BI$6="ON",$BR84,IF($BI$6="OFF",$BS84))</f>
        <v>0</v>
      </c>
      <c r="AY72" s="1536">
        <f>$BS84</f>
        <v>0</v>
      </c>
      <c r="AZ72" s="1514">
        <f>DZ$333</f>
        <v>0.5</v>
      </c>
      <c r="BA72" s="748">
        <f>(E70*AZ72)*(J70)</f>
        <v>10</v>
      </c>
      <c r="BB72" s="749">
        <f>IF($BI$6="ON",$BR87,IF($BI$6="OFF",$BS87))</f>
        <v>0</v>
      </c>
      <c r="BC72" s="1502"/>
      <c r="BD72" s="778">
        <v>2</v>
      </c>
      <c r="BE72" s="779">
        <f>(E70*BD72)*(J70)</f>
        <v>40</v>
      </c>
      <c r="BF72" s="847"/>
      <c r="BG72" s="767">
        <f>IF($BI$6="ON",SUM(BR74:BR88)/500,IF($BI$6="OFF",$BT70))</f>
        <v>1.3175820291798652</v>
      </c>
      <c r="BH72" s="1403">
        <f>BS70</f>
        <v>450.57593657391681</v>
      </c>
      <c r="BI72" s="1136">
        <f>IF($BN$6="OFF",$BG72*500,IF($BN$6="ON",$BG72*550))</f>
        <v>658.79101458993262</v>
      </c>
      <c r="BJ72" s="768">
        <f>(BG72*640)</f>
        <v>843.25249867511377</v>
      </c>
      <c r="BK72" s="769">
        <f>(BG72*700)</f>
        <v>922.30742042590566</v>
      </c>
      <c r="BL72" s="1577">
        <f>CK72</f>
        <v>0.68000000000000016</v>
      </c>
      <c r="BM72" s="1577">
        <f>CL72</f>
        <v>0.20772640000000001</v>
      </c>
      <c r="BN72" s="1577">
        <f>CM72</f>
        <v>0.82843979999999995</v>
      </c>
      <c r="BO72" s="1577">
        <f>$CN72</f>
        <v>0.13140000000000002</v>
      </c>
      <c r="BP72" s="1578">
        <f>$CO72</f>
        <v>0.26125599999999999</v>
      </c>
      <c r="BQ72" s="1484"/>
      <c r="BR72" s="923" t="s">
        <v>1395</v>
      </c>
      <c r="BS72" s="925">
        <f>IF(CL70&lt;&gt;0,CM70/CL70,0)/2</f>
        <v>2.0179939920424115</v>
      </c>
      <c r="BT72" s="924" t="s">
        <v>1396</v>
      </c>
      <c r="BU72" s="1153" t="str">
        <f>$BU$12</f>
        <v>Elemental %</v>
      </c>
      <c r="BV72" s="1320">
        <f>SUM(CK72:DM72)</f>
        <v>2.3887509699999998</v>
      </c>
      <c r="BW72" s="1200">
        <f t="shared" ref="BW72:CD72" si="763">SUM(FA74:FA88)</f>
        <v>2.5100000000000001E-2</v>
      </c>
      <c r="BX72" s="1200">
        <f t="shared" si="763"/>
        <v>0.31490000000000007</v>
      </c>
      <c r="BY72" s="1200">
        <f t="shared" si="763"/>
        <v>0</v>
      </c>
      <c r="BZ72" s="1200">
        <f t="shared" si="763"/>
        <v>0.1038632</v>
      </c>
      <c r="CA72" s="1200">
        <f t="shared" si="763"/>
        <v>0</v>
      </c>
      <c r="CB72" s="1200">
        <f t="shared" si="763"/>
        <v>0.41421989999999997</v>
      </c>
      <c r="CC72" s="1200">
        <f t="shared" si="763"/>
        <v>0</v>
      </c>
      <c r="CD72" s="1200">
        <f t="shared" si="763"/>
        <v>0</v>
      </c>
      <c r="CE72" s="1200">
        <f t="shared" ref="CE72:CJ72" si="764">SUM(FI74:FI88)</f>
        <v>0</v>
      </c>
      <c r="CF72" s="1200">
        <f t="shared" si="764"/>
        <v>0</v>
      </c>
      <c r="CG72" s="1200">
        <f t="shared" si="764"/>
        <v>9.9989999999999996E-4</v>
      </c>
      <c r="CH72" s="1200">
        <f t="shared" si="764"/>
        <v>0</v>
      </c>
      <c r="CI72" s="1200">
        <f t="shared" si="764"/>
        <v>0</v>
      </c>
      <c r="CJ72" s="1200">
        <f t="shared" si="764"/>
        <v>7.3260000000000006E-2</v>
      </c>
      <c r="CK72" s="1200">
        <f>SUM(FO74:FO88)+SUM(FA74:FA88)+SUM(FB74:FB88)+SUM(FC74:FC88)</f>
        <v>0.68000000000000016</v>
      </c>
      <c r="CL72" s="1200">
        <f>SUM(FP74:FP88)+SUM(FD74:FD88)+SUM(FE74:FE88)</f>
        <v>0.20772640000000001</v>
      </c>
      <c r="CM72" s="1200">
        <f>SUM(FQ74:FQ88)+SUM(FF74:FF88)</f>
        <v>0.82843979999999995</v>
      </c>
      <c r="CN72" s="1200">
        <f>SUM(FR74:FR89)+SUM(FG74:FG89)+SUM(FH74:FH89)</f>
        <v>0.13140000000000002</v>
      </c>
      <c r="CO72" s="1200">
        <f>SUM(FS74:FS88)+SUM(FI74:FI88)+SUM(FJ74:FJ88)</f>
        <v>0.26125599999999999</v>
      </c>
      <c r="CP72" s="1200">
        <f>SUM(FT74:FT89)+SUM(FK74:FK89)+SUM(FL74:FL89)</f>
        <v>9.4499799999999995E-2</v>
      </c>
      <c r="CQ72" s="1200">
        <f>SUM(FU74:FU88)+SUM(FM74:FM88)+SUM(FN74:FN88)</f>
        <v>0.14652000000000001</v>
      </c>
      <c r="CR72" s="1200">
        <f t="shared" ref="CR72:DF72" si="765">SUM(FV74:FV88)</f>
        <v>2.1000000000000002E-5</v>
      </c>
      <c r="CS72" s="1200">
        <f t="shared" si="765"/>
        <v>5.9498000000000007E-3</v>
      </c>
      <c r="CT72" s="1200">
        <f t="shared" si="765"/>
        <v>2.8997900000000002E-3</v>
      </c>
      <c r="CU72" s="1200">
        <f t="shared" si="765"/>
        <v>4.5099999999999998E-5</v>
      </c>
      <c r="CV72" s="1200">
        <f t="shared" si="765"/>
        <v>1.0798799999999999E-3</v>
      </c>
      <c r="CW72" s="1200">
        <f t="shared" si="765"/>
        <v>5.9996000000000008E-4</v>
      </c>
      <c r="CX72" s="1200">
        <f t="shared" si="765"/>
        <v>6.4994E-4</v>
      </c>
      <c r="CY72" s="1200">
        <f t="shared" si="765"/>
        <v>9.6492000000000001E-3</v>
      </c>
      <c r="CZ72" s="1200">
        <f t="shared" si="765"/>
        <v>4.6543000000000001E-3</v>
      </c>
      <c r="DA72" s="1200">
        <f t="shared" si="765"/>
        <v>2.8500000000000001E-3</v>
      </c>
      <c r="DB72" s="1200">
        <f t="shared" si="765"/>
        <v>9.3599999999999985E-3</v>
      </c>
      <c r="DC72" s="1200">
        <f t="shared" si="765"/>
        <v>1.15E-3</v>
      </c>
      <c r="DD72" s="1200">
        <f t="shared" si="765"/>
        <v>0</v>
      </c>
      <c r="DE72" s="1200">
        <f t="shared" si="765"/>
        <v>0</v>
      </c>
      <c r="DF72" s="1200">
        <f t="shared" si="765"/>
        <v>0</v>
      </c>
      <c r="DG72" s="1200">
        <f>SUM(GK74:GK88)</f>
        <v>0</v>
      </c>
      <c r="DH72" s="1200">
        <f>SUM(GL74:GL88)</f>
        <v>0</v>
      </c>
      <c r="DI72" s="1200">
        <f>SUM(GM74:GM88)</f>
        <v>0</v>
      </c>
      <c r="DJ72" s="1200">
        <f t="shared" ref="DJ72:DL72" si="766">SUM(GN74:GN88)</f>
        <v>0</v>
      </c>
      <c r="DK72" s="1200">
        <f t="shared" si="766"/>
        <v>0</v>
      </c>
      <c r="DL72" s="1200">
        <f t="shared" si="766"/>
        <v>0</v>
      </c>
      <c r="DM72" s="1200">
        <f t="shared" ref="DM72" si="767">SUM(GQ74:GQ88)</f>
        <v>0</v>
      </c>
      <c r="DN72" s="933"/>
      <c r="DT72" s="940"/>
      <c r="EM72" s="618"/>
      <c r="EN72" s="618"/>
      <c r="EO72" s="618"/>
      <c r="EP72" s="618"/>
      <c r="EQ72" s="618"/>
      <c r="ER72" s="618"/>
      <c r="ES72" s="618"/>
      <c r="ET72" s="618"/>
      <c r="EU72" s="618"/>
      <c r="EV72" s="618"/>
      <c r="EW72" s="618"/>
      <c r="EX72" s="618"/>
      <c r="EY72" s="618"/>
      <c r="EZ72" s="1347"/>
      <c r="FA72" s="1204">
        <f t="shared" ref="FA72:GQ72" si="768">SUM(FA74:FA88)</f>
        <v>2.5100000000000001E-2</v>
      </c>
      <c r="FB72" s="1204">
        <f t="shared" si="768"/>
        <v>0.31490000000000007</v>
      </c>
      <c r="FC72" s="1204">
        <f t="shared" si="768"/>
        <v>0</v>
      </c>
      <c r="FD72" s="1204">
        <f t="shared" si="768"/>
        <v>0.1038632</v>
      </c>
      <c r="FE72" s="1204">
        <f t="shared" si="768"/>
        <v>0</v>
      </c>
      <c r="FF72" s="1204">
        <f t="shared" si="768"/>
        <v>0.41421989999999997</v>
      </c>
      <c r="FG72" s="1204">
        <f t="shared" si="768"/>
        <v>0</v>
      </c>
      <c r="FH72" s="1204">
        <f t="shared" ref="FH72" si="769">SUM(FH74:FH88)</f>
        <v>0</v>
      </c>
      <c r="FI72" s="1204">
        <f t="shared" si="768"/>
        <v>0</v>
      </c>
      <c r="FJ72" s="1204">
        <f t="shared" si="768"/>
        <v>0</v>
      </c>
      <c r="FK72" s="1204">
        <f t="shared" si="768"/>
        <v>9.9989999999999996E-4</v>
      </c>
      <c r="FL72" s="1204">
        <f t="shared" ref="FL72" si="770">SUM(FL74:FL88)</f>
        <v>0</v>
      </c>
      <c r="FM72" s="1204">
        <f t="shared" si="768"/>
        <v>0</v>
      </c>
      <c r="FN72" s="1204">
        <f t="shared" si="768"/>
        <v>7.3260000000000006E-2</v>
      </c>
      <c r="FO72" s="1204">
        <f t="shared" si="768"/>
        <v>0.34000000000000008</v>
      </c>
      <c r="FP72" s="1204">
        <f t="shared" si="768"/>
        <v>0.1038632</v>
      </c>
      <c r="FQ72" s="1204">
        <f t="shared" si="768"/>
        <v>0.41421989999999997</v>
      </c>
      <c r="FR72" s="1204">
        <f t="shared" si="768"/>
        <v>0.13140000000000002</v>
      </c>
      <c r="FS72" s="1204">
        <f t="shared" si="768"/>
        <v>0.26125599999999999</v>
      </c>
      <c r="FT72" s="1204">
        <f t="shared" si="768"/>
        <v>9.3499899999999997E-2</v>
      </c>
      <c r="FU72" s="1204">
        <f t="shared" si="768"/>
        <v>7.3260000000000006E-2</v>
      </c>
      <c r="FV72" s="1204">
        <f t="shared" si="768"/>
        <v>2.1000000000000002E-5</v>
      </c>
      <c r="FW72" s="1204">
        <f t="shared" si="768"/>
        <v>5.9498000000000007E-3</v>
      </c>
      <c r="FX72" s="1204">
        <f t="shared" si="768"/>
        <v>2.8997900000000002E-3</v>
      </c>
      <c r="FY72" s="1204">
        <f t="shared" si="768"/>
        <v>4.5099999999999998E-5</v>
      </c>
      <c r="FZ72" s="1204">
        <f t="shared" si="768"/>
        <v>1.0798799999999999E-3</v>
      </c>
      <c r="GA72" s="1204">
        <f t="shared" si="768"/>
        <v>5.9996000000000008E-4</v>
      </c>
      <c r="GB72" s="1204">
        <f t="shared" si="768"/>
        <v>6.4994E-4</v>
      </c>
      <c r="GC72" s="1204">
        <f t="shared" si="768"/>
        <v>9.6492000000000001E-3</v>
      </c>
      <c r="GD72" s="1204">
        <f t="shared" si="768"/>
        <v>4.6543000000000001E-3</v>
      </c>
      <c r="GE72" s="1204">
        <f t="shared" si="768"/>
        <v>2.8500000000000001E-3</v>
      </c>
      <c r="GF72" s="1204">
        <f t="shared" si="768"/>
        <v>9.3599999999999985E-3</v>
      </c>
      <c r="GG72" s="1204">
        <f t="shared" si="768"/>
        <v>1.15E-3</v>
      </c>
      <c r="GH72" s="1204">
        <f t="shared" si="768"/>
        <v>0</v>
      </c>
      <c r="GI72" s="1204">
        <f t="shared" si="768"/>
        <v>0</v>
      </c>
      <c r="GJ72" s="1204">
        <f t="shared" ref="GJ72" si="771">SUM(GJ74:GJ88)</f>
        <v>0</v>
      </c>
      <c r="GK72" s="1204">
        <f t="shared" si="768"/>
        <v>0</v>
      </c>
      <c r="GL72" s="1204">
        <f t="shared" si="768"/>
        <v>0</v>
      </c>
      <c r="GM72" s="1204">
        <f t="shared" si="768"/>
        <v>0</v>
      </c>
      <c r="GN72" s="1204">
        <f t="shared" ref="GN72:GP72" si="772">SUM(GN74:GN88)</f>
        <v>0</v>
      </c>
      <c r="GO72" s="1204">
        <f t="shared" si="772"/>
        <v>0</v>
      </c>
      <c r="GP72" s="1204">
        <f t="shared" si="772"/>
        <v>0</v>
      </c>
      <c r="GQ72" s="1204">
        <f t="shared" si="768"/>
        <v>0</v>
      </c>
      <c r="GR72" s="618"/>
      <c r="GS72" s="618"/>
      <c r="GT72" s="618"/>
      <c r="GU72" s="618"/>
      <c r="GV72" s="618"/>
      <c r="GW72" s="618"/>
      <c r="GX72" s="618"/>
      <c r="GY72" s="618"/>
      <c r="GZ72" s="1362"/>
      <c r="HA72" s="1201">
        <f t="shared" ref="HA72:IQ72" si="773">SUM(HA74:HA88)</f>
        <v>7.8591534057297022E-3</v>
      </c>
      <c r="HB72" s="1201">
        <f t="shared" si="773"/>
        <v>9.9802603937481929E-2</v>
      </c>
      <c r="HC72" s="1201">
        <f t="shared" si="773"/>
        <v>0</v>
      </c>
      <c r="HD72" s="1201">
        <f t="shared" si="773"/>
        <v>3.0848926485712223E-2</v>
      </c>
      <c r="HE72" s="1201">
        <f t="shared" si="773"/>
        <v>0</v>
      </c>
      <c r="HF72" s="1201">
        <f t="shared" si="773"/>
        <v>0.12450589661825059</v>
      </c>
      <c r="HG72" s="1201">
        <f t="shared" si="773"/>
        <v>0</v>
      </c>
      <c r="HH72" s="1201">
        <f t="shared" ref="HH72" si="774">SUM(HH74:HH88)</f>
        <v>0</v>
      </c>
      <c r="HI72" s="1201">
        <f t="shared" si="773"/>
        <v>0</v>
      </c>
      <c r="HJ72" s="1201">
        <f t="shared" si="773"/>
        <v>0</v>
      </c>
      <c r="HK72" s="1201">
        <f t="shared" si="773"/>
        <v>2.6417437252311755E-4</v>
      </c>
      <c r="HL72" s="1201">
        <f t="shared" ref="HL72" si="775">SUM(HL74:HL88)</f>
        <v>0</v>
      </c>
      <c r="HM72" s="1201">
        <f t="shared" si="773"/>
        <v>0</v>
      </c>
      <c r="HN72" s="1201">
        <f t="shared" si="773"/>
        <v>2.709749009247028E-2</v>
      </c>
      <c r="HO72" s="1201">
        <f t="shared" si="773"/>
        <v>0</v>
      </c>
      <c r="HP72" s="1201">
        <f t="shared" si="773"/>
        <v>0</v>
      </c>
      <c r="HQ72" s="1201">
        <f t="shared" si="773"/>
        <v>0</v>
      </c>
      <c r="HR72" s="1201">
        <f t="shared" si="773"/>
        <v>3.8277285188526633E-2</v>
      </c>
      <c r="HS72" s="1201">
        <f t="shared" si="773"/>
        <v>8.5155298063516377E-2</v>
      </c>
      <c r="HT72" s="1201">
        <f t="shared" si="773"/>
        <v>2.5581931039055997E-2</v>
      </c>
      <c r="HU72" s="1201">
        <f t="shared" si="773"/>
        <v>0</v>
      </c>
      <c r="HV72" s="1201">
        <f t="shared" si="773"/>
        <v>6.8454879076658376E-6</v>
      </c>
      <c r="HW72" s="1201">
        <f t="shared" si="773"/>
        <v>1.8945669916534185E-3</v>
      </c>
      <c r="HX72" s="1201">
        <f t="shared" si="773"/>
        <v>8.9585394268203937E-4</v>
      </c>
      <c r="HY72" s="1201">
        <f t="shared" si="773"/>
        <v>1.4783692144999816E-5</v>
      </c>
      <c r="HZ72" s="1201">
        <f t="shared" si="773"/>
        <v>3.2422328980593278E-4</v>
      </c>
      <c r="IA72" s="1201">
        <f t="shared" si="773"/>
        <v>1.8921094705688345E-4</v>
      </c>
      <c r="IB72" s="1201">
        <f t="shared" si="773"/>
        <v>1.9766008840430748E-4</v>
      </c>
      <c r="IC72" s="1201">
        <f t="shared" si="773"/>
        <v>2.549326287978864E-3</v>
      </c>
      <c r="ID72" s="1201">
        <f t="shared" si="773"/>
        <v>1.2296697490092471E-3</v>
      </c>
      <c r="IE72" s="1201">
        <f t="shared" si="773"/>
        <v>7.8202239478688249E-4</v>
      </c>
      <c r="IF72" s="1201">
        <f t="shared" si="773"/>
        <v>2.7587136051132346E-3</v>
      </c>
      <c r="IG72" s="1201">
        <f t="shared" si="773"/>
        <v>3.4030089410640169E-4</v>
      </c>
      <c r="IH72" s="1201">
        <f t="shared" si="773"/>
        <v>0</v>
      </c>
      <c r="II72" s="1201">
        <f t="shared" si="773"/>
        <v>0</v>
      </c>
      <c r="IJ72" s="1201">
        <f t="shared" ref="IJ72" si="776">SUM(IJ74:IJ88)</f>
        <v>0</v>
      </c>
      <c r="IK72" s="1201">
        <f t="shared" si="773"/>
        <v>0</v>
      </c>
      <c r="IL72" s="1201">
        <f t="shared" si="773"/>
        <v>0</v>
      </c>
      <c r="IM72" s="1201">
        <f t="shared" si="773"/>
        <v>0</v>
      </c>
      <c r="IN72" s="1201">
        <f t="shared" ref="IN72:IP72" si="777">SUM(IN74:IN88)</f>
        <v>0</v>
      </c>
      <c r="IO72" s="1201">
        <f t="shared" si="777"/>
        <v>0</v>
      </c>
      <c r="IP72" s="1201">
        <f t="shared" si="777"/>
        <v>0</v>
      </c>
      <c r="IQ72" s="1201">
        <f t="shared" si="773"/>
        <v>0</v>
      </c>
      <c r="IR72" s="618"/>
      <c r="IS72" s="618"/>
      <c r="IT72" s="618"/>
      <c r="IU72" s="618"/>
      <c r="IV72" s="618"/>
      <c r="IW72" s="618"/>
      <c r="IX72" s="618"/>
      <c r="IY72" s="618"/>
      <c r="IZ72" s="1361"/>
      <c r="JA72" s="1201">
        <f t="shared" ref="JA72:KQ72" si="778">SUM(JA74:JA88)</f>
        <v>50.209999999999994</v>
      </c>
      <c r="JB72" s="1201">
        <f t="shared" si="778"/>
        <v>352.24</v>
      </c>
      <c r="JC72" s="1201">
        <f t="shared" si="778"/>
        <v>0</v>
      </c>
      <c r="JD72" s="1201">
        <f t="shared" si="778"/>
        <v>1280.04</v>
      </c>
      <c r="JE72" s="1201">
        <f t="shared" si="778"/>
        <v>0</v>
      </c>
      <c r="JF72" s="1201">
        <f t="shared" si="778"/>
        <v>1315.55</v>
      </c>
      <c r="JG72" s="1201">
        <f t="shared" si="778"/>
        <v>0</v>
      </c>
      <c r="JH72" s="1201">
        <f t="shared" ref="JH72" si="779">SUM(JH74:JH88)</f>
        <v>0</v>
      </c>
      <c r="JI72" s="1201">
        <f t="shared" si="778"/>
        <v>0</v>
      </c>
      <c r="JJ72" s="1201">
        <f t="shared" si="778"/>
        <v>0</v>
      </c>
      <c r="JK72" s="1201">
        <f t="shared" si="778"/>
        <v>3</v>
      </c>
      <c r="JL72" s="1201">
        <f t="shared" ref="JL72" si="780">SUM(JL74:JL88)</f>
        <v>0</v>
      </c>
      <c r="JM72" s="1201">
        <f t="shared" si="778"/>
        <v>0</v>
      </c>
      <c r="JN72" s="1201">
        <f t="shared" si="778"/>
        <v>308</v>
      </c>
      <c r="JO72" s="1201">
        <f t="shared" si="778"/>
        <v>0</v>
      </c>
      <c r="JP72" s="1201">
        <f t="shared" si="778"/>
        <v>0</v>
      </c>
      <c r="JQ72" s="1201">
        <f t="shared" si="778"/>
        <v>0</v>
      </c>
      <c r="JR72" s="1201">
        <f t="shared" si="778"/>
        <v>268.52499999999998</v>
      </c>
      <c r="JS72" s="1201">
        <f t="shared" si="778"/>
        <v>469.25599999999997</v>
      </c>
      <c r="JT72" s="1201">
        <f t="shared" si="778"/>
        <v>190.97</v>
      </c>
      <c r="JU72" s="1201">
        <f t="shared" si="778"/>
        <v>0</v>
      </c>
      <c r="JV72" s="1201">
        <f t="shared" si="778"/>
        <v>2.3350000000000003E-2</v>
      </c>
      <c r="JW72" s="1201">
        <f t="shared" si="778"/>
        <v>10.1098</v>
      </c>
      <c r="JX72" s="1201">
        <f t="shared" si="778"/>
        <v>3.1347899999999997</v>
      </c>
      <c r="JY72" s="1201">
        <f t="shared" si="778"/>
        <v>6.1859999999999998E-2</v>
      </c>
      <c r="JZ72" s="1201">
        <f t="shared" si="778"/>
        <v>1.15038</v>
      </c>
      <c r="KA72" s="1201">
        <f t="shared" si="778"/>
        <v>0.66496</v>
      </c>
      <c r="KB72" s="1201">
        <f t="shared" si="778"/>
        <v>0.69694</v>
      </c>
      <c r="KC72" s="1201">
        <f t="shared" si="778"/>
        <v>17.824199999999998</v>
      </c>
      <c r="KD72" s="1201">
        <f t="shared" si="778"/>
        <v>4.6543000000000001</v>
      </c>
      <c r="KE72" s="1201">
        <f t="shared" si="778"/>
        <v>2.3505000000000003</v>
      </c>
      <c r="KF72" s="1201">
        <f t="shared" si="778"/>
        <v>5.1119999999999992</v>
      </c>
      <c r="KG72" s="1201">
        <f t="shared" si="778"/>
        <v>0.60950000000000004</v>
      </c>
      <c r="KH72" s="1201">
        <f t="shared" si="778"/>
        <v>0</v>
      </c>
      <c r="KI72" s="1201">
        <f t="shared" si="778"/>
        <v>0</v>
      </c>
      <c r="KJ72" s="1201">
        <f t="shared" ref="KJ72" si="781">SUM(KJ74:KJ88)</f>
        <v>0</v>
      </c>
      <c r="KK72" s="1201">
        <f t="shared" ref="KK72" si="782">SUM(KK74:KK88)</f>
        <v>0</v>
      </c>
      <c r="KL72" s="1201">
        <f t="shared" si="778"/>
        <v>0</v>
      </c>
      <c r="KM72" s="1201">
        <f t="shared" si="778"/>
        <v>0</v>
      </c>
      <c r="KN72" s="1201">
        <f t="shared" ref="KN72:KP72" si="783">SUM(KN74:KN88)</f>
        <v>0</v>
      </c>
      <c r="KO72" s="1201">
        <f t="shared" si="783"/>
        <v>0</v>
      </c>
      <c r="KP72" s="1201">
        <f t="shared" si="783"/>
        <v>0</v>
      </c>
      <c r="KQ72" s="1201">
        <f t="shared" si="778"/>
        <v>0</v>
      </c>
      <c r="KR72" s="618"/>
      <c r="KS72" s="618"/>
      <c r="KT72" s="618"/>
      <c r="KU72" s="618"/>
      <c r="KV72" s="618"/>
      <c r="KW72" s="618"/>
      <c r="KX72" s="618"/>
      <c r="KY72" s="618"/>
      <c r="KZ72" s="1361"/>
      <c r="LA72" s="1201">
        <f t="shared" ref="LA72:MQ72" si="784">SUM(LA74:LA88)</f>
        <v>32.302710990585403</v>
      </c>
      <c r="LB72" s="1201">
        <f t="shared" si="784"/>
        <v>112.66223503150646</v>
      </c>
      <c r="LC72" s="1201">
        <f t="shared" si="784"/>
        <v>0</v>
      </c>
      <c r="LD72" s="1201">
        <f t="shared" si="784"/>
        <v>737.63415567472157</v>
      </c>
      <c r="LE72" s="1201">
        <f t="shared" si="784"/>
        <v>0</v>
      </c>
      <c r="LF72" s="1201">
        <f t="shared" si="784"/>
        <v>610.34762829351439</v>
      </c>
      <c r="LG72" s="1201">
        <f t="shared" si="784"/>
        <v>0</v>
      </c>
      <c r="LH72" s="1201">
        <f t="shared" si="784"/>
        <v>0</v>
      </c>
      <c r="LI72" s="1201">
        <f t="shared" si="784"/>
        <v>0</v>
      </c>
      <c r="LJ72" s="1201">
        <f t="shared" si="784"/>
        <v>0</v>
      </c>
      <c r="LK72" s="1201">
        <f t="shared" si="784"/>
        <v>3</v>
      </c>
      <c r="LL72" s="1201">
        <f t="shared" si="784"/>
        <v>0</v>
      </c>
      <c r="LM72" s="1201">
        <f t="shared" si="784"/>
        <v>0</v>
      </c>
      <c r="LN72" s="1201">
        <f t="shared" si="784"/>
        <v>616</v>
      </c>
      <c r="LO72" s="1201">
        <f t="shared" si="784"/>
        <v>0</v>
      </c>
      <c r="LP72" s="1201">
        <f t="shared" si="784"/>
        <v>0</v>
      </c>
      <c r="LQ72" s="1201">
        <f t="shared" si="784"/>
        <v>0</v>
      </c>
      <c r="LR72" s="1201">
        <f t="shared" si="784"/>
        <v>152.86575443848952</v>
      </c>
      <c r="LS72" s="1201">
        <f t="shared" si="784"/>
        <v>124.90197093791281</v>
      </c>
      <c r="LT72" s="1201">
        <f t="shared" si="784"/>
        <v>159.00223425617423</v>
      </c>
      <c r="LU72" s="1201">
        <f t="shared" si="784"/>
        <v>0</v>
      </c>
      <c r="LV72" s="1201">
        <f t="shared" si="784"/>
        <v>6.1690885072655226E-3</v>
      </c>
      <c r="LW72" s="1201">
        <f t="shared" si="784"/>
        <v>3.2227194187582562</v>
      </c>
      <c r="LX72" s="1201">
        <f t="shared" si="784"/>
        <v>1.4166988507265521</v>
      </c>
      <c r="LY72" s="1201">
        <f t="shared" si="784"/>
        <v>4.4870541611624834E-2</v>
      </c>
      <c r="LZ72" s="1201">
        <f t="shared" si="784"/>
        <v>0.63495265521796562</v>
      </c>
      <c r="MA72" s="1201">
        <f t="shared" si="784"/>
        <v>0.38434177014531046</v>
      </c>
      <c r="MB72" s="1201">
        <f t="shared" si="784"/>
        <v>0.35332177014531041</v>
      </c>
      <c r="MC72" s="1201">
        <f t="shared" si="784"/>
        <v>18.290849048625795</v>
      </c>
      <c r="MD72" s="1201">
        <f t="shared" si="784"/>
        <v>4.6543000000000001</v>
      </c>
      <c r="ME72" s="1201">
        <f t="shared" si="784"/>
        <v>1.4540102464347968</v>
      </c>
      <c r="MF72" s="1201">
        <f t="shared" si="784"/>
        <v>10.170660982143554</v>
      </c>
      <c r="MG72" s="1201">
        <f t="shared" si="784"/>
        <v>1.2880388841927304</v>
      </c>
      <c r="MH72" s="1201">
        <f t="shared" si="784"/>
        <v>0</v>
      </c>
      <c r="MI72" s="1201">
        <f t="shared" si="784"/>
        <v>0</v>
      </c>
      <c r="MJ72" s="1201">
        <f t="shared" si="784"/>
        <v>0</v>
      </c>
      <c r="MK72" s="1201">
        <f t="shared" si="784"/>
        <v>0</v>
      </c>
      <c r="ML72" s="1201">
        <f t="shared" si="784"/>
        <v>0</v>
      </c>
      <c r="MM72" s="1201">
        <f t="shared" si="784"/>
        <v>0</v>
      </c>
      <c r="MN72" s="1201">
        <f t="shared" ref="MN72:MP72" si="785">SUM(MN74:MN88)</f>
        <v>0</v>
      </c>
      <c r="MO72" s="1201">
        <f t="shared" si="785"/>
        <v>0</v>
      </c>
      <c r="MP72" s="1201">
        <f t="shared" si="785"/>
        <v>0</v>
      </c>
      <c r="MQ72" s="1201">
        <f t="shared" si="784"/>
        <v>0</v>
      </c>
    </row>
    <row r="73" spans="1:355" s="317" customFormat="1" ht="15" hidden="1" customHeight="1" outlineLevel="1" thickTop="1" thickBot="1" x14ac:dyDescent="0.3">
      <c r="A73" s="941"/>
      <c r="B73" s="1935" t="str">
        <f>$B$33</f>
        <v>Expert Light</v>
      </c>
      <c r="C73" s="1936"/>
      <c r="D73" s="652">
        <v>1</v>
      </c>
      <c r="E73" s="831"/>
      <c r="F73" s="753"/>
      <c r="G73" s="1923"/>
      <c r="H73" s="1924"/>
      <c r="I73" s="781"/>
      <c r="J73" s="831"/>
      <c r="K73" s="319"/>
      <c r="L73" s="782"/>
      <c r="M73" s="832">
        <f>((E70*L73)/1)*(D73)</f>
        <v>0</v>
      </c>
      <c r="N73" s="784">
        <f t="shared" ref="N73:N78" si="786">IF($BI$6="ON",$BR$14*$L73,IF($BI$6="OFF",$BS$14*$L73))</f>
        <v>0</v>
      </c>
      <c r="O73" s="1534"/>
      <c r="P73" s="782">
        <v>1.9</v>
      </c>
      <c r="Q73" s="832">
        <f>((E70*P73)/1)*(D73)</f>
        <v>38</v>
      </c>
      <c r="R73" s="784">
        <f t="shared" ref="R73:R78" si="787">IF($BI$6="ON",$BR$15*$P73,IF($BI$6="OFF",$BS$15*$P73))</f>
        <v>156.74554880996212</v>
      </c>
      <c r="S73" s="1534"/>
      <c r="T73" s="782">
        <v>3.8</v>
      </c>
      <c r="U73" s="832">
        <f>((E70*T73)/1)*(D73)</f>
        <v>76</v>
      </c>
      <c r="V73" s="784">
        <f t="shared" ref="V73:V78" si="788">IF($BI$6="ON",$BR$16*$T73,IF($BI$6="OFF",$BS$16*$T73))</f>
        <v>198.3963217107088</v>
      </c>
      <c r="W73" s="1534"/>
      <c r="X73" s="782">
        <v>5.3</v>
      </c>
      <c r="Y73" s="832">
        <f>((E70*X73)/1)*(D73)</f>
        <v>106</v>
      </c>
      <c r="Z73" s="784">
        <f t="shared" ref="Z73:Z78" si="789">IF($BI$6="ON",$BR$17*$X73,IF($BI$6="OFF",$BS$17*$X73))</f>
        <v>176.31986235034003</v>
      </c>
      <c r="AA73" s="1534"/>
      <c r="AB73" s="782">
        <v>2.7</v>
      </c>
      <c r="AC73" s="832">
        <f>((E70*AB73)/1)*(D73)</f>
        <v>54</v>
      </c>
      <c r="AD73" s="784">
        <f t="shared" ref="AD73:AD78" si="790">IF($BI$6="ON",$BR$18*$AB73,IF($BI$6="OFF",$BS$18*$AB73))</f>
        <v>112.04245355632763</v>
      </c>
      <c r="AE73" s="1534"/>
      <c r="AF73" s="782"/>
      <c r="AG73" s="832">
        <f>((E70*AF73)/1)*(D73)</f>
        <v>0</v>
      </c>
      <c r="AH73" s="784">
        <f t="shared" ref="AH73:AH78" si="791">IF($BI$6="ON",$BR$19*$AF73,IF($BI$6="OFF",$BS$19*$AF73))</f>
        <v>0</v>
      </c>
      <c r="AI73" s="1534"/>
      <c r="AJ73" s="782">
        <v>1</v>
      </c>
      <c r="AK73" s="832">
        <f>((E70*AJ73)/1)*(D73)</f>
        <v>20</v>
      </c>
      <c r="AL73" s="784">
        <f t="shared" ref="AL73:AL78" si="792">IF($BI$6="ON",$BR$20*$AJ73,IF($BI$6="OFF",$BS$20*$AJ73))</f>
        <v>11.434613095470732</v>
      </c>
      <c r="AM73" s="1534"/>
      <c r="AN73" s="782"/>
      <c r="AO73" s="833">
        <f>((E70*AN73)/1)*(D73)</f>
        <v>0</v>
      </c>
      <c r="AP73" s="784">
        <f t="shared" ref="AP73:AP78" si="793">IF($BI$6="ON",$BR$21*$AN73,IF($BI$6="OFF",$BS$21*$AN73))</f>
        <v>0</v>
      </c>
      <c r="AQ73" s="1534"/>
      <c r="AR73" s="782"/>
      <c r="AS73" s="832">
        <f>((E70*AR73)/1)*(D73)</f>
        <v>0</v>
      </c>
      <c r="AT73" s="784">
        <f t="shared" ref="AT73:AT78" si="794">IF($BI$6="ON",$BR$22*$AR73,IF($BI$6="OFF",$BS$22*$AR73))</f>
        <v>0</v>
      </c>
      <c r="AU73" s="1534"/>
      <c r="AV73" s="782"/>
      <c r="AW73" s="832">
        <f>((E70*AV73)/1)*(D73)</f>
        <v>0</v>
      </c>
      <c r="AX73" s="784">
        <f t="shared" ref="AX73:AX78" si="795">IF($BI$6="ON",$BR$23*$AV73,IF($BI$6="OFF",$BS$23*$AV73))</f>
        <v>0</v>
      </c>
      <c r="AY73" s="1534"/>
      <c r="AZ73" s="782"/>
      <c r="BA73" s="834">
        <f>((E70*AZ73)/1)*(D73)</f>
        <v>0</v>
      </c>
      <c r="BB73" s="784">
        <f t="shared" ref="BB73:BB78" si="796">IF($BI$6="ON",$BR$25*$AZ73,IF($BI$6="OFF",$BS$25*$AZ73))</f>
        <v>0</v>
      </c>
      <c r="BC73" s="649"/>
      <c r="BD73" s="835"/>
      <c r="BE73" s="832">
        <f>((E70*BD73)/1)*(D73)</f>
        <v>0</v>
      </c>
      <c r="BF73" s="319"/>
      <c r="BG73" s="880">
        <f t="shared" ref="BG73:BG78" si="797">SUM(N73,R73,V73,Z73,AD73,AH73,AL73,AP73,AT73,AX73,BB73)/500</f>
        <v>1.3098775990456186</v>
      </c>
      <c r="BH73" s="881">
        <f t="shared" ref="BH73:BH78" si="798">SUM($BG73+$BG$6)</f>
        <v>1.3207540957431088</v>
      </c>
      <c r="BI73" s="786">
        <f t="shared" ref="BI73:BI78" si="799">(BH73*500)</f>
        <v>660.3770478715544</v>
      </c>
      <c r="BJ73" s="785"/>
      <c r="BK73" s="786">
        <f t="shared" ref="BK73:BK78" si="800">(BH73*700)</f>
        <v>924.52786702017613</v>
      </c>
      <c r="BL73" s="1948" t="s">
        <v>1361</v>
      </c>
      <c r="BM73" s="1949"/>
      <c r="BN73" s="1950"/>
      <c r="BO73" s="1579"/>
      <c r="BP73" s="1579"/>
      <c r="BQ73" s="1484"/>
      <c r="BR73" s="873" t="s">
        <v>1350</v>
      </c>
      <c r="BS73" s="691" t="s">
        <v>6</v>
      </c>
      <c r="BT73" s="691" t="s">
        <v>928</v>
      </c>
      <c r="BU73" s="1960" t="s">
        <v>1328</v>
      </c>
      <c r="BV73" s="1961"/>
      <c r="BW73" s="1353" t="str">
        <f>$BW$318</f>
        <v xml:space="preserve">NH4 </v>
      </c>
      <c r="BX73" s="1353" t="str">
        <f>$BX$318</f>
        <v>NO3</v>
      </c>
      <c r="BY73" s="1353" t="str">
        <f>$BY$318</f>
        <v>NH2 Nitrites</v>
      </c>
      <c r="BZ73" s="1353" t="str">
        <f>$BZ$318</f>
        <v>P2O5</v>
      </c>
      <c r="CA73" s="1353" t="str">
        <f>$CA$318</f>
        <v>PO4</v>
      </c>
      <c r="CB73" s="1353" t="str">
        <f>$CB$318</f>
        <v>K2O</v>
      </c>
      <c r="CC73" s="1353" t="str">
        <f>$CC$318</f>
        <v>MgO</v>
      </c>
      <c r="CD73" s="1353" t="str">
        <f>$CD$318</f>
        <v>MgCo3</v>
      </c>
      <c r="CE73" s="1353" t="str">
        <f>$CE$318</f>
        <v>CaO</v>
      </c>
      <c r="CF73" s="1353" t="str">
        <f>$CF$318</f>
        <v>CaCO3</v>
      </c>
      <c r="CG73" s="1353" t="str">
        <f>$CG$318</f>
        <v>SO4</v>
      </c>
      <c r="CH73" s="1353" t="str">
        <f>$CH$318</f>
        <v>SO3</v>
      </c>
      <c r="CI73" s="1353" t="str">
        <f>$CI$318</f>
        <v>SiO2</v>
      </c>
      <c r="CJ73" s="1353" t="str">
        <f>$CJ$318</f>
        <v>Si(OH)4</v>
      </c>
      <c r="CK73" s="1353" t="str">
        <f>$CK$318</f>
        <v>N</v>
      </c>
      <c r="CL73" s="1353" t="str">
        <f>$CL$318</f>
        <v>P</v>
      </c>
      <c r="CM73" s="1353" t="str">
        <f>$CM$318</f>
        <v>K</v>
      </c>
      <c r="CN73" s="1353" t="str">
        <f>$CN$318</f>
        <v>MG</v>
      </c>
      <c r="CO73" s="1353" t="str">
        <f>$CO$318</f>
        <v>CA</v>
      </c>
      <c r="CP73" s="1353" t="str">
        <f>$CP$318</f>
        <v>S</v>
      </c>
      <c r="CQ73" s="1353" t="str">
        <f>$CQ$318</f>
        <v>Si</v>
      </c>
      <c r="CR73" s="1353" t="str">
        <f>$CR$318</f>
        <v>Co</v>
      </c>
      <c r="CS73" s="1353" t="str">
        <f>$CS$318</f>
        <v>Fe</v>
      </c>
      <c r="CT73" s="1353" t="str">
        <f>$CT$318</f>
        <v>Mn</v>
      </c>
      <c r="CU73" s="1353" t="str">
        <f>$CU$318</f>
        <v>Mo</v>
      </c>
      <c r="CV73" s="1353" t="str">
        <f>$CV$318</f>
        <v>Zn</v>
      </c>
      <c r="CW73" s="1353" t="str">
        <f>$CW$318</f>
        <v>B</v>
      </c>
      <c r="CX73" s="1353" t="str">
        <f>$CX$318</f>
        <v>Cu</v>
      </c>
      <c r="CY73" s="1353" t="str">
        <f>$CY$318</f>
        <v>Cl</v>
      </c>
      <c r="CZ73" s="1353" t="str">
        <f>$CZ$318</f>
        <v>Na</v>
      </c>
      <c r="DA73" s="1353" t="str">
        <f>$DA$318</f>
        <v>Humic</v>
      </c>
      <c r="DB73" s="1353" t="str">
        <f>$DB$318</f>
        <v>Fulvic</v>
      </c>
      <c r="DC73" s="1353" t="str">
        <f>$DC$318</f>
        <v xml:space="preserve"> B1</v>
      </c>
      <c r="DD73" s="1353" t="str">
        <f>$DD$318</f>
        <v>EDTA</v>
      </c>
      <c r="DE73" s="1353" t="str">
        <f>$DE$318</f>
        <v>DTPA</v>
      </c>
      <c r="DF73" s="1353" t="str">
        <f>$DF$318</f>
        <v>EDDHA</v>
      </c>
      <c r="DG73" s="1353" t="str">
        <f>$DG$318</f>
        <v>F</v>
      </c>
      <c r="DH73" s="1353" t="str">
        <f>$DH$318</f>
        <v>Cd</v>
      </c>
      <c r="DI73" s="1353" t="str">
        <f>$DI$318</f>
        <v>Cr</v>
      </c>
      <c r="DJ73" s="1353" t="str">
        <f>$DJ$318</f>
        <v>Al</v>
      </c>
      <c r="DK73" s="1353" t="str">
        <f>$DK$318</f>
        <v>Pb</v>
      </c>
      <c r="DL73" s="1353" t="str">
        <f>$DL$318</f>
        <v>Se</v>
      </c>
      <c r="DM73" s="1353" t="str">
        <f>$DM$318</f>
        <v>Other</v>
      </c>
      <c r="DN73" s="933"/>
      <c r="DT73" s="739"/>
      <c r="EM73" s="618"/>
      <c r="EN73" s="618"/>
      <c r="EO73" s="618"/>
      <c r="EP73" s="618"/>
      <c r="EQ73" s="618"/>
      <c r="ER73" s="618"/>
      <c r="ES73" s="618"/>
      <c r="ET73" s="618"/>
      <c r="EU73" s="618"/>
      <c r="EV73" s="618"/>
      <c r="EW73" s="618"/>
      <c r="EX73" s="618"/>
      <c r="EY73" s="618"/>
      <c r="EZ73" s="1347"/>
      <c r="FA73" s="1219" t="str">
        <f t="shared" ref="FA73:GQ73" si="801">BW$318</f>
        <v xml:space="preserve">NH4 </v>
      </c>
      <c r="FB73" s="1222" t="str">
        <f t="shared" si="801"/>
        <v>NO3</v>
      </c>
      <c r="FC73" s="1222" t="str">
        <f t="shared" si="801"/>
        <v>NH2 Nitrites</v>
      </c>
      <c r="FD73" s="1219" t="str">
        <f t="shared" si="801"/>
        <v>P2O5</v>
      </c>
      <c r="FE73" s="1219" t="str">
        <f t="shared" si="801"/>
        <v>PO4</v>
      </c>
      <c r="FF73" s="1219" t="str">
        <f t="shared" si="801"/>
        <v>K2O</v>
      </c>
      <c r="FG73" s="1219" t="str">
        <f t="shared" si="801"/>
        <v>MgO</v>
      </c>
      <c r="FH73" s="1219" t="str">
        <f t="shared" si="801"/>
        <v>MgCo3</v>
      </c>
      <c r="FI73" s="1219" t="str">
        <f t="shared" si="801"/>
        <v>CaO</v>
      </c>
      <c r="FJ73" s="1219" t="str">
        <f t="shared" si="801"/>
        <v>CaCO3</v>
      </c>
      <c r="FK73" s="1219" t="str">
        <f t="shared" si="801"/>
        <v>SO4</v>
      </c>
      <c r="FL73" s="1219" t="str">
        <f t="shared" si="801"/>
        <v>SO3</v>
      </c>
      <c r="FM73" s="1219" t="str">
        <f t="shared" si="801"/>
        <v>SiO2</v>
      </c>
      <c r="FN73" s="1219" t="str">
        <f t="shared" si="801"/>
        <v>Si(OH)4</v>
      </c>
      <c r="FO73" s="1219" t="str">
        <f t="shared" si="801"/>
        <v>N</v>
      </c>
      <c r="FP73" s="1219" t="str">
        <f t="shared" si="801"/>
        <v>P</v>
      </c>
      <c r="FQ73" s="1219" t="str">
        <f t="shared" si="801"/>
        <v>K</v>
      </c>
      <c r="FR73" s="1219" t="str">
        <f t="shared" si="801"/>
        <v>MG</v>
      </c>
      <c r="FS73" s="1219" t="str">
        <f t="shared" si="801"/>
        <v>CA</v>
      </c>
      <c r="FT73" s="1219" t="str">
        <f t="shared" si="801"/>
        <v>S</v>
      </c>
      <c r="FU73" s="1219" t="str">
        <f t="shared" si="801"/>
        <v>Si</v>
      </c>
      <c r="FV73" s="1219" t="str">
        <f t="shared" si="801"/>
        <v>Co</v>
      </c>
      <c r="FW73" s="1219" t="str">
        <f t="shared" si="801"/>
        <v>Fe</v>
      </c>
      <c r="FX73" s="1219" t="str">
        <f t="shared" si="801"/>
        <v>Mn</v>
      </c>
      <c r="FY73" s="1219" t="str">
        <f t="shared" si="801"/>
        <v>Mo</v>
      </c>
      <c r="FZ73" s="1219" t="str">
        <f t="shared" si="801"/>
        <v>Zn</v>
      </c>
      <c r="GA73" s="1219" t="str">
        <f t="shared" si="801"/>
        <v>B</v>
      </c>
      <c r="GB73" s="1219" t="str">
        <f t="shared" si="801"/>
        <v>Cu</v>
      </c>
      <c r="GC73" s="1219" t="str">
        <f t="shared" si="801"/>
        <v>Cl</v>
      </c>
      <c r="GD73" s="1219" t="str">
        <f t="shared" si="801"/>
        <v>Na</v>
      </c>
      <c r="GE73" s="1219" t="str">
        <f t="shared" si="801"/>
        <v>Humic</v>
      </c>
      <c r="GF73" s="1219" t="str">
        <f t="shared" si="801"/>
        <v>Fulvic</v>
      </c>
      <c r="GG73" s="1219" t="str">
        <f t="shared" si="801"/>
        <v xml:space="preserve"> B1</v>
      </c>
      <c r="GH73" s="1219" t="str">
        <f t="shared" si="801"/>
        <v>EDTA</v>
      </c>
      <c r="GI73" s="1219" t="str">
        <f t="shared" si="801"/>
        <v>DTPA</v>
      </c>
      <c r="GJ73" s="1219" t="str">
        <f t="shared" si="801"/>
        <v>EDDHA</v>
      </c>
      <c r="GK73" s="1219" t="str">
        <f t="shared" si="801"/>
        <v>F</v>
      </c>
      <c r="GL73" s="1219" t="str">
        <f t="shared" si="801"/>
        <v>Cd</v>
      </c>
      <c r="GM73" s="1220" t="str">
        <f t="shared" si="801"/>
        <v>Cr</v>
      </c>
      <c r="GN73" s="1220" t="str">
        <f t="shared" si="801"/>
        <v>Al</v>
      </c>
      <c r="GO73" s="1220" t="str">
        <f t="shared" si="801"/>
        <v>Pb</v>
      </c>
      <c r="GP73" s="1220" t="str">
        <f t="shared" si="801"/>
        <v>Se</v>
      </c>
      <c r="GQ73" s="1220" t="str">
        <f t="shared" si="801"/>
        <v>Other</v>
      </c>
      <c r="GR73" s="897"/>
      <c r="GS73" s="897"/>
      <c r="GT73" s="897"/>
      <c r="GU73" s="897"/>
      <c r="GV73" s="897"/>
      <c r="GW73" s="897"/>
      <c r="GX73" s="897"/>
      <c r="GY73" s="897"/>
      <c r="GZ73" s="1373"/>
      <c r="HA73" s="1220" t="str">
        <f t="shared" ref="HA73:IM73" si="802">FA$318</f>
        <v xml:space="preserve">NH4 </v>
      </c>
      <c r="HB73" s="1220" t="str">
        <f t="shared" si="802"/>
        <v>NO3</v>
      </c>
      <c r="HC73" s="1220" t="str">
        <f t="shared" si="802"/>
        <v>NH2 Nitrites</v>
      </c>
      <c r="HD73" s="1220" t="str">
        <f t="shared" si="802"/>
        <v>P2O5</v>
      </c>
      <c r="HE73" s="1220" t="str">
        <f t="shared" si="802"/>
        <v>PO4</v>
      </c>
      <c r="HF73" s="1220" t="str">
        <f t="shared" si="802"/>
        <v>K2O</v>
      </c>
      <c r="HG73" s="1220" t="str">
        <f t="shared" si="802"/>
        <v>MgO</v>
      </c>
      <c r="HH73" s="1220" t="str">
        <f t="shared" si="802"/>
        <v>MgCo3</v>
      </c>
      <c r="HI73" s="1220" t="str">
        <f t="shared" si="802"/>
        <v>CaO</v>
      </c>
      <c r="HJ73" s="1220" t="str">
        <f t="shared" si="802"/>
        <v>CaCO3</v>
      </c>
      <c r="HK73" s="1220" t="str">
        <f t="shared" si="802"/>
        <v>SO4</v>
      </c>
      <c r="HL73" s="1220" t="str">
        <f t="shared" si="802"/>
        <v>SO3</v>
      </c>
      <c r="HM73" s="1220" t="str">
        <f t="shared" si="802"/>
        <v>SiO2</v>
      </c>
      <c r="HN73" s="1220" t="str">
        <f t="shared" si="802"/>
        <v>Si(OH)4</v>
      </c>
      <c r="HO73" s="1220" t="str">
        <f t="shared" si="802"/>
        <v>N</v>
      </c>
      <c r="HP73" s="1220" t="str">
        <f t="shared" si="802"/>
        <v>P</v>
      </c>
      <c r="HQ73" s="1220" t="str">
        <f t="shared" si="802"/>
        <v>K</v>
      </c>
      <c r="HR73" s="1220" t="str">
        <f t="shared" si="802"/>
        <v>MG</v>
      </c>
      <c r="HS73" s="1220" t="str">
        <f t="shared" si="802"/>
        <v>CA</v>
      </c>
      <c r="HT73" s="1220" t="str">
        <f t="shared" si="802"/>
        <v>S</v>
      </c>
      <c r="HU73" s="1220" t="str">
        <f t="shared" si="802"/>
        <v>Si</v>
      </c>
      <c r="HV73" s="1220" t="str">
        <f t="shared" si="802"/>
        <v>Co</v>
      </c>
      <c r="HW73" s="1220" t="str">
        <f t="shared" si="802"/>
        <v>Fe</v>
      </c>
      <c r="HX73" s="1220" t="str">
        <f t="shared" si="802"/>
        <v>Mn</v>
      </c>
      <c r="HY73" s="1220" t="str">
        <f t="shared" si="802"/>
        <v>Mo</v>
      </c>
      <c r="HZ73" s="1220" t="str">
        <f t="shared" si="802"/>
        <v>Zn</v>
      </c>
      <c r="IA73" s="1220" t="str">
        <f t="shared" si="802"/>
        <v>B</v>
      </c>
      <c r="IB73" s="1220" t="str">
        <f t="shared" si="802"/>
        <v>Cu</v>
      </c>
      <c r="IC73" s="1220" t="str">
        <f t="shared" si="802"/>
        <v>Cl</v>
      </c>
      <c r="ID73" s="1220" t="str">
        <f t="shared" si="802"/>
        <v>Na</v>
      </c>
      <c r="IE73" s="1220" t="str">
        <f t="shared" si="802"/>
        <v>Humic</v>
      </c>
      <c r="IF73" s="1220" t="str">
        <f t="shared" si="802"/>
        <v>Fulvic</v>
      </c>
      <c r="IG73" s="1220" t="str">
        <f t="shared" si="802"/>
        <v xml:space="preserve"> B1</v>
      </c>
      <c r="IH73" s="1220" t="str">
        <f t="shared" si="802"/>
        <v>EDTA</v>
      </c>
      <c r="II73" s="1220" t="str">
        <f t="shared" si="802"/>
        <v>DTPA</v>
      </c>
      <c r="IJ73" s="1220" t="str">
        <f t="shared" si="802"/>
        <v>EDDHA</v>
      </c>
      <c r="IK73" s="1220" t="str">
        <f t="shared" si="802"/>
        <v>F</v>
      </c>
      <c r="IL73" s="1220" t="str">
        <f t="shared" si="802"/>
        <v>Cd</v>
      </c>
      <c r="IM73" s="1220" t="str">
        <f t="shared" si="802"/>
        <v>Cr</v>
      </c>
      <c r="IN73" s="1353" t="str">
        <f>$DJ$318</f>
        <v>Al</v>
      </c>
      <c r="IO73" s="1353" t="str">
        <f>$DK$318</f>
        <v>Pb</v>
      </c>
      <c r="IP73" s="1353" t="str">
        <f>$DL$318</f>
        <v>Se</v>
      </c>
      <c r="IQ73" s="1220" t="str">
        <f>GQ$318</f>
        <v>Other</v>
      </c>
      <c r="IR73" s="895"/>
      <c r="IS73" s="895"/>
      <c r="IT73" s="895"/>
      <c r="IU73" s="895"/>
      <c r="IV73" s="895"/>
      <c r="IW73" s="895"/>
      <c r="IX73" s="895"/>
      <c r="IY73" s="895"/>
      <c r="IZ73" s="1362"/>
      <c r="JA73" s="1220" t="str">
        <f t="shared" ref="JA73:KM73" si="803">HA$318</f>
        <v xml:space="preserve">NH4 </v>
      </c>
      <c r="JB73" s="1220" t="str">
        <f t="shared" si="803"/>
        <v>NO3</v>
      </c>
      <c r="JC73" s="1220" t="str">
        <f t="shared" si="803"/>
        <v>NH2 Nitrites</v>
      </c>
      <c r="JD73" s="1220" t="str">
        <f t="shared" si="803"/>
        <v>P2O5</v>
      </c>
      <c r="JE73" s="1220" t="str">
        <f t="shared" si="803"/>
        <v>PO4</v>
      </c>
      <c r="JF73" s="1220" t="str">
        <f t="shared" si="803"/>
        <v>K2O</v>
      </c>
      <c r="JG73" s="1220" t="str">
        <f t="shared" si="803"/>
        <v>MgO</v>
      </c>
      <c r="JH73" s="1220" t="str">
        <f t="shared" si="803"/>
        <v>MgCo3</v>
      </c>
      <c r="JI73" s="1220" t="str">
        <f t="shared" si="803"/>
        <v>CaO</v>
      </c>
      <c r="JJ73" s="1220" t="str">
        <f t="shared" si="803"/>
        <v>CaCO3</v>
      </c>
      <c r="JK73" s="1220" t="str">
        <f t="shared" si="803"/>
        <v>SO4</v>
      </c>
      <c r="JL73" s="1220" t="str">
        <f t="shared" si="803"/>
        <v>SO3</v>
      </c>
      <c r="JM73" s="1220" t="str">
        <f t="shared" si="803"/>
        <v>SiO2</v>
      </c>
      <c r="JN73" s="1220" t="str">
        <f t="shared" si="803"/>
        <v>Si(OH)4</v>
      </c>
      <c r="JO73" s="1220" t="str">
        <f t="shared" si="803"/>
        <v>N</v>
      </c>
      <c r="JP73" s="1220" t="str">
        <f t="shared" si="803"/>
        <v>P</v>
      </c>
      <c r="JQ73" s="1220" t="str">
        <f t="shared" si="803"/>
        <v>K</v>
      </c>
      <c r="JR73" s="1220" t="str">
        <f t="shared" si="803"/>
        <v>MG</v>
      </c>
      <c r="JS73" s="1220" t="str">
        <f t="shared" si="803"/>
        <v>CA</v>
      </c>
      <c r="JT73" s="1220" t="str">
        <f t="shared" si="803"/>
        <v>S</v>
      </c>
      <c r="JU73" s="1220" t="str">
        <f t="shared" si="803"/>
        <v>Si</v>
      </c>
      <c r="JV73" s="1220" t="str">
        <f t="shared" si="803"/>
        <v>Co</v>
      </c>
      <c r="JW73" s="1220" t="str">
        <f t="shared" si="803"/>
        <v>Fe</v>
      </c>
      <c r="JX73" s="1220" t="str">
        <f t="shared" si="803"/>
        <v>Mn</v>
      </c>
      <c r="JY73" s="1220" t="str">
        <f t="shared" si="803"/>
        <v>Mo</v>
      </c>
      <c r="JZ73" s="1220" t="str">
        <f t="shared" si="803"/>
        <v>Zn</v>
      </c>
      <c r="KA73" s="1220" t="str">
        <f t="shared" si="803"/>
        <v>B</v>
      </c>
      <c r="KB73" s="1220" t="str">
        <f t="shared" si="803"/>
        <v>Cu</v>
      </c>
      <c r="KC73" s="1220" t="str">
        <f t="shared" si="803"/>
        <v>Cl</v>
      </c>
      <c r="KD73" s="1220" t="str">
        <f t="shared" si="803"/>
        <v>Na</v>
      </c>
      <c r="KE73" s="1220" t="str">
        <f t="shared" si="803"/>
        <v>Humic</v>
      </c>
      <c r="KF73" s="1220" t="str">
        <f t="shared" si="803"/>
        <v>Fulvic</v>
      </c>
      <c r="KG73" s="1220" t="str">
        <f t="shared" si="803"/>
        <v xml:space="preserve"> B1</v>
      </c>
      <c r="KH73" s="1220" t="str">
        <f t="shared" si="803"/>
        <v>EDTA</v>
      </c>
      <c r="KI73" s="1220" t="str">
        <f t="shared" si="803"/>
        <v>DTPA</v>
      </c>
      <c r="KJ73" s="1220" t="str">
        <f t="shared" si="803"/>
        <v>DTPA</v>
      </c>
      <c r="KK73" s="1220" t="str">
        <f t="shared" si="803"/>
        <v>F</v>
      </c>
      <c r="KL73" s="1220" t="str">
        <f t="shared" si="803"/>
        <v>Cd</v>
      </c>
      <c r="KM73" s="1220" t="str">
        <f t="shared" si="803"/>
        <v>Cr</v>
      </c>
      <c r="KN73" s="1220" t="str">
        <f t="shared" ref="KN73" si="804">IN$318</f>
        <v>Al</v>
      </c>
      <c r="KO73" s="1220" t="str">
        <f t="shared" ref="KO73" si="805">IO$318</f>
        <v>Pb</v>
      </c>
      <c r="KP73" s="1220" t="str">
        <f t="shared" ref="KP73" si="806">IP$318</f>
        <v>Se</v>
      </c>
      <c r="KQ73" s="1220" t="str">
        <f>IQ$318</f>
        <v>Other</v>
      </c>
      <c r="KR73" s="618"/>
      <c r="KS73" s="618"/>
      <c r="KT73" s="618"/>
      <c r="KU73" s="618"/>
      <c r="KV73" s="618"/>
      <c r="KW73" s="618"/>
      <c r="KX73" s="618"/>
      <c r="KY73" s="618"/>
      <c r="KZ73" s="1361"/>
      <c r="LA73" s="1220" t="str">
        <f t="shared" ref="LA73:MM73" si="807">JA$318</f>
        <v xml:space="preserve">NH4 </v>
      </c>
      <c r="LB73" s="1220" t="str">
        <f t="shared" si="807"/>
        <v>NO3</v>
      </c>
      <c r="LC73" s="1220" t="str">
        <f t="shared" si="807"/>
        <v>NH2 Nitrites</v>
      </c>
      <c r="LD73" s="1220" t="str">
        <f t="shared" si="807"/>
        <v>P2O5</v>
      </c>
      <c r="LE73" s="1220" t="str">
        <f t="shared" si="807"/>
        <v>PO4</v>
      </c>
      <c r="LF73" s="1220" t="str">
        <f t="shared" si="807"/>
        <v>K2O</v>
      </c>
      <c r="LG73" s="1220" t="str">
        <f t="shared" si="807"/>
        <v>MgO</v>
      </c>
      <c r="LH73" s="1220" t="str">
        <f t="shared" si="807"/>
        <v>MgCo3</v>
      </c>
      <c r="LI73" s="1220" t="str">
        <f t="shared" si="807"/>
        <v>CaO</v>
      </c>
      <c r="LJ73" s="1220" t="str">
        <f t="shared" si="807"/>
        <v>CaCO3</v>
      </c>
      <c r="LK73" s="1220" t="str">
        <f t="shared" si="807"/>
        <v>SO4</v>
      </c>
      <c r="LL73" s="1220" t="str">
        <f t="shared" si="807"/>
        <v>SO3</v>
      </c>
      <c r="LM73" s="1220" t="str">
        <f t="shared" si="807"/>
        <v>SiO2</v>
      </c>
      <c r="LN73" s="1220" t="str">
        <f t="shared" si="807"/>
        <v>Si(OH)4</v>
      </c>
      <c r="LO73" s="1220" t="str">
        <f t="shared" si="807"/>
        <v>N</v>
      </c>
      <c r="LP73" s="1220" t="str">
        <f t="shared" si="807"/>
        <v>P</v>
      </c>
      <c r="LQ73" s="1220" t="str">
        <f t="shared" si="807"/>
        <v>K</v>
      </c>
      <c r="LR73" s="1220" t="str">
        <f t="shared" si="807"/>
        <v>MG</v>
      </c>
      <c r="LS73" s="1220" t="str">
        <f t="shared" si="807"/>
        <v>CA</v>
      </c>
      <c r="LT73" s="1220" t="str">
        <f t="shared" si="807"/>
        <v>S</v>
      </c>
      <c r="LU73" s="1220" t="str">
        <f t="shared" si="807"/>
        <v>Si</v>
      </c>
      <c r="LV73" s="1220" t="str">
        <f t="shared" si="807"/>
        <v>Co</v>
      </c>
      <c r="LW73" s="1220" t="str">
        <f t="shared" si="807"/>
        <v>Fe</v>
      </c>
      <c r="LX73" s="1220" t="str">
        <f t="shared" si="807"/>
        <v>Mn</v>
      </c>
      <c r="LY73" s="1220" t="str">
        <f t="shared" si="807"/>
        <v>Mo</v>
      </c>
      <c r="LZ73" s="1220" t="str">
        <f t="shared" si="807"/>
        <v>Zn</v>
      </c>
      <c r="MA73" s="1220" t="str">
        <f t="shared" si="807"/>
        <v>B</v>
      </c>
      <c r="MB73" s="1220" t="str">
        <f t="shared" si="807"/>
        <v>Cu</v>
      </c>
      <c r="MC73" s="1220" t="str">
        <f t="shared" si="807"/>
        <v>Cl</v>
      </c>
      <c r="MD73" s="1220" t="str">
        <f t="shared" si="807"/>
        <v>Na</v>
      </c>
      <c r="ME73" s="1220" t="str">
        <f t="shared" si="807"/>
        <v>Humic</v>
      </c>
      <c r="MF73" s="1220" t="str">
        <f t="shared" si="807"/>
        <v>Fulvic</v>
      </c>
      <c r="MG73" s="1220" t="str">
        <f t="shared" si="807"/>
        <v xml:space="preserve"> B1</v>
      </c>
      <c r="MH73" s="1220" t="str">
        <f t="shared" si="807"/>
        <v>EDTA</v>
      </c>
      <c r="MI73" s="1220" t="str">
        <f t="shared" si="807"/>
        <v>DTPA</v>
      </c>
      <c r="MJ73" s="1220" t="str">
        <f t="shared" si="807"/>
        <v>EDDHA</v>
      </c>
      <c r="MK73" s="1220" t="str">
        <f t="shared" si="807"/>
        <v>F</v>
      </c>
      <c r="ML73" s="1220" t="str">
        <f t="shared" si="807"/>
        <v>Cd</v>
      </c>
      <c r="MM73" s="1220" t="str">
        <f t="shared" si="807"/>
        <v>Cr</v>
      </c>
      <c r="MN73" s="1220" t="str">
        <f t="shared" ref="MN73:MP73" si="808">KN$318</f>
        <v>Al</v>
      </c>
      <c r="MO73" s="1220" t="str">
        <f t="shared" si="808"/>
        <v>Pb</v>
      </c>
      <c r="MP73" s="1220" t="str">
        <f t="shared" si="808"/>
        <v>Se</v>
      </c>
      <c r="MQ73" s="1220" t="str">
        <f>KQ$318</f>
        <v>Other</v>
      </c>
    </row>
    <row r="74" spans="1:355" s="317" customFormat="1" ht="15" hidden="1" customHeight="1" outlineLevel="1" thickTop="1" thickBot="1" x14ac:dyDescent="0.3">
      <c r="A74" s="941"/>
      <c r="B74" s="1928" t="str">
        <f>$B$34</f>
        <v>Expert Medium</v>
      </c>
      <c r="C74" s="1924"/>
      <c r="D74" s="653">
        <v>1</v>
      </c>
      <c r="E74" s="836"/>
      <c r="F74" s="319"/>
      <c r="G74" s="1928"/>
      <c r="H74" s="1924"/>
      <c r="I74" s="788"/>
      <c r="J74" s="836"/>
      <c r="K74" s="319"/>
      <c r="L74" s="782"/>
      <c r="M74" s="837">
        <f>((E70*L74)/1)*(D74)</f>
        <v>0</v>
      </c>
      <c r="N74" s="784">
        <f t="shared" si="786"/>
        <v>0</v>
      </c>
      <c r="O74" s="1534"/>
      <c r="P74" s="789">
        <v>1.9</v>
      </c>
      <c r="Q74" s="837">
        <f>((E70*P74)/1)*(D74)</f>
        <v>38</v>
      </c>
      <c r="R74" s="784">
        <f t="shared" si="787"/>
        <v>156.74554880996212</v>
      </c>
      <c r="S74" s="1534"/>
      <c r="T74" s="789">
        <v>4.5</v>
      </c>
      <c r="U74" s="837">
        <f>((E70*T74)/1)*(D74)</f>
        <v>90</v>
      </c>
      <c r="V74" s="784">
        <f t="shared" si="788"/>
        <v>234.94301255215518</v>
      </c>
      <c r="W74" s="1534"/>
      <c r="X74" s="789">
        <v>6.1</v>
      </c>
      <c r="Y74" s="837">
        <f>((E70*X74)/1)*(D74)</f>
        <v>122</v>
      </c>
      <c r="Z74" s="784">
        <f t="shared" si="789"/>
        <v>202.93418119567437</v>
      </c>
      <c r="AA74" s="1534"/>
      <c r="AB74" s="789">
        <v>3</v>
      </c>
      <c r="AC74" s="837">
        <f>((E70*AB74)/1)*(D74)</f>
        <v>60</v>
      </c>
      <c r="AD74" s="784">
        <f t="shared" si="790"/>
        <v>124.49161506258625</v>
      </c>
      <c r="AE74" s="1534"/>
      <c r="AF74" s="789"/>
      <c r="AG74" s="837">
        <f>((E70*AF74)/1)*(D74)</f>
        <v>0</v>
      </c>
      <c r="AH74" s="784">
        <f t="shared" si="791"/>
        <v>0</v>
      </c>
      <c r="AI74" s="1534"/>
      <c r="AJ74" s="789">
        <v>1</v>
      </c>
      <c r="AK74" s="837">
        <f>((E70*AJ74)/1)*(D74)</f>
        <v>20</v>
      </c>
      <c r="AL74" s="784">
        <f t="shared" si="792"/>
        <v>11.434613095470732</v>
      </c>
      <c r="AM74" s="1534"/>
      <c r="AN74" s="789"/>
      <c r="AO74" s="838">
        <f>((E70*AN74)/1)*(D74)</f>
        <v>0</v>
      </c>
      <c r="AP74" s="784">
        <f t="shared" si="793"/>
        <v>0</v>
      </c>
      <c r="AQ74" s="1534"/>
      <c r="AR74" s="789"/>
      <c r="AS74" s="837">
        <f>((E70*AR74)/1)*(D74)</f>
        <v>0</v>
      </c>
      <c r="AT74" s="784">
        <f t="shared" si="794"/>
        <v>0</v>
      </c>
      <c r="AU74" s="1534"/>
      <c r="AV74" s="789"/>
      <c r="AW74" s="837">
        <f>((E70*AV74)/1)*(D74)</f>
        <v>0</v>
      </c>
      <c r="AX74" s="784">
        <f t="shared" si="795"/>
        <v>0</v>
      </c>
      <c r="AY74" s="1534"/>
      <c r="AZ74" s="789"/>
      <c r="BA74" s="839">
        <f>((E70*AZ74)/1)*(D74)</f>
        <v>0</v>
      </c>
      <c r="BB74" s="784">
        <f t="shared" si="796"/>
        <v>0</v>
      </c>
      <c r="BC74" s="649"/>
      <c r="BD74" s="840"/>
      <c r="BE74" s="837">
        <f>((E70*BD74)/1)*(D74)</f>
        <v>0</v>
      </c>
      <c r="BF74" s="319"/>
      <c r="BG74" s="880">
        <f t="shared" si="797"/>
        <v>1.4610979414316971</v>
      </c>
      <c r="BH74" s="881">
        <f t="shared" si="798"/>
        <v>1.4719744381291873</v>
      </c>
      <c r="BI74" s="786">
        <f t="shared" si="799"/>
        <v>735.98721906459366</v>
      </c>
      <c r="BJ74" s="792"/>
      <c r="BK74" s="786">
        <f t="shared" si="800"/>
        <v>1030.3821066904311</v>
      </c>
      <c r="BL74" s="1943" t="s">
        <v>1379</v>
      </c>
      <c r="BM74" s="1830"/>
      <c r="BN74" s="1944"/>
      <c r="BO74" s="1580"/>
      <c r="BP74" s="1580"/>
      <c r="BQ74" s="1484"/>
      <c r="BR74" s="734">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13.558454425363278</v>
      </c>
      <c r="BS74" s="692">
        <f t="shared" ref="BS74:BS82" si="809">SUM(HA74:IQ74)*1000</f>
        <v>27.116908850726553</v>
      </c>
      <c r="BT74" s="693">
        <f>L71</f>
        <v>0.5</v>
      </c>
      <c r="BU74" s="1146" t="str">
        <f>$BU$14</f>
        <v>Grotek Gro-Silic</v>
      </c>
      <c r="BV74" s="1154" t="str">
        <f>$BV$14</f>
        <v>Defense (Slica)</v>
      </c>
      <c r="BW74" s="1239">
        <f>BW$14</f>
        <v>0</v>
      </c>
      <c r="BX74" s="1239">
        <f t="shared" ref="BX74:DM74" si="810">BX$14</f>
        <v>0</v>
      </c>
      <c r="BY74" s="1239">
        <f t="shared" si="810"/>
        <v>0</v>
      </c>
      <c r="BZ74" s="1240">
        <f t="shared" si="810"/>
        <v>0</v>
      </c>
      <c r="CA74" s="1240">
        <f t="shared" si="810"/>
        <v>0</v>
      </c>
      <c r="CB74" s="1241">
        <f t="shared" si="810"/>
        <v>0</v>
      </c>
      <c r="CC74" s="1242">
        <f t="shared" si="810"/>
        <v>0</v>
      </c>
      <c r="CD74" s="1242">
        <f t="shared" si="810"/>
        <v>0</v>
      </c>
      <c r="CE74" s="1242">
        <f t="shared" si="810"/>
        <v>0</v>
      </c>
      <c r="CF74" s="1242">
        <f t="shared" si="810"/>
        <v>0</v>
      </c>
      <c r="CG74" s="1242">
        <f t="shared" si="810"/>
        <v>0</v>
      </c>
      <c r="CH74" s="1242">
        <f t="shared" si="810"/>
        <v>0</v>
      </c>
      <c r="CI74" s="1242">
        <f t="shared" si="810"/>
        <v>0</v>
      </c>
      <c r="CJ74" s="1242">
        <f t="shared" si="810"/>
        <v>0.44</v>
      </c>
      <c r="CK74" s="1239">
        <f t="shared" si="810"/>
        <v>0</v>
      </c>
      <c r="CL74" s="1240">
        <f t="shared" si="810"/>
        <v>0</v>
      </c>
      <c r="CM74" s="1241">
        <f t="shared" si="810"/>
        <v>0</v>
      </c>
      <c r="CN74" s="1242">
        <f t="shared" si="810"/>
        <v>0</v>
      </c>
      <c r="CO74" s="1242">
        <f t="shared" si="810"/>
        <v>0</v>
      </c>
      <c r="CP74" s="1242">
        <f t="shared" si="810"/>
        <v>0</v>
      </c>
      <c r="CQ74" s="1242">
        <f t="shared" si="810"/>
        <v>0</v>
      </c>
      <c r="CR74" s="1243">
        <f t="shared" si="810"/>
        <v>0</v>
      </c>
      <c r="CS74" s="1243">
        <f t="shared" si="810"/>
        <v>0</v>
      </c>
      <c r="CT74" s="1243">
        <f t="shared" si="810"/>
        <v>0</v>
      </c>
      <c r="CU74" s="1243">
        <f t="shared" si="810"/>
        <v>1.5E-5</v>
      </c>
      <c r="CV74" s="1243">
        <f t="shared" si="810"/>
        <v>0</v>
      </c>
      <c r="CW74" s="1243">
        <f t="shared" si="810"/>
        <v>9.0000000000000006E-5</v>
      </c>
      <c r="CX74" s="1243">
        <f t="shared" si="810"/>
        <v>0</v>
      </c>
      <c r="CY74" s="1243">
        <f t="shared" si="810"/>
        <v>0</v>
      </c>
      <c r="CZ74" s="1244">
        <f t="shared" si="810"/>
        <v>0</v>
      </c>
      <c r="DA74" s="1244">
        <f t="shared" si="810"/>
        <v>0</v>
      </c>
      <c r="DB74" s="1244">
        <f t="shared" si="810"/>
        <v>0</v>
      </c>
      <c r="DC74" s="1244">
        <f t="shared" si="810"/>
        <v>0</v>
      </c>
      <c r="DD74" s="1244">
        <f t="shared" si="810"/>
        <v>0</v>
      </c>
      <c r="DE74" s="1244">
        <f t="shared" si="810"/>
        <v>0</v>
      </c>
      <c r="DF74" s="1244">
        <f t="shared" si="810"/>
        <v>0</v>
      </c>
      <c r="DG74" s="1244">
        <f t="shared" si="810"/>
        <v>0</v>
      </c>
      <c r="DH74" s="1244">
        <f t="shared" si="810"/>
        <v>0</v>
      </c>
      <c r="DI74" s="1244">
        <f t="shared" si="810"/>
        <v>0</v>
      </c>
      <c r="DJ74" s="1244">
        <f t="shared" si="810"/>
        <v>0</v>
      </c>
      <c r="DK74" s="1244">
        <f t="shared" si="810"/>
        <v>0</v>
      </c>
      <c r="DL74" s="1244">
        <f t="shared" si="810"/>
        <v>0</v>
      </c>
      <c r="DM74" s="1244">
        <f t="shared" si="810"/>
        <v>0</v>
      </c>
      <c r="DN74" s="933"/>
      <c r="DT74" s="739"/>
      <c r="EM74" s="898"/>
      <c r="EN74" s="898"/>
      <c r="EO74" s="898"/>
      <c r="EP74" s="898"/>
      <c r="EQ74" s="898"/>
      <c r="ER74" s="898"/>
      <c r="ES74" s="898"/>
      <c r="ET74" s="898"/>
      <c r="EU74" s="898"/>
      <c r="EV74" s="898"/>
      <c r="EW74" s="898"/>
      <c r="EX74" s="898"/>
      <c r="EY74" s="898"/>
      <c r="EZ74" s="1348" t="str">
        <f t="shared" ref="EZ74:EZ88" si="811">BU74</f>
        <v>Grotek Gro-Silic</v>
      </c>
      <c r="FA74" s="1224">
        <f t="shared" ref="FA74:FA88" si="812">SUM(BW74*$BT74)*BW$311</f>
        <v>0</v>
      </c>
      <c r="FB74" s="1224">
        <f t="shared" ref="FB74:FB88" si="813">SUM(BX74*$BT74)*BX$311</f>
        <v>0</v>
      </c>
      <c r="FC74" s="1224">
        <f t="shared" ref="FC74:FC88" si="814">SUM(BY74*$BT74)*BY$311</f>
        <v>0</v>
      </c>
      <c r="FD74" s="544">
        <f t="shared" ref="FD74:FD88" si="815">SUM(BZ74*$BT74)*BZ$311</f>
        <v>0</v>
      </c>
      <c r="FE74" s="544">
        <f t="shared" ref="FE74:FE88" si="816">SUM(CA74*$BT74)*CA$311</f>
        <v>0</v>
      </c>
      <c r="FF74" s="324">
        <f t="shared" ref="FF74:FF88" si="817">SUM(CB74*$BT74)*CB$311</f>
        <v>0</v>
      </c>
      <c r="FG74" s="549">
        <f t="shared" ref="FG74:FG88" si="818">SUM(CC74*$BT74)*CC$311</f>
        <v>0</v>
      </c>
      <c r="FH74" s="549">
        <f t="shared" ref="FH74:FH88" si="819">SUM(CD74*$BT74)*CD$311</f>
        <v>0</v>
      </c>
      <c r="FI74" s="549">
        <f t="shared" ref="FI74:FI88" si="820">SUM(CE74*$BT74)*CE$311</f>
        <v>0</v>
      </c>
      <c r="FJ74" s="549">
        <f t="shared" ref="FJ74:FJ88" si="821">SUM(CF74*$BT74)*CF$311</f>
        <v>0</v>
      </c>
      <c r="FK74" s="549">
        <f t="shared" ref="FK74:FK88" si="822">SUM(CG74*$BT74)*CG$311</f>
        <v>0</v>
      </c>
      <c r="FL74" s="549">
        <f t="shared" ref="FL74:FL88" si="823">SUM(CH74*$BT74)*CH$311</f>
        <v>0</v>
      </c>
      <c r="FM74" s="549">
        <f t="shared" ref="FM74:FM88" si="824">SUM(CI74*$BT74)*CI$311</f>
        <v>0</v>
      </c>
      <c r="FN74" s="549">
        <f t="shared" ref="FN74:FN88" si="825">SUM(CJ74*$BT74)*CJ$311</f>
        <v>7.3260000000000006E-2</v>
      </c>
      <c r="FO74" s="1203">
        <f t="shared" ref="FO74:FO88" si="826">SUM($CK74*$BT74) +$FA74 +$FB74+$FC74</f>
        <v>0</v>
      </c>
      <c r="FP74" s="544">
        <f t="shared" ref="FP74:FP88" si="827">SUM($CL74*$BT74) +$FD74 +$FE74</f>
        <v>0</v>
      </c>
      <c r="FQ74" s="324">
        <f t="shared" ref="FQ74:FQ88" si="828">SUM($CM74*$BT74) +$FF74</f>
        <v>0</v>
      </c>
      <c r="FR74" s="548">
        <f t="shared" ref="FR74:FR88" si="829">SUM($CN74*$BT74) +$FG74+$FH74</f>
        <v>0</v>
      </c>
      <c r="FS74" s="548">
        <f t="shared" ref="FS74:FS88" si="830">SUM($CO74*$BT74) +$FI74 +$FJ74</f>
        <v>0</v>
      </c>
      <c r="FT74" s="548">
        <f>SUM($CP74*$BT74) +$FK74+$FL74</f>
        <v>0</v>
      </c>
      <c r="FU74" s="548">
        <f t="shared" ref="FU74:FU88" si="831">SUM($CQ74*$BT74) +$FM74 +$FN74</f>
        <v>7.3260000000000006E-2</v>
      </c>
      <c r="FV74" s="928">
        <f t="shared" ref="FV74:FV88" si="832">SUM(CR74*$BT74)</f>
        <v>0</v>
      </c>
      <c r="FW74" s="928">
        <f t="shared" ref="FW74:FW88" si="833">SUM(CS74*$BT74)</f>
        <v>0</v>
      </c>
      <c r="FX74" s="928">
        <f t="shared" ref="FX74:FX88" si="834">SUM(CT74*$BT74)</f>
        <v>0</v>
      </c>
      <c r="FY74" s="928">
        <f t="shared" ref="FY74:FY88" si="835">SUM(CU74*$BT74)</f>
        <v>7.5000000000000002E-6</v>
      </c>
      <c r="FZ74" s="928">
        <f t="shared" ref="FZ74:FZ88" si="836">SUM(CV74*$BT74)</f>
        <v>0</v>
      </c>
      <c r="GA74" s="928">
        <f t="shared" ref="GA74:GA88" si="837">SUM(CW74*$BT74)</f>
        <v>4.5000000000000003E-5</v>
      </c>
      <c r="GB74" s="928">
        <f t="shared" ref="GB74:GB88" si="838">SUM(CX74*$BT74)</f>
        <v>0</v>
      </c>
      <c r="GC74" s="928">
        <f t="shared" ref="GC74:GC88" si="839">SUM(CY74*$BT74)</f>
        <v>0</v>
      </c>
      <c r="GD74" s="326">
        <f t="shared" ref="GD74:GD88" si="840">SUM(CZ74*$BT74)</f>
        <v>0</v>
      </c>
      <c r="GE74" s="326">
        <f t="shared" ref="GE74:GE88" si="841">SUM(DA74*$BT74)</f>
        <v>0</v>
      </c>
      <c r="GF74" s="326">
        <f t="shared" ref="GF74:GF88" si="842">SUM(DB74*$BT74)</f>
        <v>0</v>
      </c>
      <c r="GG74" s="326">
        <f t="shared" ref="GG74:GG88" si="843">SUM(DC74*$BT74)</f>
        <v>0</v>
      </c>
      <c r="GH74" s="326">
        <f t="shared" ref="GH74:GH88" si="844">SUM(DD74*$BT74)</f>
        <v>0</v>
      </c>
      <c r="GI74" s="326">
        <f t="shared" ref="GI74:GI88" si="845">SUM(DE74*$BT74)</f>
        <v>0</v>
      </c>
      <c r="GJ74" s="326">
        <f t="shared" ref="GJ74:GJ88" si="846">SUM(DF74*$BT74)</f>
        <v>0</v>
      </c>
      <c r="GK74" s="326">
        <f t="shared" ref="GK74:GK88" si="847">SUM(DG74*$BT74)</f>
        <v>0</v>
      </c>
      <c r="GL74" s="326">
        <f t="shared" ref="GL74:GL88" si="848">SUM(DH74*$BT74)</f>
        <v>0</v>
      </c>
      <c r="GM74" s="326">
        <f t="shared" ref="GM74:GM88" si="849">SUM(DI74*$BT74)</f>
        <v>0</v>
      </c>
      <c r="GN74" s="326">
        <f t="shared" ref="GN74:GN88" si="850">SUM(DJ74*$BT74)</f>
        <v>0</v>
      </c>
      <c r="GO74" s="326">
        <f t="shared" ref="GO74:GO88" si="851">SUM(DK74*$BT74)</f>
        <v>0</v>
      </c>
      <c r="GP74" s="326">
        <f t="shared" ref="GP74:GP88" si="852">SUM(DL74*$BT74)</f>
        <v>0</v>
      </c>
      <c r="GQ74" s="326">
        <f t="shared" ref="GQ74:GQ88" si="853">SUM(DM74*$BT74)</f>
        <v>0</v>
      </c>
      <c r="GR74" s="899"/>
      <c r="GS74" s="899"/>
      <c r="GT74" s="899"/>
      <c r="GU74" s="899"/>
      <c r="GV74" s="899"/>
      <c r="GW74" s="899"/>
      <c r="GX74" s="899"/>
      <c r="GY74" s="899"/>
      <c r="GZ74" s="1374"/>
      <c r="HA74" s="1225">
        <f t="shared" ref="HA74:HA88" si="854">SUM(LA74*($BT74/$HA$315)*BW$311)</f>
        <v>0</v>
      </c>
      <c r="HB74" s="1225">
        <f t="shared" ref="HB74:HB88" si="855">SUM(LB74*($BT74/$HA$315)*BX$311)</f>
        <v>0</v>
      </c>
      <c r="HC74" s="1225">
        <f t="shared" ref="HC74:HC88" si="856">SUM(LC74*($BT74/$HA$315)*BY$311)</f>
        <v>0</v>
      </c>
      <c r="HD74" s="542">
        <f t="shared" ref="HD74:HD88" si="857">SUM(LD74*($BT74/$HA$315)*BZ$311)</f>
        <v>0</v>
      </c>
      <c r="HE74" s="542">
        <f t="shared" ref="HE74:HE88" si="858">SUM(LE74*($BT74/$HA$315)*CA$311)</f>
        <v>0</v>
      </c>
      <c r="HF74" s="321">
        <f t="shared" ref="HF74:HF88" si="859">SUM(LF74*($BT74/$HA$315)*CB$311)</f>
        <v>0</v>
      </c>
      <c r="HG74" s="547">
        <f t="shared" ref="HG74:HG88" si="860">SUM(LG74*($BT74/$HA$315)*CC$311)</f>
        <v>0</v>
      </c>
      <c r="HH74" s="547">
        <f t="shared" ref="HH74:HH88" si="861">SUM(LH74*($BT74/$HA$315)*CD$311)</f>
        <v>0</v>
      </c>
      <c r="HI74" s="547">
        <f t="shared" ref="HI74:HI88" si="862">SUM(LI74*($BT74/$HA$315)*CE$311)</f>
        <v>0</v>
      </c>
      <c r="HJ74" s="547">
        <f t="shared" ref="HJ74:HJ88" si="863">SUM(LJ74*($BT74/$HA$315)*CF$311)</f>
        <v>0</v>
      </c>
      <c r="HK74" s="547">
        <f t="shared" ref="HK74:HK88" si="864">SUM(LK74*($BT74/$HA$315)*CG$311)</f>
        <v>0</v>
      </c>
      <c r="HL74" s="547">
        <f t="shared" ref="HL74:HL88" si="865">SUM(LL74*($BT74/$HA$315)*CH$311)</f>
        <v>0</v>
      </c>
      <c r="HM74" s="547">
        <f t="shared" ref="HM74:HM88" si="866">SUM(LM74*($BT74/$HA$315)*CI$311)</f>
        <v>0</v>
      </c>
      <c r="HN74" s="547">
        <f t="shared" ref="HN74:HN88" si="867">SUM(LN74*($BT74/$HA$315)*CJ$311)</f>
        <v>2.709749009247028E-2</v>
      </c>
      <c r="HO74" s="1225">
        <f t="shared" ref="HO74:HO88" si="868">SUM(LO74*($BT74/$HA$315))</f>
        <v>0</v>
      </c>
      <c r="HP74" s="542">
        <f t="shared" ref="HP74:HP88" si="869">SUM(LP74*($BT74/$HA$315))</f>
        <v>0</v>
      </c>
      <c r="HQ74" s="321">
        <f t="shared" ref="HQ74:HQ88" si="870">SUM(LQ74*($BT74/$HA$315))</f>
        <v>0</v>
      </c>
      <c r="HR74" s="547">
        <f t="shared" ref="HR74:HR88" si="871">SUM(LR74*($BT74/$HA$315))</f>
        <v>0</v>
      </c>
      <c r="HS74" s="547">
        <f t="shared" ref="HS74:HS88" si="872">SUM(LS74*($BT74/$HA$315))</f>
        <v>0</v>
      </c>
      <c r="HT74" s="547">
        <f t="shared" ref="HT74:HT88" si="873">SUM(LT74*($BT74/$HA$315))</f>
        <v>0</v>
      </c>
      <c r="HU74" s="547">
        <f t="shared" ref="HU74:HU88" si="874">SUM(LU74*($BT74/$HA$315))</f>
        <v>0</v>
      </c>
      <c r="HV74" s="931">
        <f t="shared" ref="HV74:HV88" si="875">SUM(LV74*($BT74/$HA$315))</f>
        <v>0</v>
      </c>
      <c r="HW74" s="931">
        <f t="shared" ref="HW74:HW88" si="876">SUM(LW74*($BT74/$HA$315))</f>
        <v>0</v>
      </c>
      <c r="HX74" s="931">
        <f t="shared" ref="HX74:HX88" si="877">SUM(LX74*($BT74/$HA$315))</f>
        <v>0</v>
      </c>
      <c r="HY74" s="931">
        <f t="shared" ref="HY74:HY88" si="878">SUM(LY74*($BT74/$HA$315))</f>
        <v>2.7741083223249669E-6</v>
      </c>
      <c r="HZ74" s="931">
        <f t="shared" ref="HZ74:HZ88" si="879">SUM(LZ74*($BT74/$HA$315))</f>
        <v>0</v>
      </c>
      <c r="IA74" s="931">
        <f t="shared" ref="IA74:IA88" si="880">SUM(MA74*($BT74/$HA$315))</f>
        <v>1.6644649933949801E-5</v>
      </c>
      <c r="IB74" s="931">
        <f t="shared" ref="IB74:IB88" si="881">SUM(MB74*($BT74/$HA$315))</f>
        <v>0</v>
      </c>
      <c r="IC74" s="931">
        <f t="shared" ref="IC74:IC88" si="882">SUM(MC74*($BT74/$HA$315))</f>
        <v>0</v>
      </c>
      <c r="ID74" s="1226">
        <f t="shared" ref="ID74:ID88" si="883">SUM(MD74*($BT74/$HA$315))</f>
        <v>0</v>
      </c>
      <c r="IE74" s="1226">
        <f t="shared" ref="IE74:IE88" si="884">SUM(ME74*($BT74/$HA$315))</f>
        <v>0</v>
      </c>
      <c r="IF74" s="1226">
        <f t="shared" ref="IF74:IF88" si="885">SUM(MF74*($BT74/$HA$315))</f>
        <v>0</v>
      </c>
      <c r="IG74" s="1226">
        <f t="shared" ref="IG74:IG88" si="886">SUM(MG74*($BT74/$HA$315))</f>
        <v>0</v>
      </c>
      <c r="IH74" s="1226">
        <f t="shared" ref="IH74:IH88" si="887">SUM(MH74*($BT74/$HA$315))</f>
        <v>0</v>
      </c>
      <c r="II74" s="1226">
        <f t="shared" ref="II74:II88" si="888">SUM(MI74*($BT74/$HA$315))</f>
        <v>0</v>
      </c>
      <c r="IJ74" s="1226">
        <f t="shared" ref="IJ74:IJ88" si="889">SUM(MJ74*($BT74/$HA$315))</f>
        <v>0</v>
      </c>
      <c r="IK74" s="1226">
        <f t="shared" ref="IK74:IK88" si="890">SUM(MK74*($BT74/$HA$315))</f>
        <v>0</v>
      </c>
      <c r="IL74" s="1226">
        <f t="shared" ref="IL74:IL88" si="891">SUM(ML74*($BT74/$HA$315))</f>
        <v>0</v>
      </c>
      <c r="IM74" s="1226">
        <f t="shared" ref="IM74:IM88" si="892">SUM(MM74*($BT74/$HA$315))</f>
        <v>0</v>
      </c>
      <c r="IN74" s="1226">
        <f t="shared" ref="IN74:IN88" si="893">SUM(MN74*($BT74/$HA$315))</f>
        <v>0</v>
      </c>
      <c r="IO74" s="1226">
        <f t="shared" ref="IO74:IO88" si="894">SUM(MO74*($BT74/$HA$315))</f>
        <v>0</v>
      </c>
      <c r="IP74" s="1226">
        <f t="shared" ref="IP74:IP88" si="895">SUM(MP74*($BT74/$HA$315))</f>
        <v>0</v>
      </c>
      <c r="IQ74" s="1226">
        <f t="shared" ref="IQ74:IQ88" si="896">SUM(MQ74*($BT74/$HA$315))</f>
        <v>0</v>
      </c>
      <c r="IR74" s="902"/>
      <c r="IS74" s="902"/>
      <c r="IT74" s="902"/>
      <c r="IU74" s="902"/>
      <c r="IV74" s="902"/>
      <c r="IW74" s="902"/>
      <c r="IX74" s="902"/>
      <c r="IY74" s="902"/>
      <c r="IZ74" s="1365"/>
      <c r="JA74" s="1231">
        <f t="shared" ref="JA74:KQ74" si="897">SUM(BW74*$DP$14)</f>
        <v>0</v>
      </c>
      <c r="JB74" s="1231">
        <f t="shared" si="897"/>
        <v>0</v>
      </c>
      <c r="JC74" s="1231">
        <f t="shared" si="897"/>
        <v>0</v>
      </c>
      <c r="JD74" s="942">
        <f t="shared" si="897"/>
        <v>0</v>
      </c>
      <c r="JE74" s="942">
        <f t="shared" si="897"/>
        <v>0</v>
      </c>
      <c r="JF74" s="943">
        <f t="shared" si="897"/>
        <v>0</v>
      </c>
      <c r="JG74" s="944">
        <f t="shared" si="897"/>
        <v>0</v>
      </c>
      <c r="JH74" s="944">
        <f t="shared" si="897"/>
        <v>0</v>
      </c>
      <c r="JI74" s="944">
        <f t="shared" si="897"/>
        <v>0</v>
      </c>
      <c r="JJ74" s="944">
        <f t="shared" si="897"/>
        <v>0</v>
      </c>
      <c r="JK74" s="944">
        <f t="shared" si="897"/>
        <v>0</v>
      </c>
      <c r="JL74" s="944">
        <f t="shared" si="897"/>
        <v>0</v>
      </c>
      <c r="JM74" s="944">
        <f t="shared" si="897"/>
        <v>0</v>
      </c>
      <c r="JN74" s="944">
        <f t="shared" si="897"/>
        <v>308</v>
      </c>
      <c r="JO74" s="1231">
        <f t="shared" si="897"/>
        <v>0</v>
      </c>
      <c r="JP74" s="942">
        <f t="shared" si="897"/>
        <v>0</v>
      </c>
      <c r="JQ74" s="943">
        <f t="shared" si="897"/>
        <v>0</v>
      </c>
      <c r="JR74" s="944">
        <f t="shared" si="897"/>
        <v>0</v>
      </c>
      <c r="JS74" s="944">
        <f t="shared" si="897"/>
        <v>0</v>
      </c>
      <c r="JT74" s="944">
        <f t="shared" si="897"/>
        <v>0</v>
      </c>
      <c r="JU74" s="944">
        <f t="shared" si="897"/>
        <v>0</v>
      </c>
      <c r="JV74" s="945">
        <f t="shared" si="897"/>
        <v>0</v>
      </c>
      <c r="JW74" s="945">
        <f t="shared" si="897"/>
        <v>0</v>
      </c>
      <c r="JX74" s="945">
        <f t="shared" si="897"/>
        <v>0</v>
      </c>
      <c r="JY74" s="945">
        <f t="shared" si="897"/>
        <v>1.0500000000000001E-2</v>
      </c>
      <c r="JZ74" s="945">
        <f t="shared" si="897"/>
        <v>0</v>
      </c>
      <c r="KA74" s="945">
        <f t="shared" si="897"/>
        <v>6.3E-2</v>
      </c>
      <c r="KB74" s="945">
        <f t="shared" si="897"/>
        <v>0</v>
      </c>
      <c r="KC74" s="945">
        <f t="shared" si="897"/>
        <v>0</v>
      </c>
      <c r="KD74" s="946">
        <f t="shared" si="897"/>
        <v>0</v>
      </c>
      <c r="KE74" s="946">
        <f t="shared" si="897"/>
        <v>0</v>
      </c>
      <c r="KF74" s="946">
        <f t="shared" si="897"/>
        <v>0</v>
      </c>
      <c r="KG74" s="946">
        <f t="shared" si="897"/>
        <v>0</v>
      </c>
      <c r="KH74" s="946">
        <f t="shared" si="897"/>
        <v>0</v>
      </c>
      <c r="KI74" s="946">
        <f t="shared" si="897"/>
        <v>0</v>
      </c>
      <c r="KJ74" s="946">
        <f t="shared" si="897"/>
        <v>0</v>
      </c>
      <c r="KK74" s="946">
        <f t="shared" si="897"/>
        <v>0</v>
      </c>
      <c r="KL74" s="946">
        <f t="shared" si="897"/>
        <v>0</v>
      </c>
      <c r="KM74" s="946">
        <f t="shared" si="897"/>
        <v>0</v>
      </c>
      <c r="KN74" s="946">
        <f t="shared" si="897"/>
        <v>0</v>
      </c>
      <c r="KO74" s="946">
        <f t="shared" si="897"/>
        <v>0</v>
      </c>
      <c r="KP74" s="946">
        <f t="shared" si="897"/>
        <v>0</v>
      </c>
      <c r="KQ74" s="946">
        <f t="shared" si="897"/>
        <v>0</v>
      </c>
      <c r="KR74" s="898"/>
      <c r="KS74" s="898"/>
      <c r="KT74" s="898"/>
      <c r="KU74" s="898"/>
      <c r="KV74" s="898"/>
      <c r="KW74" s="898"/>
      <c r="KX74" s="898"/>
      <c r="KY74" s="898"/>
      <c r="KZ74" s="1363"/>
      <c r="LA74" s="1217">
        <f t="shared" ref="LA74:MM74" si="898">SUM(JA74/$DO$14)</f>
        <v>0</v>
      </c>
      <c r="LB74" s="1217">
        <f t="shared" si="898"/>
        <v>0</v>
      </c>
      <c r="LC74" s="1217">
        <f t="shared" si="898"/>
        <v>0</v>
      </c>
      <c r="LD74" s="545">
        <f t="shared" si="898"/>
        <v>0</v>
      </c>
      <c r="LE74" s="545">
        <f t="shared" si="898"/>
        <v>0</v>
      </c>
      <c r="LF74" s="329">
        <f t="shared" si="898"/>
        <v>0</v>
      </c>
      <c r="LG74" s="550">
        <f t="shared" si="898"/>
        <v>0</v>
      </c>
      <c r="LH74" s="550">
        <f t="shared" si="898"/>
        <v>0</v>
      </c>
      <c r="LI74" s="550">
        <f t="shared" si="898"/>
        <v>0</v>
      </c>
      <c r="LJ74" s="550">
        <f t="shared" si="898"/>
        <v>0</v>
      </c>
      <c r="LK74" s="550">
        <f t="shared" si="898"/>
        <v>0</v>
      </c>
      <c r="LL74" s="550">
        <f t="shared" si="898"/>
        <v>0</v>
      </c>
      <c r="LM74" s="550">
        <f t="shared" si="898"/>
        <v>0</v>
      </c>
      <c r="LN74" s="550">
        <f t="shared" si="898"/>
        <v>616</v>
      </c>
      <c r="LO74" s="1217">
        <f t="shared" si="898"/>
        <v>0</v>
      </c>
      <c r="LP74" s="1217">
        <f t="shared" si="898"/>
        <v>0</v>
      </c>
      <c r="LQ74" s="1217">
        <f t="shared" si="898"/>
        <v>0</v>
      </c>
      <c r="LR74" s="550">
        <f t="shared" si="898"/>
        <v>0</v>
      </c>
      <c r="LS74" s="550">
        <f t="shared" si="898"/>
        <v>0</v>
      </c>
      <c r="LT74" s="550">
        <f t="shared" si="898"/>
        <v>0</v>
      </c>
      <c r="LU74" s="550">
        <f t="shared" si="898"/>
        <v>0</v>
      </c>
      <c r="LV74" s="932">
        <f t="shared" si="898"/>
        <v>0</v>
      </c>
      <c r="LW74" s="932">
        <f t="shared" si="898"/>
        <v>0</v>
      </c>
      <c r="LX74" s="932">
        <f t="shared" si="898"/>
        <v>0</v>
      </c>
      <c r="LY74" s="932">
        <f t="shared" si="898"/>
        <v>2.1000000000000001E-2</v>
      </c>
      <c r="LZ74" s="932">
        <f t="shared" si="898"/>
        <v>0</v>
      </c>
      <c r="MA74" s="932">
        <f t="shared" si="898"/>
        <v>0.126</v>
      </c>
      <c r="MB74" s="932">
        <f t="shared" si="898"/>
        <v>0</v>
      </c>
      <c r="MC74" s="932">
        <f t="shared" si="898"/>
        <v>0</v>
      </c>
      <c r="MD74" s="932">
        <f t="shared" si="898"/>
        <v>0</v>
      </c>
      <c r="ME74" s="327">
        <f t="shared" si="898"/>
        <v>0</v>
      </c>
      <c r="MF74" s="327">
        <f t="shared" si="898"/>
        <v>0</v>
      </c>
      <c r="MG74" s="327">
        <f t="shared" si="898"/>
        <v>0</v>
      </c>
      <c r="MH74" s="327">
        <f t="shared" si="898"/>
        <v>0</v>
      </c>
      <c r="MI74" s="327">
        <f t="shared" si="898"/>
        <v>0</v>
      </c>
      <c r="MJ74" s="327">
        <f t="shared" si="898"/>
        <v>0</v>
      </c>
      <c r="MK74" s="327">
        <f t="shared" si="898"/>
        <v>0</v>
      </c>
      <c r="ML74" s="327">
        <f t="shared" si="898"/>
        <v>0</v>
      </c>
      <c r="MM74" s="327">
        <f t="shared" si="898"/>
        <v>0</v>
      </c>
      <c r="MN74" s="327">
        <f t="shared" ref="MN74:MP74" si="899">SUM(KN74/$DO$14)</f>
        <v>0</v>
      </c>
      <c r="MO74" s="327">
        <f t="shared" si="899"/>
        <v>0</v>
      </c>
      <c r="MP74" s="327">
        <f t="shared" si="899"/>
        <v>0</v>
      </c>
      <c r="MQ74" s="327">
        <f>SUM(KQ74/$DO$14)</f>
        <v>0</v>
      </c>
    </row>
    <row r="75" spans="1:355" s="317" customFormat="1" ht="15" hidden="1" customHeight="1" outlineLevel="1" thickTop="1" thickBot="1" x14ac:dyDescent="0.3">
      <c r="A75" s="941"/>
      <c r="B75" s="1923" t="str">
        <f>$B$35</f>
        <v>Expert Heavy</v>
      </c>
      <c r="C75" s="1924"/>
      <c r="D75" s="653">
        <v>1</v>
      </c>
      <c r="E75" s="841"/>
      <c r="F75" s="319"/>
      <c r="G75" s="1923"/>
      <c r="H75" s="1924"/>
      <c r="I75" s="781"/>
      <c r="J75" s="841"/>
      <c r="K75" s="319"/>
      <c r="L75" s="782"/>
      <c r="M75" s="842">
        <f>((E70*L75)/1)*(D75)</f>
        <v>0</v>
      </c>
      <c r="N75" s="784">
        <f t="shared" si="786"/>
        <v>0</v>
      </c>
      <c r="O75" s="1534"/>
      <c r="P75" s="789">
        <v>2</v>
      </c>
      <c r="Q75" s="842">
        <f>((E70*P75)/1)*(D75)</f>
        <v>40</v>
      </c>
      <c r="R75" s="784">
        <f t="shared" si="787"/>
        <v>164.99531453680223</v>
      </c>
      <c r="S75" s="1534"/>
      <c r="T75" s="789">
        <v>5.7</v>
      </c>
      <c r="U75" s="842">
        <f>((E70*T75)/1)*(D75)</f>
        <v>114</v>
      </c>
      <c r="V75" s="784">
        <f t="shared" si="788"/>
        <v>297.59448256606322</v>
      </c>
      <c r="W75" s="1534"/>
      <c r="X75" s="789">
        <v>7.6</v>
      </c>
      <c r="Y75" s="842">
        <f>((E70*X75)/1)*(D75)</f>
        <v>152</v>
      </c>
      <c r="Z75" s="784">
        <f t="shared" si="789"/>
        <v>252.83602903067626</v>
      </c>
      <c r="AA75" s="1534"/>
      <c r="AB75" s="789">
        <v>3.8</v>
      </c>
      <c r="AC75" s="842">
        <f>((E70*AB75)/1)*(D75)</f>
        <v>76</v>
      </c>
      <c r="AD75" s="784">
        <f t="shared" si="790"/>
        <v>157.68937907927591</v>
      </c>
      <c r="AE75" s="1534"/>
      <c r="AF75" s="789"/>
      <c r="AG75" s="842">
        <f>((E70*AF75)/1)*(D75)</f>
        <v>0</v>
      </c>
      <c r="AH75" s="784">
        <f t="shared" si="791"/>
        <v>0</v>
      </c>
      <c r="AI75" s="1534"/>
      <c r="AJ75" s="789">
        <v>1</v>
      </c>
      <c r="AK75" s="842">
        <f>((E70*AJ75)/1)*(D75)</f>
        <v>20</v>
      </c>
      <c r="AL75" s="784">
        <f t="shared" si="792"/>
        <v>11.434613095470732</v>
      </c>
      <c r="AM75" s="1534"/>
      <c r="AN75" s="789"/>
      <c r="AO75" s="833">
        <f>((E70*AN75)/1)*(D75)</f>
        <v>0</v>
      </c>
      <c r="AP75" s="784">
        <f t="shared" si="793"/>
        <v>0</v>
      </c>
      <c r="AQ75" s="1534"/>
      <c r="AR75" s="789"/>
      <c r="AS75" s="842">
        <f>((E70*AR75)/1)*(D75)</f>
        <v>0</v>
      </c>
      <c r="AT75" s="784">
        <f t="shared" si="794"/>
        <v>0</v>
      </c>
      <c r="AU75" s="1534"/>
      <c r="AV75" s="789"/>
      <c r="AW75" s="842">
        <f>((E70*AV75)/1)*(D75)</f>
        <v>0</v>
      </c>
      <c r="AX75" s="784">
        <f t="shared" si="795"/>
        <v>0</v>
      </c>
      <c r="AY75" s="1534"/>
      <c r="AZ75" s="789"/>
      <c r="BA75" s="843">
        <f>((E70*AZ75)/1)*(D75)</f>
        <v>0</v>
      </c>
      <c r="BB75" s="784">
        <f t="shared" si="796"/>
        <v>0</v>
      </c>
      <c r="BC75" s="649"/>
      <c r="BD75" s="840"/>
      <c r="BE75" s="842">
        <f>((E70*BD75)/1)*(D75)</f>
        <v>0</v>
      </c>
      <c r="BF75" s="319"/>
      <c r="BG75" s="880">
        <f t="shared" si="797"/>
        <v>1.7690996366165765</v>
      </c>
      <c r="BH75" s="881">
        <f t="shared" si="798"/>
        <v>1.7799761333140667</v>
      </c>
      <c r="BI75" s="786">
        <f t="shared" si="799"/>
        <v>889.9880666570333</v>
      </c>
      <c r="BJ75" s="792"/>
      <c r="BK75" s="786">
        <f t="shared" si="800"/>
        <v>1245.9832933198468</v>
      </c>
      <c r="BL75" s="1943" t="s">
        <v>1371</v>
      </c>
      <c r="BM75" s="1830"/>
      <c r="BN75" s="1944"/>
      <c r="BO75" s="1580"/>
      <c r="BP75" s="1580"/>
      <c r="BQ75" s="1484"/>
      <c r="BR75" s="734">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82.497657268401113</v>
      </c>
      <c r="BS75" s="692">
        <f t="shared" si="809"/>
        <v>24.880245842851135</v>
      </c>
      <c r="BT75" s="693">
        <f>P71</f>
        <v>1</v>
      </c>
      <c r="BU75" s="1146" t="str">
        <f>$BU$15</f>
        <v>GH CALiMAGic</v>
      </c>
      <c r="BV75" s="1155" t="str">
        <f>$BV$15</f>
        <v>Vigor</v>
      </c>
      <c r="BW75" s="1239">
        <f>BW$15</f>
        <v>0</v>
      </c>
      <c r="BX75" s="1239">
        <f t="shared" ref="BX75:DM75" si="900">BX$15</f>
        <v>0.01</v>
      </c>
      <c r="BY75" s="1239">
        <f t="shared" si="900"/>
        <v>0</v>
      </c>
      <c r="BZ75" s="1240">
        <f t="shared" si="900"/>
        <v>0</v>
      </c>
      <c r="CA75" s="1240">
        <f t="shared" si="900"/>
        <v>0</v>
      </c>
      <c r="CB75" s="1241">
        <f t="shared" si="900"/>
        <v>0</v>
      </c>
      <c r="CC75" s="1242">
        <f t="shared" si="900"/>
        <v>0</v>
      </c>
      <c r="CD75" s="1242">
        <f t="shared" si="900"/>
        <v>0</v>
      </c>
      <c r="CE75" s="1242">
        <f t="shared" si="900"/>
        <v>0</v>
      </c>
      <c r="CF75" s="1242">
        <f t="shared" si="900"/>
        <v>0</v>
      </c>
      <c r="CG75" s="1242">
        <f t="shared" si="900"/>
        <v>0</v>
      </c>
      <c r="CH75" s="1242">
        <f t="shared" si="900"/>
        <v>0</v>
      </c>
      <c r="CI75" s="1242">
        <f t="shared" si="900"/>
        <v>0</v>
      </c>
      <c r="CJ75" s="1242">
        <f t="shared" si="900"/>
        <v>0</v>
      </c>
      <c r="CK75" s="1239">
        <f t="shared" si="900"/>
        <v>0</v>
      </c>
      <c r="CL75" s="1240">
        <f t="shared" si="900"/>
        <v>0</v>
      </c>
      <c r="CM75" s="1241">
        <f t="shared" si="900"/>
        <v>0</v>
      </c>
      <c r="CN75" s="1242">
        <f t="shared" si="900"/>
        <v>1.4999999999999999E-2</v>
      </c>
      <c r="CO75" s="1242">
        <f t="shared" si="900"/>
        <v>0.05</v>
      </c>
      <c r="CP75" s="1242">
        <f t="shared" si="900"/>
        <v>0</v>
      </c>
      <c r="CQ75" s="1242">
        <f t="shared" si="900"/>
        <v>0</v>
      </c>
      <c r="CR75" s="1243">
        <f t="shared" si="900"/>
        <v>0</v>
      </c>
      <c r="CS75" s="1243">
        <f t="shared" si="900"/>
        <v>1E-3</v>
      </c>
      <c r="CT75" s="1243">
        <f t="shared" si="900"/>
        <v>0</v>
      </c>
      <c r="CU75" s="1243">
        <f t="shared" si="900"/>
        <v>0</v>
      </c>
      <c r="CV75" s="1243">
        <f t="shared" si="900"/>
        <v>0</v>
      </c>
      <c r="CW75" s="1243">
        <f t="shared" si="900"/>
        <v>0</v>
      </c>
      <c r="CX75" s="1243">
        <f t="shared" si="900"/>
        <v>0</v>
      </c>
      <c r="CY75" s="1243">
        <f t="shared" si="900"/>
        <v>0</v>
      </c>
      <c r="CZ75" s="1244">
        <f t="shared" si="900"/>
        <v>0</v>
      </c>
      <c r="DA75" s="1244">
        <f t="shared" si="900"/>
        <v>0</v>
      </c>
      <c r="DB75" s="1244">
        <f t="shared" si="900"/>
        <v>0</v>
      </c>
      <c r="DC75" s="1244">
        <f t="shared" si="900"/>
        <v>0</v>
      </c>
      <c r="DD75" s="1244">
        <f t="shared" si="900"/>
        <v>0</v>
      </c>
      <c r="DE75" s="1244">
        <f t="shared" si="900"/>
        <v>0</v>
      </c>
      <c r="DF75" s="1244">
        <f t="shared" si="900"/>
        <v>0</v>
      </c>
      <c r="DG75" s="1244">
        <f t="shared" si="900"/>
        <v>0</v>
      </c>
      <c r="DH75" s="1244">
        <f t="shared" si="900"/>
        <v>0</v>
      </c>
      <c r="DI75" s="1244">
        <f t="shared" si="900"/>
        <v>0</v>
      </c>
      <c r="DJ75" s="1244">
        <f t="shared" si="900"/>
        <v>0</v>
      </c>
      <c r="DK75" s="1244">
        <f t="shared" si="900"/>
        <v>0</v>
      </c>
      <c r="DL75" s="1244">
        <f t="shared" si="900"/>
        <v>0</v>
      </c>
      <c r="DM75" s="1244">
        <f t="shared" si="900"/>
        <v>0</v>
      </c>
      <c r="DN75" s="933"/>
      <c r="DT75" s="739"/>
      <c r="EM75" s="898"/>
      <c r="EN75" s="898"/>
      <c r="EO75" s="898"/>
      <c r="EP75" s="898"/>
      <c r="EQ75" s="898"/>
      <c r="ER75" s="898"/>
      <c r="ES75" s="898"/>
      <c r="ET75" s="898"/>
      <c r="EU75" s="898"/>
      <c r="EV75" s="898"/>
      <c r="EW75" s="898"/>
      <c r="EX75" s="898"/>
      <c r="EY75" s="898"/>
      <c r="EZ75" s="1348" t="str">
        <f t="shared" si="811"/>
        <v>GH CALiMAGic</v>
      </c>
      <c r="FA75" s="1224">
        <f t="shared" si="812"/>
        <v>0</v>
      </c>
      <c r="FB75" s="1224">
        <f t="shared" si="813"/>
        <v>0.01</v>
      </c>
      <c r="FC75" s="1224">
        <f t="shared" si="814"/>
        <v>0</v>
      </c>
      <c r="FD75" s="544">
        <f t="shared" si="815"/>
        <v>0</v>
      </c>
      <c r="FE75" s="544">
        <f t="shared" si="816"/>
        <v>0</v>
      </c>
      <c r="FF75" s="324">
        <f t="shared" si="817"/>
        <v>0</v>
      </c>
      <c r="FG75" s="549">
        <f t="shared" si="818"/>
        <v>0</v>
      </c>
      <c r="FH75" s="549">
        <f t="shared" si="819"/>
        <v>0</v>
      </c>
      <c r="FI75" s="549">
        <f t="shared" si="820"/>
        <v>0</v>
      </c>
      <c r="FJ75" s="549">
        <f t="shared" si="821"/>
        <v>0</v>
      </c>
      <c r="FK75" s="549">
        <f t="shared" si="822"/>
        <v>0</v>
      </c>
      <c r="FL75" s="549">
        <f t="shared" si="823"/>
        <v>0</v>
      </c>
      <c r="FM75" s="549">
        <f t="shared" si="824"/>
        <v>0</v>
      </c>
      <c r="FN75" s="549">
        <f t="shared" si="825"/>
        <v>0</v>
      </c>
      <c r="FO75" s="1203">
        <f t="shared" si="826"/>
        <v>0.01</v>
      </c>
      <c r="FP75" s="544">
        <f t="shared" si="827"/>
        <v>0</v>
      </c>
      <c r="FQ75" s="324">
        <f t="shared" si="828"/>
        <v>0</v>
      </c>
      <c r="FR75" s="548">
        <f t="shared" si="829"/>
        <v>1.4999999999999999E-2</v>
      </c>
      <c r="FS75" s="548">
        <f t="shared" si="830"/>
        <v>0.05</v>
      </c>
      <c r="FT75" s="548">
        <f t="shared" ref="FT75:FT88" si="901">SUM($CP75*$BT75) +$FK75</f>
        <v>0</v>
      </c>
      <c r="FU75" s="548">
        <f t="shared" si="831"/>
        <v>0</v>
      </c>
      <c r="FV75" s="928">
        <f t="shared" si="832"/>
        <v>0</v>
      </c>
      <c r="FW75" s="928">
        <f t="shared" si="833"/>
        <v>1E-3</v>
      </c>
      <c r="FX75" s="928">
        <f t="shared" si="834"/>
        <v>0</v>
      </c>
      <c r="FY75" s="928">
        <f t="shared" si="835"/>
        <v>0</v>
      </c>
      <c r="FZ75" s="928">
        <f t="shared" si="836"/>
        <v>0</v>
      </c>
      <c r="GA75" s="928">
        <f t="shared" si="837"/>
        <v>0</v>
      </c>
      <c r="GB75" s="928">
        <f t="shared" si="838"/>
        <v>0</v>
      </c>
      <c r="GC75" s="928">
        <f t="shared" si="839"/>
        <v>0</v>
      </c>
      <c r="GD75" s="326">
        <f t="shared" si="840"/>
        <v>0</v>
      </c>
      <c r="GE75" s="326">
        <f t="shared" si="841"/>
        <v>0</v>
      </c>
      <c r="GF75" s="326">
        <f t="shared" si="842"/>
        <v>0</v>
      </c>
      <c r="GG75" s="326">
        <f t="shared" si="843"/>
        <v>0</v>
      </c>
      <c r="GH75" s="326">
        <f t="shared" si="844"/>
        <v>0</v>
      </c>
      <c r="GI75" s="326">
        <f t="shared" si="845"/>
        <v>0</v>
      </c>
      <c r="GJ75" s="326">
        <f t="shared" si="846"/>
        <v>0</v>
      </c>
      <c r="GK75" s="326">
        <f t="shared" si="847"/>
        <v>0</v>
      </c>
      <c r="GL75" s="326">
        <f t="shared" si="848"/>
        <v>0</v>
      </c>
      <c r="GM75" s="326">
        <f t="shared" si="849"/>
        <v>0</v>
      </c>
      <c r="GN75" s="326">
        <f t="shared" si="850"/>
        <v>0</v>
      </c>
      <c r="GO75" s="326">
        <f t="shared" si="851"/>
        <v>0</v>
      </c>
      <c r="GP75" s="326">
        <f t="shared" si="852"/>
        <v>0</v>
      </c>
      <c r="GQ75" s="326">
        <f t="shared" si="853"/>
        <v>0</v>
      </c>
      <c r="GR75" s="899"/>
      <c r="GS75" s="899"/>
      <c r="GT75" s="899"/>
      <c r="GU75" s="899"/>
      <c r="GV75" s="899"/>
      <c r="GW75" s="899"/>
      <c r="GX75" s="899"/>
      <c r="GY75" s="899"/>
      <c r="GZ75" s="1374"/>
      <c r="HA75" s="1225">
        <f t="shared" si="854"/>
        <v>0</v>
      </c>
      <c r="HB75" s="1225">
        <f t="shared" si="855"/>
        <v>3.2737165582698855E-3</v>
      </c>
      <c r="HC75" s="1225">
        <f t="shared" si="856"/>
        <v>0</v>
      </c>
      <c r="HD75" s="542">
        <f t="shared" si="857"/>
        <v>0</v>
      </c>
      <c r="HE75" s="542">
        <f t="shared" si="858"/>
        <v>0</v>
      </c>
      <c r="HF75" s="321">
        <f t="shared" si="859"/>
        <v>0</v>
      </c>
      <c r="HG75" s="547">
        <f t="shared" si="860"/>
        <v>0</v>
      </c>
      <c r="HH75" s="547">
        <f t="shared" si="861"/>
        <v>0</v>
      </c>
      <c r="HI75" s="547">
        <f t="shared" si="862"/>
        <v>0</v>
      </c>
      <c r="HJ75" s="547">
        <f t="shared" si="863"/>
        <v>0</v>
      </c>
      <c r="HK75" s="547">
        <f t="shared" si="864"/>
        <v>0</v>
      </c>
      <c r="HL75" s="547">
        <f t="shared" si="865"/>
        <v>0</v>
      </c>
      <c r="HM75" s="547">
        <f t="shared" si="866"/>
        <v>0</v>
      </c>
      <c r="HN75" s="547">
        <f t="shared" si="867"/>
        <v>0</v>
      </c>
      <c r="HO75" s="1225">
        <f t="shared" si="868"/>
        <v>0</v>
      </c>
      <c r="HP75" s="542">
        <f t="shared" si="869"/>
        <v>0</v>
      </c>
      <c r="HQ75" s="321">
        <f t="shared" si="870"/>
        <v>0</v>
      </c>
      <c r="HR75" s="547">
        <f t="shared" si="871"/>
        <v>4.9105748374048287E-3</v>
      </c>
      <c r="HS75" s="547">
        <f t="shared" si="872"/>
        <v>1.636858279134943E-2</v>
      </c>
      <c r="HT75" s="547">
        <f t="shared" si="873"/>
        <v>0</v>
      </c>
      <c r="HU75" s="547">
        <f t="shared" si="874"/>
        <v>0</v>
      </c>
      <c r="HV75" s="931">
        <f t="shared" si="875"/>
        <v>0</v>
      </c>
      <c r="HW75" s="931">
        <f t="shared" si="876"/>
        <v>3.273716558269886E-4</v>
      </c>
      <c r="HX75" s="931">
        <f t="shared" si="877"/>
        <v>0</v>
      </c>
      <c r="HY75" s="931">
        <f t="shared" si="878"/>
        <v>0</v>
      </c>
      <c r="HZ75" s="931">
        <f t="shared" si="879"/>
        <v>0</v>
      </c>
      <c r="IA75" s="931">
        <f t="shared" si="880"/>
        <v>0</v>
      </c>
      <c r="IB75" s="931">
        <f t="shared" si="881"/>
        <v>0</v>
      </c>
      <c r="IC75" s="931">
        <f t="shared" si="882"/>
        <v>0</v>
      </c>
      <c r="ID75" s="1226">
        <f t="shared" si="883"/>
        <v>0</v>
      </c>
      <c r="IE75" s="1226">
        <f t="shared" si="884"/>
        <v>0</v>
      </c>
      <c r="IF75" s="1226">
        <f t="shared" si="885"/>
        <v>0</v>
      </c>
      <c r="IG75" s="1226">
        <f t="shared" si="886"/>
        <v>0</v>
      </c>
      <c r="IH75" s="1226">
        <f t="shared" si="887"/>
        <v>0</v>
      </c>
      <c r="II75" s="1226">
        <f t="shared" si="888"/>
        <v>0</v>
      </c>
      <c r="IJ75" s="1226">
        <f t="shared" si="889"/>
        <v>0</v>
      </c>
      <c r="IK75" s="1226">
        <f t="shared" si="890"/>
        <v>0</v>
      </c>
      <c r="IL75" s="1226">
        <f t="shared" si="891"/>
        <v>0</v>
      </c>
      <c r="IM75" s="1226">
        <f t="shared" si="892"/>
        <v>0</v>
      </c>
      <c r="IN75" s="1226">
        <f t="shared" si="893"/>
        <v>0</v>
      </c>
      <c r="IO75" s="1226">
        <f t="shared" si="894"/>
        <v>0</v>
      </c>
      <c r="IP75" s="1226">
        <f t="shared" si="895"/>
        <v>0</v>
      </c>
      <c r="IQ75" s="1226">
        <f t="shared" si="896"/>
        <v>0</v>
      </c>
      <c r="IR75" s="902"/>
      <c r="IS75" s="902"/>
      <c r="IT75" s="902"/>
      <c r="IU75" s="902"/>
      <c r="IV75" s="902"/>
      <c r="IW75" s="902"/>
      <c r="IX75" s="902"/>
      <c r="IY75" s="902"/>
      <c r="IZ75" s="1365"/>
      <c r="JA75" s="1231">
        <f t="shared" ref="JA75:KQ75" si="902">SUM(BW75*$DP$15)</f>
        <v>0</v>
      </c>
      <c r="JB75" s="1231">
        <f t="shared" si="902"/>
        <v>46.9</v>
      </c>
      <c r="JC75" s="1231">
        <f t="shared" si="902"/>
        <v>0</v>
      </c>
      <c r="JD75" s="942">
        <f t="shared" si="902"/>
        <v>0</v>
      </c>
      <c r="JE75" s="942">
        <f t="shared" si="902"/>
        <v>0</v>
      </c>
      <c r="JF75" s="943">
        <f t="shared" si="902"/>
        <v>0</v>
      </c>
      <c r="JG75" s="944">
        <f t="shared" si="902"/>
        <v>0</v>
      </c>
      <c r="JH75" s="944">
        <f t="shared" si="902"/>
        <v>0</v>
      </c>
      <c r="JI75" s="944">
        <f t="shared" si="902"/>
        <v>0</v>
      </c>
      <c r="JJ75" s="944">
        <f t="shared" si="902"/>
        <v>0</v>
      </c>
      <c r="JK75" s="944">
        <f t="shared" si="902"/>
        <v>0</v>
      </c>
      <c r="JL75" s="944">
        <f t="shared" si="902"/>
        <v>0</v>
      </c>
      <c r="JM75" s="944">
        <f t="shared" si="902"/>
        <v>0</v>
      </c>
      <c r="JN75" s="944">
        <f t="shared" si="902"/>
        <v>0</v>
      </c>
      <c r="JO75" s="1231">
        <f t="shared" si="902"/>
        <v>0</v>
      </c>
      <c r="JP75" s="942">
        <f t="shared" si="902"/>
        <v>0</v>
      </c>
      <c r="JQ75" s="943">
        <f t="shared" si="902"/>
        <v>0</v>
      </c>
      <c r="JR75" s="944">
        <f t="shared" si="902"/>
        <v>70.349999999999994</v>
      </c>
      <c r="JS75" s="944">
        <f t="shared" si="902"/>
        <v>234.5</v>
      </c>
      <c r="JT75" s="944">
        <f t="shared" si="902"/>
        <v>0</v>
      </c>
      <c r="JU75" s="944">
        <f t="shared" si="902"/>
        <v>0</v>
      </c>
      <c r="JV75" s="945">
        <f t="shared" si="902"/>
        <v>0</v>
      </c>
      <c r="JW75" s="945">
        <f t="shared" si="902"/>
        <v>4.6900000000000004</v>
      </c>
      <c r="JX75" s="945">
        <f t="shared" si="902"/>
        <v>0</v>
      </c>
      <c r="JY75" s="945">
        <f t="shared" si="902"/>
        <v>0</v>
      </c>
      <c r="JZ75" s="945">
        <f t="shared" si="902"/>
        <v>0</v>
      </c>
      <c r="KA75" s="945">
        <f t="shared" si="902"/>
        <v>0</v>
      </c>
      <c r="KB75" s="945">
        <f t="shared" si="902"/>
        <v>0</v>
      </c>
      <c r="KC75" s="945">
        <f t="shared" si="902"/>
        <v>0</v>
      </c>
      <c r="KD75" s="946">
        <f t="shared" si="902"/>
        <v>0</v>
      </c>
      <c r="KE75" s="946">
        <f t="shared" si="902"/>
        <v>0</v>
      </c>
      <c r="KF75" s="946">
        <f t="shared" si="902"/>
        <v>0</v>
      </c>
      <c r="KG75" s="946">
        <f t="shared" si="902"/>
        <v>0</v>
      </c>
      <c r="KH75" s="946">
        <f t="shared" si="902"/>
        <v>0</v>
      </c>
      <c r="KI75" s="946">
        <f t="shared" si="902"/>
        <v>0</v>
      </c>
      <c r="KJ75" s="946">
        <f t="shared" si="902"/>
        <v>0</v>
      </c>
      <c r="KK75" s="946">
        <f t="shared" si="902"/>
        <v>0</v>
      </c>
      <c r="KL75" s="946">
        <f t="shared" si="902"/>
        <v>0</v>
      </c>
      <c r="KM75" s="946">
        <f t="shared" si="902"/>
        <v>0</v>
      </c>
      <c r="KN75" s="946">
        <f t="shared" si="902"/>
        <v>0</v>
      </c>
      <c r="KO75" s="946">
        <f t="shared" si="902"/>
        <v>0</v>
      </c>
      <c r="KP75" s="946">
        <f t="shared" si="902"/>
        <v>0</v>
      </c>
      <c r="KQ75" s="946">
        <f t="shared" si="902"/>
        <v>0</v>
      </c>
      <c r="KR75" s="898"/>
      <c r="KS75" s="898"/>
      <c r="KT75" s="898"/>
      <c r="KU75" s="898"/>
      <c r="KV75" s="898"/>
      <c r="KW75" s="898"/>
      <c r="KX75" s="898"/>
      <c r="KY75" s="898"/>
      <c r="KZ75" s="1363"/>
      <c r="LA75" s="1217">
        <f t="shared" ref="LA75:MM75" si="903">SUM(JA75/$DO$15)</f>
        <v>0</v>
      </c>
      <c r="LB75" s="1217">
        <f t="shared" si="903"/>
        <v>12.391017173051518</v>
      </c>
      <c r="LC75" s="1217">
        <f t="shared" si="903"/>
        <v>0</v>
      </c>
      <c r="LD75" s="545">
        <f t="shared" si="903"/>
        <v>0</v>
      </c>
      <c r="LE75" s="545">
        <f t="shared" si="903"/>
        <v>0</v>
      </c>
      <c r="LF75" s="329">
        <f t="shared" si="903"/>
        <v>0</v>
      </c>
      <c r="LG75" s="550">
        <f t="shared" si="903"/>
        <v>0</v>
      </c>
      <c r="LH75" s="550">
        <f t="shared" si="903"/>
        <v>0</v>
      </c>
      <c r="LI75" s="550">
        <f t="shared" si="903"/>
        <v>0</v>
      </c>
      <c r="LJ75" s="550">
        <f t="shared" si="903"/>
        <v>0</v>
      </c>
      <c r="LK75" s="550">
        <f t="shared" si="903"/>
        <v>0</v>
      </c>
      <c r="LL75" s="550">
        <f t="shared" si="903"/>
        <v>0</v>
      </c>
      <c r="LM75" s="550">
        <f t="shared" si="903"/>
        <v>0</v>
      </c>
      <c r="LN75" s="550">
        <f t="shared" si="903"/>
        <v>0</v>
      </c>
      <c r="LO75" s="1217">
        <f t="shared" si="903"/>
        <v>0</v>
      </c>
      <c r="LP75" s="1217">
        <f t="shared" si="903"/>
        <v>0</v>
      </c>
      <c r="LQ75" s="1217">
        <f t="shared" si="903"/>
        <v>0</v>
      </c>
      <c r="LR75" s="550">
        <f t="shared" si="903"/>
        <v>18.586525759577277</v>
      </c>
      <c r="LS75" s="550">
        <f t="shared" si="903"/>
        <v>61.955085865257594</v>
      </c>
      <c r="LT75" s="550">
        <f t="shared" si="903"/>
        <v>0</v>
      </c>
      <c r="LU75" s="550">
        <f t="shared" si="903"/>
        <v>0</v>
      </c>
      <c r="LV75" s="932">
        <f t="shared" si="903"/>
        <v>0</v>
      </c>
      <c r="LW75" s="932">
        <f t="shared" si="903"/>
        <v>1.239101717305152</v>
      </c>
      <c r="LX75" s="932">
        <f t="shared" si="903"/>
        <v>0</v>
      </c>
      <c r="LY75" s="932">
        <f t="shared" si="903"/>
        <v>0</v>
      </c>
      <c r="LZ75" s="932">
        <f t="shared" si="903"/>
        <v>0</v>
      </c>
      <c r="MA75" s="932">
        <f t="shared" si="903"/>
        <v>0</v>
      </c>
      <c r="MB75" s="932">
        <f t="shared" si="903"/>
        <v>0</v>
      </c>
      <c r="MC75" s="932">
        <f t="shared" si="903"/>
        <v>0</v>
      </c>
      <c r="MD75" s="932">
        <f t="shared" si="903"/>
        <v>0</v>
      </c>
      <c r="ME75" s="327">
        <f t="shared" si="903"/>
        <v>0</v>
      </c>
      <c r="MF75" s="327">
        <f t="shared" si="903"/>
        <v>0</v>
      </c>
      <c r="MG75" s="327">
        <f t="shared" si="903"/>
        <v>0</v>
      </c>
      <c r="MH75" s="327">
        <f t="shared" si="903"/>
        <v>0</v>
      </c>
      <c r="MI75" s="327">
        <f t="shared" si="903"/>
        <v>0</v>
      </c>
      <c r="MJ75" s="327">
        <f t="shared" si="903"/>
        <v>0</v>
      </c>
      <c r="MK75" s="327">
        <f t="shared" si="903"/>
        <v>0</v>
      </c>
      <c r="ML75" s="327">
        <f t="shared" si="903"/>
        <v>0</v>
      </c>
      <c r="MM75" s="327">
        <f t="shared" si="903"/>
        <v>0</v>
      </c>
      <c r="MN75" s="327">
        <f t="shared" ref="MN75:MP75" si="904">SUM(KN75/$DO$15)</f>
        <v>0</v>
      </c>
      <c r="MO75" s="327">
        <f t="shared" si="904"/>
        <v>0</v>
      </c>
      <c r="MP75" s="327">
        <f t="shared" si="904"/>
        <v>0</v>
      </c>
      <c r="MQ75" s="327">
        <f>SUM(KQ75/$DO$15)</f>
        <v>0</v>
      </c>
    </row>
    <row r="76" spans="1:355" s="317" customFormat="1" ht="15" hidden="1" customHeight="1" outlineLevel="1" thickTop="1" thickBot="1" x14ac:dyDescent="0.3">
      <c r="A76" s="941"/>
      <c r="B76" s="1928" t="str">
        <f>$B$36</f>
        <v>Full Light</v>
      </c>
      <c r="C76" s="1924"/>
      <c r="D76" s="653">
        <v>1</v>
      </c>
      <c r="E76" s="836"/>
      <c r="F76" s="319"/>
      <c r="G76" s="1928"/>
      <c r="H76" s="1924"/>
      <c r="I76" s="788"/>
      <c r="J76" s="836"/>
      <c r="K76" s="319"/>
      <c r="L76" s="782"/>
      <c r="M76" s="837">
        <f>((E70*L76)/1)*(D76)</f>
        <v>0</v>
      </c>
      <c r="N76" s="784">
        <f t="shared" si="786"/>
        <v>0</v>
      </c>
      <c r="O76" s="1534"/>
      <c r="P76" s="789">
        <v>1.8</v>
      </c>
      <c r="Q76" s="837">
        <f>((E70*P76)/1)*(D76)</f>
        <v>36</v>
      </c>
      <c r="R76" s="784">
        <f t="shared" si="787"/>
        <v>148.49578308312201</v>
      </c>
      <c r="S76" s="1534"/>
      <c r="T76" s="789">
        <v>3.8</v>
      </c>
      <c r="U76" s="837">
        <f>((E70*T76)/1)*(D76)</f>
        <v>76</v>
      </c>
      <c r="V76" s="784">
        <f t="shared" si="788"/>
        <v>198.3963217107088</v>
      </c>
      <c r="W76" s="1534"/>
      <c r="X76" s="789">
        <v>5.7</v>
      </c>
      <c r="Y76" s="837">
        <f>((E70*X76)/1)*(D76)</f>
        <v>114</v>
      </c>
      <c r="Z76" s="784">
        <f t="shared" si="789"/>
        <v>189.62702177300721</v>
      </c>
      <c r="AA76" s="1534"/>
      <c r="AB76" s="789">
        <v>2.8</v>
      </c>
      <c r="AC76" s="837">
        <f>((E70*AB76)/1)*(D76)</f>
        <v>56</v>
      </c>
      <c r="AD76" s="784">
        <f t="shared" si="790"/>
        <v>116.19217405841383</v>
      </c>
      <c r="AE76" s="1534"/>
      <c r="AF76" s="789"/>
      <c r="AG76" s="837">
        <f>((E70*AF76)/1)*(D76)</f>
        <v>0</v>
      </c>
      <c r="AH76" s="784">
        <f t="shared" si="791"/>
        <v>0</v>
      </c>
      <c r="AI76" s="1534"/>
      <c r="AJ76" s="789">
        <v>1</v>
      </c>
      <c r="AK76" s="837">
        <f>((E70*AJ76)/1)*(D76)</f>
        <v>20</v>
      </c>
      <c r="AL76" s="784">
        <f t="shared" si="792"/>
        <v>11.434613095470732</v>
      </c>
      <c r="AM76" s="1534"/>
      <c r="AN76" s="789"/>
      <c r="AO76" s="838">
        <f>((E70*AN76)/1)*(D76)</f>
        <v>0</v>
      </c>
      <c r="AP76" s="784">
        <f t="shared" si="793"/>
        <v>0</v>
      </c>
      <c r="AQ76" s="1534"/>
      <c r="AR76" s="789"/>
      <c r="AS76" s="837">
        <f>((E70*AR76)/1)*(D76)</f>
        <v>0</v>
      </c>
      <c r="AT76" s="784">
        <f t="shared" si="794"/>
        <v>0</v>
      </c>
      <c r="AU76" s="1534"/>
      <c r="AV76" s="789"/>
      <c r="AW76" s="837">
        <f>((E70*AV76)/1)*(D76)</f>
        <v>0</v>
      </c>
      <c r="AX76" s="784">
        <f t="shared" si="795"/>
        <v>0</v>
      </c>
      <c r="AY76" s="1534"/>
      <c r="AZ76" s="789"/>
      <c r="BA76" s="839">
        <f>((E70*AZ76)/1)*(D76)</f>
        <v>0</v>
      </c>
      <c r="BB76" s="784">
        <f t="shared" si="796"/>
        <v>0</v>
      </c>
      <c r="BC76" s="649"/>
      <c r="BD76" s="840"/>
      <c r="BE76" s="837">
        <f>((E70*BD76)/1)*(D76)</f>
        <v>0</v>
      </c>
      <c r="BF76" s="319"/>
      <c r="BG76" s="880">
        <f t="shared" si="797"/>
        <v>1.328291827441445</v>
      </c>
      <c r="BH76" s="881">
        <f t="shared" si="798"/>
        <v>1.3391683241389352</v>
      </c>
      <c r="BI76" s="786">
        <f t="shared" si="799"/>
        <v>669.58416206946754</v>
      </c>
      <c r="BJ76" s="792"/>
      <c r="BK76" s="786">
        <f t="shared" si="800"/>
        <v>937.4178268972546</v>
      </c>
      <c r="BL76" s="1943" t="s">
        <v>1361</v>
      </c>
      <c r="BM76" s="1830"/>
      <c r="BN76" s="1944"/>
      <c r="BO76" s="1580"/>
      <c r="BP76" s="1580"/>
      <c r="BQ76" s="1484"/>
      <c r="BR76" s="734">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219.28014504867818</v>
      </c>
      <c r="BS76" s="692">
        <f t="shared" si="809"/>
        <v>150.82526597201985</v>
      </c>
      <c r="BT76" s="693">
        <f>T71</f>
        <v>4.2</v>
      </c>
      <c r="BU76" s="1146" t="str">
        <f>$BU$16</f>
        <v>GH FloraMicro</v>
      </c>
      <c r="BV76" s="1156" t="str">
        <f>$BV$16</f>
        <v>Micro</v>
      </c>
      <c r="BW76" s="1239">
        <f>BW$16</f>
        <v>3.0000000000000001E-3</v>
      </c>
      <c r="BX76" s="1239">
        <f t="shared" ref="BX76:DM76" si="905">BX$16</f>
        <v>4.7E-2</v>
      </c>
      <c r="BY76" s="1239">
        <f t="shared" si="905"/>
        <v>0</v>
      </c>
      <c r="BZ76" s="1240">
        <f t="shared" si="905"/>
        <v>0</v>
      </c>
      <c r="CA76" s="1240">
        <f t="shared" si="905"/>
        <v>0</v>
      </c>
      <c r="CB76" s="1241">
        <f t="shared" si="905"/>
        <v>0.01</v>
      </c>
      <c r="CC76" s="1242">
        <f t="shared" si="905"/>
        <v>0</v>
      </c>
      <c r="CD76" s="1242">
        <f t="shared" si="905"/>
        <v>0</v>
      </c>
      <c r="CE76" s="1242">
        <f t="shared" si="905"/>
        <v>0</v>
      </c>
      <c r="CF76" s="1242">
        <f t="shared" si="905"/>
        <v>0</v>
      </c>
      <c r="CG76" s="1242">
        <f t="shared" si="905"/>
        <v>0</v>
      </c>
      <c r="CH76" s="1242">
        <f t="shared" si="905"/>
        <v>0</v>
      </c>
      <c r="CI76" s="1242">
        <f t="shared" si="905"/>
        <v>0</v>
      </c>
      <c r="CJ76" s="1242">
        <f t="shared" si="905"/>
        <v>0</v>
      </c>
      <c r="CK76" s="1239">
        <f t="shared" si="905"/>
        <v>0</v>
      </c>
      <c r="CL76" s="1240">
        <f t="shared" si="905"/>
        <v>0</v>
      </c>
      <c r="CM76" s="1241">
        <f t="shared" si="905"/>
        <v>0</v>
      </c>
      <c r="CN76" s="1242">
        <f t="shared" si="905"/>
        <v>0</v>
      </c>
      <c r="CO76" s="1242">
        <f t="shared" si="905"/>
        <v>0.05</v>
      </c>
      <c r="CP76" s="1242">
        <f t="shared" si="905"/>
        <v>0</v>
      </c>
      <c r="CQ76" s="1242">
        <f t="shared" si="905"/>
        <v>0</v>
      </c>
      <c r="CR76" s="1243">
        <f t="shared" si="905"/>
        <v>5.0000000000000004E-6</v>
      </c>
      <c r="CS76" s="1243">
        <f t="shared" si="905"/>
        <v>1E-3</v>
      </c>
      <c r="CT76" s="1243">
        <f t="shared" si="905"/>
        <v>5.0000000000000001E-4</v>
      </c>
      <c r="CU76" s="1243">
        <f t="shared" si="905"/>
        <v>7.9999999999999996E-6</v>
      </c>
      <c r="CV76" s="1243">
        <f t="shared" si="905"/>
        <v>1.4999999999999999E-4</v>
      </c>
      <c r="CW76" s="1243">
        <f t="shared" si="905"/>
        <v>1E-4</v>
      </c>
      <c r="CX76" s="1243">
        <f t="shared" si="905"/>
        <v>1E-4</v>
      </c>
      <c r="CY76" s="1243">
        <f t="shared" si="905"/>
        <v>0</v>
      </c>
      <c r="CZ76" s="1244">
        <f t="shared" si="905"/>
        <v>0</v>
      </c>
      <c r="DA76" s="1244">
        <f t="shared" si="905"/>
        <v>0</v>
      </c>
      <c r="DB76" s="1244">
        <f t="shared" si="905"/>
        <v>0</v>
      </c>
      <c r="DC76" s="1244">
        <f t="shared" si="905"/>
        <v>0</v>
      </c>
      <c r="DD76" s="1244">
        <f t="shared" si="905"/>
        <v>0</v>
      </c>
      <c r="DE76" s="1244">
        <f t="shared" si="905"/>
        <v>0</v>
      </c>
      <c r="DF76" s="1244">
        <f t="shared" si="905"/>
        <v>0</v>
      </c>
      <c r="DG76" s="1244">
        <f t="shared" si="905"/>
        <v>0</v>
      </c>
      <c r="DH76" s="1244">
        <f t="shared" si="905"/>
        <v>0</v>
      </c>
      <c r="DI76" s="1244">
        <f t="shared" si="905"/>
        <v>0</v>
      </c>
      <c r="DJ76" s="1244">
        <f t="shared" si="905"/>
        <v>0</v>
      </c>
      <c r="DK76" s="1244">
        <f t="shared" si="905"/>
        <v>0</v>
      </c>
      <c r="DL76" s="1244">
        <f t="shared" si="905"/>
        <v>0</v>
      </c>
      <c r="DM76" s="1244">
        <f t="shared" si="905"/>
        <v>0</v>
      </c>
      <c r="DN76" s="933"/>
      <c r="DT76" s="739"/>
      <c r="EM76" s="898"/>
      <c r="EN76" s="898"/>
      <c r="EO76" s="898"/>
      <c r="EP76" s="898"/>
      <c r="EQ76" s="898"/>
      <c r="ER76" s="898"/>
      <c r="ES76" s="898"/>
      <c r="ET76" s="898"/>
      <c r="EU76" s="898"/>
      <c r="EV76" s="898"/>
      <c r="EW76" s="898"/>
      <c r="EX76" s="898"/>
      <c r="EY76" s="898"/>
      <c r="EZ76" s="1348" t="str">
        <f t="shared" si="811"/>
        <v>GH FloraMicro</v>
      </c>
      <c r="FA76" s="1224">
        <f t="shared" si="812"/>
        <v>1.26E-2</v>
      </c>
      <c r="FB76" s="1224">
        <f t="shared" si="813"/>
        <v>0.19740000000000002</v>
      </c>
      <c r="FC76" s="1224">
        <f t="shared" si="814"/>
        <v>0</v>
      </c>
      <c r="FD76" s="544">
        <f t="shared" si="815"/>
        <v>0</v>
      </c>
      <c r="FE76" s="544">
        <f t="shared" si="816"/>
        <v>0</v>
      </c>
      <c r="FF76" s="324">
        <f t="shared" si="817"/>
        <v>3.4864199999999998E-2</v>
      </c>
      <c r="FG76" s="549">
        <f t="shared" si="818"/>
        <v>0</v>
      </c>
      <c r="FH76" s="549">
        <f t="shared" si="819"/>
        <v>0</v>
      </c>
      <c r="FI76" s="549">
        <f t="shared" si="820"/>
        <v>0</v>
      </c>
      <c r="FJ76" s="549">
        <f t="shared" si="821"/>
        <v>0</v>
      </c>
      <c r="FK76" s="549">
        <f t="shared" si="822"/>
        <v>0</v>
      </c>
      <c r="FL76" s="549">
        <f t="shared" si="823"/>
        <v>0</v>
      </c>
      <c r="FM76" s="549">
        <f t="shared" si="824"/>
        <v>0</v>
      </c>
      <c r="FN76" s="549">
        <f t="shared" si="825"/>
        <v>0</v>
      </c>
      <c r="FO76" s="1203">
        <f t="shared" si="826"/>
        <v>0.21000000000000002</v>
      </c>
      <c r="FP76" s="544">
        <f t="shared" si="827"/>
        <v>0</v>
      </c>
      <c r="FQ76" s="324">
        <f t="shared" si="828"/>
        <v>3.4864199999999998E-2</v>
      </c>
      <c r="FR76" s="548">
        <f t="shared" si="829"/>
        <v>0</v>
      </c>
      <c r="FS76" s="548">
        <f t="shared" si="830"/>
        <v>0.21000000000000002</v>
      </c>
      <c r="FT76" s="548">
        <f t="shared" si="901"/>
        <v>0</v>
      </c>
      <c r="FU76" s="548">
        <f t="shared" si="831"/>
        <v>0</v>
      </c>
      <c r="FV76" s="928">
        <f t="shared" si="832"/>
        <v>2.1000000000000002E-5</v>
      </c>
      <c r="FW76" s="928">
        <f t="shared" si="833"/>
        <v>4.2000000000000006E-3</v>
      </c>
      <c r="FX76" s="928">
        <f t="shared" si="834"/>
        <v>2.1000000000000003E-3</v>
      </c>
      <c r="FY76" s="928">
        <f t="shared" si="835"/>
        <v>3.3599999999999997E-5</v>
      </c>
      <c r="FZ76" s="928">
        <f t="shared" si="836"/>
        <v>6.2999999999999992E-4</v>
      </c>
      <c r="GA76" s="928">
        <f t="shared" si="837"/>
        <v>4.2000000000000002E-4</v>
      </c>
      <c r="GB76" s="928">
        <f t="shared" si="838"/>
        <v>4.2000000000000002E-4</v>
      </c>
      <c r="GC76" s="928">
        <f t="shared" si="839"/>
        <v>0</v>
      </c>
      <c r="GD76" s="326">
        <f t="shared" si="840"/>
        <v>0</v>
      </c>
      <c r="GE76" s="326">
        <f t="shared" si="841"/>
        <v>0</v>
      </c>
      <c r="GF76" s="326">
        <f t="shared" si="842"/>
        <v>0</v>
      </c>
      <c r="GG76" s="326">
        <f t="shared" si="843"/>
        <v>0</v>
      </c>
      <c r="GH76" s="326">
        <f t="shared" si="844"/>
        <v>0</v>
      </c>
      <c r="GI76" s="326">
        <f t="shared" si="845"/>
        <v>0</v>
      </c>
      <c r="GJ76" s="326">
        <f t="shared" si="846"/>
        <v>0</v>
      </c>
      <c r="GK76" s="326">
        <f t="shared" si="847"/>
        <v>0</v>
      </c>
      <c r="GL76" s="326">
        <f t="shared" si="848"/>
        <v>0</v>
      </c>
      <c r="GM76" s="326">
        <f t="shared" si="849"/>
        <v>0</v>
      </c>
      <c r="GN76" s="326">
        <f t="shared" si="850"/>
        <v>0</v>
      </c>
      <c r="GO76" s="326">
        <f t="shared" si="851"/>
        <v>0</v>
      </c>
      <c r="GP76" s="326">
        <f t="shared" si="852"/>
        <v>0</v>
      </c>
      <c r="GQ76" s="326">
        <f t="shared" si="853"/>
        <v>0</v>
      </c>
      <c r="GR76" s="899"/>
      <c r="GS76" s="899"/>
      <c r="GT76" s="899"/>
      <c r="GU76" s="899"/>
      <c r="GV76" s="899"/>
      <c r="GW76" s="899"/>
      <c r="GX76" s="899"/>
      <c r="GY76" s="899"/>
      <c r="GZ76" s="1374"/>
      <c r="HA76" s="1225">
        <f t="shared" si="854"/>
        <v>4.1072927445995021E-3</v>
      </c>
      <c r="HB76" s="1225">
        <f t="shared" si="855"/>
        <v>6.4347586332058865E-2</v>
      </c>
      <c r="HC76" s="1225">
        <f t="shared" si="856"/>
        <v>0</v>
      </c>
      <c r="HD76" s="542">
        <f t="shared" si="857"/>
        <v>0</v>
      </c>
      <c r="HE76" s="542">
        <f t="shared" si="858"/>
        <v>0</v>
      </c>
      <c r="HF76" s="321">
        <f t="shared" si="859"/>
        <v>1.1364879024306822E-2</v>
      </c>
      <c r="HG76" s="547">
        <f t="shared" si="860"/>
        <v>0</v>
      </c>
      <c r="HH76" s="547">
        <f t="shared" si="861"/>
        <v>0</v>
      </c>
      <c r="HI76" s="547">
        <f t="shared" si="862"/>
        <v>0</v>
      </c>
      <c r="HJ76" s="547">
        <f t="shared" si="863"/>
        <v>0</v>
      </c>
      <c r="HK76" s="547">
        <f t="shared" si="864"/>
        <v>0</v>
      </c>
      <c r="HL76" s="547">
        <f t="shared" si="865"/>
        <v>0</v>
      </c>
      <c r="HM76" s="547">
        <f t="shared" si="866"/>
        <v>0</v>
      </c>
      <c r="HN76" s="547">
        <f t="shared" si="867"/>
        <v>0</v>
      </c>
      <c r="HO76" s="1225">
        <f t="shared" si="868"/>
        <v>0</v>
      </c>
      <c r="HP76" s="542">
        <f t="shared" si="869"/>
        <v>0</v>
      </c>
      <c r="HQ76" s="321">
        <f t="shared" si="870"/>
        <v>0</v>
      </c>
      <c r="HR76" s="547">
        <f t="shared" si="871"/>
        <v>0</v>
      </c>
      <c r="HS76" s="547">
        <f t="shared" si="872"/>
        <v>6.8454879076658356E-2</v>
      </c>
      <c r="HT76" s="547">
        <f t="shared" si="873"/>
        <v>0</v>
      </c>
      <c r="HU76" s="547">
        <f t="shared" si="874"/>
        <v>0</v>
      </c>
      <c r="HV76" s="931">
        <f t="shared" si="875"/>
        <v>6.8454879076658376E-6</v>
      </c>
      <c r="HW76" s="931">
        <f t="shared" si="876"/>
        <v>1.3690975815331672E-3</v>
      </c>
      <c r="HX76" s="931">
        <f t="shared" si="877"/>
        <v>6.8454879076658361E-4</v>
      </c>
      <c r="HY76" s="931">
        <f t="shared" si="878"/>
        <v>1.0952780652265337E-5</v>
      </c>
      <c r="HZ76" s="931">
        <f t="shared" si="879"/>
        <v>2.0536463722997507E-4</v>
      </c>
      <c r="IA76" s="931">
        <f t="shared" si="880"/>
        <v>1.3690975815331674E-4</v>
      </c>
      <c r="IB76" s="931">
        <f t="shared" si="881"/>
        <v>1.3690975815331674E-4</v>
      </c>
      <c r="IC76" s="931">
        <f t="shared" si="882"/>
        <v>0</v>
      </c>
      <c r="ID76" s="1226">
        <f t="shared" si="883"/>
        <v>0</v>
      </c>
      <c r="IE76" s="1226">
        <f t="shared" si="884"/>
        <v>0</v>
      </c>
      <c r="IF76" s="1226">
        <f t="shared" si="885"/>
        <v>0</v>
      </c>
      <c r="IG76" s="1226">
        <f t="shared" si="886"/>
        <v>0</v>
      </c>
      <c r="IH76" s="1226">
        <f t="shared" si="887"/>
        <v>0</v>
      </c>
      <c r="II76" s="1226">
        <f t="shared" si="888"/>
        <v>0</v>
      </c>
      <c r="IJ76" s="1226">
        <f t="shared" si="889"/>
        <v>0</v>
      </c>
      <c r="IK76" s="1226">
        <f t="shared" si="890"/>
        <v>0</v>
      </c>
      <c r="IL76" s="1226">
        <f t="shared" si="891"/>
        <v>0</v>
      </c>
      <c r="IM76" s="1226">
        <f t="shared" si="892"/>
        <v>0</v>
      </c>
      <c r="IN76" s="1226">
        <f t="shared" si="893"/>
        <v>0</v>
      </c>
      <c r="IO76" s="1226">
        <f t="shared" si="894"/>
        <v>0</v>
      </c>
      <c r="IP76" s="1226">
        <f t="shared" si="895"/>
        <v>0</v>
      </c>
      <c r="IQ76" s="1226">
        <f t="shared" si="896"/>
        <v>0</v>
      </c>
      <c r="IR76" s="902"/>
      <c r="IS76" s="902"/>
      <c r="IT76" s="902"/>
      <c r="IU76" s="902"/>
      <c r="IV76" s="902"/>
      <c r="IW76" s="902"/>
      <c r="IX76" s="902"/>
      <c r="IY76" s="902"/>
      <c r="IZ76" s="1365"/>
      <c r="JA76" s="1231">
        <f t="shared" ref="JA76:KQ76" si="906">SUM(BW76*$DP$16)</f>
        <v>14.01</v>
      </c>
      <c r="JB76" s="1231">
        <f t="shared" si="906"/>
        <v>219.49</v>
      </c>
      <c r="JC76" s="1231">
        <f t="shared" si="906"/>
        <v>0</v>
      </c>
      <c r="JD76" s="942">
        <f t="shared" si="906"/>
        <v>0</v>
      </c>
      <c r="JE76" s="942">
        <f t="shared" si="906"/>
        <v>0</v>
      </c>
      <c r="JF76" s="943">
        <f t="shared" si="906"/>
        <v>46.7</v>
      </c>
      <c r="JG76" s="944">
        <f t="shared" si="906"/>
        <v>0</v>
      </c>
      <c r="JH76" s="944">
        <f t="shared" si="906"/>
        <v>0</v>
      </c>
      <c r="JI76" s="944">
        <f t="shared" si="906"/>
        <v>0</v>
      </c>
      <c r="JJ76" s="944">
        <f t="shared" si="906"/>
        <v>0</v>
      </c>
      <c r="JK76" s="944">
        <f t="shared" si="906"/>
        <v>0</v>
      </c>
      <c r="JL76" s="944">
        <f t="shared" si="906"/>
        <v>0</v>
      </c>
      <c r="JM76" s="944">
        <f t="shared" si="906"/>
        <v>0</v>
      </c>
      <c r="JN76" s="944">
        <f t="shared" si="906"/>
        <v>0</v>
      </c>
      <c r="JO76" s="1231">
        <f t="shared" si="906"/>
        <v>0</v>
      </c>
      <c r="JP76" s="942">
        <f t="shared" si="906"/>
        <v>0</v>
      </c>
      <c r="JQ76" s="943">
        <f t="shared" si="906"/>
        <v>0</v>
      </c>
      <c r="JR76" s="944">
        <f t="shared" si="906"/>
        <v>0</v>
      </c>
      <c r="JS76" s="944">
        <f t="shared" si="906"/>
        <v>233.5</v>
      </c>
      <c r="JT76" s="944">
        <f t="shared" si="906"/>
        <v>0</v>
      </c>
      <c r="JU76" s="944">
        <f t="shared" si="906"/>
        <v>0</v>
      </c>
      <c r="JV76" s="945">
        <f t="shared" si="906"/>
        <v>2.3350000000000003E-2</v>
      </c>
      <c r="JW76" s="945">
        <f t="shared" si="906"/>
        <v>4.67</v>
      </c>
      <c r="JX76" s="945">
        <f t="shared" si="906"/>
        <v>2.335</v>
      </c>
      <c r="JY76" s="945">
        <f t="shared" si="906"/>
        <v>3.7359999999999997E-2</v>
      </c>
      <c r="JZ76" s="945">
        <f t="shared" si="906"/>
        <v>0.7004999999999999</v>
      </c>
      <c r="KA76" s="945">
        <f t="shared" si="906"/>
        <v>0.46700000000000003</v>
      </c>
      <c r="KB76" s="945">
        <f t="shared" si="906"/>
        <v>0.46700000000000003</v>
      </c>
      <c r="KC76" s="945">
        <f t="shared" si="906"/>
        <v>0</v>
      </c>
      <c r="KD76" s="946">
        <f t="shared" si="906"/>
        <v>0</v>
      </c>
      <c r="KE76" s="946">
        <f t="shared" si="906"/>
        <v>0</v>
      </c>
      <c r="KF76" s="946">
        <f t="shared" si="906"/>
        <v>0</v>
      </c>
      <c r="KG76" s="946">
        <f t="shared" si="906"/>
        <v>0</v>
      </c>
      <c r="KH76" s="946">
        <f t="shared" si="906"/>
        <v>0</v>
      </c>
      <c r="KI76" s="946">
        <f t="shared" si="906"/>
        <v>0</v>
      </c>
      <c r="KJ76" s="946">
        <f t="shared" si="906"/>
        <v>0</v>
      </c>
      <c r="KK76" s="946">
        <f t="shared" si="906"/>
        <v>0</v>
      </c>
      <c r="KL76" s="946">
        <f t="shared" si="906"/>
        <v>0</v>
      </c>
      <c r="KM76" s="946">
        <f t="shared" si="906"/>
        <v>0</v>
      </c>
      <c r="KN76" s="946">
        <f t="shared" si="906"/>
        <v>0</v>
      </c>
      <c r="KO76" s="946">
        <f t="shared" si="906"/>
        <v>0</v>
      </c>
      <c r="KP76" s="946">
        <f t="shared" si="906"/>
        <v>0</v>
      </c>
      <c r="KQ76" s="946">
        <f t="shared" si="906"/>
        <v>0</v>
      </c>
      <c r="KR76" s="898"/>
      <c r="KS76" s="898"/>
      <c r="KT76" s="898"/>
      <c r="KU76" s="898"/>
      <c r="KV76" s="898"/>
      <c r="KW76" s="898"/>
      <c r="KX76" s="898"/>
      <c r="KY76" s="898"/>
      <c r="KZ76" s="1363"/>
      <c r="LA76" s="1217">
        <f t="shared" ref="LA76:MM76" si="907">SUM(JA76/$DO$16)</f>
        <v>3.7014531043593131</v>
      </c>
      <c r="LB76" s="1217">
        <f t="shared" si="907"/>
        <v>57.989431968295904</v>
      </c>
      <c r="LC76" s="1217">
        <f t="shared" si="907"/>
        <v>0</v>
      </c>
      <c r="LD76" s="545">
        <f t="shared" si="907"/>
        <v>0</v>
      </c>
      <c r="LE76" s="545">
        <f t="shared" si="907"/>
        <v>0</v>
      </c>
      <c r="LF76" s="329">
        <f t="shared" si="907"/>
        <v>12.338177014531045</v>
      </c>
      <c r="LG76" s="550">
        <f t="shared" si="907"/>
        <v>0</v>
      </c>
      <c r="LH76" s="550">
        <f t="shared" si="907"/>
        <v>0</v>
      </c>
      <c r="LI76" s="550">
        <f t="shared" si="907"/>
        <v>0</v>
      </c>
      <c r="LJ76" s="550">
        <f t="shared" si="907"/>
        <v>0</v>
      </c>
      <c r="LK76" s="550">
        <f t="shared" si="907"/>
        <v>0</v>
      </c>
      <c r="LL76" s="550">
        <f t="shared" si="907"/>
        <v>0</v>
      </c>
      <c r="LM76" s="550">
        <f t="shared" si="907"/>
        <v>0</v>
      </c>
      <c r="LN76" s="550">
        <f t="shared" si="907"/>
        <v>0</v>
      </c>
      <c r="LO76" s="1217">
        <f t="shared" si="907"/>
        <v>0</v>
      </c>
      <c r="LP76" s="1217">
        <f t="shared" si="907"/>
        <v>0</v>
      </c>
      <c r="LQ76" s="1217">
        <f t="shared" si="907"/>
        <v>0</v>
      </c>
      <c r="LR76" s="550">
        <f t="shared" si="907"/>
        <v>0</v>
      </c>
      <c r="LS76" s="550">
        <f t="shared" si="907"/>
        <v>61.690885072655213</v>
      </c>
      <c r="LT76" s="550">
        <f t="shared" si="907"/>
        <v>0</v>
      </c>
      <c r="LU76" s="550">
        <f t="shared" si="907"/>
        <v>0</v>
      </c>
      <c r="LV76" s="932">
        <f t="shared" si="907"/>
        <v>6.1690885072655226E-3</v>
      </c>
      <c r="LW76" s="932">
        <f t="shared" si="907"/>
        <v>1.2338177014531042</v>
      </c>
      <c r="LX76" s="932">
        <f t="shared" si="907"/>
        <v>0.6169088507265521</v>
      </c>
      <c r="LY76" s="932">
        <f t="shared" si="907"/>
        <v>9.8705416116248341E-3</v>
      </c>
      <c r="LZ76" s="932">
        <f t="shared" si="907"/>
        <v>0.18507265521796562</v>
      </c>
      <c r="MA76" s="932">
        <f t="shared" si="907"/>
        <v>0.12338177014531043</v>
      </c>
      <c r="MB76" s="932">
        <f t="shared" si="907"/>
        <v>0.12338177014531043</v>
      </c>
      <c r="MC76" s="932">
        <f t="shared" si="907"/>
        <v>0</v>
      </c>
      <c r="MD76" s="932">
        <f t="shared" si="907"/>
        <v>0</v>
      </c>
      <c r="ME76" s="327">
        <f t="shared" si="907"/>
        <v>0</v>
      </c>
      <c r="MF76" s="327">
        <f t="shared" si="907"/>
        <v>0</v>
      </c>
      <c r="MG76" s="327">
        <f t="shared" si="907"/>
        <v>0</v>
      </c>
      <c r="MH76" s="327">
        <f t="shared" si="907"/>
        <v>0</v>
      </c>
      <c r="MI76" s="327">
        <f t="shared" si="907"/>
        <v>0</v>
      </c>
      <c r="MJ76" s="327">
        <f t="shared" si="907"/>
        <v>0</v>
      </c>
      <c r="MK76" s="327">
        <f t="shared" si="907"/>
        <v>0</v>
      </c>
      <c r="ML76" s="327">
        <f t="shared" si="907"/>
        <v>0</v>
      </c>
      <c r="MM76" s="327">
        <f t="shared" si="907"/>
        <v>0</v>
      </c>
      <c r="MN76" s="327">
        <f t="shared" ref="MN76:MP76" si="908">SUM(KN76/$DO$16)</f>
        <v>0</v>
      </c>
      <c r="MO76" s="327">
        <f t="shared" si="908"/>
        <v>0</v>
      </c>
      <c r="MP76" s="327">
        <f t="shared" si="908"/>
        <v>0</v>
      </c>
      <c r="MQ76" s="327">
        <f>SUM(KQ76/$DO$16)</f>
        <v>0</v>
      </c>
    </row>
    <row r="77" spans="1:355" s="317" customFormat="1" ht="15" hidden="1" customHeight="1" outlineLevel="1" thickTop="1" thickBot="1" x14ac:dyDescent="0.3">
      <c r="A77" s="941"/>
      <c r="B77" s="1923" t="str">
        <f>$B$37</f>
        <v>Full Medium</v>
      </c>
      <c r="C77" s="1924"/>
      <c r="D77" s="653">
        <v>1</v>
      </c>
      <c r="E77" s="841"/>
      <c r="F77" s="319"/>
      <c r="G77" s="1923"/>
      <c r="H77" s="1924"/>
      <c r="I77" s="781"/>
      <c r="J77" s="841"/>
      <c r="K77" s="319"/>
      <c r="L77" s="782"/>
      <c r="M77" s="842">
        <f>((E70*L77)/1)*(D77)</f>
        <v>0</v>
      </c>
      <c r="N77" s="784">
        <f t="shared" si="786"/>
        <v>0</v>
      </c>
      <c r="O77" s="1534"/>
      <c r="P77" s="789">
        <v>1.9</v>
      </c>
      <c r="Q77" s="842">
        <f>((E70*P77)/1)*(D77)</f>
        <v>38</v>
      </c>
      <c r="R77" s="784">
        <f t="shared" si="787"/>
        <v>156.74554880996212</v>
      </c>
      <c r="S77" s="1534"/>
      <c r="T77" s="789">
        <v>4.7</v>
      </c>
      <c r="U77" s="842">
        <f>((E70*T77)/1)*(D77)</f>
        <v>94</v>
      </c>
      <c r="V77" s="784">
        <f t="shared" si="788"/>
        <v>245.38492422113987</v>
      </c>
      <c r="W77" s="1534"/>
      <c r="X77" s="789">
        <v>5.7</v>
      </c>
      <c r="Y77" s="842">
        <f>((E70*X77)/1)*(D77)</f>
        <v>114</v>
      </c>
      <c r="Z77" s="784">
        <f t="shared" si="789"/>
        <v>189.62702177300721</v>
      </c>
      <c r="AA77" s="1534"/>
      <c r="AB77" s="789">
        <v>2.8</v>
      </c>
      <c r="AC77" s="842">
        <f>((E70*AB77)/1)*(D77)</f>
        <v>56</v>
      </c>
      <c r="AD77" s="784">
        <f t="shared" si="790"/>
        <v>116.19217405841383</v>
      </c>
      <c r="AE77" s="1534"/>
      <c r="AF77" s="789"/>
      <c r="AG77" s="842">
        <f>((E70*AF77)/1)*(D77)</f>
        <v>0</v>
      </c>
      <c r="AH77" s="784">
        <f t="shared" si="791"/>
        <v>0</v>
      </c>
      <c r="AI77" s="1534"/>
      <c r="AJ77" s="789">
        <v>1</v>
      </c>
      <c r="AK77" s="842">
        <f>((E70*AJ77)/1)*(D77)</f>
        <v>20</v>
      </c>
      <c r="AL77" s="784">
        <f t="shared" si="792"/>
        <v>11.434613095470732</v>
      </c>
      <c r="AM77" s="1534"/>
      <c r="AN77" s="789"/>
      <c r="AO77" s="833">
        <f>((E70*AN77)/1)*(D77)</f>
        <v>0</v>
      </c>
      <c r="AP77" s="784">
        <f t="shared" si="793"/>
        <v>0</v>
      </c>
      <c r="AQ77" s="1534"/>
      <c r="AR77" s="789"/>
      <c r="AS77" s="842">
        <f>((E70*AR77)/1)*(D77)</f>
        <v>0</v>
      </c>
      <c r="AT77" s="784">
        <f t="shared" si="794"/>
        <v>0</v>
      </c>
      <c r="AU77" s="1534"/>
      <c r="AV77" s="789"/>
      <c r="AW77" s="842">
        <f>((E70*AV77)/1)*(D77)</f>
        <v>0</v>
      </c>
      <c r="AX77" s="784">
        <f t="shared" si="795"/>
        <v>0</v>
      </c>
      <c r="AY77" s="1534"/>
      <c r="AZ77" s="789"/>
      <c r="BA77" s="843">
        <f>((E70*AZ77)/1)*(D77)</f>
        <v>0</v>
      </c>
      <c r="BB77" s="784">
        <f t="shared" si="796"/>
        <v>0</v>
      </c>
      <c r="BC77" s="649"/>
      <c r="BD77" s="840"/>
      <c r="BE77" s="842">
        <f>((E70*BD77)/1)*(D77)</f>
        <v>0</v>
      </c>
      <c r="BF77" s="319"/>
      <c r="BG77" s="880">
        <f t="shared" si="797"/>
        <v>1.4387685639159875</v>
      </c>
      <c r="BH77" s="881">
        <f t="shared" si="798"/>
        <v>1.4496450606134776</v>
      </c>
      <c r="BI77" s="786">
        <f t="shared" si="799"/>
        <v>724.82253030673883</v>
      </c>
      <c r="BJ77" s="792"/>
      <c r="BK77" s="786">
        <f t="shared" si="800"/>
        <v>1014.7515424294344</v>
      </c>
      <c r="BL77" s="1943" t="s">
        <v>1379</v>
      </c>
      <c r="BM77" s="1830"/>
      <c r="BN77" s="1944"/>
      <c r="BO77" s="1580"/>
      <c r="BP77" s="1580"/>
      <c r="BQ77" s="1484"/>
      <c r="BR77" s="734">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166.33949278333967</v>
      </c>
      <c r="BS77" s="692">
        <f t="shared" si="809"/>
        <v>118.81392341667119</v>
      </c>
      <c r="BT77" s="693">
        <f>X71</f>
        <v>5</v>
      </c>
      <c r="BU77" s="1146" t="str">
        <f>$BU$17</f>
        <v>GH Flora Gro</v>
      </c>
      <c r="BV77" s="1157" t="str">
        <f>$BV$17</f>
        <v>Grow</v>
      </c>
      <c r="BW77" s="1239">
        <f>BW$17</f>
        <v>2.5000000000000001E-3</v>
      </c>
      <c r="BX77" s="1239">
        <f t="shared" ref="BX77:DM77" si="909">BX$17</f>
        <v>1.7500000000000002E-2</v>
      </c>
      <c r="BY77" s="1239">
        <f t="shared" si="909"/>
        <v>0</v>
      </c>
      <c r="BZ77" s="1240">
        <f t="shared" si="909"/>
        <v>0.01</v>
      </c>
      <c r="CA77" s="1240">
        <f t="shared" si="909"/>
        <v>0</v>
      </c>
      <c r="CB77" s="1241">
        <f t="shared" si="909"/>
        <v>0.06</v>
      </c>
      <c r="CC77" s="1242">
        <f t="shared" si="909"/>
        <v>0</v>
      </c>
      <c r="CD77" s="1242">
        <f t="shared" si="909"/>
        <v>0</v>
      </c>
      <c r="CE77" s="1242">
        <f t="shared" si="909"/>
        <v>0</v>
      </c>
      <c r="CF77" s="1242">
        <f t="shared" si="909"/>
        <v>0</v>
      </c>
      <c r="CG77" s="1242">
        <f t="shared" si="909"/>
        <v>0</v>
      </c>
      <c r="CH77" s="1242">
        <f t="shared" si="909"/>
        <v>0</v>
      </c>
      <c r="CI77" s="1242">
        <f t="shared" si="909"/>
        <v>0</v>
      </c>
      <c r="CJ77" s="1242">
        <f t="shared" si="909"/>
        <v>0</v>
      </c>
      <c r="CK77" s="1239">
        <f t="shared" si="909"/>
        <v>0</v>
      </c>
      <c r="CL77" s="1240">
        <f t="shared" si="909"/>
        <v>0</v>
      </c>
      <c r="CM77" s="1241">
        <f t="shared" si="909"/>
        <v>0</v>
      </c>
      <c r="CN77" s="1242">
        <f t="shared" si="909"/>
        <v>5.0000000000000001E-3</v>
      </c>
      <c r="CO77" s="1242">
        <f t="shared" si="909"/>
        <v>0</v>
      </c>
      <c r="CP77" s="1242">
        <f t="shared" si="909"/>
        <v>0</v>
      </c>
      <c r="CQ77" s="1242">
        <f t="shared" si="909"/>
        <v>0</v>
      </c>
      <c r="CR77" s="1243">
        <f t="shared" si="909"/>
        <v>0</v>
      </c>
      <c r="CS77" s="1243">
        <f t="shared" si="909"/>
        <v>0</v>
      </c>
      <c r="CT77" s="1243">
        <f t="shared" si="909"/>
        <v>0</v>
      </c>
      <c r="CU77" s="1243">
        <f t="shared" si="909"/>
        <v>0</v>
      </c>
      <c r="CV77" s="1243">
        <f t="shared" si="909"/>
        <v>0</v>
      </c>
      <c r="CW77" s="1243">
        <f t="shared" si="909"/>
        <v>0</v>
      </c>
      <c r="CX77" s="1243">
        <f t="shared" si="909"/>
        <v>0</v>
      </c>
      <c r="CY77" s="1243">
        <f t="shared" si="909"/>
        <v>0</v>
      </c>
      <c r="CZ77" s="1244">
        <f t="shared" si="909"/>
        <v>0</v>
      </c>
      <c r="DA77" s="1244">
        <f t="shared" si="909"/>
        <v>0</v>
      </c>
      <c r="DB77" s="1244">
        <f t="shared" si="909"/>
        <v>0</v>
      </c>
      <c r="DC77" s="1244">
        <f t="shared" si="909"/>
        <v>0</v>
      </c>
      <c r="DD77" s="1244">
        <f t="shared" si="909"/>
        <v>0</v>
      </c>
      <c r="DE77" s="1244">
        <f t="shared" si="909"/>
        <v>0</v>
      </c>
      <c r="DF77" s="1244">
        <f t="shared" si="909"/>
        <v>0</v>
      </c>
      <c r="DG77" s="1244">
        <f t="shared" si="909"/>
        <v>0</v>
      </c>
      <c r="DH77" s="1244">
        <f t="shared" si="909"/>
        <v>0</v>
      </c>
      <c r="DI77" s="1244">
        <f t="shared" si="909"/>
        <v>0</v>
      </c>
      <c r="DJ77" s="1244">
        <f t="shared" si="909"/>
        <v>0</v>
      </c>
      <c r="DK77" s="1244">
        <f t="shared" si="909"/>
        <v>0</v>
      </c>
      <c r="DL77" s="1244">
        <f t="shared" si="909"/>
        <v>0</v>
      </c>
      <c r="DM77" s="1244">
        <f t="shared" si="909"/>
        <v>0</v>
      </c>
      <c r="DN77" s="933"/>
      <c r="DT77" s="739"/>
      <c r="EM77" s="898"/>
      <c r="EN77" s="898"/>
      <c r="EO77" s="898"/>
      <c r="EP77" s="898"/>
      <c r="EQ77" s="898"/>
      <c r="ER77" s="898"/>
      <c r="ES77" s="898"/>
      <c r="ET77" s="898"/>
      <c r="EU77" s="898"/>
      <c r="EV77" s="898"/>
      <c r="EW77" s="898"/>
      <c r="EX77" s="898"/>
      <c r="EY77" s="898"/>
      <c r="EZ77" s="1348" t="str">
        <f t="shared" si="811"/>
        <v>GH Flora Gro</v>
      </c>
      <c r="FA77" s="1224">
        <f t="shared" si="812"/>
        <v>1.2500000000000001E-2</v>
      </c>
      <c r="FB77" s="1224">
        <f t="shared" si="813"/>
        <v>8.7500000000000008E-2</v>
      </c>
      <c r="FC77" s="1224">
        <f t="shared" si="814"/>
        <v>0</v>
      </c>
      <c r="FD77" s="544">
        <f t="shared" si="815"/>
        <v>2.1820000000000003E-2</v>
      </c>
      <c r="FE77" s="544">
        <f t="shared" si="816"/>
        <v>0</v>
      </c>
      <c r="FF77" s="324">
        <f t="shared" si="817"/>
        <v>0.24902999999999997</v>
      </c>
      <c r="FG77" s="549">
        <f t="shared" si="818"/>
        <v>0</v>
      </c>
      <c r="FH77" s="549">
        <f t="shared" si="819"/>
        <v>0</v>
      </c>
      <c r="FI77" s="549">
        <f t="shared" si="820"/>
        <v>0</v>
      </c>
      <c r="FJ77" s="549">
        <f t="shared" si="821"/>
        <v>0</v>
      </c>
      <c r="FK77" s="549">
        <f t="shared" si="822"/>
        <v>0</v>
      </c>
      <c r="FL77" s="549">
        <f t="shared" si="823"/>
        <v>0</v>
      </c>
      <c r="FM77" s="549">
        <f t="shared" si="824"/>
        <v>0</v>
      </c>
      <c r="FN77" s="549">
        <f t="shared" si="825"/>
        <v>0</v>
      </c>
      <c r="FO77" s="1203">
        <f t="shared" si="826"/>
        <v>0.1</v>
      </c>
      <c r="FP77" s="544">
        <f t="shared" si="827"/>
        <v>2.1820000000000003E-2</v>
      </c>
      <c r="FQ77" s="324">
        <f t="shared" si="828"/>
        <v>0.24902999999999997</v>
      </c>
      <c r="FR77" s="548">
        <f t="shared" si="829"/>
        <v>2.5000000000000001E-2</v>
      </c>
      <c r="FS77" s="548">
        <f t="shared" si="830"/>
        <v>0</v>
      </c>
      <c r="FT77" s="548">
        <f t="shared" si="901"/>
        <v>0</v>
      </c>
      <c r="FU77" s="548">
        <f t="shared" si="831"/>
        <v>0</v>
      </c>
      <c r="FV77" s="928">
        <f t="shared" si="832"/>
        <v>0</v>
      </c>
      <c r="FW77" s="928">
        <f t="shared" si="833"/>
        <v>0</v>
      </c>
      <c r="FX77" s="928">
        <f t="shared" si="834"/>
        <v>0</v>
      </c>
      <c r="FY77" s="928">
        <f t="shared" si="835"/>
        <v>0</v>
      </c>
      <c r="FZ77" s="928">
        <f t="shared" si="836"/>
        <v>0</v>
      </c>
      <c r="GA77" s="928">
        <f t="shared" si="837"/>
        <v>0</v>
      </c>
      <c r="GB77" s="928">
        <f t="shared" si="838"/>
        <v>0</v>
      </c>
      <c r="GC77" s="928">
        <f t="shared" si="839"/>
        <v>0</v>
      </c>
      <c r="GD77" s="326">
        <f t="shared" si="840"/>
        <v>0</v>
      </c>
      <c r="GE77" s="326">
        <f t="shared" si="841"/>
        <v>0</v>
      </c>
      <c r="GF77" s="326">
        <f t="shared" si="842"/>
        <v>0</v>
      </c>
      <c r="GG77" s="326">
        <f t="shared" si="843"/>
        <v>0</v>
      </c>
      <c r="GH77" s="326">
        <f t="shared" si="844"/>
        <v>0</v>
      </c>
      <c r="GI77" s="326">
        <f t="shared" si="845"/>
        <v>0</v>
      </c>
      <c r="GJ77" s="326">
        <f t="shared" si="846"/>
        <v>0</v>
      </c>
      <c r="GK77" s="326">
        <f t="shared" si="847"/>
        <v>0</v>
      </c>
      <c r="GL77" s="326">
        <f t="shared" si="848"/>
        <v>0</v>
      </c>
      <c r="GM77" s="326">
        <f t="shared" si="849"/>
        <v>0</v>
      </c>
      <c r="GN77" s="326">
        <f t="shared" si="850"/>
        <v>0</v>
      </c>
      <c r="GO77" s="326">
        <f t="shared" si="851"/>
        <v>0</v>
      </c>
      <c r="GP77" s="326">
        <f t="shared" si="852"/>
        <v>0</v>
      </c>
      <c r="GQ77" s="326">
        <f t="shared" si="853"/>
        <v>0</v>
      </c>
      <c r="GR77" s="899"/>
      <c r="GS77" s="899"/>
      <c r="GT77" s="899"/>
      <c r="GU77" s="899"/>
      <c r="GV77" s="899"/>
      <c r="GW77" s="899"/>
      <c r="GX77" s="899"/>
      <c r="GY77" s="899"/>
      <c r="GZ77" s="1374"/>
      <c r="HA77" s="1225">
        <f t="shared" si="854"/>
        <v>3.7518606611302002E-3</v>
      </c>
      <c r="HB77" s="1225">
        <f t="shared" si="855"/>
        <v>2.6263024627911406E-2</v>
      </c>
      <c r="HC77" s="1225">
        <f t="shared" si="856"/>
        <v>0</v>
      </c>
      <c r="HD77" s="542">
        <f t="shared" si="857"/>
        <v>6.5492479700688779E-3</v>
      </c>
      <c r="HE77" s="542">
        <f t="shared" si="858"/>
        <v>0</v>
      </c>
      <c r="HF77" s="321">
        <f t="shared" si="859"/>
        <v>7.47460688353003E-2</v>
      </c>
      <c r="HG77" s="547">
        <f t="shared" si="860"/>
        <v>0</v>
      </c>
      <c r="HH77" s="547">
        <f t="shared" si="861"/>
        <v>0</v>
      </c>
      <c r="HI77" s="547">
        <f t="shared" si="862"/>
        <v>0</v>
      </c>
      <c r="HJ77" s="547">
        <f t="shared" si="863"/>
        <v>0</v>
      </c>
      <c r="HK77" s="547">
        <f t="shared" si="864"/>
        <v>0</v>
      </c>
      <c r="HL77" s="547">
        <f t="shared" si="865"/>
        <v>0</v>
      </c>
      <c r="HM77" s="547">
        <f t="shared" si="866"/>
        <v>0</v>
      </c>
      <c r="HN77" s="547">
        <f t="shared" si="867"/>
        <v>0</v>
      </c>
      <c r="HO77" s="1225">
        <f t="shared" si="868"/>
        <v>0</v>
      </c>
      <c r="HP77" s="542">
        <f t="shared" si="869"/>
        <v>0</v>
      </c>
      <c r="HQ77" s="321">
        <f t="shared" si="870"/>
        <v>0</v>
      </c>
      <c r="HR77" s="547">
        <f t="shared" si="871"/>
        <v>7.5037213222604003E-3</v>
      </c>
      <c r="HS77" s="547">
        <f t="shared" si="872"/>
        <v>0</v>
      </c>
      <c r="HT77" s="547">
        <f t="shared" si="873"/>
        <v>0</v>
      </c>
      <c r="HU77" s="547">
        <f t="shared" si="874"/>
        <v>0</v>
      </c>
      <c r="HV77" s="931">
        <f t="shared" si="875"/>
        <v>0</v>
      </c>
      <c r="HW77" s="931">
        <f t="shared" si="876"/>
        <v>0</v>
      </c>
      <c r="HX77" s="931">
        <f t="shared" si="877"/>
        <v>0</v>
      </c>
      <c r="HY77" s="931">
        <f t="shared" si="878"/>
        <v>0</v>
      </c>
      <c r="HZ77" s="931">
        <f t="shared" si="879"/>
        <v>0</v>
      </c>
      <c r="IA77" s="931">
        <f t="shared" si="880"/>
        <v>0</v>
      </c>
      <c r="IB77" s="931">
        <f t="shared" si="881"/>
        <v>0</v>
      </c>
      <c r="IC77" s="931">
        <f t="shared" si="882"/>
        <v>0</v>
      </c>
      <c r="ID77" s="1226">
        <f t="shared" si="883"/>
        <v>0</v>
      </c>
      <c r="IE77" s="1226">
        <f t="shared" si="884"/>
        <v>0</v>
      </c>
      <c r="IF77" s="1226">
        <f t="shared" si="885"/>
        <v>0</v>
      </c>
      <c r="IG77" s="1226">
        <f t="shared" si="886"/>
        <v>0</v>
      </c>
      <c r="IH77" s="1226">
        <f t="shared" si="887"/>
        <v>0</v>
      </c>
      <c r="II77" s="1226">
        <f t="shared" si="888"/>
        <v>0</v>
      </c>
      <c r="IJ77" s="1226">
        <f t="shared" si="889"/>
        <v>0</v>
      </c>
      <c r="IK77" s="1226">
        <f t="shared" si="890"/>
        <v>0</v>
      </c>
      <c r="IL77" s="1226">
        <f t="shared" si="891"/>
        <v>0</v>
      </c>
      <c r="IM77" s="1226">
        <f t="shared" si="892"/>
        <v>0</v>
      </c>
      <c r="IN77" s="1226">
        <f t="shared" si="893"/>
        <v>0</v>
      </c>
      <c r="IO77" s="1226">
        <f t="shared" si="894"/>
        <v>0</v>
      </c>
      <c r="IP77" s="1226">
        <f t="shared" si="895"/>
        <v>0</v>
      </c>
      <c r="IQ77" s="1226">
        <f t="shared" si="896"/>
        <v>0</v>
      </c>
      <c r="IR77" s="902"/>
      <c r="IS77" s="902"/>
      <c r="IT77" s="902"/>
      <c r="IU77" s="902"/>
      <c r="IV77" s="902"/>
      <c r="IW77" s="902"/>
      <c r="IX77" s="902"/>
      <c r="IY77" s="902"/>
      <c r="IZ77" s="1365"/>
      <c r="JA77" s="1231">
        <f t="shared" ref="JA77:KQ77" si="910">SUM(BW77*$DP$17)</f>
        <v>10.75</v>
      </c>
      <c r="JB77" s="1231">
        <f t="shared" si="910"/>
        <v>75.250000000000014</v>
      </c>
      <c r="JC77" s="1231">
        <f t="shared" si="910"/>
        <v>0</v>
      </c>
      <c r="JD77" s="942">
        <f t="shared" si="910"/>
        <v>43</v>
      </c>
      <c r="JE77" s="942">
        <f t="shared" si="910"/>
        <v>0</v>
      </c>
      <c r="JF77" s="943">
        <f t="shared" si="910"/>
        <v>258</v>
      </c>
      <c r="JG77" s="944">
        <f t="shared" si="910"/>
        <v>0</v>
      </c>
      <c r="JH77" s="944">
        <f t="shared" si="910"/>
        <v>0</v>
      </c>
      <c r="JI77" s="944">
        <f t="shared" si="910"/>
        <v>0</v>
      </c>
      <c r="JJ77" s="944">
        <f t="shared" si="910"/>
        <v>0</v>
      </c>
      <c r="JK77" s="944">
        <f t="shared" si="910"/>
        <v>0</v>
      </c>
      <c r="JL77" s="944">
        <f t="shared" si="910"/>
        <v>0</v>
      </c>
      <c r="JM77" s="944">
        <f t="shared" si="910"/>
        <v>0</v>
      </c>
      <c r="JN77" s="944">
        <f t="shared" si="910"/>
        <v>0</v>
      </c>
      <c r="JO77" s="1231">
        <f t="shared" si="910"/>
        <v>0</v>
      </c>
      <c r="JP77" s="942">
        <f t="shared" si="910"/>
        <v>0</v>
      </c>
      <c r="JQ77" s="943">
        <f t="shared" si="910"/>
        <v>0</v>
      </c>
      <c r="JR77" s="944">
        <f t="shared" si="910"/>
        <v>21.5</v>
      </c>
      <c r="JS77" s="944">
        <f t="shared" si="910"/>
        <v>0</v>
      </c>
      <c r="JT77" s="944">
        <f t="shared" si="910"/>
        <v>0</v>
      </c>
      <c r="JU77" s="944">
        <f t="shared" si="910"/>
        <v>0</v>
      </c>
      <c r="JV77" s="945">
        <f t="shared" si="910"/>
        <v>0</v>
      </c>
      <c r="JW77" s="945">
        <f t="shared" si="910"/>
        <v>0</v>
      </c>
      <c r="JX77" s="945">
        <f t="shared" si="910"/>
        <v>0</v>
      </c>
      <c r="JY77" s="945">
        <f t="shared" si="910"/>
        <v>0</v>
      </c>
      <c r="JZ77" s="945">
        <f t="shared" si="910"/>
        <v>0</v>
      </c>
      <c r="KA77" s="945">
        <f t="shared" si="910"/>
        <v>0</v>
      </c>
      <c r="KB77" s="945">
        <f t="shared" si="910"/>
        <v>0</v>
      </c>
      <c r="KC77" s="945">
        <f t="shared" si="910"/>
        <v>0</v>
      </c>
      <c r="KD77" s="946">
        <f t="shared" si="910"/>
        <v>0</v>
      </c>
      <c r="KE77" s="946">
        <f t="shared" si="910"/>
        <v>0</v>
      </c>
      <c r="KF77" s="946">
        <f t="shared" si="910"/>
        <v>0</v>
      </c>
      <c r="KG77" s="946">
        <f t="shared" si="910"/>
        <v>0</v>
      </c>
      <c r="KH77" s="946">
        <f t="shared" si="910"/>
        <v>0</v>
      </c>
      <c r="KI77" s="946">
        <f t="shared" si="910"/>
        <v>0</v>
      </c>
      <c r="KJ77" s="946">
        <f t="shared" si="910"/>
        <v>0</v>
      </c>
      <c r="KK77" s="946">
        <f t="shared" si="910"/>
        <v>0</v>
      </c>
      <c r="KL77" s="946">
        <f t="shared" si="910"/>
        <v>0</v>
      </c>
      <c r="KM77" s="946">
        <f t="shared" si="910"/>
        <v>0</v>
      </c>
      <c r="KN77" s="946">
        <f t="shared" si="910"/>
        <v>0</v>
      </c>
      <c r="KO77" s="946">
        <f t="shared" si="910"/>
        <v>0</v>
      </c>
      <c r="KP77" s="946">
        <f t="shared" si="910"/>
        <v>0</v>
      </c>
      <c r="KQ77" s="946">
        <f t="shared" si="910"/>
        <v>0</v>
      </c>
      <c r="KR77" s="898"/>
      <c r="KS77" s="898"/>
      <c r="KT77" s="898"/>
      <c r="KU77" s="898"/>
      <c r="KV77" s="898"/>
      <c r="KW77" s="898"/>
      <c r="KX77" s="898"/>
      <c r="KY77" s="898"/>
      <c r="KZ77" s="1363"/>
      <c r="LA77" s="1217">
        <f t="shared" ref="LA77:MM77" si="911">SUM(JA77/$DO$17)</f>
        <v>2.8401585204755615</v>
      </c>
      <c r="LB77" s="1217">
        <f t="shared" si="911"/>
        <v>19.881109643328934</v>
      </c>
      <c r="LC77" s="1217">
        <f t="shared" si="911"/>
        <v>0</v>
      </c>
      <c r="LD77" s="545">
        <f t="shared" si="911"/>
        <v>11.360634081902246</v>
      </c>
      <c r="LE77" s="545">
        <f t="shared" si="911"/>
        <v>0</v>
      </c>
      <c r="LF77" s="329">
        <f t="shared" si="911"/>
        <v>68.163804491413472</v>
      </c>
      <c r="LG77" s="550">
        <f t="shared" si="911"/>
        <v>0</v>
      </c>
      <c r="LH77" s="550">
        <f t="shared" si="911"/>
        <v>0</v>
      </c>
      <c r="LI77" s="550">
        <f t="shared" si="911"/>
        <v>0</v>
      </c>
      <c r="LJ77" s="550">
        <f t="shared" si="911"/>
        <v>0</v>
      </c>
      <c r="LK77" s="550">
        <f t="shared" si="911"/>
        <v>0</v>
      </c>
      <c r="LL77" s="550">
        <f t="shared" si="911"/>
        <v>0</v>
      </c>
      <c r="LM77" s="550">
        <f t="shared" si="911"/>
        <v>0</v>
      </c>
      <c r="LN77" s="550">
        <f t="shared" si="911"/>
        <v>0</v>
      </c>
      <c r="LO77" s="1217">
        <f t="shared" si="911"/>
        <v>0</v>
      </c>
      <c r="LP77" s="1217">
        <f t="shared" si="911"/>
        <v>0</v>
      </c>
      <c r="LQ77" s="1217">
        <f t="shared" si="911"/>
        <v>0</v>
      </c>
      <c r="LR77" s="550">
        <f t="shared" si="911"/>
        <v>5.680317040951123</v>
      </c>
      <c r="LS77" s="550">
        <f t="shared" si="911"/>
        <v>0</v>
      </c>
      <c r="LT77" s="550">
        <f t="shared" si="911"/>
        <v>0</v>
      </c>
      <c r="LU77" s="550">
        <f t="shared" si="911"/>
        <v>0</v>
      </c>
      <c r="LV77" s="932">
        <f t="shared" si="911"/>
        <v>0</v>
      </c>
      <c r="LW77" s="932">
        <f t="shared" si="911"/>
        <v>0</v>
      </c>
      <c r="LX77" s="932">
        <f t="shared" si="911"/>
        <v>0</v>
      </c>
      <c r="LY77" s="932">
        <f t="shared" si="911"/>
        <v>0</v>
      </c>
      <c r="LZ77" s="932">
        <f t="shared" si="911"/>
        <v>0</v>
      </c>
      <c r="MA77" s="932">
        <f t="shared" si="911"/>
        <v>0</v>
      </c>
      <c r="MB77" s="932">
        <f t="shared" si="911"/>
        <v>0</v>
      </c>
      <c r="MC77" s="932">
        <f t="shared" si="911"/>
        <v>0</v>
      </c>
      <c r="MD77" s="932">
        <f t="shared" si="911"/>
        <v>0</v>
      </c>
      <c r="ME77" s="327">
        <f t="shared" si="911"/>
        <v>0</v>
      </c>
      <c r="MF77" s="327">
        <f t="shared" si="911"/>
        <v>0</v>
      </c>
      <c r="MG77" s="327">
        <f t="shared" si="911"/>
        <v>0</v>
      </c>
      <c r="MH77" s="327">
        <f t="shared" si="911"/>
        <v>0</v>
      </c>
      <c r="MI77" s="327">
        <f t="shared" si="911"/>
        <v>0</v>
      </c>
      <c r="MJ77" s="327">
        <f t="shared" si="911"/>
        <v>0</v>
      </c>
      <c r="MK77" s="327">
        <f t="shared" si="911"/>
        <v>0</v>
      </c>
      <c r="ML77" s="327">
        <f t="shared" si="911"/>
        <v>0</v>
      </c>
      <c r="MM77" s="327">
        <f t="shared" si="911"/>
        <v>0</v>
      </c>
      <c r="MN77" s="327">
        <f t="shared" ref="MN77:MP77" si="912">SUM(KN77/$DO$17)</f>
        <v>0</v>
      </c>
      <c r="MO77" s="327">
        <f t="shared" si="912"/>
        <v>0</v>
      </c>
      <c r="MP77" s="327">
        <f t="shared" si="912"/>
        <v>0</v>
      </c>
      <c r="MQ77" s="327">
        <f>SUM(KQ77/$DO$17)</f>
        <v>0</v>
      </c>
    </row>
    <row r="78" spans="1:355" s="317" customFormat="1" ht="15" hidden="1" customHeight="1" outlineLevel="1" thickTop="1" thickBot="1" x14ac:dyDescent="0.3">
      <c r="A78" s="941"/>
      <c r="B78" s="1928" t="str">
        <f>$B$38</f>
        <v>Testing</v>
      </c>
      <c r="C78" s="1924"/>
      <c r="D78" s="653">
        <v>1</v>
      </c>
      <c r="E78" s="836"/>
      <c r="F78" s="319"/>
      <c r="G78" s="1928"/>
      <c r="H78" s="1924"/>
      <c r="I78" s="788"/>
      <c r="J78" s="836"/>
      <c r="K78" s="319"/>
      <c r="L78" s="797"/>
      <c r="M78" s="837">
        <f>((E70*L78)/1)*(D78)</f>
        <v>0</v>
      </c>
      <c r="N78" s="784">
        <f t="shared" si="786"/>
        <v>0</v>
      </c>
      <c r="O78" s="1534"/>
      <c r="P78" s="797">
        <v>1</v>
      </c>
      <c r="Q78" s="837">
        <f>((E70*P78)/1)*(D78)</f>
        <v>20</v>
      </c>
      <c r="R78" s="784">
        <f t="shared" si="787"/>
        <v>82.497657268401113</v>
      </c>
      <c r="S78" s="1534"/>
      <c r="T78" s="797">
        <v>5</v>
      </c>
      <c r="U78" s="837">
        <f>((E70*T78)/1)*(D78)</f>
        <v>100</v>
      </c>
      <c r="V78" s="784">
        <f t="shared" si="788"/>
        <v>261.04779172461684</v>
      </c>
      <c r="W78" s="1534"/>
      <c r="X78" s="797">
        <v>5</v>
      </c>
      <c r="Y78" s="837">
        <f>((E70*X78)/1)*(D78)</f>
        <v>100</v>
      </c>
      <c r="Z78" s="784">
        <f t="shared" si="789"/>
        <v>166.33949278333967</v>
      </c>
      <c r="AA78" s="1534"/>
      <c r="AB78" s="797">
        <v>3</v>
      </c>
      <c r="AC78" s="837">
        <f>((E70*AB78)/1)*(D78)</f>
        <v>60</v>
      </c>
      <c r="AD78" s="784">
        <f t="shared" si="790"/>
        <v>124.49161506258625</v>
      </c>
      <c r="AE78" s="1534"/>
      <c r="AF78" s="797"/>
      <c r="AG78" s="837">
        <f>((E70*AF78)/1)*(D78)</f>
        <v>0</v>
      </c>
      <c r="AH78" s="784">
        <f t="shared" si="791"/>
        <v>0</v>
      </c>
      <c r="AI78" s="1534"/>
      <c r="AJ78" s="797">
        <v>1</v>
      </c>
      <c r="AK78" s="837">
        <f>((E70*AJ78)/1)*(D78)</f>
        <v>20</v>
      </c>
      <c r="AL78" s="784">
        <f t="shared" si="792"/>
        <v>11.434613095470732</v>
      </c>
      <c r="AM78" s="1534"/>
      <c r="AN78" s="797"/>
      <c r="AO78" s="838">
        <f>((E70*AN78)/1)*(D78)</f>
        <v>0</v>
      </c>
      <c r="AP78" s="784">
        <f t="shared" si="793"/>
        <v>0</v>
      </c>
      <c r="AQ78" s="1534"/>
      <c r="AR78" s="797"/>
      <c r="AS78" s="837">
        <f>((E70*AR78)/1)*(D78)</f>
        <v>0</v>
      </c>
      <c r="AT78" s="784">
        <f t="shared" si="794"/>
        <v>0</v>
      </c>
      <c r="AU78" s="1534"/>
      <c r="AV78" s="797"/>
      <c r="AW78" s="837">
        <f>((E70*AV78)/1)*(D78)</f>
        <v>0</v>
      </c>
      <c r="AX78" s="784">
        <f t="shared" si="795"/>
        <v>0</v>
      </c>
      <c r="AY78" s="1534"/>
      <c r="AZ78" s="797"/>
      <c r="BA78" s="839">
        <f>((E70*AZ78)/1)*(D78)</f>
        <v>0</v>
      </c>
      <c r="BB78" s="784">
        <f t="shared" si="796"/>
        <v>0</v>
      </c>
      <c r="BC78" s="649"/>
      <c r="BD78" s="840"/>
      <c r="BE78" s="837">
        <f>((E70*BD78)/1)*(D78)</f>
        <v>0</v>
      </c>
      <c r="BF78" s="319"/>
      <c r="BG78" s="880">
        <f t="shared" si="797"/>
        <v>1.2916223398688291</v>
      </c>
      <c r="BH78" s="881">
        <f t="shared" si="798"/>
        <v>1.3024988365663193</v>
      </c>
      <c r="BI78" s="786">
        <f t="shared" si="799"/>
        <v>651.24941828315968</v>
      </c>
      <c r="BJ78" s="800"/>
      <c r="BK78" s="786">
        <f t="shared" si="800"/>
        <v>911.74918559642344</v>
      </c>
      <c r="BL78" s="1945"/>
      <c r="BM78" s="1946"/>
      <c r="BN78" s="1947"/>
      <c r="BO78" s="1581"/>
      <c r="BP78" s="1581"/>
      <c r="BQ78" s="1484"/>
      <c r="BR78" s="734">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116.19217405841384</v>
      </c>
      <c r="BS78" s="692">
        <f t="shared" si="809"/>
        <v>68.34833768141992</v>
      </c>
      <c r="BT78" s="693">
        <f>AB71</f>
        <v>2.8</v>
      </c>
      <c r="BU78" s="1146" t="str">
        <f>$BU$18</f>
        <v>GH Flora Bloom</v>
      </c>
      <c r="BV78" s="1158" t="str">
        <f>$BV$18</f>
        <v>Bloom</v>
      </c>
      <c r="BW78" s="1239">
        <f>BW$18</f>
        <v>0</v>
      </c>
      <c r="BX78" s="1239">
        <f t="shared" ref="BX78:DM78" si="913">BX$18</f>
        <v>0</v>
      </c>
      <c r="BY78" s="1239">
        <f t="shared" si="913"/>
        <v>0</v>
      </c>
      <c r="BZ78" s="1240">
        <f t="shared" si="913"/>
        <v>0.05</v>
      </c>
      <c r="CA78" s="1240">
        <f t="shared" si="913"/>
        <v>0</v>
      </c>
      <c r="CB78" s="1241">
        <f t="shared" si="913"/>
        <v>0.04</v>
      </c>
      <c r="CC78" s="1242">
        <f t="shared" si="913"/>
        <v>0</v>
      </c>
      <c r="CD78" s="1242">
        <f t="shared" si="913"/>
        <v>0</v>
      </c>
      <c r="CE78" s="1242">
        <f t="shared" si="913"/>
        <v>0</v>
      </c>
      <c r="CF78" s="1242">
        <f t="shared" si="913"/>
        <v>0</v>
      </c>
      <c r="CG78" s="1242">
        <f t="shared" si="913"/>
        <v>0</v>
      </c>
      <c r="CH78" s="1242">
        <f t="shared" si="913"/>
        <v>0</v>
      </c>
      <c r="CI78" s="1242">
        <f t="shared" si="913"/>
        <v>0</v>
      </c>
      <c r="CJ78" s="1242">
        <f t="shared" si="913"/>
        <v>0</v>
      </c>
      <c r="CK78" s="1239">
        <f t="shared" si="913"/>
        <v>0</v>
      </c>
      <c r="CL78" s="1240">
        <f t="shared" si="913"/>
        <v>0</v>
      </c>
      <c r="CM78" s="1241">
        <f t="shared" si="913"/>
        <v>0</v>
      </c>
      <c r="CN78" s="1242">
        <f t="shared" si="913"/>
        <v>1.4999999999999999E-2</v>
      </c>
      <c r="CO78" s="1242">
        <f t="shared" si="913"/>
        <v>0</v>
      </c>
      <c r="CP78" s="1242">
        <f t="shared" si="913"/>
        <v>0.01</v>
      </c>
      <c r="CQ78" s="1242">
        <f t="shared" si="913"/>
        <v>0</v>
      </c>
      <c r="CR78" s="1243">
        <f t="shared" si="913"/>
        <v>0</v>
      </c>
      <c r="CS78" s="1243">
        <f t="shared" si="913"/>
        <v>0</v>
      </c>
      <c r="CT78" s="1243">
        <f t="shared" si="913"/>
        <v>0</v>
      </c>
      <c r="CU78" s="1243">
        <f t="shared" si="913"/>
        <v>0</v>
      </c>
      <c r="CV78" s="1243">
        <f t="shared" si="913"/>
        <v>0</v>
      </c>
      <c r="CW78" s="1243">
        <f t="shared" si="913"/>
        <v>0</v>
      </c>
      <c r="CX78" s="1243">
        <f t="shared" si="913"/>
        <v>0</v>
      </c>
      <c r="CY78" s="1243">
        <f t="shared" si="913"/>
        <v>0</v>
      </c>
      <c r="CZ78" s="1244">
        <f t="shared" si="913"/>
        <v>0</v>
      </c>
      <c r="DA78" s="1244">
        <f t="shared" si="913"/>
        <v>0</v>
      </c>
      <c r="DB78" s="1244">
        <f t="shared" si="913"/>
        <v>0</v>
      </c>
      <c r="DC78" s="1244">
        <f t="shared" si="913"/>
        <v>0</v>
      </c>
      <c r="DD78" s="1244">
        <f t="shared" si="913"/>
        <v>0</v>
      </c>
      <c r="DE78" s="1244">
        <f t="shared" si="913"/>
        <v>0</v>
      </c>
      <c r="DF78" s="1244">
        <f t="shared" si="913"/>
        <v>0</v>
      </c>
      <c r="DG78" s="1244">
        <f t="shared" si="913"/>
        <v>0</v>
      </c>
      <c r="DH78" s="1244">
        <f t="shared" si="913"/>
        <v>0</v>
      </c>
      <c r="DI78" s="1244">
        <f t="shared" si="913"/>
        <v>0</v>
      </c>
      <c r="DJ78" s="1244">
        <f t="shared" si="913"/>
        <v>0</v>
      </c>
      <c r="DK78" s="1244">
        <f t="shared" si="913"/>
        <v>0</v>
      </c>
      <c r="DL78" s="1244">
        <f t="shared" si="913"/>
        <v>0</v>
      </c>
      <c r="DM78" s="1244">
        <f t="shared" si="913"/>
        <v>0</v>
      </c>
      <c r="DN78" s="933"/>
      <c r="DT78" s="739"/>
      <c r="EM78" s="898"/>
      <c r="EN78" s="898"/>
      <c r="EO78" s="898"/>
      <c r="EP78" s="898"/>
      <c r="EQ78" s="898"/>
      <c r="ER78" s="898"/>
      <c r="ES78" s="898"/>
      <c r="ET78" s="898"/>
      <c r="EU78" s="898"/>
      <c r="EV78" s="898"/>
      <c r="EW78" s="898"/>
      <c r="EX78" s="898"/>
      <c r="EY78" s="898"/>
      <c r="EZ78" s="1348" t="str">
        <f t="shared" si="811"/>
        <v>GH Flora Bloom</v>
      </c>
      <c r="FA78" s="1224">
        <f t="shared" si="812"/>
        <v>0</v>
      </c>
      <c r="FB78" s="1224">
        <f t="shared" si="813"/>
        <v>0</v>
      </c>
      <c r="FC78" s="1224">
        <f t="shared" si="814"/>
        <v>0</v>
      </c>
      <c r="FD78" s="544">
        <f t="shared" si="815"/>
        <v>6.1095999999999998E-2</v>
      </c>
      <c r="FE78" s="544">
        <f t="shared" si="816"/>
        <v>0</v>
      </c>
      <c r="FF78" s="324">
        <f t="shared" si="817"/>
        <v>9.297119999999999E-2</v>
      </c>
      <c r="FG78" s="549">
        <f t="shared" si="818"/>
        <v>0</v>
      </c>
      <c r="FH78" s="549">
        <f t="shared" si="819"/>
        <v>0</v>
      </c>
      <c r="FI78" s="549">
        <f t="shared" si="820"/>
        <v>0</v>
      </c>
      <c r="FJ78" s="549">
        <f t="shared" si="821"/>
        <v>0</v>
      </c>
      <c r="FK78" s="549">
        <f t="shared" si="822"/>
        <v>0</v>
      </c>
      <c r="FL78" s="549">
        <f t="shared" si="823"/>
        <v>0</v>
      </c>
      <c r="FM78" s="549">
        <f t="shared" si="824"/>
        <v>0</v>
      </c>
      <c r="FN78" s="549">
        <f t="shared" si="825"/>
        <v>0</v>
      </c>
      <c r="FO78" s="1203">
        <f t="shared" si="826"/>
        <v>0</v>
      </c>
      <c r="FP78" s="544">
        <f t="shared" si="827"/>
        <v>6.1095999999999998E-2</v>
      </c>
      <c r="FQ78" s="324">
        <f t="shared" si="828"/>
        <v>9.297119999999999E-2</v>
      </c>
      <c r="FR78" s="548">
        <f t="shared" si="829"/>
        <v>4.1999999999999996E-2</v>
      </c>
      <c r="FS78" s="548">
        <f t="shared" si="830"/>
        <v>0</v>
      </c>
      <c r="FT78" s="548">
        <f t="shared" si="901"/>
        <v>2.7999999999999997E-2</v>
      </c>
      <c r="FU78" s="548">
        <f t="shared" si="831"/>
        <v>0</v>
      </c>
      <c r="FV78" s="928">
        <f t="shared" si="832"/>
        <v>0</v>
      </c>
      <c r="FW78" s="928">
        <f t="shared" si="833"/>
        <v>0</v>
      </c>
      <c r="FX78" s="928">
        <f t="shared" si="834"/>
        <v>0</v>
      </c>
      <c r="FY78" s="928">
        <f t="shared" si="835"/>
        <v>0</v>
      </c>
      <c r="FZ78" s="928">
        <f t="shared" si="836"/>
        <v>0</v>
      </c>
      <c r="GA78" s="928">
        <f t="shared" si="837"/>
        <v>0</v>
      </c>
      <c r="GB78" s="928">
        <f t="shared" si="838"/>
        <v>0</v>
      </c>
      <c r="GC78" s="928">
        <f t="shared" si="839"/>
        <v>0</v>
      </c>
      <c r="GD78" s="326">
        <f t="shared" si="840"/>
        <v>0</v>
      </c>
      <c r="GE78" s="326">
        <f t="shared" si="841"/>
        <v>0</v>
      </c>
      <c r="GF78" s="326">
        <f t="shared" si="842"/>
        <v>0</v>
      </c>
      <c r="GG78" s="326">
        <f t="shared" si="843"/>
        <v>0</v>
      </c>
      <c r="GH78" s="326">
        <f t="shared" si="844"/>
        <v>0</v>
      </c>
      <c r="GI78" s="326">
        <f t="shared" si="845"/>
        <v>0</v>
      </c>
      <c r="GJ78" s="326">
        <f t="shared" si="846"/>
        <v>0</v>
      </c>
      <c r="GK78" s="326">
        <f t="shared" si="847"/>
        <v>0</v>
      </c>
      <c r="GL78" s="326">
        <f t="shared" si="848"/>
        <v>0</v>
      </c>
      <c r="GM78" s="326">
        <f t="shared" si="849"/>
        <v>0</v>
      </c>
      <c r="GN78" s="326">
        <f t="shared" si="850"/>
        <v>0</v>
      </c>
      <c r="GO78" s="326">
        <f t="shared" si="851"/>
        <v>0</v>
      </c>
      <c r="GP78" s="326">
        <f t="shared" si="852"/>
        <v>0</v>
      </c>
      <c r="GQ78" s="326">
        <f t="shared" si="853"/>
        <v>0</v>
      </c>
      <c r="GR78" s="899"/>
      <c r="GS78" s="899"/>
      <c r="GT78" s="899"/>
      <c r="GU78" s="899"/>
      <c r="GV78" s="899"/>
      <c r="GW78" s="899"/>
      <c r="GX78" s="899"/>
      <c r="GY78" s="899"/>
      <c r="GZ78" s="1374"/>
      <c r="HA78" s="1225">
        <f t="shared" si="854"/>
        <v>0</v>
      </c>
      <c r="HB78" s="1225">
        <f t="shared" si="855"/>
        <v>0</v>
      </c>
      <c r="HC78" s="1225">
        <f t="shared" si="856"/>
        <v>0</v>
      </c>
      <c r="HD78" s="542">
        <f t="shared" si="857"/>
        <v>1.8636418177154133E-2</v>
      </c>
      <c r="HE78" s="542">
        <f t="shared" si="858"/>
        <v>0</v>
      </c>
      <c r="HF78" s="321">
        <f t="shared" si="859"/>
        <v>2.8359469713759206E-2</v>
      </c>
      <c r="HG78" s="547">
        <f t="shared" si="860"/>
        <v>0</v>
      </c>
      <c r="HH78" s="547">
        <f t="shared" si="861"/>
        <v>0</v>
      </c>
      <c r="HI78" s="547">
        <f t="shared" si="862"/>
        <v>0</v>
      </c>
      <c r="HJ78" s="547">
        <f t="shared" si="863"/>
        <v>0</v>
      </c>
      <c r="HK78" s="547">
        <f t="shared" si="864"/>
        <v>0</v>
      </c>
      <c r="HL78" s="547">
        <f t="shared" si="865"/>
        <v>0</v>
      </c>
      <c r="HM78" s="547">
        <f t="shared" si="866"/>
        <v>0</v>
      </c>
      <c r="HN78" s="547">
        <f t="shared" si="867"/>
        <v>0</v>
      </c>
      <c r="HO78" s="1225">
        <f t="shared" si="868"/>
        <v>0</v>
      </c>
      <c r="HP78" s="542">
        <f t="shared" si="869"/>
        <v>0</v>
      </c>
      <c r="HQ78" s="321">
        <f t="shared" si="870"/>
        <v>0</v>
      </c>
      <c r="HR78" s="547">
        <f t="shared" si="871"/>
        <v>1.2811469874303939E-2</v>
      </c>
      <c r="HS78" s="547">
        <f t="shared" si="872"/>
        <v>0</v>
      </c>
      <c r="HT78" s="547">
        <f t="shared" si="873"/>
        <v>8.5409799162026283E-3</v>
      </c>
      <c r="HU78" s="547">
        <f t="shared" si="874"/>
        <v>0</v>
      </c>
      <c r="HV78" s="931">
        <f t="shared" si="875"/>
        <v>0</v>
      </c>
      <c r="HW78" s="931">
        <f t="shared" si="876"/>
        <v>0</v>
      </c>
      <c r="HX78" s="931">
        <f t="shared" si="877"/>
        <v>0</v>
      </c>
      <c r="HY78" s="931">
        <f t="shared" si="878"/>
        <v>0</v>
      </c>
      <c r="HZ78" s="931">
        <f t="shared" si="879"/>
        <v>0</v>
      </c>
      <c r="IA78" s="931">
        <f t="shared" si="880"/>
        <v>0</v>
      </c>
      <c r="IB78" s="931">
        <f t="shared" si="881"/>
        <v>0</v>
      </c>
      <c r="IC78" s="931">
        <f t="shared" si="882"/>
        <v>0</v>
      </c>
      <c r="ID78" s="1226">
        <f t="shared" si="883"/>
        <v>0</v>
      </c>
      <c r="IE78" s="1226">
        <f t="shared" si="884"/>
        <v>0</v>
      </c>
      <c r="IF78" s="1226">
        <f t="shared" si="885"/>
        <v>0</v>
      </c>
      <c r="IG78" s="1226">
        <f t="shared" si="886"/>
        <v>0</v>
      </c>
      <c r="IH78" s="1226">
        <f t="shared" si="887"/>
        <v>0</v>
      </c>
      <c r="II78" s="1226">
        <f t="shared" si="888"/>
        <v>0</v>
      </c>
      <c r="IJ78" s="1226">
        <f t="shared" si="889"/>
        <v>0</v>
      </c>
      <c r="IK78" s="1226">
        <f t="shared" si="890"/>
        <v>0</v>
      </c>
      <c r="IL78" s="1226">
        <f t="shared" si="891"/>
        <v>0</v>
      </c>
      <c r="IM78" s="1226">
        <f t="shared" si="892"/>
        <v>0</v>
      </c>
      <c r="IN78" s="1226">
        <f t="shared" si="893"/>
        <v>0</v>
      </c>
      <c r="IO78" s="1226">
        <f t="shared" si="894"/>
        <v>0</v>
      </c>
      <c r="IP78" s="1226">
        <f t="shared" si="895"/>
        <v>0</v>
      </c>
      <c r="IQ78" s="1226">
        <f t="shared" si="896"/>
        <v>0</v>
      </c>
      <c r="IR78" s="902"/>
      <c r="IS78" s="902"/>
      <c r="IT78" s="902"/>
      <c r="IU78" s="902"/>
      <c r="IV78" s="902"/>
      <c r="IW78" s="902"/>
      <c r="IX78" s="902"/>
      <c r="IY78" s="902"/>
      <c r="IZ78" s="1365"/>
      <c r="JA78" s="1231">
        <f t="shared" ref="JA78:KQ78" si="914">SUM(BW78*$DP$18)</f>
        <v>0</v>
      </c>
      <c r="JB78" s="1231">
        <f t="shared" si="914"/>
        <v>0</v>
      </c>
      <c r="JC78" s="1231">
        <f t="shared" si="914"/>
        <v>0</v>
      </c>
      <c r="JD78" s="942">
        <f t="shared" si="914"/>
        <v>218.5</v>
      </c>
      <c r="JE78" s="942">
        <f t="shared" si="914"/>
        <v>0</v>
      </c>
      <c r="JF78" s="943">
        <f t="shared" si="914"/>
        <v>174.8</v>
      </c>
      <c r="JG78" s="944">
        <f t="shared" si="914"/>
        <v>0</v>
      </c>
      <c r="JH78" s="944">
        <f t="shared" si="914"/>
        <v>0</v>
      </c>
      <c r="JI78" s="944">
        <f t="shared" si="914"/>
        <v>0</v>
      </c>
      <c r="JJ78" s="944">
        <f t="shared" si="914"/>
        <v>0</v>
      </c>
      <c r="JK78" s="944">
        <f t="shared" si="914"/>
        <v>0</v>
      </c>
      <c r="JL78" s="944">
        <f t="shared" si="914"/>
        <v>0</v>
      </c>
      <c r="JM78" s="944">
        <f t="shared" si="914"/>
        <v>0</v>
      </c>
      <c r="JN78" s="944">
        <f t="shared" si="914"/>
        <v>0</v>
      </c>
      <c r="JO78" s="1231">
        <f t="shared" si="914"/>
        <v>0</v>
      </c>
      <c r="JP78" s="942">
        <f t="shared" si="914"/>
        <v>0</v>
      </c>
      <c r="JQ78" s="943">
        <f t="shared" si="914"/>
        <v>0</v>
      </c>
      <c r="JR78" s="944">
        <f t="shared" si="914"/>
        <v>65.55</v>
      </c>
      <c r="JS78" s="944">
        <f t="shared" si="914"/>
        <v>0</v>
      </c>
      <c r="JT78" s="944">
        <f t="shared" si="914"/>
        <v>43.7</v>
      </c>
      <c r="JU78" s="944">
        <f t="shared" si="914"/>
        <v>0</v>
      </c>
      <c r="JV78" s="945">
        <f t="shared" si="914"/>
        <v>0</v>
      </c>
      <c r="JW78" s="945">
        <f t="shared" si="914"/>
        <v>0</v>
      </c>
      <c r="JX78" s="945">
        <f t="shared" si="914"/>
        <v>0</v>
      </c>
      <c r="JY78" s="945">
        <f t="shared" si="914"/>
        <v>0</v>
      </c>
      <c r="JZ78" s="945">
        <f t="shared" si="914"/>
        <v>0</v>
      </c>
      <c r="KA78" s="945">
        <f t="shared" si="914"/>
        <v>0</v>
      </c>
      <c r="KB78" s="945">
        <f t="shared" si="914"/>
        <v>0</v>
      </c>
      <c r="KC78" s="945">
        <f t="shared" si="914"/>
        <v>0</v>
      </c>
      <c r="KD78" s="946">
        <f t="shared" si="914"/>
        <v>0</v>
      </c>
      <c r="KE78" s="946">
        <f t="shared" si="914"/>
        <v>0</v>
      </c>
      <c r="KF78" s="946">
        <f t="shared" si="914"/>
        <v>0</v>
      </c>
      <c r="KG78" s="946">
        <f t="shared" si="914"/>
        <v>0</v>
      </c>
      <c r="KH78" s="946">
        <f t="shared" si="914"/>
        <v>0</v>
      </c>
      <c r="KI78" s="946">
        <f t="shared" si="914"/>
        <v>0</v>
      </c>
      <c r="KJ78" s="946">
        <f t="shared" si="914"/>
        <v>0</v>
      </c>
      <c r="KK78" s="946">
        <f t="shared" si="914"/>
        <v>0</v>
      </c>
      <c r="KL78" s="946">
        <f t="shared" si="914"/>
        <v>0</v>
      </c>
      <c r="KM78" s="946">
        <f t="shared" si="914"/>
        <v>0</v>
      </c>
      <c r="KN78" s="946">
        <f t="shared" si="914"/>
        <v>0</v>
      </c>
      <c r="KO78" s="946">
        <f t="shared" si="914"/>
        <v>0</v>
      </c>
      <c r="KP78" s="946">
        <f t="shared" si="914"/>
        <v>0</v>
      </c>
      <c r="KQ78" s="946">
        <f t="shared" si="914"/>
        <v>0</v>
      </c>
      <c r="KR78" s="898"/>
      <c r="KS78" s="898"/>
      <c r="KT78" s="898"/>
      <c r="KU78" s="898"/>
      <c r="KV78" s="898"/>
      <c r="KW78" s="898"/>
      <c r="KX78" s="898"/>
      <c r="KY78" s="898"/>
      <c r="KZ78" s="1363"/>
      <c r="LA78" s="1217">
        <f t="shared" ref="LA78:MM78" si="915">SUM(JA78/$DO$18)</f>
        <v>0</v>
      </c>
      <c r="LB78" s="1217">
        <f t="shared" si="915"/>
        <v>0</v>
      </c>
      <c r="LC78" s="1217">
        <f t="shared" si="915"/>
        <v>0</v>
      </c>
      <c r="LD78" s="545">
        <f t="shared" si="915"/>
        <v>57.72787318361955</v>
      </c>
      <c r="LE78" s="545">
        <f t="shared" si="915"/>
        <v>0</v>
      </c>
      <c r="LF78" s="329">
        <f t="shared" si="915"/>
        <v>46.182298546895645</v>
      </c>
      <c r="LG78" s="550">
        <f t="shared" si="915"/>
        <v>0</v>
      </c>
      <c r="LH78" s="550">
        <f t="shared" si="915"/>
        <v>0</v>
      </c>
      <c r="LI78" s="550">
        <f t="shared" si="915"/>
        <v>0</v>
      </c>
      <c r="LJ78" s="550">
        <f t="shared" si="915"/>
        <v>0</v>
      </c>
      <c r="LK78" s="550">
        <f t="shared" si="915"/>
        <v>0</v>
      </c>
      <c r="LL78" s="550">
        <f t="shared" si="915"/>
        <v>0</v>
      </c>
      <c r="LM78" s="550">
        <f t="shared" si="915"/>
        <v>0</v>
      </c>
      <c r="LN78" s="550">
        <f t="shared" si="915"/>
        <v>0</v>
      </c>
      <c r="LO78" s="1217">
        <f t="shared" si="915"/>
        <v>0</v>
      </c>
      <c r="LP78" s="1217">
        <f t="shared" si="915"/>
        <v>0</v>
      </c>
      <c r="LQ78" s="1217">
        <f t="shared" si="915"/>
        <v>0</v>
      </c>
      <c r="LR78" s="550">
        <f t="shared" si="915"/>
        <v>17.318361955085862</v>
      </c>
      <c r="LS78" s="550">
        <f t="shared" si="915"/>
        <v>0</v>
      </c>
      <c r="LT78" s="550">
        <f t="shared" si="915"/>
        <v>11.545574636723911</v>
      </c>
      <c r="LU78" s="550">
        <f t="shared" si="915"/>
        <v>0</v>
      </c>
      <c r="LV78" s="932">
        <f t="shared" si="915"/>
        <v>0</v>
      </c>
      <c r="LW78" s="932">
        <f t="shared" si="915"/>
        <v>0</v>
      </c>
      <c r="LX78" s="932">
        <f t="shared" si="915"/>
        <v>0</v>
      </c>
      <c r="LY78" s="932">
        <f t="shared" si="915"/>
        <v>0</v>
      </c>
      <c r="LZ78" s="932">
        <f t="shared" si="915"/>
        <v>0</v>
      </c>
      <c r="MA78" s="932">
        <f t="shared" si="915"/>
        <v>0</v>
      </c>
      <c r="MB78" s="932">
        <f t="shared" si="915"/>
        <v>0</v>
      </c>
      <c r="MC78" s="932">
        <f t="shared" si="915"/>
        <v>0</v>
      </c>
      <c r="MD78" s="932">
        <f t="shared" si="915"/>
        <v>0</v>
      </c>
      <c r="ME78" s="327">
        <f t="shared" si="915"/>
        <v>0</v>
      </c>
      <c r="MF78" s="327">
        <f t="shared" si="915"/>
        <v>0</v>
      </c>
      <c r="MG78" s="327">
        <f t="shared" si="915"/>
        <v>0</v>
      </c>
      <c r="MH78" s="327">
        <f t="shared" si="915"/>
        <v>0</v>
      </c>
      <c r="MI78" s="327">
        <f t="shared" si="915"/>
        <v>0</v>
      </c>
      <c r="MJ78" s="327">
        <f t="shared" si="915"/>
        <v>0</v>
      </c>
      <c r="MK78" s="327">
        <f t="shared" si="915"/>
        <v>0</v>
      </c>
      <c r="ML78" s="327">
        <f t="shared" si="915"/>
        <v>0</v>
      </c>
      <c r="MM78" s="327">
        <f t="shared" si="915"/>
        <v>0</v>
      </c>
      <c r="MN78" s="327">
        <f t="shared" ref="MN78:MP78" si="916">SUM(KN78/$DO$18)</f>
        <v>0</v>
      </c>
      <c r="MO78" s="327">
        <f t="shared" si="916"/>
        <v>0</v>
      </c>
      <c r="MP78" s="327">
        <f t="shared" si="916"/>
        <v>0</v>
      </c>
      <c r="MQ78" s="327">
        <f>SUM(KQ78/$DO$18)</f>
        <v>0</v>
      </c>
    </row>
    <row r="79" spans="1:355" s="317" customFormat="1" ht="15" hidden="1" customHeight="1" outlineLevel="1" thickTop="1" thickBot="1" x14ac:dyDescent="0.3">
      <c r="A79" s="941"/>
      <c r="B79" s="620" t="s">
        <v>965</v>
      </c>
      <c r="C79" s="759">
        <v>20000</v>
      </c>
      <c r="D79" s="621" t="s">
        <v>825</v>
      </c>
      <c r="E79" s="760">
        <f>(C79/64.55337)</f>
        <v>309.8211603824866</v>
      </c>
      <c r="F79" s="761"/>
      <c r="G79" s="622" t="s">
        <v>966</v>
      </c>
      <c r="H79" s="877">
        <v>20000</v>
      </c>
      <c r="I79" s="621" t="s">
        <v>825</v>
      </c>
      <c r="J79" s="762">
        <f>(H79/69.5388)</f>
        <v>287.60921960114354</v>
      </c>
      <c r="K79" s="756"/>
      <c r="L79" s="802" t="s">
        <v>1313</v>
      </c>
      <c r="M79" s="803"/>
      <c r="N79" s="804"/>
      <c r="O79" s="1539"/>
      <c r="P79" s="806"/>
      <c r="Q79" s="803"/>
      <c r="R79" s="804"/>
      <c r="S79" s="1539"/>
      <c r="T79" s="806"/>
      <c r="U79" s="803"/>
      <c r="V79" s="804"/>
      <c r="W79" s="1539"/>
      <c r="X79" s="806"/>
      <c r="Y79" s="803"/>
      <c r="Z79" s="804"/>
      <c r="AA79" s="1539"/>
      <c r="AB79" s="807"/>
      <c r="AC79" s="803"/>
      <c r="AD79" s="804"/>
      <c r="AE79" s="1539"/>
      <c r="AF79" s="806"/>
      <c r="AG79" s="803"/>
      <c r="AH79" s="804"/>
      <c r="AI79" s="1539"/>
      <c r="AJ79" s="806"/>
      <c r="AK79" s="803"/>
      <c r="AL79" s="804"/>
      <c r="AM79" s="1539"/>
      <c r="AN79" s="806"/>
      <c r="AO79" s="803"/>
      <c r="AP79" s="804"/>
      <c r="AQ79" s="1539"/>
      <c r="AR79" s="806"/>
      <c r="AS79" s="803"/>
      <c r="AT79" s="804"/>
      <c r="AU79" s="1539"/>
      <c r="AV79" s="806"/>
      <c r="AW79" s="803"/>
      <c r="AX79" s="804"/>
      <c r="AY79" s="1539"/>
      <c r="AZ79" s="806"/>
      <c r="BA79" s="803"/>
      <c r="BB79" s="808"/>
      <c r="BC79" s="805"/>
      <c r="BD79" s="806"/>
      <c r="BE79" s="803"/>
      <c r="BF79" s="805"/>
      <c r="BG79" s="806"/>
      <c r="BH79" s="806"/>
      <c r="BI79" s="806"/>
      <c r="BJ79" s="806"/>
      <c r="BK79" s="808"/>
      <c r="BL79" s="1593"/>
      <c r="BM79" s="1594"/>
      <c r="BN79" s="1595"/>
      <c r="BO79" s="1595"/>
      <c r="BP79" s="1583"/>
      <c r="BQ79" s="1484"/>
      <c r="BR79" s="734">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692">
        <f t="shared" si="809"/>
        <v>0</v>
      </c>
      <c r="BT79" s="693">
        <f>AF71</f>
        <v>0</v>
      </c>
      <c r="BU79" s="1146" t="str">
        <f>$BU$19</f>
        <v>GH KoolBloom</v>
      </c>
      <c r="BV79" s="1159" t="str">
        <f>$BV$19</f>
        <v>Weight</v>
      </c>
      <c r="BW79" s="1239">
        <f>BW$19</f>
        <v>0</v>
      </c>
      <c r="BX79" s="1239">
        <f t="shared" ref="BX79:DM79" si="917">BX$19</f>
        <v>0</v>
      </c>
      <c r="BY79" s="1239">
        <f t="shared" si="917"/>
        <v>0</v>
      </c>
      <c r="BZ79" s="1240">
        <f t="shared" si="917"/>
        <v>0.1</v>
      </c>
      <c r="CA79" s="1240">
        <f t="shared" si="917"/>
        <v>0</v>
      </c>
      <c r="CB79" s="1241">
        <f t="shared" si="917"/>
        <v>0.1</v>
      </c>
      <c r="CC79" s="1242">
        <f t="shared" si="917"/>
        <v>0</v>
      </c>
      <c r="CD79" s="1242">
        <f t="shared" si="917"/>
        <v>0</v>
      </c>
      <c r="CE79" s="1242">
        <f t="shared" si="917"/>
        <v>0</v>
      </c>
      <c r="CF79" s="1242">
        <f t="shared" si="917"/>
        <v>0</v>
      </c>
      <c r="CG79" s="1242">
        <f t="shared" si="917"/>
        <v>0</v>
      </c>
      <c r="CH79" s="1242">
        <f t="shared" si="917"/>
        <v>0</v>
      </c>
      <c r="CI79" s="1242">
        <f t="shared" si="917"/>
        <v>0</v>
      </c>
      <c r="CJ79" s="1242">
        <f t="shared" si="917"/>
        <v>0</v>
      </c>
      <c r="CK79" s="1239">
        <f t="shared" si="917"/>
        <v>0</v>
      </c>
      <c r="CL79" s="1240">
        <f t="shared" si="917"/>
        <v>0</v>
      </c>
      <c r="CM79" s="1241">
        <f t="shared" si="917"/>
        <v>0</v>
      </c>
      <c r="CN79" s="1242">
        <f t="shared" si="917"/>
        <v>0</v>
      </c>
      <c r="CO79" s="1242">
        <f t="shared" si="917"/>
        <v>0</v>
      </c>
      <c r="CP79" s="1242">
        <f t="shared" si="917"/>
        <v>0</v>
      </c>
      <c r="CQ79" s="1242">
        <f t="shared" si="917"/>
        <v>0</v>
      </c>
      <c r="CR79" s="1243">
        <f t="shared" si="917"/>
        <v>0</v>
      </c>
      <c r="CS79" s="1243">
        <f t="shared" si="917"/>
        <v>0</v>
      </c>
      <c r="CT79" s="1243">
        <f t="shared" si="917"/>
        <v>0</v>
      </c>
      <c r="CU79" s="1243">
        <f t="shared" si="917"/>
        <v>0</v>
      </c>
      <c r="CV79" s="1243">
        <f t="shared" si="917"/>
        <v>0</v>
      </c>
      <c r="CW79" s="1243">
        <f t="shared" si="917"/>
        <v>0</v>
      </c>
      <c r="CX79" s="1243">
        <f t="shared" si="917"/>
        <v>0</v>
      </c>
      <c r="CY79" s="1243">
        <f t="shared" si="917"/>
        <v>0</v>
      </c>
      <c r="CZ79" s="1244">
        <f t="shared" si="917"/>
        <v>0</v>
      </c>
      <c r="DA79" s="1244">
        <f t="shared" si="917"/>
        <v>0</v>
      </c>
      <c r="DB79" s="1244">
        <f t="shared" si="917"/>
        <v>0</v>
      </c>
      <c r="DC79" s="1244">
        <f t="shared" si="917"/>
        <v>0</v>
      </c>
      <c r="DD79" s="1244">
        <f t="shared" si="917"/>
        <v>0</v>
      </c>
      <c r="DE79" s="1244">
        <f t="shared" si="917"/>
        <v>0</v>
      </c>
      <c r="DF79" s="1244">
        <f t="shared" si="917"/>
        <v>0</v>
      </c>
      <c r="DG79" s="1244">
        <f t="shared" si="917"/>
        <v>0</v>
      </c>
      <c r="DH79" s="1244">
        <f t="shared" si="917"/>
        <v>0</v>
      </c>
      <c r="DI79" s="1244">
        <f t="shared" si="917"/>
        <v>0</v>
      </c>
      <c r="DJ79" s="1244">
        <f t="shared" si="917"/>
        <v>0</v>
      </c>
      <c r="DK79" s="1244">
        <f t="shared" si="917"/>
        <v>0</v>
      </c>
      <c r="DL79" s="1244">
        <f t="shared" si="917"/>
        <v>0</v>
      </c>
      <c r="DM79" s="1244">
        <f t="shared" si="917"/>
        <v>0</v>
      </c>
      <c r="DN79" s="933"/>
      <c r="DT79" s="739"/>
      <c r="EM79" s="898"/>
      <c r="EN79" s="898"/>
      <c r="EO79" s="898"/>
      <c r="EP79" s="898"/>
      <c r="EQ79" s="898"/>
      <c r="ER79" s="898"/>
      <c r="ES79" s="898"/>
      <c r="ET79" s="898"/>
      <c r="EU79" s="898"/>
      <c r="EV79" s="898"/>
      <c r="EW79" s="898"/>
      <c r="EX79" s="898"/>
      <c r="EY79" s="898"/>
      <c r="EZ79" s="1348" t="str">
        <f t="shared" si="811"/>
        <v>GH KoolBloom</v>
      </c>
      <c r="FA79" s="1224">
        <f t="shared" si="812"/>
        <v>0</v>
      </c>
      <c r="FB79" s="1224">
        <f t="shared" si="813"/>
        <v>0</v>
      </c>
      <c r="FC79" s="1224">
        <f t="shared" si="814"/>
        <v>0</v>
      </c>
      <c r="FD79" s="544">
        <f t="shared" si="815"/>
        <v>0</v>
      </c>
      <c r="FE79" s="544">
        <f t="shared" si="816"/>
        <v>0</v>
      </c>
      <c r="FF79" s="324">
        <f t="shared" si="817"/>
        <v>0</v>
      </c>
      <c r="FG79" s="549">
        <f t="shared" si="818"/>
        <v>0</v>
      </c>
      <c r="FH79" s="549">
        <f t="shared" si="819"/>
        <v>0</v>
      </c>
      <c r="FI79" s="549">
        <f t="shared" si="820"/>
        <v>0</v>
      </c>
      <c r="FJ79" s="549">
        <f t="shared" si="821"/>
        <v>0</v>
      </c>
      <c r="FK79" s="549">
        <f t="shared" si="822"/>
        <v>0</v>
      </c>
      <c r="FL79" s="549">
        <f t="shared" si="823"/>
        <v>0</v>
      </c>
      <c r="FM79" s="549">
        <f t="shared" si="824"/>
        <v>0</v>
      </c>
      <c r="FN79" s="549">
        <f t="shared" si="825"/>
        <v>0</v>
      </c>
      <c r="FO79" s="1203">
        <f t="shared" si="826"/>
        <v>0</v>
      </c>
      <c r="FP79" s="544">
        <f t="shared" si="827"/>
        <v>0</v>
      </c>
      <c r="FQ79" s="324">
        <f t="shared" si="828"/>
        <v>0</v>
      </c>
      <c r="FR79" s="548">
        <f t="shared" si="829"/>
        <v>0</v>
      </c>
      <c r="FS79" s="548">
        <f t="shared" si="830"/>
        <v>0</v>
      </c>
      <c r="FT79" s="548">
        <f t="shared" si="901"/>
        <v>0</v>
      </c>
      <c r="FU79" s="548">
        <f t="shared" si="831"/>
        <v>0</v>
      </c>
      <c r="FV79" s="928">
        <f t="shared" si="832"/>
        <v>0</v>
      </c>
      <c r="FW79" s="928">
        <f t="shared" si="833"/>
        <v>0</v>
      </c>
      <c r="FX79" s="928">
        <f t="shared" si="834"/>
        <v>0</v>
      </c>
      <c r="FY79" s="928">
        <f t="shared" si="835"/>
        <v>0</v>
      </c>
      <c r="FZ79" s="928">
        <f t="shared" si="836"/>
        <v>0</v>
      </c>
      <c r="GA79" s="928">
        <f t="shared" si="837"/>
        <v>0</v>
      </c>
      <c r="GB79" s="928">
        <f t="shared" si="838"/>
        <v>0</v>
      </c>
      <c r="GC79" s="928">
        <f t="shared" si="839"/>
        <v>0</v>
      </c>
      <c r="GD79" s="326">
        <f t="shared" si="840"/>
        <v>0</v>
      </c>
      <c r="GE79" s="326">
        <f t="shared" si="841"/>
        <v>0</v>
      </c>
      <c r="GF79" s="326">
        <f t="shared" si="842"/>
        <v>0</v>
      </c>
      <c r="GG79" s="326">
        <f t="shared" si="843"/>
        <v>0</v>
      </c>
      <c r="GH79" s="326">
        <f t="shared" si="844"/>
        <v>0</v>
      </c>
      <c r="GI79" s="326">
        <f t="shared" si="845"/>
        <v>0</v>
      </c>
      <c r="GJ79" s="326">
        <f t="shared" si="846"/>
        <v>0</v>
      </c>
      <c r="GK79" s="326">
        <f t="shared" si="847"/>
        <v>0</v>
      </c>
      <c r="GL79" s="326">
        <f t="shared" si="848"/>
        <v>0</v>
      </c>
      <c r="GM79" s="326">
        <f t="shared" si="849"/>
        <v>0</v>
      </c>
      <c r="GN79" s="326">
        <f t="shared" si="850"/>
        <v>0</v>
      </c>
      <c r="GO79" s="326">
        <f t="shared" si="851"/>
        <v>0</v>
      </c>
      <c r="GP79" s="326">
        <f t="shared" si="852"/>
        <v>0</v>
      </c>
      <c r="GQ79" s="326">
        <f t="shared" si="853"/>
        <v>0</v>
      </c>
      <c r="GR79" s="898"/>
      <c r="GS79" s="898"/>
      <c r="GT79" s="898"/>
      <c r="GU79" s="898"/>
      <c r="GV79" s="898"/>
      <c r="GW79" s="898"/>
      <c r="GX79" s="898"/>
      <c r="GY79" s="898"/>
      <c r="GZ79" s="1375"/>
      <c r="HA79" s="1225">
        <f t="shared" si="854"/>
        <v>0</v>
      </c>
      <c r="HB79" s="1225">
        <f t="shared" si="855"/>
        <v>0</v>
      </c>
      <c r="HC79" s="1225">
        <f t="shared" si="856"/>
        <v>0</v>
      </c>
      <c r="HD79" s="542">
        <f t="shared" si="857"/>
        <v>0</v>
      </c>
      <c r="HE79" s="542">
        <f t="shared" si="858"/>
        <v>0</v>
      </c>
      <c r="HF79" s="321">
        <f t="shared" si="859"/>
        <v>0</v>
      </c>
      <c r="HG79" s="547">
        <f t="shared" si="860"/>
        <v>0</v>
      </c>
      <c r="HH79" s="547">
        <f t="shared" si="861"/>
        <v>0</v>
      </c>
      <c r="HI79" s="547">
        <f t="shared" si="862"/>
        <v>0</v>
      </c>
      <c r="HJ79" s="547">
        <f t="shared" si="863"/>
        <v>0</v>
      </c>
      <c r="HK79" s="547">
        <f t="shared" si="864"/>
        <v>0</v>
      </c>
      <c r="HL79" s="547">
        <f t="shared" si="865"/>
        <v>0</v>
      </c>
      <c r="HM79" s="547">
        <f t="shared" si="866"/>
        <v>0</v>
      </c>
      <c r="HN79" s="547">
        <f t="shared" si="867"/>
        <v>0</v>
      </c>
      <c r="HO79" s="1225">
        <f t="shared" si="868"/>
        <v>0</v>
      </c>
      <c r="HP79" s="542">
        <f t="shared" si="869"/>
        <v>0</v>
      </c>
      <c r="HQ79" s="321">
        <f t="shared" si="870"/>
        <v>0</v>
      </c>
      <c r="HR79" s="547">
        <f t="shared" si="871"/>
        <v>0</v>
      </c>
      <c r="HS79" s="547">
        <f t="shared" si="872"/>
        <v>0</v>
      </c>
      <c r="HT79" s="547">
        <f t="shared" si="873"/>
        <v>0</v>
      </c>
      <c r="HU79" s="547">
        <f t="shared" si="874"/>
        <v>0</v>
      </c>
      <c r="HV79" s="931">
        <f t="shared" si="875"/>
        <v>0</v>
      </c>
      <c r="HW79" s="931">
        <f t="shared" si="876"/>
        <v>0</v>
      </c>
      <c r="HX79" s="931">
        <f t="shared" si="877"/>
        <v>0</v>
      </c>
      <c r="HY79" s="931">
        <f t="shared" si="878"/>
        <v>0</v>
      </c>
      <c r="HZ79" s="931">
        <f t="shared" si="879"/>
        <v>0</v>
      </c>
      <c r="IA79" s="931">
        <f t="shared" si="880"/>
        <v>0</v>
      </c>
      <c r="IB79" s="931">
        <f t="shared" si="881"/>
        <v>0</v>
      </c>
      <c r="IC79" s="931">
        <f t="shared" si="882"/>
        <v>0</v>
      </c>
      <c r="ID79" s="1226">
        <f t="shared" si="883"/>
        <v>0</v>
      </c>
      <c r="IE79" s="1226">
        <f t="shared" si="884"/>
        <v>0</v>
      </c>
      <c r="IF79" s="1226">
        <f t="shared" si="885"/>
        <v>0</v>
      </c>
      <c r="IG79" s="1226">
        <f t="shared" si="886"/>
        <v>0</v>
      </c>
      <c r="IH79" s="1226">
        <f t="shared" si="887"/>
        <v>0</v>
      </c>
      <c r="II79" s="1226">
        <f t="shared" si="888"/>
        <v>0</v>
      </c>
      <c r="IJ79" s="1226">
        <f t="shared" si="889"/>
        <v>0</v>
      </c>
      <c r="IK79" s="1226">
        <f t="shared" si="890"/>
        <v>0</v>
      </c>
      <c r="IL79" s="1226">
        <f t="shared" si="891"/>
        <v>0</v>
      </c>
      <c r="IM79" s="1226">
        <f t="shared" si="892"/>
        <v>0</v>
      </c>
      <c r="IN79" s="1226">
        <f t="shared" si="893"/>
        <v>0</v>
      </c>
      <c r="IO79" s="1226">
        <f t="shared" si="894"/>
        <v>0</v>
      </c>
      <c r="IP79" s="1226">
        <f t="shared" si="895"/>
        <v>0</v>
      </c>
      <c r="IQ79" s="1226">
        <f t="shared" si="896"/>
        <v>0</v>
      </c>
      <c r="IR79" s="902"/>
      <c r="IS79" s="902"/>
      <c r="IT79" s="902"/>
      <c r="IU79" s="902"/>
      <c r="IV79" s="902"/>
      <c r="IW79" s="902"/>
      <c r="IX79" s="902"/>
      <c r="IY79" s="902"/>
      <c r="IZ79" s="1365"/>
      <c r="JA79" s="1231">
        <f t="shared" ref="JA79:KQ79" si="918">SUM(BW79*$DP$19)</f>
        <v>0</v>
      </c>
      <c r="JB79" s="1231">
        <f t="shared" si="918"/>
        <v>0</v>
      </c>
      <c r="JC79" s="1231">
        <f t="shared" si="918"/>
        <v>0</v>
      </c>
      <c r="JD79" s="942">
        <f t="shared" si="918"/>
        <v>450</v>
      </c>
      <c r="JE79" s="942">
        <f t="shared" si="918"/>
        <v>0</v>
      </c>
      <c r="JF79" s="943">
        <f t="shared" si="918"/>
        <v>450</v>
      </c>
      <c r="JG79" s="944">
        <f t="shared" si="918"/>
        <v>0</v>
      </c>
      <c r="JH79" s="944">
        <f t="shared" si="918"/>
        <v>0</v>
      </c>
      <c r="JI79" s="944">
        <f t="shared" si="918"/>
        <v>0</v>
      </c>
      <c r="JJ79" s="944">
        <f t="shared" si="918"/>
        <v>0</v>
      </c>
      <c r="JK79" s="944">
        <f t="shared" si="918"/>
        <v>0</v>
      </c>
      <c r="JL79" s="944">
        <f t="shared" si="918"/>
        <v>0</v>
      </c>
      <c r="JM79" s="944">
        <f t="shared" si="918"/>
        <v>0</v>
      </c>
      <c r="JN79" s="944">
        <f t="shared" si="918"/>
        <v>0</v>
      </c>
      <c r="JO79" s="1231">
        <f t="shared" si="918"/>
        <v>0</v>
      </c>
      <c r="JP79" s="942">
        <f t="shared" si="918"/>
        <v>0</v>
      </c>
      <c r="JQ79" s="943">
        <f t="shared" si="918"/>
        <v>0</v>
      </c>
      <c r="JR79" s="944">
        <f t="shared" si="918"/>
        <v>0</v>
      </c>
      <c r="JS79" s="944">
        <f t="shared" si="918"/>
        <v>0</v>
      </c>
      <c r="JT79" s="944">
        <f t="shared" si="918"/>
        <v>0</v>
      </c>
      <c r="JU79" s="944">
        <f t="shared" si="918"/>
        <v>0</v>
      </c>
      <c r="JV79" s="945">
        <f t="shared" si="918"/>
        <v>0</v>
      </c>
      <c r="JW79" s="945">
        <f t="shared" si="918"/>
        <v>0</v>
      </c>
      <c r="JX79" s="945">
        <f t="shared" si="918"/>
        <v>0</v>
      </c>
      <c r="JY79" s="945">
        <f t="shared" si="918"/>
        <v>0</v>
      </c>
      <c r="JZ79" s="945">
        <f t="shared" si="918"/>
        <v>0</v>
      </c>
      <c r="KA79" s="945">
        <f t="shared" si="918"/>
        <v>0</v>
      </c>
      <c r="KB79" s="945">
        <f t="shared" si="918"/>
        <v>0</v>
      </c>
      <c r="KC79" s="945">
        <f t="shared" si="918"/>
        <v>0</v>
      </c>
      <c r="KD79" s="946">
        <f t="shared" si="918"/>
        <v>0</v>
      </c>
      <c r="KE79" s="946">
        <f t="shared" si="918"/>
        <v>0</v>
      </c>
      <c r="KF79" s="946">
        <f t="shared" si="918"/>
        <v>0</v>
      </c>
      <c r="KG79" s="946">
        <f t="shared" si="918"/>
        <v>0</v>
      </c>
      <c r="KH79" s="946">
        <f t="shared" si="918"/>
        <v>0</v>
      </c>
      <c r="KI79" s="946">
        <f t="shared" si="918"/>
        <v>0</v>
      </c>
      <c r="KJ79" s="946">
        <f t="shared" si="918"/>
        <v>0</v>
      </c>
      <c r="KK79" s="946">
        <f t="shared" si="918"/>
        <v>0</v>
      </c>
      <c r="KL79" s="946">
        <f t="shared" si="918"/>
        <v>0</v>
      </c>
      <c r="KM79" s="946">
        <f t="shared" si="918"/>
        <v>0</v>
      </c>
      <c r="KN79" s="946">
        <f t="shared" si="918"/>
        <v>0</v>
      </c>
      <c r="KO79" s="946">
        <f t="shared" si="918"/>
        <v>0</v>
      </c>
      <c r="KP79" s="946">
        <f t="shared" si="918"/>
        <v>0</v>
      </c>
      <c r="KQ79" s="946">
        <f t="shared" si="918"/>
        <v>0</v>
      </c>
      <c r="KR79" s="898"/>
      <c r="KS79" s="898"/>
      <c r="KT79" s="898"/>
      <c r="KU79" s="898"/>
      <c r="KV79" s="898"/>
      <c r="KW79" s="898"/>
      <c r="KX79" s="898"/>
      <c r="KY79" s="898"/>
      <c r="KZ79" s="1363"/>
      <c r="LA79" s="1217">
        <f t="shared" ref="LA79:MM79" si="919">SUM(JA79/$DO$19)</f>
        <v>0</v>
      </c>
      <c r="LB79" s="1217">
        <f t="shared" si="919"/>
        <v>0</v>
      </c>
      <c r="LC79" s="1217">
        <f t="shared" si="919"/>
        <v>0</v>
      </c>
      <c r="LD79" s="545">
        <f t="shared" si="919"/>
        <v>118.89035667107001</v>
      </c>
      <c r="LE79" s="545">
        <f t="shared" si="919"/>
        <v>0</v>
      </c>
      <c r="LF79" s="329">
        <f t="shared" si="919"/>
        <v>118.89035667107001</v>
      </c>
      <c r="LG79" s="550">
        <f t="shared" si="919"/>
        <v>0</v>
      </c>
      <c r="LH79" s="550">
        <f t="shared" si="919"/>
        <v>0</v>
      </c>
      <c r="LI79" s="550">
        <f t="shared" si="919"/>
        <v>0</v>
      </c>
      <c r="LJ79" s="550">
        <f t="shared" si="919"/>
        <v>0</v>
      </c>
      <c r="LK79" s="550">
        <f t="shared" si="919"/>
        <v>0</v>
      </c>
      <c r="LL79" s="550">
        <f t="shared" si="919"/>
        <v>0</v>
      </c>
      <c r="LM79" s="550">
        <f t="shared" si="919"/>
        <v>0</v>
      </c>
      <c r="LN79" s="550">
        <f t="shared" si="919"/>
        <v>0</v>
      </c>
      <c r="LO79" s="1217">
        <f t="shared" si="919"/>
        <v>0</v>
      </c>
      <c r="LP79" s="1217">
        <f t="shared" si="919"/>
        <v>0</v>
      </c>
      <c r="LQ79" s="1217">
        <f t="shared" si="919"/>
        <v>0</v>
      </c>
      <c r="LR79" s="550">
        <f t="shared" si="919"/>
        <v>0</v>
      </c>
      <c r="LS79" s="550">
        <f t="shared" si="919"/>
        <v>0</v>
      </c>
      <c r="LT79" s="550">
        <f t="shared" si="919"/>
        <v>0</v>
      </c>
      <c r="LU79" s="550">
        <f t="shared" si="919"/>
        <v>0</v>
      </c>
      <c r="LV79" s="932">
        <f t="shared" si="919"/>
        <v>0</v>
      </c>
      <c r="LW79" s="932">
        <f t="shared" si="919"/>
        <v>0</v>
      </c>
      <c r="LX79" s="932">
        <f t="shared" si="919"/>
        <v>0</v>
      </c>
      <c r="LY79" s="932">
        <f t="shared" si="919"/>
        <v>0</v>
      </c>
      <c r="LZ79" s="932">
        <f t="shared" si="919"/>
        <v>0</v>
      </c>
      <c r="MA79" s="932">
        <f t="shared" si="919"/>
        <v>0</v>
      </c>
      <c r="MB79" s="932">
        <f t="shared" si="919"/>
        <v>0</v>
      </c>
      <c r="MC79" s="932">
        <f t="shared" si="919"/>
        <v>0</v>
      </c>
      <c r="MD79" s="932">
        <f t="shared" si="919"/>
        <v>0</v>
      </c>
      <c r="ME79" s="327">
        <f t="shared" si="919"/>
        <v>0</v>
      </c>
      <c r="MF79" s="327">
        <f t="shared" si="919"/>
        <v>0</v>
      </c>
      <c r="MG79" s="327">
        <f t="shared" si="919"/>
        <v>0</v>
      </c>
      <c r="MH79" s="327">
        <f t="shared" si="919"/>
        <v>0</v>
      </c>
      <c r="MI79" s="327">
        <f t="shared" si="919"/>
        <v>0</v>
      </c>
      <c r="MJ79" s="327">
        <f t="shared" si="919"/>
        <v>0</v>
      </c>
      <c r="MK79" s="327">
        <f t="shared" si="919"/>
        <v>0</v>
      </c>
      <c r="ML79" s="327">
        <f t="shared" si="919"/>
        <v>0</v>
      </c>
      <c r="MM79" s="327">
        <f t="shared" si="919"/>
        <v>0</v>
      </c>
      <c r="MN79" s="327">
        <f t="shared" ref="MN79:MP79" si="920">SUM(KN79/$DO$19)</f>
        <v>0</v>
      </c>
      <c r="MO79" s="327">
        <f t="shared" si="920"/>
        <v>0</v>
      </c>
      <c r="MP79" s="327">
        <f t="shared" si="920"/>
        <v>0</v>
      </c>
      <c r="MQ79" s="327">
        <f>SUM(KQ79/$DO$19)</f>
        <v>0</v>
      </c>
    </row>
    <row r="80" spans="1:355" s="317" customFormat="1" ht="15" hidden="1" customHeight="1" outlineLevel="1" thickTop="1" thickBot="1" x14ac:dyDescent="0.3">
      <c r="A80" s="941"/>
      <c r="B80" s="1911" t="s">
        <v>962</v>
      </c>
      <c r="C80" s="1912"/>
      <c r="D80" s="655"/>
      <c r="E80" s="763"/>
      <c r="F80" s="757"/>
      <c r="G80" s="626"/>
      <c r="H80" s="627"/>
      <c r="I80" s="628"/>
      <c r="J80" s="812"/>
      <c r="K80" s="757"/>
      <c r="L80" s="878"/>
      <c r="M80" s="813"/>
      <c r="N80" s="814"/>
      <c r="O80" s="1537"/>
      <c r="P80" s="815"/>
      <c r="Q80" s="813"/>
      <c r="R80" s="814"/>
      <c r="S80" s="1537"/>
      <c r="T80" s="815"/>
      <c r="U80" s="813"/>
      <c r="V80" s="814"/>
      <c r="W80" s="1537"/>
      <c r="X80" s="815"/>
      <c r="Y80" s="813"/>
      <c r="Z80" s="814"/>
      <c r="AA80" s="1537"/>
      <c r="AB80" s="815"/>
      <c r="AC80" s="813"/>
      <c r="AD80" s="814"/>
      <c r="AE80" s="1537"/>
      <c r="AF80" s="815"/>
      <c r="AG80" s="813"/>
      <c r="AH80" s="814"/>
      <c r="AI80" s="1537"/>
      <c r="AJ80" s="815"/>
      <c r="AK80" s="813"/>
      <c r="AL80" s="814"/>
      <c r="AM80" s="1537"/>
      <c r="AN80" s="815"/>
      <c r="AO80" s="813"/>
      <c r="AP80" s="814"/>
      <c r="AQ80" s="1537"/>
      <c r="AR80" s="815"/>
      <c r="AS80" s="813"/>
      <c r="AT80" s="814"/>
      <c r="AU80" s="1537"/>
      <c r="AV80" s="815"/>
      <c r="AW80" s="813"/>
      <c r="AX80" s="814"/>
      <c r="AY80" s="1537"/>
      <c r="AZ80" s="815"/>
      <c r="BA80" s="813"/>
      <c r="BB80" s="816"/>
      <c r="BC80" s="757"/>
      <c r="BD80" s="815"/>
      <c r="BE80" s="813"/>
      <c r="BF80" s="757"/>
      <c r="BG80" s="815"/>
      <c r="BH80" s="815"/>
      <c r="BI80" s="815"/>
      <c r="BJ80" s="815"/>
      <c r="BK80" s="816"/>
      <c r="BL80" s="1584"/>
      <c r="BM80" s="1585"/>
      <c r="BN80" s="1586"/>
      <c r="BO80" s="1586"/>
      <c r="BP80" s="1587"/>
      <c r="BQ80" s="1484"/>
      <c r="BR80" s="734">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11.434613095470732</v>
      </c>
      <c r="BS80" s="692">
        <f t="shared" si="809"/>
        <v>11.434613095470731</v>
      </c>
      <c r="BT80" s="693">
        <f>AJ71</f>
        <v>1</v>
      </c>
      <c r="BU80" s="1146" t="str">
        <f>$BU$20</f>
        <v>GH Floralicious+</v>
      </c>
      <c r="BV80" s="1159" t="str">
        <f>$BV$20</f>
        <v>Aroma</v>
      </c>
      <c r="BW80" s="1239">
        <f>BW$20</f>
        <v>0</v>
      </c>
      <c r="BX80" s="1239">
        <f t="shared" ref="BX80:DM80" si="921">BX$20</f>
        <v>0.02</v>
      </c>
      <c r="BY80" s="1239">
        <f t="shared" si="921"/>
        <v>0</v>
      </c>
      <c r="BZ80" s="1240">
        <f t="shared" si="921"/>
        <v>8.0000000000000002E-3</v>
      </c>
      <c r="CA80" s="1240">
        <f t="shared" si="921"/>
        <v>0</v>
      </c>
      <c r="CB80" s="1241">
        <f t="shared" si="921"/>
        <v>5.0000000000000001E-3</v>
      </c>
      <c r="CC80" s="1242">
        <f t="shared" si="921"/>
        <v>0</v>
      </c>
      <c r="CD80" s="1242">
        <f t="shared" si="921"/>
        <v>0</v>
      </c>
      <c r="CE80" s="1242">
        <f t="shared" si="921"/>
        <v>0</v>
      </c>
      <c r="CF80" s="1242">
        <f t="shared" si="921"/>
        <v>0</v>
      </c>
      <c r="CG80" s="1242">
        <f t="shared" si="921"/>
        <v>0</v>
      </c>
      <c r="CH80" s="1242">
        <f t="shared" si="921"/>
        <v>0</v>
      </c>
      <c r="CI80" s="1242">
        <f t="shared" si="921"/>
        <v>0</v>
      </c>
      <c r="CJ80" s="1242">
        <f t="shared" si="921"/>
        <v>0</v>
      </c>
      <c r="CK80" s="1239">
        <f t="shared" si="921"/>
        <v>0</v>
      </c>
      <c r="CL80" s="1240">
        <f t="shared" si="921"/>
        <v>0</v>
      </c>
      <c r="CM80" s="1241">
        <f t="shared" si="921"/>
        <v>0</v>
      </c>
      <c r="CN80" s="1242">
        <f t="shared" si="921"/>
        <v>0</v>
      </c>
      <c r="CO80" s="1242">
        <f t="shared" si="921"/>
        <v>0</v>
      </c>
      <c r="CP80" s="1242">
        <f t="shared" si="921"/>
        <v>0</v>
      </c>
      <c r="CQ80" s="1242">
        <f t="shared" si="921"/>
        <v>0</v>
      </c>
      <c r="CR80" s="1243">
        <f t="shared" si="921"/>
        <v>0</v>
      </c>
      <c r="CS80" s="1243">
        <f t="shared" si="921"/>
        <v>0</v>
      </c>
      <c r="CT80" s="1243">
        <f t="shared" si="921"/>
        <v>0</v>
      </c>
      <c r="CU80" s="1243">
        <f t="shared" si="921"/>
        <v>0</v>
      </c>
      <c r="CV80" s="1243">
        <f t="shared" si="921"/>
        <v>0</v>
      </c>
      <c r="CW80" s="1243">
        <f t="shared" si="921"/>
        <v>0</v>
      </c>
      <c r="CX80" s="1243">
        <f t="shared" si="921"/>
        <v>0</v>
      </c>
      <c r="CY80" s="1243">
        <f t="shared" si="921"/>
        <v>0</v>
      </c>
      <c r="CZ80" s="1244">
        <f t="shared" si="921"/>
        <v>0</v>
      </c>
      <c r="DA80" s="1244">
        <f t="shared" si="921"/>
        <v>8.4999999999999995E-4</v>
      </c>
      <c r="DB80" s="1244">
        <f t="shared" si="921"/>
        <v>8.9999999999999993E-3</v>
      </c>
      <c r="DC80" s="1244">
        <f t="shared" si="921"/>
        <v>1.15E-3</v>
      </c>
      <c r="DD80" s="1244">
        <f t="shared" si="921"/>
        <v>0</v>
      </c>
      <c r="DE80" s="1244">
        <f t="shared" si="921"/>
        <v>0</v>
      </c>
      <c r="DF80" s="1244">
        <f t="shared" si="921"/>
        <v>0</v>
      </c>
      <c r="DG80" s="1244">
        <f t="shared" si="921"/>
        <v>0</v>
      </c>
      <c r="DH80" s="1244">
        <f t="shared" si="921"/>
        <v>0</v>
      </c>
      <c r="DI80" s="1244">
        <f t="shared" si="921"/>
        <v>0</v>
      </c>
      <c r="DJ80" s="1244">
        <f t="shared" si="921"/>
        <v>0</v>
      </c>
      <c r="DK80" s="1244">
        <f t="shared" si="921"/>
        <v>0</v>
      </c>
      <c r="DL80" s="1244">
        <f t="shared" si="921"/>
        <v>0</v>
      </c>
      <c r="DM80" s="1244">
        <f t="shared" si="921"/>
        <v>0</v>
      </c>
      <c r="DN80" s="933"/>
      <c r="DT80" s="739"/>
      <c r="EM80" s="898"/>
      <c r="EN80" s="898"/>
      <c r="EO80" s="898"/>
      <c r="EP80" s="898"/>
      <c r="EQ80" s="898"/>
      <c r="ER80" s="898"/>
      <c r="ES80" s="898"/>
      <c r="ET80" s="898"/>
      <c r="EU80" s="898"/>
      <c r="EV80" s="898"/>
      <c r="EW80" s="898"/>
      <c r="EX80" s="898"/>
      <c r="EY80" s="898"/>
      <c r="EZ80" s="1348" t="str">
        <f t="shared" si="811"/>
        <v>GH Floralicious+</v>
      </c>
      <c r="FA80" s="1224">
        <f t="shared" si="812"/>
        <v>0</v>
      </c>
      <c r="FB80" s="1224">
        <f t="shared" si="813"/>
        <v>0.02</v>
      </c>
      <c r="FC80" s="1224">
        <f t="shared" si="814"/>
        <v>0</v>
      </c>
      <c r="FD80" s="544">
        <f t="shared" si="815"/>
        <v>3.4912000000000003E-3</v>
      </c>
      <c r="FE80" s="544">
        <f t="shared" si="816"/>
        <v>0</v>
      </c>
      <c r="FF80" s="324">
        <f t="shared" si="817"/>
        <v>4.1504999999999997E-3</v>
      </c>
      <c r="FG80" s="549">
        <f t="shared" si="818"/>
        <v>0</v>
      </c>
      <c r="FH80" s="549">
        <f t="shared" si="819"/>
        <v>0</v>
      </c>
      <c r="FI80" s="549">
        <f t="shared" si="820"/>
        <v>0</v>
      </c>
      <c r="FJ80" s="549">
        <f t="shared" si="821"/>
        <v>0</v>
      </c>
      <c r="FK80" s="549">
        <f t="shared" si="822"/>
        <v>0</v>
      </c>
      <c r="FL80" s="549">
        <f t="shared" si="823"/>
        <v>0</v>
      </c>
      <c r="FM80" s="549">
        <f t="shared" si="824"/>
        <v>0</v>
      </c>
      <c r="FN80" s="549">
        <f t="shared" si="825"/>
        <v>0</v>
      </c>
      <c r="FO80" s="1203">
        <f t="shared" si="826"/>
        <v>0.02</v>
      </c>
      <c r="FP80" s="544">
        <f t="shared" si="827"/>
        <v>3.4912000000000003E-3</v>
      </c>
      <c r="FQ80" s="324">
        <f t="shared" si="828"/>
        <v>4.1504999999999997E-3</v>
      </c>
      <c r="FR80" s="548">
        <f t="shared" si="829"/>
        <v>0</v>
      </c>
      <c r="FS80" s="548">
        <f t="shared" si="830"/>
        <v>0</v>
      </c>
      <c r="FT80" s="548">
        <f t="shared" si="901"/>
        <v>0</v>
      </c>
      <c r="FU80" s="548">
        <f t="shared" si="831"/>
        <v>0</v>
      </c>
      <c r="FV80" s="928">
        <f t="shared" si="832"/>
        <v>0</v>
      </c>
      <c r="FW80" s="928">
        <f t="shared" si="833"/>
        <v>0</v>
      </c>
      <c r="FX80" s="928">
        <f t="shared" si="834"/>
        <v>0</v>
      </c>
      <c r="FY80" s="928">
        <f t="shared" si="835"/>
        <v>0</v>
      </c>
      <c r="FZ80" s="928">
        <f t="shared" si="836"/>
        <v>0</v>
      </c>
      <c r="GA80" s="928">
        <f t="shared" si="837"/>
        <v>0</v>
      </c>
      <c r="GB80" s="928">
        <f t="shared" si="838"/>
        <v>0</v>
      </c>
      <c r="GC80" s="928">
        <f t="shared" si="839"/>
        <v>0</v>
      </c>
      <c r="GD80" s="326">
        <f t="shared" si="840"/>
        <v>0</v>
      </c>
      <c r="GE80" s="326">
        <f t="shared" si="841"/>
        <v>8.4999999999999995E-4</v>
      </c>
      <c r="GF80" s="326">
        <f t="shared" si="842"/>
        <v>8.9999999999999993E-3</v>
      </c>
      <c r="GG80" s="326">
        <f t="shared" si="843"/>
        <v>1.15E-3</v>
      </c>
      <c r="GH80" s="326">
        <f t="shared" si="844"/>
        <v>0</v>
      </c>
      <c r="GI80" s="326">
        <f t="shared" si="845"/>
        <v>0</v>
      </c>
      <c r="GJ80" s="326">
        <f t="shared" si="846"/>
        <v>0</v>
      </c>
      <c r="GK80" s="326">
        <f t="shared" si="847"/>
        <v>0</v>
      </c>
      <c r="GL80" s="326">
        <f t="shared" si="848"/>
        <v>0</v>
      </c>
      <c r="GM80" s="326">
        <f t="shared" si="849"/>
        <v>0</v>
      </c>
      <c r="GN80" s="326">
        <f t="shared" si="850"/>
        <v>0</v>
      </c>
      <c r="GO80" s="326">
        <f t="shared" si="851"/>
        <v>0</v>
      </c>
      <c r="GP80" s="326">
        <f t="shared" si="852"/>
        <v>0</v>
      </c>
      <c r="GQ80" s="326">
        <f t="shared" si="853"/>
        <v>0</v>
      </c>
      <c r="GR80" s="899"/>
      <c r="GS80" s="899"/>
      <c r="GT80" s="899"/>
      <c r="GU80" s="899"/>
      <c r="GV80" s="899"/>
      <c r="GW80" s="899"/>
      <c r="GX80" s="899"/>
      <c r="GY80" s="899"/>
      <c r="GZ80" s="1374"/>
      <c r="HA80" s="1225">
        <f t="shared" si="854"/>
        <v>0</v>
      </c>
      <c r="HB80" s="1225">
        <f t="shared" si="855"/>
        <v>5.9182764192417673E-3</v>
      </c>
      <c r="HC80" s="1225">
        <f t="shared" si="856"/>
        <v>0</v>
      </c>
      <c r="HD80" s="542">
        <f t="shared" si="857"/>
        <v>1.0330943317428431E-3</v>
      </c>
      <c r="HE80" s="542">
        <f t="shared" si="858"/>
        <v>0</v>
      </c>
      <c r="HF80" s="321">
        <f t="shared" si="859"/>
        <v>1.2281903139031477E-3</v>
      </c>
      <c r="HG80" s="547">
        <f t="shared" si="860"/>
        <v>0</v>
      </c>
      <c r="HH80" s="547">
        <f t="shared" si="861"/>
        <v>0</v>
      </c>
      <c r="HI80" s="547">
        <f t="shared" si="862"/>
        <v>0</v>
      </c>
      <c r="HJ80" s="547">
        <f t="shared" si="863"/>
        <v>0</v>
      </c>
      <c r="HK80" s="547">
        <f t="shared" si="864"/>
        <v>0</v>
      </c>
      <c r="HL80" s="547">
        <f t="shared" si="865"/>
        <v>0</v>
      </c>
      <c r="HM80" s="547">
        <f t="shared" si="866"/>
        <v>0</v>
      </c>
      <c r="HN80" s="547">
        <f t="shared" si="867"/>
        <v>0</v>
      </c>
      <c r="HO80" s="1225">
        <f t="shared" si="868"/>
        <v>0</v>
      </c>
      <c r="HP80" s="542">
        <f t="shared" si="869"/>
        <v>0</v>
      </c>
      <c r="HQ80" s="321">
        <f t="shared" si="870"/>
        <v>0</v>
      </c>
      <c r="HR80" s="547">
        <f t="shared" si="871"/>
        <v>0</v>
      </c>
      <c r="HS80" s="547">
        <f t="shared" si="872"/>
        <v>0</v>
      </c>
      <c r="HT80" s="547">
        <f t="shared" si="873"/>
        <v>0</v>
      </c>
      <c r="HU80" s="547">
        <f t="shared" si="874"/>
        <v>0</v>
      </c>
      <c r="HV80" s="931">
        <f t="shared" si="875"/>
        <v>0</v>
      </c>
      <c r="HW80" s="931">
        <f t="shared" si="876"/>
        <v>0</v>
      </c>
      <c r="HX80" s="931">
        <f t="shared" si="877"/>
        <v>0</v>
      </c>
      <c r="HY80" s="931">
        <f t="shared" si="878"/>
        <v>0</v>
      </c>
      <c r="HZ80" s="931">
        <f t="shared" si="879"/>
        <v>0</v>
      </c>
      <c r="IA80" s="931">
        <f t="shared" si="880"/>
        <v>0</v>
      </c>
      <c r="IB80" s="931">
        <f t="shared" si="881"/>
        <v>0</v>
      </c>
      <c r="IC80" s="931">
        <f t="shared" si="882"/>
        <v>0</v>
      </c>
      <c r="ID80" s="1226">
        <f t="shared" si="883"/>
        <v>0</v>
      </c>
      <c r="IE80" s="1226">
        <f t="shared" si="884"/>
        <v>2.5152674781777512E-4</v>
      </c>
      <c r="IF80" s="1226">
        <f t="shared" si="885"/>
        <v>2.6632243886587953E-3</v>
      </c>
      <c r="IG80" s="1226">
        <f t="shared" si="886"/>
        <v>3.4030089410640169E-4</v>
      </c>
      <c r="IH80" s="1226">
        <f t="shared" si="887"/>
        <v>0</v>
      </c>
      <c r="II80" s="1226">
        <f t="shared" si="888"/>
        <v>0</v>
      </c>
      <c r="IJ80" s="1226">
        <f t="shared" si="889"/>
        <v>0</v>
      </c>
      <c r="IK80" s="1226">
        <f t="shared" si="890"/>
        <v>0</v>
      </c>
      <c r="IL80" s="1226">
        <f t="shared" si="891"/>
        <v>0</v>
      </c>
      <c r="IM80" s="1226">
        <f t="shared" si="892"/>
        <v>0</v>
      </c>
      <c r="IN80" s="1226">
        <f t="shared" si="893"/>
        <v>0</v>
      </c>
      <c r="IO80" s="1226">
        <f t="shared" si="894"/>
        <v>0</v>
      </c>
      <c r="IP80" s="1226">
        <f t="shared" si="895"/>
        <v>0</v>
      </c>
      <c r="IQ80" s="1226">
        <f t="shared" si="896"/>
        <v>0</v>
      </c>
      <c r="IR80" s="902"/>
      <c r="IS80" s="902"/>
      <c r="IT80" s="902"/>
      <c r="IU80" s="902"/>
      <c r="IV80" s="902"/>
      <c r="IW80" s="902"/>
      <c r="IX80" s="902"/>
      <c r="IY80" s="902"/>
      <c r="IZ80" s="1365"/>
      <c r="JA80" s="1231">
        <f t="shared" ref="JA80:KQ80" si="922">SUM(BW80*$DP$20)</f>
        <v>0</v>
      </c>
      <c r="JB80" s="1231">
        <f t="shared" si="922"/>
        <v>10.6</v>
      </c>
      <c r="JC80" s="1231">
        <f t="shared" si="922"/>
        <v>0</v>
      </c>
      <c r="JD80" s="942">
        <f t="shared" si="922"/>
        <v>4.24</v>
      </c>
      <c r="JE80" s="942">
        <f t="shared" si="922"/>
        <v>0</v>
      </c>
      <c r="JF80" s="943">
        <f t="shared" si="922"/>
        <v>2.65</v>
      </c>
      <c r="JG80" s="944">
        <f t="shared" si="922"/>
        <v>0</v>
      </c>
      <c r="JH80" s="944">
        <f t="shared" si="922"/>
        <v>0</v>
      </c>
      <c r="JI80" s="944">
        <f t="shared" si="922"/>
        <v>0</v>
      </c>
      <c r="JJ80" s="944">
        <f t="shared" si="922"/>
        <v>0</v>
      </c>
      <c r="JK80" s="944">
        <f t="shared" si="922"/>
        <v>0</v>
      </c>
      <c r="JL80" s="944">
        <f t="shared" si="922"/>
        <v>0</v>
      </c>
      <c r="JM80" s="944">
        <f t="shared" si="922"/>
        <v>0</v>
      </c>
      <c r="JN80" s="944">
        <f t="shared" si="922"/>
        <v>0</v>
      </c>
      <c r="JO80" s="1231">
        <f t="shared" si="922"/>
        <v>0</v>
      </c>
      <c r="JP80" s="942">
        <f t="shared" si="922"/>
        <v>0</v>
      </c>
      <c r="JQ80" s="943">
        <f t="shared" si="922"/>
        <v>0</v>
      </c>
      <c r="JR80" s="944">
        <f t="shared" si="922"/>
        <v>0</v>
      </c>
      <c r="JS80" s="944">
        <f t="shared" si="922"/>
        <v>0</v>
      </c>
      <c r="JT80" s="944">
        <f t="shared" si="922"/>
        <v>0</v>
      </c>
      <c r="JU80" s="944">
        <f t="shared" si="922"/>
        <v>0</v>
      </c>
      <c r="JV80" s="945">
        <f t="shared" si="922"/>
        <v>0</v>
      </c>
      <c r="JW80" s="945">
        <f t="shared" si="922"/>
        <v>0</v>
      </c>
      <c r="JX80" s="945">
        <f t="shared" si="922"/>
        <v>0</v>
      </c>
      <c r="JY80" s="945">
        <f t="shared" si="922"/>
        <v>0</v>
      </c>
      <c r="JZ80" s="945">
        <f t="shared" si="922"/>
        <v>0</v>
      </c>
      <c r="KA80" s="945">
        <f t="shared" si="922"/>
        <v>0</v>
      </c>
      <c r="KB80" s="945">
        <f t="shared" si="922"/>
        <v>0</v>
      </c>
      <c r="KC80" s="945">
        <f t="shared" si="922"/>
        <v>0</v>
      </c>
      <c r="KD80" s="946">
        <f t="shared" si="922"/>
        <v>0</v>
      </c>
      <c r="KE80" s="946">
        <f t="shared" si="922"/>
        <v>0.45049999999999996</v>
      </c>
      <c r="KF80" s="946">
        <f t="shared" si="922"/>
        <v>4.7699999999999996</v>
      </c>
      <c r="KG80" s="946">
        <f t="shared" si="922"/>
        <v>0.60950000000000004</v>
      </c>
      <c r="KH80" s="946">
        <f t="shared" si="922"/>
        <v>0</v>
      </c>
      <c r="KI80" s="946">
        <f t="shared" si="922"/>
        <v>0</v>
      </c>
      <c r="KJ80" s="946">
        <f t="shared" si="922"/>
        <v>0</v>
      </c>
      <c r="KK80" s="946">
        <f t="shared" si="922"/>
        <v>0</v>
      </c>
      <c r="KL80" s="946">
        <f t="shared" si="922"/>
        <v>0</v>
      </c>
      <c r="KM80" s="946">
        <f t="shared" si="922"/>
        <v>0</v>
      </c>
      <c r="KN80" s="946">
        <f t="shared" si="922"/>
        <v>0</v>
      </c>
      <c r="KO80" s="946">
        <f t="shared" si="922"/>
        <v>0</v>
      </c>
      <c r="KP80" s="946">
        <f t="shared" si="922"/>
        <v>0</v>
      </c>
      <c r="KQ80" s="946">
        <f t="shared" si="922"/>
        <v>0</v>
      </c>
      <c r="KR80" s="898"/>
      <c r="KS80" s="898"/>
      <c r="KT80" s="898"/>
      <c r="KU80" s="898"/>
      <c r="KV80" s="898"/>
      <c r="KW80" s="898"/>
      <c r="KX80" s="898"/>
      <c r="KY80" s="898"/>
      <c r="KZ80" s="1363"/>
      <c r="LA80" s="1217">
        <f t="shared" ref="LA80:MM80" si="923">SUM(JA80/$DO$20)</f>
        <v>0</v>
      </c>
      <c r="LB80" s="1217">
        <f t="shared" si="923"/>
        <v>22.400676246830091</v>
      </c>
      <c r="LC80" s="1217">
        <f t="shared" si="923"/>
        <v>0</v>
      </c>
      <c r="LD80" s="545">
        <f t="shared" si="923"/>
        <v>8.9602704987320383</v>
      </c>
      <c r="LE80" s="545">
        <f t="shared" si="923"/>
        <v>0</v>
      </c>
      <c r="LF80" s="329">
        <f t="shared" si="923"/>
        <v>5.6001690617075228</v>
      </c>
      <c r="LG80" s="550">
        <f t="shared" si="923"/>
        <v>0</v>
      </c>
      <c r="LH80" s="550">
        <f t="shared" si="923"/>
        <v>0</v>
      </c>
      <c r="LI80" s="550">
        <f t="shared" si="923"/>
        <v>0</v>
      </c>
      <c r="LJ80" s="550">
        <f t="shared" si="923"/>
        <v>0</v>
      </c>
      <c r="LK80" s="550">
        <f t="shared" si="923"/>
        <v>0</v>
      </c>
      <c r="LL80" s="550">
        <f t="shared" si="923"/>
        <v>0</v>
      </c>
      <c r="LM80" s="550">
        <f t="shared" si="923"/>
        <v>0</v>
      </c>
      <c r="LN80" s="550">
        <f t="shared" si="923"/>
        <v>0</v>
      </c>
      <c r="LO80" s="1217">
        <f t="shared" si="923"/>
        <v>0</v>
      </c>
      <c r="LP80" s="1217">
        <f t="shared" si="923"/>
        <v>0</v>
      </c>
      <c r="LQ80" s="1217">
        <f t="shared" si="923"/>
        <v>0</v>
      </c>
      <c r="LR80" s="550">
        <f t="shared" si="923"/>
        <v>0</v>
      </c>
      <c r="LS80" s="550">
        <f t="shared" si="923"/>
        <v>0</v>
      </c>
      <c r="LT80" s="550">
        <f t="shared" si="923"/>
        <v>0</v>
      </c>
      <c r="LU80" s="550">
        <f t="shared" si="923"/>
        <v>0</v>
      </c>
      <c r="LV80" s="932">
        <f t="shared" si="923"/>
        <v>0</v>
      </c>
      <c r="LW80" s="932">
        <f t="shared" si="923"/>
        <v>0</v>
      </c>
      <c r="LX80" s="932">
        <f t="shared" si="923"/>
        <v>0</v>
      </c>
      <c r="LY80" s="932">
        <f t="shared" si="923"/>
        <v>0</v>
      </c>
      <c r="LZ80" s="932">
        <f t="shared" si="923"/>
        <v>0</v>
      </c>
      <c r="MA80" s="932">
        <f t="shared" si="923"/>
        <v>0</v>
      </c>
      <c r="MB80" s="932">
        <f t="shared" si="923"/>
        <v>0</v>
      </c>
      <c r="MC80" s="932">
        <f t="shared" si="923"/>
        <v>0</v>
      </c>
      <c r="MD80" s="932">
        <f t="shared" si="923"/>
        <v>0</v>
      </c>
      <c r="ME80" s="327">
        <f t="shared" si="923"/>
        <v>0.95202874049027886</v>
      </c>
      <c r="MF80" s="327">
        <f t="shared" si="923"/>
        <v>10.08030431107354</v>
      </c>
      <c r="MG80" s="327">
        <f t="shared" si="923"/>
        <v>1.2880388841927304</v>
      </c>
      <c r="MH80" s="327">
        <f t="shared" si="923"/>
        <v>0</v>
      </c>
      <c r="MI80" s="327">
        <f t="shared" si="923"/>
        <v>0</v>
      </c>
      <c r="MJ80" s="327">
        <f t="shared" si="923"/>
        <v>0</v>
      </c>
      <c r="MK80" s="327">
        <f t="shared" si="923"/>
        <v>0</v>
      </c>
      <c r="ML80" s="327">
        <f t="shared" si="923"/>
        <v>0</v>
      </c>
      <c r="MM80" s="327">
        <f t="shared" si="923"/>
        <v>0</v>
      </c>
      <c r="MN80" s="327">
        <f t="shared" ref="MN80:MP80" si="924">SUM(KN80/$DO$20)</f>
        <v>0</v>
      </c>
      <c r="MO80" s="327">
        <f t="shared" si="924"/>
        <v>0</v>
      </c>
      <c r="MP80" s="327">
        <f t="shared" si="924"/>
        <v>0</v>
      </c>
      <c r="MQ80" s="327">
        <f>SUM(KQ80/$DO$20)</f>
        <v>0</v>
      </c>
    </row>
    <row r="81" spans="1:355" s="317" customFormat="1" ht="15" hidden="1" customHeight="1" outlineLevel="1" thickTop="1" thickBot="1" x14ac:dyDescent="0.3">
      <c r="A81" s="941"/>
      <c r="B81" s="1913" t="s">
        <v>963</v>
      </c>
      <c r="C81" s="1914"/>
      <c r="D81" s="656"/>
      <c r="E81" s="765"/>
      <c r="F81" s="757"/>
      <c r="G81" s="629"/>
      <c r="H81" s="630"/>
      <c r="I81" s="631"/>
      <c r="J81" s="820"/>
      <c r="K81" s="757"/>
      <c r="L81" s="878"/>
      <c r="M81" s="813"/>
      <c r="N81" s="814"/>
      <c r="O81" s="1537"/>
      <c r="P81" s="815"/>
      <c r="Q81" s="813"/>
      <c r="R81" s="814"/>
      <c r="S81" s="1537"/>
      <c r="T81" s="815"/>
      <c r="U81" s="813"/>
      <c r="V81" s="814"/>
      <c r="W81" s="1537"/>
      <c r="X81" s="815"/>
      <c r="Y81" s="813"/>
      <c r="Z81" s="814"/>
      <c r="AA81" s="1537"/>
      <c r="AB81" s="815"/>
      <c r="AC81" s="813"/>
      <c r="AD81" s="814"/>
      <c r="AE81" s="1537"/>
      <c r="AF81" s="815"/>
      <c r="AG81" s="813"/>
      <c r="AH81" s="814"/>
      <c r="AI81" s="1537"/>
      <c r="AJ81" s="815"/>
      <c r="AK81" s="813"/>
      <c r="AL81" s="814"/>
      <c r="AM81" s="1537"/>
      <c r="AN81" s="815"/>
      <c r="AO81" s="813"/>
      <c r="AP81" s="814"/>
      <c r="AQ81" s="1537"/>
      <c r="AR81" s="815"/>
      <c r="AS81" s="813"/>
      <c r="AT81" s="814"/>
      <c r="AU81" s="1537"/>
      <c r="AV81" s="815"/>
      <c r="AW81" s="813"/>
      <c r="AX81" s="814"/>
      <c r="AY81" s="1537"/>
      <c r="AZ81" s="815"/>
      <c r="BA81" s="813"/>
      <c r="BB81" s="816"/>
      <c r="BC81" s="757"/>
      <c r="BD81" s="815"/>
      <c r="BE81" s="813"/>
      <c r="BF81" s="757"/>
      <c r="BG81" s="815"/>
      <c r="BH81" s="815"/>
      <c r="BI81" s="815"/>
      <c r="BJ81" s="815"/>
      <c r="BK81" s="816"/>
      <c r="BL81" s="1584"/>
      <c r="BM81" s="1585"/>
      <c r="BN81" s="1586"/>
      <c r="BO81" s="1586"/>
      <c r="BP81" s="1587"/>
      <c r="BQ81" s="1484"/>
      <c r="BR81" s="734">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692">
        <f t="shared" si="809"/>
        <v>14.063439601151035</v>
      </c>
      <c r="BT81" s="693">
        <f>AN71</f>
        <v>4</v>
      </c>
      <c r="BU81" s="1146" t="str">
        <f>$BU$21</f>
        <v>GH Diamond Nectar</v>
      </c>
      <c r="BV81" s="1160" t="str">
        <f>$BV$21</f>
        <v>Flavor</v>
      </c>
      <c r="BW81" s="1239">
        <f>BW$21</f>
        <v>0</v>
      </c>
      <c r="BX81" s="1239">
        <f t="shared" ref="BX81:DM81" si="925">BX$21</f>
        <v>0</v>
      </c>
      <c r="BY81" s="1239">
        <f t="shared" si="925"/>
        <v>0</v>
      </c>
      <c r="BZ81" s="1240">
        <f t="shared" si="925"/>
        <v>0.01</v>
      </c>
      <c r="CA81" s="1240">
        <f t="shared" si="925"/>
        <v>0</v>
      </c>
      <c r="CB81" s="1241">
        <f t="shared" si="925"/>
        <v>0.01</v>
      </c>
      <c r="CC81" s="1242">
        <f t="shared" si="925"/>
        <v>0</v>
      </c>
      <c r="CD81" s="1242">
        <f t="shared" si="925"/>
        <v>0</v>
      </c>
      <c r="CE81" s="1242">
        <f t="shared" si="925"/>
        <v>0</v>
      </c>
      <c r="CF81" s="1242">
        <f t="shared" si="925"/>
        <v>0</v>
      </c>
      <c r="CG81" s="1242">
        <f t="shared" si="925"/>
        <v>0</v>
      </c>
      <c r="CH81" s="1242">
        <f t="shared" si="925"/>
        <v>0</v>
      </c>
      <c r="CI81" s="1242">
        <f t="shared" si="925"/>
        <v>0</v>
      </c>
      <c r="CJ81" s="1242">
        <f t="shared" si="925"/>
        <v>0</v>
      </c>
      <c r="CK81" s="1239">
        <f t="shared" si="925"/>
        <v>0</v>
      </c>
      <c r="CL81" s="1240">
        <f t="shared" si="925"/>
        <v>0</v>
      </c>
      <c r="CM81" s="1241">
        <f t="shared" si="925"/>
        <v>0</v>
      </c>
      <c r="CN81" s="1242">
        <f t="shared" si="925"/>
        <v>0</v>
      </c>
      <c r="CO81" s="1242">
        <f t="shared" si="925"/>
        <v>0</v>
      </c>
      <c r="CP81" s="1242">
        <f t="shared" si="925"/>
        <v>0</v>
      </c>
      <c r="CQ81" s="1242">
        <f t="shared" si="925"/>
        <v>0</v>
      </c>
      <c r="CR81" s="1243">
        <f t="shared" si="925"/>
        <v>0</v>
      </c>
      <c r="CS81" s="1243">
        <f t="shared" si="925"/>
        <v>0</v>
      </c>
      <c r="CT81" s="1243">
        <f t="shared" si="925"/>
        <v>0</v>
      </c>
      <c r="CU81" s="1243">
        <f t="shared" si="925"/>
        <v>0</v>
      </c>
      <c r="CV81" s="1243">
        <f t="shared" si="925"/>
        <v>0</v>
      </c>
      <c r="CW81" s="1243">
        <f t="shared" si="925"/>
        <v>0</v>
      </c>
      <c r="CX81" s="1243">
        <f t="shared" si="925"/>
        <v>0</v>
      </c>
      <c r="CY81" s="1243">
        <f t="shared" si="925"/>
        <v>0</v>
      </c>
      <c r="CZ81" s="1244">
        <f t="shared" si="925"/>
        <v>0</v>
      </c>
      <c r="DA81" s="1244">
        <f t="shared" si="925"/>
        <v>5.0000000000000001E-4</v>
      </c>
      <c r="DB81" s="1244">
        <f t="shared" si="925"/>
        <v>9.0000000000000006E-5</v>
      </c>
      <c r="DC81" s="1244">
        <f t="shared" si="925"/>
        <v>0</v>
      </c>
      <c r="DD81" s="1244">
        <f t="shared" si="925"/>
        <v>0</v>
      </c>
      <c r="DE81" s="1244">
        <f t="shared" si="925"/>
        <v>0</v>
      </c>
      <c r="DF81" s="1244">
        <f t="shared" si="925"/>
        <v>0</v>
      </c>
      <c r="DG81" s="1244">
        <f t="shared" si="925"/>
        <v>0</v>
      </c>
      <c r="DH81" s="1244">
        <f t="shared" si="925"/>
        <v>0</v>
      </c>
      <c r="DI81" s="1244">
        <f t="shared" si="925"/>
        <v>0</v>
      </c>
      <c r="DJ81" s="1244">
        <f t="shared" si="925"/>
        <v>0</v>
      </c>
      <c r="DK81" s="1244">
        <f t="shared" si="925"/>
        <v>0</v>
      </c>
      <c r="DL81" s="1244">
        <f t="shared" si="925"/>
        <v>0</v>
      </c>
      <c r="DM81" s="1244">
        <f t="shared" si="925"/>
        <v>0</v>
      </c>
      <c r="DN81" s="933"/>
      <c r="DT81" s="739"/>
      <c r="EM81" s="898"/>
      <c r="EN81" s="898"/>
      <c r="EO81" s="898"/>
      <c r="EP81" s="898"/>
      <c r="EQ81" s="898"/>
      <c r="ER81" s="898"/>
      <c r="ES81" s="898"/>
      <c r="ET81" s="898"/>
      <c r="EU81" s="898"/>
      <c r="EV81" s="898"/>
      <c r="EW81" s="898"/>
      <c r="EX81" s="898"/>
      <c r="EY81" s="898"/>
      <c r="EZ81" s="1348" t="str">
        <f t="shared" si="811"/>
        <v>GH Diamond Nectar</v>
      </c>
      <c r="FA81" s="1224">
        <f t="shared" si="812"/>
        <v>0</v>
      </c>
      <c r="FB81" s="1224">
        <f t="shared" si="813"/>
        <v>0</v>
      </c>
      <c r="FC81" s="1224">
        <f t="shared" si="814"/>
        <v>0</v>
      </c>
      <c r="FD81" s="544">
        <f t="shared" si="815"/>
        <v>1.7455999999999999E-2</v>
      </c>
      <c r="FE81" s="544">
        <f t="shared" si="816"/>
        <v>0</v>
      </c>
      <c r="FF81" s="324">
        <f t="shared" si="817"/>
        <v>3.3203999999999997E-2</v>
      </c>
      <c r="FG81" s="549">
        <f t="shared" si="818"/>
        <v>0</v>
      </c>
      <c r="FH81" s="549">
        <f t="shared" si="819"/>
        <v>0</v>
      </c>
      <c r="FI81" s="549">
        <f t="shared" si="820"/>
        <v>0</v>
      </c>
      <c r="FJ81" s="549">
        <f t="shared" si="821"/>
        <v>0</v>
      </c>
      <c r="FK81" s="549">
        <f t="shared" si="822"/>
        <v>0</v>
      </c>
      <c r="FL81" s="549">
        <f t="shared" si="823"/>
        <v>0</v>
      </c>
      <c r="FM81" s="549">
        <f t="shared" si="824"/>
        <v>0</v>
      </c>
      <c r="FN81" s="549">
        <f t="shared" si="825"/>
        <v>0</v>
      </c>
      <c r="FO81" s="1203">
        <f t="shared" si="826"/>
        <v>0</v>
      </c>
      <c r="FP81" s="544">
        <f t="shared" si="827"/>
        <v>1.7455999999999999E-2</v>
      </c>
      <c r="FQ81" s="324">
        <f t="shared" si="828"/>
        <v>3.3203999999999997E-2</v>
      </c>
      <c r="FR81" s="548">
        <f t="shared" si="829"/>
        <v>0</v>
      </c>
      <c r="FS81" s="548">
        <f t="shared" si="830"/>
        <v>0</v>
      </c>
      <c r="FT81" s="548">
        <f t="shared" si="901"/>
        <v>0</v>
      </c>
      <c r="FU81" s="548">
        <f t="shared" si="831"/>
        <v>0</v>
      </c>
      <c r="FV81" s="928">
        <f t="shared" si="832"/>
        <v>0</v>
      </c>
      <c r="FW81" s="928">
        <f t="shared" si="833"/>
        <v>0</v>
      </c>
      <c r="FX81" s="928">
        <f t="shared" si="834"/>
        <v>0</v>
      </c>
      <c r="FY81" s="928">
        <f t="shared" si="835"/>
        <v>0</v>
      </c>
      <c r="FZ81" s="928">
        <f t="shared" si="836"/>
        <v>0</v>
      </c>
      <c r="GA81" s="928">
        <f t="shared" si="837"/>
        <v>0</v>
      </c>
      <c r="GB81" s="928">
        <f t="shared" si="838"/>
        <v>0</v>
      </c>
      <c r="GC81" s="928">
        <f t="shared" si="839"/>
        <v>0</v>
      </c>
      <c r="GD81" s="326">
        <f t="shared" si="840"/>
        <v>0</v>
      </c>
      <c r="GE81" s="326">
        <f t="shared" si="841"/>
        <v>2E-3</v>
      </c>
      <c r="GF81" s="326">
        <f t="shared" si="842"/>
        <v>3.6000000000000002E-4</v>
      </c>
      <c r="GG81" s="326">
        <f t="shared" si="843"/>
        <v>0</v>
      </c>
      <c r="GH81" s="326">
        <f t="shared" si="844"/>
        <v>0</v>
      </c>
      <c r="GI81" s="326">
        <f t="shared" si="845"/>
        <v>0</v>
      </c>
      <c r="GJ81" s="326">
        <f t="shared" si="846"/>
        <v>0</v>
      </c>
      <c r="GK81" s="326">
        <f t="shared" si="847"/>
        <v>0</v>
      </c>
      <c r="GL81" s="326">
        <f t="shared" si="848"/>
        <v>0</v>
      </c>
      <c r="GM81" s="326">
        <f t="shared" si="849"/>
        <v>0</v>
      </c>
      <c r="GN81" s="326">
        <f t="shared" si="850"/>
        <v>0</v>
      </c>
      <c r="GO81" s="326">
        <f t="shared" si="851"/>
        <v>0</v>
      </c>
      <c r="GP81" s="326">
        <f t="shared" si="852"/>
        <v>0</v>
      </c>
      <c r="GQ81" s="326">
        <f t="shared" si="853"/>
        <v>0</v>
      </c>
      <c r="GR81" s="899"/>
      <c r="GS81" s="899"/>
      <c r="GT81" s="899"/>
      <c r="GU81" s="899"/>
      <c r="GV81" s="899"/>
      <c r="GW81" s="899"/>
      <c r="GX81" s="899"/>
      <c r="GY81" s="899"/>
      <c r="GZ81" s="1374"/>
      <c r="HA81" s="1225">
        <f t="shared" si="854"/>
        <v>0</v>
      </c>
      <c r="HB81" s="1225">
        <f t="shared" si="855"/>
        <v>0</v>
      </c>
      <c r="HC81" s="1225">
        <f t="shared" si="856"/>
        <v>0</v>
      </c>
      <c r="HD81" s="542">
        <f t="shared" si="857"/>
        <v>4.6301660067463689E-3</v>
      </c>
      <c r="HE81" s="542">
        <f t="shared" si="858"/>
        <v>0</v>
      </c>
      <c r="HF81" s="321">
        <f t="shared" si="859"/>
        <v>8.8072887309811193E-3</v>
      </c>
      <c r="HG81" s="547">
        <f t="shared" si="860"/>
        <v>0</v>
      </c>
      <c r="HH81" s="547">
        <f t="shared" si="861"/>
        <v>0</v>
      </c>
      <c r="HI81" s="547">
        <f t="shared" si="862"/>
        <v>0</v>
      </c>
      <c r="HJ81" s="547">
        <f t="shared" si="863"/>
        <v>0</v>
      </c>
      <c r="HK81" s="547">
        <f t="shared" si="864"/>
        <v>0</v>
      </c>
      <c r="HL81" s="547">
        <f t="shared" si="865"/>
        <v>0</v>
      </c>
      <c r="HM81" s="547">
        <f t="shared" si="866"/>
        <v>0</v>
      </c>
      <c r="HN81" s="547">
        <f t="shared" si="867"/>
        <v>0</v>
      </c>
      <c r="HO81" s="1225">
        <f t="shared" si="868"/>
        <v>0</v>
      </c>
      <c r="HP81" s="542">
        <f t="shared" si="869"/>
        <v>0</v>
      </c>
      <c r="HQ81" s="321">
        <f t="shared" si="870"/>
        <v>0</v>
      </c>
      <c r="HR81" s="547">
        <f t="shared" si="871"/>
        <v>0</v>
      </c>
      <c r="HS81" s="547">
        <f t="shared" si="872"/>
        <v>0</v>
      </c>
      <c r="HT81" s="547">
        <f t="shared" si="873"/>
        <v>0</v>
      </c>
      <c r="HU81" s="547">
        <f t="shared" si="874"/>
        <v>0</v>
      </c>
      <c r="HV81" s="931">
        <f t="shared" si="875"/>
        <v>0</v>
      </c>
      <c r="HW81" s="931">
        <f t="shared" si="876"/>
        <v>0</v>
      </c>
      <c r="HX81" s="931">
        <f t="shared" si="877"/>
        <v>0</v>
      </c>
      <c r="HY81" s="931">
        <f t="shared" si="878"/>
        <v>0</v>
      </c>
      <c r="HZ81" s="931">
        <f t="shared" si="879"/>
        <v>0</v>
      </c>
      <c r="IA81" s="931">
        <f t="shared" si="880"/>
        <v>0</v>
      </c>
      <c r="IB81" s="931">
        <f t="shared" si="881"/>
        <v>0</v>
      </c>
      <c r="IC81" s="931">
        <f t="shared" si="882"/>
        <v>0</v>
      </c>
      <c r="ID81" s="1226">
        <f t="shared" si="883"/>
        <v>0</v>
      </c>
      <c r="IE81" s="1226">
        <f t="shared" si="884"/>
        <v>5.3049564696910738E-4</v>
      </c>
      <c r="IF81" s="1226">
        <f t="shared" si="885"/>
        <v>9.5489216454439327E-5</v>
      </c>
      <c r="IG81" s="1226">
        <f t="shared" si="886"/>
        <v>0</v>
      </c>
      <c r="IH81" s="1226">
        <f t="shared" si="887"/>
        <v>0</v>
      </c>
      <c r="II81" s="1226">
        <f t="shared" si="888"/>
        <v>0</v>
      </c>
      <c r="IJ81" s="1226">
        <f t="shared" si="889"/>
        <v>0</v>
      </c>
      <c r="IK81" s="1226">
        <f t="shared" si="890"/>
        <v>0</v>
      </c>
      <c r="IL81" s="1226">
        <f t="shared" si="891"/>
        <v>0</v>
      </c>
      <c r="IM81" s="1226">
        <f t="shared" si="892"/>
        <v>0</v>
      </c>
      <c r="IN81" s="1226">
        <f t="shared" si="893"/>
        <v>0</v>
      </c>
      <c r="IO81" s="1226">
        <f t="shared" si="894"/>
        <v>0</v>
      </c>
      <c r="IP81" s="1226">
        <f t="shared" si="895"/>
        <v>0</v>
      </c>
      <c r="IQ81" s="1226">
        <f t="shared" si="896"/>
        <v>0</v>
      </c>
      <c r="IR81" s="902"/>
      <c r="IS81" s="902"/>
      <c r="IT81" s="902"/>
      <c r="IU81" s="902"/>
      <c r="IV81" s="902"/>
      <c r="IW81" s="902"/>
      <c r="IX81" s="902"/>
      <c r="IY81" s="902"/>
      <c r="IZ81" s="1365"/>
      <c r="JA81" s="1231">
        <f t="shared" ref="JA81:KQ81" si="926">SUM(BW81*$DP$21)</f>
        <v>0</v>
      </c>
      <c r="JB81" s="1231">
        <f t="shared" si="926"/>
        <v>0</v>
      </c>
      <c r="JC81" s="1231">
        <f t="shared" si="926"/>
        <v>0</v>
      </c>
      <c r="JD81" s="942">
        <f t="shared" si="926"/>
        <v>38</v>
      </c>
      <c r="JE81" s="942">
        <f t="shared" si="926"/>
        <v>0</v>
      </c>
      <c r="JF81" s="943">
        <f t="shared" si="926"/>
        <v>38</v>
      </c>
      <c r="JG81" s="944">
        <f t="shared" si="926"/>
        <v>0</v>
      </c>
      <c r="JH81" s="944">
        <f t="shared" si="926"/>
        <v>0</v>
      </c>
      <c r="JI81" s="944">
        <f t="shared" si="926"/>
        <v>0</v>
      </c>
      <c r="JJ81" s="944">
        <f t="shared" si="926"/>
        <v>0</v>
      </c>
      <c r="JK81" s="944">
        <f t="shared" si="926"/>
        <v>0</v>
      </c>
      <c r="JL81" s="944">
        <f t="shared" si="926"/>
        <v>0</v>
      </c>
      <c r="JM81" s="944">
        <f t="shared" si="926"/>
        <v>0</v>
      </c>
      <c r="JN81" s="944">
        <f t="shared" si="926"/>
        <v>0</v>
      </c>
      <c r="JO81" s="1231">
        <f t="shared" si="926"/>
        <v>0</v>
      </c>
      <c r="JP81" s="942">
        <f t="shared" si="926"/>
        <v>0</v>
      </c>
      <c r="JQ81" s="943">
        <f t="shared" si="926"/>
        <v>0</v>
      </c>
      <c r="JR81" s="944">
        <f t="shared" si="926"/>
        <v>0</v>
      </c>
      <c r="JS81" s="944">
        <f t="shared" si="926"/>
        <v>0</v>
      </c>
      <c r="JT81" s="944">
        <f t="shared" si="926"/>
        <v>0</v>
      </c>
      <c r="JU81" s="944">
        <f t="shared" si="926"/>
        <v>0</v>
      </c>
      <c r="JV81" s="945">
        <f t="shared" si="926"/>
        <v>0</v>
      </c>
      <c r="JW81" s="945">
        <f t="shared" si="926"/>
        <v>0</v>
      </c>
      <c r="JX81" s="945">
        <f t="shared" si="926"/>
        <v>0</v>
      </c>
      <c r="JY81" s="945">
        <f t="shared" si="926"/>
        <v>0</v>
      </c>
      <c r="JZ81" s="945">
        <f t="shared" si="926"/>
        <v>0</v>
      </c>
      <c r="KA81" s="945">
        <f t="shared" si="926"/>
        <v>0</v>
      </c>
      <c r="KB81" s="945">
        <f t="shared" si="926"/>
        <v>0</v>
      </c>
      <c r="KC81" s="945">
        <f t="shared" si="926"/>
        <v>0</v>
      </c>
      <c r="KD81" s="946">
        <f t="shared" si="926"/>
        <v>0</v>
      </c>
      <c r="KE81" s="946">
        <f t="shared" si="926"/>
        <v>1.9000000000000001</v>
      </c>
      <c r="KF81" s="946">
        <f t="shared" si="926"/>
        <v>0.34200000000000003</v>
      </c>
      <c r="KG81" s="946">
        <f t="shared" si="926"/>
        <v>0</v>
      </c>
      <c r="KH81" s="946">
        <f t="shared" si="926"/>
        <v>0</v>
      </c>
      <c r="KI81" s="946">
        <f t="shared" si="926"/>
        <v>0</v>
      </c>
      <c r="KJ81" s="946">
        <f t="shared" si="926"/>
        <v>0</v>
      </c>
      <c r="KK81" s="946">
        <f t="shared" si="926"/>
        <v>0</v>
      </c>
      <c r="KL81" s="946">
        <f t="shared" si="926"/>
        <v>0</v>
      </c>
      <c r="KM81" s="946">
        <f t="shared" si="926"/>
        <v>0</v>
      </c>
      <c r="KN81" s="946">
        <f t="shared" si="926"/>
        <v>0</v>
      </c>
      <c r="KO81" s="946">
        <f t="shared" si="926"/>
        <v>0</v>
      </c>
      <c r="KP81" s="946">
        <f t="shared" si="926"/>
        <v>0</v>
      </c>
      <c r="KQ81" s="946">
        <f t="shared" si="926"/>
        <v>0</v>
      </c>
      <c r="KR81" s="898"/>
      <c r="KS81" s="898"/>
      <c r="KT81" s="898"/>
      <c r="KU81" s="898"/>
      <c r="KV81" s="898"/>
      <c r="KW81" s="898"/>
      <c r="KX81" s="898"/>
      <c r="KY81" s="898"/>
      <c r="KZ81" s="1363"/>
      <c r="LA81" s="1217">
        <f t="shared" ref="LA81:MM81" si="927">SUM(JA81/$DO$21)</f>
        <v>0</v>
      </c>
      <c r="LB81" s="1217">
        <f t="shared" si="927"/>
        <v>0</v>
      </c>
      <c r="LC81" s="1217">
        <f t="shared" si="927"/>
        <v>0</v>
      </c>
      <c r="LD81" s="545">
        <f t="shared" si="927"/>
        <v>10.039630118890356</v>
      </c>
      <c r="LE81" s="545">
        <f t="shared" si="927"/>
        <v>0</v>
      </c>
      <c r="LF81" s="329">
        <f t="shared" si="927"/>
        <v>10.039630118890356</v>
      </c>
      <c r="LG81" s="550">
        <f t="shared" si="927"/>
        <v>0</v>
      </c>
      <c r="LH81" s="550">
        <f t="shared" si="927"/>
        <v>0</v>
      </c>
      <c r="LI81" s="550">
        <f t="shared" si="927"/>
        <v>0</v>
      </c>
      <c r="LJ81" s="550">
        <f t="shared" si="927"/>
        <v>0</v>
      </c>
      <c r="LK81" s="550">
        <f t="shared" si="927"/>
        <v>0</v>
      </c>
      <c r="LL81" s="550">
        <f t="shared" si="927"/>
        <v>0</v>
      </c>
      <c r="LM81" s="550">
        <f t="shared" si="927"/>
        <v>0</v>
      </c>
      <c r="LN81" s="550">
        <f t="shared" si="927"/>
        <v>0</v>
      </c>
      <c r="LO81" s="1217">
        <f t="shared" si="927"/>
        <v>0</v>
      </c>
      <c r="LP81" s="1217">
        <f t="shared" si="927"/>
        <v>0</v>
      </c>
      <c r="LQ81" s="1217">
        <f t="shared" si="927"/>
        <v>0</v>
      </c>
      <c r="LR81" s="550">
        <f t="shared" si="927"/>
        <v>0</v>
      </c>
      <c r="LS81" s="550">
        <f t="shared" si="927"/>
        <v>0</v>
      </c>
      <c r="LT81" s="550">
        <f t="shared" si="927"/>
        <v>0</v>
      </c>
      <c r="LU81" s="550">
        <f t="shared" si="927"/>
        <v>0</v>
      </c>
      <c r="LV81" s="932">
        <f t="shared" si="927"/>
        <v>0</v>
      </c>
      <c r="LW81" s="932">
        <f t="shared" si="927"/>
        <v>0</v>
      </c>
      <c r="LX81" s="932">
        <f t="shared" si="927"/>
        <v>0</v>
      </c>
      <c r="LY81" s="932">
        <f t="shared" si="927"/>
        <v>0</v>
      </c>
      <c r="LZ81" s="932">
        <f t="shared" si="927"/>
        <v>0</v>
      </c>
      <c r="MA81" s="932">
        <f t="shared" si="927"/>
        <v>0</v>
      </c>
      <c r="MB81" s="932">
        <f t="shared" si="927"/>
        <v>0</v>
      </c>
      <c r="MC81" s="932">
        <f t="shared" si="927"/>
        <v>0</v>
      </c>
      <c r="MD81" s="932">
        <f t="shared" si="927"/>
        <v>0</v>
      </c>
      <c r="ME81" s="327">
        <f t="shared" si="927"/>
        <v>0.50198150594451785</v>
      </c>
      <c r="MF81" s="327">
        <f t="shared" si="927"/>
        <v>9.0356671070013217E-2</v>
      </c>
      <c r="MG81" s="327">
        <f t="shared" si="927"/>
        <v>0</v>
      </c>
      <c r="MH81" s="327">
        <f t="shared" si="927"/>
        <v>0</v>
      </c>
      <c r="MI81" s="327">
        <f t="shared" si="927"/>
        <v>0</v>
      </c>
      <c r="MJ81" s="327">
        <f t="shared" si="927"/>
        <v>0</v>
      </c>
      <c r="MK81" s="327">
        <f t="shared" si="927"/>
        <v>0</v>
      </c>
      <c r="ML81" s="327">
        <f t="shared" si="927"/>
        <v>0</v>
      </c>
      <c r="MM81" s="327">
        <f t="shared" si="927"/>
        <v>0</v>
      </c>
      <c r="MN81" s="327">
        <f t="shared" ref="MN81:MP81" si="928">SUM(KN81/$DO$21)</f>
        <v>0</v>
      </c>
      <c r="MO81" s="327">
        <f t="shared" si="928"/>
        <v>0</v>
      </c>
      <c r="MP81" s="327">
        <f t="shared" si="928"/>
        <v>0</v>
      </c>
      <c r="MQ81" s="327">
        <f>SUM(KQ81/$DO$21)</f>
        <v>0</v>
      </c>
    </row>
    <row r="82" spans="1:355" s="317" customFormat="1" ht="15" hidden="1" customHeight="1" outlineLevel="1" thickTop="1" thickBot="1" x14ac:dyDescent="0.3">
      <c r="A82" s="941"/>
      <c r="B82" s="1915" t="s">
        <v>964</v>
      </c>
      <c r="C82" s="1916"/>
      <c r="D82" s="655"/>
      <c r="E82" s="766"/>
      <c r="F82" s="757"/>
      <c r="G82" s="632"/>
      <c r="H82" s="633"/>
      <c r="I82" s="634"/>
      <c r="J82" s="820"/>
      <c r="K82" s="757"/>
      <c r="L82" s="878"/>
      <c r="M82" s="813"/>
      <c r="N82" s="814"/>
      <c r="O82" s="1537"/>
      <c r="P82" s="815"/>
      <c r="Q82" s="813"/>
      <c r="R82" s="814"/>
      <c r="S82" s="1537"/>
      <c r="T82" s="815"/>
      <c r="U82" s="813"/>
      <c r="V82" s="814"/>
      <c r="W82" s="1537"/>
      <c r="X82" s="815"/>
      <c r="Y82" s="813"/>
      <c r="Z82" s="814"/>
      <c r="AA82" s="1537"/>
      <c r="AB82" s="815"/>
      <c r="AC82" s="813"/>
      <c r="AD82" s="814"/>
      <c r="AE82" s="1537"/>
      <c r="AF82" s="815"/>
      <c r="AG82" s="813"/>
      <c r="AH82" s="814"/>
      <c r="AI82" s="1537"/>
      <c r="AJ82" s="815"/>
      <c r="AK82" s="813"/>
      <c r="AL82" s="814"/>
      <c r="AM82" s="1537"/>
      <c r="AN82" s="815"/>
      <c r="AO82" s="813"/>
      <c r="AP82" s="814"/>
      <c r="AQ82" s="1537"/>
      <c r="AR82" s="815"/>
      <c r="AS82" s="813"/>
      <c r="AT82" s="814"/>
      <c r="AU82" s="1537"/>
      <c r="AV82" s="815"/>
      <c r="AW82" s="813"/>
      <c r="AX82" s="814"/>
      <c r="AY82" s="1537"/>
      <c r="AZ82" s="815"/>
      <c r="BA82" s="813"/>
      <c r="BB82" s="816"/>
      <c r="BC82" s="757"/>
      <c r="BD82" s="815"/>
      <c r="BE82" s="813"/>
      <c r="BF82" s="757"/>
      <c r="BG82" s="815"/>
      <c r="BH82" s="815"/>
      <c r="BI82" s="815"/>
      <c r="BJ82" s="815"/>
      <c r="BK82" s="816"/>
      <c r="BL82" s="1586"/>
      <c r="BM82" s="1585"/>
      <c r="BN82" s="1586"/>
      <c r="BO82" s="1586"/>
      <c r="BP82" s="1587"/>
      <c r="BQ82" s="1484"/>
      <c r="BR82" s="734">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692">
        <f t="shared" si="809"/>
        <v>0</v>
      </c>
      <c r="BT82" s="693">
        <f>AR71</f>
        <v>0</v>
      </c>
      <c r="BU82" s="1146">
        <f>$BU$22</f>
        <v>0</v>
      </c>
      <c r="BV82" s="694">
        <f>$BV$22</f>
        <v>0</v>
      </c>
      <c r="BW82" s="1239">
        <f>BW$22</f>
        <v>0</v>
      </c>
      <c r="BX82" s="1239">
        <f t="shared" ref="BX82:DM82" si="929">BX$22</f>
        <v>0</v>
      </c>
      <c r="BY82" s="1239">
        <f t="shared" si="929"/>
        <v>0</v>
      </c>
      <c r="BZ82" s="1240">
        <f t="shared" si="929"/>
        <v>0</v>
      </c>
      <c r="CA82" s="1240">
        <f t="shared" si="929"/>
        <v>0</v>
      </c>
      <c r="CB82" s="1241">
        <f t="shared" si="929"/>
        <v>0</v>
      </c>
      <c r="CC82" s="1242">
        <f t="shared" si="929"/>
        <v>0</v>
      </c>
      <c r="CD82" s="1242">
        <f t="shared" si="929"/>
        <v>0</v>
      </c>
      <c r="CE82" s="1242">
        <f t="shared" si="929"/>
        <v>0</v>
      </c>
      <c r="CF82" s="1242">
        <f t="shared" si="929"/>
        <v>0</v>
      </c>
      <c r="CG82" s="1242">
        <f t="shared" si="929"/>
        <v>0</v>
      </c>
      <c r="CH82" s="1242">
        <f t="shared" si="929"/>
        <v>0</v>
      </c>
      <c r="CI82" s="1242">
        <f t="shared" si="929"/>
        <v>0</v>
      </c>
      <c r="CJ82" s="1242">
        <f t="shared" si="929"/>
        <v>0</v>
      </c>
      <c r="CK82" s="1239">
        <f t="shared" si="929"/>
        <v>0</v>
      </c>
      <c r="CL82" s="1240">
        <f t="shared" si="929"/>
        <v>0</v>
      </c>
      <c r="CM82" s="1241">
        <f t="shared" si="929"/>
        <v>0</v>
      </c>
      <c r="CN82" s="1242">
        <f t="shared" si="929"/>
        <v>0</v>
      </c>
      <c r="CO82" s="1242">
        <f t="shared" si="929"/>
        <v>0</v>
      </c>
      <c r="CP82" s="1242">
        <f t="shared" si="929"/>
        <v>0</v>
      </c>
      <c r="CQ82" s="1242">
        <f t="shared" si="929"/>
        <v>0</v>
      </c>
      <c r="CR82" s="1243">
        <f t="shared" si="929"/>
        <v>0</v>
      </c>
      <c r="CS82" s="1243">
        <f t="shared" si="929"/>
        <v>0</v>
      </c>
      <c r="CT82" s="1243">
        <f t="shared" si="929"/>
        <v>0</v>
      </c>
      <c r="CU82" s="1243">
        <f t="shared" si="929"/>
        <v>0</v>
      </c>
      <c r="CV82" s="1243">
        <f t="shared" si="929"/>
        <v>0</v>
      </c>
      <c r="CW82" s="1243">
        <f t="shared" si="929"/>
        <v>0</v>
      </c>
      <c r="CX82" s="1243">
        <f t="shared" si="929"/>
        <v>0</v>
      </c>
      <c r="CY82" s="1243">
        <f t="shared" si="929"/>
        <v>0</v>
      </c>
      <c r="CZ82" s="1244">
        <f t="shared" si="929"/>
        <v>0</v>
      </c>
      <c r="DA82" s="1244">
        <f t="shared" si="929"/>
        <v>0</v>
      </c>
      <c r="DB82" s="1244">
        <f t="shared" si="929"/>
        <v>0</v>
      </c>
      <c r="DC82" s="1244">
        <f t="shared" si="929"/>
        <v>0</v>
      </c>
      <c r="DD82" s="1244">
        <f t="shared" si="929"/>
        <v>0</v>
      </c>
      <c r="DE82" s="1244">
        <f t="shared" si="929"/>
        <v>0</v>
      </c>
      <c r="DF82" s="1244">
        <f t="shared" si="929"/>
        <v>0</v>
      </c>
      <c r="DG82" s="1244">
        <f t="shared" si="929"/>
        <v>0</v>
      </c>
      <c r="DH82" s="1244">
        <f t="shared" si="929"/>
        <v>0</v>
      </c>
      <c r="DI82" s="1244">
        <f t="shared" si="929"/>
        <v>0</v>
      </c>
      <c r="DJ82" s="1244">
        <f t="shared" si="929"/>
        <v>0</v>
      </c>
      <c r="DK82" s="1244">
        <f t="shared" si="929"/>
        <v>0</v>
      </c>
      <c r="DL82" s="1244">
        <f t="shared" si="929"/>
        <v>0</v>
      </c>
      <c r="DM82" s="1244">
        <f t="shared" si="929"/>
        <v>0</v>
      </c>
      <c r="DN82" s="933"/>
      <c r="DT82" s="739"/>
      <c r="EM82" s="898"/>
      <c r="EN82" s="898"/>
      <c r="EO82" s="898"/>
      <c r="EP82" s="898"/>
      <c r="EQ82" s="898"/>
      <c r="ER82" s="898"/>
      <c r="ES82" s="898"/>
      <c r="ET82" s="898"/>
      <c r="EU82" s="898"/>
      <c r="EV82" s="898"/>
      <c r="EW82" s="898"/>
      <c r="EX82" s="898"/>
      <c r="EY82" s="898"/>
      <c r="EZ82" s="1348">
        <f t="shared" si="811"/>
        <v>0</v>
      </c>
      <c r="FA82" s="1224">
        <f t="shared" si="812"/>
        <v>0</v>
      </c>
      <c r="FB82" s="1224">
        <f t="shared" si="813"/>
        <v>0</v>
      </c>
      <c r="FC82" s="1224">
        <f t="shared" si="814"/>
        <v>0</v>
      </c>
      <c r="FD82" s="544">
        <f t="shared" si="815"/>
        <v>0</v>
      </c>
      <c r="FE82" s="544">
        <f t="shared" si="816"/>
        <v>0</v>
      </c>
      <c r="FF82" s="324">
        <f t="shared" si="817"/>
        <v>0</v>
      </c>
      <c r="FG82" s="549">
        <f t="shared" si="818"/>
        <v>0</v>
      </c>
      <c r="FH82" s="549">
        <f t="shared" si="819"/>
        <v>0</v>
      </c>
      <c r="FI82" s="549">
        <f t="shared" si="820"/>
        <v>0</v>
      </c>
      <c r="FJ82" s="549">
        <f t="shared" si="821"/>
        <v>0</v>
      </c>
      <c r="FK82" s="549">
        <f t="shared" si="822"/>
        <v>0</v>
      </c>
      <c r="FL82" s="549">
        <f t="shared" si="823"/>
        <v>0</v>
      </c>
      <c r="FM82" s="549">
        <f t="shared" si="824"/>
        <v>0</v>
      </c>
      <c r="FN82" s="549">
        <f t="shared" si="825"/>
        <v>0</v>
      </c>
      <c r="FO82" s="1203">
        <f t="shared" si="826"/>
        <v>0</v>
      </c>
      <c r="FP82" s="544">
        <f t="shared" si="827"/>
        <v>0</v>
      </c>
      <c r="FQ82" s="324">
        <f t="shared" si="828"/>
        <v>0</v>
      </c>
      <c r="FR82" s="548">
        <f t="shared" si="829"/>
        <v>0</v>
      </c>
      <c r="FS82" s="548">
        <f t="shared" si="830"/>
        <v>0</v>
      </c>
      <c r="FT82" s="548">
        <f t="shared" si="901"/>
        <v>0</v>
      </c>
      <c r="FU82" s="548">
        <f t="shared" si="831"/>
        <v>0</v>
      </c>
      <c r="FV82" s="928">
        <f t="shared" si="832"/>
        <v>0</v>
      </c>
      <c r="FW82" s="928">
        <f t="shared" si="833"/>
        <v>0</v>
      </c>
      <c r="FX82" s="928">
        <f t="shared" si="834"/>
        <v>0</v>
      </c>
      <c r="FY82" s="928">
        <f t="shared" si="835"/>
        <v>0</v>
      </c>
      <c r="FZ82" s="928">
        <f t="shared" si="836"/>
        <v>0</v>
      </c>
      <c r="GA82" s="928">
        <f t="shared" si="837"/>
        <v>0</v>
      </c>
      <c r="GB82" s="928">
        <f t="shared" si="838"/>
        <v>0</v>
      </c>
      <c r="GC82" s="928">
        <f t="shared" si="839"/>
        <v>0</v>
      </c>
      <c r="GD82" s="326">
        <f t="shared" si="840"/>
        <v>0</v>
      </c>
      <c r="GE82" s="326">
        <f t="shared" si="841"/>
        <v>0</v>
      </c>
      <c r="GF82" s="326">
        <f t="shared" si="842"/>
        <v>0</v>
      </c>
      <c r="GG82" s="326">
        <f t="shared" si="843"/>
        <v>0</v>
      </c>
      <c r="GH82" s="326">
        <f t="shared" si="844"/>
        <v>0</v>
      </c>
      <c r="GI82" s="326">
        <f t="shared" si="845"/>
        <v>0</v>
      </c>
      <c r="GJ82" s="326">
        <f t="shared" si="846"/>
        <v>0</v>
      </c>
      <c r="GK82" s="326">
        <f t="shared" si="847"/>
        <v>0</v>
      </c>
      <c r="GL82" s="326">
        <f t="shared" si="848"/>
        <v>0</v>
      </c>
      <c r="GM82" s="326">
        <f t="shared" si="849"/>
        <v>0</v>
      </c>
      <c r="GN82" s="326">
        <f t="shared" si="850"/>
        <v>0</v>
      </c>
      <c r="GO82" s="326">
        <f t="shared" si="851"/>
        <v>0</v>
      </c>
      <c r="GP82" s="326">
        <f t="shared" si="852"/>
        <v>0</v>
      </c>
      <c r="GQ82" s="326">
        <f t="shared" si="853"/>
        <v>0</v>
      </c>
      <c r="GR82" s="898"/>
      <c r="GS82" s="898"/>
      <c r="GT82" s="898"/>
      <c r="GU82" s="898"/>
      <c r="GV82" s="898"/>
      <c r="GW82" s="898"/>
      <c r="GX82" s="898"/>
      <c r="GY82" s="898"/>
      <c r="GZ82" s="1375"/>
      <c r="HA82" s="1225">
        <f t="shared" si="854"/>
        <v>0</v>
      </c>
      <c r="HB82" s="1225">
        <f t="shared" si="855"/>
        <v>0</v>
      </c>
      <c r="HC82" s="1225">
        <f t="shared" si="856"/>
        <v>0</v>
      </c>
      <c r="HD82" s="542">
        <f t="shared" si="857"/>
        <v>0</v>
      </c>
      <c r="HE82" s="542">
        <f t="shared" si="858"/>
        <v>0</v>
      </c>
      <c r="HF82" s="321">
        <f t="shared" si="859"/>
        <v>0</v>
      </c>
      <c r="HG82" s="547">
        <f t="shared" si="860"/>
        <v>0</v>
      </c>
      <c r="HH82" s="547">
        <f t="shared" si="861"/>
        <v>0</v>
      </c>
      <c r="HI82" s="547">
        <f t="shared" si="862"/>
        <v>0</v>
      </c>
      <c r="HJ82" s="547">
        <f t="shared" si="863"/>
        <v>0</v>
      </c>
      <c r="HK82" s="547">
        <f t="shared" si="864"/>
        <v>0</v>
      </c>
      <c r="HL82" s="547">
        <f t="shared" si="865"/>
        <v>0</v>
      </c>
      <c r="HM82" s="547">
        <f t="shared" si="866"/>
        <v>0</v>
      </c>
      <c r="HN82" s="547">
        <f t="shared" si="867"/>
        <v>0</v>
      </c>
      <c r="HO82" s="1225">
        <f t="shared" si="868"/>
        <v>0</v>
      </c>
      <c r="HP82" s="542">
        <f t="shared" si="869"/>
        <v>0</v>
      </c>
      <c r="HQ82" s="321">
        <f t="shared" si="870"/>
        <v>0</v>
      </c>
      <c r="HR82" s="547">
        <f t="shared" si="871"/>
        <v>0</v>
      </c>
      <c r="HS82" s="547">
        <f t="shared" si="872"/>
        <v>0</v>
      </c>
      <c r="HT82" s="547">
        <f t="shared" si="873"/>
        <v>0</v>
      </c>
      <c r="HU82" s="547">
        <f t="shared" si="874"/>
        <v>0</v>
      </c>
      <c r="HV82" s="931">
        <f t="shared" si="875"/>
        <v>0</v>
      </c>
      <c r="HW82" s="931">
        <f t="shared" si="876"/>
        <v>0</v>
      </c>
      <c r="HX82" s="931">
        <f t="shared" si="877"/>
        <v>0</v>
      </c>
      <c r="HY82" s="931">
        <f t="shared" si="878"/>
        <v>0</v>
      </c>
      <c r="HZ82" s="931">
        <f t="shared" si="879"/>
        <v>0</v>
      </c>
      <c r="IA82" s="931">
        <f t="shared" si="880"/>
        <v>0</v>
      </c>
      <c r="IB82" s="931">
        <f t="shared" si="881"/>
        <v>0</v>
      </c>
      <c r="IC82" s="931">
        <f t="shared" si="882"/>
        <v>0</v>
      </c>
      <c r="ID82" s="1226">
        <f t="shared" si="883"/>
        <v>0</v>
      </c>
      <c r="IE82" s="1226">
        <f t="shared" si="884"/>
        <v>0</v>
      </c>
      <c r="IF82" s="1226">
        <f t="shared" si="885"/>
        <v>0</v>
      </c>
      <c r="IG82" s="1226">
        <f t="shared" si="886"/>
        <v>0</v>
      </c>
      <c r="IH82" s="1226">
        <f t="shared" si="887"/>
        <v>0</v>
      </c>
      <c r="II82" s="1226">
        <f t="shared" si="888"/>
        <v>0</v>
      </c>
      <c r="IJ82" s="1226">
        <f t="shared" si="889"/>
        <v>0</v>
      </c>
      <c r="IK82" s="1226">
        <f t="shared" si="890"/>
        <v>0</v>
      </c>
      <c r="IL82" s="1226">
        <f t="shared" si="891"/>
        <v>0</v>
      </c>
      <c r="IM82" s="1226">
        <f t="shared" si="892"/>
        <v>0</v>
      </c>
      <c r="IN82" s="1226">
        <f t="shared" si="893"/>
        <v>0</v>
      </c>
      <c r="IO82" s="1226">
        <f t="shared" si="894"/>
        <v>0</v>
      </c>
      <c r="IP82" s="1226">
        <f t="shared" si="895"/>
        <v>0</v>
      </c>
      <c r="IQ82" s="1226">
        <f t="shared" si="896"/>
        <v>0</v>
      </c>
      <c r="IR82" s="902"/>
      <c r="IS82" s="902"/>
      <c r="IT82" s="902"/>
      <c r="IU82" s="902"/>
      <c r="IV82" s="902"/>
      <c r="IW82" s="902"/>
      <c r="IX82" s="902"/>
      <c r="IY82" s="902"/>
      <c r="IZ82" s="1365"/>
      <c r="JA82" s="1231">
        <f t="shared" ref="JA82:KQ82" si="930">SUM(BW82*$DP$22)</f>
        <v>0</v>
      </c>
      <c r="JB82" s="1231">
        <f t="shared" si="930"/>
        <v>0</v>
      </c>
      <c r="JC82" s="1231">
        <f t="shared" si="930"/>
        <v>0</v>
      </c>
      <c r="JD82" s="942">
        <f t="shared" si="930"/>
        <v>0</v>
      </c>
      <c r="JE82" s="942">
        <f t="shared" si="930"/>
        <v>0</v>
      </c>
      <c r="JF82" s="943">
        <f t="shared" si="930"/>
        <v>0</v>
      </c>
      <c r="JG82" s="944">
        <f t="shared" si="930"/>
        <v>0</v>
      </c>
      <c r="JH82" s="944">
        <f t="shared" si="930"/>
        <v>0</v>
      </c>
      <c r="JI82" s="944">
        <f t="shared" si="930"/>
        <v>0</v>
      </c>
      <c r="JJ82" s="944">
        <f t="shared" si="930"/>
        <v>0</v>
      </c>
      <c r="JK82" s="944">
        <f t="shared" si="930"/>
        <v>0</v>
      </c>
      <c r="JL82" s="944">
        <f t="shared" si="930"/>
        <v>0</v>
      </c>
      <c r="JM82" s="944">
        <f t="shared" si="930"/>
        <v>0</v>
      </c>
      <c r="JN82" s="944">
        <f t="shared" si="930"/>
        <v>0</v>
      </c>
      <c r="JO82" s="1231">
        <f t="shared" si="930"/>
        <v>0</v>
      </c>
      <c r="JP82" s="942">
        <f t="shared" si="930"/>
        <v>0</v>
      </c>
      <c r="JQ82" s="943">
        <f t="shared" si="930"/>
        <v>0</v>
      </c>
      <c r="JR82" s="944">
        <f t="shared" si="930"/>
        <v>0</v>
      </c>
      <c r="JS82" s="944">
        <f t="shared" si="930"/>
        <v>0</v>
      </c>
      <c r="JT82" s="944">
        <f t="shared" si="930"/>
        <v>0</v>
      </c>
      <c r="JU82" s="944">
        <f t="shared" si="930"/>
        <v>0</v>
      </c>
      <c r="JV82" s="945">
        <f t="shared" si="930"/>
        <v>0</v>
      </c>
      <c r="JW82" s="945">
        <f t="shared" si="930"/>
        <v>0</v>
      </c>
      <c r="JX82" s="945">
        <f t="shared" si="930"/>
        <v>0</v>
      </c>
      <c r="JY82" s="945">
        <f t="shared" si="930"/>
        <v>0</v>
      </c>
      <c r="JZ82" s="945">
        <f t="shared" si="930"/>
        <v>0</v>
      </c>
      <c r="KA82" s="945">
        <f t="shared" si="930"/>
        <v>0</v>
      </c>
      <c r="KB82" s="945">
        <f t="shared" si="930"/>
        <v>0</v>
      </c>
      <c r="KC82" s="945">
        <f t="shared" si="930"/>
        <v>0</v>
      </c>
      <c r="KD82" s="946">
        <f t="shared" si="930"/>
        <v>0</v>
      </c>
      <c r="KE82" s="946">
        <f t="shared" si="930"/>
        <v>0</v>
      </c>
      <c r="KF82" s="946">
        <f t="shared" si="930"/>
        <v>0</v>
      </c>
      <c r="KG82" s="946">
        <f t="shared" si="930"/>
        <v>0</v>
      </c>
      <c r="KH82" s="946">
        <f t="shared" si="930"/>
        <v>0</v>
      </c>
      <c r="KI82" s="946">
        <f t="shared" si="930"/>
        <v>0</v>
      </c>
      <c r="KJ82" s="946">
        <f t="shared" si="930"/>
        <v>0</v>
      </c>
      <c r="KK82" s="946">
        <f t="shared" si="930"/>
        <v>0</v>
      </c>
      <c r="KL82" s="946">
        <f t="shared" si="930"/>
        <v>0</v>
      </c>
      <c r="KM82" s="946">
        <f t="shared" si="930"/>
        <v>0</v>
      </c>
      <c r="KN82" s="946">
        <f t="shared" si="930"/>
        <v>0</v>
      </c>
      <c r="KO82" s="946">
        <f t="shared" si="930"/>
        <v>0</v>
      </c>
      <c r="KP82" s="946">
        <f t="shared" si="930"/>
        <v>0</v>
      </c>
      <c r="KQ82" s="946">
        <f t="shared" si="930"/>
        <v>0</v>
      </c>
      <c r="KR82" s="898"/>
      <c r="KS82" s="898"/>
      <c r="KT82" s="898"/>
      <c r="KU82" s="898"/>
      <c r="KV82" s="898"/>
      <c r="KW82" s="898"/>
      <c r="KX82" s="898"/>
      <c r="KY82" s="898"/>
      <c r="KZ82" s="1363"/>
      <c r="LA82" s="1217">
        <f t="shared" ref="LA82:MM82" si="931">SUM(JA82/$DO$22)</f>
        <v>0</v>
      </c>
      <c r="LB82" s="1217">
        <f t="shared" si="931"/>
        <v>0</v>
      </c>
      <c r="LC82" s="1217">
        <f t="shared" si="931"/>
        <v>0</v>
      </c>
      <c r="LD82" s="545">
        <f t="shared" si="931"/>
        <v>0</v>
      </c>
      <c r="LE82" s="545">
        <f t="shared" si="931"/>
        <v>0</v>
      </c>
      <c r="LF82" s="329">
        <f t="shared" si="931"/>
        <v>0</v>
      </c>
      <c r="LG82" s="550">
        <f t="shared" si="931"/>
        <v>0</v>
      </c>
      <c r="LH82" s="550">
        <f t="shared" si="931"/>
        <v>0</v>
      </c>
      <c r="LI82" s="550">
        <f t="shared" si="931"/>
        <v>0</v>
      </c>
      <c r="LJ82" s="550">
        <f t="shared" si="931"/>
        <v>0</v>
      </c>
      <c r="LK82" s="550">
        <f t="shared" si="931"/>
        <v>0</v>
      </c>
      <c r="LL82" s="550">
        <f t="shared" si="931"/>
        <v>0</v>
      </c>
      <c r="LM82" s="550">
        <f t="shared" si="931"/>
        <v>0</v>
      </c>
      <c r="LN82" s="550">
        <f t="shared" si="931"/>
        <v>0</v>
      </c>
      <c r="LO82" s="1217">
        <f t="shared" si="931"/>
        <v>0</v>
      </c>
      <c r="LP82" s="1217">
        <f t="shared" si="931"/>
        <v>0</v>
      </c>
      <c r="LQ82" s="1217">
        <f t="shared" si="931"/>
        <v>0</v>
      </c>
      <c r="LR82" s="550">
        <f t="shared" si="931"/>
        <v>0</v>
      </c>
      <c r="LS82" s="550">
        <f t="shared" si="931"/>
        <v>0</v>
      </c>
      <c r="LT82" s="550">
        <f t="shared" si="931"/>
        <v>0</v>
      </c>
      <c r="LU82" s="550">
        <f t="shared" si="931"/>
        <v>0</v>
      </c>
      <c r="LV82" s="932">
        <f t="shared" si="931"/>
        <v>0</v>
      </c>
      <c r="LW82" s="932">
        <f t="shared" si="931"/>
        <v>0</v>
      </c>
      <c r="LX82" s="932">
        <f t="shared" si="931"/>
        <v>0</v>
      </c>
      <c r="LY82" s="932">
        <f t="shared" si="931"/>
        <v>0</v>
      </c>
      <c r="LZ82" s="932">
        <f t="shared" si="931"/>
        <v>0</v>
      </c>
      <c r="MA82" s="932">
        <f t="shared" si="931"/>
        <v>0</v>
      </c>
      <c r="MB82" s="932">
        <f t="shared" si="931"/>
        <v>0</v>
      </c>
      <c r="MC82" s="932">
        <f t="shared" si="931"/>
        <v>0</v>
      </c>
      <c r="MD82" s="932">
        <f t="shared" si="931"/>
        <v>0</v>
      </c>
      <c r="ME82" s="327">
        <f t="shared" si="931"/>
        <v>0</v>
      </c>
      <c r="MF82" s="327">
        <f t="shared" si="931"/>
        <v>0</v>
      </c>
      <c r="MG82" s="327">
        <f t="shared" si="931"/>
        <v>0</v>
      </c>
      <c r="MH82" s="327">
        <f t="shared" si="931"/>
        <v>0</v>
      </c>
      <c r="MI82" s="327">
        <f t="shared" si="931"/>
        <v>0</v>
      </c>
      <c r="MJ82" s="327">
        <f t="shared" si="931"/>
        <v>0</v>
      </c>
      <c r="MK82" s="327">
        <f t="shared" si="931"/>
        <v>0</v>
      </c>
      <c r="ML82" s="327">
        <f t="shared" si="931"/>
        <v>0</v>
      </c>
      <c r="MM82" s="327">
        <f t="shared" si="931"/>
        <v>0</v>
      </c>
      <c r="MN82" s="327">
        <f t="shared" ref="MN82:MP82" si="932">SUM(KN82/$DO$22)</f>
        <v>0</v>
      </c>
      <c r="MO82" s="327">
        <f t="shared" si="932"/>
        <v>0</v>
      </c>
      <c r="MP82" s="327">
        <f t="shared" si="932"/>
        <v>0</v>
      </c>
      <c r="MQ82" s="327">
        <f>SUM(KQ82/$DO$22)</f>
        <v>0</v>
      </c>
    </row>
    <row r="83" spans="1:355" s="317" customFormat="1" ht="15" hidden="1" customHeight="1" outlineLevel="1" thickTop="1" thickBot="1" x14ac:dyDescent="0.3">
      <c r="A83" s="941"/>
      <c r="B83" s="1917" t="s">
        <v>961</v>
      </c>
      <c r="C83" s="1918"/>
      <c r="D83" s="656"/>
      <c r="E83" s="765"/>
      <c r="F83" s="757"/>
      <c r="G83" s="629"/>
      <c r="H83" s="630"/>
      <c r="I83" s="636"/>
      <c r="J83" s="821"/>
      <c r="K83" s="757"/>
      <c r="L83" s="878"/>
      <c r="M83" s="813"/>
      <c r="N83" s="814"/>
      <c r="O83" s="1537"/>
      <c r="P83" s="815"/>
      <c r="Q83" s="813"/>
      <c r="R83" s="814"/>
      <c r="S83" s="1537"/>
      <c r="T83" s="815"/>
      <c r="U83" s="813"/>
      <c r="V83" s="814"/>
      <c r="W83" s="1537"/>
      <c r="X83" s="815"/>
      <c r="Y83" s="813"/>
      <c r="Z83" s="814"/>
      <c r="AA83" s="1537"/>
      <c r="AB83" s="815"/>
      <c r="AC83" s="813"/>
      <c r="AD83" s="814"/>
      <c r="AE83" s="1537"/>
      <c r="AF83" s="815"/>
      <c r="AG83" s="813"/>
      <c r="AH83" s="814"/>
      <c r="AI83" s="1537"/>
      <c r="AJ83" s="815"/>
      <c r="AK83" s="813"/>
      <c r="AL83" s="814"/>
      <c r="AM83" s="1537"/>
      <c r="AN83" s="815"/>
      <c r="AO83" s="813"/>
      <c r="AP83" s="814"/>
      <c r="AQ83" s="1537"/>
      <c r="AR83" s="815"/>
      <c r="AS83" s="813"/>
      <c r="AT83" s="814"/>
      <c r="AU83" s="1537"/>
      <c r="AV83" s="815"/>
      <c r="AW83" s="813"/>
      <c r="AX83" s="814"/>
      <c r="AY83" s="1537"/>
      <c r="AZ83" s="815"/>
      <c r="BA83" s="813"/>
      <c r="BB83" s="816"/>
      <c r="BC83" s="757"/>
      <c r="BD83" s="815"/>
      <c r="BE83" s="813"/>
      <c r="BF83" s="757"/>
      <c r="BG83" s="815"/>
      <c r="BH83" s="815"/>
      <c r="BI83" s="815"/>
      <c r="BJ83" s="815"/>
      <c r="BK83" s="816"/>
      <c r="BL83" s="1586"/>
      <c r="BM83" s="1585"/>
      <c r="BN83" s="1586"/>
      <c r="BO83" s="1586"/>
      <c r="BP83" s="1587"/>
      <c r="BQ83" s="1484"/>
      <c r="BR83" s="734">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692">
        <f t="shared" ref="BS83:BS88" si="933">SUM(HA83:IQ83)*1000</f>
        <v>0</v>
      </c>
      <c r="BT83" s="693">
        <f>AV71</f>
        <v>0</v>
      </c>
      <c r="BU83" s="1146" t="str">
        <f>$BU$23</f>
        <v>GH Ripen</v>
      </c>
      <c r="BV83" s="1160" t="str">
        <f>$BV$23</f>
        <v>Booster</v>
      </c>
      <c r="BW83" s="1239">
        <f>BW$23</f>
        <v>5.0000000000000001E-3</v>
      </c>
      <c r="BX83" s="1239">
        <f t="shared" ref="BX83:DM83" si="934">BX$23</f>
        <v>0</v>
      </c>
      <c r="BY83" s="1239">
        <f t="shared" si="934"/>
        <v>0</v>
      </c>
      <c r="BZ83" s="1240">
        <f t="shared" si="934"/>
        <v>7.0000000000000007E-2</v>
      </c>
      <c r="CA83" s="1240">
        <f t="shared" si="934"/>
        <v>0</v>
      </c>
      <c r="CB83" s="1241">
        <f t="shared" si="934"/>
        <v>0.06</v>
      </c>
      <c r="CC83" s="1242">
        <f t="shared" si="934"/>
        <v>0</v>
      </c>
      <c r="CD83" s="1242">
        <f t="shared" si="934"/>
        <v>0</v>
      </c>
      <c r="CE83" s="1242">
        <f t="shared" si="934"/>
        <v>0</v>
      </c>
      <c r="CF83" s="1242">
        <f t="shared" si="934"/>
        <v>0</v>
      </c>
      <c r="CG83" s="1242">
        <f t="shared" si="934"/>
        <v>0</v>
      </c>
      <c r="CH83" s="1242">
        <f t="shared" si="934"/>
        <v>0</v>
      </c>
      <c r="CI83" s="1242">
        <f t="shared" si="934"/>
        <v>0</v>
      </c>
      <c r="CJ83" s="1242">
        <f t="shared" si="934"/>
        <v>0</v>
      </c>
      <c r="CK83" s="1239">
        <f t="shared" si="934"/>
        <v>0</v>
      </c>
      <c r="CL83" s="1240">
        <f t="shared" si="934"/>
        <v>0</v>
      </c>
      <c r="CM83" s="1241">
        <f t="shared" si="934"/>
        <v>0</v>
      </c>
      <c r="CN83" s="1242">
        <f t="shared" si="934"/>
        <v>2.5000000000000001E-3</v>
      </c>
      <c r="CO83" s="1242">
        <f t="shared" si="934"/>
        <v>0</v>
      </c>
      <c r="CP83" s="1242">
        <f t="shared" si="934"/>
        <v>3.0000000000000001E-3</v>
      </c>
      <c r="CQ83" s="1242">
        <f t="shared" si="934"/>
        <v>0</v>
      </c>
      <c r="CR83" s="1243">
        <f t="shared" si="934"/>
        <v>0</v>
      </c>
      <c r="CS83" s="1243">
        <f t="shared" si="934"/>
        <v>0</v>
      </c>
      <c r="CT83" s="1243">
        <f t="shared" si="934"/>
        <v>0</v>
      </c>
      <c r="CU83" s="1243">
        <f t="shared" si="934"/>
        <v>0</v>
      </c>
      <c r="CV83" s="1243">
        <f t="shared" si="934"/>
        <v>0</v>
      </c>
      <c r="CW83" s="1243">
        <f t="shared" si="934"/>
        <v>0</v>
      </c>
      <c r="CX83" s="1243">
        <f t="shared" si="934"/>
        <v>0</v>
      </c>
      <c r="CY83" s="1243">
        <f t="shared" si="934"/>
        <v>7.4999999999999997E-3</v>
      </c>
      <c r="CZ83" s="1244">
        <f t="shared" si="934"/>
        <v>0</v>
      </c>
      <c r="DA83" s="1244">
        <f t="shared" si="934"/>
        <v>0</v>
      </c>
      <c r="DB83" s="1244">
        <f t="shared" si="934"/>
        <v>0</v>
      </c>
      <c r="DC83" s="1244">
        <f t="shared" si="934"/>
        <v>0</v>
      </c>
      <c r="DD83" s="1244">
        <f t="shared" si="934"/>
        <v>0</v>
      </c>
      <c r="DE83" s="1244">
        <f t="shared" si="934"/>
        <v>0</v>
      </c>
      <c r="DF83" s="1244">
        <f t="shared" si="934"/>
        <v>0</v>
      </c>
      <c r="DG83" s="1244">
        <f t="shared" si="934"/>
        <v>0</v>
      </c>
      <c r="DH83" s="1244">
        <f t="shared" si="934"/>
        <v>0</v>
      </c>
      <c r="DI83" s="1244">
        <f t="shared" si="934"/>
        <v>0</v>
      </c>
      <c r="DJ83" s="1244">
        <f t="shared" si="934"/>
        <v>0</v>
      </c>
      <c r="DK83" s="1244">
        <f t="shared" si="934"/>
        <v>0</v>
      </c>
      <c r="DL83" s="1244">
        <f t="shared" si="934"/>
        <v>0</v>
      </c>
      <c r="DM83" s="1244">
        <f t="shared" si="934"/>
        <v>0</v>
      </c>
      <c r="DN83" s="933"/>
      <c r="DT83" s="739"/>
      <c r="EM83" s="898"/>
      <c r="EN83" s="898"/>
      <c r="EO83" s="898"/>
      <c r="EP83" s="898"/>
      <c r="EQ83" s="898"/>
      <c r="ER83" s="898"/>
      <c r="ES83" s="898"/>
      <c r="ET83" s="898"/>
      <c r="EU83" s="898"/>
      <c r="EV83" s="898"/>
      <c r="EW83" s="898"/>
      <c r="EX83" s="898"/>
      <c r="EY83" s="898"/>
      <c r="EZ83" s="1348" t="str">
        <f t="shared" si="811"/>
        <v>GH Ripen</v>
      </c>
      <c r="FA83" s="1224">
        <f t="shared" si="812"/>
        <v>0</v>
      </c>
      <c r="FB83" s="1224">
        <f t="shared" si="813"/>
        <v>0</v>
      </c>
      <c r="FC83" s="1224">
        <f t="shared" si="814"/>
        <v>0</v>
      </c>
      <c r="FD83" s="544">
        <f t="shared" si="815"/>
        <v>0</v>
      </c>
      <c r="FE83" s="544">
        <f t="shared" si="816"/>
        <v>0</v>
      </c>
      <c r="FF83" s="324">
        <f t="shared" si="817"/>
        <v>0</v>
      </c>
      <c r="FG83" s="549">
        <f t="shared" si="818"/>
        <v>0</v>
      </c>
      <c r="FH83" s="549">
        <f t="shared" si="819"/>
        <v>0</v>
      </c>
      <c r="FI83" s="549">
        <f t="shared" si="820"/>
        <v>0</v>
      </c>
      <c r="FJ83" s="549">
        <f t="shared" si="821"/>
        <v>0</v>
      </c>
      <c r="FK83" s="549">
        <f t="shared" si="822"/>
        <v>0</v>
      </c>
      <c r="FL83" s="549">
        <f t="shared" si="823"/>
        <v>0</v>
      </c>
      <c r="FM83" s="549">
        <f t="shared" si="824"/>
        <v>0</v>
      </c>
      <c r="FN83" s="549">
        <f t="shared" si="825"/>
        <v>0</v>
      </c>
      <c r="FO83" s="1203">
        <f t="shared" si="826"/>
        <v>0</v>
      </c>
      <c r="FP83" s="544">
        <f t="shared" si="827"/>
        <v>0</v>
      </c>
      <c r="FQ83" s="324">
        <f t="shared" si="828"/>
        <v>0</v>
      </c>
      <c r="FR83" s="548">
        <f t="shared" si="829"/>
        <v>0</v>
      </c>
      <c r="FS83" s="548">
        <f t="shared" si="830"/>
        <v>0</v>
      </c>
      <c r="FT83" s="548">
        <f t="shared" si="901"/>
        <v>0</v>
      </c>
      <c r="FU83" s="548">
        <f t="shared" si="831"/>
        <v>0</v>
      </c>
      <c r="FV83" s="928">
        <f t="shared" si="832"/>
        <v>0</v>
      </c>
      <c r="FW83" s="928">
        <f t="shared" si="833"/>
        <v>0</v>
      </c>
      <c r="FX83" s="928">
        <f t="shared" si="834"/>
        <v>0</v>
      </c>
      <c r="FY83" s="928">
        <f t="shared" si="835"/>
        <v>0</v>
      </c>
      <c r="FZ83" s="928">
        <f t="shared" si="836"/>
        <v>0</v>
      </c>
      <c r="GA83" s="928">
        <f t="shared" si="837"/>
        <v>0</v>
      </c>
      <c r="GB83" s="928">
        <f t="shared" si="838"/>
        <v>0</v>
      </c>
      <c r="GC83" s="928">
        <f t="shared" si="839"/>
        <v>0</v>
      </c>
      <c r="GD83" s="326">
        <f t="shared" si="840"/>
        <v>0</v>
      </c>
      <c r="GE83" s="326">
        <f t="shared" si="841"/>
        <v>0</v>
      </c>
      <c r="GF83" s="326">
        <f t="shared" si="842"/>
        <v>0</v>
      </c>
      <c r="GG83" s="326">
        <f t="shared" si="843"/>
        <v>0</v>
      </c>
      <c r="GH83" s="326">
        <f t="shared" si="844"/>
        <v>0</v>
      </c>
      <c r="GI83" s="326">
        <f t="shared" si="845"/>
        <v>0</v>
      </c>
      <c r="GJ83" s="326">
        <f t="shared" si="846"/>
        <v>0</v>
      </c>
      <c r="GK83" s="326">
        <f t="shared" si="847"/>
        <v>0</v>
      </c>
      <c r="GL83" s="326">
        <f t="shared" si="848"/>
        <v>0</v>
      </c>
      <c r="GM83" s="326">
        <f t="shared" si="849"/>
        <v>0</v>
      </c>
      <c r="GN83" s="326">
        <f t="shared" si="850"/>
        <v>0</v>
      </c>
      <c r="GO83" s="326">
        <f t="shared" si="851"/>
        <v>0</v>
      </c>
      <c r="GP83" s="326">
        <f t="shared" si="852"/>
        <v>0</v>
      </c>
      <c r="GQ83" s="326">
        <f t="shared" si="853"/>
        <v>0</v>
      </c>
      <c r="GR83" s="898"/>
      <c r="GS83" s="898"/>
      <c r="GT83" s="898"/>
      <c r="GU83" s="898"/>
      <c r="GV83" s="898"/>
      <c r="GW83" s="898"/>
      <c r="GX83" s="898"/>
      <c r="GY83" s="898"/>
      <c r="GZ83" s="1375"/>
      <c r="HA83" s="1225">
        <f t="shared" si="854"/>
        <v>0</v>
      </c>
      <c r="HB83" s="1225">
        <f t="shared" si="855"/>
        <v>0</v>
      </c>
      <c r="HC83" s="1225">
        <f t="shared" si="856"/>
        <v>0</v>
      </c>
      <c r="HD83" s="542">
        <f t="shared" si="857"/>
        <v>0</v>
      </c>
      <c r="HE83" s="542">
        <f t="shared" si="858"/>
        <v>0</v>
      </c>
      <c r="HF83" s="321">
        <f t="shared" si="859"/>
        <v>0</v>
      </c>
      <c r="HG83" s="547">
        <f t="shared" si="860"/>
        <v>0</v>
      </c>
      <c r="HH83" s="547">
        <f t="shared" si="861"/>
        <v>0</v>
      </c>
      <c r="HI83" s="547">
        <f t="shared" si="862"/>
        <v>0</v>
      </c>
      <c r="HJ83" s="547">
        <f t="shared" si="863"/>
        <v>0</v>
      </c>
      <c r="HK83" s="547">
        <f t="shared" si="864"/>
        <v>0</v>
      </c>
      <c r="HL83" s="547">
        <f t="shared" si="865"/>
        <v>0</v>
      </c>
      <c r="HM83" s="547">
        <f t="shared" si="866"/>
        <v>0</v>
      </c>
      <c r="HN83" s="547">
        <f t="shared" si="867"/>
        <v>0</v>
      </c>
      <c r="HO83" s="1225">
        <f t="shared" si="868"/>
        <v>0</v>
      </c>
      <c r="HP83" s="542">
        <f t="shared" si="869"/>
        <v>0</v>
      </c>
      <c r="HQ83" s="321">
        <f t="shared" si="870"/>
        <v>0</v>
      </c>
      <c r="HR83" s="547">
        <f t="shared" si="871"/>
        <v>0</v>
      </c>
      <c r="HS83" s="547">
        <f t="shared" si="872"/>
        <v>0</v>
      </c>
      <c r="HT83" s="547">
        <f t="shared" si="873"/>
        <v>0</v>
      </c>
      <c r="HU83" s="547">
        <f t="shared" si="874"/>
        <v>0</v>
      </c>
      <c r="HV83" s="931">
        <f t="shared" si="875"/>
        <v>0</v>
      </c>
      <c r="HW83" s="931">
        <f t="shared" si="876"/>
        <v>0</v>
      </c>
      <c r="HX83" s="931">
        <f t="shared" si="877"/>
        <v>0</v>
      </c>
      <c r="HY83" s="931">
        <f t="shared" si="878"/>
        <v>0</v>
      </c>
      <c r="HZ83" s="931">
        <f t="shared" si="879"/>
        <v>0</v>
      </c>
      <c r="IA83" s="931">
        <f t="shared" si="880"/>
        <v>0</v>
      </c>
      <c r="IB83" s="931">
        <f t="shared" si="881"/>
        <v>0</v>
      </c>
      <c r="IC83" s="931">
        <f t="shared" si="882"/>
        <v>0</v>
      </c>
      <c r="ID83" s="1226">
        <f t="shared" si="883"/>
        <v>0</v>
      </c>
      <c r="IE83" s="1226">
        <f t="shared" si="884"/>
        <v>0</v>
      </c>
      <c r="IF83" s="1226">
        <f t="shared" si="885"/>
        <v>0</v>
      </c>
      <c r="IG83" s="1226">
        <f t="shared" si="886"/>
        <v>0</v>
      </c>
      <c r="IH83" s="1226">
        <f t="shared" si="887"/>
        <v>0</v>
      </c>
      <c r="II83" s="1226">
        <f t="shared" si="888"/>
        <v>0</v>
      </c>
      <c r="IJ83" s="1226">
        <f t="shared" si="889"/>
        <v>0</v>
      </c>
      <c r="IK83" s="1226">
        <f t="shared" si="890"/>
        <v>0</v>
      </c>
      <c r="IL83" s="1226">
        <f t="shared" si="891"/>
        <v>0</v>
      </c>
      <c r="IM83" s="1226">
        <f t="shared" si="892"/>
        <v>0</v>
      </c>
      <c r="IN83" s="1226">
        <f t="shared" si="893"/>
        <v>0</v>
      </c>
      <c r="IO83" s="1226">
        <f t="shared" si="894"/>
        <v>0</v>
      </c>
      <c r="IP83" s="1226">
        <f t="shared" si="895"/>
        <v>0</v>
      </c>
      <c r="IQ83" s="1226">
        <f t="shared" si="896"/>
        <v>0</v>
      </c>
      <c r="IR83" s="902"/>
      <c r="IS83" s="902"/>
      <c r="IT83" s="902"/>
      <c r="IU83" s="902"/>
      <c r="IV83" s="902"/>
      <c r="IW83" s="902"/>
      <c r="IX83" s="902"/>
      <c r="IY83" s="902"/>
      <c r="IZ83" s="1365"/>
      <c r="JA83" s="1231">
        <f t="shared" ref="JA83:KQ83" si="935">SUM(BW83*$DP$23)</f>
        <v>5.45</v>
      </c>
      <c r="JB83" s="1231">
        <f t="shared" si="935"/>
        <v>0</v>
      </c>
      <c r="JC83" s="1231">
        <f t="shared" si="935"/>
        <v>0</v>
      </c>
      <c r="JD83" s="942">
        <f t="shared" si="935"/>
        <v>76.300000000000011</v>
      </c>
      <c r="JE83" s="942">
        <f t="shared" si="935"/>
        <v>0</v>
      </c>
      <c r="JF83" s="943">
        <f t="shared" si="935"/>
        <v>65.399999999999991</v>
      </c>
      <c r="JG83" s="944">
        <f t="shared" si="935"/>
        <v>0</v>
      </c>
      <c r="JH83" s="944">
        <f t="shared" si="935"/>
        <v>0</v>
      </c>
      <c r="JI83" s="944">
        <f t="shared" si="935"/>
        <v>0</v>
      </c>
      <c r="JJ83" s="944">
        <f t="shared" si="935"/>
        <v>0</v>
      </c>
      <c r="JK83" s="944">
        <f t="shared" si="935"/>
        <v>0</v>
      </c>
      <c r="JL83" s="944">
        <f t="shared" si="935"/>
        <v>0</v>
      </c>
      <c r="JM83" s="944">
        <f t="shared" si="935"/>
        <v>0</v>
      </c>
      <c r="JN83" s="944">
        <f t="shared" si="935"/>
        <v>0</v>
      </c>
      <c r="JO83" s="1231">
        <f t="shared" si="935"/>
        <v>0</v>
      </c>
      <c r="JP83" s="942">
        <f t="shared" si="935"/>
        <v>0</v>
      </c>
      <c r="JQ83" s="943">
        <f t="shared" si="935"/>
        <v>0</v>
      </c>
      <c r="JR83" s="944">
        <f t="shared" si="935"/>
        <v>2.7250000000000001</v>
      </c>
      <c r="JS83" s="944">
        <f t="shared" si="935"/>
        <v>0</v>
      </c>
      <c r="JT83" s="944">
        <f t="shared" si="935"/>
        <v>3.27</v>
      </c>
      <c r="JU83" s="944">
        <f t="shared" si="935"/>
        <v>0</v>
      </c>
      <c r="JV83" s="945">
        <f t="shared" si="935"/>
        <v>0</v>
      </c>
      <c r="JW83" s="945">
        <f t="shared" si="935"/>
        <v>0</v>
      </c>
      <c r="JX83" s="945">
        <f t="shared" si="935"/>
        <v>0</v>
      </c>
      <c r="JY83" s="945">
        <f t="shared" si="935"/>
        <v>0</v>
      </c>
      <c r="JZ83" s="945">
        <f t="shared" si="935"/>
        <v>0</v>
      </c>
      <c r="KA83" s="945">
        <f t="shared" si="935"/>
        <v>0</v>
      </c>
      <c r="KB83" s="945">
        <f t="shared" si="935"/>
        <v>0</v>
      </c>
      <c r="KC83" s="945">
        <f t="shared" si="935"/>
        <v>8.1749999999999989</v>
      </c>
      <c r="KD83" s="946">
        <f t="shared" si="935"/>
        <v>0</v>
      </c>
      <c r="KE83" s="946">
        <f t="shared" si="935"/>
        <v>0</v>
      </c>
      <c r="KF83" s="946">
        <f t="shared" si="935"/>
        <v>0</v>
      </c>
      <c r="KG83" s="946">
        <f t="shared" si="935"/>
        <v>0</v>
      </c>
      <c r="KH83" s="946">
        <f t="shared" si="935"/>
        <v>0</v>
      </c>
      <c r="KI83" s="946">
        <f t="shared" si="935"/>
        <v>0</v>
      </c>
      <c r="KJ83" s="946">
        <f t="shared" si="935"/>
        <v>0</v>
      </c>
      <c r="KK83" s="946">
        <f t="shared" si="935"/>
        <v>0</v>
      </c>
      <c r="KL83" s="946">
        <f t="shared" si="935"/>
        <v>0</v>
      </c>
      <c r="KM83" s="946">
        <f t="shared" si="935"/>
        <v>0</v>
      </c>
      <c r="KN83" s="946">
        <f t="shared" si="935"/>
        <v>0</v>
      </c>
      <c r="KO83" s="946">
        <f t="shared" si="935"/>
        <v>0</v>
      </c>
      <c r="KP83" s="946">
        <f t="shared" si="935"/>
        <v>0</v>
      </c>
      <c r="KQ83" s="946">
        <f t="shared" si="935"/>
        <v>0</v>
      </c>
      <c r="KR83" s="898"/>
      <c r="KS83" s="898"/>
      <c r="KT83" s="898"/>
      <c r="KU83" s="898"/>
      <c r="KV83" s="898"/>
      <c r="KW83" s="898"/>
      <c r="KX83" s="898"/>
      <c r="KY83" s="898"/>
      <c r="KZ83" s="1363"/>
      <c r="LA83" s="1217">
        <f t="shared" ref="LA83:MM83" si="936">SUM(JA83/$DO$23)</f>
        <v>5.7610993657505292</v>
      </c>
      <c r="LB83" s="1217">
        <f t="shared" si="936"/>
        <v>0</v>
      </c>
      <c r="LC83" s="1217">
        <f t="shared" si="936"/>
        <v>0</v>
      </c>
      <c r="LD83" s="545">
        <f t="shared" si="936"/>
        <v>80.655391120507417</v>
      </c>
      <c r="LE83" s="545">
        <f t="shared" si="936"/>
        <v>0</v>
      </c>
      <c r="LF83" s="329">
        <f t="shared" si="936"/>
        <v>69.133192389006339</v>
      </c>
      <c r="LG83" s="550">
        <f t="shared" si="936"/>
        <v>0</v>
      </c>
      <c r="LH83" s="550">
        <f t="shared" si="936"/>
        <v>0</v>
      </c>
      <c r="LI83" s="550">
        <f t="shared" si="936"/>
        <v>0</v>
      </c>
      <c r="LJ83" s="550">
        <f t="shared" si="936"/>
        <v>0</v>
      </c>
      <c r="LK83" s="550">
        <f t="shared" si="936"/>
        <v>0</v>
      </c>
      <c r="LL83" s="550">
        <f t="shared" si="936"/>
        <v>0</v>
      </c>
      <c r="LM83" s="550">
        <f t="shared" si="936"/>
        <v>0</v>
      </c>
      <c r="LN83" s="550">
        <f t="shared" si="936"/>
        <v>0</v>
      </c>
      <c r="LO83" s="1217">
        <f t="shared" si="936"/>
        <v>0</v>
      </c>
      <c r="LP83" s="1217">
        <f t="shared" si="936"/>
        <v>0</v>
      </c>
      <c r="LQ83" s="1217">
        <f t="shared" si="936"/>
        <v>0</v>
      </c>
      <c r="LR83" s="550">
        <f t="shared" si="936"/>
        <v>2.8805496828752646</v>
      </c>
      <c r="LS83" s="550">
        <f t="shared" si="936"/>
        <v>0</v>
      </c>
      <c r="LT83" s="550">
        <f t="shared" si="936"/>
        <v>3.4566596194503174</v>
      </c>
      <c r="LU83" s="550">
        <f t="shared" si="936"/>
        <v>0</v>
      </c>
      <c r="LV83" s="932">
        <f t="shared" si="936"/>
        <v>0</v>
      </c>
      <c r="LW83" s="932">
        <f t="shared" si="936"/>
        <v>0</v>
      </c>
      <c r="LX83" s="932">
        <f t="shared" si="936"/>
        <v>0</v>
      </c>
      <c r="LY83" s="932">
        <f t="shared" si="936"/>
        <v>0</v>
      </c>
      <c r="LZ83" s="932">
        <f t="shared" si="936"/>
        <v>0</v>
      </c>
      <c r="MA83" s="932">
        <f t="shared" si="936"/>
        <v>0</v>
      </c>
      <c r="MB83" s="932">
        <f t="shared" si="936"/>
        <v>0</v>
      </c>
      <c r="MC83" s="932">
        <f t="shared" si="936"/>
        <v>8.6416490486257924</v>
      </c>
      <c r="MD83" s="932">
        <f t="shared" si="936"/>
        <v>0</v>
      </c>
      <c r="ME83" s="327">
        <f t="shared" si="936"/>
        <v>0</v>
      </c>
      <c r="MF83" s="327">
        <f t="shared" si="936"/>
        <v>0</v>
      </c>
      <c r="MG83" s="327">
        <f t="shared" si="936"/>
        <v>0</v>
      </c>
      <c r="MH83" s="327">
        <f t="shared" si="936"/>
        <v>0</v>
      </c>
      <c r="MI83" s="327">
        <f t="shared" si="936"/>
        <v>0</v>
      </c>
      <c r="MJ83" s="327">
        <f t="shared" si="936"/>
        <v>0</v>
      </c>
      <c r="MK83" s="327">
        <f t="shared" si="936"/>
        <v>0</v>
      </c>
      <c r="ML83" s="327">
        <f t="shared" si="936"/>
        <v>0</v>
      </c>
      <c r="MM83" s="327">
        <f t="shared" si="936"/>
        <v>0</v>
      </c>
      <c r="MN83" s="327">
        <f t="shared" ref="MN83:MP83" si="937">SUM(KN83/$DO$23)</f>
        <v>0</v>
      </c>
      <c r="MO83" s="327">
        <f t="shared" si="937"/>
        <v>0</v>
      </c>
      <c r="MP83" s="327">
        <f t="shared" si="937"/>
        <v>0</v>
      </c>
      <c r="MQ83" s="327">
        <f>SUM(KQ83/$DO$23)</f>
        <v>0</v>
      </c>
    </row>
    <row r="84" spans="1:355" s="317" customFormat="1" ht="15" hidden="1" customHeight="1" outlineLevel="1" thickTop="1" thickBot="1" x14ac:dyDescent="0.3">
      <c r="A84" s="941"/>
      <c r="B84" s="1919" t="s">
        <v>960</v>
      </c>
      <c r="C84" s="1920"/>
      <c r="D84" s="655"/>
      <c r="E84" s="770"/>
      <c r="F84" s="757"/>
      <c r="G84" s="638"/>
      <c r="H84" s="627"/>
      <c r="I84" s="639"/>
      <c r="J84" s="770"/>
      <c r="K84" s="757"/>
      <c r="L84" s="878"/>
      <c r="M84" s="813"/>
      <c r="N84" s="814"/>
      <c r="O84" s="1537"/>
      <c r="P84" s="815"/>
      <c r="Q84" s="813"/>
      <c r="R84" s="814"/>
      <c r="S84" s="1537"/>
      <c r="T84" s="815"/>
      <c r="U84" s="813"/>
      <c r="V84" s="814"/>
      <c r="W84" s="1537"/>
      <c r="X84" s="815"/>
      <c r="Y84" s="813"/>
      <c r="Z84" s="814"/>
      <c r="AA84" s="1537"/>
      <c r="AB84" s="815"/>
      <c r="AC84" s="813"/>
      <c r="AD84" s="814"/>
      <c r="AE84" s="1537"/>
      <c r="AF84" s="815"/>
      <c r="AG84" s="813"/>
      <c r="AH84" s="814"/>
      <c r="AI84" s="1537"/>
      <c r="AJ84" s="815"/>
      <c r="AK84" s="813"/>
      <c r="AL84" s="814"/>
      <c r="AM84" s="1537"/>
      <c r="AN84" s="815"/>
      <c r="AO84" s="813"/>
      <c r="AP84" s="814"/>
      <c r="AQ84" s="1537"/>
      <c r="AR84" s="815"/>
      <c r="AS84" s="813"/>
      <c r="AT84" s="814"/>
      <c r="AU84" s="1537"/>
      <c r="AV84" s="815"/>
      <c r="AW84" s="813"/>
      <c r="AX84" s="814"/>
      <c r="AY84" s="1537"/>
      <c r="AZ84" s="815"/>
      <c r="BA84" s="813"/>
      <c r="BB84" s="816"/>
      <c r="BC84" s="757"/>
      <c r="BD84" s="815"/>
      <c r="BE84" s="813"/>
      <c r="BF84" s="757"/>
      <c r="BG84" s="815"/>
      <c r="BH84" s="815"/>
      <c r="BI84" s="815"/>
      <c r="BJ84" s="815"/>
      <c r="BK84" s="816"/>
      <c r="BL84" s="1586"/>
      <c r="BM84" s="1586"/>
      <c r="BN84" s="1586"/>
      <c r="BO84" s="1586"/>
      <c r="BP84" s="1587"/>
      <c r="BQ84" s="1484"/>
      <c r="BR84" s="734">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692">
        <f t="shared" si="933"/>
        <v>0</v>
      </c>
      <c r="BT84" s="693">
        <f>AV72</f>
        <v>0</v>
      </c>
      <c r="BU84" s="1146" t="str">
        <f>$BU$24</f>
        <v>KoolBloom (Dry)</v>
      </c>
      <c r="BV84" s="695" t="str">
        <f>$BV$24</f>
        <v>Booster</v>
      </c>
      <c r="BW84" s="1239">
        <f>BW$24</f>
        <v>0.02</v>
      </c>
      <c r="BX84" s="1239">
        <f t="shared" ref="BX84:DM84" si="938">BX$24</f>
        <v>0</v>
      </c>
      <c r="BY84" s="1239">
        <f t="shared" si="938"/>
        <v>0</v>
      </c>
      <c r="BZ84" s="1240">
        <f t="shared" si="938"/>
        <v>0.45</v>
      </c>
      <c r="CA84" s="1240">
        <f t="shared" si="938"/>
        <v>0</v>
      </c>
      <c r="CB84" s="1241">
        <f t="shared" si="938"/>
        <v>0.28000000000000003</v>
      </c>
      <c r="CC84" s="1242">
        <f t="shared" si="938"/>
        <v>0</v>
      </c>
      <c r="CD84" s="1242">
        <f t="shared" si="938"/>
        <v>0</v>
      </c>
      <c r="CE84" s="1242">
        <f t="shared" si="938"/>
        <v>0</v>
      </c>
      <c r="CF84" s="1242">
        <f t="shared" si="938"/>
        <v>0</v>
      </c>
      <c r="CG84" s="1242">
        <f t="shared" si="938"/>
        <v>0</v>
      </c>
      <c r="CH84" s="1242">
        <f t="shared" si="938"/>
        <v>0</v>
      </c>
      <c r="CI84" s="1242">
        <f t="shared" si="938"/>
        <v>0</v>
      </c>
      <c r="CJ84" s="1242">
        <f t="shared" si="938"/>
        <v>0</v>
      </c>
      <c r="CK84" s="1239">
        <f t="shared" si="938"/>
        <v>0</v>
      </c>
      <c r="CL84" s="1240">
        <f t="shared" si="938"/>
        <v>0</v>
      </c>
      <c r="CM84" s="1241">
        <f t="shared" si="938"/>
        <v>0</v>
      </c>
      <c r="CN84" s="1242">
        <f t="shared" si="938"/>
        <v>0.01</v>
      </c>
      <c r="CO84" s="1242">
        <f t="shared" si="938"/>
        <v>0</v>
      </c>
      <c r="CP84" s="1242">
        <f t="shared" si="938"/>
        <v>1.4999999999999999E-2</v>
      </c>
      <c r="CQ84" s="1242">
        <f t="shared" si="938"/>
        <v>0</v>
      </c>
      <c r="CR84" s="1243">
        <f t="shared" si="938"/>
        <v>0</v>
      </c>
      <c r="CS84" s="1243">
        <f t="shared" si="938"/>
        <v>0</v>
      </c>
      <c r="CT84" s="1243">
        <f t="shared" si="938"/>
        <v>0</v>
      </c>
      <c r="CU84" s="1243">
        <f t="shared" si="938"/>
        <v>1.0000000000000001E-5</v>
      </c>
      <c r="CV84" s="1243">
        <f t="shared" si="938"/>
        <v>0</v>
      </c>
      <c r="CW84" s="1243">
        <f t="shared" si="938"/>
        <v>0</v>
      </c>
      <c r="CX84" s="1243">
        <f t="shared" si="938"/>
        <v>0</v>
      </c>
      <c r="CY84" s="1243">
        <f t="shared" si="938"/>
        <v>0</v>
      </c>
      <c r="CZ84" s="1244">
        <f t="shared" si="938"/>
        <v>0</v>
      </c>
      <c r="DA84" s="1244">
        <f t="shared" si="938"/>
        <v>0</v>
      </c>
      <c r="DB84" s="1244">
        <f t="shared" si="938"/>
        <v>0</v>
      </c>
      <c r="DC84" s="1244">
        <f t="shared" si="938"/>
        <v>0</v>
      </c>
      <c r="DD84" s="1244">
        <f t="shared" si="938"/>
        <v>0</v>
      </c>
      <c r="DE84" s="1244">
        <f t="shared" si="938"/>
        <v>0</v>
      </c>
      <c r="DF84" s="1244">
        <f t="shared" si="938"/>
        <v>0</v>
      </c>
      <c r="DG84" s="1244">
        <f t="shared" si="938"/>
        <v>0</v>
      </c>
      <c r="DH84" s="1244">
        <f t="shared" si="938"/>
        <v>0</v>
      </c>
      <c r="DI84" s="1244">
        <f t="shared" si="938"/>
        <v>0</v>
      </c>
      <c r="DJ84" s="1244">
        <f t="shared" si="938"/>
        <v>0</v>
      </c>
      <c r="DK84" s="1244">
        <f t="shared" si="938"/>
        <v>0</v>
      </c>
      <c r="DL84" s="1244">
        <f t="shared" si="938"/>
        <v>0</v>
      </c>
      <c r="DM84" s="1244">
        <f t="shared" si="938"/>
        <v>0</v>
      </c>
      <c r="DN84" s="933"/>
      <c r="DT84" s="739"/>
      <c r="EM84" s="898"/>
      <c r="EN84" s="898"/>
      <c r="EO84" s="898"/>
      <c r="EP84" s="898"/>
      <c r="EQ84" s="898"/>
      <c r="ER84" s="898"/>
      <c r="ES84" s="898"/>
      <c r="ET84" s="898"/>
      <c r="EU84" s="898"/>
      <c r="EV84" s="898"/>
      <c r="EW84" s="898"/>
      <c r="EX84" s="898"/>
      <c r="EY84" s="898"/>
      <c r="EZ84" s="1348" t="str">
        <f t="shared" si="811"/>
        <v>KoolBloom (Dry)</v>
      </c>
      <c r="FA84" s="1224">
        <f t="shared" si="812"/>
        <v>0</v>
      </c>
      <c r="FB84" s="1224">
        <f t="shared" si="813"/>
        <v>0</v>
      </c>
      <c r="FC84" s="1224">
        <f t="shared" si="814"/>
        <v>0</v>
      </c>
      <c r="FD84" s="544">
        <f t="shared" si="815"/>
        <v>0</v>
      </c>
      <c r="FE84" s="544">
        <f t="shared" si="816"/>
        <v>0</v>
      </c>
      <c r="FF84" s="324">
        <f t="shared" si="817"/>
        <v>0</v>
      </c>
      <c r="FG84" s="549">
        <f t="shared" si="818"/>
        <v>0</v>
      </c>
      <c r="FH84" s="549">
        <f t="shared" si="819"/>
        <v>0</v>
      </c>
      <c r="FI84" s="549">
        <f t="shared" si="820"/>
        <v>0</v>
      </c>
      <c r="FJ84" s="549">
        <f t="shared" si="821"/>
        <v>0</v>
      </c>
      <c r="FK84" s="549">
        <f t="shared" si="822"/>
        <v>0</v>
      </c>
      <c r="FL84" s="549">
        <f t="shared" si="823"/>
        <v>0</v>
      </c>
      <c r="FM84" s="549">
        <f t="shared" si="824"/>
        <v>0</v>
      </c>
      <c r="FN84" s="549">
        <f t="shared" si="825"/>
        <v>0</v>
      </c>
      <c r="FO84" s="1203">
        <f t="shared" si="826"/>
        <v>0</v>
      </c>
      <c r="FP84" s="544">
        <f t="shared" si="827"/>
        <v>0</v>
      </c>
      <c r="FQ84" s="324">
        <f t="shared" si="828"/>
        <v>0</v>
      </c>
      <c r="FR84" s="548">
        <f t="shared" si="829"/>
        <v>0</v>
      </c>
      <c r="FS84" s="548">
        <f t="shared" si="830"/>
        <v>0</v>
      </c>
      <c r="FT84" s="548">
        <f t="shared" si="901"/>
        <v>0</v>
      </c>
      <c r="FU84" s="548">
        <f t="shared" si="831"/>
        <v>0</v>
      </c>
      <c r="FV84" s="928">
        <f t="shared" si="832"/>
        <v>0</v>
      </c>
      <c r="FW84" s="928">
        <f t="shared" si="833"/>
        <v>0</v>
      </c>
      <c r="FX84" s="928">
        <f t="shared" si="834"/>
        <v>0</v>
      </c>
      <c r="FY84" s="928">
        <f t="shared" si="835"/>
        <v>0</v>
      </c>
      <c r="FZ84" s="928">
        <f t="shared" si="836"/>
        <v>0</v>
      </c>
      <c r="GA84" s="928">
        <f t="shared" si="837"/>
        <v>0</v>
      </c>
      <c r="GB84" s="928">
        <f t="shared" si="838"/>
        <v>0</v>
      </c>
      <c r="GC84" s="928">
        <f t="shared" si="839"/>
        <v>0</v>
      </c>
      <c r="GD84" s="326">
        <f t="shared" si="840"/>
        <v>0</v>
      </c>
      <c r="GE84" s="326">
        <f t="shared" si="841"/>
        <v>0</v>
      </c>
      <c r="GF84" s="326">
        <f t="shared" si="842"/>
        <v>0</v>
      </c>
      <c r="GG84" s="326">
        <f t="shared" si="843"/>
        <v>0</v>
      </c>
      <c r="GH84" s="326">
        <f t="shared" si="844"/>
        <v>0</v>
      </c>
      <c r="GI84" s="326">
        <f t="shared" si="845"/>
        <v>0</v>
      </c>
      <c r="GJ84" s="326">
        <f t="shared" si="846"/>
        <v>0</v>
      </c>
      <c r="GK84" s="326">
        <f t="shared" si="847"/>
        <v>0</v>
      </c>
      <c r="GL84" s="326">
        <f t="shared" si="848"/>
        <v>0</v>
      </c>
      <c r="GM84" s="326">
        <f t="shared" si="849"/>
        <v>0</v>
      </c>
      <c r="GN84" s="326">
        <f t="shared" si="850"/>
        <v>0</v>
      </c>
      <c r="GO84" s="326">
        <f t="shared" si="851"/>
        <v>0</v>
      </c>
      <c r="GP84" s="326">
        <f t="shared" si="852"/>
        <v>0</v>
      </c>
      <c r="GQ84" s="326">
        <f t="shared" si="853"/>
        <v>0</v>
      </c>
      <c r="GR84" s="898"/>
      <c r="GS84" s="898"/>
      <c r="GT84" s="898"/>
      <c r="GU84" s="898"/>
      <c r="GV84" s="898"/>
      <c r="GW84" s="898"/>
      <c r="GX84" s="898"/>
      <c r="GY84" s="898"/>
      <c r="GZ84" s="1375"/>
      <c r="HA84" s="1225">
        <f t="shared" si="854"/>
        <v>0</v>
      </c>
      <c r="HB84" s="1225">
        <f t="shared" si="855"/>
        <v>0</v>
      </c>
      <c r="HC84" s="1225">
        <f t="shared" si="856"/>
        <v>0</v>
      </c>
      <c r="HD84" s="542">
        <f t="shared" si="857"/>
        <v>0</v>
      </c>
      <c r="HE84" s="542">
        <f t="shared" si="858"/>
        <v>0</v>
      </c>
      <c r="HF84" s="321">
        <f t="shared" si="859"/>
        <v>0</v>
      </c>
      <c r="HG84" s="547">
        <f t="shared" si="860"/>
        <v>0</v>
      </c>
      <c r="HH84" s="547">
        <f t="shared" si="861"/>
        <v>0</v>
      </c>
      <c r="HI84" s="547">
        <f t="shared" si="862"/>
        <v>0</v>
      </c>
      <c r="HJ84" s="547">
        <f t="shared" si="863"/>
        <v>0</v>
      </c>
      <c r="HK84" s="547">
        <f t="shared" si="864"/>
        <v>0</v>
      </c>
      <c r="HL84" s="547">
        <f t="shared" si="865"/>
        <v>0</v>
      </c>
      <c r="HM84" s="547">
        <f t="shared" si="866"/>
        <v>0</v>
      </c>
      <c r="HN84" s="547">
        <f t="shared" si="867"/>
        <v>0</v>
      </c>
      <c r="HO84" s="1225">
        <f t="shared" si="868"/>
        <v>0</v>
      </c>
      <c r="HP84" s="542">
        <f t="shared" si="869"/>
        <v>0</v>
      </c>
      <c r="HQ84" s="321">
        <f t="shared" si="870"/>
        <v>0</v>
      </c>
      <c r="HR84" s="547">
        <f t="shared" si="871"/>
        <v>0</v>
      </c>
      <c r="HS84" s="547">
        <f t="shared" si="872"/>
        <v>0</v>
      </c>
      <c r="HT84" s="547">
        <f t="shared" si="873"/>
        <v>0</v>
      </c>
      <c r="HU84" s="547">
        <f t="shared" si="874"/>
        <v>0</v>
      </c>
      <c r="HV84" s="931">
        <f t="shared" si="875"/>
        <v>0</v>
      </c>
      <c r="HW84" s="931">
        <f t="shared" si="876"/>
        <v>0</v>
      </c>
      <c r="HX84" s="931">
        <f t="shared" si="877"/>
        <v>0</v>
      </c>
      <c r="HY84" s="931">
        <f t="shared" si="878"/>
        <v>0</v>
      </c>
      <c r="HZ84" s="931">
        <f t="shared" si="879"/>
        <v>0</v>
      </c>
      <c r="IA84" s="931">
        <f t="shared" si="880"/>
        <v>0</v>
      </c>
      <c r="IB84" s="931">
        <f t="shared" si="881"/>
        <v>0</v>
      </c>
      <c r="IC84" s="931">
        <f t="shared" si="882"/>
        <v>0</v>
      </c>
      <c r="ID84" s="1226">
        <f t="shared" si="883"/>
        <v>0</v>
      </c>
      <c r="IE84" s="1226">
        <f t="shared" si="884"/>
        <v>0</v>
      </c>
      <c r="IF84" s="1226">
        <f t="shared" si="885"/>
        <v>0</v>
      </c>
      <c r="IG84" s="1226">
        <f t="shared" si="886"/>
        <v>0</v>
      </c>
      <c r="IH84" s="1226">
        <f t="shared" si="887"/>
        <v>0</v>
      </c>
      <c r="II84" s="1226">
        <f t="shared" si="888"/>
        <v>0</v>
      </c>
      <c r="IJ84" s="1226">
        <f t="shared" si="889"/>
        <v>0</v>
      </c>
      <c r="IK84" s="1226">
        <f t="shared" si="890"/>
        <v>0</v>
      </c>
      <c r="IL84" s="1226">
        <f t="shared" si="891"/>
        <v>0</v>
      </c>
      <c r="IM84" s="1226">
        <f t="shared" si="892"/>
        <v>0</v>
      </c>
      <c r="IN84" s="1226">
        <f t="shared" si="893"/>
        <v>0</v>
      </c>
      <c r="IO84" s="1226">
        <f t="shared" si="894"/>
        <v>0</v>
      </c>
      <c r="IP84" s="1226">
        <f t="shared" si="895"/>
        <v>0</v>
      </c>
      <c r="IQ84" s="1226">
        <f t="shared" si="896"/>
        <v>0</v>
      </c>
      <c r="IR84" s="902"/>
      <c r="IS84" s="902"/>
      <c r="IT84" s="902"/>
      <c r="IU84" s="902"/>
      <c r="IV84" s="902"/>
      <c r="IW84" s="902"/>
      <c r="IX84" s="902"/>
      <c r="IY84" s="902"/>
      <c r="IZ84" s="1365"/>
      <c r="JA84" s="1231">
        <f t="shared" ref="JA84:KQ84" si="939">SUM(BW84*$DP$24)</f>
        <v>20</v>
      </c>
      <c r="JB84" s="1231">
        <f t="shared" si="939"/>
        <v>0</v>
      </c>
      <c r="JC84" s="1231">
        <f t="shared" si="939"/>
        <v>0</v>
      </c>
      <c r="JD84" s="942">
        <f t="shared" si="939"/>
        <v>450</v>
      </c>
      <c r="JE84" s="942">
        <f t="shared" si="939"/>
        <v>0</v>
      </c>
      <c r="JF84" s="943">
        <f t="shared" si="939"/>
        <v>280</v>
      </c>
      <c r="JG84" s="944">
        <f t="shared" si="939"/>
        <v>0</v>
      </c>
      <c r="JH84" s="944">
        <f t="shared" si="939"/>
        <v>0</v>
      </c>
      <c r="JI84" s="944">
        <f t="shared" si="939"/>
        <v>0</v>
      </c>
      <c r="JJ84" s="944">
        <f t="shared" si="939"/>
        <v>0</v>
      </c>
      <c r="JK84" s="944">
        <f t="shared" si="939"/>
        <v>0</v>
      </c>
      <c r="JL84" s="944">
        <f t="shared" si="939"/>
        <v>0</v>
      </c>
      <c r="JM84" s="944">
        <f t="shared" si="939"/>
        <v>0</v>
      </c>
      <c r="JN84" s="944">
        <f t="shared" si="939"/>
        <v>0</v>
      </c>
      <c r="JO84" s="1231">
        <f t="shared" si="939"/>
        <v>0</v>
      </c>
      <c r="JP84" s="942">
        <f t="shared" si="939"/>
        <v>0</v>
      </c>
      <c r="JQ84" s="943">
        <f t="shared" si="939"/>
        <v>0</v>
      </c>
      <c r="JR84" s="944">
        <f t="shared" si="939"/>
        <v>10</v>
      </c>
      <c r="JS84" s="944">
        <f t="shared" si="939"/>
        <v>0</v>
      </c>
      <c r="JT84" s="944">
        <f t="shared" si="939"/>
        <v>15</v>
      </c>
      <c r="JU84" s="944">
        <f t="shared" si="939"/>
        <v>0</v>
      </c>
      <c r="JV84" s="945">
        <f t="shared" si="939"/>
        <v>0</v>
      </c>
      <c r="JW84" s="945">
        <f t="shared" si="939"/>
        <v>0</v>
      </c>
      <c r="JX84" s="945">
        <f t="shared" si="939"/>
        <v>0</v>
      </c>
      <c r="JY84" s="945">
        <f t="shared" si="939"/>
        <v>0.01</v>
      </c>
      <c r="JZ84" s="945">
        <f t="shared" si="939"/>
        <v>0</v>
      </c>
      <c r="KA84" s="945">
        <f t="shared" si="939"/>
        <v>0</v>
      </c>
      <c r="KB84" s="945">
        <f t="shared" si="939"/>
        <v>0</v>
      </c>
      <c r="KC84" s="945">
        <f t="shared" si="939"/>
        <v>0</v>
      </c>
      <c r="KD84" s="946">
        <f t="shared" si="939"/>
        <v>0</v>
      </c>
      <c r="KE84" s="946">
        <f t="shared" si="939"/>
        <v>0</v>
      </c>
      <c r="KF84" s="946">
        <f t="shared" si="939"/>
        <v>0</v>
      </c>
      <c r="KG84" s="946">
        <f t="shared" si="939"/>
        <v>0</v>
      </c>
      <c r="KH84" s="946">
        <f t="shared" si="939"/>
        <v>0</v>
      </c>
      <c r="KI84" s="946">
        <f t="shared" si="939"/>
        <v>0</v>
      </c>
      <c r="KJ84" s="946">
        <f t="shared" si="939"/>
        <v>0</v>
      </c>
      <c r="KK84" s="946">
        <f t="shared" si="939"/>
        <v>0</v>
      </c>
      <c r="KL84" s="946">
        <f t="shared" si="939"/>
        <v>0</v>
      </c>
      <c r="KM84" s="946">
        <f t="shared" si="939"/>
        <v>0</v>
      </c>
      <c r="KN84" s="946">
        <f t="shared" si="939"/>
        <v>0</v>
      </c>
      <c r="KO84" s="946">
        <f t="shared" si="939"/>
        <v>0</v>
      </c>
      <c r="KP84" s="946">
        <f t="shared" si="939"/>
        <v>0</v>
      </c>
      <c r="KQ84" s="946">
        <f t="shared" si="939"/>
        <v>0</v>
      </c>
      <c r="KR84" s="898"/>
      <c r="KS84" s="898"/>
      <c r="KT84" s="898"/>
      <c r="KU84" s="898"/>
      <c r="KV84" s="898"/>
      <c r="KW84" s="898"/>
      <c r="KX84" s="898"/>
      <c r="KY84" s="898"/>
      <c r="KZ84" s="1363"/>
      <c r="LA84" s="1217">
        <f t="shared" ref="LA84:MM84" si="940">SUM(JA84/$DO$24)</f>
        <v>20</v>
      </c>
      <c r="LB84" s="1217">
        <f t="shared" si="940"/>
        <v>0</v>
      </c>
      <c r="LC84" s="1217">
        <f t="shared" si="940"/>
        <v>0</v>
      </c>
      <c r="LD84" s="545">
        <f t="shared" si="940"/>
        <v>450</v>
      </c>
      <c r="LE84" s="545">
        <f t="shared" si="940"/>
        <v>0</v>
      </c>
      <c r="LF84" s="329">
        <f t="shared" si="940"/>
        <v>280</v>
      </c>
      <c r="LG84" s="550">
        <f t="shared" si="940"/>
        <v>0</v>
      </c>
      <c r="LH84" s="550">
        <f t="shared" si="940"/>
        <v>0</v>
      </c>
      <c r="LI84" s="550">
        <f t="shared" si="940"/>
        <v>0</v>
      </c>
      <c r="LJ84" s="550">
        <f t="shared" si="940"/>
        <v>0</v>
      </c>
      <c r="LK84" s="550">
        <f t="shared" si="940"/>
        <v>0</v>
      </c>
      <c r="LL84" s="550">
        <f t="shared" si="940"/>
        <v>0</v>
      </c>
      <c r="LM84" s="550">
        <f t="shared" si="940"/>
        <v>0</v>
      </c>
      <c r="LN84" s="550">
        <f t="shared" si="940"/>
        <v>0</v>
      </c>
      <c r="LO84" s="1217">
        <f t="shared" si="940"/>
        <v>0</v>
      </c>
      <c r="LP84" s="1217">
        <f t="shared" si="940"/>
        <v>0</v>
      </c>
      <c r="LQ84" s="1217">
        <f t="shared" si="940"/>
        <v>0</v>
      </c>
      <c r="LR84" s="550">
        <f t="shared" si="940"/>
        <v>10</v>
      </c>
      <c r="LS84" s="550">
        <f t="shared" si="940"/>
        <v>0</v>
      </c>
      <c r="LT84" s="550">
        <f t="shared" si="940"/>
        <v>15</v>
      </c>
      <c r="LU84" s="550">
        <f t="shared" si="940"/>
        <v>0</v>
      </c>
      <c r="LV84" s="932">
        <f t="shared" si="940"/>
        <v>0</v>
      </c>
      <c r="LW84" s="932">
        <f t="shared" si="940"/>
        <v>0</v>
      </c>
      <c r="LX84" s="932">
        <f t="shared" si="940"/>
        <v>0</v>
      </c>
      <c r="LY84" s="932">
        <f t="shared" si="940"/>
        <v>0.01</v>
      </c>
      <c r="LZ84" s="932">
        <f t="shared" si="940"/>
        <v>0</v>
      </c>
      <c r="MA84" s="932">
        <f t="shared" si="940"/>
        <v>0</v>
      </c>
      <c r="MB84" s="932">
        <f t="shared" si="940"/>
        <v>0</v>
      </c>
      <c r="MC84" s="932">
        <f t="shared" si="940"/>
        <v>0</v>
      </c>
      <c r="MD84" s="932">
        <f t="shared" si="940"/>
        <v>0</v>
      </c>
      <c r="ME84" s="327">
        <f t="shared" si="940"/>
        <v>0</v>
      </c>
      <c r="MF84" s="327">
        <f t="shared" si="940"/>
        <v>0</v>
      </c>
      <c r="MG84" s="327">
        <f t="shared" si="940"/>
        <v>0</v>
      </c>
      <c r="MH84" s="327">
        <f t="shared" si="940"/>
        <v>0</v>
      </c>
      <c r="MI84" s="327">
        <f t="shared" si="940"/>
        <v>0</v>
      </c>
      <c r="MJ84" s="327">
        <f t="shared" si="940"/>
        <v>0</v>
      </c>
      <c r="MK84" s="327">
        <f t="shared" si="940"/>
        <v>0</v>
      </c>
      <c r="ML84" s="327">
        <f t="shared" si="940"/>
        <v>0</v>
      </c>
      <c r="MM84" s="327">
        <f t="shared" si="940"/>
        <v>0</v>
      </c>
      <c r="MN84" s="327">
        <f t="shared" ref="MN84:MP84" si="941">SUM(KN84/$DO$24)</f>
        <v>0</v>
      </c>
      <c r="MO84" s="327">
        <f t="shared" si="941"/>
        <v>0</v>
      </c>
      <c r="MP84" s="327">
        <f t="shared" si="941"/>
        <v>0</v>
      </c>
      <c r="MQ84" s="327">
        <f>SUM(KQ84/$DO$24)</f>
        <v>0</v>
      </c>
    </row>
    <row r="85" spans="1:355" s="317" customFormat="1" ht="15" hidden="1" customHeight="1" outlineLevel="1" thickTop="1" thickBot="1" x14ac:dyDescent="0.3">
      <c r="A85" s="941"/>
      <c r="B85" s="1921" t="s">
        <v>957</v>
      </c>
      <c r="C85" s="1922"/>
      <c r="D85" s="655"/>
      <c r="E85" s="770"/>
      <c r="F85" s="757"/>
      <c r="G85" s="638"/>
      <c r="H85" s="627"/>
      <c r="I85" s="639"/>
      <c r="J85" s="770"/>
      <c r="K85" s="757"/>
      <c r="L85" s="878"/>
      <c r="M85" s="813"/>
      <c r="N85" s="814"/>
      <c r="O85" s="1537"/>
      <c r="P85" s="815"/>
      <c r="Q85" s="813"/>
      <c r="R85" s="814"/>
      <c r="S85" s="1537"/>
      <c r="T85" s="815"/>
      <c r="U85" s="813"/>
      <c r="V85" s="814"/>
      <c r="W85" s="1537"/>
      <c r="X85" s="815"/>
      <c r="Y85" s="813"/>
      <c r="Z85" s="814"/>
      <c r="AA85" s="1537"/>
      <c r="AB85" s="815"/>
      <c r="AC85" s="813"/>
      <c r="AD85" s="814"/>
      <c r="AE85" s="1537"/>
      <c r="AF85" s="815"/>
      <c r="AG85" s="813"/>
      <c r="AH85" s="814"/>
      <c r="AI85" s="1537"/>
      <c r="AJ85" s="815"/>
      <c r="AK85" s="813"/>
      <c r="AL85" s="814"/>
      <c r="AM85" s="1537"/>
      <c r="AN85" s="815"/>
      <c r="AO85" s="813"/>
      <c r="AP85" s="814"/>
      <c r="AQ85" s="1537"/>
      <c r="AR85" s="815"/>
      <c r="AS85" s="813"/>
      <c r="AT85" s="814"/>
      <c r="AU85" s="1537"/>
      <c r="AV85" s="815"/>
      <c r="AW85" s="813"/>
      <c r="AX85" s="814"/>
      <c r="AY85" s="1537"/>
      <c r="AZ85" s="815"/>
      <c r="BA85" s="813"/>
      <c r="BB85" s="816"/>
      <c r="BC85" s="757"/>
      <c r="BD85" s="815"/>
      <c r="BE85" s="813"/>
      <c r="BF85" s="757"/>
      <c r="BG85" s="815"/>
      <c r="BH85" s="815"/>
      <c r="BI85" s="815"/>
      <c r="BJ85" s="815"/>
      <c r="BK85" s="816"/>
      <c r="BL85" s="1586"/>
      <c r="BM85" s="1586"/>
      <c r="BN85" s="1586"/>
      <c r="BO85" s="1586"/>
      <c r="BP85" s="1587"/>
      <c r="BQ85" s="1484"/>
      <c r="BR85" s="734">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29.98678996036988</v>
      </c>
      <c r="BS85" s="692">
        <f t="shared" si="933"/>
        <v>29.98678996036988</v>
      </c>
      <c r="BT85" s="696">
        <f>AZ70</f>
        <v>0.5</v>
      </c>
      <c r="BU85" s="1147" t="str">
        <f>$BU$25</f>
        <v>Epsom Salt</v>
      </c>
      <c r="BV85" s="1159" t="str">
        <f>$BV$25</f>
        <v>Additives</v>
      </c>
      <c r="BW85" s="1239">
        <f>BW$25</f>
        <v>0</v>
      </c>
      <c r="BX85" s="1239">
        <f t="shared" ref="BX85:DM85" si="942">BX$25</f>
        <v>0</v>
      </c>
      <c r="BY85" s="1239">
        <f t="shared" si="942"/>
        <v>0</v>
      </c>
      <c r="BZ85" s="1240">
        <f t="shared" si="942"/>
        <v>0</v>
      </c>
      <c r="CA85" s="1240">
        <f t="shared" si="942"/>
        <v>0</v>
      </c>
      <c r="CB85" s="1241">
        <f t="shared" si="942"/>
        <v>0</v>
      </c>
      <c r="CC85" s="1242">
        <f t="shared" si="942"/>
        <v>0</v>
      </c>
      <c r="CD85" s="1242">
        <f t="shared" si="942"/>
        <v>0</v>
      </c>
      <c r="CE85" s="1242">
        <f t="shared" si="942"/>
        <v>0</v>
      </c>
      <c r="CF85" s="1242">
        <f t="shared" si="942"/>
        <v>0</v>
      </c>
      <c r="CG85" s="1242">
        <f t="shared" si="942"/>
        <v>0</v>
      </c>
      <c r="CH85" s="1242">
        <f t="shared" si="942"/>
        <v>0</v>
      </c>
      <c r="CI85" s="1242">
        <f t="shared" si="942"/>
        <v>0</v>
      </c>
      <c r="CJ85" s="1242">
        <f t="shared" si="942"/>
        <v>0</v>
      </c>
      <c r="CK85" s="1239">
        <f t="shared" si="942"/>
        <v>0</v>
      </c>
      <c r="CL85" s="1240">
        <f t="shared" si="942"/>
        <v>0</v>
      </c>
      <c r="CM85" s="1241">
        <f t="shared" si="942"/>
        <v>0</v>
      </c>
      <c r="CN85" s="1242">
        <f t="shared" si="942"/>
        <v>9.8000000000000004E-2</v>
      </c>
      <c r="CO85" s="1242">
        <f t="shared" si="942"/>
        <v>0</v>
      </c>
      <c r="CP85" s="1242">
        <f t="shared" si="942"/>
        <v>0.129</v>
      </c>
      <c r="CQ85" s="1242">
        <f t="shared" si="942"/>
        <v>0</v>
      </c>
      <c r="CR85" s="1243">
        <f t="shared" si="942"/>
        <v>0</v>
      </c>
      <c r="CS85" s="1243">
        <f t="shared" si="942"/>
        <v>0</v>
      </c>
      <c r="CT85" s="1243">
        <f t="shared" si="942"/>
        <v>0</v>
      </c>
      <c r="CU85" s="1243">
        <f t="shared" si="942"/>
        <v>0</v>
      </c>
      <c r="CV85" s="1243">
        <f t="shared" si="942"/>
        <v>0</v>
      </c>
      <c r="CW85" s="1243">
        <f t="shared" si="942"/>
        <v>0</v>
      </c>
      <c r="CX85" s="1243">
        <f t="shared" si="942"/>
        <v>0</v>
      </c>
      <c r="CY85" s="1243">
        <f t="shared" si="942"/>
        <v>0</v>
      </c>
      <c r="CZ85" s="1244">
        <f t="shared" si="942"/>
        <v>0</v>
      </c>
      <c r="DA85" s="1244">
        <f t="shared" si="942"/>
        <v>0</v>
      </c>
      <c r="DB85" s="1244">
        <f t="shared" si="942"/>
        <v>0</v>
      </c>
      <c r="DC85" s="1244">
        <f t="shared" si="942"/>
        <v>0</v>
      </c>
      <c r="DD85" s="1244">
        <f t="shared" si="942"/>
        <v>0</v>
      </c>
      <c r="DE85" s="1244">
        <f t="shared" si="942"/>
        <v>0</v>
      </c>
      <c r="DF85" s="1244">
        <f t="shared" si="942"/>
        <v>0</v>
      </c>
      <c r="DG85" s="1244">
        <f t="shared" si="942"/>
        <v>0</v>
      </c>
      <c r="DH85" s="1244">
        <f t="shared" si="942"/>
        <v>0</v>
      </c>
      <c r="DI85" s="1244">
        <f t="shared" si="942"/>
        <v>0</v>
      </c>
      <c r="DJ85" s="1244">
        <f t="shared" si="942"/>
        <v>0</v>
      </c>
      <c r="DK85" s="1244">
        <f t="shared" si="942"/>
        <v>0</v>
      </c>
      <c r="DL85" s="1244">
        <f t="shared" si="942"/>
        <v>0</v>
      </c>
      <c r="DM85" s="1244">
        <f t="shared" si="942"/>
        <v>0</v>
      </c>
      <c r="DN85" s="933"/>
      <c r="DT85" s="739"/>
      <c r="EM85" s="898"/>
      <c r="EN85" s="898"/>
      <c r="EO85" s="898"/>
      <c r="EP85" s="898"/>
      <c r="EQ85" s="898"/>
      <c r="ER85" s="898"/>
      <c r="ES85" s="898"/>
      <c r="ET85" s="898"/>
      <c r="EU85" s="898"/>
      <c r="EV85" s="898"/>
      <c r="EW85" s="898"/>
      <c r="EX85" s="898"/>
      <c r="EY85" s="898"/>
      <c r="EZ85" s="1348" t="str">
        <f t="shared" si="811"/>
        <v>Epsom Salt</v>
      </c>
      <c r="FA85" s="1224">
        <f t="shared" si="812"/>
        <v>0</v>
      </c>
      <c r="FB85" s="1224">
        <f t="shared" si="813"/>
        <v>0</v>
      </c>
      <c r="FC85" s="1224">
        <f t="shared" si="814"/>
        <v>0</v>
      </c>
      <c r="FD85" s="544">
        <f t="shared" si="815"/>
        <v>0</v>
      </c>
      <c r="FE85" s="544">
        <f t="shared" si="816"/>
        <v>0</v>
      </c>
      <c r="FF85" s="324">
        <f t="shared" si="817"/>
        <v>0</v>
      </c>
      <c r="FG85" s="549">
        <f t="shared" si="818"/>
        <v>0</v>
      </c>
      <c r="FH85" s="549">
        <f t="shared" si="819"/>
        <v>0</v>
      </c>
      <c r="FI85" s="549">
        <f t="shared" si="820"/>
        <v>0</v>
      </c>
      <c r="FJ85" s="549">
        <f t="shared" si="821"/>
        <v>0</v>
      </c>
      <c r="FK85" s="549">
        <f t="shared" si="822"/>
        <v>0</v>
      </c>
      <c r="FL85" s="549">
        <f t="shared" si="823"/>
        <v>0</v>
      </c>
      <c r="FM85" s="549">
        <f t="shared" si="824"/>
        <v>0</v>
      </c>
      <c r="FN85" s="549">
        <f t="shared" si="825"/>
        <v>0</v>
      </c>
      <c r="FO85" s="1203">
        <f t="shared" si="826"/>
        <v>0</v>
      </c>
      <c r="FP85" s="544">
        <f t="shared" si="827"/>
        <v>0</v>
      </c>
      <c r="FQ85" s="324">
        <f t="shared" si="828"/>
        <v>0</v>
      </c>
      <c r="FR85" s="548">
        <f t="shared" si="829"/>
        <v>4.9000000000000002E-2</v>
      </c>
      <c r="FS85" s="548">
        <f t="shared" si="830"/>
        <v>0</v>
      </c>
      <c r="FT85" s="548">
        <f t="shared" si="901"/>
        <v>6.4500000000000002E-2</v>
      </c>
      <c r="FU85" s="548">
        <f t="shared" si="831"/>
        <v>0</v>
      </c>
      <c r="FV85" s="928">
        <f t="shared" si="832"/>
        <v>0</v>
      </c>
      <c r="FW85" s="928">
        <f t="shared" si="833"/>
        <v>0</v>
      </c>
      <c r="FX85" s="928">
        <f t="shared" si="834"/>
        <v>0</v>
      </c>
      <c r="FY85" s="928">
        <f t="shared" si="835"/>
        <v>0</v>
      </c>
      <c r="FZ85" s="928">
        <f t="shared" si="836"/>
        <v>0</v>
      </c>
      <c r="GA85" s="928">
        <f t="shared" si="837"/>
        <v>0</v>
      </c>
      <c r="GB85" s="928">
        <f t="shared" si="838"/>
        <v>0</v>
      </c>
      <c r="GC85" s="928">
        <f t="shared" si="839"/>
        <v>0</v>
      </c>
      <c r="GD85" s="326">
        <f t="shared" si="840"/>
        <v>0</v>
      </c>
      <c r="GE85" s="326">
        <f t="shared" si="841"/>
        <v>0</v>
      </c>
      <c r="GF85" s="326">
        <f t="shared" si="842"/>
        <v>0</v>
      </c>
      <c r="GG85" s="326">
        <f t="shared" si="843"/>
        <v>0</v>
      </c>
      <c r="GH85" s="326">
        <f t="shared" si="844"/>
        <v>0</v>
      </c>
      <c r="GI85" s="326">
        <f t="shared" si="845"/>
        <v>0</v>
      </c>
      <c r="GJ85" s="326">
        <f t="shared" si="846"/>
        <v>0</v>
      </c>
      <c r="GK85" s="326">
        <f t="shared" si="847"/>
        <v>0</v>
      </c>
      <c r="GL85" s="326">
        <f t="shared" si="848"/>
        <v>0</v>
      </c>
      <c r="GM85" s="326">
        <f t="shared" si="849"/>
        <v>0</v>
      </c>
      <c r="GN85" s="326">
        <f t="shared" si="850"/>
        <v>0</v>
      </c>
      <c r="GO85" s="326">
        <f t="shared" si="851"/>
        <v>0</v>
      </c>
      <c r="GP85" s="326">
        <f t="shared" si="852"/>
        <v>0</v>
      </c>
      <c r="GQ85" s="326">
        <f t="shared" si="853"/>
        <v>0</v>
      </c>
      <c r="GR85" s="898"/>
      <c r="GS85" s="898"/>
      <c r="GT85" s="898"/>
      <c r="GU85" s="898"/>
      <c r="GV85" s="898"/>
      <c r="GW85" s="898"/>
      <c r="GX85" s="898"/>
      <c r="GY85" s="898"/>
      <c r="GZ85" s="1375"/>
      <c r="HA85" s="1225">
        <f t="shared" si="854"/>
        <v>0</v>
      </c>
      <c r="HB85" s="1225">
        <f t="shared" si="855"/>
        <v>0</v>
      </c>
      <c r="HC85" s="1225">
        <f t="shared" si="856"/>
        <v>0</v>
      </c>
      <c r="HD85" s="542">
        <f t="shared" si="857"/>
        <v>0</v>
      </c>
      <c r="HE85" s="542">
        <f t="shared" si="858"/>
        <v>0</v>
      </c>
      <c r="HF85" s="321">
        <f t="shared" si="859"/>
        <v>0</v>
      </c>
      <c r="HG85" s="547">
        <f t="shared" si="860"/>
        <v>0</v>
      </c>
      <c r="HH85" s="547">
        <f t="shared" si="861"/>
        <v>0</v>
      </c>
      <c r="HI85" s="547">
        <f t="shared" si="862"/>
        <v>0</v>
      </c>
      <c r="HJ85" s="547">
        <f t="shared" si="863"/>
        <v>0</v>
      </c>
      <c r="HK85" s="547">
        <f t="shared" si="864"/>
        <v>0</v>
      </c>
      <c r="HL85" s="547">
        <f t="shared" si="865"/>
        <v>0</v>
      </c>
      <c r="HM85" s="547">
        <f t="shared" si="866"/>
        <v>0</v>
      </c>
      <c r="HN85" s="547">
        <f t="shared" si="867"/>
        <v>0</v>
      </c>
      <c r="HO85" s="1225">
        <f t="shared" si="868"/>
        <v>0</v>
      </c>
      <c r="HP85" s="542">
        <f t="shared" si="869"/>
        <v>0</v>
      </c>
      <c r="HQ85" s="321">
        <f t="shared" si="870"/>
        <v>0</v>
      </c>
      <c r="HR85" s="547">
        <f t="shared" si="871"/>
        <v>1.2945838837516512E-2</v>
      </c>
      <c r="HS85" s="547">
        <f t="shared" si="872"/>
        <v>0</v>
      </c>
      <c r="HT85" s="547">
        <f t="shared" si="873"/>
        <v>1.7040951122853368E-2</v>
      </c>
      <c r="HU85" s="547">
        <f t="shared" si="874"/>
        <v>0</v>
      </c>
      <c r="HV85" s="931">
        <f t="shared" si="875"/>
        <v>0</v>
      </c>
      <c r="HW85" s="931">
        <f t="shared" si="876"/>
        <v>0</v>
      </c>
      <c r="HX85" s="931">
        <f t="shared" si="877"/>
        <v>0</v>
      </c>
      <c r="HY85" s="931">
        <f t="shared" si="878"/>
        <v>0</v>
      </c>
      <c r="HZ85" s="931">
        <f t="shared" si="879"/>
        <v>0</v>
      </c>
      <c r="IA85" s="931">
        <f t="shared" si="880"/>
        <v>0</v>
      </c>
      <c r="IB85" s="931">
        <f t="shared" si="881"/>
        <v>0</v>
      </c>
      <c r="IC85" s="931">
        <f t="shared" si="882"/>
        <v>0</v>
      </c>
      <c r="ID85" s="1226">
        <f t="shared" si="883"/>
        <v>0</v>
      </c>
      <c r="IE85" s="1226">
        <f t="shared" si="884"/>
        <v>0</v>
      </c>
      <c r="IF85" s="1226">
        <f t="shared" si="885"/>
        <v>0</v>
      </c>
      <c r="IG85" s="1226">
        <f t="shared" si="886"/>
        <v>0</v>
      </c>
      <c r="IH85" s="1226">
        <f t="shared" si="887"/>
        <v>0</v>
      </c>
      <c r="II85" s="1226">
        <f t="shared" si="888"/>
        <v>0</v>
      </c>
      <c r="IJ85" s="1226">
        <f t="shared" si="889"/>
        <v>0</v>
      </c>
      <c r="IK85" s="1226">
        <f t="shared" si="890"/>
        <v>0</v>
      </c>
      <c r="IL85" s="1226">
        <f t="shared" si="891"/>
        <v>0</v>
      </c>
      <c r="IM85" s="1226">
        <f t="shared" si="892"/>
        <v>0</v>
      </c>
      <c r="IN85" s="1226">
        <f t="shared" si="893"/>
        <v>0</v>
      </c>
      <c r="IO85" s="1226">
        <f t="shared" si="894"/>
        <v>0</v>
      </c>
      <c r="IP85" s="1226">
        <f t="shared" si="895"/>
        <v>0</v>
      </c>
      <c r="IQ85" s="1226">
        <f t="shared" si="896"/>
        <v>0</v>
      </c>
      <c r="IR85" s="902"/>
      <c r="IS85" s="902"/>
      <c r="IT85" s="902"/>
      <c r="IU85" s="902"/>
      <c r="IV85" s="902"/>
      <c r="IW85" s="902"/>
      <c r="IX85" s="902"/>
      <c r="IY85" s="902"/>
      <c r="IZ85" s="1365"/>
      <c r="JA85" s="1231">
        <f t="shared" ref="JA85:KQ85" si="943">SUM(BW85*$DP$25)</f>
        <v>0</v>
      </c>
      <c r="JB85" s="1231">
        <f t="shared" si="943"/>
        <v>0</v>
      </c>
      <c r="JC85" s="1231">
        <f t="shared" si="943"/>
        <v>0</v>
      </c>
      <c r="JD85" s="942">
        <f t="shared" si="943"/>
        <v>0</v>
      </c>
      <c r="JE85" s="942">
        <f t="shared" si="943"/>
        <v>0</v>
      </c>
      <c r="JF85" s="943">
        <f t="shared" si="943"/>
        <v>0</v>
      </c>
      <c r="JG85" s="944">
        <f t="shared" si="943"/>
        <v>0</v>
      </c>
      <c r="JH85" s="944">
        <f t="shared" si="943"/>
        <v>0</v>
      </c>
      <c r="JI85" s="944">
        <f t="shared" si="943"/>
        <v>0</v>
      </c>
      <c r="JJ85" s="944">
        <f t="shared" si="943"/>
        <v>0</v>
      </c>
      <c r="JK85" s="944">
        <f t="shared" si="943"/>
        <v>0</v>
      </c>
      <c r="JL85" s="944">
        <f t="shared" si="943"/>
        <v>0</v>
      </c>
      <c r="JM85" s="944">
        <f t="shared" si="943"/>
        <v>0</v>
      </c>
      <c r="JN85" s="944">
        <f t="shared" si="943"/>
        <v>0</v>
      </c>
      <c r="JO85" s="1231">
        <f t="shared" si="943"/>
        <v>0</v>
      </c>
      <c r="JP85" s="942">
        <f t="shared" si="943"/>
        <v>0</v>
      </c>
      <c r="JQ85" s="943">
        <f t="shared" si="943"/>
        <v>0</v>
      </c>
      <c r="JR85" s="944">
        <f t="shared" si="943"/>
        <v>98</v>
      </c>
      <c r="JS85" s="944">
        <f t="shared" si="943"/>
        <v>0</v>
      </c>
      <c r="JT85" s="944">
        <f t="shared" si="943"/>
        <v>129</v>
      </c>
      <c r="JU85" s="944">
        <f t="shared" si="943"/>
        <v>0</v>
      </c>
      <c r="JV85" s="945">
        <f t="shared" si="943"/>
        <v>0</v>
      </c>
      <c r="JW85" s="945">
        <f t="shared" si="943"/>
        <v>0</v>
      </c>
      <c r="JX85" s="945">
        <f t="shared" si="943"/>
        <v>0</v>
      </c>
      <c r="JY85" s="945">
        <f t="shared" si="943"/>
        <v>0</v>
      </c>
      <c r="JZ85" s="945">
        <f t="shared" si="943"/>
        <v>0</v>
      </c>
      <c r="KA85" s="945">
        <f t="shared" si="943"/>
        <v>0</v>
      </c>
      <c r="KB85" s="945">
        <f t="shared" si="943"/>
        <v>0</v>
      </c>
      <c r="KC85" s="945">
        <f t="shared" si="943"/>
        <v>0</v>
      </c>
      <c r="KD85" s="946">
        <f t="shared" si="943"/>
        <v>0</v>
      </c>
      <c r="KE85" s="946">
        <f t="shared" si="943"/>
        <v>0</v>
      </c>
      <c r="KF85" s="946">
        <f t="shared" si="943"/>
        <v>0</v>
      </c>
      <c r="KG85" s="946">
        <f t="shared" si="943"/>
        <v>0</v>
      </c>
      <c r="KH85" s="946">
        <f t="shared" si="943"/>
        <v>0</v>
      </c>
      <c r="KI85" s="946">
        <f t="shared" si="943"/>
        <v>0</v>
      </c>
      <c r="KJ85" s="946">
        <f t="shared" si="943"/>
        <v>0</v>
      </c>
      <c r="KK85" s="946">
        <f t="shared" si="943"/>
        <v>0</v>
      </c>
      <c r="KL85" s="946">
        <f t="shared" si="943"/>
        <v>0</v>
      </c>
      <c r="KM85" s="946">
        <f t="shared" si="943"/>
        <v>0</v>
      </c>
      <c r="KN85" s="946">
        <f t="shared" si="943"/>
        <v>0</v>
      </c>
      <c r="KO85" s="946">
        <f t="shared" si="943"/>
        <v>0</v>
      </c>
      <c r="KP85" s="946">
        <f t="shared" si="943"/>
        <v>0</v>
      </c>
      <c r="KQ85" s="946">
        <f t="shared" si="943"/>
        <v>0</v>
      </c>
      <c r="KR85" s="898"/>
      <c r="KS85" s="898"/>
      <c r="KT85" s="898"/>
      <c r="KU85" s="898"/>
      <c r="KV85" s="898"/>
      <c r="KW85" s="898"/>
      <c r="KX85" s="898"/>
      <c r="KY85" s="898"/>
      <c r="KZ85" s="1363"/>
      <c r="LA85" s="1217">
        <f t="shared" ref="LA85:MM85" si="944">SUM(JA85/$DO$25)</f>
        <v>0</v>
      </c>
      <c r="LB85" s="1217">
        <f t="shared" si="944"/>
        <v>0</v>
      </c>
      <c r="LC85" s="1217">
        <f t="shared" si="944"/>
        <v>0</v>
      </c>
      <c r="LD85" s="545">
        <f t="shared" si="944"/>
        <v>0</v>
      </c>
      <c r="LE85" s="545">
        <f t="shared" si="944"/>
        <v>0</v>
      </c>
      <c r="LF85" s="329">
        <f t="shared" si="944"/>
        <v>0</v>
      </c>
      <c r="LG85" s="550">
        <f t="shared" si="944"/>
        <v>0</v>
      </c>
      <c r="LH85" s="550">
        <f t="shared" si="944"/>
        <v>0</v>
      </c>
      <c r="LI85" s="550">
        <f t="shared" si="944"/>
        <v>0</v>
      </c>
      <c r="LJ85" s="550">
        <f t="shared" si="944"/>
        <v>0</v>
      </c>
      <c r="LK85" s="550">
        <f t="shared" si="944"/>
        <v>0</v>
      </c>
      <c r="LL85" s="550">
        <f t="shared" si="944"/>
        <v>0</v>
      </c>
      <c r="LM85" s="550">
        <f t="shared" si="944"/>
        <v>0</v>
      </c>
      <c r="LN85" s="550">
        <f t="shared" si="944"/>
        <v>0</v>
      </c>
      <c r="LO85" s="1217">
        <f t="shared" si="944"/>
        <v>0</v>
      </c>
      <c r="LP85" s="1217">
        <f t="shared" si="944"/>
        <v>0</v>
      </c>
      <c r="LQ85" s="1217">
        <f t="shared" si="944"/>
        <v>0</v>
      </c>
      <c r="LR85" s="550">
        <f t="shared" si="944"/>
        <v>98</v>
      </c>
      <c r="LS85" s="550">
        <f t="shared" si="944"/>
        <v>0</v>
      </c>
      <c r="LT85" s="550">
        <f t="shared" si="944"/>
        <v>129</v>
      </c>
      <c r="LU85" s="550">
        <f t="shared" si="944"/>
        <v>0</v>
      </c>
      <c r="LV85" s="932">
        <f t="shared" si="944"/>
        <v>0</v>
      </c>
      <c r="LW85" s="932">
        <f t="shared" si="944"/>
        <v>0</v>
      </c>
      <c r="LX85" s="932">
        <f t="shared" si="944"/>
        <v>0</v>
      </c>
      <c r="LY85" s="932">
        <f t="shared" si="944"/>
        <v>0</v>
      </c>
      <c r="LZ85" s="932">
        <f t="shared" si="944"/>
        <v>0</v>
      </c>
      <c r="MA85" s="932">
        <f t="shared" si="944"/>
        <v>0</v>
      </c>
      <c r="MB85" s="932">
        <f t="shared" si="944"/>
        <v>0</v>
      </c>
      <c r="MC85" s="932">
        <f t="shared" si="944"/>
        <v>0</v>
      </c>
      <c r="MD85" s="932">
        <f t="shared" si="944"/>
        <v>0</v>
      </c>
      <c r="ME85" s="327">
        <f t="shared" si="944"/>
        <v>0</v>
      </c>
      <c r="MF85" s="327">
        <f t="shared" si="944"/>
        <v>0</v>
      </c>
      <c r="MG85" s="327">
        <f t="shared" si="944"/>
        <v>0</v>
      </c>
      <c r="MH85" s="327">
        <f t="shared" si="944"/>
        <v>0</v>
      </c>
      <c r="MI85" s="327">
        <f t="shared" si="944"/>
        <v>0</v>
      </c>
      <c r="MJ85" s="327">
        <f t="shared" si="944"/>
        <v>0</v>
      </c>
      <c r="MK85" s="327">
        <f t="shared" si="944"/>
        <v>0</v>
      </c>
      <c r="ML85" s="327">
        <f t="shared" si="944"/>
        <v>0</v>
      </c>
      <c r="MM85" s="327">
        <f t="shared" si="944"/>
        <v>0</v>
      </c>
      <c r="MN85" s="327">
        <f t="shared" ref="MN85:MP85" si="945">SUM(KN85/$DO$25)</f>
        <v>0</v>
      </c>
      <c r="MO85" s="327">
        <f t="shared" si="945"/>
        <v>0</v>
      </c>
      <c r="MP85" s="327">
        <f t="shared" si="945"/>
        <v>0</v>
      </c>
      <c r="MQ85" s="327">
        <f>SUM(KQ85/$DO$25)</f>
        <v>0</v>
      </c>
    </row>
    <row r="86" spans="1:355" s="317" customFormat="1" ht="15" hidden="1" customHeight="1" outlineLevel="1" thickTop="1" thickBot="1" x14ac:dyDescent="0.3">
      <c r="A86" s="941"/>
      <c r="B86" s="1902" t="s">
        <v>958</v>
      </c>
      <c r="C86" s="1903"/>
      <c r="D86" s="655"/>
      <c r="E86" s="770"/>
      <c r="F86" s="757"/>
      <c r="G86" s="638"/>
      <c r="H86" s="627"/>
      <c r="I86" s="639"/>
      <c r="J86" s="770"/>
      <c r="K86" s="757"/>
      <c r="L86" s="878"/>
      <c r="M86" s="813"/>
      <c r="N86" s="814"/>
      <c r="O86" s="1537"/>
      <c r="P86" s="815"/>
      <c r="Q86" s="813"/>
      <c r="R86" s="814"/>
      <c r="S86" s="1537"/>
      <c r="T86" s="815"/>
      <c r="U86" s="813"/>
      <c r="V86" s="814"/>
      <c r="W86" s="1537"/>
      <c r="X86" s="815"/>
      <c r="Y86" s="813"/>
      <c r="Z86" s="814"/>
      <c r="AA86" s="1537"/>
      <c r="AB86" s="815"/>
      <c r="AC86" s="813"/>
      <c r="AD86" s="814"/>
      <c r="AE86" s="1537"/>
      <c r="AF86" s="815"/>
      <c r="AG86" s="813"/>
      <c r="AH86" s="814"/>
      <c r="AI86" s="1537"/>
      <c r="AJ86" s="815"/>
      <c r="AK86" s="813"/>
      <c r="AL86" s="814"/>
      <c r="AM86" s="1537"/>
      <c r="AN86" s="815"/>
      <c r="AO86" s="813"/>
      <c r="AP86" s="814"/>
      <c r="AQ86" s="1537"/>
      <c r="AR86" s="815"/>
      <c r="AS86" s="813"/>
      <c r="AT86" s="814"/>
      <c r="AU86" s="1537"/>
      <c r="AV86" s="815"/>
      <c r="AW86" s="813"/>
      <c r="AX86" s="814"/>
      <c r="AY86" s="1537"/>
      <c r="AZ86" s="815"/>
      <c r="BA86" s="813"/>
      <c r="BB86" s="816"/>
      <c r="BC86" s="757"/>
      <c r="BD86" s="815"/>
      <c r="BE86" s="813"/>
      <c r="BF86" s="757"/>
      <c r="BG86" s="815"/>
      <c r="BH86" s="815"/>
      <c r="BI86" s="815"/>
      <c r="BJ86" s="815"/>
      <c r="BK86" s="816"/>
      <c r="BL86" s="1586"/>
      <c r="BM86" s="1586"/>
      <c r="BN86" s="1586"/>
      <c r="BO86" s="1586"/>
      <c r="BP86" s="1587"/>
      <c r="BQ86" s="1484"/>
      <c r="BR86" s="734">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692">
        <f t="shared" si="933"/>
        <v>0</v>
      </c>
      <c r="BT86" s="637">
        <f>AZ71</f>
        <v>0.5</v>
      </c>
      <c r="BU86" s="1148" t="str">
        <f>$BU$26</f>
        <v>Z9 (2 Part)</v>
      </c>
      <c r="BV86" s="694" t="str">
        <f>$BV$26</f>
        <v>Additives</v>
      </c>
      <c r="BW86" s="1239">
        <f>BW$26</f>
        <v>0</v>
      </c>
      <c r="BX86" s="1239">
        <f t="shared" ref="BX86:DM86" si="946">BX$26</f>
        <v>0</v>
      </c>
      <c r="BY86" s="1239">
        <f t="shared" si="946"/>
        <v>0</v>
      </c>
      <c r="BZ86" s="1240">
        <f t="shared" si="946"/>
        <v>0</v>
      </c>
      <c r="CA86" s="1240">
        <f t="shared" si="946"/>
        <v>0</v>
      </c>
      <c r="CB86" s="1241">
        <f t="shared" si="946"/>
        <v>0</v>
      </c>
      <c r="CC86" s="1242">
        <f t="shared" si="946"/>
        <v>0</v>
      </c>
      <c r="CD86" s="1242">
        <f t="shared" si="946"/>
        <v>0</v>
      </c>
      <c r="CE86" s="1242">
        <f t="shared" si="946"/>
        <v>0</v>
      </c>
      <c r="CF86" s="1242">
        <f t="shared" si="946"/>
        <v>0</v>
      </c>
      <c r="CG86" s="1242">
        <f t="shared" si="946"/>
        <v>0</v>
      </c>
      <c r="CH86" s="1242">
        <f t="shared" si="946"/>
        <v>0</v>
      </c>
      <c r="CI86" s="1242">
        <f t="shared" si="946"/>
        <v>0</v>
      </c>
      <c r="CJ86" s="1242">
        <f t="shared" si="946"/>
        <v>0</v>
      </c>
      <c r="CK86" s="1239">
        <f t="shared" si="946"/>
        <v>0</v>
      </c>
      <c r="CL86" s="1240">
        <f t="shared" si="946"/>
        <v>0</v>
      </c>
      <c r="CM86" s="1241">
        <f t="shared" si="946"/>
        <v>0</v>
      </c>
      <c r="CN86" s="1242">
        <f t="shared" si="946"/>
        <v>0</v>
      </c>
      <c r="CO86" s="1242">
        <f t="shared" si="946"/>
        <v>0</v>
      </c>
      <c r="CP86" s="1242">
        <f t="shared" si="946"/>
        <v>0</v>
      </c>
      <c r="CQ86" s="1242">
        <f t="shared" si="946"/>
        <v>0</v>
      </c>
      <c r="CR86" s="1243">
        <f t="shared" si="946"/>
        <v>0</v>
      </c>
      <c r="CS86" s="1243">
        <f t="shared" si="946"/>
        <v>0</v>
      </c>
      <c r="CT86" s="1243">
        <f t="shared" si="946"/>
        <v>0</v>
      </c>
      <c r="CU86" s="1243">
        <f t="shared" si="946"/>
        <v>0</v>
      </c>
      <c r="CV86" s="1243">
        <f t="shared" si="946"/>
        <v>0</v>
      </c>
      <c r="CW86" s="1243">
        <f t="shared" si="946"/>
        <v>0</v>
      </c>
      <c r="CX86" s="1243">
        <f t="shared" si="946"/>
        <v>0</v>
      </c>
      <c r="CY86" s="1243">
        <f t="shared" si="946"/>
        <v>0</v>
      </c>
      <c r="CZ86" s="1244">
        <f t="shared" si="946"/>
        <v>0</v>
      </c>
      <c r="DA86" s="1244">
        <f t="shared" si="946"/>
        <v>0</v>
      </c>
      <c r="DB86" s="1244">
        <f t="shared" si="946"/>
        <v>0</v>
      </c>
      <c r="DC86" s="1244">
        <f t="shared" si="946"/>
        <v>0</v>
      </c>
      <c r="DD86" s="1244">
        <f t="shared" si="946"/>
        <v>0</v>
      </c>
      <c r="DE86" s="1244">
        <f t="shared" si="946"/>
        <v>0</v>
      </c>
      <c r="DF86" s="1244">
        <f t="shared" si="946"/>
        <v>0</v>
      </c>
      <c r="DG86" s="1244">
        <f t="shared" si="946"/>
        <v>0</v>
      </c>
      <c r="DH86" s="1244">
        <f t="shared" si="946"/>
        <v>0</v>
      </c>
      <c r="DI86" s="1244">
        <f t="shared" si="946"/>
        <v>0</v>
      </c>
      <c r="DJ86" s="1244">
        <f t="shared" si="946"/>
        <v>0</v>
      </c>
      <c r="DK86" s="1244">
        <f t="shared" si="946"/>
        <v>0</v>
      </c>
      <c r="DL86" s="1244">
        <f t="shared" si="946"/>
        <v>0</v>
      </c>
      <c r="DM86" s="1244">
        <f t="shared" si="946"/>
        <v>0</v>
      </c>
      <c r="DN86" s="933"/>
      <c r="DT86" s="739"/>
      <c r="EM86" s="898"/>
      <c r="EN86" s="898"/>
      <c r="EO86" s="898"/>
      <c r="EP86" s="898"/>
      <c r="EQ86" s="898"/>
      <c r="ER86" s="898"/>
      <c r="ES86" s="898"/>
      <c r="ET86" s="898"/>
      <c r="EU86" s="898"/>
      <c r="EV86" s="898"/>
      <c r="EW86" s="898"/>
      <c r="EX86" s="898"/>
      <c r="EY86" s="898"/>
      <c r="EZ86" s="1348" t="str">
        <f t="shared" si="811"/>
        <v>Z9 (2 Part)</v>
      </c>
      <c r="FA86" s="1224">
        <f t="shared" si="812"/>
        <v>0</v>
      </c>
      <c r="FB86" s="1224">
        <f t="shared" si="813"/>
        <v>0</v>
      </c>
      <c r="FC86" s="1224">
        <f t="shared" si="814"/>
        <v>0</v>
      </c>
      <c r="FD86" s="544">
        <f t="shared" si="815"/>
        <v>0</v>
      </c>
      <c r="FE86" s="544">
        <f t="shared" si="816"/>
        <v>0</v>
      </c>
      <c r="FF86" s="324">
        <f t="shared" si="817"/>
        <v>0</v>
      </c>
      <c r="FG86" s="549">
        <f t="shared" si="818"/>
        <v>0</v>
      </c>
      <c r="FH86" s="549">
        <f t="shared" si="819"/>
        <v>0</v>
      </c>
      <c r="FI86" s="549">
        <f t="shared" si="820"/>
        <v>0</v>
      </c>
      <c r="FJ86" s="549">
        <f t="shared" si="821"/>
        <v>0</v>
      </c>
      <c r="FK86" s="549">
        <f t="shared" si="822"/>
        <v>0</v>
      </c>
      <c r="FL86" s="549">
        <f t="shared" si="823"/>
        <v>0</v>
      </c>
      <c r="FM86" s="549">
        <f t="shared" si="824"/>
        <v>0</v>
      </c>
      <c r="FN86" s="549">
        <f t="shared" si="825"/>
        <v>0</v>
      </c>
      <c r="FO86" s="1203">
        <f t="shared" si="826"/>
        <v>0</v>
      </c>
      <c r="FP86" s="544">
        <f t="shared" si="827"/>
        <v>0</v>
      </c>
      <c r="FQ86" s="324">
        <f t="shared" si="828"/>
        <v>0</v>
      </c>
      <c r="FR86" s="548">
        <f t="shared" si="829"/>
        <v>0</v>
      </c>
      <c r="FS86" s="548">
        <f t="shared" si="830"/>
        <v>0</v>
      </c>
      <c r="FT86" s="548">
        <f t="shared" si="901"/>
        <v>0</v>
      </c>
      <c r="FU86" s="548">
        <f t="shared" si="831"/>
        <v>0</v>
      </c>
      <c r="FV86" s="928">
        <f t="shared" si="832"/>
        <v>0</v>
      </c>
      <c r="FW86" s="928">
        <f t="shared" si="833"/>
        <v>0</v>
      </c>
      <c r="FX86" s="928">
        <f t="shared" si="834"/>
        <v>0</v>
      </c>
      <c r="FY86" s="928">
        <f t="shared" si="835"/>
        <v>0</v>
      </c>
      <c r="FZ86" s="928">
        <f t="shared" si="836"/>
        <v>0</v>
      </c>
      <c r="GA86" s="928">
        <f t="shared" si="837"/>
        <v>0</v>
      </c>
      <c r="GB86" s="928">
        <f t="shared" si="838"/>
        <v>0</v>
      </c>
      <c r="GC86" s="928">
        <f t="shared" si="839"/>
        <v>0</v>
      </c>
      <c r="GD86" s="326">
        <f t="shared" si="840"/>
        <v>0</v>
      </c>
      <c r="GE86" s="326">
        <f t="shared" si="841"/>
        <v>0</v>
      </c>
      <c r="GF86" s="326">
        <f t="shared" si="842"/>
        <v>0</v>
      </c>
      <c r="GG86" s="326">
        <f t="shared" si="843"/>
        <v>0</v>
      </c>
      <c r="GH86" s="326">
        <f t="shared" si="844"/>
        <v>0</v>
      </c>
      <c r="GI86" s="326">
        <f t="shared" si="845"/>
        <v>0</v>
      </c>
      <c r="GJ86" s="326">
        <f t="shared" si="846"/>
        <v>0</v>
      </c>
      <c r="GK86" s="326">
        <f t="shared" si="847"/>
        <v>0</v>
      </c>
      <c r="GL86" s="326">
        <f t="shared" si="848"/>
        <v>0</v>
      </c>
      <c r="GM86" s="326">
        <f t="shared" si="849"/>
        <v>0</v>
      </c>
      <c r="GN86" s="326">
        <f t="shared" si="850"/>
        <v>0</v>
      </c>
      <c r="GO86" s="326">
        <f t="shared" si="851"/>
        <v>0</v>
      </c>
      <c r="GP86" s="326">
        <f t="shared" si="852"/>
        <v>0</v>
      </c>
      <c r="GQ86" s="326">
        <f t="shared" si="853"/>
        <v>0</v>
      </c>
      <c r="GR86" s="898"/>
      <c r="GS86" s="898"/>
      <c r="GT86" s="898"/>
      <c r="GU86" s="898"/>
      <c r="GV86" s="898"/>
      <c r="GW86" s="898"/>
      <c r="GX86" s="898"/>
      <c r="GY86" s="898"/>
      <c r="GZ86" s="1375"/>
      <c r="HA86" s="1225">
        <f t="shared" si="854"/>
        <v>0</v>
      </c>
      <c r="HB86" s="1225">
        <f t="shared" si="855"/>
        <v>0</v>
      </c>
      <c r="HC86" s="1225">
        <f t="shared" si="856"/>
        <v>0</v>
      </c>
      <c r="HD86" s="542">
        <f t="shared" si="857"/>
        <v>0</v>
      </c>
      <c r="HE86" s="542">
        <f t="shared" si="858"/>
        <v>0</v>
      </c>
      <c r="HF86" s="321">
        <f t="shared" si="859"/>
        <v>0</v>
      </c>
      <c r="HG86" s="547">
        <f t="shared" si="860"/>
        <v>0</v>
      </c>
      <c r="HH86" s="547">
        <f t="shared" si="861"/>
        <v>0</v>
      </c>
      <c r="HI86" s="547">
        <f t="shared" si="862"/>
        <v>0</v>
      </c>
      <c r="HJ86" s="547">
        <f t="shared" si="863"/>
        <v>0</v>
      </c>
      <c r="HK86" s="547">
        <f t="shared" si="864"/>
        <v>0</v>
      </c>
      <c r="HL86" s="547">
        <f t="shared" si="865"/>
        <v>0</v>
      </c>
      <c r="HM86" s="547">
        <f t="shared" si="866"/>
        <v>0</v>
      </c>
      <c r="HN86" s="547">
        <f t="shared" si="867"/>
        <v>0</v>
      </c>
      <c r="HO86" s="1225">
        <f t="shared" si="868"/>
        <v>0</v>
      </c>
      <c r="HP86" s="542">
        <f t="shared" si="869"/>
        <v>0</v>
      </c>
      <c r="HQ86" s="321">
        <f t="shared" si="870"/>
        <v>0</v>
      </c>
      <c r="HR86" s="547">
        <f t="shared" si="871"/>
        <v>0</v>
      </c>
      <c r="HS86" s="547">
        <f t="shared" si="872"/>
        <v>0</v>
      </c>
      <c r="HT86" s="547">
        <f t="shared" si="873"/>
        <v>0</v>
      </c>
      <c r="HU86" s="547">
        <f t="shared" si="874"/>
        <v>0</v>
      </c>
      <c r="HV86" s="931">
        <f t="shared" si="875"/>
        <v>0</v>
      </c>
      <c r="HW86" s="931">
        <f t="shared" si="876"/>
        <v>0</v>
      </c>
      <c r="HX86" s="931">
        <f t="shared" si="877"/>
        <v>0</v>
      </c>
      <c r="HY86" s="931">
        <f t="shared" si="878"/>
        <v>0</v>
      </c>
      <c r="HZ86" s="931">
        <f t="shared" si="879"/>
        <v>0</v>
      </c>
      <c r="IA86" s="931">
        <f t="shared" si="880"/>
        <v>0</v>
      </c>
      <c r="IB86" s="931">
        <f t="shared" si="881"/>
        <v>0</v>
      </c>
      <c r="IC86" s="931">
        <f t="shared" si="882"/>
        <v>0</v>
      </c>
      <c r="ID86" s="1226">
        <f t="shared" si="883"/>
        <v>0</v>
      </c>
      <c r="IE86" s="1226">
        <f t="shared" si="884"/>
        <v>0</v>
      </c>
      <c r="IF86" s="1226">
        <f t="shared" si="885"/>
        <v>0</v>
      </c>
      <c r="IG86" s="1226">
        <f t="shared" si="886"/>
        <v>0</v>
      </c>
      <c r="IH86" s="1226">
        <f t="shared" si="887"/>
        <v>0</v>
      </c>
      <c r="II86" s="1226">
        <f t="shared" si="888"/>
        <v>0</v>
      </c>
      <c r="IJ86" s="1226">
        <f t="shared" si="889"/>
        <v>0</v>
      </c>
      <c r="IK86" s="1226">
        <f t="shared" si="890"/>
        <v>0</v>
      </c>
      <c r="IL86" s="1226">
        <f t="shared" si="891"/>
        <v>0</v>
      </c>
      <c r="IM86" s="1226">
        <f t="shared" si="892"/>
        <v>0</v>
      </c>
      <c r="IN86" s="1226">
        <f t="shared" si="893"/>
        <v>0</v>
      </c>
      <c r="IO86" s="1226">
        <f t="shared" si="894"/>
        <v>0</v>
      </c>
      <c r="IP86" s="1226">
        <f t="shared" si="895"/>
        <v>0</v>
      </c>
      <c r="IQ86" s="1226">
        <f t="shared" si="896"/>
        <v>0</v>
      </c>
      <c r="IR86" s="902"/>
      <c r="IS86" s="902"/>
      <c r="IT86" s="902"/>
      <c r="IU86" s="902"/>
      <c r="IV86" s="902"/>
      <c r="IW86" s="902"/>
      <c r="IX86" s="902"/>
      <c r="IY86" s="902"/>
      <c r="IZ86" s="1365"/>
      <c r="JA86" s="1231">
        <f t="shared" ref="JA86:KQ86" si="947">SUM(BW86*$DP$26)</f>
        <v>0</v>
      </c>
      <c r="JB86" s="1231">
        <f t="shared" si="947"/>
        <v>0</v>
      </c>
      <c r="JC86" s="1231">
        <f t="shared" si="947"/>
        <v>0</v>
      </c>
      <c r="JD86" s="942">
        <f t="shared" si="947"/>
        <v>0</v>
      </c>
      <c r="JE86" s="942">
        <f t="shared" si="947"/>
        <v>0</v>
      </c>
      <c r="JF86" s="943">
        <f t="shared" si="947"/>
        <v>0</v>
      </c>
      <c r="JG86" s="944">
        <f t="shared" si="947"/>
        <v>0</v>
      </c>
      <c r="JH86" s="944">
        <f t="shared" si="947"/>
        <v>0</v>
      </c>
      <c r="JI86" s="944">
        <f t="shared" si="947"/>
        <v>0</v>
      </c>
      <c r="JJ86" s="944">
        <f t="shared" si="947"/>
        <v>0</v>
      </c>
      <c r="JK86" s="944">
        <f t="shared" si="947"/>
        <v>0</v>
      </c>
      <c r="JL86" s="944">
        <f t="shared" si="947"/>
        <v>0</v>
      </c>
      <c r="JM86" s="944">
        <f t="shared" si="947"/>
        <v>0</v>
      </c>
      <c r="JN86" s="944">
        <f t="shared" si="947"/>
        <v>0</v>
      </c>
      <c r="JO86" s="1231">
        <f t="shared" si="947"/>
        <v>0</v>
      </c>
      <c r="JP86" s="942">
        <f t="shared" si="947"/>
        <v>0</v>
      </c>
      <c r="JQ86" s="943">
        <f t="shared" si="947"/>
        <v>0</v>
      </c>
      <c r="JR86" s="944">
        <f t="shared" si="947"/>
        <v>0</v>
      </c>
      <c r="JS86" s="944">
        <f t="shared" si="947"/>
        <v>0</v>
      </c>
      <c r="JT86" s="944">
        <f t="shared" si="947"/>
        <v>0</v>
      </c>
      <c r="JU86" s="944">
        <f t="shared" si="947"/>
        <v>0</v>
      </c>
      <c r="JV86" s="945">
        <f t="shared" si="947"/>
        <v>0</v>
      </c>
      <c r="JW86" s="945">
        <f t="shared" si="947"/>
        <v>0</v>
      </c>
      <c r="JX86" s="945">
        <f t="shared" si="947"/>
        <v>0</v>
      </c>
      <c r="JY86" s="945">
        <f t="shared" si="947"/>
        <v>0</v>
      </c>
      <c r="JZ86" s="945">
        <f t="shared" si="947"/>
        <v>0</v>
      </c>
      <c r="KA86" s="945">
        <f t="shared" si="947"/>
        <v>0</v>
      </c>
      <c r="KB86" s="945">
        <f t="shared" si="947"/>
        <v>0</v>
      </c>
      <c r="KC86" s="945">
        <f t="shared" si="947"/>
        <v>0</v>
      </c>
      <c r="KD86" s="946">
        <f t="shared" si="947"/>
        <v>0</v>
      </c>
      <c r="KE86" s="946">
        <f t="shared" si="947"/>
        <v>0</v>
      </c>
      <c r="KF86" s="946">
        <f t="shared" si="947"/>
        <v>0</v>
      </c>
      <c r="KG86" s="946">
        <f t="shared" si="947"/>
        <v>0</v>
      </c>
      <c r="KH86" s="946">
        <f t="shared" si="947"/>
        <v>0</v>
      </c>
      <c r="KI86" s="946">
        <f t="shared" si="947"/>
        <v>0</v>
      </c>
      <c r="KJ86" s="946">
        <f t="shared" si="947"/>
        <v>0</v>
      </c>
      <c r="KK86" s="946">
        <f t="shared" si="947"/>
        <v>0</v>
      </c>
      <c r="KL86" s="946">
        <f t="shared" si="947"/>
        <v>0</v>
      </c>
      <c r="KM86" s="946">
        <f t="shared" si="947"/>
        <v>0</v>
      </c>
      <c r="KN86" s="946">
        <f t="shared" si="947"/>
        <v>0</v>
      </c>
      <c r="KO86" s="946">
        <f t="shared" si="947"/>
        <v>0</v>
      </c>
      <c r="KP86" s="946">
        <f t="shared" si="947"/>
        <v>0</v>
      </c>
      <c r="KQ86" s="946">
        <f t="shared" si="947"/>
        <v>0</v>
      </c>
      <c r="KR86" s="898"/>
      <c r="KS86" s="898"/>
      <c r="KT86" s="898"/>
      <c r="KU86" s="898"/>
      <c r="KV86" s="898"/>
      <c r="KW86" s="898"/>
      <c r="KX86" s="898"/>
      <c r="KY86" s="898"/>
      <c r="KZ86" s="1363"/>
      <c r="LA86" s="1217">
        <f t="shared" ref="LA86:MM86" si="948">SUM(JA86/$DO$26)</f>
        <v>0</v>
      </c>
      <c r="LB86" s="1217">
        <f t="shared" si="948"/>
        <v>0</v>
      </c>
      <c r="LC86" s="1217">
        <f t="shared" si="948"/>
        <v>0</v>
      </c>
      <c r="LD86" s="545">
        <f t="shared" si="948"/>
        <v>0</v>
      </c>
      <c r="LE86" s="545">
        <f t="shared" si="948"/>
        <v>0</v>
      </c>
      <c r="LF86" s="329">
        <f t="shared" si="948"/>
        <v>0</v>
      </c>
      <c r="LG86" s="550">
        <f t="shared" si="948"/>
        <v>0</v>
      </c>
      <c r="LH86" s="550">
        <f t="shared" si="948"/>
        <v>0</v>
      </c>
      <c r="LI86" s="550">
        <f t="shared" si="948"/>
        <v>0</v>
      </c>
      <c r="LJ86" s="550">
        <f t="shared" si="948"/>
        <v>0</v>
      </c>
      <c r="LK86" s="550">
        <f t="shared" si="948"/>
        <v>0</v>
      </c>
      <c r="LL86" s="550">
        <f t="shared" si="948"/>
        <v>0</v>
      </c>
      <c r="LM86" s="550">
        <f t="shared" si="948"/>
        <v>0</v>
      </c>
      <c r="LN86" s="550">
        <f t="shared" si="948"/>
        <v>0</v>
      </c>
      <c r="LO86" s="1217">
        <f t="shared" si="948"/>
        <v>0</v>
      </c>
      <c r="LP86" s="1217">
        <f t="shared" si="948"/>
        <v>0</v>
      </c>
      <c r="LQ86" s="1217">
        <f t="shared" si="948"/>
        <v>0</v>
      </c>
      <c r="LR86" s="550">
        <f t="shared" si="948"/>
        <v>0</v>
      </c>
      <c r="LS86" s="550">
        <f t="shared" si="948"/>
        <v>0</v>
      </c>
      <c r="LT86" s="550">
        <f t="shared" si="948"/>
        <v>0</v>
      </c>
      <c r="LU86" s="550">
        <f t="shared" si="948"/>
        <v>0</v>
      </c>
      <c r="LV86" s="932">
        <f t="shared" si="948"/>
        <v>0</v>
      </c>
      <c r="LW86" s="932">
        <f t="shared" si="948"/>
        <v>0</v>
      </c>
      <c r="LX86" s="932">
        <f t="shared" si="948"/>
        <v>0</v>
      </c>
      <c r="LY86" s="932">
        <f t="shared" si="948"/>
        <v>0</v>
      </c>
      <c r="LZ86" s="932">
        <f t="shared" si="948"/>
        <v>0</v>
      </c>
      <c r="MA86" s="932">
        <f t="shared" si="948"/>
        <v>0</v>
      </c>
      <c r="MB86" s="932">
        <f t="shared" si="948"/>
        <v>0</v>
      </c>
      <c r="MC86" s="932">
        <f t="shared" si="948"/>
        <v>0</v>
      </c>
      <c r="MD86" s="932">
        <f t="shared" si="948"/>
        <v>0</v>
      </c>
      <c r="ME86" s="327">
        <f t="shared" si="948"/>
        <v>0</v>
      </c>
      <c r="MF86" s="327">
        <f t="shared" si="948"/>
        <v>0</v>
      </c>
      <c r="MG86" s="327">
        <f t="shared" si="948"/>
        <v>0</v>
      </c>
      <c r="MH86" s="327">
        <f t="shared" si="948"/>
        <v>0</v>
      </c>
      <c r="MI86" s="327">
        <f t="shared" si="948"/>
        <v>0</v>
      </c>
      <c r="MJ86" s="327">
        <f t="shared" si="948"/>
        <v>0</v>
      </c>
      <c r="MK86" s="327">
        <f t="shared" si="948"/>
        <v>0</v>
      </c>
      <c r="ML86" s="327">
        <f t="shared" si="948"/>
        <v>0</v>
      </c>
      <c r="MM86" s="327">
        <f t="shared" si="948"/>
        <v>0</v>
      </c>
      <c r="MN86" s="327">
        <f t="shared" ref="MN86:MP86" si="949">SUM(KN86/$DO$26)</f>
        <v>0</v>
      </c>
      <c r="MO86" s="327">
        <f t="shared" si="949"/>
        <v>0</v>
      </c>
      <c r="MP86" s="327">
        <f t="shared" si="949"/>
        <v>0</v>
      </c>
      <c r="MQ86" s="327">
        <f>SUM(KQ86/$DO$26)</f>
        <v>0</v>
      </c>
    </row>
    <row r="87" spans="1:355" s="317" customFormat="1" ht="15" hidden="1" customHeight="1" outlineLevel="1" thickTop="1" thickBot="1" x14ac:dyDescent="0.3">
      <c r="A87" s="941"/>
      <c r="B87" s="1904" t="s">
        <v>959</v>
      </c>
      <c r="C87" s="1905"/>
      <c r="D87" s="655"/>
      <c r="E87" s="770"/>
      <c r="F87" s="757"/>
      <c r="G87" s="638"/>
      <c r="H87" s="627"/>
      <c r="I87" s="639"/>
      <c r="J87" s="770"/>
      <c r="K87" s="757"/>
      <c r="L87" s="878"/>
      <c r="M87" s="813"/>
      <c r="N87" s="814"/>
      <c r="O87" s="1537"/>
      <c r="P87" s="815"/>
      <c r="Q87" s="813"/>
      <c r="R87" s="814"/>
      <c r="S87" s="1537"/>
      <c r="T87" s="815"/>
      <c r="U87" s="813"/>
      <c r="V87" s="814"/>
      <c r="W87" s="1537"/>
      <c r="X87" s="815"/>
      <c r="Y87" s="813"/>
      <c r="Z87" s="814"/>
      <c r="AA87" s="1537"/>
      <c r="AB87" s="815"/>
      <c r="AC87" s="813"/>
      <c r="AD87" s="814"/>
      <c r="AE87" s="1537"/>
      <c r="AF87" s="815"/>
      <c r="AG87" s="813"/>
      <c r="AH87" s="814"/>
      <c r="AI87" s="1537"/>
      <c r="AJ87" s="815"/>
      <c r="AK87" s="813"/>
      <c r="AL87" s="814"/>
      <c r="AM87" s="1537"/>
      <c r="AN87" s="815"/>
      <c r="AO87" s="813"/>
      <c r="AP87" s="814"/>
      <c r="AQ87" s="1537"/>
      <c r="AR87" s="815"/>
      <c r="AS87" s="813"/>
      <c r="AT87" s="814"/>
      <c r="AU87" s="1537"/>
      <c r="AV87" s="815"/>
      <c r="AW87" s="813"/>
      <c r="AX87" s="814"/>
      <c r="AY87" s="1537"/>
      <c r="AZ87" s="815"/>
      <c r="BA87" s="813"/>
      <c r="BB87" s="816"/>
      <c r="BC87" s="757"/>
      <c r="BD87" s="815"/>
      <c r="BE87" s="813"/>
      <c r="BF87" s="757"/>
      <c r="BG87" s="815"/>
      <c r="BH87" s="815"/>
      <c r="BI87" s="815"/>
      <c r="BJ87" s="815"/>
      <c r="BK87" s="816"/>
      <c r="BL87" s="1586"/>
      <c r="BM87" s="1586"/>
      <c r="BN87" s="1586"/>
      <c r="BO87" s="1586"/>
      <c r="BP87" s="1587"/>
      <c r="BQ87" s="1484"/>
      <c r="BR87" s="734">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692">
        <f t="shared" si="933"/>
        <v>0</v>
      </c>
      <c r="BT87" s="637">
        <f>AZ72</f>
        <v>0.5</v>
      </c>
      <c r="BU87" s="1148" t="str">
        <f>$BU$27</f>
        <v>AG F Fungacide</v>
      </c>
      <c r="BV87" s="694" t="str">
        <f>$BV$27</f>
        <v>Additives</v>
      </c>
      <c r="BW87" s="1239">
        <f>BW$27</f>
        <v>0</v>
      </c>
      <c r="BX87" s="1239">
        <f t="shared" ref="BX87:DM87" si="950">BX$27</f>
        <v>0</v>
      </c>
      <c r="BY87" s="1239">
        <f t="shared" si="950"/>
        <v>0</v>
      </c>
      <c r="BZ87" s="1240">
        <f t="shared" si="950"/>
        <v>0</v>
      </c>
      <c r="CA87" s="1240">
        <f t="shared" si="950"/>
        <v>0</v>
      </c>
      <c r="CB87" s="1241">
        <f t="shared" si="950"/>
        <v>0</v>
      </c>
      <c r="CC87" s="1242">
        <f t="shared" si="950"/>
        <v>0</v>
      </c>
      <c r="CD87" s="1242">
        <f t="shared" si="950"/>
        <v>0</v>
      </c>
      <c r="CE87" s="1242">
        <f t="shared" si="950"/>
        <v>0</v>
      </c>
      <c r="CF87" s="1242">
        <f t="shared" si="950"/>
        <v>0</v>
      </c>
      <c r="CG87" s="1242">
        <f t="shared" si="950"/>
        <v>0</v>
      </c>
      <c r="CH87" s="1242">
        <f t="shared" si="950"/>
        <v>0</v>
      </c>
      <c r="CI87" s="1242">
        <f t="shared" si="950"/>
        <v>0</v>
      </c>
      <c r="CJ87" s="1242">
        <f t="shared" si="950"/>
        <v>0</v>
      </c>
      <c r="CK87" s="1239">
        <f t="shared" si="950"/>
        <v>0</v>
      </c>
      <c r="CL87" s="1240">
        <f t="shared" si="950"/>
        <v>0</v>
      </c>
      <c r="CM87" s="1241">
        <f t="shared" si="950"/>
        <v>0</v>
      </c>
      <c r="CN87" s="1242">
        <f t="shared" si="950"/>
        <v>0</v>
      </c>
      <c r="CO87" s="1242">
        <f t="shared" si="950"/>
        <v>0</v>
      </c>
      <c r="CP87" s="1242">
        <f t="shared" si="950"/>
        <v>0</v>
      </c>
      <c r="CQ87" s="1242">
        <f t="shared" si="950"/>
        <v>0</v>
      </c>
      <c r="CR87" s="1243">
        <f t="shared" si="950"/>
        <v>0</v>
      </c>
      <c r="CS87" s="1243">
        <f t="shared" si="950"/>
        <v>0</v>
      </c>
      <c r="CT87" s="1243">
        <f t="shared" si="950"/>
        <v>0</v>
      </c>
      <c r="CU87" s="1243">
        <f t="shared" si="950"/>
        <v>0</v>
      </c>
      <c r="CV87" s="1243">
        <f t="shared" si="950"/>
        <v>0</v>
      </c>
      <c r="CW87" s="1243">
        <f t="shared" si="950"/>
        <v>0</v>
      </c>
      <c r="CX87" s="1243">
        <f t="shared" si="950"/>
        <v>0</v>
      </c>
      <c r="CY87" s="1243">
        <f t="shared" si="950"/>
        <v>0</v>
      </c>
      <c r="CZ87" s="1244">
        <f t="shared" si="950"/>
        <v>0</v>
      </c>
      <c r="DA87" s="1244">
        <f t="shared" si="950"/>
        <v>0</v>
      </c>
      <c r="DB87" s="1244">
        <f t="shared" si="950"/>
        <v>0</v>
      </c>
      <c r="DC87" s="1244">
        <f t="shared" si="950"/>
        <v>0</v>
      </c>
      <c r="DD87" s="1244">
        <f t="shared" si="950"/>
        <v>0</v>
      </c>
      <c r="DE87" s="1244">
        <f t="shared" si="950"/>
        <v>0</v>
      </c>
      <c r="DF87" s="1244">
        <f t="shared" si="950"/>
        <v>0</v>
      </c>
      <c r="DG87" s="1244">
        <f t="shared" si="950"/>
        <v>0</v>
      </c>
      <c r="DH87" s="1244">
        <f t="shared" si="950"/>
        <v>0</v>
      </c>
      <c r="DI87" s="1244">
        <f t="shared" si="950"/>
        <v>0</v>
      </c>
      <c r="DJ87" s="1244">
        <f t="shared" si="950"/>
        <v>0</v>
      </c>
      <c r="DK87" s="1244">
        <f t="shared" si="950"/>
        <v>0</v>
      </c>
      <c r="DL87" s="1244">
        <f t="shared" si="950"/>
        <v>0</v>
      </c>
      <c r="DM87" s="1244">
        <f t="shared" si="950"/>
        <v>0</v>
      </c>
      <c r="DN87" s="933"/>
      <c r="DT87" s="739"/>
      <c r="EM87" s="898"/>
      <c r="EN87" s="898"/>
      <c r="EO87" s="898"/>
      <c r="EP87" s="898"/>
      <c r="EQ87" s="898"/>
      <c r="ER87" s="898"/>
      <c r="ES87" s="898"/>
      <c r="ET87" s="898"/>
      <c r="EU87" s="898"/>
      <c r="EV87" s="898"/>
      <c r="EW87" s="898"/>
      <c r="EX87" s="898"/>
      <c r="EY87" s="898"/>
      <c r="EZ87" s="1348" t="str">
        <f t="shared" si="811"/>
        <v>AG F Fungacide</v>
      </c>
      <c r="FA87" s="1224">
        <f t="shared" si="812"/>
        <v>0</v>
      </c>
      <c r="FB87" s="1224">
        <f t="shared" si="813"/>
        <v>0</v>
      </c>
      <c r="FC87" s="1224">
        <f t="shared" si="814"/>
        <v>0</v>
      </c>
      <c r="FD87" s="544">
        <f t="shared" si="815"/>
        <v>0</v>
      </c>
      <c r="FE87" s="544">
        <f t="shared" si="816"/>
        <v>0</v>
      </c>
      <c r="FF87" s="324">
        <f t="shared" si="817"/>
        <v>0</v>
      </c>
      <c r="FG87" s="549">
        <f t="shared" si="818"/>
        <v>0</v>
      </c>
      <c r="FH87" s="549">
        <f t="shared" si="819"/>
        <v>0</v>
      </c>
      <c r="FI87" s="549">
        <f t="shared" si="820"/>
        <v>0</v>
      </c>
      <c r="FJ87" s="549">
        <f t="shared" si="821"/>
        <v>0</v>
      </c>
      <c r="FK87" s="549">
        <f t="shared" si="822"/>
        <v>0</v>
      </c>
      <c r="FL87" s="549">
        <f t="shared" si="823"/>
        <v>0</v>
      </c>
      <c r="FM87" s="549">
        <f t="shared" si="824"/>
        <v>0</v>
      </c>
      <c r="FN87" s="549">
        <f t="shared" si="825"/>
        <v>0</v>
      </c>
      <c r="FO87" s="1203">
        <f t="shared" si="826"/>
        <v>0</v>
      </c>
      <c r="FP87" s="544">
        <f t="shared" si="827"/>
        <v>0</v>
      </c>
      <c r="FQ87" s="324">
        <f t="shared" si="828"/>
        <v>0</v>
      </c>
      <c r="FR87" s="548">
        <f t="shared" si="829"/>
        <v>0</v>
      </c>
      <c r="FS87" s="548">
        <f t="shared" si="830"/>
        <v>0</v>
      </c>
      <c r="FT87" s="548">
        <f t="shared" si="901"/>
        <v>0</v>
      </c>
      <c r="FU87" s="548">
        <f t="shared" si="831"/>
        <v>0</v>
      </c>
      <c r="FV87" s="928">
        <f t="shared" si="832"/>
        <v>0</v>
      </c>
      <c r="FW87" s="928">
        <f t="shared" si="833"/>
        <v>0</v>
      </c>
      <c r="FX87" s="928">
        <f t="shared" si="834"/>
        <v>0</v>
      </c>
      <c r="FY87" s="928">
        <f t="shared" si="835"/>
        <v>0</v>
      </c>
      <c r="FZ87" s="928">
        <f t="shared" si="836"/>
        <v>0</v>
      </c>
      <c r="GA87" s="928">
        <f t="shared" si="837"/>
        <v>0</v>
      </c>
      <c r="GB87" s="928">
        <f t="shared" si="838"/>
        <v>0</v>
      </c>
      <c r="GC87" s="928">
        <f t="shared" si="839"/>
        <v>0</v>
      </c>
      <c r="GD87" s="326">
        <f t="shared" si="840"/>
        <v>0</v>
      </c>
      <c r="GE87" s="326">
        <f t="shared" si="841"/>
        <v>0</v>
      </c>
      <c r="GF87" s="326">
        <f t="shared" si="842"/>
        <v>0</v>
      </c>
      <c r="GG87" s="326">
        <f t="shared" si="843"/>
        <v>0</v>
      </c>
      <c r="GH87" s="326">
        <f t="shared" si="844"/>
        <v>0</v>
      </c>
      <c r="GI87" s="326">
        <f t="shared" si="845"/>
        <v>0</v>
      </c>
      <c r="GJ87" s="326">
        <f t="shared" si="846"/>
        <v>0</v>
      </c>
      <c r="GK87" s="326">
        <f t="shared" si="847"/>
        <v>0</v>
      </c>
      <c r="GL87" s="326">
        <f t="shared" si="848"/>
        <v>0</v>
      </c>
      <c r="GM87" s="326">
        <f t="shared" si="849"/>
        <v>0</v>
      </c>
      <c r="GN87" s="326">
        <f t="shared" si="850"/>
        <v>0</v>
      </c>
      <c r="GO87" s="326">
        <f t="shared" si="851"/>
        <v>0</v>
      </c>
      <c r="GP87" s="326">
        <f t="shared" si="852"/>
        <v>0</v>
      </c>
      <c r="GQ87" s="326">
        <f t="shared" si="853"/>
        <v>0</v>
      </c>
      <c r="GR87" s="898"/>
      <c r="GS87" s="898"/>
      <c r="GT87" s="898"/>
      <c r="GU87" s="898"/>
      <c r="GV87" s="898"/>
      <c r="GW87" s="898"/>
      <c r="GX87" s="898"/>
      <c r="GY87" s="898"/>
      <c r="GZ87" s="1375"/>
      <c r="HA87" s="1225">
        <f t="shared" si="854"/>
        <v>0</v>
      </c>
      <c r="HB87" s="1225">
        <f t="shared" si="855"/>
        <v>0</v>
      </c>
      <c r="HC87" s="1225">
        <f t="shared" si="856"/>
        <v>0</v>
      </c>
      <c r="HD87" s="542">
        <f t="shared" si="857"/>
        <v>0</v>
      </c>
      <c r="HE87" s="542">
        <f t="shared" si="858"/>
        <v>0</v>
      </c>
      <c r="HF87" s="321">
        <f t="shared" si="859"/>
        <v>0</v>
      </c>
      <c r="HG87" s="547">
        <f t="shared" si="860"/>
        <v>0</v>
      </c>
      <c r="HH87" s="547">
        <f t="shared" si="861"/>
        <v>0</v>
      </c>
      <c r="HI87" s="547">
        <f t="shared" si="862"/>
        <v>0</v>
      </c>
      <c r="HJ87" s="547">
        <f t="shared" si="863"/>
        <v>0</v>
      </c>
      <c r="HK87" s="547">
        <f t="shared" si="864"/>
        <v>0</v>
      </c>
      <c r="HL87" s="547">
        <f t="shared" si="865"/>
        <v>0</v>
      </c>
      <c r="HM87" s="547">
        <f t="shared" si="866"/>
        <v>0</v>
      </c>
      <c r="HN87" s="547">
        <f t="shared" si="867"/>
        <v>0</v>
      </c>
      <c r="HO87" s="1225">
        <f t="shared" si="868"/>
        <v>0</v>
      </c>
      <c r="HP87" s="542">
        <f t="shared" si="869"/>
        <v>0</v>
      </c>
      <c r="HQ87" s="321">
        <f t="shared" si="870"/>
        <v>0</v>
      </c>
      <c r="HR87" s="547">
        <f t="shared" si="871"/>
        <v>0</v>
      </c>
      <c r="HS87" s="547">
        <f t="shared" si="872"/>
        <v>0</v>
      </c>
      <c r="HT87" s="547">
        <f t="shared" si="873"/>
        <v>0</v>
      </c>
      <c r="HU87" s="547">
        <f t="shared" si="874"/>
        <v>0</v>
      </c>
      <c r="HV87" s="931">
        <f t="shared" si="875"/>
        <v>0</v>
      </c>
      <c r="HW87" s="931">
        <f t="shared" si="876"/>
        <v>0</v>
      </c>
      <c r="HX87" s="931">
        <f t="shared" si="877"/>
        <v>0</v>
      </c>
      <c r="HY87" s="931">
        <f t="shared" si="878"/>
        <v>0</v>
      </c>
      <c r="HZ87" s="931">
        <f t="shared" si="879"/>
        <v>0</v>
      </c>
      <c r="IA87" s="931">
        <f t="shared" si="880"/>
        <v>0</v>
      </c>
      <c r="IB87" s="931">
        <f t="shared" si="881"/>
        <v>0</v>
      </c>
      <c r="IC87" s="931">
        <f t="shared" si="882"/>
        <v>0</v>
      </c>
      <c r="ID87" s="1226">
        <f t="shared" si="883"/>
        <v>0</v>
      </c>
      <c r="IE87" s="1226">
        <f t="shared" si="884"/>
        <v>0</v>
      </c>
      <c r="IF87" s="1226">
        <f t="shared" si="885"/>
        <v>0</v>
      </c>
      <c r="IG87" s="1226">
        <f t="shared" si="886"/>
        <v>0</v>
      </c>
      <c r="IH87" s="1226">
        <f t="shared" si="887"/>
        <v>0</v>
      </c>
      <c r="II87" s="1226">
        <f t="shared" si="888"/>
        <v>0</v>
      </c>
      <c r="IJ87" s="1226">
        <f t="shared" si="889"/>
        <v>0</v>
      </c>
      <c r="IK87" s="1226">
        <f t="shared" si="890"/>
        <v>0</v>
      </c>
      <c r="IL87" s="1226">
        <f t="shared" si="891"/>
        <v>0</v>
      </c>
      <c r="IM87" s="1226">
        <f t="shared" si="892"/>
        <v>0</v>
      </c>
      <c r="IN87" s="1226">
        <f t="shared" si="893"/>
        <v>0</v>
      </c>
      <c r="IO87" s="1226">
        <f t="shared" si="894"/>
        <v>0</v>
      </c>
      <c r="IP87" s="1226">
        <f t="shared" si="895"/>
        <v>0</v>
      </c>
      <c r="IQ87" s="1226">
        <f t="shared" si="896"/>
        <v>0</v>
      </c>
      <c r="IR87" s="902"/>
      <c r="IS87" s="902"/>
      <c r="IT87" s="902"/>
      <c r="IU87" s="902"/>
      <c r="IV87" s="902"/>
      <c r="IW87" s="902"/>
      <c r="IX87" s="902"/>
      <c r="IY87" s="902"/>
      <c r="IZ87" s="1365"/>
      <c r="JA87" s="1231">
        <f t="shared" ref="JA87:KQ87" si="951">SUM(BW87*$DP$27)</f>
        <v>0</v>
      </c>
      <c r="JB87" s="1231">
        <f t="shared" si="951"/>
        <v>0</v>
      </c>
      <c r="JC87" s="1231">
        <f t="shared" si="951"/>
        <v>0</v>
      </c>
      <c r="JD87" s="942">
        <f t="shared" si="951"/>
        <v>0</v>
      </c>
      <c r="JE87" s="942">
        <f t="shared" si="951"/>
        <v>0</v>
      </c>
      <c r="JF87" s="943">
        <f t="shared" si="951"/>
        <v>0</v>
      </c>
      <c r="JG87" s="944">
        <f t="shared" si="951"/>
        <v>0</v>
      </c>
      <c r="JH87" s="944">
        <f t="shared" si="951"/>
        <v>0</v>
      </c>
      <c r="JI87" s="944">
        <f t="shared" si="951"/>
        <v>0</v>
      </c>
      <c r="JJ87" s="944">
        <f t="shared" si="951"/>
        <v>0</v>
      </c>
      <c r="JK87" s="944">
        <f t="shared" si="951"/>
        <v>0</v>
      </c>
      <c r="JL87" s="944">
        <f t="shared" si="951"/>
        <v>0</v>
      </c>
      <c r="JM87" s="944">
        <f t="shared" si="951"/>
        <v>0</v>
      </c>
      <c r="JN87" s="944">
        <f t="shared" si="951"/>
        <v>0</v>
      </c>
      <c r="JO87" s="1231">
        <f t="shared" si="951"/>
        <v>0</v>
      </c>
      <c r="JP87" s="942">
        <f t="shared" si="951"/>
        <v>0</v>
      </c>
      <c r="JQ87" s="943">
        <f t="shared" si="951"/>
        <v>0</v>
      </c>
      <c r="JR87" s="944">
        <f t="shared" si="951"/>
        <v>0</v>
      </c>
      <c r="JS87" s="944">
        <f t="shared" si="951"/>
        <v>0</v>
      </c>
      <c r="JT87" s="944">
        <f t="shared" si="951"/>
        <v>0</v>
      </c>
      <c r="JU87" s="944">
        <f t="shared" si="951"/>
        <v>0</v>
      </c>
      <c r="JV87" s="945">
        <f t="shared" si="951"/>
        <v>0</v>
      </c>
      <c r="JW87" s="945">
        <f t="shared" si="951"/>
        <v>0</v>
      </c>
      <c r="JX87" s="945">
        <f t="shared" si="951"/>
        <v>0</v>
      </c>
      <c r="JY87" s="945">
        <f t="shared" si="951"/>
        <v>0</v>
      </c>
      <c r="JZ87" s="945">
        <f t="shared" si="951"/>
        <v>0</v>
      </c>
      <c r="KA87" s="945">
        <f t="shared" si="951"/>
        <v>0</v>
      </c>
      <c r="KB87" s="945">
        <f t="shared" si="951"/>
        <v>0</v>
      </c>
      <c r="KC87" s="945">
        <f t="shared" si="951"/>
        <v>0</v>
      </c>
      <c r="KD87" s="946">
        <f t="shared" si="951"/>
        <v>0</v>
      </c>
      <c r="KE87" s="946">
        <f t="shared" si="951"/>
        <v>0</v>
      </c>
      <c r="KF87" s="946">
        <f t="shared" si="951"/>
        <v>0</v>
      </c>
      <c r="KG87" s="946">
        <f t="shared" si="951"/>
        <v>0</v>
      </c>
      <c r="KH87" s="946">
        <f t="shared" si="951"/>
        <v>0</v>
      </c>
      <c r="KI87" s="946">
        <f t="shared" si="951"/>
        <v>0</v>
      </c>
      <c r="KJ87" s="946">
        <f t="shared" si="951"/>
        <v>0</v>
      </c>
      <c r="KK87" s="946">
        <f t="shared" si="951"/>
        <v>0</v>
      </c>
      <c r="KL87" s="946">
        <f t="shared" si="951"/>
        <v>0</v>
      </c>
      <c r="KM87" s="946">
        <f t="shared" si="951"/>
        <v>0</v>
      </c>
      <c r="KN87" s="946">
        <f t="shared" si="951"/>
        <v>0</v>
      </c>
      <c r="KO87" s="946">
        <f t="shared" si="951"/>
        <v>0</v>
      </c>
      <c r="KP87" s="946">
        <f t="shared" si="951"/>
        <v>0</v>
      </c>
      <c r="KQ87" s="946">
        <f t="shared" si="951"/>
        <v>0</v>
      </c>
      <c r="KR87" s="898"/>
      <c r="KS87" s="898"/>
      <c r="KT87" s="898"/>
      <c r="KU87" s="898"/>
      <c r="KV87" s="898"/>
      <c r="KW87" s="898"/>
      <c r="KX87" s="898"/>
      <c r="KY87" s="898"/>
      <c r="KZ87" s="1363"/>
      <c r="LA87" s="1217">
        <f t="shared" ref="LA87:MM87" si="952">SUM(JA87/$DO$27)</f>
        <v>0</v>
      </c>
      <c r="LB87" s="1217">
        <f t="shared" si="952"/>
        <v>0</v>
      </c>
      <c r="LC87" s="1217">
        <f t="shared" si="952"/>
        <v>0</v>
      </c>
      <c r="LD87" s="545">
        <f t="shared" si="952"/>
        <v>0</v>
      </c>
      <c r="LE87" s="545">
        <f t="shared" si="952"/>
        <v>0</v>
      </c>
      <c r="LF87" s="329">
        <f t="shared" si="952"/>
        <v>0</v>
      </c>
      <c r="LG87" s="550">
        <f t="shared" si="952"/>
        <v>0</v>
      </c>
      <c r="LH87" s="550">
        <f t="shared" si="952"/>
        <v>0</v>
      </c>
      <c r="LI87" s="550">
        <f t="shared" si="952"/>
        <v>0</v>
      </c>
      <c r="LJ87" s="550">
        <f t="shared" si="952"/>
        <v>0</v>
      </c>
      <c r="LK87" s="550">
        <f t="shared" si="952"/>
        <v>0</v>
      </c>
      <c r="LL87" s="550">
        <f t="shared" si="952"/>
        <v>0</v>
      </c>
      <c r="LM87" s="550">
        <f t="shared" si="952"/>
        <v>0</v>
      </c>
      <c r="LN87" s="550">
        <f t="shared" si="952"/>
        <v>0</v>
      </c>
      <c r="LO87" s="1217">
        <f t="shared" si="952"/>
        <v>0</v>
      </c>
      <c r="LP87" s="1217">
        <f t="shared" si="952"/>
        <v>0</v>
      </c>
      <c r="LQ87" s="1217">
        <f t="shared" si="952"/>
        <v>0</v>
      </c>
      <c r="LR87" s="550">
        <f t="shared" si="952"/>
        <v>0</v>
      </c>
      <c r="LS87" s="550">
        <f t="shared" si="952"/>
        <v>0</v>
      </c>
      <c r="LT87" s="550">
        <f t="shared" si="952"/>
        <v>0</v>
      </c>
      <c r="LU87" s="550">
        <f t="shared" si="952"/>
        <v>0</v>
      </c>
      <c r="LV87" s="932">
        <f t="shared" si="952"/>
        <v>0</v>
      </c>
      <c r="LW87" s="932">
        <f t="shared" si="952"/>
        <v>0</v>
      </c>
      <c r="LX87" s="932">
        <f t="shared" si="952"/>
        <v>0</v>
      </c>
      <c r="LY87" s="932">
        <f t="shared" si="952"/>
        <v>0</v>
      </c>
      <c r="LZ87" s="932">
        <f t="shared" si="952"/>
        <v>0</v>
      </c>
      <c r="MA87" s="932">
        <f t="shared" si="952"/>
        <v>0</v>
      </c>
      <c r="MB87" s="932">
        <f t="shared" si="952"/>
        <v>0</v>
      </c>
      <c r="MC87" s="932">
        <f t="shared" si="952"/>
        <v>0</v>
      </c>
      <c r="MD87" s="932">
        <f t="shared" si="952"/>
        <v>0</v>
      </c>
      <c r="ME87" s="327">
        <f t="shared" si="952"/>
        <v>0</v>
      </c>
      <c r="MF87" s="327">
        <f t="shared" si="952"/>
        <v>0</v>
      </c>
      <c r="MG87" s="327">
        <f t="shared" si="952"/>
        <v>0</v>
      </c>
      <c r="MH87" s="327">
        <f t="shared" si="952"/>
        <v>0</v>
      </c>
      <c r="MI87" s="327">
        <f t="shared" si="952"/>
        <v>0</v>
      </c>
      <c r="MJ87" s="327">
        <f t="shared" si="952"/>
        <v>0</v>
      </c>
      <c r="MK87" s="327">
        <f t="shared" si="952"/>
        <v>0</v>
      </c>
      <c r="ML87" s="327">
        <f t="shared" si="952"/>
        <v>0</v>
      </c>
      <c r="MM87" s="327">
        <f t="shared" si="952"/>
        <v>0</v>
      </c>
      <c r="MN87" s="327">
        <f t="shared" ref="MN87:MP87" si="953">SUM(KN87/$DO$27)</f>
        <v>0</v>
      </c>
      <c r="MO87" s="327">
        <f t="shared" si="953"/>
        <v>0</v>
      </c>
      <c r="MP87" s="327">
        <f t="shared" si="953"/>
        <v>0</v>
      </c>
      <c r="MQ87" s="327">
        <f>SUM(KQ87/$DO$27)</f>
        <v>0</v>
      </c>
    </row>
    <row r="88" spans="1:355" s="317" customFormat="1" ht="15" hidden="1" customHeight="1" outlineLevel="1" thickTop="1" thickBot="1" x14ac:dyDescent="0.3">
      <c r="A88" s="941"/>
      <c r="B88" s="1904" t="s">
        <v>1254</v>
      </c>
      <c r="C88" s="1905"/>
      <c r="D88" s="657"/>
      <c r="E88" s="822"/>
      <c r="F88" s="823"/>
      <c r="G88" s="658"/>
      <c r="H88" s="659"/>
      <c r="I88" s="660"/>
      <c r="J88" s="822"/>
      <c r="K88" s="824"/>
      <c r="L88" s="879"/>
      <c r="M88" s="825"/>
      <c r="N88" s="826"/>
      <c r="O88" s="1538"/>
      <c r="P88" s="827"/>
      <c r="Q88" s="825"/>
      <c r="R88" s="826"/>
      <c r="S88" s="1538"/>
      <c r="T88" s="827"/>
      <c r="U88" s="825"/>
      <c r="V88" s="826"/>
      <c r="W88" s="1538"/>
      <c r="X88" s="827"/>
      <c r="Y88" s="825"/>
      <c r="Z88" s="826"/>
      <c r="AA88" s="1538"/>
      <c r="AB88" s="827"/>
      <c r="AC88" s="825"/>
      <c r="AD88" s="826"/>
      <c r="AE88" s="1538"/>
      <c r="AF88" s="827"/>
      <c r="AG88" s="825"/>
      <c r="AH88" s="826"/>
      <c r="AI88" s="1538"/>
      <c r="AJ88" s="827"/>
      <c r="AK88" s="825"/>
      <c r="AL88" s="826"/>
      <c r="AM88" s="1538"/>
      <c r="AN88" s="827"/>
      <c r="AO88" s="825"/>
      <c r="AP88" s="826"/>
      <c r="AQ88" s="1538"/>
      <c r="AR88" s="827"/>
      <c r="AS88" s="825"/>
      <c r="AT88" s="826"/>
      <c r="AU88" s="1538"/>
      <c r="AV88" s="827"/>
      <c r="AW88" s="825"/>
      <c r="AX88" s="826"/>
      <c r="AY88" s="1538"/>
      <c r="AZ88" s="827"/>
      <c r="BA88" s="825"/>
      <c r="BB88" s="828"/>
      <c r="BC88" s="824"/>
      <c r="BD88" s="827"/>
      <c r="BE88" s="825"/>
      <c r="BF88" s="824"/>
      <c r="BG88" s="827"/>
      <c r="BH88" s="827"/>
      <c r="BI88" s="827"/>
      <c r="BJ88" s="827"/>
      <c r="BK88" s="828"/>
      <c r="BL88" s="1588"/>
      <c r="BM88" s="1588"/>
      <c r="BN88" s="1588"/>
      <c r="BO88" s="1588"/>
      <c r="BP88" s="1589"/>
      <c r="BQ88" s="1484"/>
      <c r="BR88" s="734">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5.4382483487450459</v>
      </c>
      <c r="BS88" s="692">
        <f t="shared" si="933"/>
        <v>5.1064121532364597</v>
      </c>
      <c r="BT88" s="637">
        <f>$BT$28</f>
        <v>1</v>
      </c>
      <c r="BU88" s="1162" t="str">
        <f>$BU$28</f>
        <v>**Water RO</v>
      </c>
      <c r="BV88" s="1156" t="str">
        <f>$BV$28</f>
        <v>H2O</v>
      </c>
      <c r="BW88" s="1239">
        <f>BW$28</f>
        <v>0</v>
      </c>
      <c r="BX88" s="1239">
        <f t="shared" ref="BX88:DM88" si="954">BX$28</f>
        <v>0</v>
      </c>
      <c r="BY88" s="1239">
        <f t="shared" si="954"/>
        <v>0</v>
      </c>
      <c r="BZ88" s="1240">
        <f t="shared" si="954"/>
        <v>0</v>
      </c>
      <c r="CA88" s="1240">
        <f t="shared" si="954"/>
        <v>0</v>
      </c>
      <c r="CB88" s="1241">
        <f t="shared" si="954"/>
        <v>0</v>
      </c>
      <c r="CC88" s="1242">
        <f t="shared" si="954"/>
        <v>0</v>
      </c>
      <c r="CD88" s="1242">
        <f t="shared" si="954"/>
        <v>0</v>
      </c>
      <c r="CE88" s="1242">
        <f t="shared" si="954"/>
        <v>0</v>
      </c>
      <c r="CF88" s="1242">
        <f t="shared" si="954"/>
        <v>0</v>
      </c>
      <c r="CG88" s="1242">
        <f t="shared" si="954"/>
        <v>3.0000000000000001E-3</v>
      </c>
      <c r="CH88" s="1242">
        <f t="shared" si="954"/>
        <v>0</v>
      </c>
      <c r="CI88" s="1242">
        <f t="shared" si="954"/>
        <v>0</v>
      </c>
      <c r="CJ88" s="1242">
        <f t="shared" si="954"/>
        <v>0</v>
      </c>
      <c r="CK88" s="1239">
        <f t="shared" si="954"/>
        <v>0</v>
      </c>
      <c r="CL88" s="1240">
        <f t="shared" si="954"/>
        <v>0</v>
      </c>
      <c r="CM88" s="1241">
        <f t="shared" si="954"/>
        <v>0</v>
      </c>
      <c r="CN88" s="1242">
        <f t="shared" si="954"/>
        <v>4.0000000000000002E-4</v>
      </c>
      <c r="CO88" s="1242">
        <f t="shared" si="954"/>
        <v>1.256E-3</v>
      </c>
      <c r="CP88" s="1242">
        <f t="shared" si="954"/>
        <v>0</v>
      </c>
      <c r="CQ88" s="1242">
        <f t="shared" si="954"/>
        <v>0</v>
      </c>
      <c r="CR88" s="1243">
        <f t="shared" si="954"/>
        <v>0</v>
      </c>
      <c r="CS88" s="1243">
        <f t="shared" si="954"/>
        <v>7.4980000000000001E-4</v>
      </c>
      <c r="CT88" s="1243">
        <f t="shared" si="954"/>
        <v>7.9978999999999998E-4</v>
      </c>
      <c r="CU88" s="1243">
        <f t="shared" si="954"/>
        <v>3.9999999999999998E-6</v>
      </c>
      <c r="CV88" s="1243">
        <f t="shared" si="954"/>
        <v>4.4988E-4</v>
      </c>
      <c r="CW88" s="1243">
        <f t="shared" si="954"/>
        <v>1.3496E-4</v>
      </c>
      <c r="CX88" s="1243">
        <f t="shared" si="954"/>
        <v>2.2994000000000001E-4</v>
      </c>
      <c r="CY88" s="1243">
        <f t="shared" si="954"/>
        <v>9.6492000000000001E-3</v>
      </c>
      <c r="CZ88" s="1244">
        <f t="shared" si="954"/>
        <v>4.6543000000000001E-3</v>
      </c>
      <c r="DA88" s="1244">
        <f t="shared" si="954"/>
        <v>0</v>
      </c>
      <c r="DB88" s="1244">
        <f t="shared" si="954"/>
        <v>0</v>
      </c>
      <c r="DC88" s="1244">
        <f t="shared" si="954"/>
        <v>0</v>
      </c>
      <c r="DD88" s="1244">
        <f t="shared" si="954"/>
        <v>0</v>
      </c>
      <c r="DE88" s="1244">
        <f t="shared" si="954"/>
        <v>0</v>
      </c>
      <c r="DF88" s="1244">
        <f t="shared" si="954"/>
        <v>0</v>
      </c>
      <c r="DG88" s="1244">
        <f t="shared" si="954"/>
        <v>0</v>
      </c>
      <c r="DH88" s="1244">
        <f t="shared" si="954"/>
        <v>0</v>
      </c>
      <c r="DI88" s="1244">
        <f t="shared" si="954"/>
        <v>0</v>
      </c>
      <c r="DJ88" s="1244">
        <f t="shared" si="954"/>
        <v>0</v>
      </c>
      <c r="DK88" s="1244">
        <f t="shared" si="954"/>
        <v>0</v>
      </c>
      <c r="DL88" s="1244">
        <f t="shared" si="954"/>
        <v>0</v>
      </c>
      <c r="DM88" s="1244">
        <f t="shared" si="954"/>
        <v>0</v>
      </c>
      <c r="DN88" s="933"/>
      <c r="DT88" s="739"/>
      <c r="EM88" s="898"/>
      <c r="EN88" s="898"/>
      <c r="EO88" s="898"/>
      <c r="EP88" s="898"/>
      <c r="EQ88" s="898"/>
      <c r="ER88" s="898"/>
      <c r="ES88" s="898"/>
      <c r="ET88" s="898"/>
      <c r="EU88" s="898"/>
      <c r="EV88" s="898"/>
      <c r="EW88" s="898"/>
      <c r="EX88" s="898"/>
      <c r="EY88" s="898"/>
      <c r="EZ88" s="1348" t="str">
        <f t="shared" si="811"/>
        <v>**Water RO</v>
      </c>
      <c r="FA88" s="1224">
        <f t="shared" si="812"/>
        <v>0</v>
      </c>
      <c r="FB88" s="1224">
        <f t="shared" si="813"/>
        <v>0</v>
      </c>
      <c r="FC88" s="1224">
        <f t="shared" si="814"/>
        <v>0</v>
      </c>
      <c r="FD88" s="544">
        <f t="shared" si="815"/>
        <v>0</v>
      </c>
      <c r="FE88" s="544">
        <f t="shared" si="816"/>
        <v>0</v>
      </c>
      <c r="FF88" s="324">
        <f t="shared" si="817"/>
        <v>0</v>
      </c>
      <c r="FG88" s="549">
        <f t="shared" si="818"/>
        <v>0</v>
      </c>
      <c r="FH88" s="549">
        <f t="shared" si="819"/>
        <v>0</v>
      </c>
      <c r="FI88" s="549">
        <f t="shared" si="820"/>
        <v>0</v>
      </c>
      <c r="FJ88" s="549">
        <f t="shared" si="821"/>
        <v>0</v>
      </c>
      <c r="FK88" s="549">
        <f t="shared" si="822"/>
        <v>9.9989999999999996E-4</v>
      </c>
      <c r="FL88" s="549">
        <f t="shared" si="823"/>
        <v>0</v>
      </c>
      <c r="FM88" s="549">
        <f t="shared" si="824"/>
        <v>0</v>
      </c>
      <c r="FN88" s="549">
        <f t="shared" si="825"/>
        <v>0</v>
      </c>
      <c r="FO88" s="1203">
        <f t="shared" si="826"/>
        <v>0</v>
      </c>
      <c r="FP88" s="544">
        <f t="shared" si="827"/>
        <v>0</v>
      </c>
      <c r="FQ88" s="324">
        <f t="shared" si="828"/>
        <v>0</v>
      </c>
      <c r="FR88" s="548">
        <f t="shared" si="829"/>
        <v>4.0000000000000002E-4</v>
      </c>
      <c r="FS88" s="548">
        <f t="shared" si="830"/>
        <v>1.256E-3</v>
      </c>
      <c r="FT88" s="548">
        <f t="shared" si="901"/>
        <v>9.9989999999999996E-4</v>
      </c>
      <c r="FU88" s="549">
        <f t="shared" si="831"/>
        <v>0</v>
      </c>
      <c r="FV88" s="929">
        <f t="shared" si="832"/>
        <v>0</v>
      </c>
      <c r="FW88" s="929">
        <f t="shared" si="833"/>
        <v>7.4980000000000001E-4</v>
      </c>
      <c r="FX88" s="929">
        <f t="shared" si="834"/>
        <v>7.9978999999999998E-4</v>
      </c>
      <c r="FY88" s="929">
        <f t="shared" si="835"/>
        <v>3.9999999999999998E-6</v>
      </c>
      <c r="FZ88" s="929">
        <f t="shared" si="836"/>
        <v>4.4988E-4</v>
      </c>
      <c r="GA88" s="929">
        <f t="shared" si="837"/>
        <v>1.3496E-4</v>
      </c>
      <c r="GB88" s="929">
        <f t="shared" si="838"/>
        <v>2.2994000000000001E-4</v>
      </c>
      <c r="GC88" s="929">
        <f t="shared" si="839"/>
        <v>9.6492000000000001E-3</v>
      </c>
      <c r="GD88" s="325">
        <f t="shared" si="840"/>
        <v>4.6543000000000001E-3</v>
      </c>
      <c r="GE88" s="325">
        <f t="shared" si="841"/>
        <v>0</v>
      </c>
      <c r="GF88" s="325">
        <f t="shared" si="842"/>
        <v>0</v>
      </c>
      <c r="GG88" s="325">
        <f t="shared" si="843"/>
        <v>0</v>
      </c>
      <c r="GH88" s="325">
        <f t="shared" si="844"/>
        <v>0</v>
      </c>
      <c r="GI88" s="325">
        <f t="shared" si="845"/>
        <v>0</v>
      </c>
      <c r="GJ88" s="325">
        <f t="shared" si="846"/>
        <v>0</v>
      </c>
      <c r="GK88" s="325">
        <f t="shared" si="847"/>
        <v>0</v>
      </c>
      <c r="GL88" s="325">
        <f t="shared" si="848"/>
        <v>0</v>
      </c>
      <c r="GM88" s="325">
        <f t="shared" si="849"/>
        <v>0</v>
      </c>
      <c r="GN88" s="325">
        <f t="shared" si="850"/>
        <v>0</v>
      </c>
      <c r="GO88" s="325">
        <f t="shared" si="851"/>
        <v>0</v>
      </c>
      <c r="GP88" s="325">
        <f t="shared" si="852"/>
        <v>0</v>
      </c>
      <c r="GQ88" s="325">
        <f t="shared" si="853"/>
        <v>0</v>
      </c>
      <c r="GR88" s="898"/>
      <c r="GS88" s="898"/>
      <c r="GT88" s="898"/>
      <c r="GU88" s="898"/>
      <c r="GV88" s="898"/>
      <c r="GW88" s="898"/>
      <c r="GX88" s="898"/>
      <c r="GY88" s="898"/>
      <c r="GZ88" s="1375"/>
      <c r="HA88" s="1225">
        <f t="shared" si="854"/>
        <v>0</v>
      </c>
      <c r="HB88" s="1225">
        <f t="shared" si="855"/>
        <v>0</v>
      </c>
      <c r="HC88" s="1225">
        <f t="shared" si="856"/>
        <v>0</v>
      </c>
      <c r="HD88" s="542">
        <f t="shared" si="857"/>
        <v>0</v>
      </c>
      <c r="HE88" s="542">
        <f t="shared" si="858"/>
        <v>0</v>
      </c>
      <c r="HF88" s="321">
        <f t="shared" si="859"/>
        <v>0</v>
      </c>
      <c r="HG88" s="547">
        <f t="shared" si="860"/>
        <v>0</v>
      </c>
      <c r="HH88" s="547">
        <f t="shared" si="861"/>
        <v>0</v>
      </c>
      <c r="HI88" s="547">
        <f t="shared" si="862"/>
        <v>0</v>
      </c>
      <c r="HJ88" s="547">
        <f t="shared" si="863"/>
        <v>0</v>
      </c>
      <c r="HK88" s="547">
        <f t="shared" si="864"/>
        <v>2.6417437252311755E-4</v>
      </c>
      <c r="HL88" s="547">
        <f t="shared" si="865"/>
        <v>0</v>
      </c>
      <c r="HM88" s="547">
        <f t="shared" si="866"/>
        <v>0</v>
      </c>
      <c r="HN88" s="547">
        <f t="shared" si="867"/>
        <v>0</v>
      </c>
      <c r="HO88" s="1225">
        <f t="shared" si="868"/>
        <v>0</v>
      </c>
      <c r="HP88" s="542">
        <f t="shared" si="869"/>
        <v>0</v>
      </c>
      <c r="HQ88" s="321">
        <f t="shared" si="870"/>
        <v>0</v>
      </c>
      <c r="HR88" s="547">
        <f t="shared" si="871"/>
        <v>1.0568031704095113E-4</v>
      </c>
      <c r="HS88" s="547">
        <f t="shared" si="872"/>
        <v>3.3183619550858649E-4</v>
      </c>
      <c r="HT88" s="547">
        <f t="shared" si="873"/>
        <v>0</v>
      </c>
      <c r="HU88" s="547">
        <f t="shared" si="874"/>
        <v>0</v>
      </c>
      <c r="HV88" s="931">
        <f t="shared" si="875"/>
        <v>0</v>
      </c>
      <c r="HW88" s="931">
        <f t="shared" si="876"/>
        <v>1.9809775429326288E-4</v>
      </c>
      <c r="HX88" s="931">
        <f t="shared" si="877"/>
        <v>2.1130515191545573E-4</v>
      </c>
      <c r="HY88" s="931">
        <f t="shared" si="878"/>
        <v>1.0568031704095113E-6</v>
      </c>
      <c r="HZ88" s="931">
        <f t="shared" si="879"/>
        <v>1.1885865257595773E-4</v>
      </c>
      <c r="IA88" s="931">
        <f t="shared" si="880"/>
        <v>3.5656538969616908E-5</v>
      </c>
      <c r="IB88" s="931">
        <f t="shared" si="881"/>
        <v>6.0750330250990752E-5</v>
      </c>
      <c r="IC88" s="931">
        <f t="shared" si="882"/>
        <v>2.549326287978864E-3</v>
      </c>
      <c r="ID88" s="1226">
        <f t="shared" si="883"/>
        <v>1.2296697490092471E-3</v>
      </c>
      <c r="IE88" s="1226">
        <f t="shared" si="884"/>
        <v>0</v>
      </c>
      <c r="IF88" s="1226">
        <f t="shared" si="885"/>
        <v>0</v>
      </c>
      <c r="IG88" s="1226">
        <f t="shared" si="886"/>
        <v>0</v>
      </c>
      <c r="IH88" s="1226">
        <f t="shared" si="887"/>
        <v>0</v>
      </c>
      <c r="II88" s="1226">
        <f t="shared" si="888"/>
        <v>0</v>
      </c>
      <c r="IJ88" s="1226">
        <f t="shared" si="889"/>
        <v>0</v>
      </c>
      <c r="IK88" s="1226">
        <f t="shared" si="890"/>
        <v>0</v>
      </c>
      <c r="IL88" s="1226">
        <f t="shared" si="891"/>
        <v>0</v>
      </c>
      <c r="IM88" s="1226">
        <f t="shared" si="892"/>
        <v>0</v>
      </c>
      <c r="IN88" s="1226">
        <f t="shared" si="893"/>
        <v>0</v>
      </c>
      <c r="IO88" s="1226">
        <f t="shared" si="894"/>
        <v>0</v>
      </c>
      <c r="IP88" s="1226">
        <f t="shared" si="895"/>
        <v>0</v>
      </c>
      <c r="IQ88" s="1226">
        <f t="shared" si="896"/>
        <v>0</v>
      </c>
      <c r="IR88" s="902"/>
      <c r="IS88" s="902"/>
      <c r="IT88" s="902"/>
      <c r="IU88" s="902"/>
      <c r="IV88" s="902"/>
      <c r="IW88" s="902"/>
      <c r="IX88" s="902"/>
      <c r="IY88" s="902"/>
      <c r="IZ88" s="1365"/>
      <c r="JA88" s="1231">
        <f t="shared" ref="JA88:KQ88" si="955">SUM(BW88*$DP$28)</f>
        <v>0</v>
      </c>
      <c r="JB88" s="1231">
        <f t="shared" si="955"/>
        <v>0</v>
      </c>
      <c r="JC88" s="1231">
        <f t="shared" si="955"/>
        <v>0</v>
      </c>
      <c r="JD88" s="942">
        <f t="shared" si="955"/>
        <v>0</v>
      </c>
      <c r="JE88" s="942">
        <f t="shared" si="955"/>
        <v>0</v>
      </c>
      <c r="JF88" s="943">
        <f t="shared" si="955"/>
        <v>0</v>
      </c>
      <c r="JG88" s="944">
        <f t="shared" si="955"/>
        <v>0</v>
      </c>
      <c r="JH88" s="944">
        <f t="shared" si="955"/>
        <v>0</v>
      </c>
      <c r="JI88" s="944">
        <f t="shared" si="955"/>
        <v>0</v>
      </c>
      <c r="JJ88" s="944">
        <f t="shared" si="955"/>
        <v>0</v>
      </c>
      <c r="JK88" s="944">
        <f t="shared" si="955"/>
        <v>3</v>
      </c>
      <c r="JL88" s="944">
        <f t="shared" si="955"/>
        <v>0</v>
      </c>
      <c r="JM88" s="944">
        <f t="shared" si="955"/>
        <v>0</v>
      </c>
      <c r="JN88" s="944">
        <f t="shared" si="955"/>
        <v>0</v>
      </c>
      <c r="JO88" s="1231">
        <f t="shared" si="955"/>
        <v>0</v>
      </c>
      <c r="JP88" s="942">
        <f t="shared" si="955"/>
        <v>0</v>
      </c>
      <c r="JQ88" s="943">
        <f t="shared" si="955"/>
        <v>0</v>
      </c>
      <c r="JR88" s="944">
        <f t="shared" si="955"/>
        <v>0.4</v>
      </c>
      <c r="JS88" s="944">
        <f t="shared" si="955"/>
        <v>1.256</v>
      </c>
      <c r="JT88" s="944">
        <f t="shared" si="955"/>
        <v>0</v>
      </c>
      <c r="JU88" s="944">
        <f t="shared" si="955"/>
        <v>0</v>
      </c>
      <c r="JV88" s="945">
        <f t="shared" si="955"/>
        <v>0</v>
      </c>
      <c r="JW88" s="945">
        <f t="shared" si="955"/>
        <v>0.74980000000000002</v>
      </c>
      <c r="JX88" s="945">
        <f t="shared" si="955"/>
        <v>0.79979</v>
      </c>
      <c r="JY88" s="945">
        <f t="shared" si="955"/>
        <v>4.0000000000000001E-3</v>
      </c>
      <c r="JZ88" s="945">
        <f t="shared" si="955"/>
        <v>0.44988</v>
      </c>
      <c r="KA88" s="945">
        <f t="shared" si="955"/>
        <v>0.13496</v>
      </c>
      <c r="KB88" s="945">
        <f t="shared" si="955"/>
        <v>0.22994000000000001</v>
      </c>
      <c r="KC88" s="945">
        <f t="shared" si="955"/>
        <v>9.6492000000000004</v>
      </c>
      <c r="KD88" s="946">
        <f t="shared" si="955"/>
        <v>4.6543000000000001</v>
      </c>
      <c r="KE88" s="946">
        <f t="shared" si="955"/>
        <v>0</v>
      </c>
      <c r="KF88" s="946">
        <f t="shared" si="955"/>
        <v>0</v>
      </c>
      <c r="KG88" s="946">
        <f t="shared" si="955"/>
        <v>0</v>
      </c>
      <c r="KH88" s="946">
        <f t="shared" si="955"/>
        <v>0</v>
      </c>
      <c r="KI88" s="946">
        <f t="shared" si="955"/>
        <v>0</v>
      </c>
      <c r="KJ88" s="946">
        <f t="shared" si="955"/>
        <v>0</v>
      </c>
      <c r="KK88" s="946">
        <f t="shared" si="955"/>
        <v>0</v>
      </c>
      <c r="KL88" s="946">
        <f t="shared" si="955"/>
        <v>0</v>
      </c>
      <c r="KM88" s="946">
        <f t="shared" si="955"/>
        <v>0</v>
      </c>
      <c r="KN88" s="946">
        <f t="shared" si="955"/>
        <v>0</v>
      </c>
      <c r="KO88" s="946">
        <f t="shared" si="955"/>
        <v>0</v>
      </c>
      <c r="KP88" s="946">
        <f t="shared" si="955"/>
        <v>0</v>
      </c>
      <c r="KQ88" s="946">
        <f t="shared" si="955"/>
        <v>0</v>
      </c>
      <c r="KR88" s="898"/>
      <c r="KS88" s="898"/>
      <c r="KT88" s="898"/>
      <c r="KU88" s="898"/>
      <c r="KV88" s="898"/>
      <c r="KW88" s="898"/>
      <c r="KX88" s="898"/>
      <c r="KY88" s="898"/>
      <c r="KZ88" s="1363"/>
      <c r="LA88" s="1217">
        <f t="shared" ref="LA88:MM88" si="956">SUM(JA88/$DO$28)</f>
        <v>0</v>
      </c>
      <c r="LB88" s="1217">
        <f t="shared" si="956"/>
        <v>0</v>
      </c>
      <c r="LC88" s="1217">
        <f t="shared" si="956"/>
        <v>0</v>
      </c>
      <c r="LD88" s="545">
        <f t="shared" si="956"/>
        <v>0</v>
      </c>
      <c r="LE88" s="545">
        <f t="shared" si="956"/>
        <v>0</v>
      </c>
      <c r="LF88" s="329">
        <f t="shared" si="956"/>
        <v>0</v>
      </c>
      <c r="LG88" s="550">
        <f t="shared" si="956"/>
        <v>0</v>
      </c>
      <c r="LH88" s="550">
        <f t="shared" si="956"/>
        <v>0</v>
      </c>
      <c r="LI88" s="550">
        <f t="shared" si="956"/>
        <v>0</v>
      </c>
      <c r="LJ88" s="550">
        <f t="shared" si="956"/>
        <v>0</v>
      </c>
      <c r="LK88" s="550">
        <f t="shared" si="956"/>
        <v>3</v>
      </c>
      <c r="LL88" s="550">
        <f t="shared" si="956"/>
        <v>0</v>
      </c>
      <c r="LM88" s="550">
        <f t="shared" si="956"/>
        <v>0</v>
      </c>
      <c r="LN88" s="550">
        <f t="shared" si="956"/>
        <v>0</v>
      </c>
      <c r="LO88" s="1217">
        <f t="shared" si="956"/>
        <v>0</v>
      </c>
      <c r="LP88" s="1217">
        <f t="shared" si="956"/>
        <v>0</v>
      </c>
      <c r="LQ88" s="1217">
        <f t="shared" si="956"/>
        <v>0</v>
      </c>
      <c r="LR88" s="550">
        <f t="shared" si="956"/>
        <v>0.4</v>
      </c>
      <c r="LS88" s="550">
        <f t="shared" si="956"/>
        <v>1.256</v>
      </c>
      <c r="LT88" s="550">
        <f t="shared" si="956"/>
        <v>0</v>
      </c>
      <c r="LU88" s="550">
        <f t="shared" si="956"/>
        <v>0</v>
      </c>
      <c r="LV88" s="932">
        <f t="shared" si="956"/>
        <v>0</v>
      </c>
      <c r="LW88" s="932">
        <f t="shared" si="956"/>
        <v>0.74980000000000002</v>
      </c>
      <c r="LX88" s="932">
        <f t="shared" si="956"/>
        <v>0.79979</v>
      </c>
      <c r="LY88" s="932">
        <f t="shared" si="956"/>
        <v>4.0000000000000001E-3</v>
      </c>
      <c r="LZ88" s="932">
        <f t="shared" si="956"/>
        <v>0.44988</v>
      </c>
      <c r="MA88" s="932">
        <f t="shared" si="956"/>
        <v>0.13496</v>
      </c>
      <c r="MB88" s="932">
        <f t="shared" si="956"/>
        <v>0.22994000000000001</v>
      </c>
      <c r="MC88" s="932">
        <f t="shared" si="956"/>
        <v>9.6492000000000004</v>
      </c>
      <c r="MD88" s="932">
        <f t="shared" si="956"/>
        <v>4.6543000000000001</v>
      </c>
      <c r="ME88" s="327">
        <f t="shared" si="956"/>
        <v>0</v>
      </c>
      <c r="MF88" s="327">
        <f t="shared" si="956"/>
        <v>0</v>
      </c>
      <c r="MG88" s="327">
        <f t="shared" si="956"/>
        <v>0</v>
      </c>
      <c r="MH88" s="327">
        <f t="shared" si="956"/>
        <v>0</v>
      </c>
      <c r="MI88" s="327">
        <f t="shared" si="956"/>
        <v>0</v>
      </c>
      <c r="MJ88" s="327">
        <f t="shared" si="956"/>
        <v>0</v>
      </c>
      <c r="MK88" s="327">
        <f t="shared" si="956"/>
        <v>0</v>
      </c>
      <c r="ML88" s="327">
        <f t="shared" si="956"/>
        <v>0</v>
      </c>
      <c r="MM88" s="327">
        <f t="shared" si="956"/>
        <v>0</v>
      </c>
      <c r="MN88" s="327">
        <f t="shared" ref="MN88:MP88" si="957">SUM(KN88/$DO$28)</f>
        <v>0</v>
      </c>
      <c r="MO88" s="327">
        <f t="shared" si="957"/>
        <v>0</v>
      </c>
      <c r="MP88" s="327">
        <f t="shared" si="957"/>
        <v>0</v>
      </c>
      <c r="MQ88" s="327">
        <f>SUM(KQ88/$DO$28)</f>
        <v>0</v>
      </c>
    </row>
    <row r="89" spans="1:355" s="317" customFormat="1" ht="4.5" customHeight="1" collapsed="1" thickTop="1" thickBot="1" x14ac:dyDescent="0.3">
      <c r="A89" s="941"/>
      <c r="B89" s="319"/>
      <c r="C89" s="319"/>
      <c r="D89" s="319"/>
      <c r="E89" s="319"/>
      <c r="F89" s="319"/>
      <c r="G89" s="319"/>
      <c r="H89" s="319"/>
      <c r="I89" s="319"/>
      <c r="J89" s="319"/>
      <c r="K89" s="319"/>
      <c r="L89" s="319"/>
      <c r="M89" s="617"/>
      <c r="N89" s="618"/>
      <c r="O89" s="1534"/>
      <c r="P89" s="319"/>
      <c r="Q89" s="617"/>
      <c r="R89" s="618"/>
      <c r="S89" s="1534"/>
      <c r="T89" s="319"/>
      <c r="U89" s="617"/>
      <c r="V89" s="618"/>
      <c r="W89" s="1534"/>
      <c r="X89" s="319"/>
      <c r="Y89" s="617"/>
      <c r="Z89" s="618"/>
      <c r="AA89" s="1534"/>
      <c r="AB89" s="319"/>
      <c r="AC89" s="617"/>
      <c r="AD89" s="618"/>
      <c r="AE89" s="1534"/>
      <c r="AF89" s="319"/>
      <c r="AG89" s="617"/>
      <c r="AH89" s="618"/>
      <c r="AI89" s="1534"/>
      <c r="AJ89" s="319"/>
      <c r="AK89" s="617"/>
      <c r="AL89" s="618"/>
      <c r="AM89" s="1534"/>
      <c r="AN89" s="319"/>
      <c r="AO89" s="617"/>
      <c r="AP89" s="618"/>
      <c r="AQ89" s="1534"/>
      <c r="AR89" s="319"/>
      <c r="AS89" s="617"/>
      <c r="AT89" s="618"/>
      <c r="AU89" s="1534"/>
      <c r="AV89" s="319"/>
      <c r="AW89" s="617"/>
      <c r="AX89" s="618"/>
      <c r="AY89" s="1534"/>
      <c r="AZ89" s="319"/>
      <c r="BA89" s="617"/>
      <c r="BB89" s="319"/>
      <c r="BC89" s="649"/>
      <c r="BD89" s="319"/>
      <c r="BE89" s="617"/>
      <c r="BF89" s="319"/>
      <c r="BG89" s="319"/>
      <c r="BH89" s="319"/>
      <c r="BI89" s="319"/>
      <c r="BJ89" s="319"/>
      <c r="BK89" s="649"/>
      <c r="BL89" s="1596"/>
      <c r="BM89" s="1596"/>
      <c r="BN89" s="1596"/>
      <c r="BO89" s="1596"/>
      <c r="BP89" s="1596"/>
      <c r="BQ89" s="1484"/>
      <c r="BR89" s="323"/>
      <c r="BS89" s="697"/>
      <c r="BT89" s="686"/>
      <c r="BU89" s="1149"/>
      <c r="BV89" s="1149"/>
      <c r="BW89" s="686"/>
      <c r="BX89" s="686"/>
      <c r="BY89" s="686"/>
      <c r="BZ89" s="686"/>
      <c r="CA89" s="686"/>
      <c r="CB89" s="686"/>
      <c r="CC89" s="686"/>
      <c r="CD89" s="686"/>
      <c r="CE89" s="686"/>
      <c r="CF89" s="686"/>
      <c r="CG89" s="686"/>
      <c r="CH89" s="686"/>
      <c r="CI89" s="686"/>
      <c r="CJ89" s="686"/>
      <c r="CK89" s="686"/>
      <c r="CL89" s="686"/>
      <c r="CM89" s="686"/>
      <c r="CN89" s="686"/>
      <c r="CO89" s="686"/>
      <c r="CP89" s="686"/>
      <c r="CQ89" s="686"/>
      <c r="CR89" s="686"/>
      <c r="CS89" s="686"/>
      <c r="CT89" s="686"/>
      <c r="CU89" s="686"/>
      <c r="CV89" s="686"/>
      <c r="CW89" s="686"/>
      <c r="CX89" s="686"/>
      <c r="CY89" s="686"/>
      <c r="CZ89" s="686"/>
      <c r="DA89" s="686"/>
      <c r="DB89" s="686"/>
      <c r="DC89" s="686"/>
      <c r="DD89" s="686"/>
      <c r="DE89" s="686"/>
      <c r="DF89" s="686"/>
      <c r="DG89" s="686"/>
      <c r="DH89" s="686"/>
      <c r="DI89" s="686"/>
      <c r="DJ89" s="686"/>
      <c r="DK89" s="686"/>
      <c r="DL89" s="686"/>
      <c r="DM89" s="686"/>
      <c r="DN89" s="933"/>
      <c r="DT89" s="218"/>
      <c r="EM89" s="900"/>
      <c r="EN89" s="900"/>
      <c r="EO89" s="900"/>
      <c r="EP89" s="900"/>
      <c r="EQ89" s="900"/>
      <c r="ER89" s="900"/>
      <c r="ES89" s="900"/>
      <c r="ET89" s="900"/>
      <c r="EU89" s="900"/>
      <c r="EV89" s="900"/>
      <c r="EW89" s="900"/>
      <c r="EX89" s="900"/>
      <c r="EY89" s="900"/>
      <c r="EZ89" s="1347"/>
      <c r="FA89" s="686"/>
      <c r="FB89" s="686"/>
      <c r="FC89" s="686"/>
      <c r="FD89" s="686"/>
      <c r="FE89" s="686"/>
      <c r="FF89" s="686"/>
      <c r="FG89" s="686"/>
      <c r="FH89" s="686"/>
      <c r="FI89" s="686"/>
      <c r="FJ89" s="686"/>
      <c r="FK89" s="686"/>
      <c r="FL89" s="686"/>
      <c r="FM89" s="686"/>
      <c r="FN89" s="686"/>
      <c r="FO89" s="686"/>
      <c r="FP89" s="686"/>
      <c r="FQ89" s="686"/>
      <c r="FR89" s="686"/>
      <c r="FS89" s="686"/>
      <c r="FT89" s="686"/>
      <c r="FU89" s="686"/>
      <c r="FV89" s="686"/>
      <c r="FW89" s="686"/>
      <c r="FX89" s="686"/>
      <c r="FY89" s="686"/>
      <c r="FZ89" s="686"/>
      <c r="GA89" s="686"/>
      <c r="GB89" s="686"/>
      <c r="GC89" s="686"/>
      <c r="GD89" s="686"/>
      <c r="GE89" s="686"/>
      <c r="GF89" s="686"/>
      <c r="GG89" s="686"/>
      <c r="GH89" s="686"/>
      <c r="GI89" s="686"/>
      <c r="GJ89" s="686"/>
      <c r="GK89" s="686"/>
      <c r="GL89" s="686"/>
      <c r="GM89" s="686"/>
      <c r="GN89" s="686"/>
      <c r="GO89" s="686"/>
      <c r="GP89" s="686"/>
      <c r="GQ89" s="686"/>
      <c r="GR89" s="900"/>
      <c r="GS89" s="900"/>
      <c r="GT89" s="900"/>
      <c r="GU89" s="900"/>
      <c r="GV89" s="900"/>
      <c r="GW89" s="900"/>
      <c r="GX89" s="900"/>
      <c r="GY89" s="900"/>
      <c r="GZ89" s="1375"/>
      <c r="HA89" s="686"/>
      <c r="HB89" s="686"/>
      <c r="HC89" s="686"/>
      <c r="HD89" s="686"/>
      <c r="HE89" s="686"/>
      <c r="HF89" s="686"/>
      <c r="HG89" s="686"/>
      <c r="HH89" s="686"/>
      <c r="HI89" s="686"/>
      <c r="HJ89" s="686"/>
      <c r="HK89" s="686"/>
      <c r="HL89" s="686"/>
      <c r="HM89" s="686"/>
      <c r="HN89" s="686"/>
      <c r="HO89" s="686"/>
      <c r="HP89" s="686"/>
      <c r="HQ89" s="686"/>
      <c r="HR89" s="686"/>
      <c r="HS89" s="686"/>
      <c r="HT89" s="686"/>
      <c r="HU89" s="686"/>
      <c r="HV89" s="686"/>
      <c r="HW89" s="686"/>
      <c r="HX89" s="686"/>
      <c r="HY89" s="686"/>
      <c r="HZ89" s="686"/>
      <c r="IA89" s="686"/>
      <c r="IB89" s="686"/>
      <c r="IC89" s="686"/>
      <c r="ID89" s="686"/>
      <c r="IE89" s="686"/>
      <c r="IF89" s="686"/>
      <c r="IG89" s="686"/>
      <c r="IH89" s="686"/>
      <c r="II89" s="686"/>
      <c r="IJ89" s="686"/>
      <c r="IK89" s="686"/>
      <c r="IL89" s="686"/>
      <c r="IM89" s="686"/>
      <c r="IN89" s="686"/>
      <c r="IO89" s="686"/>
      <c r="IP89" s="686"/>
      <c r="IQ89" s="686"/>
      <c r="IR89" s="900"/>
      <c r="IS89" s="900"/>
      <c r="IT89" s="900"/>
      <c r="IU89" s="900"/>
      <c r="IV89" s="900"/>
      <c r="IW89" s="900"/>
      <c r="IX89" s="900"/>
      <c r="IY89" s="900"/>
      <c r="IZ89" s="1363"/>
      <c r="JA89" s="686"/>
      <c r="JB89" s="686"/>
      <c r="JC89" s="686"/>
      <c r="JD89" s="686"/>
      <c r="JE89" s="686"/>
      <c r="JF89" s="686"/>
      <c r="JG89" s="686"/>
      <c r="JH89" s="686"/>
      <c r="JI89" s="686"/>
      <c r="JJ89" s="686"/>
      <c r="JK89" s="686"/>
      <c r="JL89" s="686"/>
      <c r="JM89" s="686"/>
      <c r="JN89" s="686"/>
      <c r="JO89" s="686"/>
      <c r="JP89" s="686"/>
      <c r="JQ89" s="686"/>
      <c r="JR89" s="686"/>
      <c r="JS89" s="686"/>
      <c r="JT89" s="686"/>
      <c r="JU89" s="686"/>
      <c r="JV89" s="686"/>
      <c r="JW89" s="686"/>
      <c r="JX89" s="686"/>
      <c r="JY89" s="686"/>
      <c r="JZ89" s="686"/>
      <c r="KA89" s="686"/>
      <c r="KB89" s="686"/>
      <c r="KC89" s="686"/>
      <c r="KD89" s="686"/>
      <c r="KE89" s="686"/>
      <c r="KF89" s="686"/>
      <c r="KG89" s="686"/>
      <c r="KH89" s="686"/>
      <c r="KI89" s="686"/>
      <c r="KJ89" s="686"/>
      <c r="KK89" s="686"/>
      <c r="KL89" s="686"/>
      <c r="KM89" s="686"/>
      <c r="KN89" s="686"/>
      <c r="KO89" s="686"/>
      <c r="KP89" s="686"/>
      <c r="KQ89" s="686"/>
      <c r="KR89" s="900"/>
      <c r="KS89" s="900"/>
      <c r="KT89" s="900"/>
      <c r="KU89" s="900"/>
      <c r="KV89" s="900"/>
      <c r="KW89" s="900"/>
      <c r="KX89" s="900"/>
      <c r="KY89" s="900"/>
      <c r="KZ89" s="1363"/>
      <c r="LA89" s="686"/>
      <c r="LB89" s="686"/>
      <c r="LC89" s="686"/>
      <c r="LD89" s="686"/>
      <c r="LE89" s="686"/>
      <c r="LF89" s="686"/>
      <c r="LG89" s="686"/>
      <c r="LH89" s="686"/>
      <c r="LI89" s="686"/>
      <c r="LJ89" s="686"/>
      <c r="LK89" s="686"/>
      <c r="LL89" s="686"/>
      <c r="LM89" s="686"/>
      <c r="LN89" s="686"/>
      <c r="LO89" s="686"/>
      <c r="LP89" s="686"/>
      <c r="LQ89" s="686"/>
      <c r="LR89" s="686"/>
      <c r="LS89" s="686"/>
      <c r="LT89" s="686"/>
      <c r="LU89" s="686"/>
      <c r="LV89" s="686"/>
      <c r="LW89" s="686"/>
      <c r="LX89" s="686"/>
      <c r="LY89" s="686"/>
      <c r="LZ89" s="686"/>
      <c r="MA89" s="686"/>
      <c r="MB89" s="686"/>
      <c r="MC89" s="686"/>
      <c r="MD89" s="686"/>
      <c r="ME89" s="686"/>
      <c r="MF89" s="686"/>
      <c r="MG89" s="686"/>
      <c r="MH89" s="686"/>
      <c r="MI89" s="686"/>
      <c r="MJ89" s="686"/>
      <c r="MK89" s="686"/>
      <c r="ML89" s="686"/>
      <c r="MM89" s="686"/>
      <c r="MN89" s="686"/>
      <c r="MO89" s="686"/>
      <c r="MP89" s="686"/>
      <c r="MQ89" s="686"/>
    </row>
    <row r="90" spans="1:355" s="317" customFormat="1" ht="11.25" customHeight="1" thickTop="1" thickBot="1" x14ac:dyDescent="0.25">
      <c r="A90" s="941">
        <v>4</v>
      </c>
      <c r="B90" s="1906" t="s">
        <v>8</v>
      </c>
      <c r="C90" s="1907"/>
      <c r="D90" s="776">
        <v>8</v>
      </c>
      <c r="E90" s="661">
        <v>20</v>
      </c>
      <c r="F90" s="319"/>
      <c r="G90" s="1906" t="s">
        <v>8</v>
      </c>
      <c r="H90" s="1907"/>
      <c r="I90" s="776">
        <v>10</v>
      </c>
      <c r="J90" s="646">
        <v>1</v>
      </c>
      <c r="K90" s="319"/>
      <c r="L90" s="1940" t="s">
        <v>1317</v>
      </c>
      <c r="M90" s="1941"/>
      <c r="N90" s="1942"/>
      <c r="O90" s="1536">
        <f>SUM($BH$6,$N91)</f>
        <v>18.996702774108325</v>
      </c>
      <c r="P90" s="647">
        <v>20000</v>
      </c>
      <c r="Q90" s="623" t="s">
        <v>825</v>
      </c>
      <c r="R90" s="777">
        <f>(P90/69.5388)</f>
        <v>287.60921960114354</v>
      </c>
      <c r="S90" s="1536">
        <f>SUM($O90,$R91)</f>
        <v>101.49436004250944</v>
      </c>
      <c r="T90" s="1849" t="str">
        <f>IF($BN$5="ON","80F                27c",IF($BN$5="OFF","80F                27c"))</f>
        <v>80F                27c</v>
      </c>
      <c r="U90" s="1850"/>
      <c r="V90" s="1851"/>
      <c r="W90" s="1536">
        <f>SUM($S90,$V91)</f>
        <v>346.87928426364931</v>
      </c>
      <c r="X90" s="1849" t="str">
        <f>IF($BN$5="ON","70F                21c",IF($BN$5="OFF","70F                21c"))</f>
        <v>70F                21c</v>
      </c>
      <c r="Y90" s="1850"/>
      <c r="Z90" s="1851"/>
      <c r="AA90" s="1536">
        <f>SUM($W90,$Z91)</f>
        <v>536.5063060366565</v>
      </c>
      <c r="AB90" s="1849" t="str">
        <f>IF($BN$5="ON","60%                45%",IF($BN$5="OFF","60%                45%"))</f>
        <v>60%                45%</v>
      </c>
      <c r="AC90" s="1850"/>
      <c r="AD90" s="1851"/>
      <c r="AE90" s="1536">
        <f>SUM($AA90,$AD91)</f>
        <v>694.19568511593241</v>
      </c>
      <c r="AF90" s="1939" t="s">
        <v>1357</v>
      </c>
      <c r="AG90" s="1850"/>
      <c r="AH90" s="1851"/>
      <c r="AI90" s="1536">
        <f>SUM($AE90,$AH91)</f>
        <v>694.19568511593241</v>
      </c>
      <c r="AJ90" s="1939" t="s">
        <v>3</v>
      </c>
      <c r="AK90" s="1850"/>
      <c r="AL90" s="1851"/>
      <c r="AM90" s="1536">
        <f>SUM($AI90,$AL91)</f>
        <v>711.34760475913845</v>
      </c>
      <c r="AN90" s="1939" t="s">
        <v>853</v>
      </c>
      <c r="AO90" s="1850"/>
      <c r="AP90" s="1851"/>
      <c r="AQ90" s="1536">
        <f>SUM($AM90,$AP91)</f>
        <v>725.41104436028945</v>
      </c>
      <c r="AR90" s="1849" t="str">
        <f>IF($BN$5="ON","68F                20c",IF($BN$5="OFF","68F                20c"))</f>
        <v>68F                20c</v>
      </c>
      <c r="AS90" s="1850"/>
      <c r="AT90" s="1851"/>
      <c r="AU90" s="1536">
        <f>SUM($AQ90,$AT91)</f>
        <v>725.41104436028945</v>
      </c>
      <c r="AV90" s="1849" t="str">
        <f>IF($BN$5="ON","1500 PPM co2",IF($BN$5="OFF","1500 PPM co2"))</f>
        <v>1500 PPM co2</v>
      </c>
      <c r="AW90" s="1850"/>
      <c r="AX90" s="1851"/>
      <c r="AY90" s="1536">
        <f>SUM($AU90,$AX91,$AX92)</f>
        <v>725.41104436028945</v>
      </c>
      <c r="AZ90" s="745">
        <f>EA$331</f>
        <v>0.5</v>
      </c>
      <c r="BA90" s="728">
        <f>(E90*AZ90)*(J90)</f>
        <v>10</v>
      </c>
      <c r="BB90" s="729">
        <f>IF($BI$6="ON",$BR105,IF($BI$6="OFF",$BS105))</f>
        <v>29.98678996036988</v>
      </c>
      <c r="BC90" s="894">
        <f>SUM($AY90,$BB90,$BB91,$BB92)</f>
        <v>755.39783432065929</v>
      </c>
      <c r="BD90" s="1937">
        <v>6.1</v>
      </c>
      <c r="BE90" s="1938"/>
      <c r="BF90" s="319"/>
      <c r="BG90" s="623">
        <v>1.1000000000000001</v>
      </c>
      <c r="BH90" s="623">
        <v>1.3</v>
      </c>
      <c r="BI90" s="1014" t="str">
        <f>BG90*500&amp;"-"&amp;BH90*500</f>
        <v>550-650</v>
      </c>
      <c r="BJ90" s="1014" t="str">
        <f>BG90*640&amp;"-"&amp;BH90*640</f>
        <v>704-832</v>
      </c>
      <c r="BK90" s="1014" t="str">
        <f>BG90*700&amp;"-"&amp;BH90*700</f>
        <v>770-910</v>
      </c>
      <c r="BL90" s="1591">
        <v>5</v>
      </c>
      <c r="BM90" s="1591">
        <v>1</v>
      </c>
      <c r="BN90" s="1591">
        <v>3</v>
      </c>
      <c r="BO90" s="1592">
        <v>0.25</v>
      </c>
      <c r="BP90" s="1592">
        <v>0.5</v>
      </c>
      <c r="BQ90" s="1484"/>
      <c r="BR90" s="921">
        <f>SUM($BR94:$BR108)</f>
        <v>755.39783432065929</v>
      </c>
      <c r="BS90" s="1293">
        <f>SUM($CK90:$DM90)</f>
        <v>515.29270180668607</v>
      </c>
      <c r="BT90" s="1288">
        <f>SUM($CK90:$DM90)/500</f>
        <v>1.0305854036133721</v>
      </c>
      <c r="BU90" s="1150" t="str">
        <f>$B90</f>
        <v>Late Growth</v>
      </c>
      <c r="BV90" s="1152">
        <f>SUM(CK90:DM90)</f>
        <v>515.29270180668607</v>
      </c>
      <c r="BW90" s="1247">
        <f t="shared" ref="BW90:CD90" si="958">SUM(HA94:HA108)*1000</f>
        <v>8.873377320264062</v>
      </c>
      <c r="BX90" s="1247">
        <f t="shared" si="958"/>
        <v>114.09899253930314</v>
      </c>
      <c r="BY90" s="1247">
        <f t="shared" si="958"/>
        <v>0</v>
      </c>
      <c r="BZ90" s="1247">
        <f t="shared" si="958"/>
        <v>38.938232002091191</v>
      </c>
      <c r="CA90" s="1247">
        <f t="shared" si="958"/>
        <v>0</v>
      </c>
      <c r="CB90" s="1247">
        <f t="shared" si="958"/>
        <v>147.06578524138041</v>
      </c>
      <c r="CC90" s="1247">
        <f t="shared" si="958"/>
        <v>0</v>
      </c>
      <c r="CD90" s="1247">
        <f t="shared" si="958"/>
        <v>0</v>
      </c>
      <c r="CE90" s="1247">
        <f t="shared" ref="CE90:CJ90" si="959">SUM(HI94:HI108)*1000</f>
        <v>0</v>
      </c>
      <c r="CF90" s="1247">
        <f t="shared" si="959"/>
        <v>0</v>
      </c>
      <c r="CG90" s="1247">
        <f t="shared" si="959"/>
        <v>0.26417437252311754</v>
      </c>
      <c r="CH90" s="1247">
        <f t="shared" si="959"/>
        <v>0</v>
      </c>
      <c r="CI90" s="1247">
        <f t="shared" si="959"/>
        <v>0</v>
      </c>
      <c r="CJ90" s="1247">
        <f t="shared" si="959"/>
        <v>27.097490092470281</v>
      </c>
      <c r="CK90" s="1202">
        <f>SUM(HO94:HO108)*1000+SUM(HA94:HA108)*1000+SUM(HB94:HB108)*1000+SUM(HC94:HC108)*1000</f>
        <v>122.97236985956721</v>
      </c>
      <c r="CL90" s="1202">
        <f>SUM(HP94:HP108)*1000+SUM(HD94:HD108)*1000+SUM(HE94:HE108)*1000</f>
        <v>38.938232002091191</v>
      </c>
      <c r="CM90" s="1202">
        <f>SUM(HQ94:HQ108)*1000+SUM(HF94:HF108)*1000</f>
        <v>147.06578524138041</v>
      </c>
      <c r="CN90" s="1202">
        <f>SUM(HR94:HR109)*1000+SUM(HG94:HG109)*1000+SUM(HH94:HH109)*1000</f>
        <v>43.903331128751645</v>
      </c>
      <c r="CO90" s="1202">
        <f>SUM(HS94:HS108)*1000+SUM(HI94:HI108)*1000+SUM(HJ94:HJ108)*1000</f>
        <v>93.30468842978523</v>
      </c>
      <c r="CP90" s="1202">
        <f>SUM(HT94:HT109)*1000+SUM(HK94:HK109)*1000+SUM(HL94:HL109)*1000</f>
        <v>28.896455381651485</v>
      </c>
      <c r="CQ90" s="1202">
        <f>SUM(HU94:HU108)*1000+SUM(HM94:HM108)*1000+SUM(HN94:HN108)*1000</f>
        <v>27.097490092470281</v>
      </c>
      <c r="CR90" s="1202">
        <f t="shared" ref="CR90:DF90" si="960">SUM(HV94:HV108)*1000</f>
        <v>7.6604269442927227E-3</v>
      </c>
      <c r="CS90" s="1202">
        <f t="shared" si="960"/>
        <v>2.0575547989787957</v>
      </c>
      <c r="CT90" s="1202">
        <f t="shared" si="960"/>
        <v>0.97734784634472771</v>
      </c>
      <c r="CU90" s="1202">
        <f t="shared" si="960"/>
        <v>1.6087594603602831E-2</v>
      </c>
      <c r="CV90" s="1202">
        <f t="shared" si="960"/>
        <v>0.34867146090473933</v>
      </c>
      <c r="CW90" s="1202">
        <f t="shared" si="960"/>
        <v>0.20550972778942114</v>
      </c>
      <c r="CX90" s="1202">
        <f t="shared" si="960"/>
        <v>0.21395886913684517</v>
      </c>
      <c r="CY90" s="1202">
        <f t="shared" si="960"/>
        <v>2.5493262879788641</v>
      </c>
      <c r="CZ90" s="1202">
        <f t="shared" si="960"/>
        <v>1.229669749009247</v>
      </c>
      <c r="DA90" s="1202">
        <f t="shared" si="960"/>
        <v>0.90778576869577021</v>
      </c>
      <c r="DB90" s="1202">
        <f t="shared" si="960"/>
        <v>4.0903257994426321</v>
      </c>
      <c r="DC90" s="1202">
        <f t="shared" si="960"/>
        <v>0.51045134115960256</v>
      </c>
      <c r="DD90" s="1202">
        <f t="shared" si="960"/>
        <v>0</v>
      </c>
      <c r="DE90" s="1202">
        <f t="shared" si="960"/>
        <v>0</v>
      </c>
      <c r="DF90" s="1202">
        <f t="shared" si="960"/>
        <v>0</v>
      </c>
      <c r="DG90" s="1202">
        <f>SUM(IK94:IK108)*1000</f>
        <v>0</v>
      </c>
      <c r="DH90" s="1202">
        <f>SUM(IL94:IL108)*1000</f>
        <v>0</v>
      </c>
      <c r="DI90" s="1202">
        <f>SUM(IM94:IM108)*1000</f>
        <v>0</v>
      </c>
      <c r="DJ90" s="1202">
        <f t="shared" ref="DJ90:DL90" si="961">SUM(IN94:IN108)*1000</f>
        <v>0</v>
      </c>
      <c r="DK90" s="1202">
        <f t="shared" si="961"/>
        <v>0</v>
      </c>
      <c r="DL90" s="1202">
        <f t="shared" si="961"/>
        <v>0</v>
      </c>
      <c r="DM90" s="1202">
        <f t="shared" ref="DM90" si="962">SUM(IQ94:IQ108)*1000</f>
        <v>0</v>
      </c>
      <c r="DN90" s="933"/>
      <c r="DT90" s="894"/>
      <c r="EM90" s="618"/>
      <c r="EN90" s="618"/>
      <c r="EO90" s="618"/>
      <c r="EP90" s="618"/>
      <c r="EQ90" s="618"/>
      <c r="ER90" s="618"/>
      <c r="ES90" s="618"/>
      <c r="ET90" s="618"/>
      <c r="EU90" s="618"/>
      <c r="EV90" s="618"/>
      <c r="EW90" s="618"/>
      <c r="EX90" s="618"/>
      <c r="EY90" s="618"/>
      <c r="EZ90" s="1347"/>
      <c r="FA90" s="1223" t="s">
        <v>1872</v>
      </c>
      <c r="FB90" s="908"/>
      <c r="FC90" s="757"/>
      <c r="FD90" s="938"/>
      <c r="FE90" s="938"/>
      <c r="FF90" s="1080"/>
      <c r="FG90" s="319"/>
      <c r="FH90" s="319"/>
      <c r="FI90" s="319"/>
      <c r="FJ90" s="319"/>
      <c r="FK90" s="319"/>
      <c r="FL90" s="319"/>
      <c r="FM90" s="319"/>
      <c r="FN90" s="319"/>
      <c r="FO90" s="1841" t="s">
        <v>1873</v>
      </c>
      <c r="FP90" s="1842"/>
      <c r="FQ90" s="1842"/>
      <c r="FR90" s="1842"/>
      <c r="FS90" s="1842"/>
      <c r="FT90" s="1842"/>
      <c r="FU90" s="1842"/>
      <c r="FV90" s="319"/>
      <c r="FW90" s="319"/>
      <c r="FX90" s="319"/>
      <c r="FY90" s="319"/>
      <c r="FZ90" s="319"/>
      <c r="GA90" s="319"/>
      <c r="GB90" s="319"/>
      <c r="GC90" s="319"/>
      <c r="GD90" s="319"/>
      <c r="GE90" s="319"/>
      <c r="GF90" s="319"/>
      <c r="GG90" s="319"/>
      <c r="GH90" s="319"/>
      <c r="GI90" s="319"/>
      <c r="GJ90" s="319"/>
      <c r="GK90" s="319"/>
      <c r="GL90" s="319"/>
      <c r="GM90" s="319"/>
      <c r="GN90" s="319"/>
      <c r="GO90" s="319"/>
      <c r="GP90" s="319"/>
      <c r="GQ90" s="319"/>
      <c r="GR90" s="618"/>
      <c r="GS90" s="618"/>
      <c r="GT90" s="618"/>
      <c r="GU90" s="618"/>
      <c r="GV90" s="618"/>
      <c r="GW90" s="618"/>
      <c r="GX90" s="618"/>
      <c r="GY90" s="618"/>
      <c r="GZ90" s="1362"/>
      <c r="HA90" s="159" t="s">
        <v>1876</v>
      </c>
      <c r="HB90" s="159"/>
      <c r="HC90" s="159"/>
      <c r="HD90" s="159"/>
      <c r="HE90" s="159"/>
      <c r="HF90" s="159"/>
      <c r="HG90" s="159"/>
      <c r="HH90" s="159"/>
      <c r="HI90" s="756"/>
      <c r="HJ90" s="756"/>
      <c r="HK90" s="756"/>
      <c r="HL90" s="756"/>
      <c r="HM90" s="1213"/>
      <c r="HN90" s="1228">
        <f>SUM(HO90:IQ90)</f>
        <v>515.29270180668607</v>
      </c>
      <c r="HO90" s="1214">
        <f>SUM(HO94:HO108)*1000+SUM(HA94:HA108)*1000+SUM(HB94:HB108)*1000+SUM(HC94:HC108)*1000</f>
        <v>122.97236985956721</v>
      </c>
      <c r="HP90" s="1214">
        <f>SUM(HP94:HP108)*1000+SUM(HD94:HD108)*1000+SUM(HE94:HE108)*1000</f>
        <v>38.938232002091191</v>
      </c>
      <c r="HQ90" s="1214">
        <f>SUM(HQ94:HQ108)*1000+SUM(HF94:HF108)*1000</f>
        <v>147.06578524138041</v>
      </c>
      <c r="HR90" s="1214">
        <f>SUM(HR94:HR109)*1000+SUM(HG94:HG109)*1000+SUM(HH94:HH109)*1000</f>
        <v>43.903331128751645</v>
      </c>
      <c r="HS90" s="1214">
        <f>SUM(HS94:HS108)*1000+SUM(HI94:HI108)*1000+SUM(HJ94:HJ108)*1000</f>
        <v>93.30468842978523</v>
      </c>
      <c r="HT90" s="1214">
        <f>SUM(HT94:HT109)*1000+SUM(HK94:HK109)*1000+SUM(HL94:HL109)*1000</f>
        <v>28.896455381651485</v>
      </c>
      <c r="HU90" s="1214">
        <f>SUM(HU94:HU108)*1000+SUM(HM94:HM108)*1000+SUM(HN94:HN108)*1000</f>
        <v>27.097490092470281</v>
      </c>
      <c r="HV90" s="1214">
        <f t="shared" ref="HV90:IQ90" si="963">SUM(HV94:HV108)*1000</f>
        <v>7.6604269442927227E-3</v>
      </c>
      <c r="HW90" s="1214">
        <f t="shared" si="963"/>
        <v>2.0575547989787957</v>
      </c>
      <c r="HX90" s="1214">
        <f t="shared" si="963"/>
        <v>0.97734784634472771</v>
      </c>
      <c r="HY90" s="1214">
        <f t="shared" si="963"/>
        <v>1.6087594603602831E-2</v>
      </c>
      <c r="HZ90" s="1214">
        <f t="shared" si="963"/>
        <v>0.34867146090473933</v>
      </c>
      <c r="IA90" s="1214">
        <f t="shared" si="963"/>
        <v>0.20550972778942114</v>
      </c>
      <c r="IB90" s="1214">
        <f t="shared" si="963"/>
        <v>0.21395886913684517</v>
      </c>
      <c r="IC90" s="1214">
        <f t="shared" si="963"/>
        <v>2.5493262879788641</v>
      </c>
      <c r="ID90" s="1214">
        <f t="shared" si="963"/>
        <v>1.229669749009247</v>
      </c>
      <c r="IE90" s="1214">
        <f t="shared" si="963"/>
        <v>0.90778576869577021</v>
      </c>
      <c r="IF90" s="1214">
        <f t="shared" si="963"/>
        <v>4.0903257994426321</v>
      </c>
      <c r="IG90" s="1214">
        <f t="shared" si="963"/>
        <v>0.51045134115960256</v>
      </c>
      <c r="IH90" s="1214">
        <f t="shared" si="963"/>
        <v>0</v>
      </c>
      <c r="II90" s="1214">
        <f t="shared" si="963"/>
        <v>0</v>
      </c>
      <c r="IJ90" s="1214">
        <f t="shared" ref="IJ90" si="964">SUM(IJ94:IJ108)*1000</f>
        <v>0</v>
      </c>
      <c r="IK90" s="1214">
        <f t="shared" si="963"/>
        <v>0</v>
      </c>
      <c r="IL90" s="1214">
        <f t="shared" si="963"/>
        <v>0</v>
      </c>
      <c r="IM90" s="1214">
        <f t="shared" si="963"/>
        <v>0</v>
      </c>
      <c r="IN90" s="1214">
        <f t="shared" ref="IN90:IP90" si="965">SUM(IN94:IN108)*1000</f>
        <v>0</v>
      </c>
      <c r="IO90" s="1214">
        <f t="shared" si="965"/>
        <v>0</v>
      </c>
      <c r="IP90" s="1214">
        <f t="shared" si="965"/>
        <v>0</v>
      </c>
      <c r="IQ90" s="1214">
        <f t="shared" si="963"/>
        <v>0</v>
      </c>
      <c r="IR90" s="618"/>
      <c r="IS90" s="618"/>
      <c r="IT90" s="618"/>
      <c r="IU90" s="618"/>
      <c r="IV90" s="618"/>
      <c r="IW90" s="618"/>
      <c r="IX90" s="618"/>
      <c r="IY90" s="618"/>
      <c r="IZ90" s="1361"/>
      <c r="JA90" s="539" t="s">
        <v>1877</v>
      </c>
      <c r="JB90" s="319"/>
      <c r="JC90" s="319"/>
      <c r="JD90" s="319"/>
      <c r="JE90" s="319"/>
      <c r="JF90" s="319"/>
      <c r="JG90" s="319"/>
      <c r="JH90" s="319"/>
      <c r="JI90" s="319"/>
      <c r="JJ90" s="319"/>
      <c r="JK90" s="319"/>
      <c r="JL90" s="319"/>
      <c r="JM90" s="319"/>
      <c r="JN90" s="319"/>
      <c r="JO90" s="319"/>
      <c r="JP90" s="319"/>
      <c r="JQ90" s="319"/>
      <c r="JR90" s="319"/>
      <c r="JS90" s="319"/>
      <c r="JT90" s="319"/>
      <c r="JU90" s="319"/>
      <c r="JV90" s="319"/>
      <c r="JW90" s="319"/>
      <c r="JX90" s="319"/>
      <c r="JY90" s="319"/>
      <c r="JZ90" s="319"/>
      <c r="KA90" s="319"/>
      <c r="KB90" s="319"/>
      <c r="KC90" s="319"/>
      <c r="KD90" s="319"/>
      <c r="KE90" s="319"/>
      <c r="KF90" s="319"/>
      <c r="KG90" s="319"/>
      <c r="KH90" s="319"/>
      <c r="KI90" s="319"/>
      <c r="KJ90" s="319"/>
      <c r="KK90" s="319"/>
      <c r="KL90" s="319"/>
      <c r="KM90" s="319"/>
      <c r="KN90" s="319"/>
      <c r="KO90" s="319"/>
      <c r="KP90" s="319"/>
      <c r="KQ90" s="319"/>
      <c r="KR90" s="618"/>
      <c r="KS90" s="618"/>
      <c r="KT90" s="618"/>
      <c r="KU90" s="618"/>
      <c r="KV90" s="618"/>
      <c r="KW90" s="618"/>
      <c r="KX90" s="618"/>
      <c r="KY90" s="618"/>
      <c r="KZ90" s="1361"/>
      <c r="LA90" s="539" t="s">
        <v>1878</v>
      </c>
      <c r="LB90" s="319"/>
      <c r="LC90" s="319"/>
      <c r="LD90" s="319"/>
      <c r="LE90" s="319"/>
      <c r="LF90" s="319"/>
      <c r="LG90" s="319"/>
      <c r="LH90" s="319"/>
      <c r="LI90" s="319"/>
      <c r="LJ90" s="319"/>
      <c r="LK90" s="319"/>
      <c r="LL90" s="319"/>
      <c r="LM90" s="319"/>
      <c r="LN90" s="319"/>
      <c r="LO90" s="319"/>
      <c r="LP90" s="319"/>
      <c r="LQ90" s="319"/>
      <c r="LR90" s="319"/>
      <c r="LS90" s="319"/>
      <c r="LT90" s="319"/>
      <c r="LU90" s="319"/>
      <c r="LV90" s="319"/>
      <c r="LW90" s="319"/>
      <c r="LX90" s="319"/>
      <c r="LY90" s="319"/>
      <c r="LZ90" s="319"/>
      <c r="MA90" s="319"/>
      <c r="MB90" s="319"/>
      <c r="MC90" s="319"/>
      <c r="MD90" s="319"/>
      <c r="ME90" s="319"/>
      <c r="MF90" s="319"/>
      <c r="MG90" s="319"/>
      <c r="MH90" s="319"/>
      <c r="MI90" s="319"/>
      <c r="MJ90" s="319"/>
      <c r="MK90" s="319"/>
      <c r="ML90" s="319"/>
      <c r="MM90" s="319"/>
      <c r="MN90" s="319"/>
      <c r="MO90" s="319"/>
      <c r="MP90" s="319"/>
      <c r="MQ90" s="319"/>
    </row>
    <row r="91" spans="1:355" s="317" customFormat="1" ht="12.75" customHeight="1" thickTop="1" thickBot="1" x14ac:dyDescent="0.25">
      <c r="A91" s="941"/>
      <c r="B91" s="1887" t="s">
        <v>9</v>
      </c>
      <c r="C91" s="1888"/>
      <c r="D91" s="1889">
        <f>SUM(D71,D70)</f>
        <v>44264</v>
      </c>
      <c r="E91" s="1890"/>
      <c r="F91" s="319"/>
      <c r="G91" s="1887" t="s">
        <v>9</v>
      </c>
      <c r="H91" s="1888"/>
      <c r="I91" s="1889">
        <f>SUM(I71,I70)</f>
        <v>44330</v>
      </c>
      <c r="J91" s="1890"/>
      <c r="K91" s="753"/>
      <c r="L91" s="603">
        <f>EA$320</f>
        <v>0.5</v>
      </c>
      <c r="M91" s="731">
        <f>(E90*L91)*(J90)</f>
        <v>10</v>
      </c>
      <c r="N91" s="729">
        <f>IF($BI$6="ON",$BR94,IF($BI$6="OFF",$BS94))</f>
        <v>13.558454425363278</v>
      </c>
      <c r="O91" s="1536">
        <f>$BS94</f>
        <v>27.116908850726553</v>
      </c>
      <c r="P91" s="671">
        <f>EA$321</f>
        <v>1</v>
      </c>
      <c r="Q91" s="731">
        <f>(E90*P91)*(J90)</f>
        <v>20</v>
      </c>
      <c r="R91" s="729">
        <f>IF($BI$6="ON",$BR95,IF($BI$6="OFF",$BS95))</f>
        <v>82.497657268401113</v>
      </c>
      <c r="S91" s="1536">
        <f>$BS95</f>
        <v>24.880245842851135</v>
      </c>
      <c r="T91" s="672">
        <f>EA$322</f>
        <v>4.7</v>
      </c>
      <c r="U91" s="731">
        <f>(E90*T91)*(J90)</f>
        <v>94</v>
      </c>
      <c r="V91" s="729">
        <f>IF($BI$6="ON",$BR96,IF($BI$6="OFF",$BS96))</f>
        <v>245.38492422113987</v>
      </c>
      <c r="W91" s="1536">
        <f>$BS96</f>
        <v>168.78065477821266</v>
      </c>
      <c r="X91" s="673">
        <f>EA$323</f>
        <v>5.7</v>
      </c>
      <c r="Y91" s="731">
        <f>(E90*X91)*(J90)</f>
        <v>114</v>
      </c>
      <c r="Z91" s="729">
        <f>IF($BI$6="ON",$BR97,IF($BI$6="OFF",$BS97))</f>
        <v>189.62702177300719</v>
      </c>
      <c r="AA91" s="1536">
        <f>$BS97</f>
        <v>135.44787269500515</v>
      </c>
      <c r="AB91" s="674">
        <f>EA$324</f>
        <v>3.8</v>
      </c>
      <c r="AC91" s="731">
        <f>(E90*AB91)*(J90)</f>
        <v>76</v>
      </c>
      <c r="AD91" s="729">
        <f>IF($BI$6="ON",$BR98,IF($BI$6="OFF",$BS98))</f>
        <v>157.68937907927594</v>
      </c>
      <c r="AE91" s="1536">
        <f>$BS98</f>
        <v>92.75845828192702</v>
      </c>
      <c r="AF91" s="675">
        <f>EA$325</f>
        <v>0</v>
      </c>
      <c r="AG91" s="731">
        <f>(E90*AF91)*(J90)</f>
        <v>0</v>
      </c>
      <c r="AH91" s="729">
        <f>IF($BI$6="ON",$BR99,IF($BI$6="OFF",$BS99))</f>
        <v>0</v>
      </c>
      <c r="AI91" s="1536">
        <f>$BS99</f>
        <v>0</v>
      </c>
      <c r="AJ91" s="677">
        <f>EA$326</f>
        <v>1.5</v>
      </c>
      <c r="AK91" s="731">
        <f>(E90*AJ91)*(J90)</f>
        <v>30</v>
      </c>
      <c r="AL91" s="729">
        <f>IF($BI$6="ON",$BR100,IF($BI$6="OFF",$BS100))</f>
        <v>17.151919643206096</v>
      </c>
      <c r="AM91" s="1536">
        <f>$BS100</f>
        <v>17.151919643206096</v>
      </c>
      <c r="AN91" s="676">
        <f>EA$327</f>
        <v>4</v>
      </c>
      <c r="AO91" s="728">
        <f>(E90*AN91)*(J90)</f>
        <v>80</v>
      </c>
      <c r="AP91" s="729">
        <f>IF($BI$6="ON",$BR101,IF($BI$6="OFF",$BS101))</f>
        <v>14.063439601151035</v>
      </c>
      <c r="AQ91" s="1536">
        <f>$BS101</f>
        <v>14.063439601151035</v>
      </c>
      <c r="AR91" s="1736">
        <f>EA$328</f>
        <v>0</v>
      </c>
      <c r="AS91" s="731">
        <f>(E90*AR91)*(J90)</f>
        <v>0</v>
      </c>
      <c r="AT91" s="729">
        <f>IF($BI$6="ON",$BR102,IF($BI$6="OFF",$BS102))</f>
        <v>0</v>
      </c>
      <c r="AU91" s="1536">
        <f>$BS102</f>
        <v>0</v>
      </c>
      <c r="AV91" s="648">
        <f>EA$329</f>
        <v>0</v>
      </c>
      <c r="AW91" s="728">
        <f>(E90*AV91)*(J90)</f>
        <v>0</v>
      </c>
      <c r="AX91" s="729">
        <f>IF($BI$6="ON",$BR103,IF($BI$6="OFF",$BS103))</f>
        <v>0</v>
      </c>
      <c r="AY91" s="1536">
        <f>$BS103</f>
        <v>0</v>
      </c>
      <c r="AZ91" s="750">
        <f>EA$332</f>
        <v>0.5</v>
      </c>
      <c r="BA91" s="748">
        <f>(E90*AZ91)*(J90)</f>
        <v>10</v>
      </c>
      <c r="BB91" s="749">
        <f>IF($BI$6="ON",$BR106,IF($BI$6="OFF",$BS106))</f>
        <v>0</v>
      </c>
      <c r="BC91" s="894"/>
      <c r="BD91" s="650">
        <v>2</v>
      </c>
      <c r="BE91" s="670">
        <f>(E90*BD91)*(J90)</f>
        <v>40</v>
      </c>
      <c r="BF91" s="319"/>
      <c r="BG91" s="699">
        <f>IF($BG$6&lt;&gt;0,BG92-$BG$6,0)</f>
        <v>1.4999191719438285</v>
      </c>
      <c r="BH91" s="1402">
        <f>IF($BH$6&lt;&gt;0,BS90-$BH$6,0)</f>
        <v>509.85445345794102</v>
      </c>
      <c r="BI91" s="700">
        <f>IF($BN$6="OFF",$BG91*500,IF($BN$6="ON",$BG91*550))</f>
        <v>749.95958597191429</v>
      </c>
      <c r="BJ91" s="701">
        <f>(BG91*640)</f>
        <v>959.94827004405022</v>
      </c>
      <c r="BK91" s="702">
        <f>(BG91*700)</f>
        <v>1049.94342036068</v>
      </c>
      <c r="BL91" s="1575">
        <f>IF(BL92&lt;&gt;0,BL92/MIN(BL92:BN92),0)</f>
        <v>2.981217562973431</v>
      </c>
      <c r="BM91" s="1575">
        <f>IF(BM92&lt;&gt;0,BM92/MIN(BL92:BN92),0)</f>
        <v>1</v>
      </c>
      <c r="BN91" s="1575">
        <f>IF(BN92&lt;&gt;0,BN92/MIN(BL92:BN92),0)</f>
        <v>3.743871643639507</v>
      </c>
      <c r="BO91" s="1575">
        <f>IF(CN92&lt;&gt;0,CN92/CN92,0)</f>
        <v>1</v>
      </c>
      <c r="BP91" s="1576">
        <f>IF($CO92&lt;&gt;0,$CO92/$CN92,0)</f>
        <v>1.9096464309539694</v>
      </c>
      <c r="BQ91" s="1484"/>
      <c r="BR91" s="923" t="s">
        <v>670</v>
      </c>
      <c r="BS91" s="925">
        <f>IF($CN90&lt;&gt;0,$CO90/$CN90,0)</f>
        <v>2.125230273670085</v>
      </c>
      <c r="BT91" s="924" t="s">
        <v>926</v>
      </c>
      <c r="BU91" s="1151" t="str">
        <f>$BU$11</f>
        <v>PPM        Handicaps</v>
      </c>
      <c r="BV91" s="1152">
        <f>SUM(CK91:DM91)</f>
        <v>608.59739023647114</v>
      </c>
      <c r="BW91" s="1232">
        <f t="shared" ref="BW91:CC91" si="966">SUM(BW$310*BW90)</f>
        <v>8.873377320264062</v>
      </c>
      <c r="BX91" s="1232">
        <f t="shared" si="966"/>
        <v>114.09899253930314</v>
      </c>
      <c r="BY91" s="1232">
        <f t="shared" si="966"/>
        <v>0</v>
      </c>
      <c r="BZ91" s="1232">
        <f t="shared" si="966"/>
        <v>38.938232002091191</v>
      </c>
      <c r="CA91" s="1232">
        <f t="shared" si="966"/>
        <v>0</v>
      </c>
      <c r="CB91" s="1232">
        <f t="shared" si="966"/>
        <v>147.06578524138041</v>
      </c>
      <c r="CC91" s="1232">
        <f t="shared" si="966"/>
        <v>0</v>
      </c>
      <c r="CD91" s="1232">
        <f t="shared" ref="CD91" si="967">SUM(CD$310*CD90)</f>
        <v>0</v>
      </c>
      <c r="CE91" s="1232">
        <f>SUM(CE$310*CE90)</f>
        <v>0</v>
      </c>
      <c r="CF91" s="1232">
        <f>SUM(CF$310*CF90)</f>
        <v>0</v>
      </c>
      <c r="CG91" s="1232">
        <f>SUM(CG$310*CG90)</f>
        <v>0.26417437252311754</v>
      </c>
      <c r="CH91" s="1232">
        <f>SUM(CH$310*CH90)</f>
        <v>0</v>
      </c>
      <c r="CI91" s="1232">
        <f t="shared" ref="CI91:DM91" si="968">SUM(CI$310*CI90)</f>
        <v>0</v>
      </c>
      <c r="CJ91" s="1232">
        <f t="shared" si="968"/>
        <v>27.097490092470281</v>
      </c>
      <c r="CK91" s="905">
        <f t="shared" si="968"/>
        <v>122.97236985956721</v>
      </c>
      <c r="CL91" s="905">
        <f t="shared" si="968"/>
        <v>38.938232002091191</v>
      </c>
      <c r="CM91" s="905">
        <f t="shared" si="968"/>
        <v>147.06578524138041</v>
      </c>
      <c r="CN91" s="905">
        <f t="shared" si="968"/>
        <v>43.903331128751645</v>
      </c>
      <c r="CO91" s="905">
        <f t="shared" si="968"/>
        <v>186.60937685957046</v>
      </c>
      <c r="CP91" s="905">
        <f t="shared" si="968"/>
        <v>28.896455381651485</v>
      </c>
      <c r="CQ91" s="905">
        <f t="shared" si="968"/>
        <v>27.097490092470281</v>
      </c>
      <c r="CR91" s="905">
        <f t="shared" si="968"/>
        <v>7.6604269442927227E-3</v>
      </c>
      <c r="CS91" s="905">
        <f t="shared" si="968"/>
        <v>2.0575547989787957</v>
      </c>
      <c r="CT91" s="905">
        <f t="shared" si="968"/>
        <v>0.97734784634472771</v>
      </c>
      <c r="CU91" s="905">
        <f t="shared" si="968"/>
        <v>1.6087594603602831E-2</v>
      </c>
      <c r="CV91" s="905">
        <f t="shared" si="968"/>
        <v>0.34867146090473933</v>
      </c>
      <c r="CW91" s="905">
        <f t="shared" si="968"/>
        <v>0.20550972778942114</v>
      </c>
      <c r="CX91" s="905">
        <f t="shared" si="968"/>
        <v>0.21395886913684517</v>
      </c>
      <c r="CY91" s="905">
        <f t="shared" si="968"/>
        <v>2.5493262879788641</v>
      </c>
      <c r="CZ91" s="905">
        <f t="shared" si="968"/>
        <v>1.229669749009247</v>
      </c>
      <c r="DA91" s="905">
        <f t="shared" si="968"/>
        <v>0.90778576869577021</v>
      </c>
      <c r="DB91" s="905">
        <f t="shared" si="968"/>
        <v>4.0903257994426321</v>
      </c>
      <c r="DC91" s="905">
        <f t="shared" si="968"/>
        <v>0.51045134115960256</v>
      </c>
      <c r="DD91" s="905">
        <f t="shared" si="968"/>
        <v>0</v>
      </c>
      <c r="DE91" s="905">
        <f t="shared" si="968"/>
        <v>0</v>
      </c>
      <c r="DF91" s="905">
        <f t="shared" si="968"/>
        <v>0</v>
      </c>
      <c r="DG91" s="905">
        <f t="shared" si="968"/>
        <v>0</v>
      </c>
      <c r="DH91" s="905">
        <f t="shared" si="968"/>
        <v>0</v>
      </c>
      <c r="DI91" s="905">
        <f t="shared" si="968"/>
        <v>0</v>
      </c>
      <c r="DJ91" s="905">
        <f t="shared" ref="DJ91:DL91" si="969">SUM(DJ$310*DJ90)</f>
        <v>0</v>
      </c>
      <c r="DK91" s="905">
        <f t="shared" si="969"/>
        <v>0</v>
      </c>
      <c r="DL91" s="905">
        <f t="shared" si="969"/>
        <v>0</v>
      </c>
      <c r="DM91" s="905">
        <f t="shared" si="968"/>
        <v>0</v>
      </c>
      <c r="DN91" s="933"/>
      <c r="DT91" s="739"/>
      <c r="EM91" s="618"/>
      <c r="EN91" s="618"/>
      <c r="EO91" s="618"/>
      <c r="EP91" s="618"/>
      <c r="EQ91" s="618"/>
      <c r="ER91" s="618"/>
      <c r="ES91" s="618"/>
      <c r="ET91" s="618"/>
      <c r="EU91" s="618"/>
      <c r="EV91" s="618"/>
      <c r="EW91" s="618"/>
      <c r="EX91" s="618"/>
      <c r="EY91" s="618"/>
      <c r="EZ91" s="1347"/>
      <c r="FA91" s="539"/>
      <c r="FB91" s="319"/>
      <c r="FC91" s="319"/>
      <c r="FD91" s="319"/>
      <c r="FE91" s="319"/>
      <c r="FF91" s="319"/>
      <c r="FG91" s="319"/>
      <c r="FH91" s="319"/>
      <c r="FI91" s="319"/>
      <c r="FJ91" s="319"/>
      <c r="FK91" s="319"/>
      <c r="FL91" s="319"/>
      <c r="FM91" s="319"/>
      <c r="FN91" s="319"/>
      <c r="FO91" s="1221">
        <f>SUM(FO94:FO108)+SUM(FA94:FA108)+SUM(FB94:FB108)+SUM(FC94:FC108)</f>
        <v>0.77800000000000002</v>
      </c>
      <c r="FP91" s="1221">
        <f>SUM(FP94:FP108)+SUM(FD94:FD108)+SUM(FE94:FE108)</f>
        <v>0.26096720000000001</v>
      </c>
      <c r="FQ91" s="1221">
        <f>SUM(FQ94:FQ108)+SUM(FF94:FF108)</f>
        <v>0.97702769999999994</v>
      </c>
      <c r="FR91" s="1221">
        <f>SUM(FR94:FR108)+SUM(FG94:FG108)+SUM(FH94:FH108)</f>
        <v>0.14990000000000001</v>
      </c>
      <c r="FS91" s="1221">
        <f>SUM(FS94:FS108)+SUM(FH94:FH108)+SUM(FI94:FI108)</f>
        <v>0.28625600000000001</v>
      </c>
      <c r="FT91" s="1221">
        <f>SUM(FT94:FT108)+SUM(FK94:FK108)+SUM(FL94:FL108)</f>
        <v>0.1044998</v>
      </c>
      <c r="FU91" s="1221">
        <f>SUM(FU94:FU108)+SUM(FM94:FM108)+SUM(FN94:FN108)</f>
        <v>0.14652000000000001</v>
      </c>
      <c r="FV91" s="1221">
        <f>SUM(FV94:FV108)</f>
        <v>2.3500000000000002E-5</v>
      </c>
      <c r="FW91" s="1221">
        <f t="shared" ref="FW91:GQ91" si="970">SUM(FW94:FW108)</f>
        <v>6.4498000000000003E-3</v>
      </c>
      <c r="FX91" s="1221">
        <f t="shared" si="970"/>
        <v>3.14979E-3</v>
      </c>
      <c r="FY91" s="1221">
        <f t="shared" si="970"/>
        <v>4.9100000000000001E-5</v>
      </c>
      <c r="FZ91" s="1221">
        <f t="shared" si="970"/>
        <v>1.1548800000000001E-3</v>
      </c>
      <c r="GA91" s="1221">
        <f t="shared" si="970"/>
        <v>6.4995999999999999E-4</v>
      </c>
      <c r="GB91" s="1221">
        <f t="shared" si="970"/>
        <v>6.9994000000000002E-4</v>
      </c>
      <c r="GC91" s="1221">
        <f t="shared" si="970"/>
        <v>9.6492000000000001E-3</v>
      </c>
      <c r="GD91" s="1221">
        <f t="shared" si="970"/>
        <v>4.6543000000000001E-3</v>
      </c>
      <c r="GE91" s="1221">
        <f t="shared" si="970"/>
        <v>3.2750000000000001E-3</v>
      </c>
      <c r="GF91" s="1221">
        <f t="shared" si="970"/>
        <v>1.3859999999999997E-2</v>
      </c>
      <c r="GG91" s="1221">
        <f t="shared" si="970"/>
        <v>1.725E-3</v>
      </c>
      <c r="GH91" s="1221">
        <f t="shared" si="970"/>
        <v>0</v>
      </c>
      <c r="GI91" s="1221">
        <f t="shared" si="970"/>
        <v>0</v>
      </c>
      <c r="GJ91" s="1221">
        <f t="shared" ref="GJ91" si="971">SUM(GJ94:GJ108)</f>
        <v>0</v>
      </c>
      <c r="GK91" s="1221">
        <f t="shared" si="970"/>
        <v>0</v>
      </c>
      <c r="GL91" s="1221">
        <f t="shared" si="970"/>
        <v>0</v>
      </c>
      <c r="GM91" s="1221">
        <f t="shared" si="970"/>
        <v>0</v>
      </c>
      <c r="GN91" s="1221">
        <f t="shared" ref="GN91:GP91" si="972">SUM(GN94:GN108)</f>
        <v>0</v>
      </c>
      <c r="GO91" s="1221">
        <f t="shared" si="972"/>
        <v>0</v>
      </c>
      <c r="GP91" s="1221">
        <f t="shared" si="972"/>
        <v>0</v>
      </c>
      <c r="GQ91" s="1221">
        <f t="shared" si="970"/>
        <v>0</v>
      </c>
      <c r="GR91" s="618"/>
      <c r="GS91" s="618"/>
      <c r="GT91" s="618"/>
      <c r="GU91" s="618"/>
      <c r="GV91" s="618"/>
      <c r="GW91" s="618"/>
      <c r="GX91" s="618"/>
      <c r="GY91" s="618"/>
      <c r="GZ91" s="1362"/>
      <c r="HA91" s="1214">
        <f t="shared" ref="HA91:IQ91" si="973">SUM(HA94:HA108)*1000</f>
        <v>8.873377320264062</v>
      </c>
      <c r="HB91" s="1214">
        <f t="shared" si="973"/>
        <v>114.09899253930314</v>
      </c>
      <c r="HC91" s="1214">
        <f t="shared" si="973"/>
        <v>0</v>
      </c>
      <c r="HD91" s="1214">
        <f t="shared" si="973"/>
        <v>38.938232002091191</v>
      </c>
      <c r="HE91" s="1214">
        <f t="shared" si="973"/>
        <v>0</v>
      </c>
      <c r="HF91" s="1214">
        <f t="shared" si="973"/>
        <v>147.06578524138041</v>
      </c>
      <c r="HG91" s="1214">
        <f t="shared" si="973"/>
        <v>0</v>
      </c>
      <c r="HH91" s="1214">
        <f t="shared" ref="HH91" si="974">SUM(HH94:HH108)*1000</f>
        <v>0</v>
      </c>
      <c r="HI91" s="1214">
        <f t="shared" si="973"/>
        <v>0</v>
      </c>
      <c r="HJ91" s="1214">
        <f t="shared" si="973"/>
        <v>0</v>
      </c>
      <c r="HK91" s="1214">
        <f t="shared" si="973"/>
        <v>0.26417437252311754</v>
      </c>
      <c r="HL91" s="1214">
        <f t="shared" ref="HL91" si="975">SUM(HL94:HL108)*1000</f>
        <v>0</v>
      </c>
      <c r="HM91" s="1214">
        <f t="shared" si="973"/>
        <v>0</v>
      </c>
      <c r="HN91" s="1214">
        <f t="shared" si="973"/>
        <v>27.097490092470281</v>
      </c>
      <c r="HO91" s="1214">
        <f t="shared" si="973"/>
        <v>0</v>
      </c>
      <c r="HP91" s="1214">
        <f t="shared" si="973"/>
        <v>0</v>
      </c>
      <c r="HQ91" s="1214">
        <f t="shared" si="973"/>
        <v>0</v>
      </c>
      <c r="HR91" s="1214">
        <f t="shared" si="973"/>
        <v>43.903331128751645</v>
      </c>
      <c r="HS91" s="1214">
        <f t="shared" si="973"/>
        <v>93.30468842978523</v>
      </c>
      <c r="HT91" s="1214">
        <f t="shared" si="973"/>
        <v>28.632281009128366</v>
      </c>
      <c r="HU91" s="1214">
        <f t="shared" si="973"/>
        <v>0</v>
      </c>
      <c r="HV91" s="1214">
        <f t="shared" si="973"/>
        <v>7.6604269442927227E-3</v>
      </c>
      <c r="HW91" s="1214">
        <f t="shared" si="973"/>
        <v>2.0575547989787957</v>
      </c>
      <c r="HX91" s="1214">
        <f t="shared" si="973"/>
        <v>0.97734784634472771</v>
      </c>
      <c r="HY91" s="1214">
        <f t="shared" si="973"/>
        <v>1.6087594603602831E-2</v>
      </c>
      <c r="HZ91" s="1214">
        <f t="shared" si="973"/>
        <v>0.34867146090473933</v>
      </c>
      <c r="IA91" s="1214">
        <f t="shared" si="973"/>
        <v>0.20550972778942114</v>
      </c>
      <c r="IB91" s="1214">
        <f t="shared" si="973"/>
        <v>0.21395886913684517</v>
      </c>
      <c r="IC91" s="1214">
        <f t="shared" si="973"/>
        <v>2.5493262879788641</v>
      </c>
      <c r="ID91" s="1214">
        <f t="shared" si="973"/>
        <v>1.229669749009247</v>
      </c>
      <c r="IE91" s="1214">
        <f t="shared" si="973"/>
        <v>0.90778576869577021</v>
      </c>
      <c r="IF91" s="1214">
        <f t="shared" si="973"/>
        <v>4.0903257994426321</v>
      </c>
      <c r="IG91" s="1214">
        <f t="shared" si="973"/>
        <v>0.51045134115960256</v>
      </c>
      <c r="IH91" s="1214">
        <f t="shared" si="973"/>
        <v>0</v>
      </c>
      <c r="II91" s="1214">
        <f t="shared" si="973"/>
        <v>0</v>
      </c>
      <c r="IJ91" s="1214">
        <f t="shared" ref="IJ91" si="976">SUM(IJ94:IJ108)*1000</f>
        <v>0</v>
      </c>
      <c r="IK91" s="1214">
        <f t="shared" si="973"/>
        <v>0</v>
      </c>
      <c r="IL91" s="1214">
        <f t="shared" si="973"/>
        <v>0</v>
      </c>
      <c r="IM91" s="1214">
        <f t="shared" si="973"/>
        <v>0</v>
      </c>
      <c r="IN91" s="1214">
        <f t="shared" ref="IN91:IP91" si="977">SUM(IN94:IN108)*1000</f>
        <v>0</v>
      </c>
      <c r="IO91" s="1214">
        <f t="shared" si="977"/>
        <v>0</v>
      </c>
      <c r="IP91" s="1214">
        <f t="shared" si="977"/>
        <v>0</v>
      </c>
      <c r="IQ91" s="1214">
        <f t="shared" si="973"/>
        <v>0</v>
      </c>
      <c r="IR91" s="618"/>
      <c r="IS91" s="618"/>
      <c r="IT91" s="618"/>
      <c r="IU91" s="618"/>
      <c r="IV91" s="618"/>
      <c r="IW91" s="618"/>
      <c r="IX91" s="618"/>
      <c r="IY91" s="618"/>
      <c r="IZ91" s="1361"/>
      <c r="JA91" s="159"/>
      <c r="JB91" s="159"/>
      <c r="JC91" s="159"/>
      <c r="JD91" s="159"/>
      <c r="JE91" s="159"/>
      <c r="JF91" s="159"/>
      <c r="JG91" s="159"/>
      <c r="JH91" s="159"/>
      <c r="JI91" s="159"/>
      <c r="JJ91" s="159"/>
      <c r="JK91" s="159"/>
      <c r="JL91" s="159"/>
      <c r="JM91" s="159"/>
      <c r="JN91" s="1228">
        <f>SUM(JO91:KQ91)</f>
        <v>4284.183579999999</v>
      </c>
      <c r="JO91" s="1214">
        <f>SUM(JO94:JO108)+SUM(JA94:JA108)+SUM(JB94:JB108)+SUM(JC94:JC108)</f>
        <v>402.45</v>
      </c>
      <c r="JP91" s="1214">
        <f>SUM(JP94:JP108)+SUM(JD94:JD108)+SUM(JE94:JE108)</f>
        <v>1280.04</v>
      </c>
      <c r="JQ91" s="1214">
        <f>SUM(JQ94:JQ108)+SUM(JF94:JF108)</f>
        <v>1315.55</v>
      </c>
      <c r="JR91" s="1214">
        <f>SUM(JR94:JR108)+SUM(JG94:JG108)+SUM(JH94:JH108)</f>
        <v>268.52499999999998</v>
      </c>
      <c r="JS91" s="1214">
        <f>SUM(JS94:JS108)+SUM(JI94:JI108)+SUM(JJ94:JJ108)</f>
        <v>469.25599999999997</v>
      </c>
      <c r="JT91" s="1214">
        <f>SUM(JT94:JT108)+SUM(JK94:JK108)+SUM(JL94:JL108)</f>
        <v>193.97</v>
      </c>
      <c r="JU91" s="1214">
        <f>SUM(JU94:JU108)+SUM(JM94:JM108)+SUM(JN94:JN108)</f>
        <v>308</v>
      </c>
      <c r="JV91" s="1214">
        <f t="shared" ref="JV91:KQ91" si="978">SUM(JV94:JV108)</f>
        <v>2.3350000000000003E-2</v>
      </c>
      <c r="JW91" s="1214">
        <f t="shared" si="978"/>
        <v>10.1098</v>
      </c>
      <c r="JX91" s="1214">
        <f t="shared" si="978"/>
        <v>3.1347899999999997</v>
      </c>
      <c r="JY91" s="1214">
        <f t="shared" si="978"/>
        <v>6.1859999999999998E-2</v>
      </c>
      <c r="JZ91" s="1214">
        <f t="shared" si="978"/>
        <v>1.15038</v>
      </c>
      <c r="KA91" s="1214">
        <f t="shared" si="978"/>
        <v>0.66496</v>
      </c>
      <c r="KB91" s="1214">
        <f t="shared" si="978"/>
        <v>0.69694</v>
      </c>
      <c r="KC91" s="1214">
        <f t="shared" si="978"/>
        <v>17.824199999999998</v>
      </c>
      <c r="KD91" s="1214">
        <f t="shared" si="978"/>
        <v>4.6543000000000001</v>
      </c>
      <c r="KE91" s="1214">
        <f t="shared" si="978"/>
        <v>2.3505000000000003</v>
      </c>
      <c r="KF91" s="1214">
        <f t="shared" si="978"/>
        <v>5.1119999999999992</v>
      </c>
      <c r="KG91" s="1214">
        <f t="shared" si="978"/>
        <v>0.60950000000000004</v>
      </c>
      <c r="KH91" s="1214">
        <f t="shared" si="978"/>
        <v>0</v>
      </c>
      <c r="KI91" s="1214">
        <f t="shared" si="978"/>
        <v>0</v>
      </c>
      <c r="KJ91" s="1214">
        <f t="shared" si="978"/>
        <v>0</v>
      </c>
      <c r="KK91" s="1214">
        <f t="shared" si="978"/>
        <v>0</v>
      </c>
      <c r="KL91" s="1214">
        <f t="shared" si="978"/>
        <v>0</v>
      </c>
      <c r="KM91" s="1214">
        <f t="shared" si="978"/>
        <v>0</v>
      </c>
      <c r="KN91" s="1214">
        <f t="shared" ref="KN91:KP91" si="979">SUM(KN94:KN108)</f>
        <v>0</v>
      </c>
      <c r="KO91" s="1214">
        <f t="shared" si="979"/>
        <v>0</v>
      </c>
      <c r="KP91" s="1214">
        <f t="shared" si="979"/>
        <v>0</v>
      </c>
      <c r="KQ91" s="1214">
        <f t="shared" si="978"/>
        <v>0</v>
      </c>
      <c r="KR91" s="618"/>
      <c r="KS91" s="618"/>
      <c r="KT91" s="618"/>
      <c r="KU91" s="618"/>
      <c r="KV91" s="618"/>
      <c r="KW91" s="618"/>
      <c r="KX91" s="618"/>
      <c r="KY91" s="618"/>
      <c r="KZ91" s="1361"/>
      <c r="LA91" s="319"/>
      <c r="LB91" s="319"/>
      <c r="LC91" s="319"/>
      <c r="LD91" s="319"/>
      <c r="LE91" s="319"/>
      <c r="LF91" s="319"/>
      <c r="LG91" s="319"/>
      <c r="LH91" s="319"/>
      <c r="LI91" s="319"/>
      <c r="LJ91" s="319"/>
      <c r="LK91" s="319"/>
      <c r="LL91" s="319"/>
      <c r="LM91" s="319"/>
      <c r="LN91" s="319"/>
      <c r="LO91" s="1214">
        <f>SUM(LO94:LO108)+SUM(LA94:LA108)+SUM(LB94:LB108)+SUM(LC94:LC108)</f>
        <v>144.96494602209185</v>
      </c>
      <c r="LP91" s="1214">
        <f>SUM(LP94:LP108)+SUM(LD94:LD108)+SUM(LE94:LE108)</f>
        <v>737.63415567472157</v>
      </c>
      <c r="LQ91" s="1214">
        <f>SUM(LQ94:LQ108)+SUM(LF94:LF108)</f>
        <v>610.34762829351439</v>
      </c>
      <c r="LR91" s="1214">
        <f>SUM(LR94:LR108)+SUM(LG94:LG108)+SUM(LH94:LH108)</f>
        <v>152.86575443848952</v>
      </c>
      <c r="LS91" s="1214">
        <f>SUM(LS94:LS108)+SUM(LI94:LI108)+SUM(LJ94:LJ108)</f>
        <v>124.90197093791281</v>
      </c>
      <c r="LT91" s="1214">
        <f>SUM(LT94:LT108)+SUM(LK94:LK108)+SUM(LL94:LL108)</f>
        <v>162.00223425617423</v>
      </c>
      <c r="LU91" s="1214">
        <f>SUM(LU94:LU108)+SUM(LM94:LM108)+SUM(LN94:LN108)</f>
        <v>616</v>
      </c>
      <c r="LV91" s="1214">
        <f t="shared" ref="LV91:MQ91" si="980">SUM(LV94:LV108)</f>
        <v>6.1690885072655226E-3</v>
      </c>
      <c r="LW91" s="1214">
        <f t="shared" si="980"/>
        <v>3.2227194187582562</v>
      </c>
      <c r="LX91" s="1214">
        <f t="shared" si="980"/>
        <v>1.4166988507265521</v>
      </c>
      <c r="LY91" s="1214">
        <f t="shared" si="980"/>
        <v>4.4870541611624834E-2</v>
      </c>
      <c r="LZ91" s="1214">
        <f t="shared" si="980"/>
        <v>0.63495265521796562</v>
      </c>
      <c r="MA91" s="1214">
        <f t="shared" si="980"/>
        <v>0.38434177014531046</v>
      </c>
      <c r="MB91" s="1214">
        <f t="shared" si="980"/>
        <v>0.35332177014531041</v>
      </c>
      <c r="MC91" s="1214">
        <f t="shared" si="980"/>
        <v>18.290849048625795</v>
      </c>
      <c r="MD91" s="1214">
        <f t="shared" si="980"/>
        <v>4.6543000000000001</v>
      </c>
      <c r="ME91" s="1214">
        <f t="shared" si="980"/>
        <v>1.4540102464347968</v>
      </c>
      <c r="MF91" s="1214">
        <f t="shared" si="980"/>
        <v>10.170660982143554</v>
      </c>
      <c r="MG91" s="1214">
        <f t="shared" si="980"/>
        <v>1.2880388841927304</v>
      </c>
      <c r="MH91" s="1214">
        <f t="shared" si="980"/>
        <v>0</v>
      </c>
      <c r="MI91" s="1214">
        <f t="shared" si="980"/>
        <v>0</v>
      </c>
      <c r="MJ91" s="1214">
        <f t="shared" si="980"/>
        <v>0</v>
      </c>
      <c r="MK91" s="1214">
        <f t="shared" si="980"/>
        <v>0</v>
      </c>
      <c r="ML91" s="1214">
        <f t="shared" si="980"/>
        <v>0</v>
      </c>
      <c r="MM91" s="1214">
        <f t="shared" si="980"/>
        <v>0</v>
      </c>
      <c r="MN91" s="1214">
        <f t="shared" ref="MN91:MP91" si="981">SUM(MN94:MN108)</f>
        <v>0</v>
      </c>
      <c r="MO91" s="1214">
        <f t="shared" si="981"/>
        <v>0</v>
      </c>
      <c r="MP91" s="1214">
        <f t="shared" si="981"/>
        <v>0</v>
      </c>
      <c r="MQ91" s="1214">
        <f t="shared" si="980"/>
        <v>0</v>
      </c>
    </row>
    <row r="92" spans="1:355" s="317" customFormat="1" ht="11.25" customHeight="1" thickTop="1" thickBot="1" x14ac:dyDescent="0.3">
      <c r="A92" s="941"/>
      <c r="B92" s="1958" t="s">
        <v>636</v>
      </c>
      <c r="C92" s="1959"/>
      <c r="D92" s="601">
        <f>SUM(C7,D30,D50,D70)</f>
        <v>38</v>
      </c>
      <c r="E92" s="706">
        <f>(D92/7)</f>
        <v>5.4285714285714288</v>
      </c>
      <c r="F92" s="753"/>
      <c r="G92" s="1958" t="s">
        <v>636</v>
      </c>
      <c r="H92" s="1959"/>
      <c r="I92" s="601">
        <f>SUM(H7,I30,I50,I70)</f>
        <v>41</v>
      </c>
      <c r="J92" s="706">
        <f>(I92/7)</f>
        <v>5.8571428571428568</v>
      </c>
      <c r="K92" s="753"/>
      <c r="L92" s="1843"/>
      <c r="M92" s="1844"/>
      <c r="N92" s="1844"/>
      <c r="O92" s="1844"/>
      <c r="P92" s="1844"/>
      <c r="Q92" s="1844"/>
      <c r="R92" s="1844"/>
      <c r="S92" s="1844"/>
      <c r="T92" s="1844"/>
      <c r="U92" s="1844"/>
      <c r="V92" s="1844"/>
      <c r="W92" s="1844"/>
      <c r="X92" s="1844"/>
      <c r="Y92" s="1844"/>
      <c r="Z92" s="1844"/>
      <c r="AA92" s="1844"/>
      <c r="AB92" s="1844"/>
      <c r="AC92" s="1844"/>
      <c r="AD92" s="1844"/>
      <c r="AE92" s="1844"/>
      <c r="AF92" s="1844"/>
      <c r="AG92" s="1844"/>
      <c r="AH92" s="1844"/>
      <c r="AI92" s="1844"/>
      <c r="AJ92" s="1844"/>
      <c r="AK92" s="1844"/>
      <c r="AL92" s="1844"/>
      <c r="AM92" s="1844"/>
      <c r="AN92" s="1844"/>
      <c r="AO92" s="1844"/>
      <c r="AP92" s="1844"/>
      <c r="AQ92" s="1844"/>
      <c r="AR92" s="1844"/>
      <c r="AS92" s="1844"/>
      <c r="AT92" s="1844"/>
      <c r="AU92" s="1845"/>
      <c r="AV92" s="1518">
        <f>EA$330</f>
        <v>0</v>
      </c>
      <c r="AW92" s="748">
        <f>(E90*AV92)*(J90)</f>
        <v>0</v>
      </c>
      <c r="AX92" s="749">
        <f>IF($BI$6="ON",$BR104,IF($BI$6="OFF",$BS104))</f>
        <v>0</v>
      </c>
      <c r="AY92" s="1536">
        <f>$BS104</f>
        <v>0</v>
      </c>
      <c r="AZ92" s="1514">
        <f>EA$333</f>
        <v>0.5</v>
      </c>
      <c r="BA92" s="748">
        <f>(E90*AZ92)*(J90)</f>
        <v>10</v>
      </c>
      <c r="BB92" s="749">
        <f>IF($BI$6="ON",$BR107,IF($BI$6="OFF",$BS107))</f>
        <v>0</v>
      </c>
      <c r="BC92" s="1502"/>
      <c r="BD92" s="778">
        <v>2</v>
      </c>
      <c r="BE92" s="779">
        <f>(E90*BD92)*(J90)</f>
        <v>40</v>
      </c>
      <c r="BF92" s="830"/>
      <c r="BG92" s="767">
        <f>IF($BI$6="ON",SUM(BR94:BR108)/500,IF($BI$6="OFF",$BT90))</f>
        <v>1.5107956686413186</v>
      </c>
      <c r="BH92" s="1403">
        <f>BS90</f>
        <v>515.29270180668607</v>
      </c>
      <c r="BI92" s="1136">
        <f>IF($BN$6="OFF",$BG92*500,IF($BN$6="ON",$BG92*550))</f>
        <v>755.39783432065929</v>
      </c>
      <c r="BJ92" s="768">
        <f>(BG92*640)</f>
        <v>966.90922793044388</v>
      </c>
      <c r="BK92" s="769">
        <f>(BG92*700)</f>
        <v>1057.556968048923</v>
      </c>
      <c r="BL92" s="1577">
        <f>CK92</f>
        <v>0.77800000000000002</v>
      </c>
      <c r="BM92" s="1577">
        <f>CL92</f>
        <v>0.26096720000000001</v>
      </c>
      <c r="BN92" s="1577">
        <f>CM92</f>
        <v>0.97702769999999994</v>
      </c>
      <c r="BO92" s="1577">
        <f>$CN92</f>
        <v>0.14990000000000001</v>
      </c>
      <c r="BP92" s="1578">
        <f>$CO92</f>
        <v>0.28625600000000001</v>
      </c>
      <c r="BQ92" s="1484"/>
      <c r="BR92" s="923" t="s">
        <v>1395</v>
      </c>
      <c r="BS92" s="925">
        <f>IF(CL90&lt;&gt;0,CM90/CL90,0)/2</f>
        <v>1.8884497019983111</v>
      </c>
      <c r="BT92" s="924" t="s">
        <v>1396</v>
      </c>
      <c r="BU92" s="1153" t="str">
        <f>$BU$12</f>
        <v>Elemental %</v>
      </c>
      <c r="BV92" s="1320">
        <f>SUM(CK92:DM92)</f>
        <v>2.7485111700000009</v>
      </c>
      <c r="BW92" s="1200">
        <f t="shared" ref="BW92:CD92" si="982">SUM(FA94:FA108)</f>
        <v>2.835E-2</v>
      </c>
      <c r="BX92" s="1200">
        <f t="shared" si="982"/>
        <v>0.36065000000000003</v>
      </c>
      <c r="BY92" s="1200">
        <f t="shared" si="982"/>
        <v>0</v>
      </c>
      <c r="BZ92" s="1200">
        <f t="shared" si="982"/>
        <v>0.13048360000000001</v>
      </c>
      <c r="CA92" s="1200">
        <f t="shared" si="982"/>
        <v>0</v>
      </c>
      <c r="CB92" s="1200">
        <f t="shared" si="982"/>
        <v>0.48851384999999997</v>
      </c>
      <c r="CC92" s="1200">
        <f t="shared" si="982"/>
        <v>0</v>
      </c>
      <c r="CD92" s="1200">
        <f t="shared" si="982"/>
        <v>0</v>
      </c>
      <c r="CE92" s="1200">
        <f t="shared" ref="CE92:CJ92" si="983">SUM(FI94:FI108)</f>
        <v>0</v>
      </c>
      <c r="CF92" s="1200">
        <f t="shared" si="983"/>
        <v>0</v>
      </c>
      <c r="CG92" s="1200">
        <f t="shared" si="983"/>
        <v>9.9989999999999996E-4</v>
      </c>
      <c r="CH92" s="1200">
        <f t="shared" si="983"/>
        <v>0</v>
      </c>
      <c r="CI92" s="1200">
        <f t="shared" si="983"/>
        <v>0</v>
      </c>
      <c r="CJ92" s="1200">
        <f t="shared" si="983"/>
        <v>7.3260000000000006E-2</v>
      </c>
      <c r="CK92" s="1200">
        <f>SUM(FO94:FO108)+SUM(FA94:FA108)+SUM(FB94:FB108)+SUM(FC94:FC108)</f>
        <v>0.77800000000000002</v>
      </c>
      <c r="CL92" s="1200">
        <f>SUM(FP94:FP108)+SUM(FD94:FD108)+SUM(FE94:FE108)</f>
        <v>0.26096720000000001</v>
      </c>
      <c r="CM92" s="1200">
        <f>SUM(FQ94:FQ108)+SUM(FF94:FF108)</f>
        <v>0.97702769999999994</v>
      </c>
      <c r="CN92" s="1200">
        <f>SUM(FR94:FR109)+SUM(FG94:FG109)+SUM(FH94:FH109)</f>
        <v>0.14990000000000001</v>
      </c>
      <c r="CO92" s="1200">
        <f>SUM(FS94:FS108)+SUM(FI94:FI108)+SUM(FJ94:FJ108)</f>
        <v>0.28625600000000001</v>
      </c>
      <c r="CP92" s="1200">
        <f>SUM(FT94:FT109)+SUM(FK94:FK109)+SUM(FL94:FL109)</f>
        <v>0.1044998</v>
      </c>
      <c r="CQ92" s="1200">
        <f>SUM(FU94:FU108)+SUM(FM94:FM108)+SUM(FN94:FN108)</f>
        <v>0.14652000000000001</v>
      </c>
      <c r="CR92" s="1200">
        <f t="shared" ref="CR92:DF92" si="984">SUM(FV94:FV108)</f>
        <v>2.3500000000000002E-5</v>
      </c>
      <c r="CS92" s="1200">
        <f t="shared" si="984"/>
        <v>6.4498000000000003E-3</v>
      </c>
      <c r="CT92" s="1200">
        <f t="shared" si="984"/>
        <v>3.14979E-3</v>
      </c>
      <c r="CU92" s="1200">
        <f t="shared" si="984"/>
        <v>4.9100000000000001E-5</v>
      </c>
      <c r="CV92" s="1200">
        <f t="shared" si="984"/>
        <v>1.1548800000000001E-3</v>
      </c>
      <c r="CW92" s="1200">
        <f t="shared" si="984"/>
        <v>6.4995999999999999E-4</v>
      </c>
      <c r="CX92" s="1200">
        <f t="shared" si="984"/>
        <v>6.9994000000000002E-4</v>
      </c>
      <c r="CY92" s="1200">
        <f t="shared" si="984"/>
        <v>9.6492000000000001E-3</v>
      </c>
      <c r="CZ92" s="1200">
        <f t="shared" si="984"/>
        <v>4.6543000000000001E-3</v>
      </c>
      <c r="DA92" s="1200">
        <f t="shared" si="984"/>
        <v>3.2750000000000001E-3</v>
      </c>
      <c r="DB92" s="1200">
        <f t="shared" si="984"/>
        <v>1.3859999999999997E-2</v>
      </c>
      <c r="DC92" s="1200">
        <f t="shared" si="984"/>
        <v>1.725E-3</v>
      </c>
      <c r="DD92" s="1200">
        <f t="shared" si="984"/>
        <v>0</v>
      </c>
      <c r="DE92" s="1200">
        <f t="shared" si="984"/>
        <v>0</v>
      </c>
      <c r="DF92" s="1200">
        <f t="shared" si="984"/>
        <v>0</v>
      </c>
      <c r="DG92" s="1200">
        <f>SUM(GK94:GK108)</f>
        <v>0</v>
      </c>
      <c r="DH92" s="1200">
        <f>SUM(GL94:GL108)</f>
        <v>0</v>
      </c>
      <c r="DI92" s="1200">
        <f>SUM(GM94:GM108)</f>
        <v>0</v>
      </c>
      <c r="DJ92" s="1200">
        <f t="shared" ref="DJ92:DL92" si="985">SUM(GN94:GN108)</f>
        <v>0</v>
      </c>
      <c r="DK92" s="1200">
        <f t="shared" si="985"/>
        <v>0</v>
      </c>
      <c r="DL92" s="1200">
        <f t="shared" si="985"/>
        <v>0</v>
      </c>
      <c r="DM92" s="1200">
        <f t="shared" ref="DM92" si="986">SUM(GQ94:GQ108)</f>
        <v>0</v>
      </c>
      <c r="DN92" s="933"/>
      <c r="DT92" s="940"/>
      <c r="EM92" s="618"/>
      <c r="EN92" s="618"/>
      <c r="EO92" s="618"/>
      <c r="EP92" s="618"/>
      <c r="EQ92" s="618"/>
      <c r="ER92" s="618"/>
      <c r="ES92" s="618"/>
      <c r="ET92" s="618"/>
      <c r="EU92" s="618"/>
      <c r="EV92" s="618"/>
      <c r="EW92" s="618"/>
      <c r="EX92" s="618"/>
      <c r="EY92" s="618"/>
      <c r="EZ92" s="1347"/>
      <c r="FA92" s="1204">
        <f t="shared" ref="FA92:GQ92" si="987">SUM(FA94:FA108)</f>
        <v>2.835E-2</v>
      </c>
      <c r="FB92" s="1204">
        <f t="shared" si="987"/>
        <v>0.36065000000000003</v>
      </c>
      <c r="FC92" s="1204">
        <f t="shared" si="987"/>
        <v>0</v>
      </c>
      <c r="FD92" s="1204">
        <f t="shared" si="987"/>
        <v>0.13048360000000001</v>
      </c>
      <c r="FE92" s="1204">
        <f t="shared" si="987"/>
        <v>0</v>
      </c>
      <c r="FF92" s="1204">
        <f t="shared" si="987"/>
        <v>0.48851384999999997</v>
      </c>
      <c r="FG92" s="1204">
        <f t="shared" si="987"/>
        <v>0</v>
      </c>
      <c r="FH92" s="1204">
        <f t="shared" ref="FH92" si="988">SUM(FH94:FH108)</f>
        <v>0</v>
      </c>
      <c r="FI92" s="1204">
        <f t="shared" si="987"/>
        <v>0</v>
      </c>
      <c r="FJ92" s="1204">
        <f t="shared" si="987"/>
        <v>0</v>
      </c>
      <c r="FK92" s="1204">
        <f t="shared" si="987"/>
        <v>9.9989999999999996E-4</v>
      </c>
      <c r="FL92" s="1204">
        <f t="shared" ref="FL92" si="989">SUM(FL94:FL108)</f>
        <v>0</v>
      </c>
      <c r="FM92" s="1204">
        <f t="shared" si="987"/>
        <v>0</v>
      </c>
      <c r="FN92" s="1204">
        <f t="shared" si="987"/>
        <v>7.3260000000000006E-2</v>
      </c>
      <c r="FO92" s="1204">
        <f t="shared" si="987"/>
        <v>0.38900000000000001</v>
      </c>
      <c r="FP92" s="1204">
        <f t="shared" si="987"/>
        <v>0.13048360000000001</v>
      </c>
      <c r="FQ92" s="1204">
        <f t="shared" si="987"/>
        <v>0.48851384999999997</v>
      </c>
      <c r="FR92" s="1204">
        <f t="shared" si="987"/>
        <v>0.14990000000000001</v>
      </c>
      <c r="FS92" s="1204">
        <f t="shared" si="987"/>
        <v>0.28625600000000001</v>
      </c>
      <c r="FT92" s="1204">
        <f t="shared" si="987"/>
        <v>0.10349990000000001</v>
      </c>
      <c r="FU92" s="1204">
        <f t="shared" si="987"/>
        <v>7.3260000000000006E-2</v>
      </c>
      <c r="FV92" s="1204">
        <f t="shared" si="987"/>
        <v>2.3500000000000002E-5</v>
      </c>
      <c r="FW92" s="1204">
        <f t="shared" si="987"/>
        <v>6.4498000000000003E-3</v>
      </c>
      <c r="FX92" s="1204">
        <f t="shared" si="987"/>
        <v>3.14979E-3</v>
      </c>
      <c r="FY92" s="1204">
        <f t="shared" si="987"/>
        <v>4.9100000000000001E-5</v>
      </c>
      <c r="FZ92" s="1204">
        <f t="shared" si="987"/>
        <v>1.1548800000000001E-3</v>
      </c>
      <c r="GA92" s="1204">
        <f t="shared" si="987"/>
        <v>6.4995999999999999E-4</v>
      </c>
      <c r="GB92" s="1204">
        <f t="shared" si="987"/>
        <v>6.9994000000000002E-4</v>
      </c>
      <c r="GC92" s="1204">
        <f t="shared" si="987"/>
        <v>9.6492000000000001E-3</v>
      </c>
      <c r="GD92" s="1204">
        <f t="shared" si="987"/>
        <v>4.6543000000000001E-3</v>
      </c>
      <c r="GE92" s="1204">
        <f t="shared" si="987"/>
        <v>3.2750000000000001E-3</v>
      </c>
      <c r="GF92" s="1204">
        <f t="shared" si="987"/>
        <v>1.3859999999999997E-2</v>
      </c>
      <c r="GG92" s="1204">
        <f t="shared" si="987"/>
        <v>1.725E-3</v>
      </c>
      <c r="GH92" s="1204">
        <f t="shared" si="987"/>
        <v>0</v>
      </c>
      <c r="GI92" s="1204">
        <f t="shared" si="987"/>
        <v>0</v>
      </c>
      <c r="GJ92" s="1204">
        <f t="shared" ref="GJ92" si="990">SUM(GJ94:GJ108)</f>
        <v>0</v>
      </c>
      <c r="GK92" s="1204">
        <f t="shared" si="987"/>
        <v>0</v>
      </c>
      <c r="GL92" s="1204">
        <f t="shared" si="987"/>
        <v>0</v>
      </c>
      <c r="GM92" s="1204">
        <f t="shared" si="987"/>
        <v>0</v>
      </c>
      <c r="GN92" s="1204">
        <f t="shared" ref="GN92:GP92" si="991">SUM(GN94:GN108)</f>
        <v>0</v>
      </c>
      <c r="GO92" s="1204">
        <f t="shared" si="991"/>
        <v>0</v>
      </c>
      <c r="GP92" s="1204">
        <f t="shared" si="991"/>
        <v>0</v>
      </c>
      <c r="GQ92" s="1204">
        <f t="shared" si="987"/>
        <v>0</v>
      </c>
      <c r="GR92" s="618"/>
      <c r="GS92" s="618"/>
      <c r="GT92" s="618"/>
      <c r="GU92" s="618"/>
      <c r="GV92" s="618"/>
      <c r="GW92" s="618"/>
      <c r="GX92" s="618"/>
      <c r="GY92" s="618"/>
      <c r="GZ92" s="1362"/>
      <c r="HA92" s="1201">
        <f t="shared" ref="HA92:IQ92" si="992">SUM(HA94:HA108)</f>
        <v>8.8733773202640618E-3</v>
      </c>
      <c r="HB92" s="1201">
        <f t="shared" si="992"/>
        <v>0.11409899253930314</v>
      </c>
      <c r="HC92" s="1201">
        <f t="shared" si="992"/>
        <v>0</v>
      </c>
      <c r="HD92" s="1201">
        <f t="shared" si="992"/>
        <v>3.8938232002091192E-2</v>
      </c>
      <c r="HE92" s="1201">
        <f t="shared" si="992"/>
        <v>0</v>
      </c>
      <c r="HF92" s="1201">
        <f t="shared" si="992"/>
        <v>0.14706578524138042</v>
      </c>
      <c r="HG92" s="1201">
        <f t="shared" si="992"/>
        <v>0</v>
      </c>
      <c r="HH92" s="1201">
        <f t="shared" ref="HH92" si="993">SUM(HH94:HH108)</f>
        <v>0</v>
      </c>
      <c r="HI92" s="1201">
        <f t="shared" si="992"/>
        <v>0</v>
      </c>
      <c r="HJ92" s="1201">
        <f t="shared" si="992"/>
        <v>0</v>
      </c>
      <c r="HK92" s="1201">
        <f t="shared" si="992"/>
        <v>2.6417437252311755E-4</v>
      </c>
      <c r="HL92" s="1201">
        <f t="shared" ref="HL92" si="994">SUM(HL94:HL108)</f>
        <v>0</v>
      </c>
      <c r="HM92" s="1201">
        <f t="shared" si="992"/>
        <v>0</v>
      </c>
      <c r="HN92" s="1201">
        <f t="shared" si="992"/>
        <v>2.709749009247028E-2</v>
      </c>
      <c r="HO92" s="1201">
        <f t="shared" si="992"/>
        <v>0</v>
      </c>
      <c r="HP92" s="1201">
        <f t="shared" si="992"/>
        <v>0</v>
      </c>
      <c r="HQ92" s="1201">
        <f t="shared" si="992"/>
        <v>0</v>
      </c>
      <c r="HR92" s="1201">
        <f t="shared" si="992"/>
        <v>4.3903331128751645E-2</v>
      </c>
      <c r="HS92" s="1201">
        <f t="shared" si="992"/>
        <v>9.3304688429785232E-2</v>
      </c>
      <c r="HT92" s="1201">
        <f t="shared" si="992"/>
        <v>2.8632281009128367E-2</v>
      </c>
      <c r="HU92" s="1201">
        <f t="shared" si="992"/>
        <v>0</v>
      </c>
      <c r="HV92" s="1201">
        <f t="shared" si="992"/>
        <v>7.6604269442927226E-6</v>
      </c>
      <c r="HW92" s="1201">
        <f t="shared" si="992"/>
        <v>2.0575547989787955E-3</v>
      </c>
      <c r="HX92" s="1201">
        <f t="shared" si="992"/>
        <v>9.7734784634472775E-4</v>
      </c>
      <c r="HY92" s="1201">
        <f t="shared" si="992"/>
        <v>1.6087594603602832E-5</v>
      </c>
      <c r="HZ92" s="1201">
        <f t="shared" si="992"/>
        <v>3.4867146090473934E-4</v>
      </c>
      <c r="IA92" s="1201">
        <f t="shared" si="992"/>
        <v>2.0550972778942114E-4</v>
      </c>
      <c r="IB92" s="1201">
        <f t="shared" si="992"/>
        <v>2.1395886913684516E-4</v>
      </c>
      <c r="IC92" s="1201">
        <f t="shared" si="992"/>
        <v>2.549326287978864E-3</v>
      </c>
      <c r="ID92" s="1201">
        <f t="shared" si="992"/>
        <v>1.2296697490092471E-3</v>
      </c>
      <c r="IE92" s="1201">
        <f t="shared" si="992"/>
        <v>9.0778576869577016E-4</v>
      </c>
      <c r="IF92" s="1201">
        <f t="shared" si="992"/>
        <v>4.0903257994426324E-3</v>
      </c>
      <c r="IG92" s="1201">
        <f t="shared" si="992"/>
        <v>5.104513411596025E-4</v>
      </c>
      <c r="IH92" s="1201">
        <f t="shared" si="992"/>
        <v>0</v>
      </c>
      <c r="II92" s="1201">
        <f t="shared" si="992"/>
        <v>0</v>
      </c>
      <c r="IJ92" s="1201">
        <f t="shared" ref="IJ92" si="995">SUM(IJ94:IJ108)</f>
        <v>0</v>
      </c>
      <c r="IK92" s="1201">
        <f t="shared" si="992"/>
        <v>0</v>
      </c>
      <c r="IL92" s="1201">
        <f t="shared" si="992"/>
        <v>0</v>
      </c>
      <c r="IM92" s="1201">
        <f t="shared" si="992"/>
        <v>0</v>
      </c>
      <c r="IN92" s="1201">
        <f t="shared" ref="IN92:IP92" si="996">SUM(IN94:IN108)</f>
        <v>0</v>
      </c>
      <c r="IO92" s="1201">
        <f t="shared" si="996"/>
        <v>0</v>
      </c>
      <c r="IP92" s="1201">
        <f t="shared" si="996"/>
        <v>0</v>
      </c>
      <c r="IQ92" s="1201">
        <f t="shared" si="992"/>
        <v>0</v>
      </c>
      <c r="IR92" s="618"/>
      <c r="IS92" s="618"/>
      <c r="IT92" s="618"/>
      <c r="IU92" s="618"/>
      <c r="IV92" s="618"/>
      <c r="IW92" s="618"/>
      <c r="IX92" s="618"/>
      <c r="IY92" s="618"/>
      <c r="IZ92" s="1361"/>
      <c r="JA92" s="1201">
        <f t="shared" ref="JA92:KQ92" si="997">SUM(JA94:JA108)</f>
        <v>50.209999999999994</v>
      </c>
      <c r="JB92" s="1201">
        <f t="shared" si="997"/>
        <v>352.24</v>
      </c>
      <c r="JC92" s="1201">
        <f t="shared" si="997"/>
        <v>0</v>
      </c>
      <c r="JD92" s="1201">
        <f t="shared" si="997"/>
        <v>1280.04</v>
      </c>
      <c r="JE92" s="1201">
        <f t="shared" si="997"/>
        <v>0</v>
      </c>
      <c r="JF92" s="1201">
        <f t="shared" si="997"/>
        <v>1315.55</v>
      </c>
      <c r="JG92" s="1201">
        <f t="shared" si="997"/>
        <v>0</v>
      </c>
      <c r="JH92" s="1201">
        <f t="shared" ref="JH92" si="998">SUM(JH94:JH108)</f>
        <v>0</v>
      </c>
      <c r="JI92" s="1201">
        <f t="shared" si="997"/>
        <v>0</v>
      </c>
      <c r="JJ92" s="1201">
        <f t="shared" si="997"/>
        <v>0</v>
      </c>
      <c r="JK92" s="1201">
        <f t="shared" si="997"/>
        <v>3</v>
      </c>
      <c r="JL92" s="1201">
        <f t="shared" ref="JL92" si="999">SUM(JL94:JL108)</f>
        <v>0</v>
      </c>
      <c r="JM92" s="1201">
        <f t="shared" si="997"/>
        <v>0</v>
      </c>
      <c r="JN92" s="1201">
        <f t="shared" si="997"/>
        <v>308</v>
      </c>
      <c r="JO92" s="1201">
        <f t="shared" si="997"/>
        <v>0</v>
      </c>
      <c r="JP92" s="1201">
        <f t="shared" si="997"/>
        <v>0</v>
      </c>
      <c r="JQ92" s="1201">
        <f t="shared" si="997"/>
        <v>0</v>
      </c>
      <c r="JR92" s="1201">
        <f t="shared" si="997"/>
        <v>268.52499999999998</v>
      </c>
      <c r="JS92" s="1201">
        <f t="shared" si="997"/>
        <v>469.25599999999997</v>
      </c>
      <c r="JT92" s="1201">
        <f t="shared" si="997"/>
        <v>190.97</v>
      </c>
      <c r="JU92" s="1201">
        <f t="shared" si="997"/>
        <v>0</v>
      </c>
      <c r="JV92" s="1201">
        <f t="shared" si="997"/>
        <v>2.3350000000000003E-2</v>
      </c>
      <c r="JW92" s="1201">
        <f t="shared" si="997"/>
        <v>10.1098</v>
      </c>
      <c r="JX92" s="1201">
        <f t="shared" si="997"/>
        <v>3.1347899999999997</v>
      </c>
      <c r="JY92" s="1201">
        <f t="shared" si="997"/>
        <v>6.1859999999999998E-2</v>
      </c>
      <c r="JZ92" s="1201">
        <f t="shared" si="997"/>
        <v>1.15038</v>
      </c>
      <c r="KA92" s="1201">
        <f t="shared" si="997"/>
        <v>0.66496</v>
      </c>
      <c r="KB92" s="1201">
        <f t="shared" si="997"/>
        <v>0.69694</v>
      </c>
      <c r="KC92" s="1201">
        <f t="shared" si="997"/>
        <v>17.824199999999998</v>
      </c>
      <c r="KD92" s="1201">
        <f t="shared" si="997"/>
        <v>4.6543000000000001</v>
      </c>
      <c r="KE92" s="1201">
        <f t="shared" si="997"/>
        <v>2.3505000000000003</v>
      </c>
      <c r="KF92" s="1201">
        <f t="shared" si="997"/>
        <v>5.1119999999999992</v>
      </c>
      <c r="KG92" s="1201">
        <f t="shared" si="997"/>
        <v>0.60950000000000004</v>
      </c>
      <c r="KH92" s="1201">
        <f t="shared" si="997"/>
        <v>0</v>
      </c>
      <c r="KI92" s="1201">
        <f t="shared" si="997"/>
        <v>0</v>
      </c>
      <c r="KJ92" s="1201">
        <f t="shared" ref="KJ92" si="1000">SUM(KJ94:KJ108)</f>
        <v>0</v>
      </c>
      <c r="KK92" s="1201">
        <f t="shared" ref="KK92" si="1001">SUM(KK94:KK108)</f>
        <v>0</v>
      </c>
      <c r="KL92" s="1201">
        <f t="shared" si="997"/>
        <v>0</v>
      </c>
      <c r="KM92" s="1201">
        <f t="shared" si="997"/>
        <v>0</v>
      </c>
      <c r="KN92" s="1201">
        <f t="shared" ref="KN92:KP92" si="1002">SUM(KN94:KN108)</f>
        <v>0</v>
      </c>
      <c r="KO92" s="1201">
        <f t="shared" si="1002"/>
        <v>0</v>
      </c>
      <c r="KP92" s="1201">
        <f t="shared" si="1002"/>
        <v>0</v>
      </c>
      <c r="KQ92" s="1201">
        <f t="shared" si="997"/>
        <v>0</v>
      </c>
      <c r="KR92" s="618"/>
      <c r="KS92" s="618"/>
      <c r="KT92" s="618"/>
      <c r="KU92" s="618"/>
      <c r="KV92" s="618"/>
      <c r="KW92" s="618"/>
      <c r="KX92" s="618"/>
      <c r="KY92" s="618"/>
      <c r="KZ92" s="1361"/>
      <c r="LA92" s="1201">
        <f t="shared" ref="LA92:MQ92" si="1003">SUM(LA94:LA108)</f>
        <v>32.302710990585403</v>
      </c>
      <c r="LB92" s="1201">
        <f t="shared" si="1003"/>
        <v>112.66223503150646</v>
      </c>
      <c r="LC92" s="1201">
        <f t="shared" si="1003"/>
        <v>0</v>
      </c>
      <c r="LD92" s="1201">
        <f t="shared" si="1003"/>
        <v>737.63415567472157</v>
      </c>
      <c r="LE92" s="1201">
        <f t="shared" si="1003"/>
        <v>0</v>
      </c>
      <c r="LF92" s="1201">
        <f t="shared" si="1003"/>
        <v>610.34762829351439</v>
      </c>
      <c r="LG92" s="1201">
        <f t="shared" si="1003"/>
        <v>0</v>
      </c>
      <c r="LH92" s="1201">
        <f t="shared" si="1003"/>
        <v>0</v>
      </c>
      <c r="LI92" s="1201">
        <f t="shared" si="1003"/>
        <v>0</v>
      </c>
      <c r="LJ92" s="1201">
        <f t="shared" si="1003"/>
        <v>0</v>
      </c>
      <c r="LK92" s="1201">
        <f t="shared" si="1003"/>
        <v>3</v>
      </c>
      <c r="LL92" s="1201">
        <f t="shared" si="1003"/>
        <v>0</v>
      </c>
      <c r="LM92" s="1201">
        <f t="shared" si="1003"/>
        <v>0</v>
      </c>
      <c r="LN92" s="1201">
        <f t="shared" si="1003"/>
        <v>616</v>
      </c>
      <c r="LO92" s="1201">
        <f t="shared" si="1003"/>
        <v>0</v>
      </c>
      <c r="LP92" s="1201">
        <f t="shared" si="1003"/>
        <v>0</v>
      </c>
      <c r="LQ92" s="1201">
        <f t="shared" si="1003"/>
        <v>0</v>
      </c>
      <c r="LR92" s="1201">
        <f t="shared" si="1003"/>
        <v>152.86575443848952</v>
      </c>
      <c r="LS92" s="1201">
        <f t="shared" si="1003"/>
        <v>124.90197093791281</v>
      </c>
      <c r="LT92" s="1201">
        <f t="shared" si="1003"/>
        <v>159.00223425617423</v>
      </c>
      <c r="LU92" s="1201">
        <f t="shared" si="1003"/>
        <v>0</v>
      </c>
      <c r="LV92" s="1201">
        <f t="shared" si="1003"/>
        <v>6.1690885072655226E-3</v>
      </c>
      <c r="LW92" s="1201">
        <f t="shared" si="1003"/>
        <v>3.2227194187582562</v>
      </c>
      <c r="LX92" s="1201">
        <f t="shared" si="1003"/>
        <v>1.4166988507265521</v>
      </c>
      <c r="LY92" s="1201">
        <f t="shared" si="1003"/>
        <v>4.4870541611624834E-2</v>
      </c>
      <c r="LZ92" s="1201">
        <f t="shared" si="1003"/>
        <v>0.63495265521796562</v>
      </c>
      <c r="MA92" s="1201">
        <f t="shared" si="1003"/>
        <v>0.38434177014531046</v>
      </c>
      <c r="MB92" s="1201">
        <f t="shared" si="1003"/>
        <v>0.35332177014531041</v>
      </c>
      <c r="MC92" s="1201">
        <f t="shared" si="1003"/>
        <v>18.290849048625795</v>
      </c>
      <c r="MD92" s="1201">
        <f t="shared" si="1003"/>
        <v>4.6543000000000001</v>
      </c>
      <c r="ME92" s="1201">
        <f t="shared" si="1003"/>
        <v>1.4540102464347968</v>
      </c>
      <c r="MF92" s="1201">
        <f t="shared" si="1003"/>
        <v>10.170660982143554</v>
      </c>
      <c r="MG92" s="1201">
        <f t="shared" si="1003"/>
        <v>1.2880388841927304</v>
      </c>
      <c r="MH92" s="1201">
        <f t="shared" si="1003"/>
        <v>0</v>
      </c>
      <c r="MI92" s="1201">
        <f t="shared" si="1003"/>
        <v>0</v>
      </c>
      <c r="MJ92" s="1201">
        <f t="shared" si="1003"/>
        <v>0</v>
      </c>
      <c r="MK92" s="1201">
        <f t="shared" si="1003"/>
        <v>0</v>
      </c>
      <c r="ML92" s="1201">
        <f t="shared" si="1003"/>
        <v>0</v>
      </c>
      <c r="MM92" s="1201">
        <f t="shared" si="1003"/>
        <v>0</v>
      </c>
      <c r="MN92" s="1201">
        <f t="shared" ref="MN92:MP92" si="1004">SUM(MN94:MN108)</f>
        <v>0</v>
      </c>
      <c r="MO92" s="1201">
        <f t="shared" si="1004"/>
        <v>0</v>
      </c>
      <c r="MP92" s="1201">
        <f t="shared" si="1004"/>
        <v>0</v>
      </c>
      <c r="MQ92" s="1201">
        <f t="shared" si="1003"/>
        <v>0</v>
      </c>
    </row>
    <row r="93" spans="1:355" s="317" customFormat="1" ht="15" hidden="1" customHeight="1" outlineLevel="1" thickTop="1" thickBot="1" x14ac:dyDescent="0.3">
      <c r="A93" s="941"/>
      <c r="B93" s="1935" t="str">
        <f>$B$33</f>
        <v>Expert Light</v>
      </c>
      <c r="C93" s="1936"/>
      <c r="D93" s="652">
        <v>1</v>
      </c>
      <c r="E93" s="831"/>
      <c r="F93" s="753"/>
      <c r="G93" s="1923"/>
      <c r="H93" s="1924"/>
      <c r="I93" s="781"/>
      <c r="J93" s="831"/>
      <c r="K93" s="319"/>
      <c r="L93" s="782"/>
      <c r="M93" s="832">
        <f>((E90*L93)/1)*(D93)</f>
        <v>0</v>
      </c>
      <c r="N93" s="784">
        <f t="shared" ref="N93:N98" si="1005">IF($BI$6="ON",$BR$14*$L93,IF($BI$6="OFF",$BS$14*$L93))</f>
        <v>0</v>
      </c>
      <c r="O93" s="1534"/>
      <c r="P93" s="782">
        <v>1.9</v>
      </c>
      <c r="Q93" s="832">
        <f>((E90*P93)/1)*(D93)</f>
        <v>38</v>
      </c>
      <c r="R93" s="784">
        <f t="shared" ref="R93:R98" si="1006">IF($BI$6="ON",$BR$15*$P93,IF($BI$6="OFF",$BS$15*$P93))</f>
        <v>156.74554880996212</v>
      </c>
      <c r="S93" s="1534"/>
      <c r="T93" s="782">
        <v>4.7</v>
      </c>
      <c r="U93" s="832">
        <f>((E90*T93)/1)*(D93)</f>
        <v>94</v>
      </c>
      <c r="V93" s="784">
        <f t="shared" ref="V93:V98" si="1007">IF($BI$6="ON",$BR$16*$T93,IF($BI$6="OFF",$BS$16*$T93))</f>
        <v>245.38492422113987</v>
      </c>
      <c r="W93" s="1534"/>
      <c r="X93" s="782">
        <v>5.7</v>
      </c>
      <c r="Y93" s="832">
        <f>((E90*X93)/1)*(D93)</f>
        <v>114</v>
      </c>
      <c r="Z93" s="784">
        <f t="shared" ref="Z93:Z98" si="1008">IF($BI$6="ON",$BR$17*$X93,IF($BI$6="OFF",$BS$17*$X93))</f>
        <v>189.62702177300721</v>
      </c>
      <c r="AA93" s="1534"/>
      <c r="AB93" s="782">
        <v>3.8</v>
      </c>
      <c r="AC93" s="832">
        <f>((E90*AB93)/1)*(D93)</f>
        <v>76</v>
      </c>
      <c r="AD93" s="784">
        <f t="shared" ref="AD93:AD98" si="1009">IF($BI$6="ON",$BR$18*$AB93,IF($BI$6="OFF",$BS$18*$AB93))</f>
        <v>157.68937907927591</v>
      </c>
      <c r="AE93" s="1534"/>
      <c r="AF93" s="782"/>
      <c r="AG93" s="832">
        <f>((E90*AF93)/1)*(D93)</f>
        <v>0</v>
      </c>
      <c r="AH93" s="784">
        <f t="shared" ref="AH93:AH98" si="1010">IF($BI$6="ON",$BR$19*$AF93,IF($BI$6="OFF",$BS$19*$AF93))</f>
        <v>0</v>
      </c>
      <c r="AI93" s="1534"/>
      <c r="AJ93" s="782">
        <v>1</v>
      </c>
      <c r="AK93" s="832">
        <f>((E90*AJ93)/1)*(D93)</f>
        <v>20</v>
      </c>
      <c r="AL93" s="784">
        <f t="shared" ref="AL93:AL98" si="1011">IF($BI$6="ON",$BR$20*$AJ93,IF($BI$6="OFF",$BS$20*$AJ93))</f>
        <v>11.434613095470732</v>
      </c>
      <c r="AM93" s="1534"/>
      <c r="AN93" s="782"/>
      <c r="AO93" s="833">
        <f>((E90*AN93)/1)*(D93)</f>
        <v>0</v>
      </c>
      <c r="AP93" s="784">
        <f t="shared" ref="AP93:AP98" si="1012">IF($BI$6="ON",$BR$21*$AN93,IF($BI$6="OFF",$BS$21*$AN93))</f>
        <v>0</v>
      </c>
      <c r="AQ93" s="1534"/>
      <c r="AR93" s="782"/>
      <c r="AS93" s="832">
        <f>((E90*AR93)/1)*(D93)</f>
        <v>0</v>
      </c>
      <c r="AT93" s="784">
        <f t="shared" ref="AT93:AT98" si="1013">IF($BI$6="ON",$BR$22*$AR93,IF($BI$6="OFF",$BS$22*$AR93))</f>
        <v>0</v>
      </c>
      <c r="AU93" s="1534"/>
      <c r="AV93" s="782"/>
      <c r="AW93" s="832">
        <f>((E90*AV93)/1)*(D93)</f>
        <v>0</v>
      </c>
      <c r="AX93" s="784">
        <f t="shared" ref="AX93:AX98" si="1014">IF($BI$6="ON",$BR$23*$AV93,IF($BI$6="OFF",$BS$23*$AV93))</f>
        <v>0</v>
      </c>
      <c r="AY93" s="1534"/>
      <c r="AZ93" s="782"/>
      <c r="BA93" s="834">
        <f>((E90*AZ93)/1)*(D93)</f>
        <v>0</v>
      </c>
      <c r="BB93" s="784">
        <f t="shared" ref="BB93:BB98" si="1015">IF($BI$6="ON",$BR$25*$AZ93,IF($BI$6="OFF",$BS$25*$AZ93))</f>
        <v>0</v>
      </c>
      <c r="BC93" s="649"/>
      <c r="BD93" s="835"/>
      <c r="BE93" s="832">
        <f>((E90*BD93)/1)*(D93)</f>
        <v>0</v>
      </c>
      <c r="BF93" s="319"/>
      <c r="BG93" s="880">
        <f t="shared" ref="BG93:BG98" si="1016">SUM(N93,R93,V93,Z93,AD93,AH93,AL93,AP93,AT93,AX93,BB93)/500</f>
        <v>1.5217629739577117</v>
      </c>
      <c r="BH93" s="881">
        <f t="shared" ref="BH93:BH98" si="1017">SUM($BG93+$BG$6)</f>
        <v>1.5326394706552018</v>
      </c>
      <c r="BI93" s="786">
        <f t="shared" ref="BI93:BI98" si="1018">(BH93*500)</f>
        <v>766.31973532760094</v>
      </c>
      <c r="BJ93" s="785"/>
      <c r="BK93" s="786">
        <f t="shared" ref="BK93:BK98" si="1019">(BH93*700)</f>
        <v>1072.8476294586412</v>
      </c>
      <c r="BL93" s="1948" t="s">
        <v>1362</v>
      </c>
      <c r="BM93" s="1949"/>
      <c r="BN93" s="1950"/>
      <c r="BO93" s="1579"/>
      <c r="BP93" s="1579"/>
      <c r="BQ93" s="1484"/>
      <c r="BR93" s="873" t="s">
        <v>1350</v>
      </c>
      <c r="BS93" s="691" t="s">
        <v>6</v>
      </c>
      <c r="BT93" s="691" t="s">
        <v>928</v>
      </c>
      <c r="BU93" s="1960" t="s">
        <v>1328</v>
      </c>
      <c r="BV93" s="1961"/>
      <c r="BW93" s="1353" t="str">
        <f>$BW$318</f>
        <v xml:space="preserve">NH4 </v>
      </c>
      <c r="BX93" s="1353" t="str">
        <f>$BX$318</f>
        <v>NO3</v>
      </c>
      <c r="BY93" s="1353" t="str">
        <f>$BY$318</f>
        <v>NH2 Nitrites</v>
      </c>
      <c r="BZ93" s="1353" t="str">
        <f>$BZ$318</f>
        <v>P2O5</v>
      </c>
      <c r="CA93" s="1353" t="str">
        <f>$CA$318</f>
        <v>PO4</v>
      </c>
      <c r="CB93" s="1353" t="str">
        <f>$CB$318</f>
        <v>K2O</v>
      </c>
      <c r="CC93" s="1353" t="str">
        <f>$CC$318</f>
        <v>MgO</v>
      </c>
      <c r="CD93" s="1353" t="str">
        <f>$CD$318</f>
        <v>MgCo3</v>
      </c>
      <c r="CE93" s="1353" t="str">
        <f>$CE$318</f>
        <v>CaO</v>
      </c>
      <c r="CF93" s="1353" t="str">
        <f>$CF$318</f>
        <v>CaCO3</v>
      </c>
      <c r="CG93" s="1353" t="str">
        <f>$CG$318</f>
        <v>SO4</v>
      </c>
      <c r="CH93" s="1353" t="str">
        <f>$CH$318</f>
        <v>SO3</v>
      </c>
      <c r="CI93" s="1353" t="str">
        <f>$CI$318</f>
        <v>SiO2</v>
      </c>
      <c r="CJ93" s="1353" t="str">
        <f>$CJ$318</f>
        <v>Si(OH)4</v>
      </c>
      <c r="CK93" s="1353" t="str">
        <f>$CK$318</f>
        <v>N</v>
      </c>
      <c r="CL93" s="1353" t="str">
        <f>$CL$318</f>
        <v>P</v>
      </c>
      <c r="CM93" s="1353" t="str">
        <f>$CM$318</f>
        <v>K</v>
      </c>
      <c r="CN93" s="1353" t="str">
        <f>$CN$318</f>
        <v>MG</v>
      </c>
      <c r="CO93" s="1353" t="str">
        <f>$CO$318</f>
        <v>CA</v>
      </c>
      <c r="CP93" s="1353" t="str">
        <f>$CP$318</f>
        <v>S</v>
      </c>
      <c r="CQ93" s="1353" t="str">
        <f>$CQ$318</f>
        <v>Si</v>
      </c>
      <c r="CR93" s="1353" t="str">
        <f>$CR$318</f>
        <v>Co</v>
      </c>
      <c r="CS93" s="1353" t="str">
        <f>$CS$318</f>
        <v>Fe</v>
      </c>
      <c r="CT93" s="1353" t="str">
        <f>$CT$318</f>
        <v>Mn</v>
      </c>
      <c r="CU93" s="1353" t="str">
        <f>$CU$318</f>
        <v>Mo</v>
      </c>
      <c r="CV93" s="1353" t="str">
        <f>$CV$318</f>
        <v>Zn</v>
      </c>
      <c r="CW93" s="1353" t="str">
        <f>$CW$318</f>
        <v>B</v>
      </c>
      <c r="CX93" s="1353" t="str">
        <f>$CX$318</f>
        <v>Cu</v>
      </c>
      <c r="CY93" s="1353" t="str">
        <f>$CY$318</f>
        <v>Cl</v>
      </c>
      <c r="CZ93" s="1353" t="str">
        <f>$CZ$318</f>
        <v>Na</v>
      </c>
      <c r="DA93" s="1353" t="str">
        <f>$DA$318</f>
        <v>Humic</v>
      </c>
      <c r="DB93" s="1353" t="str">
        <f>$DB$318</f>
        <v>Fulvic</v>
      </c>
      <c r="DC93" s="1353" t="str">
        <f>$DC$318</f>
        <v xml:space="preserve"> B1</v>
      </c>
      <c r="DD93" s="1353" t="str">
        <f>$DD$318</f>
        <v>EDTA</v>
      </c>
      <c r="DE93" s="1353" t="str">
        <f>$DE$318</f>
        <v>DTPA</v>
      </c>
      <c r="DF93" s="1353" t="str">
        <f>$DF$318</f>
        <v>EDDHA</v>
      </c>
      <c r="DG93" s="1353" t="str">
        <f>$DG$318</f>
        <v>F</v>
      </c>
      <c r="DH93" s="1353" t="str">
        <f>$DH$318</f>
        <v>Cd</v>
      </c>
      <c r="DI93" s="1353" t="str">
        <f>$DI$318</f>
        <v>Cr</v>
      </c>
      <c r="DJ93" s="1353" t="str">
        <f>$DJ$318</f>
        <v>Al</v>
      </c>
      <c r="DK93" s="1353" t="str">
        <f>$DK$318</f>
        <v>Pb</v>
      </c>
      <c r="DL93" s="1353" t="str">
        <f>$DL$318</f>
        <v>Se</v>
      </c>
      <c r="DM93" s="1353" t="str">
        <f>$DM$318</f>
        <v>Other</v>
      </c>
      <c r="DN93" s="933"/>
      <c r="DT93" s="739"/>
      <c r="EM93" s="618"/>
      <c r="EN93" s="618"/>
      <c r="EO93" s="618"/>
      <c r="EP93" s="618"/>
      <c r="EQ93" s="618"/>
      <c r="ER93" s="618"/>
      <c r="ES93" s="618"/>
      <c r="ET93" s="618"/>
      <c r="EU93" s="618"/>
      <c r="EV93" s="618"/>
      <c r="EW93" s="618"/>
      <c r="EX93" s="618"/>
      <c r="EY93" s="618"/>
      <c r="EZ93" s="1347"/>
      <c r="FA93" s="1219" t="str">
        <f t="shared" ref="FA93:GQ93" si="1020">BW$318</f>
        <v xml:space="preserve">NH4 </v>
      </c>
      <c r="FB93" s="1222" t="str">
        <f t="shared" si="1020"/>
        <v>NO3</v>
      </c>
      <c r="FC93" s="1222" t="str">
        <f t="shared" si="1020"/>
        <v>NH2 Nitrites</v>
      </c>
      <c r="FD93" s="1219" t="str">
        <f t="shared" si="1020"/>
        <v>P2O5</v>
      </c>
      <c r="FE93" s="1219" t="str">
        <f t="shared" si="1020"/>
        <v>PO4</v>
      </c>
      <c r="FF93" s="1219" t="str">
        <f t="shared" si="1020"/>
        <v>K2O</v>
      </c>
      <c r="FG93" s="1219" t="str">
        <f t="shared" si="1020"/>
        <v>MgO</v>
      </c>
      <c r="FH93" s="1219" t="str">
        <f t="shared" si="1020"/>
        <v>MgCo3</v>
      </c>
      <c r="FI93" s="1219" t="str">
        <f t="shared" si="1020"/>
        <v>CaO</v>
      </c>
      <c r="FJ93" s="1219" t="str">
        <f t="shared" si="1020"/>
        <v>CaCO3</v>
      </c>
      <c r="FK93" s="1219" t="str">
        <f t="shared" si="1020"/>
        <v>SO4</v>
      </c>
      <c r="FL93" s="1219" t="str">
        <f t="shared" si="1020"/>
        <v>SO3</v>
      </c>
      <c r="FM93" s="1219" t="str">
        <f t="shared" si="1020"/>
        <v>SiO2</v>
      </c>
      <c r="FN93" s="1219" t="str">
        <f t="shared" si="1020"/>
        <v>Si(OH)4</v>
      </c>
      <c r="FO93" s="1219" t="str">
        <f t="shared" si="1020"/>
        <v>N</v>
      </c>
      <c r="FP93" s="1219" t="str">
        <f t="shared" si="1020"/>
        <v>P</v>
      </c>
      <c r="FQ93" s="1219" t="str">
        <f t="shared" si="1020"/>
        <v>K</v>
      </c>
      <c r="FR93" s="1219" t="str">
        <f t="shared" si="1020"/>
        <v>MG</v>
      </c>
      <c r="FS93" s="1219" t="str">
        <f t="shared" si="1020"/>
        <v>CA</v>
      </c>
      <c r="FT93" s="1219" t="str">
        <f t="shared" si="1020"/>
        <v>S</v>
      </c>
      <c r="FU93" s="1219" t="str">
        <f t="shared" si="1020"/>
        <v>Si</v>
      </c>
      <c r="FV93" s="1219" t="str">
        <f t="shared" si="1020"/>
        <v>Co</v>
      </c>
      <c r="FW93" s="1219" t="str">
        <f t="shared" si="1020"/>
        <v>Fe</v>
      </c>
      <c r="FX93" s="1219" t="str">
        <f t="shared" si="1020"/>
        <v>Mn</v>
      </c>
      <c r="FY93" s="1219" t="str">
        <f t="shared" si="1020"/>
        <v>Mo</v>
      </c>
      <c r="FZ93" s="1219" t="str">
        <f t="shared" si="1020"/>
        <v>Zn</v>
      </c>
      <c r="GA93" s="1219" t="str">
        <f t="shared" si="1020"/>
        <v>B</v>
      </c>
      <c r="GB93" s="1219" t="str">
        <f t="shared" si="1020"/>
        <v>Cu</v>
      </c>
      <c r="GC93" s="1219" t="str">
        <f t="shared" si="1020"/>
        <v>Cl</v>
      </c>
      <c r="GD93" s="1219" t="str">
        <f t="shared" si="1020"/>
        <v>Na</v>
      </c>
      <c r="GE93" s="1219" t="str">
        <f t="shared" si="1020"/>
        <v>Humic</v>
      </c>
      <c r="GF93" s="1219" t="str">
        <f t="shared" si="1020"/>
        <v>Fulvic</v>
      </c>
      <c r="GG93" s="1219" t="str">
        <f t="shared" si="1020"/>
        <v xml:space="preserve"> B1</v>
      </c>
      <c r="GH93" s="1219" t="str">
        <f t="shared" si="1020"/>
        <v>EDTA</v>
      </c>
      <c r="GI93" s="1219" t="str">
        <f t="shared" si="1020"/>
        <v>DTPA</v>
      </c>
      <c r="GJ93" s="1219" t="str">
        <f t="shared" si="1020"/>
        <v>EDDHA</v>
      </c>
      <c r="GK93" s="1219" t="str">
        <f t="shared" si="1020"/>
        <v>F</v>
      </c>
      <c r="GL93" s="1219" t="str">
        <f t="shared" si="1020"/>
        <v>Cd</v>
      </c>
      <c r="GM93" s="1220" t="str">
        <f t="shared" si="1020"/>
        <v>Cr</v>
      </c>
      <c r="GN93" s="1220" t="str">
        <f t="shared" si="1020"/>
        <v>Al</v>
      </c>
      <c r="GO93" s="1220" t="str">
        <f t="shared" si="1020"/>
        <v>Pb</v>
      </c>
      <c r="GP93" s="1220" t="str">
        <f t="shared" si="1020"/>
        <v>Se</v>
      </c>
      <c r="GQ93" s="1220" t="str">
        <f t="shared" si="1020"/>
        <v>Other</v>
      </c>
      <c r="GR93" s="897"/>
      <c r="GS93" s="897"/>
      <c r="GT93" s="897"/>
      <c r="GU93" s="897"/>
      <c r="GV93" s="897"/>
      <c r="GW93" s="897"/>
      <c r="GX93" s="897"/>
      <c r="GY93" s="897"/>
      <c r="GZ93" s="1373"/>
      <c r="HA93" s="1220" t="str">
        <f t="shared" ref="HA93:IM93" si="1021">FA$318</f>
        <v xml:space="preserve">NH4 </v>
      </c>
      <c r="HB93" s="1220" t="str">
        <f t="shared" si="1021"/>
        <v>NO3</v>
      </c>
      <c r="HC93" s="1220" t="str">
        <f t="shared" si="1021"/>
        <v>NH2 Nitrites</v>
      </c>
      <c r="HD93" s="1220" t="str">
        <f t="shared" si="1021"/>
        <v>P2O5</v>
      </c>
      <c r="HE93" s="1220" t="str">
        <f t="shared" si="1021"/>
        <v>PO4</v>
      </c>
      <c r="HF93" s="1220" t="str">
        <f t="shared" si="1021"/>
        <v>K2O</v>
      </c>
      <c r="HG93" s="1220" t="str">
        <f t="shared" si="1021"/>
        <v>MgO</v>
      </c>
      <c r="HH93" s="1220" t="str">
        <f t="shared" si="1021"/>
        <v>MgCo3</v>
      </c>
      <c r="HI93" s="1220" t="str">
        <f t="shared" si="1021"/>
        <v>CaO</v>
      </c>
      <c r="HJ93" s="1220" t="str">
        <f t="shared" si="1021"/>
        <v>CaCO3</v>
      </c>
      <c r="HK93" s="1220" t="str">
        <f t="shared" si="1021"/>
        <v>SO4</v>
      </c>
      <c r="HL93" s="1220" t="str">
        <f t="shared" si="1021"/>
        <v>SO3</v>
      </c>
      <c r="HM93" s="1220" t="str">
        <f t="shared" si="1021"/>
        <v>SiO2</v>
      </c>
      <c r="HN93" s="1220" t="str">
        <f t="shared" si="1021"/>
        <v>Si(OH)4</v>
      </c>
      <c r="HO93" s="1220" t="str">
        <f t="shared" si="1021"/>
        <v>N</v>
      </c>
      <c r="HP93" s="1220" t="str">
        <f t="shared" si="1021"/>
        <v>P</v>
      </c>
      <c r="HQ93" s="1220" t="str">
        <f t="shared" si="1021"/>
        <v>K</v>
      </c>
      <c r="HR93" s="1220" t="str">
        <f t="shared" si="1021"/>
        <v>MG</v>
      </c>
      <c r="HS93" s="1220" t="str">
        <f t="shared" si="1021"/>
        <v>CA</v>
      </c>
      <c r="HT93" s="1220" t="str">
        <f t="shared" si="1021"/>
        <v>S</v>
      </c>
      <c r="HU93" s="1220" t="str">
        <f t="shared" si="1021"/>
        <v>Si</v>
      </c>
      <c r="HV93" s="1220" t="str">
        <f t="shared" si="1021"/>
        <v>Co</v>
      </c>
      <c r="HW93" s="1220" t="str">
        <f t="shared" si="1021"/>
        <v>Fe</v>
      </c>
      <c r="HX93" s="1220" t="str">
        <f t="shared" si="1021"/>
        <v>Mn</v>
      </c>
      <c r="HY93" s="1220" t="str">
        <f t="shared" si="1021"/>
        <v>Mo</v>
      </c>
      <c r="HZ93" s="1220" t="str">
        <f t="shared" si="1021"/>
        <v>Zn</v>
      </c>
      <c r="IA93" s="1220" t="str">
        <f t="shared" si="1021"/>
        <v>B</v>
      </c>
      <c r="IB93" s="1220" t="str">
        <f t="shared" si="1021"/>
        <v>Cu</v>
      </c>
      <c r="IC93" s="1220" t="str">
        <f t="shared" si="1021"/>
        <v>Cl</v>
      </c>
      <c r="ID93" s="1220" t="str">
        <f t="shared" si="1021"/>
        <v>Na</v>
      </c>
      <c r="IE93" s="1220" t="str">
        <f t="shared" si="1021"/>
        <v>Humic</v>
      </c>
      <c r="IF93" s="1220" t="str">
        <f t="shared" si="1021"/>
        <v>Fulvic</v>
      </c>
      <c r="IG93" s="1220" t="str">
        <f t="shared" si="1021"/>
        <v xml:space="preserve"> B1</v>
      </c>
      <c r="IH93" s="1220" t="str">
        <f t="shared" si="1021"/>
        <v>EDTA</v>
      </c>
      <c r="II93" s="1220" t="str">
        <f t="shared" si="1021"/>
        <v>DTPA</v>
      </c>
      <c r="IJ93" s="1220" t="str">
        <f t="shared" si="1021"/>
        <v>EDDHA</v>
      </c>
      <c r="IK93" s="1220" t="str">
        <f t="shared" si="1021"/>
        <v>F</v>
      </c>
      <c r="IL93" s="1220" t="str">
        <f t="shared" si="1021"/>
        <v>Cd</v>
      </c>
      <c r="IM93" s="1220" t="str">
        <f t="shared" si="1021"/>
        <v>Cr</v>
      </c>
      <c r="IN93" s="1353" t="str">
        <f>$DJ$318</f>
        <v>Al</v>
      </c>
      <c r="IO93" s="1353" t="str">
        <f>$DK$318</f>
        <v>Pb</v>
      </c>
      <c r="IP93" s="1353" t="str">
        <f>$DL$318</f>
        <v>Se</v>
      </c>
      <c r="IQ93" s="1220" t="str">
        <f>GQ$318</f>
        <v>Other</v>
      </c>
      <c r="IR93" s="895"/>
      <c r="IS93" s="895"/>
      <c r="IT93" s="895"/>
      <c r="IU93" s="895"/>
      <c r="IV93" s="895"/>
      <c r="IW93" s="895"/>
      <c r="IX93" s="895"/>
      <c r="IY93" s="895"/>
      <c r="IZ93" s="1362"/>
      <c r="JA93" s="1220" t="str">
        <f t="shared" ref="JA93:KM93" si="1022">HA$318</f>
        <v xml:space="preserve">NH4 </v>
      </c>
      <c r="JB93" s="1220" t="str">
        <f t="shared" si="1022"/>
        <v>NO3</v>
      </c>
      <c r="JC93" s="1220" t="str">
        <f t="shared" si="1022"/>
        <v>NH2 Nitrites</v>
      </c>
      <c r="JD93" s="1220" t="str">
        <f t="shared" si="1022"/>
        <v>P2O5</v>
      </c>
      <c r="JE93" s="1220" t="str">
        <f t="shared" si="1022"/>
        <v>PO4</v>
      </c>
      <c r="JF93" s="1220" t="str">
        <f t="shared" si="1022"/>
        <v>K2O</v>
      </c>
      <c r="JG93" s="1220" t="str">
        <f t="shared" si="1022"/>
        <v>MgO</v>
      </c>
      <c r="JH93" s="1220" t="str">
        <f t="shared" si="1022"/>
        <v>MgCo3</v>
      </c>
      <c r="JI93" s="1220" t="str">
        <f t="shared" si="1022"/>
        <v>CaO</v>
      </c>
      <c r="JJ93" s="1220" t="str">
        <f t="shared" si="1022"/>
        <v>CaCO3</v>
      </c>
      <c r="JK93" s="1220" t="str">
        <f t="shared" si="1022"/>
        <v>SO4</v>
      </c>
      <c r="JL93" s="1220" t="str">
        <f t="shared" si="1022"/>
        <v>SO3</v>
      </c>
      <c r="JM93" s="1220" t="str">
        <f t="shared" si="1022"/>
        <v>SiO2</v>
      </c>
      <c r="JN93" s="1220" t="str">
        <f t="shared" si="1022"/>
        <v>Si(OH)4</v>
      </c>
      <c r="JO93" s="1220" t="str">
        <f t="shared" si="1022"/>
        <v>N</v>
      </c>
      <c r="JP93" s="1220" t="str">
        <f t="shared" si="1022"/>
        <v>P</v>
      </c>
      <c r="JQ93" s="1220" t="str">
        <f t="shared" si="1022"/>
        <v>K</v>
      </c>
      <c r="JR93" s="1220" t="str">
        <f t="shared" si="1022"/>
        <v>MG</v>
      </c>
      <c r="JS93" s="1220" t="str">
        <f t="shared" si="1022"/>
        <v>CA</v>
      </c>
      <c r="JT93" s="1220" t="str">
        <f t="shared" si="1022"/>
        <v>S</v>
      </c>
      <c r="JU93" s="1220" t="str">
        <f t="shared" si="1022"/>
        <v>Si</v>
      </c>
      <c r="JV93" s="1220" t="str">
        <f t="shared" si="1022"/>
        <v>Co</v>
      </c>
      <c r="JW93" s="1220" t="str">
        <f t="shared" si="1022"/>
        <v>Fe</v>
      </c>
      <c r="JX93" s="1220" t="str">
        <f t="shared" si="1022"/>
        <v>Mn</v>
      </c>
      <c r="JY93" s="1220" t="str">
        <f t="shared" si="1022"/>
        <v>Mo</v>
      </c>
      <c r="JZ93" s="1220" t="str">
        <f t="shared" si="1022"/>
        <v>Zn</v>
      </c>
      <c r="KA93" s="1220" t="str">
        <f t="shared" si="1022"/>
        <v>B</v>
      </c>
      <c r="KB93" s="1220" t="str">
        <f t="shared" si="1022"/>
        <v>Cu</v>
      </c>
      <c r="KC93" s="1220" t="str">
        <f t="shared" si="1022"/>
        <v>Cl</v>
      </c>
      <c r="KD93" s="1220" t="str">
        <f t="shared" si="1022"/>
        <v>Na</v>
      </c>
      <c r="KE93" s="1220" t="str">
        <f t="shared" si="1022"/>
        <v>Humic</v>
      </c>
      <c r="KF93" s="1220" t="str">
        <f t="shared" si="1022"/>
        <v>Fulvic</v>
      </c>
      <c r="KG93" s="1220" t="str">
        <f t="shared" si="1022"/>
        <v xml:space="preserve"> B1</v>
      </c>
      <c r="KH93" s="1220" t="str">
        <f t="shared" si="1022"/>
        <v>EDTA</v>
      </c>
      <c r="KI93" s="1220" t="str">
        <f t="shared" si="1022"/>
        <v>DTPA</v>
      </c>
      <c r="KJ93" s="1220" t="str">
        <f t="shared" si="1022"/>
        <v>DTPA</v>
      </c>
      <c r="KK93" s="1220" t="str">
        <f t="shared" si="1022"/>
        <v>F</v>
      </c>
      <c r="KL93" s="1220" t="str">
        <f t="shared" si="1022"/>
        <v>Cd</v>
      </c>
      <c r="KM93" s="1220" t="str">
        <f t="shared" si="1022"/>
        <v>Cr</v>
      </c>
      <c r="KN93" s="1220" t="str">
        <f t="shared" ref="KN93" si="1023">IN$318</f>
        <v>Al</v>
      </c>
      <c r="KO93" s="1220" t="str">
        <f t="shared" ref="KO93" si="1024">IO$318</f>
        <v>Pb</v>
      </c>
      <c r="KP93" s="1220" t="str">
        <f t="shared" ref="KP93" si="1025">IP$318</f>
        <v>Se</v>
      </c>
      <c r="KQ93" s="1220" t="str">
        <f>IQ$318</f>
        <v>Other</v>
      </c>
      <c r="KR93" s="618"/>
      <c r="KS93" s="618"/>
      <c r="KT93" s="618"/>
      <c r="KU93" s="618"/>
      <c r="KV93" s="618"/>
      <c r="KW93" s="618"/>
      <c r="KX93" s="618"/>
      <c r="KY93" s="618"/>
      <c r="KZ93" s="1361"/>
      <c r="LA93" s="1220" t="str">
        <f t="shared" ref="LA93:MM93" si="1026">JA$318</f>
        <v xml:space="preserve">NH4 </v>
      </c>
      <c r="LB93" s="1220" t="str">
        <f t="shared" si="1026"/>
        <v>NO3</v>
      </c>
      <c r="LC93" s="1220" t="str">
        <f t="shared" si="1026"/>
        <v>NH2 Nitrites</v>
      </c>
      <c r="LD93" s="1220" t="str">
        <f t="shared" si="1026"/>
        <v>P2O5</v>
      </c>
      <c r="LE93" s="1220" t="str">
        <f t="shared" si="1026"/>
        <v>PO4</v>
      </c>
      <c r="LF93" s="1220" t="str">
        <f t="shared" si="1026"/>
        <v>K2O</v>
      </c>
      <c r="LG93" s="1220" t="str">
        <f t="shared" si="1026"/>
        <v>MgO</v>
      </c>
      <c r="LH93" s="1220" t="str">
        <f t="shared" si="1026"/>
        <v>MgCo3</v>
      </c>
      <c r="LI93" s="1220" t="str">
        <f t="shared" si="1026"/>
        <v>CaO</v>
      </c>
      <c r="LJ93" s="1220" t="str">
        <f t="shared" si="1026"/>
        <v>CaCO3</v>
      </c>
      <c r="LK93" s="1220" t="str">
        <f t="shared" si="1026"/>
        <v>SO4</v>
      </c>
      <c r="LL93" s="1220" t="str">
        <f t="shared" si="1026"/>
        <v>SO3</v>
      </c>
      <c r="LM93" s="1220" t="str">
        <f t="shared" si="1026"/>
        <v>SiO2</v>
      </c>
      <c r="LN93" s="1220" t="str">
        <f t="shared" si="1026"/>
        <v>Si(OH)4</v>
      </c>
      <c r="LO93" s="1220" t="str">
        <f t="shared" si="1026"/>
        <v>N</v>
      </c>
      <c r="LP93" s="1220" t="str">
        <f t="shared" si="1026"/>
        <v>P</v>
      </c>
      <c r="LQ93" s="1220" t="str">
        <f t="shared" si="1026"/>
        <v>K</v>
      </c>
      <c r="LR93" s="1220" t="str">
        <f t="shared" si="1026"/>
        <v>MG</v>
      </c>
      <c r="LS93" s="1220" t="str">
        <f t="shared" si="1026"/>
        <v>CA</v>
      </c>
      <c r="LT93" s="1220" t="str">
        <f t="shared" si="1026"/>
        <v>S</v>
      </c>
      <c r="LU93" s="1220" t="str">
        <f t="shared" si="1026"/>
        <v>Si</v>
      </c>
      <c r="LV93" s="1220" t="str">
        <f t="shared" si="1026"/>
        <v>Co</v>
      </c>
      <c r="LW93" s="1220" t="str">
        <f t="shared" si="1026"/>
        <v>Fe</v>
      </c>
      <c r="LX93" s="1220" t="str">
        <f t="shared" si="1026"/>
        <v>Mn</v>
      </c>
      <c r="LY93" s="1220" t="str">
        <f t="shared" si="1026"/>
        <v>Mo</v>
      </c>
      <c r="LZ93" s="1220" t="str">
        <f t="shared" si="1026"/>
        <v>Zn</v>
      </c>
      <c r="MA93" s="1220" t="str">
        <f t="shared" si="1026"/>
        <v>B</v>
      </c>
      <c r="MB93" s="1220" t="str">
        <f t="shared" si="1026"/>
        <v>Cu</v>
      </c>
      <c r="MC93" s="1220" t="str">
        <f t="shared" si="1026"/>
        <v>Cl</v>
      </c>
      <c r="MD93" s="1220" t="str">
        <f t="shared" si="1026"/>
        <v>Na</v>
      </c>
      <c r="ME93" s="1220" t="str">
        <f t="shared" si="1026"/>
        <v>Humic</v>
      </c>
      <c r="MF93" s="1220" t="str">
        <f t="shared" si="1026"/>
        <v>Fulvic</v>
      </c>
      <c r="MG93" s="1220" t="str">
        <f t="shared" si="1026"/>
        <v xml:space="preserve"> B1</v>
      </c>
      <c r="MH93" s="1220" t="str">
        <f t="shared" si="1026"/>
        <v>EDTA</v>
      </c>
      <c r="MI93" s="1220" t="str">
        <f t="shared" si="1026"/>
        <v>DTPA</v>
      </c>
      <c r="MJ93" s="1220" t="str">
        <f t="shared" si="1026"/>
        <v>EDDHA</v>
      </c>
      <c r="MK93" s="1220" t="str">
        <f t="shared" si="1026"/>
        <v>F</v>
      </c>
      <c r="ML93" s="1220" t="str">
        <f t="shared" si="1026"/>
        <v>Cd</v>
      </c>
      <c r="MM93" s="1220" t="str">
        <f t="shared" si="1026"/>
        <v>Cr</v>
      </c>
      <c r="MN93" s="1220" t="str">
        <f t="shared" ref="MN93:MP93" si="1027">KN$318</f>
        <v>Al</v>
      </c>
      <c r="MO93" s="1220" t="str">
        <f t="shared" si="1027"/>
        <v>Pb</v>
      </c>
      <c r="MP93" s="1220" t="str">
        <f t="shared" si="1027"/>
        <v>Se</v>
      </c>
      <c r="MQ93" s="1220" t="str">
        <f>KQ$318</f>
        <v>Other</v>
      </c>
    </row>
    <row r="94" spans="1:355" s="317" customFormat="1" ht="15" hidden="1" customHeight="1" outlineLevel="1" thickTop="1" thickBot="1" x14ac:dyDescent="0.3">
      <c r="A94" s="941"/>
      <c r="B94" s="1928" t="str">
        <f>$B$34</f>
        <v>Expert Medium</v>
      </c>
      <c r="C94" s="1924"/>
      <c r="D94" s="653">
        <v>1</v>
      </c>
      <c r="E94" s="836"/>
      <c r="F94" s="319"/>
      <c r="G94" s="1928"/>
      <c r="H94" s="1924"/>
      <c r="I94" s="788"/>
      <c r="J94" s="836"/>
      <c r="K94" s="319"/>
      <c r="L94" s="782"/>
      <c r="M94" s="837">
        <f>((E90*L94)/1)*(D94)</f>
        <v>0</v>
      </c>
      <c r="N94" s="784">
        <f t="shared" si="1005"/>
        <v>0</v>
      </c>
      <c r="O94" s="1534"/>
      <c r="P94" s="789">
        <v>1.9</v>
      </c>
      <c r="Q94" s="837">
        <f>((E90*P94)/1)*(D94)</f>
        <v>38</v>
      </c>
      <c r="R94" s="784">
        <f t="shared" si="1006"/>
        <v>156.74554880996212</v>
      </c>
      <c r="S94" s="1534"/>
      <c r="T94" s="789">
        <v>5.7</v>
      </c>
      <c r="U94" s="837">
        <f>((E90*T94)/1)*(D94)</f>
        <v>114</v>
      </c>
      <c r="V94" s="784">
        <f t="shared" si="1007"/>
        <v>297.59448256606322</v>
      </c>
      <c r="W94" s="1534"/>
      <c r="X94" s="789">
        <v>6.6</v>
      </c>
      <c r="Y94" s="837">
        <f>((E90*X94)/1)*(D94)</f>
        <v>132</v>
      </c>
      <c r="Z94" s="784">
        <f t="shared" si="1008"/>
        <v>219.56813047400831</v>
      </c>
      <c r="AA94" s="1534"/>
      <c r="AB94" s="789">
        <v>4.2</v>
      </c>
      <c r="AC94" s="837">
        <f>((E90*AB94)/1)*(D94)</f>
        <v>84</v>
      </c>
      <c r="AD94" s="784">
        <f t="shared" si="1009"/>
        <v>174.28826108762075</v>
      </c>
      <c r="AE94" s="1534"/>
      <c r="AF94" s="789"/>
      <c r="AG94" s="837">
        <f>((E90*AF94)/1)*(D94)</f>
        <v>0</v>
      </c>
      <c r="AH94" s="784">
        <f t="shared" si="1010"/>
        <v>0</v>
      </c>
      <c r="AI94" s="1534"/>
      <c r="AJ94" s="789">
        <v>1.5</v>
      </c>
      <c r="AK94" s="837">
        <f>((E90*AJ94)/1)*(D94)</f>
        <v>30</v>
      </c>
      <c r="AL94" s="784">
        <f t="shared" si="1011"/>
        <v>17.151919643206099</v>
      </c>
      <c r="AM94" s="1534"/>
      <c r="AN94" s="789"/>
      <c r="AO94" s="838">
        <f>((E90*AN94)/1)*(D94)</f>
        <v>0</v>
      </c>
      <c r="AP94" s="784">
        <f t="shared" si="1012"/>
        <v>0</v>
      </c>
      <c r="AQ94" s="1534"/>
      <c r="AR94" s="789"/>
      <c r="AS94" s="837">
        <f>((E90*AR94)/1)*(D94)</f>
        <v>0</v>
      </c>
      <c r="AT94" s="784">
        <f t="shared" si="1013"/>
        <v>0</v>
      </c>
      <c r="AU94" s="1534"/>
      <c r="AV94" s="789"/>
      <c r="AW94" s="837">
        <f>((E90*AV94)/1)*(D94)</f>
        <v>0</v>
      </c>
      <c r="AX94" s="784">
        <f t="shared" si="1014"/>
        <v>0</v>
      </c>
      <c r="AY94" s="1534"/>
      <c r="AZ94" s="789"/>
      <c r="BA94" s="839">
        <f>((E90*AZ94)/1)*(D94)</f>
        <v>0</v>
      </c>
      <c r="BB94" s="784">
        <f t="shared" si="1015"/>
        <v>0</v>
      </c>
      <c r="BC94" s="649"/>
      <c r="BD94" s="840"/>
      <c r="BE94" s="837">
        <f>((E90*BD94)/1)*(D94)</f>
        <v>0</v>
      </c>
      <c r="BF94" s="319"/>
      <c r="BG94" s="880">
        <f t="shared" si="1016"/>
        <v>1.7306966851617207</v>
      </c>
      <c r="BH94" s="881">
        <f t="shared" si="1017"/>
        <v>1.7415731818592108</v>
      </c>
      <c r="BI94" s="786">
        <f t="shared" si="1018"/>
        <v>870.78659092960538</v>
      </c>
      <c r="BJ94" s="792"/>
      <c r="BK94" s="786">
        <f t="shared" si="1019"/>
        <v>1219.1012273014476</v>
      </c>
      <c r="BL94" s="1943" t="s">
        <v>1378</v>
      </c>
      <c r="BM94" s="1830"/>
      <c r="BN94" s="1944"/>
      <c r="BO94" s="1580"/>
      <c r="BP94" s="1580"/>
      <c r="BQ94" s="1484"/>
      <c r="BR94" s="734">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13.558454425363278</v>
      </c>
      <c r="BS94" s="692">
        <f t="shared" ref="BS94:BS102" si="1028">SUM(HA94:IQ94)*1000</f>
        <v>27.116908850726553</v>
      </c>
      <c r="BT94" s="693">
        <f>L91</f>
        <v>0.5</v>
      </c>
      <c r="BU94" s="1146" t="str">
        <f>$BU$14</f>
        <v>Grotek Gro-Silic</v>
      </c>
      <c r="BV94" s="1154" t="str">
        <f>$BV$14</f>
        <v>Defense (Slica)</v>
      </c>
      <c r="BW94" s="1239">
        <f>BW$14</f>
        <v>0</v>
      </c>
      <c r="BX94" s="1239">
        <f t="shared" ref="BX94:DM94" si="1029">BX$14</f>
        <v>0</v>
      </c>
      <c r="BY94" s="1239">
        <f t="shared" si="1029"/>
        <v>0</v>
      </c>
      <c r="BZ94" s="1240">
        <f t="shared" si="1029"/>
        <v>0</v>
      </c>
      <c r="CA94" s="1240">
        <f t="shared" si="1029"/>
        <v>0</v>
      </c>
      <c r="CB94" s="1241">
        <f t="shared" si="1029"/>
        <v>0</v>
      </c>
      <c r="CC94" s="1242">
        <f t="shared" si="1029"/>
        <v>0</v>
      </c>
      <c r="CD94" s="1242">
        <f t="shared" si="1029"/>
        <v>0</v>
      </c>
      <c r="CE94" s="1242">
        <f t="shared" si="1029"/>
        <v>0</v>
      </c>
      <c r="CF94" s="1242">
        <f t="shared" si="1029"/>
        <v>0</v>
      </c>
      <c r="CG94" s="1242">
        <f t="shared" si="1029"/>
        <v>0</v>
      </c>
      <c r="CH94" s="1242">
        <f t="shared" si="1029"/>
        <v>0</v>
      </c>
      <c r="CI94" s="1242">
        <f t="shared" si="1029"/>
        <v>0</v>
      </c>
      <c r="CJ94" s="1242">
        <f t="shared" si="1029"/>
        <v>0.44</v>
      </c>
      <c r="CK94" s="1239">
        <f t="shared" si="1029"/>
        <v>0</v>
      </c>
      <c r="CL94" s="1240">
        <f t="shared" si="1029"/>
        <v>0</v>
      </c>
      <c r="CM94" s="1241">
        <f t="shared" si="1029"/>
        <v>0</v>
      </c>
      <c r="CN94" s="1242">
        <f t="shared" si="1029"/>
        <v>0</v>
      </c>
      <c r="CO94" s="1242">
        <f t="shared" si="1029"/>
        <v>0</v>
      </c>
      <c r="CP94" s="1242">
        <f t="shared" si="1029"/>
        <v>0</v>
      </c>
      <c r="CQ94" s="1242">
        <f t="shared" si="1029"/>
        <v>0</v>
      </c>
      <c r="CR94" s="1243">
        <f t="shared" si="1029"/>
        <v>0</v>
      </c>
      <c r="CS94" s="1243">
        <f t="shared" si="1029"/>
        <v>0</v>
      </c>
      <c r="CT94" s="1243">
        <f t="shared" si="1029"/>
        <v>0</v>
      </c>
      <c r="CU94" s="1243">
        <f t="shared" si="1029"/>
        <v>1.5E-5</v>
      </c>
      <c r="CV94" s="1243">
        <f t="shared" si="1029"/>
        <v>0</v>
      </c>
      <c r="CW94" s="1243">
        <f t="shared" si="1029"/>
        <v>9.0000000000000006E-5</v>
      </c>
      <c r="CX94" s="1243">
        <f t="shared" si="1029"/>
        <v>0</v>
      </c>
      <c r="CY94" s="1243">
        <f t="shared" si="1029"/>
        <v>0</v>
      </c>
      <c r="CZ94" s="1244">
        <f t="shared" si="1029"/>
        <v>0</v>
      </c>
      <c r="DA94" s="1244">
        <f t="shared" si="1029"/>
        <v>0</v>
      </c>
      <c r="DB94" s="1244">
        <f t="shared" si="1029"/>
        <v>0</v>
      </c>
      <c r="DC94" s="1244">
        <f t="shared" si="1029"/>
        <v>0</v>
      </c>
      <c r="DD94" s="1244">
        <f t="shared" si="1029"/>
        <v>0</v>
      </c>
      <c r="DE94" s="1244">
        <f t="shared" si="1029"/>
        <v>0</v>
      </c>
      <c r="DF94" s="1244">
        <f t="shared" si="1029"/>
        <v>0</v>
      </c>
      <c r="DG94" s="1244">
        <f t="shared" si="1029"/>
        <v>0</v>
      </c>
      <c r="DH94" s="1244">
        <f t="shared" si="1029"/>
        <v>0</v>
      </c>
      <c r="DI94" s="1244">
        <f t="shared" si="1029"/>
        <v>0</v>
      </c>
      <c r="DJ94" s="1244">
        <f t="shared" si="1029"/>
        <v>0</v>
      </c>
      <c r="DK94" s="1244">
        <f t="shared" si="1029"/>
        <v>0</v>
      </c>
      <c r="DL94" s="1244">
        <f t="shared" si="1029"/>
        <v>0</v>
      </c>
      <c r="DM94" s="1244">
        <f t="shared" si="1029"/>
        <v>0</v>
      </c>
      <c r="DN94" s="933"/>
      <c r="DT94" s="739"/>
      <c r="EM94" s="898"/>
      <c r="EN94" s="898"/>
      <c r="EO94" s="898"/>
      <c r="EP94" s="898"/>
      <c r="EQ94" s="898"/>
      <c r="ER94" s="898"/>
      <c r="ES94" s="898"/>
      <c r="ET94" s="898"/>
      <c r="EU94" s="898"/>
      <c r="EV94" s="898"/>
      <c r="EW94" s="898"/>
      <c r="EX94" s="898"/>
      <c r="EY94" s="898"/>
      <c r="EZ94" s="1348" t="str">
        <f t="shared" ref="EZ94:EZ108" si="1030">BU94</f>
        <v>Grotek Gro-Silic</v>
      </c>
      <c r="FA94" s="1224">
        <f t="shared" ref="FA94:FA108" si="1031">SUM(BW94*$BT94)*BW$311</f>
        <v>0</v>
      </c>
      <c r="FB94" s="1224">
        <f t="shared" ref="FB94:FB108" si="1032">SUM(BX94*$BT94)*BX$311</f>
        <v>0</v>
      </c>
      <c r="FC94" s="1224">
        <f t="shared" ref="FC94:FC108" si="1033">SUM(BY94*$BT94)*BY$311</f>
        <v>0</v>
      </c>
      <c r="FD94" s="544">
        <f t="shared" ref="FD94:FD108" si="1034">SUM(BZ94*$BT94)*BZ$311</f>
        <v>0</v>
      </c>
      <c r="FE94" s="544">
        <f t="shared" ref="FE94:FE108" si="1035">SUM(CA94*$BT94)*CA$311</f>
        <v>0</v>
      </c>
      <c r="FF94" s="324">
        <f t="shared" ref="FF94:FF108" si="1036">SUM(CB94*$BT94)*CB$311</f>
        <v>0</v>
      </c>
      <c r="FG94" s="549">
        <f t="shared" ref="FG94:FG108" si="1037">SUM(CC94*$BT94)*CC$311</f>
        <v>0</v>
      </c>
      <c r="FH94" s="549">
        <f t="shared" ref="FH94:FH108" si="1038">SUM(CD94*$BT94)*CD$311</f>
        <v>0</v>
      </c>
      <c r="FI94" s="549">
        <f t="shared" ref="FI94:FI108" si="1039">SUM(CE94*$BT94)*CE$311</f>
        <v>0</v>
      </c>
      <c r="FJ94" s="549">
        <f t="shared" ref="FJ94:FJ108" si="1040">SUM(CF94*$BT94)*CF$311</f>
        <v>0</v>
      </c>
      <c r="FK94" s="549">
        <f t="shared" ref="FK94:FK108" si="1041">SUM(CG94*$BT94)*CG$311</f>
        <v>0</v>
      </c>
      <c r="FL94" s="549">
        <f t="shared" ref="FL94:FL108" si="1042">SUM(CH94*$BT94)*CH$311</f>
        <v>0</v>
      </c>
      <c r="FM94" s="549">
        <f t="shared" ref="FM94:FM108" si="1043">SUM(CI94*$BT94)*CI$311</f>
        <v>0</v>
      </c>
      <c r="FN94" s="549">
        <f t="shared" ref="FN94:FN108" si="1044">SUM(CJ94*$BT94)*CJ$311</f>
        <v>7.3260000000000006E-2</v>
      </c>
      <c r="FO94" s="1203">
        <f t="shared" ref="FO94:FO108" si="1045">SUM($CK94*$BT94) +$FA94 +$FB94+$FC94</f>
        <v>0</v>
      </c>
      <c r="FP94" s="544">
        <f t="shared" ref="FP94:FP108" si="1046">SUM($CL94*$BT94) +$FD94 +$FE94</f>
        <v>0</v>
      </c>
      <c r="FQ94" s="324">
        <f t="shared" ref="FQ94:FQ108" si="1047">SUM($CM94*$BT94) +$FF94</f>
        <v>0</v>
      </c>
      <c r="FR94" s="548">
        <f t="shared" ref="FR94:FR108" si="1048">SUM($CN94*$BT94) +$FG94+$FH94</f>
        <v>0</v>
      </c>
      <c r="FS94" s="548">
        <f t="shared" ref="FS94:FS108" si="1049">SUM($CO94*$BT94) +$FI94 +$FJ94</f>
        <v>0</v>
      </c>
      <c r="FT94" s="548">
        <f>SUM($CP94*$BT94) +$FK94+$FL94</f>
        <v>0</v>
      </c>
      <c r="FU94" s="548">
        <f t="shared" ref="FU94:FU108" si="1050">SUM($CQ94*$BT94) +$FM94 +$FN94</f>
        <v>7.3260000000000006E-2</v>
      </c>
      <c r="FV94" s="928">
        <f t="shared" ref="FV94:FV108" si="1051">SUM(CR94*$BT94)</f>
        <v>0</v>
      </c>
      <c r="FW94" s="928">
        <f t="shared" ref="FW94:FW108" si="1052">SUM(CS94*$BT94)</f>
        <v>0</v>
      </c>
      <c r="FX94" s="928">
        <f t="shared" ref="FX94:FX108" si="1053">SUM(CT94*$BT94)</f>
        <v>0</v>
      </c>
      <c r="FY94" s="928">
        <f t="shared" ref="FY94:FY108" si="1054">SUM(CU94*$BT94)</f>
        <v>7.5000000000000002E-6</v>
      </c>
      <c r="FZ94" s="928">
        <f t="shared" ref="FZ94:FZ108" si="1055">SUM(CV94*$BT94)</f>
        <v>0</v>
      </c>
      <c r="GA94" s="928">
        <f t="shared" ref="GA94:GA108" si="1056">SUM(CW94*$BT94)</f>
        <v>4.5000000000000003E-5</v>
      </c>
      <c r="GB94" s="928">
        <f t="shared" ref="GB94:GB108" si="1057">SUM(CX94*$BT94)</f>
        <v>0</v>
      </c>
      <c r="GC94" s="928">
        <f t="shared" ref="GC94:GC108" si="1058">SUM(CY94*$BT94)</f>
        <v>0</v>
      </c>
      <c r="GD94" s="326">
        <f t="shared" ref="GD94:GD108" si="1059">SUM(CZ94*$BT94)</f>
        <v>0</v>
      </c>
      <c r="GE94" s="326">
        <f t="shared" ref="GE94:GE108" si="1060">SUM(DA94*$BT94)</f>
        <v>0</v>
      </c>
      <c r="GF94" s="326">
        <f t="shared" ref="GF94:GF108" si="1061">SUM(DB94*$BT94)</f>
        <v>0</v>
      </c>
      <c r="GG94" s="326">
        <f t="shared" ref="GG94:GG108" si="1062">SUM(DC94*$BT94)</f>
        <v>0</v>
      </c>
      <c r="GH94" s="326">
        <f t="shared" ref="GH94:GH108" si="1063">SUM(DD94*$BT94)</f>
        <v>0</v>
      </c>
      <c r="GI94" s="326">
        <f t="shared" ref="GI94:GI108" si="1064">SUM(DE94*$BT94)</f>
        <v>0</v>
      </c>
      <c r="GJ94" s="326">
        <f t="shared" ref="GJ94:GJ108" si="1065">SUM(DF94*$BT94)</f>
        <v>0</v>
      </c>
      <c r="GK94" s="326">
        <f t="shared" ref="GK94:GK108" si="1066">SUM(DG94*$BT94)</f>
        <v>0</v>
      </c>
      <c r="GL94" s="326">
        <f t="shared" ref="GL94:GL108" si="1067">SUM(DH94*$BT94)</f>
        <v>0</v>
      </c>
      <c r="GM94" s="326">
        <f t="shared" ref="GM94:GM108" si="1068">SUM(DI94*$BT94)</f>
        <v>0</v>
      </c>
      <c r="GN94" s="326">
        <f t="shared" ref="GN94:GN108" si="1069">SUM(DJ94*$BT94)</f>
        <v>0</v>
      </c>
      <c r="GO94" s="326">
        <f t="shared" ref="GO94:GO108" si="1070">SUM(DK94*$BT94)</f>
        <v>0</v>
      </c>
      <c r="GP94" s="326">
        <f t="shared" ref="GP94:GP108" si="1071">SUM(DL94*$BT94)</f>
        <v>0</v>
      </c>
      <c r="GQ94" s="326">
        <f t="shared" ref="GQ94:GQ108" si="1072">SUM(DM94*$BT94)</f>
        <v>0</v>
      </c>
      <c r="GR94" s="899"/>
      <c r="GS94" s="899"/>
      <c r="GT94" s="899"/>
      <c r="GU94" s="899"/>
      <c r="GV94" s="899"/>
      <c r="GW94" s="899"/>
      <c r="GX94" s="899"/>
      <c r="GY94" s="899"/>
      <c r="GZ94" s="1374"/>
      <c r="HA94" s="1225">
        <f t="shared" ref="HA94:HA108" si="1073">SUM(LA94*($BT94/$HA$315)*BW$311)</f>
        <v>0</v>
      </c>
      <c r="HB94" s="1225">
        <f t="shared" ref="HB94:HB108" si="1074">SUM(LB94*($BT94/$HA$315)*BX$311)</f>
        <v>0</v>
      </c>
      <c r="HC94" s="1225">
        <f t="shared" ref="HC94:HC108" si="1075">SUM(LC94*($BT94/$HA$315)*BY$311)</f>
        <v>0</v>
      </c>
      <c r="HD94" s="542">
        <f t="shared" ref="HD94:HD108" si="1076">SUM(LD94*($BT94/$HA$315)*BZ$311)</f>
        <v>0</v>
      </c>
      <c r="HE94" s="542">
        <f t="shared" ref="HE94:HE108" si="1077">SUM(LE94*($BT94/$HA$315)*CA$311)</f>
        <v>0</v>
      </c>
      <c r="HF94" s="321">
        <f t="shared" ref="HF94:HF108" si="1078">SUM(LF94*($BT94/$HA$315)*CB$311)</f>
        <v>0</v>
      </c>
      <c r="HG94" s="547">
        <f t="shared" ref="HG94:HG108" si="1079">SUM(LG94*($BT94/$HA$315)*CC$311)</f>
        <v>0</v>
      </c>
      <c r="HH94" s="547">
        <f t="shared" ref="HH94:HH108" si="1080">SUM(LH94*($BT94/$HA$315)*CD$311)</f>
        <v>0</v>
      </c>
      <c r="HI94" s="547">
        <f t="shared" ref="HI94:HI108" si="1081">SUM(LI94*($BT94/$HA$315)*CE$311)</f>
        <v>0</v>
      </c>
      <c r="HJ94" s="547">
        <f t="shared" ref="HJ94:HJ108" si="1082">SUM(LJ94*($BT94/$HA$315)*CF$311)</f>
        <v>0</v>
      </c>
      <c r="HK94" s="547">
        <f t="shared" ref="HK94:HK108" si="1083">SUM(LK94*($BT94/$HA$315)*CG$311)</f>
        <v>0</v>
      </c>
      <c r="HL94" s="547">
        <f t="shared" ref="HL94:HL108" si="1084">SUM(LL94*($BT94/$HA$315)*CH$311)</f>
        <v>0</v>
      </c>
      <c r="HM94" s="547">
        <f t="shared" ref="HM94:HM108" si="1085">SUM(LM94*($BT94/$HA$315)*CI$311)</f>
        <v>0</v>
      </c>
      <c r="HN94" s="547">
        <f t="shared" ref="HN94:HN108" si="1086">SUM(LN94*($BT94/$HA$315)*CJ$311)</f>
        <v>2.709749009247028E-2</v>
      </c>
      <c r="HO94" s="1225">
        <f t="shared" ref="HO94:HO108" si="1087">SUM(LO94*($BT94/$HA$315))</f>
        <v>0</v>
      </c>
      <c r="HP94" s="542">
        <f t="shared" ref="HP94:HP108" si="1088">SUM(LP94*($BT94/$HA$315))</f>
        <v>0</v>
      </c>
      <c r="HQ94" s="321">
        <f t="shared" ref="HQ94:HQ108" si="1089">SUM(LQ94*($BT94/$HA$315))</f>
        <v>0</v>
      </c>
      <c r="HR94" s="547">
        <f t="shared" ref="HR94:HR108" si="1090">SUM(LR94*($BT94/$HA$315))</f>
        <v>0</v>
      </c>
      <c r="HS94" s="547">
        <f t="shared" ref="HS94:HS108" si="1091">SUM(LS94*($BT94/$HA$315))</f>
        <v>0</v>
      </c>
      <c r="HT94" s="547">
        <f t="shared" ref="HT94:HT108" si="1092">SUM(LT94*($BT94/$HA$315))</f>
        <v>0</v>
      </c>
      <c r="HU94" s="547">
        <f t="shared" ref="HU94:HU108" si="1093">SUM(LU94*($BT94/$HA$315))</f>
        <v>0</v>
      </c>
      <c r="HV94" s="931">
        <f t="shared" ref="HV94:HV108" si="1094">SUM(LV94*($BT94/$HA$315))</f>
        <v>0</v>
      </c>
      <c r="HW94" s="931">
        <f t="shared" ref="HW94:HW108" si="1095">SUM(LW94*($BT94/$HA$315))</f>
        <v>0</v>
      </c>
      <c r="HX94" s="931">
        <f t="shared" ref="HX94:HX108" si="1096">SUM(LX94*($BT94/$HA$315))</f>
        <v>0</v>
      </c>
      <c r="HY94" s="931">
        <f t="shared" ref="HY94:HY108" si="1097">SUM(LY94*($BT94/$HA$315))</f>
        <v>2.7741083223249669E-6</v>
      </c>
      <c r="HZ94" s="931">
        <f t="shared" ref="HZ94:HZ108" si="1098">SUM(LZ94*($BT94/$HA$315))</f>
        <v>0</v>
      </c>
      <c r="IA94" s="931">
        <f t="shared" ref="IA94:IA108" si="1099">SUM(MA94*($BT94/$HA$315))</f>
        <v>1.6644649933949801E-5</v>
      </c>
      <c r="IB94" s="931">
        <f t="shared" ref="IB94:IB108" si="1100">SUM(MB94*($BT94/$HA$315))</f>
        <v>0</v>
      </c>
      <c r="IC94" s="931">
        <f t="shared" ref="IC94:IC108" si="1101">SUM(MC94*($BT94/$HA$315))</f>
        <v>0</v>
      </c>
      <c r="ID94" s="1226">
        <f t="shared" ref="ID94:ID108" si="1102">SUM(MD94*($BT94/$HA$315))</f>
        <v>0</v>
      </c>
      <c r="IE94" s="1226">
        <f t="shared" ref="IE94:IE108" si="1103">SUM(ME94*($BT94/$HA$315))</f>
        <v>0</v>
      </c>
      <c r="IF94" s="1226">
        <f t="shared" ref="IF94:IF108" si="1104">SUM(MF94*($BT94/$HA$315))</f>
        <v>0</v>
      </c>
      <c r="IG94" s="1226">
        <f t="shared" ref="IG94:IG108" si="1105">SUM(MG94*($BT94/$HA$315))</f>
        <v>0</v>
      </c>
      <c r="IH94" s="1226">
        <f t="shared" ref="IH94:IH108" si="1106">SUM(MH94*($BT94/$HA$315))</f>
        <v>0</v>
      </c>
      <c r="II94" s="1226">
        <f t="shared" ref="II94:II108" si="1107">SUM(MI94*($BT94/$HA$315))</f>
        <v>0</v>
      </c>
      <c r="IJ94" s="1226">
        <f t="shared" ref="IJ94:IJ108" si="1108">SUM(MJ94*($BT94/$HA$315))</f>
        <v>0</v>
      </c>
      <c r="IK94" s="1226">
        <f t="shared" ref="IK94:IK108" si="1109">SUM(MK94*($BT94/$HA$315))</f>
        <v>0</v>
      </c>
      <c r="IL94" s="1226">
        <f t="shared" ref="IL94:IL108" si="1110">SUM(ML94*($BT94/$HA$315))</f>
        <v>0</v>
      </c>
      <c r="IM94" s="1226">
        <f t="shared" ref="IM94:IM108" si="1111">SUM(MM94*($BT94/$HA$315))</f>
        <v>0</v>
      </c>
      <c r="IN94" s="1226">
        <f t="shared" ref="IN94:IN108" si="1112">SUM(MN94*($BT94/$HA$315))</f>
        <v>0</v>
      </c>
      <c r="IO94" s="1226">
        <f t="shared" ref="IO94:IO108" si="1113">SUM(MO94*($BT94/$HA$315))</f>
        <v>0</v>
      </c>
      <c r="IP94" s="1226">
        <f t="shared" ref="IP94:IP108" si="1114">SUM(MP94*($BT94/$HA$315))</f>
        <v>0</v>
      </c>
      <c r="IQ94" s="1226">
        <f t="shared" ref="IQ94:IQ108" si="1115">SUM(MQ94*($BT94/$HA$315))</f>
        <v>0</v>
      </c>
      <c r="IR94" s="902"/>
      <c r="IS94" s="902"/>
      <c r="IT94" s="902"/>
      <c r="IU94" s="902"/>
      <c r="IV94" s="902"/>
      <c r="IW94" s="902"/>
      <c r="IX94" s="902"/>
      <c r="IY94" s="902"/>
      <c r="IZ94" s="1365"/>
      <c r="JA94" s="1231">
        <f t="shared" ref="JA94:KQ94" si="1116">SUM(BW94*$DP$14)</f>
        <v>0</v>
      </c>
      <c r="JB94" s="1231">
        <f t="shared" si="1116"/>
        <v>0</v>
      </c>
      <c r="JC94" s="1231">
        <f t="shared" si="1116"/>
        <v>0</v>
      </c>
      <c r="JD94" s="942">
        <f t="shared" si="1116"/>
        <v>0</v>
      </c>
      <c r="JE94" s="942">
        <f t="shared" si="1116"/>
        <v>0</v>
      </c>
      <c r="JF94" s="943">
        <f t="shared" si="1116"/>
        <v>0</v>
      </c>
      <c r="JG94" s="944">
        <f t="shared" si="1116"/>
        <v>0</v>
      </c>
      <c r="JH94" s="944">
        <f t="shared" si="1116"/>
        <v>0</v>
      </c>
      <c r="JI94" s="944">
        <f t="shared" si="1116"/>
        <v>0</v>
      </c>
      <c r="JJ94" s="944">
        <f t="shared" si="1116"/>
        <v>0</v>
      </c>
      <c r="JK94" s="944">
        <f t="shared" si="1116"/>
        <v>0</v>
      </c>
      <c r="JL94" s="944">
        <f t="shared" si="1116"/>
        <v>0</v>
      </c>
      <c r="JM94" s="944">
        <f t="shared" si="1116"/>
        <v>0</v>
      </c>
      <c r="JN94" s="944">
        <f t="shared" si="1116"/>
        <v>308</v>
      </c>
      <c r="JO94" s="1231">
        <f t="shared" si="1116"/>
        <v>0</v>
      </c>
      <c r="JP94" s="942">
        <f t="shared" si="1116"/>
        <v>0</v>
      </c>
      <c r="JQ94" s="943">
        <f t="shared" si="1116"/>
        <v>0</v>
      </c>
      <c r="JR94" s="944">
        <f t="shared" si="1116"/>
        <v>0</v>
      </c>
      <c r="JS94" s="944">
        <f t="shared" si="1116"/>
        <v>0</v>
      </c>
      <c r="JT94" s="944">
        <f t="shared" si="1116"/>
        <v>0</v>
      </c>
      <c r="JU94" s="944">
        <f t="shared" si="1116"/>
        <v>0</v>
      </c>
      <c r="JV94" s="945">
        <f t="shared" si="1116"/>
        <v>0</v>
      </c>
      <c r="JW94" s="945">
        <f t="shared" si="1116"/>
        <v>0</v>
      </c>
      <c r="JX94" s="945">
        <f t="shared" si="1116"/>
        <v>0</v>
      </c>
      <c r="JY94" s="945">
        <f t="shared" si="1116"/>
        <v>1.0500000000000001E-2</v>
      </c>
      <c r="JZ94" s="945">
        <f t="shared" si="1116"/>
        <v>0</v>
      </c>
      <c r="KA94" s="945">
        <f t="shared" si="1116"/>
        <v>6.3E-2</v>
      </c>
      <c r="KB94" s="945">
        <f t="shared" si="1116"/>
        <v>0</v>
      </c>
      <c r="KC94" s="945">
        <f t="shared" si="1116"/>
        <v>0</v>
      </c>
      <c r="KD94" s="946">
        <f t="shared" si="1116"/>
        <v>0</v>
      </c>
      <c r="KE94" s="946">
        <f t="shared" si="1116"/>
        <v>0</v>
      </c>
      <c r="KF94" s="946">
        <f t="shared" si="1116"/>
        <v>0</v>
      </c>
      <c r="KG94" s="946">
        <f t="shared" si="1116"/>
        <v>0</v>
      </c>
      <c r="KH94" s="946">
        <f t="shared" si="1116"/>
        <v>0</v>
      </c>
      <c r="KI94" s="946">
        <f t="shared" si="1116"/>
        <v>0</v>
      </c>
      <c r="KJ94" s="946">
        <f t="shared" si="1116"/>
        <v>0</v>
      </c>
      <c r="KK94" s="946">
        <f t="shared" si="1116"/>
        <v>0</v>
      </c>
      <c r="KL94" s="946">
        <f t="shared" si="1116"/>
        <v>0</v>
      </c>
      <c r="KM94" s="946">
        <f t="shared" si="1116"/>
        <v>0</v>
      </c>
      <c r="KN94" s="946">
        <f t="shared" si="1116"/>
        <v>0</v>
      </c>
      <c r="KO94" s="946">
        <f t="shared" si="1116"/>
        <v>0</v>
      </c>
      <c r="KP94" s="946">
        <f t="shared" si="1116"/>
        <v>0</v>
      </c>
      <c r="KQ94" s="946">
        <f t="shared" si="1116"/>
        <v>0</v>
      </c>
      <c r="KR94" s="898"/>
      <c r="KS94" s="898"/>
      <c r="KT94" s="898"/>
      <c r="KU94" s="898"/>
      <c r="KV94" s="898"/>
      <c r="KW94" s="898"/>
      <c r="KX94" s="898"/>
      <c r="KY94" s="898"/>
      <c r="KZ94" s="1363"/>
      <c r="LA94" s="1217">
        <f t="shared" ref="LA94:MM94" si="1117">SUM(JA94/$DO$14)</f>
        <v>0</v>
      </c>
      <c r="LB94" s="1217">
        <f t="shared" si="1117"/>
        <v>0</v>
      </c>
      <c r="LC94" s="1217">
        <f t="shared" si="1117"/>
        <v>0</v>
      </c>
      <c r="LD94" s="545">
        <f t="shared" si="1117"/>
        <v>0</v>
      </c>
      <c r="LE94" s="545">
        <f t="shared" si="1117"/>
        <v>0</v>
      </c>
      <c r="LF94" s="329">
        <f t="shared" si="1117"/>
        <v>0</v>
      </c>
      <c r="LG94" s="550">
        <f t="shared" si="1117"/>
        <v>0</v>
      </c>
      <c r="LH94" s="550">
        <f t="shared" si="1117"/>
        <v>0</v>
      </c>
      <c r="LI94" s="550">
        <f t="shared" si="1117"/>
        <v>0</v>
      </c>
      <c r="LJ94" s="550">
        <f t="shared" si="1117"/>
        <v>0</v>
      </c>
      <c r="LK94" s="550">
        <f t="shared" si="1117"/>
        <v>0</v>
      </c>
      <c r="LL94" s="550">
        <f t="shared" si="1117"/>
        <v>0</v>
      </c>
      <c r="LM94" s="550">
        <f t="shared" si="1117"/>
        <v>0</v>
      </c>
      <c r="LN94" s="550">
        <f t="shared" si="1117"/>
        <v>616</v>
      </c>
      <c r="LO94" s="1217">
        <f t="shared" si="1117"/>
        <v>0</v>
      </c>
      <c r="LP94" s="1217">
        <f t="shared" si="1117"/>
        <v>0</v>
      </c>
      <c r="LQ94" s="1217">
        <f t="shared" si="1117"/>
        <v>0</v>
      </c>
      <c r="LR94" s="550">
        <f t="shared" si="1117"/>
        <v>0</v>
      </c>
      <c r="LS94" s="550">
        <f t="shared" si="1117"/>
        <v>0</v>
      </c>
      <c r="LT94" s="550">
        <f t="shared" si="1117"/>
        <v>0</v>
      </c>
      <c r="LU94" s="550">
        <f t="shared" si="1117"/>
        <v>0</v>
      </c>
      <c r="LV94" s="932">
        <f t="shared" si="1117"/>
        <v>0</v>
      </c>
      <c r="LW94" s="932">
        <f t="shared" si="1117"/>
        <v>0</v>
      </c>
      <c r="LX94" s="932">
        <f t="shared" si="1117"/>
        <v>0</v>
      </c>
      <c r="LY94" s="932">
        <f t="shared" si="1117"/>
        <v>2.1000000000000001E-2</v>
      </c>
      <c r="LZ94" s="932">
        <f t="shared" si="1117"/>
        <v>0</v>
      </c>
      <c r="MA94" s="932">
        <f t="shared" si="1117"/>
        <v>0.126</v>
      </c>
      <c r="MB94" s="932">
        <f t="shared" si="1117"/>
        <v>0</v>
      </c>
      <c r="MC94" s="932">
        <f t="shared" si="1117"/>
        <v>0</v>
      </c>
      <c r="MD94" s="932">
        <f t="shared" si="1117"/>
        <v>0</v>
      </c>
      <c r="ME94" s="327">
        <f t="shared" si="1117"/>
        <v>0</v>
      </c>
      <c r="MF94" s="327">
        <f t="shared" si="1117"/>
        <v>0</v>
      </c>
      <c r="MG94" s="327">
        <f t="shared" si="1117"/>
        <v>0</v>
      </c>
      <c r="MH94" s="327">
        <f t="shared" si="1117"/>
        <v>0</v>
      </c>
      <c r="MI94" s="327">
        <f t="shared" si="1117"/>
        <v>0</v>
      </c>
      <c r="MJ94" s="327">
        <f t="shared" si="1117"/>
        <v>0</v>
      </c>
      <c r="MK94" s="327">
        <f t="shared" si="1117"/>
        <v>0</v>
      </c>
      <c r="ML94" s="327">
        <f t="shared" si="1117"/>
        <v>0</v>
      </c>
      <c r="MM94" s="327">
        <f t="shared" si="1117"/>
        <v>0</v>
      </c>
      <c r="MN94" s="327">
        <f t="shared" ref="MN94:MP94" si="1118">SUM(KN94/$DO$14)</f>
        <v>0</v>
      </c>
      <c r="MO94" s="327">
        <f t="shared" si="1118"/>
        <v>0</v>
      </c>
      <c r="MP94" s="327">
        <f t="shared" si="1118"/>
        <v>0</v>
      </c>
      <c r="MQ94" s="327">
        <f>SUM(KQ94/$DO$14)</f>
        <v>0</v>
      </c>
    </row>
    <row r="95" spans="1:355" s="317" customFormat="1" ht="15" hidden="1" customHeight="1" outlineLevel="1" thickTop="1" thickBot="1" x14ac:dyDescent="0.3">
      <c r="A95" s="941"/>
      <c r="B95" s="1923" t="str">
        <f>$B$35</f>
        <v>Expert Heavy</v>
      </c>
      <c r="C95" s="1924"/>
      <c r="D95" s="653">
        <v>1</v>
      </c>
      <c r="E95" s="841"/>
      <c r="F95" s="319"/>
      <c r="G95" s="1923"/>
      <c r="H95" s="1924"/>
      <c r="I95" s="781"/>
      <c r="J95" s="841"/>
      <c r="K95" s="319"/>
      <c r="L95" s="782"/>
      <c r="M95" s="842">
        <f>((E90*L95)/1)*(D95)</f>
        <v>0</v>
      </c>
      <c r="N95" s="784">
        <f t="shared" si="1005"/>
        <v>0</v>
      </c>
      <c r="O95" s="1534"/>
      <c r="P95" s="789">
        <v>2</v>
      </c>
      <c r="Q95" s="842">
        <f>((E90*P95)/1)*(D95)</f>
        <v>40</v>
      </c>
      <c r="R95" s="784">
        <f t="shared" si="1006"/>
        <v>164.99531453680223</v>
      </c>
      <c r="S95" s="1534"/>
      <c r="T95" s="789">
        <v>7.6</v>
      </c>
      <c r="U95" s="842">
        <f>((E90*T95)/1)*(D95)</f>
        <v>152</v>
      </c>
      <c r="V95" s="784">
        <f t="shared" si="1007"/>
        <v>396.79264342141761</v>
      </c>
      <c r="W95" s="1534"/>
      <c r="X95" s="789">
        <v>8.5</v>
      </c>
      <c r="Y95" s="842">
        <f>((E90*X95)/1)*(D95)</f>
        <v>170</v>
      </c>
      <c r="Z95" s="784">
        <f t="shared" si="1008"/>
        <v>282.77713773167739</v>
      </c>
      <c r="AA95" s="1534"/>
      <c r="AB95" s="789">
        <v>4.7</v>
      </c>
      <c r="AC95" s="842">
        <f>((E90*AB95)/1)*(D95)</f>
        <v>94</v>
      </c>
      <c r="AD95" s="784">
        <f t="shared" si="1009"/>
        <v>195.03686359805181</v>
      </c>
      <c r="AE95" s="1534"/>
      <c r="AF95" s="789"/>
      <c r="AG95" s="842">
        <f>((E90*AF95)/1)*(D95)</f>
        <v>0</v>
      </c>
      <c r="AH95" s="784">
        <f t="shared" si="1010"/>
        <v>0</v>
      </c>
      <c r="AI95" s="1534"/>
      <c r="AJ95" s="789">
        <v>2</v>
      </c>
      <c r="AK95" s="842">
        <f>((E90*AJ95)/1)*(D95)</f>
        <v>40</v>
      </c>
      <c r="AL95" s="784">
        <f t="shared" si="1011"/>
        <v>22.869226190941465</v>
      </c>
      <c r="AM95" s="1534"/>
      <c r="AN95" s="789"/>
      <c r="AO95" s="833">
        <f>((E90*AN95)/1)*(D95)</f>
        <v>0</v>
      </c>
      <c r="AP95" s="784">
        <f t="shared" si="1012"/>
        <v>0</v>
      </c>
      <c r="AQ95" s="1534"/>
      <c r="AR95" s="789"/>
      <c r="AS95" s="842">
        <f>((E90*AR95)/1)*(D95)</f>
        <v>0</v>
      </c>
      <c r="AT95" s="784">
        <f t="shared" si="1013"/>
        <v>0</v>
      </c>
      <c r="AU95" s="1534"/>
      <c r="AV95" s="789"/>
      <c r="AW95" s="842">
        <f>((E90*AV95)/1)*(D95)</f>
        <v>0</v>
      </c>
      <c r="AX95" s="784">
        <f t="shared" si="1014"/>
        <v>0</v>
      </c>
      <c r="AY95" s="1534"/>
      <c r="AZ95" s="789"/>
      <c r="BA95" s="843">
        <f>((E90*AZ95)/1)*(D95)</f>
        <v>0</v>
      </c>
      <c r="BB95" s="784">
        <f t="shared" si="1015"/>
        <v>0</v>
      </c>
      <c r="BC95" s="649"/>
      <c r="BD95" s="840"/>
      <c r="BE95" s="842">
        <f>((E90*BD95)/1)*(D95)</f>
        <v>0</v>
      </c>
      <c r="BF95" s="319"/>
      <c r="BG95" s="880">
        <f t="shared" si="1016"/>
        <v>2.1249423709577808</v>
      </c>
      <c r="BH95" s="881">
        <f t="shared" si="1017"/>
        <v>2.1358188676552707</v>
      </c>
      <c r="BI95" s="786">
        <f t="shared" si="1018"/>
        <v>1067.9094338276354</v>
      </c>
      <c r="BJ95" s="792"/>
      <c r="BK95" s="786">
        <f t="shared" si="1019"/>
        <v>1495.0732073586896</v>
      </c>
      <c r="BL95" s="1943" t="s">
        <v>1370</v>
      </c>
      <c r="BM95" s="1830"/>
      <c r="BN95" s="1944"/>
      <c r="BO95" s="1580"/>
      <c r="BP95" s="1580"/>
      <c r="BQ95" s="1484"/>
      <c r="BR95" s="734">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82.497657268401113</v>
      </c>
      <c r="BS95" s="692">
        <f t="shared" si="1028"/>
        <v>24.880245842851135</v>
      </c>
      <c r="BT95" s="693">
        <f>P91</f>
        <v>1</v>
      </c>
      <c r="BU95" s="1146" t="str">
        <f>$BU$15</f>
        <v>GH CALiMAGic</v>
      </c>
      <c r="BV95" s="1155" t="str">
        <f>$BV$15</f>
        <v>Vigor</v>
      </c>
      <c r="BW95" s="1239">
        <f>BW$15</f>
        <v>0</v>
      </c>
      <c r="BX95" s="1239">
        <f t="shared" ref="BX95:DM95" si="1119">BX$15</f>
        <v>0.01</v>
      </c>
      <c r="BY95" s="1239">
        <f t="shared" si="1119"/>
        <v>0</v>
      </c>
      <c r="BZ95" s="1240">
        <f t="shared" si="1119"/>
        <v>0</v>
      </c>
      <c r="CA95" s="1240">
        <f t="shared" si="1119"/>
        <v>0</v>
      </c>
      <c r="CB95" s="1241">
        <f t="shared" si="1119"/>
        <v>0</v>
      </c>
      <c r="CC95" s="1242">
        <f t="shared" si="1119"/>
        <v>0</v>
      </c>
      <c r="CD95" s="1242">
        <f t="shared" si="1119"/>
        <v>0</v>
      </c>
      <c r="CE95" s="1242">
        <f t="shared" si="1119"/>
        <v>0</v>
      </c>
      <c r="CF95" s="1242">
        <f t="shared" si="1119"/>
        <v>0</v>
      </c>
      <c r="CG95" s="1242">
        <f t="shared" si="1119"/>
        <v>0</v>
      </c>
      <c r="CH95" s="1242">
        <f t="shared" si="1119"/>
        <v>0</v>
      </c>
      <c r="CI95" s="1242">
        <f t="shared" si="1119"/>
        <v>0</v>
      </c>
      <c r="CJ95" s="1242">
        <f t="shared" si="1119"/>
        <v>0</v>
      </c>
      <c r="CK95" s="1239">
        <f t="shared" si="1119"/>
        <v>0</v>
      </c>
      <c r="CL95" s="1240">
        <f t="shared" si="1119"/>
        <v>0</v>
      </c>
      <c r="CM95" s="1241">
        <f t="shared" si="1119"/>
        <v>0</v>
      </c>
      <c r="CN95" s="1242">
        <f t="shared" si="1119"/>
        <v>1.4999999999999999E-2</v>
      </c>
      <c r="CO95" s="1242">
        <f t="shared" si="1119"/>
        <v>0.05</v>
      </c>
      <c r="CP95" s="1242">
        <f t="shared" si="1119"/>
        <v>0</v>
      </c>
      <c r="CQ95" s="1242">
        <f t="shared" si="1119"/>
        <v>0</v>
      </c>
      <c r="CR95" s="1243">
        <f t="shared" si="1119"/>
        <v>0</v>
      </c>
      <c r="CS95" s="1243">
        <f t="shared" si="1119"/>
        <v>1E-3</v>
      </c>
      <c r="CT95" s="1243">
        <f t="shared" si="1119"/>
        <v>0</v>
      </c>
      <c r="CU95" s="1243">
        <f t="shared" si="1119"/>
        <v>0</v>
      </c>
      <c r="CV95" s="1243">
        <f t="shared" si="1119"/>
        <v>0</v>
      </c>
      <c r="CW95" s="1243">
        <f t="shared" si="1119"/>
        <v>0</v>
      </c>
      <c r="CX95" s="1243">
        <f t="shared" si="1119"/>
        <v>0</v>
      </c>
      <c r="CY95" s="1243">
        <f t="shared" si="1119"/>
        <v>0</v>
      </c>
      <c r="CZ95" s="1244">
        <f t="shared" si="1119"/>
        <v>0</v>
      </c>
      <c r="DA95" s="1244">
        <f t="shared" si="1119"/>
        <v>0</v>
      </c>
      <c r="DB95" s="1244">
        <f t="shared" si="1119"/>
        <v>0</v>
      </c>
      <c r="DC95" s="1244">
        <f t="shared" si="1119"/>
        <v>0</v>
      </c>
      <c r="DD95" s="1244">
        <f t="shared" si="1119"/>
        <v>0</v>
      </c>
      <c r="DE95" s="1244">
        <f t="shared" si="1119"/>
        <v>0</v>
      </c>
      <c r="DF95" s="1244">
        <f t="shared" si="1119"/>
        <v>0</v>
      </c>
      <c r="DG95" s="1244">
        <f t="shared" si="1119"/>
        <v>0</v>
      </c>
      <c r="DH95" s="1244">
        <f t="shared" si="1119"/>
        <v>0</v>
      </c>
      <c r="DI95" s="1244">
        <f t="shared" si="1119"/>
        <v>0</v>
      </c>
      <c r="DJ95" s="1244">
        <f t="shared" si="1119"/>
        <v>0</v>
      </c>
      <c r="DK95" s="1244">
        <f t="shared" si="1119"/>
        <v>0</v>
      </c>
      <c r="DL95" s="1244">
        <f t="shared" si="1119"/>
        <v>0</v>
      </c>
      <c r="DM95" s="1244">
        <f t="shared" si="1119"/>
        <v>0</v>
      </c>
      <c r="DN95" s="933"/>
      <c r="DT95" s="739"/>
      <c r="EM95" s="898"/>
      <c r="EN95" s="898"/>
      <c r="EO95" s="898"/>
      <c r="EP95" s="898"/>
      <c r="EQ95" s="898"/>
      <c r="ER95" s="898"/>
      <c r="ES95" s="898"/>
      <c r="ET95" s="898"/>
      <c r="EU95" s="898"/>
      <c r="EV95" s="898"/>
      <c r="EW95" s="898"/>
      <c r="EX95" s="898"/>
      <c r="EY95" s="898"/>
      <c r="EZ95" s="1348" t="str">
        <f t="shared" si="1030"/>
        <v>GH CALiMAGic</v>
      </c>
      <c r="FA95" s="1224">
        <f t="shared" si="1031"/>
        <v>0</v>
      </c>
      <c r="FB95" s="1224">
        <f t="shared" si="1032"/>
        <v>0.01</v>
      </c>
      <c r="FC95" s="1224">
        <f t="shared" si="1033"/>
        <v>0</v>
      </c>
      <c r="FD95" s="544">
        <f t="shared" si="1034"/>
        <v>0</v>
      </c>
      <c r="FE95" s="544">
        <f t="shared" si="1035"/>
        <v>0</v>
      </c>
      <c r="FF95" s="324">
        <f t="shared" si="1036"/>
        <v>0</v>
      </c>
      <c r="FG95" s="549">
        <f t="shared" si="1037"/>
        <v>0</v>
      </c>
      <c r="FH95" s="549">
        <f t="shared" si="1038"/>
        <v>0</v>
      </c>
      <c r="FI95" s="549">
        <f t="shared" si="1039"/>
        <v>0</v>
      </c>
      <c r="FJ95" s="549">
        <f t="shared" si="1040"/>
        <v>0</v>
      </c>
      <c r="FK95" s="549">
        <f t="shared" si="1041"/>
        <v>0</v>
      </c>
      <c r="FL95" s="549">
        <f t="shared" si="1042"/>
        <v>0</v>
      </c>
      <c r="FM95" s="549">
        <f t="shared" si="1043"/>
        <v>0</v>
      </c>
      <c r="FN95" s="549">
        <f t="shared" si="1044"/>
        <v>0</v>
      </c>
      <c r="FO95" s="1203">
        <f t="shared" si="1045"/>
        <v>0.01</v>
      </c>
      <c r="FP95" s="544">
        <f t="shared" si="1046"/>
        <v>0</v>
      </c>
      <c r="FQ95" s="324">
        <f t="shared" si="1047"/>
        <v>0</v>
      </c>
      <c r="FR95" s="548">
        <f t="shared" si="1048"/>
        <v>1.4999999999999999E-2</v>
      </c>
      <c r="FS95" s="548">
        <f t="shared" si="1049"/>
        <v>0.05</v>
      </c>
      <c r="FT95" s="548">
        <f t="shared" ref="FT95:FT108" si="1120">SUM($CP95*$BT95) +$FK95</f>
        <v>0</v>
      </c>
      <c r="FU95" s="548">
        <f t="shared" si="1050"/>
        <v>0</v>
      </c>
      <c r="FV95" s="928">
        <f t="shared" si="1051"/>
        <v>0</v>
      </c>
      <c r="FW95" s="928">
        <f t="shared" si="1052"/>
        <v>1E-3</v>
      </c>
      <c r="FX95" s="928">
        <f t="shared" si="1053"/>
        <v>0</v>
      </c>
      <c r="FY95" s="928">
        <f t="shared" si="1054"/>
        <v>0</v>
      </c>
      <c r="FZ95" s="928">
        <f t="shared" si="1055"/>
        <v>0</v>
      </c>
      <c r="GA95" s="928">
        <f t="shared" si="1056"/>
        <v>0</v>
      </c>
      <c r="GB95" s="928">
        <f t="shared" si="1057"/>
        <v>0</v>
      </c>
      <c r="GC95" s="928">
        <f t="shared" si="1058"/>
        <v>0</v>
      </c>
      <c r="GD95" s="326">
        <f t="shared" si="1059"/>
        <v>0</v>
      </c>
      <c r="GE95" s="326">
        <f t="shared" si="1060"/>
        <v>0</v>
      </c>
      <c r="GF95" s="326">
        <f t="shared" si="1061"/>
        <v>0</v>
      </c>
      <c r="GG95" s="326">
        <f t="shared" si="1062"/>
        <v>0</v>
      </c>
      <c r="GH95" s="326">
        <f t="shared" si="1063"/>
        <v>0</v>
      </c>
      <c r="GI95" s="326">
        <f t="shared" si="1064"/>
        <v>0</v>
      </c>
      <c r="GJ95" s="326">
        <f t="shared" si="1065"/>
        <v>0</v>
      </c>
      <c r="GK95" s="326">
        <f t="shared" si="1066"/>
        <v>0</v>
      </c>
      <c r="GL95" s="326">
        <f t="shared" si="1067"/>
        <v>0</v>
      </c>
      <c r="GM95" s="326">
        <f t="shared" si="1068"/>
        <v>0</v>
      </c>
      <c r="GN95" s="326">
        <f t="shared" si="1069"/>
        <v>0</v>
      </c>
      <c r="GO95" s="326">
        <f t="shared" si="1070"/>
        <v>0</v>
      </c>
      <c r="GP95" s="326">
        <f t="shared" si="1071"/>
        <v>0</v>
      </c>
      <c r="GQ95" s="326">
        <f t="shared" si="1072"/>
        <v>0</v>
      </c>
      <c r="GR95" s="899"/>
      <c r="GS95" s="899"/>
      <c r="GT95" s="899"/>
      <c r="GU95" s="899"/>
      <c r="GV95" s="899"/>
      <c r="GW95" s="899"/>
      <c r="GX95" s="899"/>
      <c r="GY95" s="899"/>
      <c r="GZ95" s="1374"/>
      <c r="HA95" s="1225">
        <f t="shared" si="1073"/>
        <v>0</v>
      </c>
      <c r="HB95" s="1225">
        <f t="shared" si="1074"/>
        <v>3.2737165582698855E-3</v>
      </c>
      <c r="HC95" s="1225">
        <f t="shared" si="1075"/>
        <v>0</v>
      </c>
      <c r="HD95" s="542">
        <f t="shared" si="1076"/>
        <v>0</v>
      </c>
      <c r="HE95" s="542">
        <f t="shared" si="1077"/>
        <v>0</v>
      </c>
      <c r="HF95" s="321">
        <f t="shared" si="1078"/>
        <v>0</v>
      </c>
      <c r="HG95" s="547">
        <f t="shared" si="1079"/>
        <v>0</v>
      </c>
      <c r="HH95" s="547">
        <f t="shared" si="1080"/>
        <v>0</v>
      </c>
      <c r="HI95" s="547">
        <f t="shared" si="1081"/>
        <v>0</v>
      </c>
      <c r="HJ95" s="547">
        <f t="shared" si="1082"/>
        <v>0</v>
      </c>
      <c r="HK95" s="547">
        <f t="shared" si="1083"/>
        <v>0</v>
      </c>
      <c r="HL95" s="547">
        <f t="shared" si="1084"/>
        <v>0</v>
      </c>
      <c r="HM95" s="547">
        <f t="shared" si="1085"/>
        <v>0</v>
      </c>
      <c r="HN95" s="547">
        <f t="shared" si="1086"/>
        <v>0</v>
      </c>
      <c r="HO95" s="1225">
        <f t="shared" si="1087"/>
        <v>0</v>
      </c>
      <c r="HP95" s="542">
        <f t="shared" si="1088"/>
        <v>0</v>
      </c>
      <c r="HQ95" s="321">
        <f t="shared" si="1089"/>
        <v>0</v>
      </c>
      <c r="HR95" s="547">
        <f t="shared" si="1090"/>
        <v>4.9105748374048287E-3</v>
      </c>
      <c r="HS95" s="547">
        <f t="shared" si="1091"/>
        <v>1.636858279134943E-2</v>
      </c>
      <c r="HT95" s="547">
        <f t="shared" si="1092"/>
        <v>0</v>
      </c>
      <c r="HU95" s="547">
        <f t="shared" si="1093"/>
        <v>0</v>
      </c>
      <c r="HV95" s="931">
        <f t="shared" si="1094"/>
        <v>0</v>
      </c>
      <c r="HW95" s="931">
        <f t="shared" si="1095"/>
        <v>3.273716558269886E-4</v>
      </c>
      <c r="HX95" s="931">
        <f t="shared" si="1096"/>
        <v>0</v>
      </c>
      <c r="HY95" s="931">
        <f t="shared" si="1097"/>
        <v>0</v>
      </c>
      <c r="HZ95" s="931">
        <f t="shared" si="1098"/>
        <v>0</v>
      </c>
      <c r="IA95" s="931">
        <f t="shared" si="1099"/>
        <v>0</v>
      </c>
      <c r="IB95" s="931">
        <f t="shared" si="1100"/>
        <v>0</v>
      </c>
      <c r="IC95" s="931">
        <f t="shared" si="1101"/>
        <v>0</v>
      </c>
      <c r="ID95" s="1226">
        <f t="shared" si="1102"/>
        <v>0</v>
      </c>
      <c r="IE95" s="1226">
        <f t="shared" si="1103"/>
        <v>0</v>
      </c>
      <c r="IF95" s="1226">
        <f t="shared" si="1104"/>
        <v>0</v>
      </c>
      <c r="IG95" s="1226">
        <f t="shared" si="1105"/>
        <v>0</v>
      </c>
      <c r="IH95" s="1226">
        <f t="shared" si="1106"/>
        <v>0</v>
      </c>
      <c r="II95" s="1226">
        <f t="shared" si="1107"/>
        <v>0</v>
      </c>
      <c r="IJ95" s="1226">
        <f t="shared" si="1108"/>
        <v>0</v>
      </c>
      <c r="IK95" s="1226">
        <f t="shared" si="1109"/>
        <v>0</v>
      </c>
      <c r="IL95" s="1226">
        <f t="shared" si="1110"/>
        <v>0</v>
      </c>
      <c r="IM95" s="1226">
        <f t="shared" si="1111"/>
        <v>0</v>
      </c>
      <c r="IN95" s="1226">
        <f t="shared" si="1112"/>
        <v>0</v>
      </c>
      <c r="IO95" s="1226">
        <f t="shared" si="1113"/>
        <v>0</v>
      </c>
      <c r="IP95" s="1226">
        <f t="shared" si="1114"/>
        <v>0</v>
      </c>
      <c r="IQ95" s="1226">
        <f t="shared" si="1115"/>
        <v>0</v>
      </c>
      <c r="IR95" s="902"/>
      <c r="IS95" s="902"/>
      <c r="IT95" s="902"/>
      <c r="IU95" s="902"/>
      <c r="IV95" s="902"/>
      <c r="IW95" s="902"/>
      <c r="IX95" s="902"/>
      <c r="IY95" s="902"/>
      <c r="IZ95" s="1365"/>
      <c r="JA95" s="1231">
        <f t="shared" ref="JA95:KQ95" si="1121">SUM(BW95*$DP$15)</f>
        <v>0</v>
      </c>
      <c r="JB95" s="1231">
        <f t="shared" si="1121"/>
        <v>46.9</v>
      </c>
      <c r="JC95" s="1231">
        <f t="shared" si="1121"/>
        <v>0</v>
      </c>
      <c r="JD95" s="942">
        <f t="shared" si="1121"/>
        <v>0</v>
      </c>
      <c r="JE95" s="942">
        <f t="shared" si="1121"/>
        <v>0</v>
      </c>
      <c r="JF95" s="943">
        <f t="shared" si="1121"/>
        <v>0</v>
      </c>
      <c r="JG95" s="944">
        <f t="shared" si="1121"/>
        <v>0</v>
      </c>
      <c r="JH95" s="944">
        <f t="shared" si="1121"/>
        <v>0</v>
      </c>
      <c r="JI95" s="944">
        <f t="shared" si="1121"/>
        <v>0</v>
      </c>
      <c r="JJ95" s="944">
        <f t="shared" si="1121"/>
        <v>0</v>
      </c>
      <c r="JK95" s="944">
        <f t="shared" si="1121"/>
        <v>0</v>
      </c>
      <c r="JL95" s="944">
        <f t="shared" si="1121"/>
        <v>0</v>
      </c>
      <c r="JM95" s="944">
        <f t="shared" si="1121"/>
        <v>0</v>
      </c>
      <c r="JN95" s="944">
        <f t="shared" si="1121"/>
        <v>0</v>
      </c>
      <c r="JO95" s="1231">
        <f t="shared" si="1121"/>
        <v>0</v>
      </c>
      <c r="JP95" s="942">
        <f t="shared" si="1121"/>
        <v>0</v>
      </c>
      <c r="JQ95" s="943">
        <f t="shared" si="1121"/>
        <v>0</v>
      </c>
      <c r="JR95" s="944">
        <f t="shared" si="1121"/>
        <v>70.349999999999994</v>
      </c>
      <c r="JS95" s="944">
        <f t="shared" si="1121"/>
        <v>234.5</v>
      </c>
      <c r="JT95" s="944">
        <f t="shared" si="1121"/>
        <v>0</v>
      </c>
      <c r="JU95" s="944">
        <f t="shared" si="1121"/>
        <v>0</v>
      </c>
      <c r="JV95" s="945">
        <f t="shared" si="1121"/>
        <v>0</v>
      </c>
      <c r="JW95" s="945">
        <f t="shared" si="1121"/>
        <v>4.6900000000000004</v>
      </c>
      <c r="JX95" s="945">
        <f t="shared" si="1121"/>
        <v>0</v>
      </c>
      <c r="JY95" s="945">
        <f t="shared" si="1121"/>
        <v>0</v>
      </c>
      <c r="JZ95" s="945">
        <f t="shared" si="1121"/>
        <v>0</v>
      </c>
      <c r="KA95" s="945">
        <f t="shared" si="1121"/>
        <v>0</v>
      </c>
      <c r="KB95" s="945">
        <f t="shared" si="1121"/>
        <v>0</v>
      </c>
      <c r="KC95" s="945">
        <f t="shared" si="1121"/>
        <v>0</v>
      </c>
      <c r="KD95" s="946">
        <f t="shared" si="1121"/>
        <v>0</v>
      </c>
      <c r="KE95" s="946">
        <f t="shared" si="1121"/>
        <v>0</v>
      </c>
      <c r="KF95" s="946">
        <f t="shared" si="1121"/>
        <v>0</v>
      </c>
      <c r="KG95" s="946">
        <f t="shared" si="1121"/>
        <v>0</v>
      </c>
      <c r="KH95" s="946">
        <f t="shared" si="1121"/>
        <v>0</v>
      </c>
      <c r="KI95" s="946">
        <f t="shared" si="1121"/>
        <v>0</v>
      </c>
      <c r="KJ95" s="946">
        <f t="shared" si="1121"/>
        <v>0</v>
      </c>
      <c r="KK95" s="946">
        <f t="shared" si="1121"/>
        <v>0</v>
      </c>
      <c r="KL95" s="946">
        <f t="shared" si="1121"/>
        <v>0</v>
      </c>
      <c r="KM95" s="946">
        <f t="shared" si="1121"/>
        <v>0</v>
      </c>
      <c r="KN95" s="946">
        <f t="shared" si="1121"/>
        <v>0</v>
      </c>
      <c r="KO95" s="946">
        <f t="shared" si="1121"/>
        <v>0</v>
      </c>
      <c r="KP95" s="946">
        <f t="shared" si="1121"/>
        <v>0</v>
      </c>
      <c r="KQ95" s="946">
        <f t="shared" si="1121"/>
        <v>0</v>
      </c>
      <c r="KR95" s="898"/>
      <c r="KS95" s="898"/>
      <c r="KT95" s="898"/>
      <c r="KU95" s="898"/>
      <c r="KV95" s="898"/>
      <c r="KW95" s="898"/>
      <c r="KX95" s="898"/>
      <c r="KY95" s="898"/>
      <c r="KZ95" s="1363"/>
      <c r="LA95" s="1217">
        <f t="shared" ref="LA95:MM95" si="1122">SUM(JA95/$DO$15)</f>
        <v>0</v>
      </c>
      <c r="LB95" s="1217">
        <f t="shared" si="1122"/>
        <v>12.391017173051518</v>
      </c>
      <c r="LC95" s="1217">
        <f t="shared" si="1122"/>
        <v>0</v>
      </c>
      <c r="LD95" s="545">
        <f t="shared" si="1122"/>
        <v>0</v>
      </c>
      <c r="LE95" s="545">
        <f t="shared" si="1122"/>
        <v>0</v>
      </c>
      <c r="LF95" s="329">
        <f t="shared" si="1122"/>
        <v>0</v>
      </c>
      <c r="LG95" s="550">
        <f t="shared" si="1122"/>
        <v>0</v>
      </c>
      <c r="LH95" s="550">
        <f t="shared" si="1122"/>
        <v>0</v>
      </c>
      <c r="LI95" s="550">
        <f t="shared" si="1122"/>
        <v>0</v>
      </c>
      <c r="LJ95" s="550">
        <f t="shared" si="1122"/>
        <v>0</v>
      </c>
      <c r="LK95" s="550">
        <f t="shared" si="1122"/>
        <v>0</v>
      </c>
      <c r="LL95" s="550">
        <f t="shared" si="1122"/>
        <v>0</v>
      </c>
      <c r="LM95" s="550">
        <f t="shared" si="1122"/>
        <v>0</v>
      </c>
      <c r="LN95" s="550">
        <f t="shared" si="1122"/>
        <v>0</v>
      </c>
      <c r="LO95" s="1217">
        <f t="shared" si="1122"/>
        <v>0</v>
      </c>
      <c r="LP95" s="1217">
        <f t="shared" si="1122"/>
        <v>0</v>
      </c>
      <c r="LQ95" s="1217">
        <f t="shared" si="1122"/>
        <v>0</v>
      </c>
      <c r="LR95" s="550">
        <f t="shared" si="1122"/>
        <v>18.586525759577277</v>
      </c>
      <c r="LS95" s="550">
        <f t="shared" si="1122"/>
        <v>61.955085865257594</v>
      </c>
      <c r="LT95" s="550">
        <f t="shared" si="1122"/>
        <v>0</v>
      </c>
      <c r="LU95" s="550">
        <f t="shared" si="1122"/>
        <v>0</v>
      </c>
      <c r="LV95" s="932">
        <f t="shared" si="1122"/>
        <v>0</v>
      </c>
      <c r="LW95" s="932">
        <f t="shared" si="1122"/>
        <v>1.239101717305152</v>
      </c>
      <c r="LX95" s="932">
        <f t="shared" si="1122"/>
        <v>0</v>
      </c>
      <c r="LY95" s="932">
        <f t="shared" si="1122"/>
        <v>0</v>
      </c>
      <c r="LZ95" s="932">
        <f t="shared" si="1122"/>
        <v>0</v>
      </c>
      <c r="MA95" s="932">
        <f t="shared" si="1122"/>
        <v>0</v>
      </c>
      <c r="MB95" s="932">
        <f t="shared" si="1122"/>
        <v>0</v>
      </c>
      <c r="MC95" s="932">
        <f t="shared" si="1122"/>
        <v>0</v>
      </c>
      <c r="MD95" s="932">
        <f t="shared" si="1122"/>
        <v>0</v>
      </c>
      <c r="ME95" s="327">
        <f t="shared" si="1122"/>
        <v>0</v>
      </c>
      <c r="MF95" s="327">
        <f t="shared" si="1122"/>
        <v>0</v>
      </c>
      <c r="MG95" s="327">
        <f t="shared" si="1122"/>
        <v>0</v>
      </c>
      <c r="MH95" s="327">
        <f t="shared" si="1122"/>
        <v>0</v>
      </c>
      <c r="MI95" s="327">
        <f t="shared" si="1122"/>
        <v>0</v>
      </c>
      <c r="MJ95" s="327">
        <f t="shared" si="1122"/>
        <v>0</v>
      </c>
      <c r="MK95" s="327">
        <f t="shared" si="1122"/>
        <v>0</v>
      </c>
      <c r="ML95" s="327">
        <f t="shared" si="1122"/>
        <v>0</v>
      </c>
      <c r="MM95" s="327">
        <f t="shared" si="1122"/>
        <v>0</v>
      </c>
      <c r="MN95" s="327">
        <f t="shared" ref="MN95:MP95" si="1123">SUM(KN95/$DO$15)</f>
        <v>0</v>
      </c>
      <c r="MO95" s="327">
        <f t="shared" si="1123"/>
        <v>0</v>
      </c>
      <c r="MP95" s="327">
        <f t="shared" si="1123"/>
        <v>0</v>
      </c>
      <c r="MQ95" s="327">
        <f>SUM(KQ95/$DO$15)</f>
        <v>0</v>
      </c>
    </row>
    <row r="96" spans="1:355" s="317" customFormat="1" ht="15" hidden="1" customHeight="1" outlineLevel="1" thickTop="1" thickBot="1" x14ac:dyDescent="0.3">
      <c r="A96" s="941"/>
      <c r="B96" s="1928" t="str">
        <f>$B$36</f>
        <v>Full Light</v>
      </c>
      <c r="C96" s="1924"/>
      <c r="D96" s="653">
        <v>1</v>
      </c>
      <c r="E96" s="836"/>
      <c r="F96" s="319"/>
      <c r="G96" s="1928"/>
      <c r="H96" s="1924"/>
      <c r="I96" s="788"/>
      <c r="J96" s="836"/>
      <c r="K96" s="319"/>
      <c r="L96" s="782"/>
      <c r="M96" s="837">
        <f>((E90*L96)/1)*(D96)</f>
        <v>0</v>
      </c>
      <c r="N96" s="784">
        <f t="shared" si="1005"/>
        <v>0</v>
      </c>
      <c r="O96" s="1534"/>
      <c r="P96" s="789">
        <v>1.8</v>
      </c>
      <c r="Q96" s="837">
        <f>((E90*P96)/1)*(D96)</f>
        <v>36</v>
      </c>
      <c r="R96" s="784">
        <f t="shared" si="1006"/>
        <v>148.49578308312201</v>
      </c>
      <c r="S96" s="1534"/>
      <c r="T96" s="789">
        <v>4.7</v>
      </c>
      <c r="U96" s="837">
        <f>((E90*T96)/1)*(D96)</f>
        <v>94</v>
      </c>
      <c r="V96" s="784">
        <f t="shared" si="1007"/>
        <v>245.38492422113987</v>
      </c>
      <c r="W96" s="1534"/>
      <c r="X96" s="789">
        <v>5.7</v>
      </c>
      <c r="Y96" s="837">
        <f>((E90*X96)/1)*(D96)</f>
        <v>114</v>
      </c>
      <c r="Z96" s="784">
        <f t="shared" si="1008"/>
        <v>189.62702177300721</v>
      </c>
      <c r="AA96" s="1534"/>
      <c r="AB96" s="789">
        <v>3.8</v>
      </c>
      <c r="AC96" s="837">
        <f>((E90*AB96)/1)*(D96)</f>
        <v>76</v>
      </c>
      <c r="AD96" s="784">
        <f t="shared" si="1009"/>
        <v>157.68937907927591</v>
      </c>
      <c r="AE96" s="1534"/>
      <c r="AF96" s="789"/>
      <c r="AG96" s="837">
        <f>((E90*AF96)/1)*(D96)</f>
        <v>0</v>
      </c>
      <c r="AH96" s="784">
        <f t="shared" si="1010"/>
        <v>0</v>
      </c>
      <c r="AI96" s="1534"/>
      <c r="AJ96" s="789">
        <v>1</v>
      </c>
      <c r="AK96" s="837">
        <f>((E90*AJ96)/1)*(D96)</f>
        <v>20</v>
      </c>
      <c r="AL96" s="784">
        <f t="shared" si="1011"/>
        <v>11.434613095470732</v>
      </c>
      <c r="AM96" s="1534"/>
      <c r="AN96" s="789"/>
      <c r="AO96" s="838">
        <f>((E90*AN96)/1)*(D96)</f>
        <v>0</v>
      </c>
      <c r="AP96" s="784">
        <f t="shared" si="1012"/>
        <v>0</v>
      </c>
      <c r="AQ96" s="1534"/>
      <c r="AR96" s="789"/>
      <c r="AS96" s="837">
        <f>((E90*AR96)/1)*(D96)</f>
        <v>0</v>
      </c>
      <c r="AT96" s="784">
        <f t="shared" si="1013"/>
        <v>0</v>
      </c>
      <c r="AU96" s="1534"/>
      <c r="AV96" s="789"/>
      <c r="AW96" s="837">
        <f>((E90*AV96)/1)*(D96)</f>
        <v>0</v>
      </c>
      <c r="AX96" s="784">
        <f t="shared" si="1014"/>
        <v>0</v>
      </c>
      <c r="AY96" s="1534"/>
      <c r="AZ96" s="789"/>
      <c r="BA96" s="839">
        <f>((E90*AZ96)/1)*(D96)</f>
        <v>0</v>
      </c>
      <c r="BB96" s="784">
        <f t="shared" si="1015"/>
        <v>0</v>
      </c>
      <c r="BC96" s="649"/>
      <c r="BD96" s="840"/>
      <c r="BE96" s="837">
        <f>((E90*BD96)/1)*(D96)</f>
        <v>0</v>
      </c>
      <c r="BF96" s="319"/>
      <c r="BG96" s="880">
        <f t="shared" si="1016"/>
        <v>1.5052634425040314</v>
      </c>
      <c r="BH96" s="881">
        <f t="shared" si="1017"/>
        <v>1.5161399392015216</v>
      </c>
      <c r="BI96" s="786">
        <f t="shared" si="1018"/>
        <v>758.06996960076083</v>
      </c>
      <c r="BJ96" s="792"/>
      <c r="BK96" s="786">
        <f t="shared" si="1019"/>
        <v>1061.2979574410651</v>
      </c>
      <c r="BL96" s="1948" t="s">
        <v>1362</v>
      </c>
      <c r="BM96" s="1949"/>
      <c r="BN96" s="1950"/>
      <c r="BO96" s="1580"/>
      <c r="BP96" s="1580"/>
      <c r="BQ96" s="1484"/>
      <c r="BR96" s="734">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245.38492422113987</v>
      </c>
      <c r="BS96" s="692">
        <f t="shared" si="1028"/>
        <v>168.78065477821266</v>
      </c>
      <c r="BT96" s="693">
        <f>T91</f>
        <v>4.7</v>
      </c>
      <c r="BU96" s="1146" t="str">
        <f>$BU$16</f>
        <v>GH FloraMicro</v>
      </c>
      <c r="BV96" s="1156" t="str">
        <f>$BV$16</f>
        <v>Micro</v>
      </c>
      <c r="BW96" s="1239">
        <f>BW$16</f>
        <v>3.0000000000000001E-3</v>
      </c>
      <c r="BX96" s="1239">
        <f t="shared" ref="BX96:DM96" si="1124">BX$16</f>
        <v>4.7E-2</v>
      </c>
      <c r="BY96" s="1239">
        <f t="shared" si="1124"/>
        <v>0</v>
      </c>
      <c r="BZ96" s="1240">
        <f t="shared" si="1124"/>
        <v>0</v>
      </c>
      <c r="CA96" s="1240">
        <f t="shared" si="1124"/>
        <v>0</v>
      </c>
      <c r="CB96" s="1241">
        <f t="shared" si="1124"/>
        <v>0.01</v>
      </c>
      <c r="CC96" s="1242">
        <f t="shared" si="1124"/>
        <v>0</v>
      </c>
      <c r="CD96" s="1242">
        <f t="shared" si="1124"/>
        <v>0</v>
      </c>
      <c r="CE96" s="1242">
        <f t="shared" si="1124"/>
        <v>0</v>
      </c>
      <c r="CF96" s="1242">
        <f t="shared" si="1124"/>
        <v>0</v>
      </c>
      <c r="CG96" s="1242">
        <f t="shared" si="1124"/>
        <v>0</v>
      </c>
      <c r="CH96" s="1242">
        <f t="shared" si="1124"/>
        <v>0</v>
      </c>
      <c r="CI96" s="1242">
        <f t="shared" si="1124"/>
        <v>0</v>
      </c>
      <c r="CJ96" s="1242">
        <f t="shared" si="1124"/>
        <v>0</v>
      </c>
      <c r="CK96" s="1239">
        <f t="shared" si="1124"/>
        <v>0</v>
      </c>
      <c r="CL96" s="1240">
        <f t="shared" si="1124"/>
        <v>0</v>
      </c>
      <c r="CM96" s="1241">
        <f t="shared" si="1124"/>
        <v>0</v>
      </c>
      <c r="CN96" s="1242">
        <f t="shared" si="1124"/>
        <v>0</v>
      </c>
      <c r="CO96" s="1242">
        <f t="shared" si="1124"/>
        <v>0.05</v>
      </c>
      <c r="CP96" s="1242">
        <f t="shared" si="1124"/>
        <v>0</v>
      </c>
      <c r="CQ96" s="1242">
        <f t="shared" si="1124"/>
        <v>0</v>
      </c>
      <c r="CR96" s="1243">
        <f t="shared" si="1124"/>
        <v>5.0000000000000004E-6</v>
      </c>
      <c r="CS96" s="1243">
        <f t="shared" si="1124"/>
        <v>1E-3</v>
      </c>
      <c r="CT96" s="1243">
        <f t="shared" si="1124"/>
        <v>5.0000000000000001E-4</v>
      </c>
      <c r="CU96" s="1243">
        <f t="shared" si="1124"/>
        <v>7.9999999999999996E-6</v>
      </c>
      <c r="CV96" s="1243">
        <f t="shared" si="1124"/>
        <v>1.4999999999999999E-4</v>
      </c>
      <c r="CW96" s="1243">
        <f t="shared" si="1124"/>
        <v>1E-4</v>
      </c>
      <c r="CX96" s="1243">
        <f t="shared" si="1124"/>
        <v>1E-4</v>
      </c>
      <c r="CY96" s="1243">
        <f t="shared" si="1124"/>
        <v>0</v>
      </c>
      <c r="CZ96" s="1244">
        <f t="shared" si="1124"/>
        <v>0</v>
      </c>
      <c r="DA96" s="1244">
        <f t="shared" si="1124"/>
        <v>0</v>
      </c>
      <c r="DB96" s="1244">
        <f t="shared" si="1124"/>
        <v>0</v>
      </c>
      <c r="DC96" s="1244">
        <f t="shared" si="1124"/>
        <v>0</v>
      </c>
      <c r="DD96" s="1244">
        <f t="shared" si="1124"/>
        <v>0</v>
      </c>
      <c r="DE96" s="1244">
        <f t="shared" si="1124"/>
        <v>0</v>
      </c>
      <c r="DF96" s="1244">
        <f t="shared" si="1124"/>
        <v>0</v>
      </c>
      <c r="DG96" s="1244">
        <f t="shared" si="1124"/>
        <v>0</v>
      </c>
      <c r="DH96" s="1244">
        <f t="shared" si="1124"/>
        <v>0</v>
      </c>
      <c r="DI96" s="1244">
        <f t="shared" si="1124"/>
        <v>0</v>
      </c>
      <c r="DJ96" s="1244">
        <f t="shared" si="1124"/>
        <v>0</v>
      </c>
      <c r="DK96" s="1244">
        <f t="shared" si="1124"/>
        <v>0</v>
      </c>
      <c r="DL96" s="1244">
        <f t="shared" si="1124"/>
        <v>0</v>
      </c>
      <c r="DM96" s="1244">
        <f t="shared" si="1124"/>
        <v>0</v>
      </c>
      <c r="DN96" s="933"/>
      <c r="DT96" s="739"/>
      <c r="EM96" s="898"/>
      <c r="EN96" s="898"/>
      <c r="EO96" s="898"/>
      <c r="EP96" s="898"/>
      <c r="EQ96" s="898"/>
      <c r="ER96" s="898"/>
      <c r="ES96" s="898"/>
      <c r="ET96" s="898"/>
      <c r="EU96" s="898"/>
      <c r="EV96" s="898"/>
      <c r="EW96" s="898"/>
      <c r="EX96" s="898"/>
      <c r="EY96" s="898"/>
      <c r="EZ96" s="1348" t="str">
        <f t="shared" si="1030"/>
        <v>GH FloraMicro</v>
      </c>
      <c r="FA96" s="1224">
        <f t="shared" si="1031"/>
        <v>1.4100000000000001E-2</v>
      </c>
      <c r="FB96" s="1224">
        <f t="shared" si="1032"/>
        <v>0.22090000000000001</v>
      </c>
      <c r="FC96" s="1224">
        <f t="shared" si="1033"/>
        <v>0</v>
      </c>
      <c r="FD96" s="544">
        <f t="shared" si="1034"/>
        <v>0</v>
      </c>
      <c r="FE96" s="544">
        <f t="shared" si="1035"/>
        <v>0</v>
      </c>
      <c r="FF96" s="324">
        <f t="shared" si="1036"/>
        <v>3.9014699999999999E-2</v>
      </c>
      <c r="FG96" s="549">
        <f t="shared" si="1037"/>
        <v>0</v>
      </c>
      <c r="FH96" s="549">
        <f t="shared" si="1038"/>
        <v>0</v>
      </c>
      <c r="FI96" s="549">
        <f t="shared" si="1039"/>
        <v>0</v>
      </c>
      <c r="FJ96" s="549">
        <f t="shared" si="1040"/>
        <v>0</v>
      </c>
      <c r="FK96" s="549">
        <f t="shared" si="1041"/>
        <v>0</v>
      </c>
      <c r="FL96" s="549">
        <f t="shared" si="1042"/>
        <v>0</v>
      </c>
      <c r="FM96" s="549">
        <f t="shared" si="1043"/>
        <v>0</v>
      </c>
      <c r="FN96" s="549">
        <f t="shared" si="1044"/>
        <v>0</v>
      </c>
      <c r="FO96" s="1203">
        <f t="shared" si="1045"/>
        <v>0.23500000000000001</v>
      </c>
      <c r="FP96" s="544">
        <f t="shared" si="1046"/>
        <v>0</v>
      </c>
      <c r="FQ96" s="324">
        <f t="shared" si="1047"/>
        <v>3.9014699999999999E-2</v>
      </c>
      <c r="FR96" s="548">
        <f t="shared" si="1048"/>
        <v>0</v>
      </c>
      <c r="FS96" s="548">
        <f t="shared" si="1049"/>
        <v>0.23500000000000001</v>
      </c>
      <c r="FT96" s="548">
        <f t="shared" si="1120"/>
        <v>0</v>
      </c>
      <c r="FU96" s="548">
        <f t="shared" si="1050"/>
        <v>0</v>
      </c>
      <c r="FV96" s="928">
        <f t="shared" si="1051"/>
        <v>2.3500000000000002E-5</v>
      </c>
      <c r="FW96" s="928">
        <f t="shared" si="1052"/>
        <v>4.7000000000000002E-3</v>
      </c>
      <c r="FX96" s="928">
        <f t="shared" si="1053"/>
        <v>2.3500000000000001E-3</v>
      </c>
      <c r="FY96" s="928">
        <f t="shared" si="1054"/>
        <v>3.7599999999999999E-5</v>
      </c>
      <c r="FZ96" s="928">
        <f t="shared" si="1055"/>
        <v>7.0500000000000001E-4</v>
      </c>
      <c r="GA96" s="928">
        <f t="shared" si="1056"/>
        <v>4.7000000000000004E-4</v>
      </c>
      <c r="GB96" s="928">
        <f t="shared" si="1057"/>
        <v>4.7000000000000004E-4</v>
      </c>
      <c r="GC96" s="928">
        <f t="shared" si="1058"/>
        <v>0</v>
      </c>
      <c r="GD96" s="326">
        <f t="shared" si="1059"/>
        <v>0</v>
      </c>
      <c r="GE96" s="326">
        <f t="shared" si="1060"/>
        <v>0</v>
      </c>
      <c r="GF96" s="326">
        <f t="shared" si="1061"/>
        <v>0</v>
      </c>
      <c r="GG96" s="326">
        <f t="shared" si="1062"/>
        <v>0</v>
      </c>
      <c r="GH96" s="326">
        <f t="shared" si="1063"/>
        <v>0</v>
      </c>
      <c r="GI96" s="326">
        <f t="shared" si="1064"/>
        <v>0</v>
      </c>
      <c r="GJ96" s="326">
        <f t="shared" si="1065"/>
        <v>0</v>
      </c>
      <c r="GK96" s="326">
        <f t="shared" si="1066"/>
        <v>0</v>
      </c>
      <c r="GL96" s="326">
        <f t="shared" si="1067"/>
        <v>0</v>
      </c>
      <c r="GM96" s="326">
        <f t="shared" si="1068"/>
        <v>0</v>
      </c>
      <c r="GN96" s="326">
        <f t="shared" si="1069"/>
        <v>0</v>
      </c>
      <c r="GO96" s="326">
        <f t="shared" si="1070"/>
        <v>0</v>
      </c>
      <c r="GP96" s="326">
        <f t="shared" si="1071"/>
        <v>0</v>
      </c>
      <c r="GQ96" s="326">
        <f t="shared" si="1072"/>
        <v>0</v>
      </c>
      <c r="GR96" s="899"/>
      <c r="GS96" s="899"/>
      <c r="GT96" s="899"/>
      <c r="GU96" s="899"/>
      <c r="GV96" s="899"/>
      <c r="GW96" s="899"/>
      <c r="GX96" s="899"/>
      <c r="GY96" s="899"/>
      <c r="GZ96" s="1374"/>
      <c r="HA96" s="1225">
        <f t="shared" si="1073"/>
        <v>4.5962561665756334E-3</v>
      </c>
      <c r="HB96" s="1225">
        <f t="shared" si="1074"/>
        <v>7.200801327635159E-2</v>
      </c>
      <c r="HC96" s="1225">
        <f t="shared" si="1075"/>
        <v>0</v>
      </c>
      <c r="HD96" s="542">
        <f t="shared" si="1076"/>
        <v>0</v>
      </c>
      <c r="HE96" s="542">
        <f t="shared" si="1077"/>
        <v>0</v>
      </c>
      <c r="HF96" s="321">
        <f t="shared" si="1078"/>
        <v>1.2717840812914778E-2</v>
      </c>
      <c r="HG96" s="547">
        <f t="shared" si="1079"/>
        <v>0</v>
      </c>
      <c r="HH96" s="547">
        <f t="shared" si="1080"/>
        <v>0</v>
      </c>
      <c r="HI96" s="547">
        <f t="shared" si="1081"/>
        <v>0</v>
      </c>
      <c r="HJ96" s="547">
        <f t="shared" si="1082"/>
        <v>0</v>
      </c>
      <c r="HK96" s="547">
        <f t="shared" si="1083"/>
        <v>0</v>
      </c>
      <c r="HL96" s="547">
        <f t="shared" si="1084"/>
        <v>0</v>
      </c>
      <c r="HM96" s="547">
        <f t="shared" si="1085"/>
        <v>0</v>
      </c>
      <c r="HN96" s="547">
        <f t="shared" si="1086"/>
        <v>0</v>
      </c>
      <c r="HO96" s="1225">
        <f t="shared" si="1087"/>
        <v>0</v>
      </c>
      <c r="HP96" s="542">
        <f t="shared" si="1088"/>
        <v>0</v>
      </c>
      <c r="HQ96" s="321">
        <f t="shared" si="1089"/>
        <v>0</v>
      </c>
      <c r="HR96" s="547">
        <f t="shared" si="1090"/>
        <v>0</v>
      </c>
      <c r="HS96" s="547">
        <f t="shared" si="1091"/>
        <v>7.6604269442927211E-2</v>
      </c>
      <c r="HT96" s="547">
        <f t="shared" si="1092"/>
        <v>0</v>
      </c>
      <c r="HU96" s="547">
        <f t="shared" si="1093"/>
        <v>0</v>
      </c>
      <c r="HV96" s="931">
        <f t="shared" si="1094"/>
        <v>7.6604269442927226E-6</v>
      </c>
      <c r="HW96" s="931">
        <f t="shared" si="1095"/>
        <v>1.5320853888585442E-3</v>
      </c>
      <c r="HX96" s="931">
        <f t="shared" si="1096"/>
        <v>7.660426944292721E-4</v>
      </c>
      <c r="HY96" s="931">
        <f t="shared" si="1097"/>
        <v>1.2256683110868353E-5</v>
      </c>
      <c r="HZ96" s="931">
        <f t="shared" si="1098"/>
        <v>2.2981280832878162E-4</v>
      </c>
      <c r="IA96" s="931">
        <f t="shared" si="1099"/>
        <v>1.5320853888585442E-4</v>
      </c>
      <c r="IB96" s="931">
        <f t="shared" si="1100"/>
        <v>1.5320853888585442E-4</v>
      </c>
      <c r="IC96" s="931">
        <f t="shared" si="1101"/>
        <v>0</v>
      </c>
      <c r="ID96" s="1226">
        <f t="shared" si="1102"/>
        <v>0</v>
      </c>
      <c r="IE96" s="1226">
        <f t="shared" si="1103"/>
        <v>0</v>
      </c>
      <c r="IF96" s="1226">
        <f t="shared" si="1104"/>
        <v>0</v>
      </c>
      <c r="IG96" s="1226">
        <f t="shared" si="1105"/>
        <v>0</v>
      </c>
      <c r="IH96" s="1226">
        <f t="shared" si="1106"/>
        <v>0</v>
      </c>
      <c r="II96" s="1226">
        <f t="shared" si="1107"/>
        <v>0</v>
      </c>
      <c r="IJ96" s="1226">
        <f t="shared" si="1108"/>
        <v>0</v>
      </c>
      <c r="IK96" s="1226">
        <f t="shared" si="1109"/>
        <v>0</v>
      </c>
      <c r="IL96" s="1226">
        <f t="shared" si="1110"/>
        <v>0</v>
      </c>
      <c r="IM96" s="1226">
        <f t="shared" si="1111"/>
        <v>0</v>
      </c>
      <c r="IN96" s="1226">
        <f t="shared" si="1112"/>
        <v>0</v>
      </c>
      <c r="IO96" s="1226">
        <f t="shared" si="1113"/>
        <v>0</v>
      </c>
      <c r="IP96" s="1226">
        <f t="shared" si="1114"/>
        <v>0</v>
      </c>
      <c r="IQ96" s="1226">
        <f t="shared" si="1115"/>
        <v>0</v>
      </c>
      <c r="IR96" s="902"/>
      <c r="IS96" s="902"/>
      <c r="IT96" s="902"/>
      <c r="IU96" s="902"/>
      <c r="IV96" s="902"/>
      <c r="IW96" s="902"/>
      <c r="IX96" s="902"/>
      <c r="IY96" s="902"/>
      <c r="IZ96" s="1365"/>
      <c r="JA96" s="1231">
        <f t="shared" ref="JA96:KQ96" si="1125">SUM(BW96*$DP$16)</f>
        <v>14.01</v>
      </c>
      <c r="JB96" s="1231">
        <f t="shared" si="1125"/>
        <v>219.49</v>
      </c>
      <c r="JC96" s="1231">
        <f t="shared" si="1125"/>
        <v>0</v>
      </c>
      <c r="JD96" s="942">
        <f t="shared" si="1125"/>
        <v>0</v>
      </c>
      <c r="JE96" s="942">
        <f t="shared" si="1125"/>
        <v>0</v>
      </c>
      <c r="JF96" s="943">
        <f t="shared" si="1125"/>
        <v>46.7</v>
      </c>
      <c r="JG96" s="944">
        <f t="shared" si="1125"/>
        <v>0</v>
      </c>
      <c r="JH96" s="944">
        <f t="shared" si="1125"/>
        <v>0</v>
      </c>
      <c r="JI96" s="944">
        <f t="shared" si="1125"/>
        <v>0</v>
      </c>
      <c r="JJ96" s="944">
        <f t="shared" si="1125"/>
        <v>0</v>
      </c>
      <c r="JK96" s="944">
        <f t="shared" si="1125"/>
        <v>0</v>
      </c>
      <c r="JL96" s="944">
        <f t="shared" si="1125"/>
        <v>0</v>
      </c>
      <c r="JM96" s="944">
        <f t="shared" si="1125"/>
        <v>0</v>
      </c>
      <c r="JN96" s="944">
        <f t="shared" si="1125"/>
        <v>0</v>
      </c>
      <c r="JO96" s="1231">
        <f t="shared" si="1125"/>
        <v>0</v>
      </c>
      <c r="JP96" s="942">
        <f t="shared" si="1125"/>
        <v>0</v>
      </c>
      <c r="JQ96" s="943">
        <f t="shared" si="1125"/>
        <v>0</v>
      </c>
      <c r="JR96" s="944">
        <f t="shared" si="1125"/>
        <v>0</v>
      </c>
      <c r="JS96" s="944">
        <f t="shared" si="1125"/>
        <v>233.5</v>
      </c>
      <c r="JT96" s="944">
        <f t="shared" si="1125"/>
        <v>0</v>
      </c>
      <c r="JU96" s="944">
        <f t="shared" si="1125"/>
        <v>0</v>
      </c>
      <c r="JV96" s="945">
        <f t="shared" si="1125"/>
        <v>2.3350000000000003E-2</v>
      </c>
      <c r="JW96" s="945">
        <f t="shared" si="1125"/>
        <v>4.67</v>
      </c>
      <c r="JX96" s="945">
        <f t="shared" si="1125"/>
        <v>2.335</v>
      </c>
      <c r="JY96" s="945">
        <f t="shared" si="1125"/>
        <v>3.7359999999999997E-2</v>
      </c>
      <c r="JZ96" s="945">
        <f t="shared" si="1125"/>
        <v>0.7004999999999999</v>
      </c>
      <c r="KA96" s="945">
        <f t="shared" si="1125"/>
        <v>0.46700000000000003</v>
      </c>
      <c r="KB96" s="945">
        <f t="shared" si="1125"/>
        <v>0.46700000000000003</v>
      </c>
      <c r="KC96" s="945">
        <f t="shared" si="1125"/>
        <v>0</v>
      </c>
      <c r="KD96" s="946">
        <f t="shared" si="1125"/>
        <v>0</v>
      </c>
      <c r="KE96" s="946">
        <f t="shared" si="1125"/>
        <v>0</v>
      </c>
      <c r="KF96" s="946">
        <f t="shared" si="1125"/>
        <v>0</v>
      </c>
      <c r="KG96" s="946">
        <f t="shared" si="1125"/>
        <v>0</v>
      </c>
      <c r="KH96" s="946">
        <f t="shared" si="1125"/>
        <v>0</v>
      </c>
      <c r="KI96" s="946">
        <f t="shared" si="1125"/>
        <v>0</v>
      </c>
      <c r="KJ96" s="946">
        <f t="shared" si="1125"/>
        <v>0</v>
      </c>
      <c r="KK96" s="946">
        <f t="shared" si="1125"/>
        <v>0</v>
      </c>
      <c r="KL96" s="946">
        <f t="shared" si="1125"/>
        <v>0</v>
      </c>
      <c r="KM96" s="946">
        <f t="shared" si="1125"/>
        <v>0</v>
      </c>
      <c r="KN96" s="946">
        <f t="shared" si="1125"/>
        <v>0</v>
      </c>
      <c r="KO96" s="946">
        <f t="shared" si="1125"/>
        <v>0</v>
      </c>
      <c r="KP96" s="946">
        <f t="shared" si="1125"/>
        <v>0</v>
      </c>
      <c r="KQ96" s="946">
        <f t="shared" si="1125"/>
        <v>0</v>
      </c>
      <c r="KR96" s="898"/>
      <c r="KS96" s="898"/>
      <c r="KT96" s="898"/>
      <c r="KU96" s="898"/>
      <c r="KV96" s="898"/>
      <c r="KW96" s="898"/>
      <c r="KX96" s="898"/>
      <c r="KY96" s="898"/>
      <c r="KZ96" s="1363"/>
      <c r="LA96" s="1217">
        <f t="shared" ref="LA96:MM96" si="1126">SUM(JA96/$DO$16)</f>
        <v>3.7014531043593131</v>
      </c>
      <c r="LB96" s="1217">
        <f t="shared" si="1126"/>
        <v>57.989431968295904</v>
      </c>
      <c r="LC96" s="1217">
        <f t="shared" si="1126"/>
        <v>0</v>
      </c>
      <c r="LD96" s="545">
        <f t="shared" si="1126"/>
        <v>0</v>
      </c>
      <c r="LE96" s="545">
        <f t="shared" si="1126"/>
        <v>0</v>
      </c>
      <c r="LF96" s="329">
        <f t="shared" si="1126"/>
        <v>12.338177014531045</v>
      </c>
      <c r="LG96" s="550">
        <f t="shared" si="1126"/>
        <v>0</v>
      </c>
      <c r="LH96" s="550">
        <f t="shared" si="1126"/>
        <v>0</v>
      </c>
      <c r="LI96" s="550">
        <f t="shared" si="1126"/>
        <v>0</v>
      </c>
      <c r="LJ96" s="550">
        <f t="shared" si="1126"/>
        <v>0</v>
      </c>
      <c r="LK96" s="550">
        <f t="shared" si="1126"/>
        <v>0</v>
      </c>
      <c r="LL96" s="550">
        <f t="shared" si="1126"/>
        <v>0</v>
      </c>
      <c r="LM96" s="550">
        <f t="shared" si="1126"/>
        <v>0</v>
      </c>
      <c r="LN96" s="550">
        <f t="shared" si="1126"/>
        <v>0</v>
      </c>
      <c r="LO96" s="1217">
        <f t="shared" si="1126"/>
        <v>0</v>
      </c>
      <c r="LP96" s="1217">
        <f t="shared" si="1126"/>
        <v>0</v>
      </c>
      <c r="LQ96" s="1217">
        <f t="shared" si="1126"/>
        <v>0</v>
      </c>
      <c r="LR96" s="550">
        <f t="shared" si="1126"/>
        <v>0</v>
      </c>
      <c r="LS96" s="550">
        <f t="shared" si="1126"/>
        <v>61.690885072655213</v>
      </c>
      <c r="LT96" s="550">
        <f t="shared" si="1126"/>
        <v>0</v>
      </c>
      <c r="LU96" s="550">
        <f t="shared" si="1126"/>
        <v>0</v>
      </c>
      <c r="LV96" s="932">
        <f t="shared" si="1126"/>
        <v>6.1690885072655226E-3</v>
      </c>
      <c r="LW96" s="932">
        <f t="shared" si="1126"/>
        <v>1.2338177014531042</v>
      </c>
      <c r="LX96" s="932">
        <f t="shared" si="1126"/>
        <v>0.6169088507265521</v>
      </c>
      <c r="LY96" s="932">
        <f t="shared" si="1126"/>
        <v>9.8705416116248341E-3</v>
      </c>
      <c r="LZ96" s="932">
        <f t="shared" si="1126"/>
        <v>0.18507265521796562</v>
      </c>
      <c r="MA96" s="932">
        <f t="shared" si="1126"/>
        <v>0.12338177014531043</v>
      </c>
      <c r="MB96" s="932">
        <f t="shared" si="1126"/>
        <v>0.12338177014531043</v>
      </c>
      <c r="MC96" s="932">
        <f t="shared" si="1126"/>
        <v>0</v>
      </c>
      <c r="MD96" s="932">
        <f t="shared" si="1126"/>
        <v>0</v>
      </c>
      <c r="ME96" s="327">
        <f t="shared" si="1126"/>
        <v>0</v>
      </c>
      <c r="MF96" s="327">
        <f t="shared" si="1126"/>
        <v>0</v>
      </c>
      <c r="MG96" s="327">
        <f t="shared" si="1126"/>
        <v>0</v>
      </c>
      <c r="MH96" s="327">
        <f t="shared" si="1126"/>
        <v>0</v>
      </c>
      <c r="MI96" s="327">
        <f t="shared" si="1126"/>
        <v>0</v>
      </c>
      <c r="MJ96" s="327">
        <f t="shared" si="1126"/>
        <v>0</v>
      </c>
      <c r="MK96" s="327">
        <f t="shared" si="1126"/>
        <v>0</v>
      </c>
      <c r="ML96" s="327">
        <f t="shared" si="1126"/>
        <v>0</v>
      </c>
      <c r="MM96" s="327">
        <f t="shared" si="1126"/>
        <v>0</v>
      </c>
      <c r="MN96" s="327">
        <f t="shared" ref="MN96:MP96" si="1127">SUM(KN96/$DO$16)</f>
        <v>0</v>
      </c>
      <c r="MO96" s="327">
        <f t="shared" si="1127"/>
        <v>0</v>
      </c>
      <c r="MP96" s="327">
        <f t="shared" si="1127"/>
        <v>0</v>
      </c>
      <c r="MQ96" s="327">
        <f>SUM(KQ96/$DO$16)</f>
        <v>0</v>
      </c>
    </row>
    <row r="97" spans="1:355" s="317" customFormat="1" ht="15" hidden="1" customHeight="1" outlineLevel="1" thickTop="1" thickBot="1" x14ac:dyDescent="0.3">
      <c r="A97" s="941"/>
      <c r="B97" s="1923" t="str">
        <f>$B$37</f>
        <v>Full Medium</v>
      </c>
      <c r="C97" s="1924"/>
      <c r="D97" s="653">
        <v>1</v>
      </c>
      <c r="E97" s="841"/>
      <c r="F97" s="319"/>
      <c r="G97" s="1923"/>
      <c r="H97" s="1924"/>
      <c r="I97" s="781"/>
      <c r="J97" s="841"/>
      <c r="K97" s="319"/>
      <c r="L97" s="782"/>
      <c r="M97" s="842">
        <f>((E90*L97)/1)*(D97)</f>
        <v>0</v>
      </c>
      <c r="N97" s="784">
        <f t="shared" si="1005"/>
        <v>0</v>
      </c>
      <c r="O97" s="1534"/>
      <c r="P97" s="789">
        <v>1.9</v>
      </c>
      <c r="Q97" s="842">
        <f>((E90*P97)/1)*(D97)</f>
        <v>38</v>
      </c>
      <c r="R97" s="784">
        <f t="shared" si="1006"/>
        <v>156.74554880996212</v>
      </c>
      <c r="S97" s="1534"/>
      <c r="T97" s="789">
        <v>5.7</v>
      </c>
      <c r="U97" s="842">
        <f>((E90*T97)/1)*(D97)</f>
        <v>114</v>
      </c>
      <c r="V97" s="784">
        <f t="shared" si="1007"/>
        <v>297.59448256606322</v>
      </c>
      <c r="W97" s="1534"/>
      <c r="X97" s="789">
        <v>6.6</v>
      </c>
      <c r="Y97" s="842">
        <f>((E90*X97)/1)*(D97)</f>
        <v>132</v>
      </c>
      <c r="Z97" s="784">
        <f t="shared" si="1008"/>
        <v>219.56813047400831</v>
      </c>
      <c r="AA97" s="1534"/>
      <c r="AB97" s="789">
        <v>3.8</v>
      </c>
      <c r="AC97" s="842">
        <f>((E90*AB97)/1)*(D97)</f>
        <v>76</v>
      </c>
      <c r="AD97" s="784">
        <f t="shared" si="1009"/>
        <v>157.68937907927591</v>
      </c>
      <c r="AE97" s="1534"/>
      <c r="AF97" s="789"/>
      <c r="AG97" s="842">
        <f>((E90*AF97)/1)*(D97)</f>
        <v>0</v>
      </c>
      <c r="AH97" s="784">
        <f t="shared" si="1010"/>
        <v>0</v>
      </c>
      <c r="AI97" s="1534"/>
      <c r="AJ97" s="789">
        <v>1</v>
      </c>
      <c r="AK97" s="842">
        <f>((E90*AJ97)/1)*(D97)</f>
        <v>20</v>
      </c>
      <c r="AL97" s="784">
        <f t="shared" si="1011"/>
        <v>11.434613095470732</v>
      </c>
      <c r="AM97" s="1534"/>
      <c r="AN97" s="789"/>
      <c r="AO97" s="833">
        <f>((E90*AN97)/1)*(D97)</f>
        <v>0</v>
      </c>
      <c r="AP97" s="784">
        <f t="shared" si="1012"/>
        <v>0</v>
      </c>
      <c r="AQ97" s="1534"/>
      <c r="AR97" s="789"/>
      <c r="AS97" s="842">
        <f>((E90*AR97)/1)*(D97)</f>
        <v>0</v>
      </c>
      <c r="AT97" s="784">
        <f t="shared" si="1013"/>
        <v>0</v>
      </c>
      <c r="AU97" s="1534"/>
      <c r="AV97" s="789"/>
      <c r="AW97" s="842">
        <f>((E90*AV97)/1)*(D97)</f>
        <v>0</v>
      </c>
      <c r="AX97" s="784">
        <f t="shared" si="1014"/>
        <v>0</v>
      </c>
      <c r="AY97" s="1534"/>
      <c r="AZ97" s="789"/>
      <c r="BA97" s="843">
        <f>((E90*AZ97)/1)*(D97)</f>
        <v>0</v>
      </c>
      <c r="BB97" s="784">
        <f t="shared" si="1015"/>
        <v>0</v>
      </c>
      <c r="BC97" s="649"/>
      <c r="BD97" s="840"/>
      <c r="BE97" s="842">
        <f>((E90*BD97)/1)*(D97)</f>
        <v>0</v>
      </c>
      <c r="BF97" s="319"/>
      <c r="BG97" s="880">
        <f t="shared" si="1016"/>
        <v>1.6860643080495603</v>
      </c>
      <c r="BH97" s="881">
        <f t="shared" si="1017"/>
        <v>1.6969408047470504</v>
      </c>
      <c r="BI97" s="786">
        <f t="shared" si="1018"/>
        <v>848.47040237352519</v>
      </c>
      <c r="BJ97" s="792"/>
      <c r="BK97" s="786">
        <f t="shared" si="1019"/>
        <v>1187.8585633229354</v>
      </c>
      <c r="BL97" s="1943" t="s">
        <v>1378</v>
      </c>
      <c r="BM97" s="1830"/>
      <c r="BN97" s="1944"/>
      <c r="BO97" s="1580"/>
      <c r="BP97" s="1580"/>
      <c r="BQ97" s="1484"/>
      <c r="BR97" s="734">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189.62702177300719</v>
      </c>
      <c r="BS97" s="692">
        <f t="shared" si="1028"/>
        <v>135.44787269500515</v>
      </c>
      <c r="BT97" s="693">
        <f>X91</f>
        <v>5.7</v>
      </c>
      <c r="BU97" s="1146" t="str">
        <f>$BU$17</f>
        <v>GH Flora Gro</v>
      </c>
      <c r="BV97" s="1157" t="str">
        <f>$BV$17</f>
        <v>Grow</v>
      </c>
      <c r="BW97" s="1239">
        <f>BW$17</f>
        <v>2.5000000000000001E-3</v>
      </c>
      <c r="BX97" s="1239">
        <f t="shared" ref="BX97:DM97" si="1128">BX$17</f>
        <v>1.7500000000000002E-2</v>
      </c>
      <c r="BY97" s="1239">
        <f t="shared" si="1128"/>
        <v>0</v>
      </c>
      <c r="BZ97" s="1240">
        <f t="shared" si="1128"/>
        <v>0.01</v>
      </c>
      <c r="CA97" s="1240">
        <f t="shared" si="1128"/>
        <v>0</v>
      </c>
      <c r="CB97" s="1241">
        <f t="shared" si="1128"/>
        <v>0.06</v>
      </c>
      <c r="CC97" s="1242">
        <f t="shared" si="1128"/>
        <v>0</v>
      </c>
      <c r="CD97" s="1242">
        <f t="shared" si="1128"/>
        <v>0</v>
      </c>
      <c r="CE97" s="1242">
        <f t="shared" si="1128"/>
        <v>0</v>
      </c>
      <c r="CF97" s="1242">
        <f t="shared" si="1128"/>
        <v>0</v>
      </c>
      <c r="CG97" s="1242">
        <f t="shared" si="1128"/>
        <v>0</v>
      </c>
      <c r="CH97" s="1242">
        <f t="shared" si="1128"/>
        <v>0</v>
      </c>
      <c r="CI97" s="1242">
        <f t="shared" si="1128"/>
        <v>0</v>
      </c>
      <c r="CJ97" s="1242">
        <f t="shared" si="1128"/>
        <v>0</v>
      </c>
      <c r="CK97" s="1239">
        <f t="shared" si="1128"/>
        <v>0</v>
      </c>
      <c r="CL97" s="1240">
        <f t="shared" si="1128"/>
        <v>0</v>
      </c>
      <c r="CM97" s="1241">
        <f t="shared" si="1128"/>
        <v>0</v>
      </c>
      <c r="CN97" s="1242">
        <f t="shared" si="1128"/>
        <v>5.0000000000000001E-3</v>
      </c>
      <c r="CO97" s="1242">
        <f t="shared" si="1128"/>
        <v>0</v>
      </c>
      <c r="CP97" s="1242">
        <f t="shared" si="1128"/>
        <v>0</v>
      </c>
      <c r="CQ97" s="1242">
        <f t="shared" si="1128"/>
        <v>0</v>
      </c>
      <c r="CR97" s="1243">
        <f t="shared" si="1128"/>
        <v>0</v>
      </c>
      <c r="CS97" s="1243">
        <f t="shared" si="1128"/>
        <v>0</v>
      </c>
      <c r="CT97" s="1243">
        <f t="shared" si="1128"/>
        <v>0</v>
      </c>
      <c r="CU97" s="1243">
        <f t="shared" si="1128"/>
        <v>0</v>
      </c>
      <c r="CV97" s="1243">
        <f t="shared" si="1128"/>
        <v>0</v>
      </c>
      <c r="CW97" s="1243">
        <f t="shared" si="1128"/>
        <v>0</v>
      </c>
      <c r="CX97" s="1243">
        <f t="shared" si="1128"/>
        <v>0</v>
      </c>
      <c r="CY97" s="1243">
        <f t="shared" si="1128"/>
        <v>0</v>
      </c>
      <c r="CZ97" s="1244">
        <f t="shared" si="1128"/>
        <v>0</v>
      </c>
      <c r="DA97" s="1244">
        <f t="shared" si="1128"/>
        <v>0</v>
      </c>
      <c r="DB97" s="1244">
        <f t="shared" si="1128"/>
        <v>0</v>
      </c>
      <c r="DC97" s="1244">
        <f t="shared" si="1128"/>
        <v>0</v>
      </c>
      <c r="DD97" s="1244">
        <f t="shared" si="1128"/>
        <v>0</v>
      </c>
      <c r="DE97" s="1244">
        <f t="shared" si="1128"/>
        <v>0</v>
      </c>
      <c r="DF97" s="1244">
        <f t="shared" si="1128"/>
        <v>0</v>
      </c>
      <c r="DG97" s="1244">
        <f t="shared" si="1128"/>
        <v>0</v>
      </c>
      <c r="DH97" s="1244">
        <f t="shared" si="1128"/>
        <v>0</v>
      </c>
      <c r="DI97" s="1244">
        <f t="shared" si="1128"/>
        <v>0</v>
      </c>
      <c r="DJ97" s="1244">
        <f t="shared" si="1128"/>
        <v>0</v>
      </c>
      <c r="DK97" s="1244">
        <f t="shared" si="1128"/>
        <v>0</v>
      </c>
      <c r="DL97" s="1244">
        <f t="shared" si="1128"/>
        <v>0</v>
      </c>
      <c r="DM97" s="1244">
        <f t="shared" si="1128"/>
        <v>0</v>
      </c>
      <c r="DN97" s="933"/>
      <c r="DT97" s="739"/>
      <c r="EM97" s="898"/>
      <c r="EN97" s="898"/>
      <c r="EO97" s="898"/>
      <c r="EP97" s="898"/>
      <c r="EQ97" s="898"/>
      <c r="ER97" s="898"/>
      <c r="ES97" s="898"/>
      <c r="ET97" s="898"/>
      <c r="EU97" s="898"/>
      <c r="EV97" s="898"/>
      <c r="EW97" s="898"/>
      <c r="EX97" s="898"/>
      <c r="EY97" s="898"/>
      <c r="EZ97" s="1348" t="str">
        <f t="shared" si="1030"/>
        <v>GH Flora Gro</v>
      </c>
      <c r="FA97" s="1224">
        <f t="shared" si="1031"/>
        <v>1.4250000000000001E-2</v>
      </c>
      <c r="FB97" s="1224">
        <f t="shared" si="1032"/>
        <v>9.9750000000000019E-2</v>
      </c>
      <c r="FC97" s="1224">
        <f t="shared" si="1033"/>
        <v>0</v>
      </c>
      <c r="FD97" s="544">
        <f t="shared" si="1034"/>
        <v>2.4874800000000002E-2</v>
      </c>
      <c r="FE97" s="544">
        <f t="shared" si="1035"/>
        <v>0</v>
      </c>
      <c r="FF97" s="324">
        <f t="shared" si="1036"/>
        <v>0.28389419999999999</v>
      </c>
      <c r="FG97" s="549">
        <f t="shared" si="1037"/>
        <v>0</v>
      </c>
      <c r="FH97" s="549">
        <f t="shared" si="1038"/>
        <v>0</v>
      </c>
      <c r="FI97" s="549">
        <f t="shared" si="1039"/>
        <v>0</v>
      </c>
      <c r="FJ97" s="549">
        <f t="shared" si="1040"/>
        <v>0</v>
      </c>
      <c r="FK97" s="549">
        <f t="shared" si="1041"/>
        <v>0</v>
      </c>
      <c r="FL97" s="549">
        <f t="shared" si="1042"/>
        <v>0</v>
      </c>
      <c r="FM97" s="549">
        <f t="shared" si="1043"/>
        <v>0</v>
      </c>
      <c r="FN97" s="549">
        <f t="shared" si="1044"/>
        <v>0</v>
      </c>
      <c r="FO97" s="1203">
        <f t="shared" si="1045"/>
        <v>0.11400000000000002</v>
      </c>
      <c r="FP97" s="544">
        <f t="shared" si="1046"/>
        <v>2.4874800000000002E-2</v>
      </c>
      <c r="FQ97" s="324">
        <f t="shared" si="1047"/>
        <v>0.28389419999999999</v>
      </c>
      <c r="FR97" s="548">
        <f t="shared" si="1048"/>
        <v>2.8500000000000001E-2</v>
      </c>
      <c r="FS97" s="548">
        <f t="shared" si="1049"/>
        <v>0</v>
      </c>
      <c r="FT97" s="548">
        <f t="shared" si="1120"/>
        <v>0</v>
      </c>
      <c r="FU97" s="548">
        <f t="shared" si="1050"/>
        <v>0</v>
      </c>
      <c r="FV97" s="928">
        <f t="shared" si="1051"/>
        <v>0</v>
      </c>
      <c r="FW97" s="928">
        <f t="shared" si="1052"/>
        <v>0</v>
      </c>
      <c r="FX97" s="928">
        <f t="shared" si="1053"/>
        <v>0</v>
      </c>
      <c r="FY97" s="928">
        <f t="shared" si="1054"/>
        <v>0</v>
      </c>
      <c r="FZ97" s="928">
        <f t="shared" si="1055"/>
        <v>0</v>
      </c>
      <c r="GA97" s="928">
        <f t="shared" si="1056"/>
        <v>0</v>
      </c>
      <c r="GB97" s="928">
        <f t="shared" si="1057"/>
        <v>0</v>
      </c>
      <c r="GC97" s="928">
        <f t="shared" si="1058"/>
        <v>0</v>
      </c>
      <c r="GD97" s="326">
        <f t="shared" si="1059"/>
        <v>0</v>
      </c>
      <c r="GE97" s="326">
        <f t="shared" si="1060"/>
        <v>0</v>
      </c>
      <c r="GF97" s="326">
        <f t="shared" si="1061"/>
        <v>0</v>
      </c>
      <c r="GG97" s="326">
        <f t="shared" si="1062"/>
        <v>0</v>
      </c>
      <c r="GH97" s="326">
        <f t="shared" si="1063"/>
        <v>0</v>
      </c>
      <c r="GI97" s="326">
        <f t="shared" si="1064"/>
        <v>0</v>
      </c>
      <c r="GJ97" s="326">
        <f t="shared" si="1065"/>
        <v>0</v>
      </c>
      <c r="GK97" s="326">
        <f t="shared" si="1066"/>
        <v>0</v>
      </c>
      <c r="GL97" s="326">
        <f t="shared" si="1067"/>
        <v>0</v>
      </c>
      <c r="GM97" s="326">
        <f t="shared" si="1068"/>
        <v>0</v>
      </c>
      <c r="GN97" s="326">
        <f t="shared" si="1069"/>
        <v>0</v>
      </c>
      <c r="GO97" s="326">
        <f t="shared" si="1070"/>
        <v>0</v>
      </c>
      <c r="GP97" s="326">
        <f t="shared" si="1071"/>
        <v>0</v>
      </c>
      <c r="GQ97" s="326">
        <f t="shared" si="1072"/>
        <v>0</v>
      </c>
      <c r="GR97" s="899"/>
      <c r="GS97" s="899"/>
      <c r="GT97" s="899"/>
      <c r="GU97" s="899"/>
      <c r="GV97" s="899"/>
      <c r="GW97" s="899"/>
      <c r="GX97" s="899"/>
      <c r="GY97" s="899"/>
      <c r="GZ97" s="1374"/>
      <c r="HA97" s="1225">
        <f t="shared" si="1073"/>
        <v>4.2771211536884284E-3</v>
      </c>
      <c r="HB97" s="1225">
        <f t="shared" si="1074"/>
        <v>2.9939848075819002E-2</v>
      </c>
      <c r="HC97" s="1225">
        <f t="shared" si="1075"/>
        <v>0</v>
      </c>
      <c r="HD97" s="542">
        <f t="shared" si="1076"/>
        <v>7.4661426858785209E-3</v>
      </c>
      <c r="HE97" s="542">
        <f t="shared" si="1077"/>
        <v>0</v>
      </c>
      <c r="HF97" s="321">
        <f t="shared" si="1078"/>
        <v>8.5210518472242328E-2</v>
      </c>
      <c r="HG97" s="547">
        <f t="shared" si="1079"/>
        <v>0</v>
      </c>
      <c r="HH97" s="547">
        <f t="shared" si="1080"/>
        <v>0</v>
      </c>
      <c r="HI97" s="547">
        <f t="shared" si="1081"/>
        <v>0</v>
      </c>
      <c r="HJ97" s="547">
        <f t="shared" si="1082"/>
        <v>0</v>
      </c>
      <c r="HK97" s="547">
        <f t="shared" si="1083"/>
        <v>0</v>
      </c>
      <c r="HL97" s="547">
        <f t="shared" si="1084"/>
        <v>0</v>
      </c>
      <c r="HM97" s="547">
        <f t="shared" si="1085"/>
        <v>0</v>
      </c>
      <c r="HN97" s="547">
        <f t="shared" si="1086"/>
        <v>0</v>
      </c>
      <c r="HO97" s="1225">
        <f t="shared" si="1087"/>
        <v>0</v>
      </c>
      <c r="HP97" s="542">
        <f t="shared" si="1088"/>
        <v>0</v>
      </c>
      <c r="HQ97" s="321">
        <f t="shared" si="1089"/>
        <v>0</v>
      </c>
      <c r="HR97" s="547">
        <f t="shared" si="1090"/>
        <v>8.5542423073768567E-3</v>
      </c>
      <c r="HS97" s="547">
        <f t="shared" si="1091"/>
        <v>0</v>
      </c>
      <c r="HT97" s="547">
        <f t="shared" si="1092"/>
        <v>0</v>
      </c>
      <c r="HU97" s="547">
        <f t="shared" si="1093"/>
        <v>0</v>
      </c>
      <c r="HV97" s="931">
        <f t="shared" si="1094"/>
        <v>0</v>
      </c>
      <c r="HW97" s="931">
        <f t="shared" si="1095"/>
        <v>0</v>
      </c>
      <c r="HX97" s="931">
        <f t="shared" si="1096"/>
        <v>0</v>
      </c>
      <c r="HY97" s="931">
        <f t="shared" si="1097"/>
        <v>0</v>
      </c>
      <c r="HZ97" s="931">
        <f t="shared" si="1098"/>
        <v>0</v>
      </c>
      <c r="IA97" s="931">
        <f t="shared" si="1099"/>
        <v>0</v>
      </c>
      <c r="IB97" s="931">
        <f t="shared" si="1100"/>
        <v>0</v>
      </c>
      <c r="IC97" s="931">
        <f t="shared" si="1101"/>
        <v>0</v>
      </c>
      <c r="ID97" s="1226">
        <f t="shared" si="1102"/>
        <v>0</v>
      </c>
      <c r="IE97" s="1226">
        <f t="shared" si="1103"/>
        <v>0</v>
      </c>
      <c r="IF97" s="1226">
        <f t="shared" si="1104"/>
        <v>0</v>
      </c>
      <c r="IG97" s="1226">
        <f t="shared" si="1105"/>
        <v>0</v>
      </c>
      <c r="IH97" s="1226">
        <f t="shared" si="1106"/>
        <v>0</v>
      </c>
      <c r="II97" s="1226">
        <f t="shared" si="1107"/>
        <v>0</v>
      </c>
      <c r="IJ97" s="1226">
        <f t="shared" si="1108"/>
        <v>0</v>
      </c>
      <c r="IK97" s="1226">
        <f t="shared" si="1109"/>
        <v>0</v>
      </c>
      <c r="IL97" s="1226">
        <f t="shared" si="1110"/>
        <v>0</v>
      </c>
      <c r="IM97" s="1226">
        <f t="shared" si="1111"/>
        <v>0</v>
      </c>
      <c r="IN97" s="1226">
        <f t="shared" si="1112"/>
        <v>0</v>
      </c>
      <c r="IO97" s="1226">
        <f t="shared" si="1113"/>
        <v>0</v>
      </c>
      <c r="IP97" s="1226">
        <f t="shared" si="1114"/>
        <v>0</v>
      </c>
      <c r="IQ97" s="1226">
        <f t="shared" si="1115"/>
        <v>0</v>
      </c>
      <c r="IR97" s="902"/>
      <c r="IS97" s="902"/>
      <c r="IT97" s="902"/>
      <c r="IU97" s="902"/>
      <c r="IV97" s="902"/>
      <c r="IW97" s="902"/>
      <c r="IX97" s="902"/>
      <c r="IY97" s="902"/>
      <c r="IZ97" s="1365"/>
      <c r="JA97" s="1231">
        <f t="shared" ref="JA97:KQ97" si="1129">SUM(BW97*$DP$17)</f>
        <v>10.75</v>
      </c>
      <c r="JB97" s="1231">
        <f t="shared" si="1129"/>
        <v>75.250000000000014</v>
      </c>
      <c r="JC97" s="1231">
        <f t="shared" si="1129"/>
        <v>0</v>
      </c>
      <c r="JD97" s="942">
        <f t="shared" si="1129"/>
        <v>43</v>
      </c>
      <c r="JE97" s="942">
        <f t="shared" si="1129"/>
        <v>0</v>
      </c>
      <c r="JF97" s="943">
        <f t="shared" si="1129"/>
        <v>258</v>
      </c>
      <c r="JG97" s="944">
        <f t="shared" si="1129"/>
        <v>0</v>
      </c>
      <c r="JH97" s="944">
        <f t="shared" si="1129"/>
        <v>0</v>
      </c>
      <c r="JI97" s="944">
        <f t="shared" si="1129"/>
        <v>0</v>
      </c>
      <c r="JJ97" s="944">
        <f t="shared" si="1129"/>
        <v>0</v>
      </c>
      <c r="JK97" s="944">
        <f t="shared" si="1129"/>
        <v>0</v>
      </c>
      <c r="JL97" s="944">
        <f t="shared" si="1129"/>
        <v>0</v>
      </c>
      <c r="JM97" s="944">
        <f t="shared" si="1129"/>
        <v>0</v>
      </c>
      <c r="JN97" s="944">
        <f t="shared" si="1129"/>
        <v>0</v>
      </c>
      <c r="JO97" s="1231">
        <f t="shared" si="1129"/>
        <v>0</v>
      </c>
      <c r="JP97" s="942">
        <f t="shared" si="1129"/>
        <v>0</v>
      </c>
      <c r="JQ97" s="943">
        <f t="shared" si="1129"/>
        <v>0</v>
      </c>
      <c r="JR97" s="944">
        <f t="shared" si="1129"/>
        <v>21.5</v>
      </c>
      <c r="JS97" s="944">
        <f t="shared" si="1129"/>
        <v>0</v>
      </c>
      <c r="JT97" s="944">
        <f t="shared" si="1129"/>
        <v>0</v>
      </c>
      <c r="JU97" s="944">
        <f t="shared" si="1129"/>
        <v>0</v>
      </c>
      <c r="JV97" s="945">
        <f t="shared" si="1129"/>
        <v>0</v>
      </c>
      <c r="JW97" s="945">
        <f t="shared" si="1129"/>
        <v>0</v>
      </c>
      <c r="JX97" s="945">
        <f t="shared" si="1129"/>
        <v>0</v>
      </c>
      <c r="JY97" s="945">
        <f t="shared" si="1129"/>
        <v>0</v>
      </c>
      <c r="JZ97" s="945">
        <f t="shared" si="1129"/>
        <v>0</v>
      </c>
      <c r="KA97" s="945">
        <f t="shared" si="1129"/>
        <v>0</v>
      </c>
      <c r="KB97" s="945">
        <f t="shared" si="1129"/>
        <v>0</v>
      </c>
      <c r="KC97" s="945">
        <f t="shared" si="1129"/>
        <v>0</v>
      </c>
      <c r="KD97" s="946">
        <f t="shared" si="1129"/>
        <v>0</v>
      </c>
      <c r="KE97" s="946">
        <f t="shared" si="1129"/>
        <v>0</v>
      </c>
      <c r="KF97" s="946">
        <f t="shared" si="1129"/>
        <v>0</v>
      </c>
      <c r="KG97" s="946">
        <f t="shared" si="1129"/>
        <v>0</v>
      </c>
      <c r="KH97" s="946">
        <f t="shared" si="1129"/>
        <v>0</v>
      </c>
      <c r="KI97" s="946">
        <f t="shared" si="1129"/>
        <v>0</v>
      </c>
      <c r="KJ97" s="946">
        <f t="shared" si="1129"/>
        <v>0</v>
      </c>
      <c r="KK97" s="946">
        <f t="shared" si="1129"/>
        <v>0</v>
      </c>
      <c r="KL97" s="946">
        <f t="shared" si="1129"/>
        <v>0</v>
      </c>
      <c r="KM97" s="946">
        <f t="shared" si="1129"/>
        <v>0</v>
      </c>
      <c r="KN97" s="946">
        <f t="shared" si="1129"/>
        <v>0</v>
      </c>
      <c r="KO97" s="946">
        <f t="shared" si="1129"/>
        <v>0</v>
      </c>
      <c r="KP97" s="946">
        <f t="shared" si="1129"/>
        <v>0</v>
      </c>
      <c r="KQ97" s="946">
        <f t="shared" si="1129"/>
        <v>0</v>
      </c>
      <c r="KR97" s="898"/>
      <c r="KS97" s="898"/>
      <c r="KT97" s="898"/>
      <c r="KU97" s="898"/>
      <c r="KV97" s="898"/>
      <c r="KW97" s="898"/>
      <c r="KX97" s="898"/>
      <c r="KY97" s="898"/>
      <c r="KZ97" s="1363"/>
      <c r="LA97" s="1217">
        <f t="shared" ref="LA97:MM97" si="1130">SUM(JA97/$DO$17)</f>
        <v>2.8401585204755615</v>
      </c>
      <c r="LB97" s="1217">
        <f t="shared" si="1130"/>
        <v>19.881109643328934</v>
      </c>
      <c r="LC97" s="1217">
        <f t="shared" si="1130"/>
        <v>0</v>
      </c>
      <c r="LD97" s="545">
        <f t="shared" si="1130"/>
        <v>11.360634081902246</v>
      </c>
      <c r="LE97" s="545">
        <f t="shared" si="1130"/>
        <v>0</v>
      </c>
      <c r="LF97" s="329">
        <f t="shared" si="1130"/>
        <v>68.163804491413472</v>
      </c>
      <c r="LG97" s="550">
        <f t="shared" si="1130"/>
        <v>0</v>
      </c>
      <c r="LH97" s="550">
        <f t="shared" si="1130"/>
        <v>0</v>
      </c>
      <c r="LI97" s="550">
        <f t="shared" si="1130"/>
        <v>0</v>
      </c>
      <c r="LJ97" s="550">
        <f t="shared" si="1130"/>
        <v>0</v>
      </c>
      <c r="LK97" s="550">
        <f t="shared" si="1130"/>
        <v>0</v>
      </c>
      <c r="LL97" s="550">
        <f t="shared" si="1130"/>
        <v>0</v>
      </c>
      <c r="LM97" s="550">
        <f t="shared" si="1130"/>
        <v>0</v>
      </c>
      <c r="LN97" s="550">
        <f t="shared" si="1130"/>
        <v>0</v>
      </c>
      <c r="LO97" s="1217">
        <f t="shared" si="1130"/>
        <v>0</v>
      </c>
      <c r="LP97" s="1217">
        <f t="shared" si="1130"/>
        <v>0</v>
      </c>
      <c r="LQ97" s="1217">
        <f t="shared" si="1130"/>
        <v>0</v>
      </c>
      <c r="LR97" s="550">
        <f t="shared" si="1130"/>
        <v>5.680317040951123</v>
      </c>
      <c r="LS97" s="550">
        <f t="shared" si="1130"/>
        <v>0</v>
      </c>
      <c r="LT97" s="550">
        <f t="shared" si="1130"/>
        <v>0</v>
      </c>
      <c r="LU97" s="550">
        <f t="shared" si="1130"/>
        <v>0</v>
      </c>
      <c r="LV97" s="932">
        <f t="shared" si="1130"/>
        <v>0</v>
      </c>
      <c r="LW97" s="932">
        <f t="shared" si="1130"/>
        <v>0</v>
      </c>
      <c r="LX97" s="932">
        <f t="shared" si="1130"/>
        <v>0</v>
      </c>
      <c r="LY97" s="932">
        <f t="shared" si="1130"/>
        <v>0</v>
      </c>
      <c r="LZ97" s="932">
        <f t="shared" si="1130"/>
        <v>0</v>
      </c>
      <c r="MA97" s="932">
        <f t="shared" si="1130"/>
        <v>0</v>
      </c>
      <c r="MB97" s="932">
        <f t="shared" si="1130"/>
        <v>0</v>
      </c>
      <c r="MC97" s="932">
        <f t="shared" si="1130"/>
        <v>0</v>
      </c>
      <c r="MD97" s="932">
        <f t="shared" si="1130"/>
        <v>0</v>
      </c>
      <c r="ME97" s="327">
        <f t="shared" si="1130"/>
        <v>0</v>
      </c>
      <c r="MF97" s="327">
        <f t="shared" si="1130"/>
        <v>0</v>
      </c>
      <c r="MG97" s="327">
        <f t="shared" si="1130"/>
        <v>0</v>
      </c>
      <c r="MH97" s="327">
        <f t="shared" si="1130"/>
        <v>0</v>
      </c>
      <c r="MI97" s="327">
        <f t="shared" si="1130"/>
        <v>0</v>
      </c>
      <c r="MJ97" s="327">
        <f t="shared" si="1130"/>
        <v>0</v>
      </c>
      <c r="MK97" s="327">
        <f t="shared" si="1130"/>
        <v>0</v>
      </c>
      <c r="ML97" s="327">
        <f t="shared" si="1130"/>
        <v>0</v>
      </c>
      <c r="MM97" s="327">
        <f t="shared" si="1130"/>
        <v>0</v>
      </c>
      <c r="MN97" s="327">
        <f t="shared" ref="MN97:MP97" si="1131">SUM(KN97/$DO$17)</f>
        <v>0</v>
      </c>
      <c r="MO97" s="327">
        <f t="shared" si="1131"/>
        <v>0</v>
      </c>
      <c r="MP97" s="327">
        <f t="shared" si="1131"/>
        <v>0</v>
      </c>
      <c r="MQ97" s="327">
        <f>SUM(KQ97/$DO$17)</f>
        <v>0</v>
      </c>
    </row>
    <row r="98" spans="1:355" s="317" customFormat="1" ht="15" hidden="1" customHeight="1" outlineLevel="1" thickTop="1" thickBot="1" x14ac:dyDescent="0.3">
      <c r="A98" s="941"/>
      <c r="B98" s="1928" t="str">
        <f>$B$38</f>
        <v>Testing</v>
      </c>
      <c r="C98" s="1924"/>
      <c r="D98" s="653">
        <v>1</v>
      </c>
      <c r="E98" s="836"/>
      <c r="F98" s="319"/>
      <c r="G98" s="1928"/>
      <c r="H98" s="1924"/>
      <c r="I98" s="788"/>
      <c r="J98" s="836"/>
      <c r="K98" s="319"/>
      <c r="L98" s="797"/>
      <c r="M98" s="837">
        <f>((E90*L98)/1)*(D98)</f>
        <v>0</v>
      </c>
      <c r="N98" s="784">
        <f t="shared" si="1005"/>
        <v>0</v>
      </c>
      <c r="O98" s="1534"/>
      <c r="P98" s="797">
        <v>1</v>
      </c>
      <c r="Q98" s="837">
        <f>((E90*P98)/1)*(D98)</f>
        <v>20</v>
      </c>
      <c r="R98" s="784">
        <f t="shared" si="1006"/>
        <v>82.497657268401113</v>
      </c>
      <c r="S98" s="1534"/>
      <c r="T98" s="797">
        <v>5</v>
      </c>
      <c r="U98" s="837">
        <f>((E90*T98)/1)*(D98)</f>
        <v>100</v>
      </c>
      <c r="V98" s="784">
        <f t="shared" si="1007"/>
        <v>261.04779172461684</v>
      </c>
      <c r="W98" s="1534"/>
      <c r="X98" s="797">
        <v>5</v>
      </c>
      <c r="Y98" s="837">
        <f>((E90*X98)/1)*(D98)</f>
        <v>100</v>
      </c>
      <c r="Z98" s="784">
        <f t="shared" si="1008"/>
        <v>166.33949278333967</v>
      </c>
      <c r="AA98" s="1534"/>
      <c r="AB98" s="797">
        <v>3</v>
      </c>
      <c r="AC98" s="837">
        <f>((E90*AB98)/1)*(D98)</f>
        <v>60</v>
      </c>
      <c r="AD98" s="784">
        <f t="shared" si="1009"/>
        <v>124.49161506258625</v>
      </c>
      <c r="AE98" s="1534"/>
      <c r="AF98" s="797"/>
      <c r="AG98" s="837">
        <f>((E90*AF98)/1)*(D98)</f>
        <v>0</v>
      </c>
      <c r="AH98" s="784">
        <f t="shared" si="1010"/>
        <v>0</v>
      </c>
      <c r="AI98" s="1534"/>
      <c r="AJ98" s="797">
        <v>1</v>
      </c>
      <c r="AK98" s="837">
        <f>((E90*AJ98)/1)*(D98)</f>
        <v>20</v>
      </c>
      <c r="AL98" s="784">
        <f t="shared" si="1011"/>
        <v>11.434613095470732</v>
      </c>
      <c r="AM98" s="1534"/>
      <c r="AN98" s="797"/>
      <c r="AO98" s="838">
        <f>((E90*AN98)/1)*(D98)</f>
        <v>0</v>
      </c>
      <c r="AP98" s="784">
        <f t="shared" si="1012"/>
        <v>0</v>
      </c>
      <c r="AQ98" s="1534"/>
      <c r="AR98" s="797"/>
      <c r="AS98" s="837">
        <f>((E90*AR98)/1)*(D98)</f>
        <v>0</v>
      </c>
      <c r="AT98" s="784">
        <f t="shared" si="1013"/>
        <v>0</v>
      </c>
      <c r="AU98" s="1534"/>
      <c r="AV98" s="797"/>
      <c r="AW98" s="837">
        <f>((E90*AV98)/1)*(D98)</f>
        <v>0</v>
      </c>
      <c r="AX98" s="784">
        <f t="shared" si="1014"/>
        <v>0</v>
      </c>
      <c r="AY98" s="1534"/>
      <c r="AZ98" s="797"/>
      <c r="BA98" s="839">
        <f>((E90*AZ98)/1)*(D98)</f>
        <v>0</v>
      </c>
      <c r="BB98" s="784">
        <f t="shared" si="1015"/>
        <v>0</v>
      </c>
      <c r="BC98" s="649"/>
      <c r="BD98" s="840"/>
      <c r="BE98" s="837">
        <f>((E90*BD98)/1)*(D98)</f>
        <v>0</v>
      </c>
      <c r="BF98" s="319"/>
      <c r="BG98" s="880">
        <f t="shared" si="1016"/>
        <v>1.2916223398688291</v>
      </c>
      <c r="BH98" s="881">
        <f t="shared" si="1017"/>
        <v>1.3024988365663193</v>
      </c>
      <c r="BI98" s="786">
        <f t="shared" si="1018"/>
        <v>651.24941828315968</v>
      </c>
      <c r="BJ98" s="800"/>
      <c r="BK98" s="786">
        <f t="shared" si="1019"/>
        <v>911.74918559642344</v>
      </c>
      <c r="BL98" s="1945"/>
      <c r="BM98" s="1946"/>
      <c r="BN98" s="1947"/>
      <c r="BO98" s="1581"/>
      <c r="BP98" s="1581"/>
      <c r="BQ98" s="1484"/>
      <c r="BR98" s="734">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157.68937907927594</v>
      </c>
      <c r="BS98" s="692">
        <f t="shared" si="1028"/>
        <v>92.75845828192702</v>
      </c>
      <c r="BT98" s="693">
        <f>AB91</f>
        <v>3.8</v>
      </c>
      <c r="BU98" s="1146" t="str">
        <f>$BU$18</f>
        <v>GH Flora Bloom</v>
      </c>
      <c r="BV98" s="1158" t="str">
        <f>$BV$18</f>
        <v>Bloom</v>
      </c>
      <c r="BW98" s="1239">
        <f>BW$18</f>
        <v>0</v>
      </c>
      <c r="BX98" s="1239">
        <f t="shared" ref="BX98:DM98" si="1132">BX$18</f>
        <v>0</v>
      </c>
      <c r="BY98" s="1239">
        <f t="shared" si="1132"/>
        <v>0</v>
      </c>
      <c r="BZ98" s="1240">
        <f t="shared" si="1132"/>
        <v>0.05</v>
      </c>
      <c r="CA98" s="1240">
        <f t="shared" si="1132"/>
        <v>0</v>
      </c>
      <c r="CB98" s="1241">
        <f t="shared" si="1132"/>
        <v>0.04</v>
      </c>
      <c r="CC98" s="1242">
        <f t="shared" si="1132"/>
        <v>0</v>
      </c>
      <c r="CD98" s="1242">
        <f t="shared" si="1132"/>
        <v>0</v>
      </c>
      <c r="CE98" s="1242">
        <f t="shared" si="1132"/>
        <v>0</v>
      </c>
      <c r="CF98" s="1242">
        <f t="shared" si="1132"/>
        <v>0</v>
      </c>
      <c r="CG98" s="1242">
        <f t="shared" si="1132"/>
        <v>0</v>
      </c>
      <c r="CH98" s="1242">
        <f t="shared" si="1132"/>
        <v>0</v>
      </c>
      <c r="CI98" s="1242">
        <f t="shared" si="1132"/>
        <v>0</v>
      </c>
      <c r="CJ98" s="1242">
        <f t="shared" si="1132"/>
        <v>0</v>
      </c>
      <c r="CK98" s="1239">
        <f t="shared" si="1132"/>
        <v>0</v>
      </c>
      <c r="CL98" s="1240">
        <f t="shared" si="1132"/>
        <v>0</v>
      </c>
      <c r="CM98" s="1241">
        <f t="shared" si="1132"/>
        <v>0</v>
      </c>
      <c r="CN98" s="1242">
        <f t="shared" si="1132"/>
        <v>1.4999999999999999E-2</v>
      </c>
      <c r="CO98" s="1242">
        <f t="shared" si="1132"/>
        <v>0</v>
      </c>
      <c r="CP98" s="1242">
        <f t="shared" si="1132"/>
        <v>0.01</v>
      </c>
      <c r="CQ98" s="1242">
        <f t="shared" si="1132"/>
        <v>0</v>
      </c>
      <c r="CR98" s="1243">
        <f t="shared" si="1132"/>
        <v>0</v>
      </c>
      <c r="CS98" s="1243">
        <f t="shared" si="1132"/>
        <v>0</v>
      </c>
      <c r="CT98" s="1243">
        <f t="shared" si="1132"/>
        <v>0</v>
      </c>
      <c r="CU98" s="1243">
        <f t="shared" si="1132"/>
        <v>0</v>
      </c>
      <c r="CV98" s="1243">
        <f t="shared" si="1132"/>
        <v>0</v>
      </c>
      <c r="CW98" s="1243">
        <f t="shared" si="1132"/>
        <v>0</v>
      </c>
      <c r="CX98" s="1243">
        <f t="shared" si="1132"/>
        <v>0</v>
      </c>
      <c r="CY98" s="1243">
        <f t="shared" si="1132"/>
        <v>0</v>
      </c>
      <c r="CZ98" s="1244">
        <f t="shared" si="1132"/>
        <v>0</v>
      </c>
      <c r="DA98" s="1244">
        <f t="shared" si="1132"/>
        <v>0</v>
      </c>
      <c r="DB98" s="1244">
        <f t="shared" si="1132"/>
        <v>0</v>
      </c>
      <c r="DC98" s="1244">
        <f t="shared" si="1132"/>
        <v>0</v>
      </c>
      <c r="DD98" s="1244">
        <f t="shared" si="1132"/>
        <v>0</v>
      </c>
      <c r="DE98" s="1244">
        <f t="shared" si="1132"/>
        <v>0</v>
      </c>
      <c r="DF98" s="1244">
        <f t="shared" si="1132"/>
        <v>0</v>
      </c>
      <c r="DG98" s="1244">
        <f t="shared" si="1132"/>
        <v>0</v>
      </c>
      <c r="DH98" s="1244">
        <f t="shared" si="1132"/>
        <v>0</v>
      </c>
      <c r="DI98" s="1244">
        <f t="shared" si="1132"/>
        <v>0</v>
      </c>
      <c r="DJ98" s="1244">
        <f t="shared" si="1132"/>
        <v>0</v>
      </c>
      <c r="DK98" s="1244">
        <f t="shared" si="1132"/>
        <v>0</v>
      </c>
      <c r="DL98" s="1244">
        <f t="shared" si="1132"/>
        <v>0</v>
      </c>
      <c r="DM98" s="1244">
        <f t="shared" si="1132"/>
        <v>0</v>
      </c>
      <c r="DN98" s="933"/>
      <c r="DT98" s="739"/>
      <c r="EM98" s="898"/>
      <c r="EN98" s="898"/>
      <c r="EO98" s="898"/>
      <c r="EP98" s="898"/>
      <c r="EQ98" s="898"/>
      <c r="ER98" s="898"/>
      <c r="ES98" s="898"/>
      <c r="ET98" s="898"/>
      <c r="EU98" s="898"/>
      <c r="EV98" s="898"/>
      <c r="EW98" s="898"/>
      <c r="EX98" s="898"/>
      <c r="EY98" s="898"/>
      <c r="EZ98" s="1348" t="str">
        <f t="shared" si="1030"/>
        <v>GH Flora Bloom</v>
      </c>
      <c r="FA98" s="1224">
        <f t="shared" si="1031"/>
        <v>0</v>
      </c>
      <c r="FB98" s="1224">
        <f t="shared" si="1032"/>
        <v>0</v>
      </c>
      <c r="FC98" s="1224">
        <f t="shared" si="1033"/>
        <v>0</v>
      </c>
      <c r="FD98" s="544">
        <f t="shared" si="1034"/>
        <v>8.2916000000000004E-2</v>
      </c>
      <c r="FE98" s="544">
        <f t="shared" si="1035"/>
        <v>0</v>
      </c>
      <c r="FF98" s="324">
        <f t="shared" si="1036"/>
        <v>0.12617519999999999</v>
      </c>
      <c r="FG98" s="549">
        <f t="shared" si="1037"/>
        <v>0</v>
      </c>
      <c r="FH98" s="549">
        <f t="shared" si="1038"/>
        <v>0</v>
      </c>
      <c r="FI98" s="549">
        <f t="shared" si="1039"/>
        <v>0</v>
      </c>
      <c r="FJ98" s="549">
        <f t="shared" si="1040"/>
        <v>0</v>
      </c>
      <c r="FK98" s="549">
        <f t="shared" si="1041"/>
        <v>0</v>
      </c>
      <c r="FL98" s="549">
        <f t="shared" si="1042"/>
        <v>0</v>
      </c>
      <c r="FM98" s="549">
        <f t="shared" si="1043"/>
        <v>0</v>
      </c>
      <c r="FN98" s="549">
        <f t="shared" si="1044"/>
        <v>0</v>
      </c>
      <c r="FO98" s="1203">
        <f t="shared" si="1045"/>
        <v>0</v>
      </c>
      <c r="FP98" s="544">
        <f t="shared" si="1046"/>
        <v>8.2916000000000004E-2</v>
      </c>
      <c r="FQ98" s="324">
        <f t="shared" si="1047"/>
        <v>0.12617519999999999</v>
      </c>
      <c r="FR98" s="548">
        <f t="shared" si="1048"/>
        <v>5.6999999999999995E-2</v>
      </c>
      <c r="FS98" s="548">
        <f t="shared" si="1049"/>
        <v>0</v>
      </c>
      <c r="FT98" s="548">
        <f t="shared" si="1120"/>
        <v>3.7999999999999999E-2</v>
      </c>
      <c r="FU98" s="548">
        <f t="shared" si="1050"/>
        <v>0</v>
      </c>
      <c r="FV98" s="928">
        <f t="shared" si="1051"/>
        <v>0</v>
      </c>
      <c r="FW98" s="928">
        <f t="shared" si="1052"/>
        <v>0</v>
      </c>
      <c r="FX98" s="928">
        <f t="shared" si="1053"/>
        <v>0</v>
      </c>
      <c r="FY98" s="928">
        <f t="shared" si="1054"/>
        <v>0</v>
      </c>
      <c r="FZ98" s="928">
        <f t="shared" si="1055"/>
        <v>0</v>
      </c>
      <c r="GA98" s="928">
        <f t="shared" si="1056"/>
        <v>0</v>
      </c>
      <c r="GB98" s="928">
        <f t="shared" si="1057"/>
        <v>0</v>
      </c>
      <c r="GC98" s="928">
        <f t="shared" si="1058"/>
        <v>0</v>
      </c>
      <c r="GD98" s="326">
        <f t="shared" si="1059"/>
        <v>0</v>
      </c>
      <c r="GE98" s="326">
        <f t="shared" si="1060"/>
        <v>0</v>
      </c>
      <c r="GF98" s="326">
        <f t="shared" si="1061"/>
        <v>0</v>
      </c>
      <c r="GG98" s="326">
        <f t="shared" si="1062"/>
        <v>0</v>
      </c>
      <c r="GH98" s="326">
        <f t="shared" si="1063"/>
        <v>0</v>
      </c>
      <c r="GI98" s="326">
        <f t="shared" si="1064"/>
        <v>0</v>
      </c>
      <c r="GJ98" s="326">
        <f t="shared" si="1065"/>
        <v>0</v>
      </c>
      <c r="GK98" s="326">
        <f t="shared" si="1066"/>
        <v>0</v>
      </c>
      <c r="GL98" s="326">
        <f t="shared" si="1067"/>
        <v>0</v>
      </c>
      <c r="GM98" s="326">
        <f t="shared" si="1068"/>
        <v>0</v>
      </c>
      <c r="GN98" s="326">
        <f t="shared" si="1069"/>
        <v>0</v>
      </c>
      <c r="GO98" s="326">
        <f t="shared" si="1070"/>
        <v>0</v>
      </c>
      <c r="GP98" s="326">
        <f t="shared" si="1071"/>
        <v>0</v>
      </c>
      <c r="GQ98" s="326">
        <f t="shared" si="1072"/>
        <v>0</v>
      </c>
      <c r="GR98" s="899"/>
      <c r="GS98" s="899"/>
      <c r="GT98" s="899"/>
      <c r="GU98" s="899"/>
      <c r="GV98" s="899"/>
      <c r="GW98" s="899"/>
      <c r="GX98" s="899"/>
      <c r="GY98" s="899"/>
      <c r="GZ98" s="1374"/>
      <c r="HA98" s="1225">
        <f t="shared" si="1073"/>
        <v>0</v>
      </c>
      <c r="HB98" s="1225">
        <f t="shared" si="1074"/>
        <v>0</v>
      </c>
      <c r="HC98" s="1225">
        <f t="shared" si="1075"/>
        <v>0</v>
      </c>
      <c r="HD98" s="542">
        <f t="shared" si="1076"/>
        <v>2.529228181185204E-2</v>
      </c>
      <c r="HE98" s="542">
        <f t="shared" si="1077"/>
        <v>0</v>
      </c>
      <c r="HF98" s="321">
        <f t="shared" si="1078"/>
        <v>3.84878517543875E-2</v>
      </c>
      <c r="HG98" s="547">
        <f t="shared" si="1079"/>
        <v>0</v>
      </c>
      <c r="HH98" s="547">
        <f t="shared" si="1080"/>
        <v>0</v>
      </c>
      <c r="HI98" s="547">
        <f t="shared" si="1081"/>
        <v>0</v>
      </c>
      <c r="HJ98" s="547">
        <f t="shared" si="1082"/>
        <v>0</v>
      </c>
      <c r="HK98" s="547">
        <f t="shared" si="1083"/>
        <v>0</v>
      </c>
      <c r="HL98" s="547">
        <f t="shared" si="1084"/>
        <v>0</v>
      </c>
      <c r="HM98" s="547">
        <f t="shared" si="1085"/>
        <v>0</v>
      </c>
      <c r="HN98" s="547">
        <f t="shared" si="1086"/>
        <v>0</v>
      </c>
      <c r="HO98" s="1225">
        <f t="shared" si="1087"/>
        <v>0</v>
      </c>
      <c r="HP98" s="542">
        <f t="shared" si="1088"/>
        <v>0</v>
      </c>
      <c r="HQ98" s="321">
        <f t="shared" si="1089"/>
        <v>0</v>
      </c>
      <c r="HR98" s="547">
        <f t="shared" si="1090"/>
        <v>1.7386994829412489E-2</v>
      </c>
      <c r="HS98" s="547">
        <f t="shared" si="1091"/>
        <v>0</v>
      </c>
      <c r="HT98" s="547">
        <f t="shared" si="1092"/>
        <v>1.1591329886274997E-2</v>
      </c>
      <c r="HU98" s="547">
        <f t="shared" si="1093"/>
        <v>0</v>
      </c>
      <c r="HV98" s="931">
        <f t="shared" si="1094"/>
        <v>0</v>
      </c>
      <c r="HW98" s="931">
        <f t="shared" si="1095"/>
        <v>0</v>
      </c>
      <c r="HX98" s="931">
        <f t="shared" si="1096"/>
        <v>0</v>
      </c>
      <c r="HY98" s="931">
        <f t="shared" si="1097"/>
        <v>0</v>
      </c>
      <c r="HZ98" s="931">
        <f t="shared" si="1098"/>
        <v>0</v>
      </c>
      <c r="IA98" s="931">
        <f t="shared" si="1099"/>
        <v>0</v>
      </c>
      <c r="IB98" s="931">
        <f t="shared" si="1100"/>
        <v>0</v>
      </c>
      <c r="IC98" s="931">
        <f t="shared" si="1101"/>
        <v>0</v>
      </c>
      <c r="ID98" s="1226">
        <f t="shared" si="1102"/>
        <v>0</v>
      </c>
      <c r="IE98" s="1226">
        <f t="shared" si="1103"/>
        <v>0</v>
      </c>
      <c r="IF98" s="1226">
        <f t="shared" si="1104"/>
        <v>0</v>
      </c>
      <c r="IG98" s="1226">
        <f t="shared" si="1105"/>
        <v>0</v>
      </c>
      <c r="IH98" s="1226">
        <f t="shared" si="1106"/>
        <v>0</v>
      </c>
      <c r="II98" s="1226">
        <f t="shared" si="1107"/>
        <v>0</v>
      </c>
      <c r="IJ98" s="1226">
        <f t="shared" si="1108"/>
        <v>0</v>
      </c>
      <c r="IK98" s="1226">
        <f t="shared" si="1109"/>
        <v>0</v>
      </c>
      <c r="IL98" s="1226">
        <f t="shared" si="1110"/>
        <v>0</v>
      </c>
      <c r="IM98" s="1226">
        <f t="shared" si="1111"/>
        <v>0</v>
      </c>
      <c r="IN98" s="1226">
        <f t="shared" si="1112"/>
        <v>0</v>
      </c>
      <c r="IO98" s="1226">
        <f t="shared" si="1113"/>
        <v>0</v>
      </c>
      <c r="IP98" s="1226">
        <f t="shared" si="1114"/>
        <v>0</v>
      </c>
      <c r="IQ98" s="1226">
        <f t="shared" si="1115"/>
        <v>0</v>
      </c>
      <c r="IR98" s="902"/>
      <c r="IS98" s="902"/>
      <c r="IT98" s="902"/>
      <c r="IU98" s="902"/>
      <c r="IV98" s="902"/>
      <c r="IW98" s="902"/>
      <c r="IX98" s="902"/>
      <c r="IY98" s="902"/>
      <c r="IZ98" s="1365"/>
      <c r="JA98" s="1231">
        <f t="shared" ref="JA98:KQ98" si="1133">SUM(BW98*$DP$18)</f>
        <v>0</v>
      </c>
      <c r="JB98" s="1231">
        <f t="shared" si="1133"/>
        <v>0</v>
      </c>
      <c r="JC98" s="1231">
        <f t="shared" si="1133"/>
        <v>0</v>
      </c>
      <c r="JD98" s="942">
        <f t="shared" si="1133"/>
        <v>218.5</v>
      </c>
      <c r="JE98" s="942">
        <f t="shared" si="1133"/>
        <v>0</v>
      </c>
      <c r="JF98" s="943">
        <f t="shared" si="1133"/>
        <v>174.8</v>
      </c>
      <c r="JG98" s="944">
        <f t="shared" si="1133"/>
        <v>0</v>
      </c>
      <c r="JH98" s="944">
        <f t="shared" si="1133"/>
        <v>0</v>
      </c>
      <c r="JI98" s="944">
        <f t="shared" si="1133"/>
        <v>0</v>
      </c>
      <c r="JJ98" s="944">
        <f t="shared" si="1133"/>
        <v>0</v>
      </c>
      <c r="JK98" s="944">
        <f t="shared" si="1133"/>
        <v>0</v>
      </c>
      <c r="JL98" s="944">
        <f t="shared" si="1133"/>
        <v>0</v>
      </c>
      <c r="JM98" s="944">
        <f t="shared" si="1133"/>
        <v>0</v>
      </c>
      <c r="JN98" s="944">
        <f t="shared" si="1133"/>
        <v>0</v>
      </c>
      <c r="JO98" s="1231">
        <f t="shared" si="1133"/>
        <v>0</v>
      </c>
      <c r="JP98" s="942">
        <f t="shared" si="1133"/>
        <v>0</v>
      </c>
      <c r="JQ98" s="943">
        <f t="shared" si="1133"/>
        <v>0</v>
      </c>
      <c r="JR98" s="944">
        <f t="shared" si="1133"/>
        <v>65.55</v>
      </c>
      <c r="JS98" s="944">
        <f t="shared" si="1133"/>
        <v>0</v>
      </c>
      <c r="JT98" s="944">
        <f t="shared" si="1133"/>
        <v>43.7</v>
      </c>
      <c r="JU98" s="944">
        <f t="shared" si="1133"/>
        <v>0</v>
      </c>
      <c r="JV98" s="945">
        <f t="shared" si="1133"/>
        <v>0</v>
      </c>
      <c r="JW98" s="945">
        <f t="shared" si="1133"/>
        <v>0</v>
      </c>
      <c r="JX98" s="945">
        <f t="shared" si="1133"/>
        <v>0</v>
      </c>
      <c r="JY98" s="945">
        <f t="shared" si="1133"/>
        <v>0</v>
      </c>
      <c r="JZ98" s="945">
        <f t="shared" si="1133"/>
        <v>0</v>
      </c>
      <c r="KA98" s="945">
        <f t="shared" si="1133"/>
        <v>0</v>
      </c>
      <c r="KB98" s="945">
        <f t="shared" si="1133"/>
        <v>0</v>
      </c>
      <c r="KC98" s="945">
        <f t="shared" si="1133"/>
        <v>0</v>
      </c>
      <c r="KD98" s="946">
        <f t="shared" si="1133"/>
        <v>0</v>
      </c>
      <c r="KE98" s="946">
        <f t="shared" si="1133"/>
        <v>0</v>
      </c>
      <c r="KF98" s="946">
        <f t="shared" si="1133"/>
        <v>0</v>
      </c>
      <c r="KG98" s="946">
        <f t="shared" si="1133"/>
        <v>0</v>
      </c>
      <c r="KH98" s="946">
        <f t="shared" si="1133"/>
        <v>0</v>
      </c>
      <c r="KI98" s="946">
        <f t="shared" si="1133"/>
        <v>0</v>
      </c>
      <c r="KJ98" s="946">
        <f t="shared" si="1133"/>
        <v>0</v>
      </c>
      <c r="KK98" s="946">
        <f t="shared" si="1133"/>
        <v>0</v>
      </c>
      <c r="KL98" s="946">
        <f t="shared" si="1133"/>
        <v>0</v>
      </c>
      <c r="KM98" s="946">
        <f t="shared" si="1133"/>
        <v>0</v>
      </c>
      <c r="KN98" s="946">
        <f t="shared" si="1133"/>
        <v>0</v>
      </c>
      <c r="KO98" s="946">
        <f t="shared" si="1133"/>
        <v>0</v>
      </c>
      <c r="KP98" s="946">
        <f t="shared" si="1133"/>
        <v>0</v>
      </c>
      <c r="KQ98" s="946">
        <f t="shared" si="1133"/>
        <v>0</v>
      </c>
      <c r="KR98" s="898"/>
      <c r="KS98" s="898"/>
      <c r="KT98" s="898"/>
      <c r="KU98" s="898"/>
      <c r="KV98" s="898"/>
      <c r="KW98" s="898"/>
      <c r="KX98" s="898"/>
      <c r="KY98" s="898"/>
      <c r="KZ98" s="1363"/>
      <c r="LA98" s="1217">
        <f t="shared" ref="LA98:MM98" si="1134">SUM(JA98/$DO$18)</f>
        <v>0</v>
      </c>
      <c r="LB98" s="1217">
        <f t="shared" si="1134"/>
        <v>0</v>
      </c>
      <c r="LC98" s="1217">
        <f t="shared" si="1134"/>
        <v>0</v>
      </c>
      <c r="LD98" s="545">
        <f t="shared" si="1134"/>
        <v>57.72787318361955</v>
      </c>
      <c r="LE98" s="545">
        <f t="shared" si="1134"/>
        <v>0</v>
      </c>
      <c r="LF98" s="329">
        <f t="shared" si="1134"/>
        <v>46.182298546895645</v>
      </c>
      <c r="LG98" s="550">
        <f t="shared" si="1134"/>
        <v>0</v>
      </c>
      <c r="LH98" s="550">
        <f t="shared" si="1134"/>
        <v>0</v>
      </c>
      <c r="LI98" s="550">
        <f t="shared" si="1134"/>
        <v>0</v>
      </c>
      <c r="LJ98" s="550">
        <f t="shared" si="1134"/>
        <v>0</v>
      </c>
      <c r="LK98" s="550">
        <f t="shared" si="1134"/>
        <v>0</v>
      </c>
      <c r="LL98" s="550">
        <f t="shared" si="1134"/>
        <v>0</v>
      </c>
      <c r="LM98" s="550">
        <f t="shared" si="1134"/>
        <v>0</v>
      </c>
      <c r="LN98" s="550">
        <f t="shared" si="1134"/>
        <v>0</v>
      </c>
      <c r="LO98" s="1217">
        <f t="shared" si="1134"/>
        <v>0</v>
      </c>
      <c r="LP98" s="1217">
        <f t="shared" si="1134"/>
        <v>0</v>
      </c>
      <c r="LQ98" s="1217">
        <f t="shared" si="1134"/>
        <v>0</v>
      </c>
      <c r="LR98" s="550">
        <f t="shared" si="1134"/>
        <v>17.318361955085862</v>
      </c>
      <c r="LS98" s="550">
        <f t="shared" si="1134"/>
        <v>0</v>
      </c>
      <c r="LT98" s="550">
        <f t="shared" si="1134"/>
        <v>11.545574636723911</v>
      </c>
      <c r="LU98" s="550">
        <f t="shared" si="1134"/>
        <v>0</v>
      </c>
      <c r="LV98" s="932">
        <f t="shared" si="1134"/>
        <v>0</v>
      </c>
      <c r="LW98" s="932">
        <f t="shared" si="1134"/>
        <v>0</v>
      </c>
      <c r="LX98" s="932">
        <f t="shared" si="1134"/>
        <v>0</v>
      </c>
      <c r="LY98" s="932">
        <f t="shared" si="1134"/>
        <v>0</v>
      </c>
      <c r="LZ98" s="932">
        <f t="shared" si="1134"/>
        <v>0</v>
      </c>
      <c r="MA98" s="932">
        <f t="shared" si="1134"/>
        <v>0</v>
      </c>
      <c r="MB98" s="932">
        <f t="shared" si="1134"/>
        <v>0</v>
      </c>
      <c r="MC98" s="932">
        <f t="shared" si="1134"/>
        <v>0</v>
      </c>
      <c r="MD98" s="932">
        <f t="shared" si="1134"/>
        <v>0</v>
      </c>
      <c r="ME98" s="327">
        <f t="shared" si="1134"/>
        <v>0</v>
      </c>
      <c r="MF98" s="327">
        <f t="shared" si="1134"/>
        <v>0</v>
      </c>
      <c r="MG98" s="327">
        <f t="shared" si="1134"/>
        <v>0</v>
      </c>
      <c r="MH98" s="327">
        <f t="shared" si="1134"/>
        <v>0</v>
      </c>
      <c r="MI98" s="327">
        <f t="shared" si="1134"/>
        <v>0</v>
      </c>
      <c r="MJ98" s="327">
        <f t="shared" si="1134"/>
        <v>0</v>
      </c>
      <c r="MK98" s="327">
        <f t="shared" si="1134"/>
        <v>0</v>
      </c>
      <c r="ML98" s="327">
        <f t="shared" si="1134"/>
        <v>0</v>
      </c>
      <c r="MM98" s="327">
        <f t="shared" si="1134"/>
        <v>0</v>
      </c>
      <c r="MN98" s="327">
        <f t="shared" ref="MN98:MP98" si="1135">SUM(KN98/$DO$18)</f>
        <v>0</v>
      </c>
      <c r="MO98" s="327">
        <f t="shared" si="1135"/>
        <v>0</v>
      </c>
      <c r="MP98" s="327">
        <f t="shared" si="1135"/>
        <v>0</v>
      </c>
      <c r="MQ98" s="327">
        <f>SUM(KQ98/$DO$18)</f>
        <v>0</v>
      </c>
    </row>
    <row r="99" spans="1:355" s="317" customFormat="1" ht="15" hidden="1" customHeight="1" outlineLevel="1" thickTop="1" thickBot="1" x14ac:dyDescent="0.3">
      <c r="A99" s="941"/>
      <c r="B99" s="620" t="s">
        <v>965</v>
      </c>
      <c r="C99" s="877">
        <v>20000</v>
      </c>
      <c r="D99" s="621" t="s">
        <v>825</v>
      </c>
      <c r="E99" s="760">
        <f>(C99/64.55337)</f>
        <v>309.8211603824866</v>
      </c>
      <c r="F99" s="761"/>
      <c r="G99" s="622" t="s">
        <v>966</v>
      </c>
      <c r="H99" s="877">
        <v>20000</v>
      </c>
      <c r="I99" s="621" t="s">
        <v>825</v>
      </c>
      <c r="J99" s="762">
        <f>(H99/69.5388)</f>
        <v>287.60921960114354</v>
      </c>
      <c r="K99" s="756"/>
      <c r="L99" s="802" t="s">
        <v>1313</v>
      </c>
      <c r="M99" s="803"/>
      <c r="N99" s="804"/>
      <c r="O99" s="1539"/>
      <c r="P99" s="806"/>
      <c r="Q99" s="803"/>
      <c r="R99" s="804"/>
      <c r="S99" s="1539"/>
      <c r="T99" s="806"/>
      <c r="U99" s="803"/>
      <c r="V99" s="804"/>
      <c r="W99" s="1539"/>
      <c r="X99" s="806"/>
      <c r="Y99" s="803"/>
      <c r="Z99" s="804"/>
      <c r="AA99" s="1539"/>
      <c r="AB99" s="807"/>
      <c r="AC99" s="803"/>
      <c r="AD99" s="804"/>
      <c r="AE99" s="1539"/>
      <c r="AF99" s="806"/>
      <c r="AG99" s="803"/>
      <c r="AH99" s="804"/>
      <c r="AI99" s="1539"/>
      <c r="AJ99" s="806"/>
      <c r="AK99" s="803"/>
      <c r="AL99" s="804"/>
      <c r="AM99" s="1539"/>
      <c r="AN99" s="806"/>
      <c r="AO99" s="803"/>
      <c r="AP99" s="804"/>
      <c r="AQ99" s="1539"/>
      <c r="AR99" s="806"/>
      <c r="AS99" s="803"/>
      <c r="AT99" s="804"/>
      <c r="AU99" s="1539"/>
      <c r="AV99" s="806"/>
      <c r="AW99" s="803"/>
      <c r="AX99" s="804"/>
      <c r="AY99" s="1539"/>
      <c r="AZ99" s="806"/>
      <c r="BA99" s="803"/>
      <c r="BB99" s="808"/>
      <c r="BC99" s="805"/>
      <c r="BD99" s="806"/>
      <c r="BE99" s="803"/>
      <c r="BF99" s="805"/>
      <c r="BG99" s="806"/>
      <c r="BH99" s="806"/>
      <c r="BI99" s="806"/>
      <c r="BJ99" s="806"/>
      <c r="BK99" s="808"/>
      <c r="BL99" s="1593"/>
      <c r="BM99" s="1594"/>
      <c r="BN99" s="1595"/>
      <c r="BO99" s="1595"/>
      <c r="BP99" s="1583"/>
      <c r="BQ99" s="1484"/>
      <c r="BR99" s="734">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692">
        <f t="shared" si="1028"/>
        <v>0</v>
      </c>
      <c r="BT99" s="693">
        <f>AF91</f>
        <v>0</v>
      </c>
      <c r="BU99" s="1146" t="str">
        <f>$BU$19</f>
        <v>GH KoolBloom</v>
      </c>
      <c r="BV99" s="1159" t="str">
        <f>$BV$19</f>
        <v>Weight</v>
      </c>
      <c r="BW99" s="1239">
        <f>BW$19</f>
        <v>0</v>
      </c>
      <c r="BX99" s="1239">
        <f t="shared" ref="BX99:DM99" si="1136">BX$19</f>
        <v>0</v>
      </c>
      <c r="BY99" s="1239">
        <f t="shared" si="1136"/>
        <v>0</v>
      </c>
      <c r="BZ99" s="1240">
        <f t="shared" si="1136"/>
        <v>0.1</v>
      </c>
      <c r="CA99" s="1240">
        <f t="shared" si="1136"/>
        <v>0</v>
      </c>
      <c r="CB99" s="1241">
        <f t="shared" si="1136"/>
        <v>0.1</v>
      </c>
      <c r="CC99" s="1242">
        <f t="shared" si="1136"/>
        <v>0</v>
      </c>
      <c r="CD99" s="1242">
        <f t="shared" si="1136"/>
        <v>0</v>
      </c>
      <c r="CE99" s="1242">
        <f t="shared" si="1136"/>
        <v>0</v>
      </c>
      <c r="CF99" s="1242">
        <f t="shared" si="1136"/>
        <v>0</v>
      </c>
      <c r="CG99" s="1242">
        <f t="shared" si="1136"/>
        <v>0</v>
      </c>
      <c r="CH99" s="1242">
        <f t="shared" si="1136"/>
        <v>0</v>
      </c>
      <c r="CI99" s="1242">
        <f t="shared" si="1136"/>
        <v>0</v>
      </c>
      <c r="CJ99" s="1242">
        <f t="shared" si="1136"/>
        <v>0</v>
      </c>
      <c r="CK99" s="1239">
        <f t="shared" si="1136"/>
        <v>0</v>
      </c>
      <c r="CL99" s="1240">
        <f t="shared" si="1136"/>
        <v>0</v>
      </c>
      <c r="CM99" s="1241">
        <f t="shared" si="1136"/>
        <v>0</v>
      </c>
      <c r="CN99" s="1242">
        <f t="shared" si="1136"/>
        <v>0</v>
      </c>
      <c r="CO99" s="1242">
        <f t="shared" si="1136"/>
        <v>0</v>
      </c>
      <c r="CP99" s="1242">
        <f t="shared" si="1136"/>
        <v>0</v>
      </c>
      <c r="CQ99" s="1242">
        <f t="shared" si="1136"/>
        <v>0</v>
      </c>
      <c r="CR99" s="1243">
        <f t="shared" si="1136"/>
        <v>0</v>
      </c>
      <c r="CS99" s="1243">
        <f t="shared" si="1136"/>
        <v>0</v>
      </c>
      <c r="CT99" s="1243">
        <f t="shared" si="1136"/>
        <v>0</v>
      </c>
      <c r="CU99" s="1243">
        <f t="shared" si="1136"/>
        <v>0</v>
      </c>
      <c r="CV99" s="1243">
        <f t="shared" si="1136"/>
        <v>0</v>
      </c>
      <c r="CW99" s="1243">
        <f t="shared" si="1136"/>
        <v>0</v>
      </c>
      <c r="CX99" s="1243">
        <f t="shared" si="1136"/>
        <v>0</v>
      </c>
      <c r="CY99" s="1243">
        <f t="shared" si="1136"/>
        <v>0</v>
      </c>
      <c r="CZ99" s="1244">
        <f t="shared" si="1136"/>
        <v>0</v>
      </c>
      <c r="DA99" s="1244">
        <f t="shared" si="1136"/>
        <v>0</v>
      </c>
      <c r="DB99" s="1244">
        <f t="shared" si="1136"/>
        <v>0</v>
      </c>
      <c r="DC99" s="1244">
        <f t="shared" si="1136"/>
        <v>0</v>
      </c>
      <c r="DD99" s="1244">
        <f t="shared" si="1136"/>
        <v>0</v>
      </c>
      <c r="DE99" s="1244">
        <f t="shared" si="1136"/>
        <v>0</v>
      </c>
      <c r="DF99" s="1244">
        <f t="shared" si="1136"/>
        <v>0</v>
      </c>
      <c r="DG99" s="1244">
        <f t="shared" si="1136"/>
        <v>0</v>
      </c>
      <c r="DH99" s="1244">
        <f t="shared" si="1136"/>
        <v>0</v>
      </c>
      <c r="DI99" s="1244">
        <f t="shared" si="1136"/>
        <v>0</v>
      </c>
      <c r="DJ99" s="1244">
        <f t="shared" si="1136"/>
        <v>0</v>
      </c>
      <c r="DK99" s="1244">
        <f t="shared" si="1136"/>
        <v>0</v>
      </c>
      <c r="DL99" s="1244">
        <f t="shared" si="1136"/>
        <v>0</v>
      </c>
      <c r="DM99" s="1244">
        <f t="shared" si="1136"/>
        <v>0</v>
      </c>
      <c r="DN99" s="933"/>
      <c r="DT99" s="739"/>
      <c r="EM99" s="898"/>
      <c r="EN99" s="898"/>
      <c r="EO99" s="898"/>
      <c r="EP99" s="898"/>
      <c r="EQ99" s="898"/>
      <c r="ER99" s="898"/>
      <c r="ES99" s="898"/>
      <c r="ET99" s="898"/>
      <c r="EU99" s="898"/>
      <c r="EV99" s="898"/>
      <c r="EW99" s="898"/>
      <c r="EX99" s="898"/>
      <c r="EY99" s="898"/>
      <c r="EZ99" s="1348" t="str">
        <f t="shared" si="1030"/>
        <v>GH KoolBloom</v>
      </c>
      <c r="FA99" s="1224">
        <f t="shared" si="1031"/>
        <v>0</v>
      </c>
      <c r="FB99" s="1224">
        <f t="shared" si="1032"/>
        <v>0</v>
      </c>
      <c r="FC99" s="1224">
        <f t="shared" si="1033"/>
        <v>0</v>
      </c>
      <c r="FD99" s="544">
        <f t="shared" si="1034"/>
        <v>0</v>
      </c>
      <c r="FE99" s="544">
        <f t="shared" si="1035"/>
        <v>0</v>
      </c>
      <c r="FF99" s="324">
        <f t="shared" si="1036"/>
        <v>0</v>
      </c>
      <c r="FG99" s="549">
        <f t="shared" si="1037"/>
        <v>0</v>
      </c>
      <c r="FH99" s="549">
        <f t="shared" si="1038"/>
        <v>0</v>
      </c>
      <c r="FI99" s="549">
        <f t="shared" si="1039"/>
        <v>0</v>
      </c>
      <c r="FJ99" s="549">
        <f t="shared" si="1040"/>
        <v>0</v>
      </c>
      <c r="FK99" s="549">
        <f t="shared" si="1041"/>
        <v>0</v>
      </c>
      <c r="FL99" s="549">
        <f t="shared" si="1042"/>
        <v>0</v>
      </c>
      <c r="FM99" s="549">
        <f t="shared" si="1043"/>
        <v>0</v>
      </c>
      <c r="FN99" s="549">
        <f t="shared" si="1044"/>
        <v>0</v>
      </c>
      <c r="FO99" s="1203">
        <f t="shared" si="1045"/>
        <v>0</v>
      </c>
      <c r="FP99" s="544">
        <f t="shared" si="1046"/>
        <v>0</v>
      </c>
      <c r="FQ99" s="324">
        <f t="shared" si="1047"/>
        <v>0</v>
      </c>
      <c r="FR99" s="548">
        <f t="shared" si="1048"/>
        <v>0</v>
      </c>
      <c r="FS99" s="548">
        <f t="shared" si="1049"/>
        <v>0</v>
      </c>
      <c r="FT99" s="548">
        <f t="shared" si="1120"/>
        <v>0</v>
      </c>
      <c r="FU99" s="548">
        <f t="shared" si="1050"/>
        <v>0</v>
      </c>
      <c r="FV99" s="928">
        <f t="shared" si="1051"/>
        <v>0</v>
      </c>
      <c r="FW99" s="928">
        <f t="shared" si="1052"/>
        <v>0</v>
      </c>
      <c r="FX99" s="928">
        <f t="shared" si="1053"/>
        <v>0</v>
      </c>
      <c r="FY99" s="928">
        <f t="shared" si="1054"/>
        <v>0</v>
      </c>
      <c r="FZ99" s="928">
        <f t="shared" si="1055"/>
        <v>0</v>
      </c>
      <c r="GA99" s="928">
        <f t="shared" si="1056"/>
        <v>0</v>
      </c>
      <c r="GB99" s="928">
        <f t="shared" si="1057"/>
        <v>0</v>
      </c>
      <c r="GC99" s="928">
        <f t="shared" si="1058"/>
        <v>0</v>
      </c>
      <c r="GD99" s="326">
        <f t="shared" si="1059"/>
        <v>0</v>
      </c>
      <c r="GE99" s="326">
        <f t="shared" si="1060"/>
        <v>0</v>
      </c>
      <c r="GF99" s="326">
        <f t="shared" si="1061"/>
        <v>0</v>
      </c>
      <c r="GG99" s="326">
        <f t="shared" si="1062"/>
        <v>0</v>
      </c>
      <c r="GH99" s="326">
        <f t="shared" si="1063"/>
        <v>0</v>
      </c>
      <c r="GI99" s="326">
        <f t="shared" si="1064"/>
        <v>0</v>
      </c>
      <c r="GJ99" s="326">
        <f t="shared" si="1065"/>
        <v>0</v>
      </c>
      <c r="GK99" s="326">
        <f t="shared" si="1066"/>
        <v>0</v>
      </c>
      <c r="GL99" s="326">
        <f t="shared" si="1067"/>
        <v>0</v>
      </c>
      <c r="GM99" s="326">
        <f t="shared" si="1068"/>
        <v>0</v>
      </c>
      <c r="GN99" s="326">
        <f t="shared" si="1069"/>
        <v>0</v>
      </c>
      <c r="GO99" s="326">
        <f t="shared" si="1070"/>
        <v>0</v>
      </c>
      <c r="GP99" s="326">
        <f t="shared" si="1071"/>
        <v>0</v>
      </c>
      <c r="GQ99" s="326">
        <f t="shared" si="1072"/>
        <v>0</v>
      </c>
      <c r="GR99" s="898"/>
      <c r="GS99" s="898"/>
      <c r="GT99" s="898"/>
      <c r="GU99" s="898"/>
      <c r="GV99" s="898"/>
      <c r="GW99" s="898"/>
      <c r="GX99" s="898"/>
      <c r="GY99" s="898"/>
      <c r="GZ99" s="1375"/>
      <c r="HA99" s="1225">
        <f t="shared" si="1073"/>
        <v>0</v>
      </c>
      <c r="HB99" s="1225">
        <f t="shared" si="1074"/>
        <v>0</v>
      </c>
      <c r="HC99" s="1225">
        <f t="shared" si="1075"/>
        <v>0</v>
      </c>
      <c r="HD99" s="542">
        <f t="shared" si="1076"/>
        <v>0</v>
      </c>
      <c r="HE99" s="542">
        <f t="shared" si="1077"/>
        <v>0</v>
      </c>
      <c r="HF99" s="321">
        <f t="shared" si="1078"/>
        <v>0</v>
      </c>
      <c r="HG99" s="547">
        <f t="shared" si="1079"/>
        <v>0</v>
      </c>
      <c r="HH99" s="547">
        <f t="shared" si="1080"/>
        <v>0</v>
      </c>
      <c r="HI99" s="547">
        <f t="shared" si="1081"/>
        <v>0</v>
      </c>
      <c r="HJ99" s="547">
        <f t="shared" si="1082"/>
        <v>0</v>
      </c>
      <c r="HK99" s="547">
        <f t="shared" si="1083"/>
        <v>0</v>
      </c>
      <c r="HL99" s="547">
        <f t="shared" si="1084"/>
        <v>0</v>
      </c>
      <c r="HM99" s="547">
        <f t="shared" si="1085"/>
        <v>0</v>
      </c>
      <c r="HN99" s="547">
        <f t="shared" si="1086"/>
        <v>0</v>
      </c>
      <c r="HO99" s="1225">
        <f t="shared" si="1087"/>
        <v>0</v>
      </c>
      <c r="HP99" s="542">
        <f t="shared" si="1088"/>
        <v>0</v>
      </c>
      <c r="HQ99" s="321">
        <f t="shared" si="1089"/>
        <v>0</v>
      </c>
      <c r="HR99" s="547">
        <f t="shared" si="1090"/>
        <v>0</v>
      </c>
      <c r="HS99" s="547">
        <f t="shared" si="1091"/>
        <v>0</v>
      </c>
      <c r="HT99" s="547">
        <f t="shared" si="1092"/>
        <v>0</v>
      </c>
      <c r="HU99" s="547">
        <f t="shared" si="1093"/>
        <v>0</v>
      </c>
      <c r="HV99" s="931">
        <f t="shared" si="1094"/>
        <v>0</v>
      </c>
      <c r="HW99" s="931">
        <f t="shared" si="1095"/>
        <v>0</v>
      </c>
      <c r="HX99" s="931">
        <f t="shared" si="1096"/>
        <v>0</v>
      </c>
      <c r="HY99" s="931">
        <f t="shared" si="1097"/>
        <v>0</v>
      </c>
      <c r="HZ99" s="931">
        <f t="shared" si="1098"/>
        <v>0</v>
      </c>
      <c r="IA99" s="931">
        <f t="shared" si="1099"/>
        <v>0</v>
      </c>
      <c r="IB99" s="931">
        <f t="shared" si="1100"/>
        <v>0</v>
      </c>
      <c r="IC99" s="931">
        <f t="shared" si="1101"/>
        <v>0</v>
      </c>
      <c r="ID99" s="1226">
        <f t="shared" si="1102"/>
        <v>0</v>
      </c>
      <c r="IE99" s="1226">
        <f t="shared" si="1103"/>
        <v>0</v>
      </c>
      <c r="IF99" s="1226">
        <f t="shared" si="1104"/>
        <v>0</v>
      </c>
      <c r="IG99" s="1226">
        <f t="shared" si="1105"/>
        <v>0</v>
      </c>
      <c r="IH99" s="1226">
        <f t="shared" si="1106"/>
        <v>0</v>
      </c>
      <c r="II99" s="1226">
        <f t="shared" si="1107"/>
        <v>0</v>
      </c>
      <c r="IJ99" s="1226">
        <f t="shared" si="1108"/>
        <v>0</v>
      </c>
      <c r="IK99" s="1226">
        <f t="shared" si="1109"/>
        <v>0</v>
      </c>
      <c r="IL99" s="1226">
        <f t="shared" si="1110"/>
        <v>0</v>
      </c>
      <c r="IM99" s="1226">
        <f t="shared" si="1111"/>
        <v>0</v>
      </c>
      <c r="IN99" s="1226">
        <f t="shared" si="1112"/>
        <v>0</v>
      </c>
      <c r="IO99" s="1226">
        <f t="shared" si="1113"/>
        <v>0</v>
      </c>
      <c r="IP99" s="1226">
        <f t="shared" si="1114"/>
        <v>0</v>
      </c>
      <c r="IQ99" s="1226">
        <f t="shared" si="1115"/>
        <v>0</v>
      </c>
      <c r="IR99" s="902"/>
      <c r="IS99" s="902"/>
      <c r="IT99" s="902"/>
      <c r="IU99" s="902"/>
      <c r="IV99" s="902"/>
      <c r="IW99" s="902"/>
      <c r="IX99" s="902"/>
      <c r="IY99" s="902"/>
      <c r="IZ99" s="1365"/>
      <c r="JA99" s="1231">
        <f t="shared" ref="JA99:KQ99" si="1137">SUM(BW99*$DP$19)</f>
        <v>0</v>
      </c>
      <c r="JB99" s="1231">
        <f t="shared" si="1137"/>
        <v>0</v>
      </c>
      <c r="JC99" s="1231">
        <f t="shared" si="1137"/>
        <v>0</v>
      </c>
      <c r="JD99" s="942">
        <f t="shared" si="1137"/>
        <v>450</v>
      </c>
      <c r="JE99" s="942">
        <f t="shared" si="1137"/>
        <v>0</v>
      </c>
      <c r="JF99" s="943">
        <f t="shared" si="1137"/>
        <v>450</v>
      </c>
      <c r="JG99" s="944">
        <f t="shared" si="1137"/>
        <v>0</v>
      </c>
      <c r="JH99" s="944">
        <f t="shared" si="1137"/>
        <v>0</v>
      </c>
      <c r="JI99" s="944">
        <f t="shared" si="1137"/>
        <v>0</v>
      </c>
      <c r="JJ99" s="944">
        <f t="shared" si="1137"/>
        <v>0</v>
      </c>
      <c r="JK99" s="944">
        <f t="shared" si="1137"/>
        <v>0</v>
      </c>
      <c r="JL99" s="944">
        <f t="shared" si="1137"/>
        <v>0</v>
      </c>
      <c r="JM99" s="944">
        <f t="shared" si="1137"/>
        <v>0</v>
      </c>
      <c r="JN99" s="944">
        <f t="shared" si="1137"/>
        <v>0</v>
      </c>
      <c r="JO99" s="1231">
        <f t="shared" si="1137"/>
        <v>0</v>
      </c>
      <c r="JP99" s="942">
        <f t="shared" si="1137"/>
        <v>0</v>
      </c>
      <c r="JQ99" s="943">
        <f t="shared" si="1137"/>
        <v>0</v>
      </c>
      <c r="JR99" s="944">
        <f t="shared" si="1137"/>
        <v>0</v>
      </c>
      <c r="JS99" s="944">
        <f t="shared" si="1137"/>
        <v>0</v>
      </c>
      <c r="JT99" s="944">
        <f t="shared" si="1137"/>
        <v>0</v>
      </c>
      <c r="JU99" s="944">
        <f t="shared" si="1137"/>
        <v>0</v>
      </c>
      <c r="JV99" s="945">
        <f t="shared" si="1137"/>
        <v>0</v>
      </c>
      <c r="JW99" s="945">
        <f t="shared" si="1137"/>
        <v>0</v>
      </c>
      <c r="JX99" s="945">
        <f t="shared" si="1137"/>
        <v>0</v>
      </c>
      <c r="JY99" s="945">
        <f t="shared" si="1137"/>
        <v>0</v>
      </c>
      <c r="JZ99" s="945">
        <f t="shared" si="1137"/>
        <v>0</v>
      </c>
      <c r="KA99" s="945">
        <f t="shared" si="1137"/>
        <v>0</v>
      </c>
      <c r="KB99" s="945">
        <f t="shared" si="1137"/>
        <v>0</v>
      </c>
      <c r="KC99" s="945">
        <f t="shared" si="1137"/>
        <v>0</v>
      </c>
      <c r="KD99" s="946">
        <f t="shared" si="1137"/>
        <v>0</v>
      </c>
      <c r="KE99" s="946">
        <f t="shared" si="1137"/>
        <v>0</v>
      </c>
      <c r="KF99" s="946">
        <f t="shared" si="1137"/>
        <v>0</v>
      </c>
      <c r="KG99" s="946">
        <f t="shared" si="1137"/>
        <v>0</v>
      </c>
      <c r="KH99" s="946">
        <f t="shared" si="1137"/>
        <v>0</v>
      </c>
      <c r="KI99" s="946">
        <f t="shared" si="1137"/>
        <v>0</v>
      </c>
      <c r="KJ99" s="946">
        <f t="shared" si="1137"/>
        <v>0</v>
      </c>
      <c r="KK99" s="946">
        <f t="shared" si="1137"/>
        <v>0</v>
      </c>
      <c r="KL99" s="946">
        <f t="shared" si="1137"/>
        <v>0</v>
      </c>
      <c r="KM99" s="946">
        <f t="shared" si="1137"/>
        <v>0</v>
      </c>
      <c r="KN99" s="946">
        <f t="shared" si="1137"/>
        <v>0</v>
      </c>
      <c r="KO99" s="946">
        <f t="shared" si="1137"/>
        <v>0</v>
      </c>
      <c r="KP99" s="946">
        <f t="shared" si="1137"/>
        <v>0</v>
      </c>
      <c r="KQ99" s="946">
        <f t="shared" si="1137"/>
        <v>0</v>
      </c>
      <c r="KR99" s="898"/>
      <c r="KS99" s="898"/>
      <c r="KT99" s="898"/>
      <c r="KU99" s="898"/>
      <c r="KV99" s="898"/>
      <c r="KW99" s="898"/>
      <c r="KX99" s="898"/>
      <c r="KY99" s="898"/>
      <c r="KZ99" s="1363"/>
      <c r="LA99" s="1217">
        <f t="shared" ref="LA99:MM99" si="1138">SUM(JA99/$DO$19)</f>
        <v>0</v>
      </c>
      <c r="LB99" s="1217">
        <f t="shared" si="1138"/>
        <v>0</v>
      </c>
      <c r="LC99" s="1217">
        <f t="shared" si="1138"/>
        <v>0</v>
      </c>
      <c r="LD99" s="545">
        <f t="shared" si="1138"/>
        <v>118.89035667107001</v>
      </c>
      <c r="LE99" s="545">
        <f t="shared" si="1138"/>
        <v>0</v>
      </c>
      <c r="LF99" s="329">
        <f t="shared" si="1138"/>
        <v>118.89035667107001</v>
      </c>
      <c r="LG99" s="550">
        <f t="shared" si="1138"/>
        <v>0</v>
      </c>
      <c r="LH99" s="550">
        <f t="shared" si="1138"/>
        <v>0</v>
      </c>
      <c r="LI99" s="550">
        <f t="shared" si="1138"/>
        <v>0</v>
      </c>
      <c r="LJ99" s="550">
        <f t="shared" si="1138"/>
        <v>0</v>
      </c>
      <c r="LK99" s="550">
        <f t="shared" si="1138"/>
        <v>0</v>
      </c>
      <c r="LL99" s="550">
        <f t="shared" si="1138"/>
        <v>0</v>
      </c>
      <c r="LM99" s="550">
        <f t="shared" si="1138"/>
        <v>0</v>
      </c>
      <c r="LN99" s="550">
        <f t="shared" si="1138"/>
        <v>0</v>
      </c>
      <c r="LO99" s="1217">
        <f t="shared" si="1138"/>
        <v>0</v>
      </c>
      <c r="LP99" s="1217">
        <f t="shared" si="1138"/>
        <v>0</v>
      </c>
      <c r="LQ99" s="1217">
        <f t="shared" si="1138"/>
        <v>0</v>
      </c>
      <c r="LR99" s="550">
        <f t="shared" si="1138"/>
        <v>0</v>
      </c>
      <c r="LS99" s="550">
        <f t="shared" si="1138"/>
        <v>0</v>
      </c>
      <c r="LT99" s="550">
        <f t="shared" si="1138"/>
        <v>0</v>
      </c>
      <c r="LU99" s="550">
        <f t="shared" si="1138"/>
        <v>0</v>
      </c>
      <c r="LV99" s="932">
        <f t="shared" si="1138"/>
        <v>0</v>
      </c>
      <c r="LW99" s="932">
        <f t="shared" si="1138"/>
        <v>0</v>
      </c>
      <c r="LX99" s="932">
        <f t="shared" si="1138"/>
        <v>0</v>
      </c>
      <c r="LY99" s="932">
        <f t="shared" si="1138"/>
        <v>0</v>
      </c>
      <c r="LZ99" s="932">
        <f t="shared" si="1138"/>
        <v>0</v>
      </c>
      <c r="MA99" s="932">
        <f t="shared" si="1138"/>
        <v>0</v>
      </c>
      <c r="MB99" s="932">
        <f t="shared" si="1138"/>
        <v>0</v>
      </c>
      <c r="MC99" s="932">
        <f t="shared" si="1138"/>
        <v>0</v>
      </c>
      <c r="MD99" s="932">
        <f t="shared" si="1138"/>
        <v>0</v>
      </c>
      <c r="ME99" s="327">
        <f t="shared" si="1138"/>
        <v>0</v>
      </c>
      <c r="MF99" s="327">
        <f t="shared" si="1138"/>
        <v>0</v>
      </c>
      <c r="MG99" s="327">
        <f t="shared" si="1138"/>
        <v>0</v>
      </c>
      <c r="MH99" s="327">
        <f t="shared" si="1138"/>
        <v>0</v>
      </c>
      <c r="MI99" s="327">
        <f t="shared" si="1138"/>
        <v>0</v>
      </c>
      <c r="MJ99" s="327">
        <f t="shared" si="1138"/>
        <v>0</v>
      </c>
      <c r="MK99" s="327">
        <f t="shared" si="1138"/>
        <v>0</v>
      </c>
      <c r="ML99" s="327">
        <f t="shared" si="1138"/>
        <v>0</v>
      </c>
      <c r="MM99" s="327">
        <f t="shared" si="1138"/>
        <v>0</v>
      </c>
      <c r="MN99" s="327">
        <f t="shared" ref="MN99:MP99" si="1139">SUM(KN99/$DO$19)</f>
        <v>0</v>
      </c>
      <c r="MO99" s="327">
        <f t="shared" si="1139"/>
        <v>0</v>
      </c>
      <c r="MP99" s="327">
        <f t="shared" si="1139"/>
        <v>0</v>
      </c>
      <c r="MQ99" s="327">
        <f>SUM(KQ99/$DO$19)</f>
        <v>0</v>
      </c>
    </row>
    <row r="100" spans="1:355" s="317" customFormat="1" ht="15" hidden="1" customHeight="1" outlineLevel="1" thickTop="1" thickBot="1" x14ac:dyDescent="0.3">
      <c r="A100" s="941"/>
      <c r="B100" s="1911" t="s">
        <v>962</v>
      </c>
      <c r="C100" s="1912"/>
      <c r="D100" s="655"/>
      <c r="E100" s="763"/>
      <c r="F100" s="757"/>
      <c r="G100" s="626"/>
      <c r="H100" s="627"/>
      <c r="I100" s="628"/>
      <c r="J100" s="812"/>
      <c r="K100" s="757"/>
      <c r="L100" s="878"/>
      <c r="M100" s="813"/>
      <c r="N100" s="814"/>
      <c r="O100" s="1537"/>
      <c r="P100" s="815"/>
      <c r="Q100" s="813"/>
      <c r="R100" s="814"/>
      <c r="S100" s="1537"/>
      <c r="T100" s="815"/>
      <c r="U100" s="813"/>
      <c r="V100" s="814"/>
      <c r="W100" s="1537"/>
      <c r="X100" s="815"/>
      <c r="Y100" s="813"/>
      <c r="Z100" s="814"/>
      <c r="AA100" s="1537"/>
      <c r="AB100" s="815"/>
      <c r="AC100" s="813"/>
      <c r="AD100" s="814"/>
      <c r="AE100" s="1537"/>
      <c r="AF100" s="815"/>
      <c r="AG100" s="813"/>
      <c r="AH100" s="814"/>
      <c r="AI100" s="1537"/>
      <c r="AJ100" s="815"/>
      <c r="AK100" s="813"/>
      <c r="AL100" s="814"/>
      <c r="AM100" s="1537"/>
      <c r="AN100" s="815"/>
      <c r="AO100" s="813"/>
      <c r="AP100" s="814"/>
      <c r="AQ100" s="1537"/>
      <c r="AR100" s="815"/>
      <c r="AS100" s="813"/>
      <c r="AT100" s="814"/>
      <c r="AU100" s="1537"/>
      <c r="AV100" s="815"/>
      <c r="AW100" s="813"/>
      <c r="AX100" s="814"/>
      <c r="AY100" s="1537"/>
      <c r="AZ100" s="815"/>
      <c r="BA100" s="813"/>
      <c r="BB100" s="816"/>
      <c r="BC100" s="757"/>
      <c r="BD100" s="815"/>
      <c r="BE100" s="813"/>
      <c r="BF100" s="757"/>
      <c r="BG100" s="815"/>
      <c r="BH100" s="815"/>
      <c r="BI100" s="815"/>
      <c r="BJ100" s="815"/>
      <c r="BK100" s="816"/>
      <c r="BL100" s="1584"/>
      <c r="BM100" s="1585"/>
      <c r="BN100" s="1586"/>
      <c r="BO100" s="1586"/>
      <c r="BP100" s="1587"/>
      <c r="BQ100" s="1484"/>
      <c r="BR100" s="734">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17.151919643206096</v>
      </c>
      <c r="BS100" s="692">
        <f t="shared" si="1028"/>
        <v>17.151919643206096</v>
      </c>
      <c r="BT100" s="693">
        <f>AJ91</f>
        <v>1.5</v>
      </c>
      <c r="BU100" s="1146" t="str">
        <f>$BU$20</f>
        <v>GH Floralicious+</v>
      </c>
      <c r="BV100" s="1159" t="str">
        <f>$BV$20</f>
        <v>Aroma</v>
      </c>
      <c r="BW100" s="1239">
        <f>BW$20</f>
        <v>0</v>
      </c>
      <c r="BX100" s="1239">
        <f t="shared" ref="BX100:DM100" si="1140">BX$20</f>
        <v>0.02</v>
      </c>
      <c r="BY100" s="1239">
        <f t="shared" si="1140"/>
        <v>0</v>
      </c>
      <c r="BZ100" s="1240">
        <f t="shared" si="1140"/>
        <v>8.0000000000000002E-3</v>
      </c>
      <c r="CA100" s="1240">
        <f t="shared" si="1140"/>
        <v>0</v>
      </c>
      <c r="CB100" s="1241">
        <f t="shared" si="1140"/>
        <v>5.0000000000000001E-3</v>
      </c>
      <c r="CC100" s="1242">
        <f t="shared" si="1140"/>
        <v>0</v>
      </c>
      <c r="CD100" s="1242">
        <f t="shared" si="1140"/>
        <v>0</v>
      </c>
      <c r="CE100" s="1242">
        <f t="shared" si="1140"/>
        <v>0</v>
      </c>
      <c r="CF100" s="1242">
        <f t="shared" si="1140"/>
        <v>0</v>
      </c>
      <c r="CG100" s="1242">
        <f t="shared" si="1140"/>
        <v>0</v>
      </c>
      <c r="CH100" s="1242">
        <f t="shared" si="1140"/>
        <v>0</v>
      </c>
      <c r="CI100" s="1242">
        <f t="shared" si="1140"/>
        <v>0</v>
      </c>
      <c r="CJ100" s="1242">
        <f t="shared" si="1140"/>
        <v>0</v>
      </c>
      <c r="CK100" s="1239">
        <f t="shared" si="1140"/>
        <v>0</v>
      </c>
      <c r="CL100" s="1240">
        <f t="shared" si="1140"/>
        <v>0</v>
      </c>
      <c r="CM100" s="1241">
        <f t="shared" si="1140"/>
        <v>0</v>
      </c>
      <c r="CN100" s="1242">
        <f t="shared" si="1140"/>
        <v>0</v>
      </c>
      <c r="CO100" s="1242">
        <f t="shared" si="1140"/>
        <v>0</v>
      </c>
      <c r="CP100" s="1242">
        <f t="shared" si="1140"/>
        <v>0</v>
      </c>
      <c r="CQ100" s="1242">
        <f t="shared" si="1140"/>
        <v>0</v>
      </c>
      <c r="CR100" s="1243">
        <f t="shared" si="1140"/>
        <v>0</v>
      </c>
      <c r="CS100" s="1243">
        <f t="shared" si="1140"/>
        <v>0</v>
      </c>
      <c r="CT100" s="1243">
        <f t="shared" si="1140"/>
        <v>0</v>
      </c>
      <c r="CU100" s="1243">
        <f t="shared" si="1140"/>
        <v>0</v>
      </c>
      <c r="CV100" s="1243">
        <f t="shared" si="1140"/>
        <v>0</v>
      </c>
      <c r="CW100" s="1243">
        <f t="shared" si="1140"/>
        <v>0</v>
      </c>
      <c r="CX100" s="1243">
        <f t="shared" si="1140"/>
        <v>0</v>
      </c>
      <c r="CY100" s="1243">
        <f t="shared" si="1140"/>
        <v>0</v>
      </c>
      <c r="CZ100" s="1244">
        <f t="shared" si="1140"/>
        <v>0</v>
      </c>
      <c r="DA100" s="1244">
        <f t="shared" si="1140"/>
        <v>8.4999999999999995E-4</v>
      </c>
      <c r="DB100" s="1244">
        <f t="shared" si="1140"/>
        <v>8.9999999999999993E-3</v>
      </c>
      <c r="DC100" s="1244">
        <f t="shared" si="1140"/>
        <v>1.15E-3</v>
      </c>
      <c r="DD100" s="1244">
        <f t="shared" si="1140"/>
        <v>0</v>
      </c>
      <c r="DE100" s="1244">
        <f t="shared" si="1140"/>
        <v>0</v>
      </c>
      <c r="DF100" s="1244">
        <f t="shared" si="1140"/>
        <v>0</v>
      </c>
      <c r="DG100" s="1244">
        <f t="shared" si="1140"/>
        <v>0</v>
      </c>
      <c r="DH100" s="1244">
        <f t="shared" si="1140"/>
        <v>0</v>
      </c>
      <c r="DI100" s="1244">
        <f t="shared" si="1140"/>
        <v>0</v>
      </c>
      <c r="DJ100" s="1244">
        <f t="shared" si="1140"/>
        <v>0</v>
      </c>
      <c r="DK100" s="1244">
        <f t="shared" si="1140"/>
        <v>0</v>
      </c>
      <c r="DL100" s="1244">
        <f t="shared" si="1140"/>
        <v>0</v>
      </c>
      <c r="DM100" s="1244">
        <f t="shared" si="1140"/>
        <v>0</v>
      </c>
      <c r="DN100" s="933"/>
      <c r="DT100" s="739"/>
      <c r="EM100" s="898"/>
      <c r="EN100" s="898"/>
      <c r="EO100" s="898"/>
      <c r="EP100" s="898"/>
      <c r="EQ100" s="898"/>
      <c r="ER100" s="898"/>
      <c r="ES100" s="898"/>
      <c r="ET100" s="898"/>
      <c r="EU100" s="898"/>
      <c r="EV100" s="898"/>
      <c r="EW100" s="898"/>
      <c r="EX100" s="898"/>
      <c r="EY100" s="898"/>
      <c r="EZ100" s="1348" t="str">
        <f t="shared" si="1030"/>
        <v>GH Floralicious+</v>
      </c>
      <c r="FA100" s="1224">
        <f t="shared" si="1031"/>
        <v>0</v>
      </c>
      <c r="FB100" s="1224">
        <f t="shared" si="1032"/>
        <v>0.03</v>
      </c>
      <c r="FC100" s="1224">
        <f t="shared" si="1033"/>
        <v>0</v>
      </c>
      <c r="FD100" s="544">
        <f t="shared" si="1034"/>
        <v>5.2368000000000007E-3</v>
      </c>
      <c r="FE100" s="544">
        <f t="shared" si="1035"/>
        <v>0</v>
      </c>
      <c r="FF100" s="324">
        <f t="shared" si="1036"/>
        <v>6.2257499999999995E-3</v>
      </c>
      <c r="FG100" s="549">
        <f t="shared" si="1037"/>
        <v>0</v>
      </c>
      <c r="FH100" s="549">
        <f t="shared" si="1038"/>
        <v>0</v>
      </c>
      <c r="FI100" s="549">
        <f t="shared" si="1039"/>
        <v>0</v>
      </c>
      <c r="FJ100" s="549">
        <f t="shared" si="1040"/>
        <v>0</v>
      </c>
      <c r="FK100" s="549">
        <f t="shared" si="1041"/>
        <v>0</v>
      </c>
      <c r="FL100" s="549">
        <f t="shared" si="1042"/>
        <v>0</v>
      </c>
      <c r="FM100" s="549">
        <f t="shared" si="1043"/>
        <v>0</v>
      </c>
      <c r="FN100" s="549">
        <f t="shared" si="1044"/>
        <v>0</v>
      </c>
      <c r="FO100" s="1203">
        <f t="shared" si="1045"/>
        <v>0.03</v>
      </c>
      <c r="FP100" s="544">
        <f t="shared" si="1046"/>
        <v>5.2368000000000007E-3</v>
      </c>
      <c r="FQ100" s="324">
        <f t="shared" si="1047"/>
        <v>6.2257499999999995E-3</v>
      </c>
      <c r="FR100" s="548">
        <f t="shared" si="1048"/>
        <v>0</v>
      </c>
      <c r="FS100" s="548">
        <f t="shared" si="1049"/>
        <v>0</v>
      </c>
      <c r="FT100" s="548">
        <f t="shared" si="1120"/>
        <v>0</v>
      </c>
      <c r="FU100" s="548">
        <f t="shared" si="1050"/>
        <v>0</v>
      </c>
      <c r="FV100" s="928">
        <f t="shared" si="1051"/>
        <v>0</v>
      </c>
      <c r="FW100" s="928">
        <f t="shared" si="1052"/>
        <v>0</v>
      </c>
      <c r="FX100" s="928">
        <f t="shared" si="1053"/>
        <v>0</v>
      </c>
      <c r="FY100" s="928">
        <f t="shared" si="1054"/>
        <v>0</v>
      </c>
      <c r="FZ100" s="928">
        <f t="shared" si="1055"/>
        <v>0</v>
      </c>
      <c r="GA100" s="928">
        <f t="shared" si="1056"/>
        <v>0</v>
      </c>
      <c r="GB100" s="928">
        <f t="shared" si="1057"/>
        <v>0</v>
      </c>
      <c r="GC100" s="928">
        <f t="shared" si="1058"/>
        <v>0</v>
      </c>
      <c r="GD100" s="326">
        <f t="shared" si="1059"/>
        <v>0</v>
      </c>
      <c r="GE100" s="326">
        <f t="shared" si="1060"/>
        <v>1.2749999999999999E-3</v>
      </c>
      <c r="GF100" s="326">
        <f t="shared" si="1061"/>
        <v>1.3499999999999998E-2</v>
      </c>
      <c r="GG100" s="326">
        <f t="shared" si="1062"/>
        <v>1.725E-3</v>
      </c>
      <c r="GH100" s="326">
        <f t="shared" si="1063"/>
        <v>0</v>
      </c>
      <c r="GI100" s="326">
        <f t="shared" si="1064"/>
        <v>0</v>
      </c>
      <c r="GJ100" s="326">
        <f t="shared" si="1065"/>
        <v>0</v>
      </c>
      <c r="GK100" s="326">
        <f t="shared" si="1066"/>
        <v>0</v>
      </c>
      <c r="GL100" s="326">
        <f t="shared" si="1067"/>
        <v>0</v>
      </c>
      <c r="GM100" s="326">
        <f t="shared" si="1068"/>
        <v>0</v>
      </c>
      <c r="GN100" s="326">
        <f t="shared" si="1069"/>
        <v>0</v>
      </c>
      <c r="GO100" s="326">
        <f t="shared" si="1070"/>
        <v>0</v>
      </c>
      <c r="GP100" s="326">
        <f t="shared" si="1071"/>
        <v>0</v>
      </c>
      <c r="GQ100" s="326">
        <f t="shared" si="1072"/>
        <v>0</v>
      </c>
      <c r="GR100" s="899"/>
      <c r="GS100" s="899"/>
      <c r="GT100" s="899"/>
      <c r="GU100" s="899"/>
      <c r="GV100" s="899"/>
      <c r="GW100" s="899"/>
      <c r="GX100" s="899"/>
      <c r="GY100" s="899"/>
      <c r="GZ100" s="1374"/>
      <c r="HA100" s="1225">
        <f t="shared" si="1073"/>
        <v>0</v>
      </c>
      <c r="HB100" s="1225">
        <f t="shared" si="1074"/>
        <v>8.8774146288626513E-3</v>
      </c>
      <c r="HC100" s="1225">
        <f t="shared" si="1075"/>
        <v>0</v>
      </c>
      <c r="HD100" s="542">
        <f t="shared" si="1076"/>
        <v>1.5496414976142649E-3</v>
      </c>
      <c r="HE100" s="542">
        <f t="shared" si="1077"/>
        <v>0</v>
      </c>
      <c r="HF100" s="321">
        <f t="shared" si="1078"/>
        <v>1.8422854708547217E-3</v>
      </c>
      <c r="HG100" s="547">
        <f t="shared" si="1079"/>
        <v>0</v>
      </c>
      <c r="HH100" s="547">
        <f t="shared" si="1080"/>
        <v>0</v>
      </c>
      <c r="HI100" s="547">
        <f t="shared" si="1081"/>
        <v>0</v>
      </c>
      <c r="HJ100" s="547">
        <f t="shared" si="1082"/>
        <v>0</v>
      </c>
      <c r="HK100" s="547">
        <f t="shared" si="1083"/>
        <v>0</v>
      </c>
      <c r="HL100" s="547">
        <f t="shared" si="1084"/>
        <v>0</v>
      </c>
      <c r="HM100" s="547">
        <f t="shared" si="1085"/>
        <v>0</v>
      </c>
      <c r="HN100" s="547">
        <f t="shared" si="1086"/>
        <v>0</v>
      </c>
      <c r="HO100" s="1225">
        <f t="shared" si="1087"/>
        <v>0</v>
      </c>
      <c r="HP100" s="542">
        <f t="shared" si="1088"/>
        <v>0</v>
      </c>
      <c r="HQ100" s="321">
        <f t="shared" si="1089"/>
        <v>0</v>
      </c>
      <c r="HR100" s="547">
        <f t="shared" si="1090"/>
        <v>0</v>
      </c>
      <c r="HS100" s="547">
        <f t="shared" si="1091"/>
        <v>0</v>
      </c>
      <c r="HT100" s="547">
        <f t="shared" si="1092"/>
        <v>0</v>
      </c>
      <c r="HU100" s="547">
        <f t="shared" si="1093"/>
        <v>0</v>
      </c>
      <c r="HV100" s="931">
        <f t="shared" si="1094"/>
        <v>0</v>
      </c>
      <c r="HW100" s="931">
        <f t="shared" si="1095"/>
        <v>0</v>
      </c>
      <c r="HX100" s="931">
        <f t="shared" si="1096"/>
        <v>0</v>
      </c>
      <c r="HY100" s="931">
        <f t="shared" si="1097"/>
        <v>0</v>
      </c>
      <c r="HZ100" s="931">
        <f t="shared" si="1098"/>
        <v>0</v>
      </c>
      <c r="IA100" s="931">
        <f t="shared" si="1099"/>
        <v>0</v>
      </c>
      <c r="IB100" s="931">
        <f t="shared" si="1100"/>
        <v>0</v>
      </c>
      <c r="IC100" s="931">
        <f t="shared" si="1101"/>
        <v>0</v>
      </c>
      <c r="ID100" s="1226">
        <f t="shared" si="1102"/>
        <v>0</v>
      </c>
      <c r="IE100" s="1226">
        <f t="shared" si="1103"/>
        <v>3.7729012172666273E-4</v>
      </c>
      <c r="IF100" s="1226">
        <f t="shared" si="1104"/>
        <v>3.9948365829881932E-3</v>
      </c>
      <c r="IG100" s="1226">
        <f t="shared" si="1105"/>
        <v>5.104513411596025E-4</v>
      </c>
      <c r="IH100" s="1226">
        <f t="shared" si="1106"/>
        <v>0</v>
      </c>
      <c r="II100" s="1226">
        <f t="shared" si="1107"/>
        <v>0</v>
      </c>
      <c r="IJ100" s="1226">
        <f t="shared" si="1108"/>
        <v>0</v>
      </c>
      <c r="IK100" s="1226">
        <f t="shared" si="1109"/>
        <v>0</v>
      </c>
      <c r="IL100" s="1226">
        <f t="shared" si="1110"/>
        <v>0</v>
      </c>
      <c r="IM100" s="1226">
        <f t="shared" si="1111"/>
        <v>0</v>
      </c>
      <c r="IN100" s="1226">
        <f t="shared" si="1112"/>
        <v>0</v>
      </c>
      <c r="IO100" s="1226">
        <f t="shared" si="1113"/>
        <v>0</v>
      </c>
      <c r="IP100" s="1226">
        <f t="shared" si="1114"/>
        <v>0</v>
      </c>
      <c r="IQ100" s="1226">
        <f t="shared" si="1115"/>
        <v>0</v>
      </c>
      <c r="IR100" s="902"/>
      <c r="IS100" s="902"/>
      <c r="IT100" s="902"/>
      <c r="IU100" s="902"/>
      <c r="IV100" s="902"/>
      <c r="IW100" s="902"/>
      <c r="IX100" s="902"/>
      <c r="IY100" s="902"/>
      <c r="IZ100" s="1365"/>
      <c r="JA100" s="1231">
        <f t="shared" ref="JA100:KQ100" si="1141">SUM(BW100*$DP$20)</f>
        <v>0</v>
      </c>
      <c r="JB100" s="1231">
        <f t="shared" si="1141"/>
        <v>10.6</v>
      </c>
      <c r="JC100" s="1231">
        <f t="shared" si="1141"/>
        <v>0</v>
      </c>
      <c r="JD100" s="942">
        <f t="shared" si="1141"/>
        <v>4.24</v>
      </c>
      <c r="JE100" s="942">
        <f t="shared" si="1141"/>
        <v>0</v>
      </c>
      <c r="JF100" s="943">
        <f t="shared" si="1141"/>
        <v>2.65</v>
      </c>
      <c r="JG100" s="944">
        <f t="shared" si="1141"/>
        <v>0</v>
      </c>
      <c r="JH100" s="944">
        <f t="shared" si="1141"/>
        <v>0</v>
      </c>
      <c r="JI100" s="944">
        <f t="shared" si="1141"/>
        <v>0</v>
      </c>
      <c r="JJ100" s="944">
        <f t="shared" si="1141"/>
        <v>0</v>
      </c>
      <c r="JK100" s="944">
        <f t="shared" si="1141"/>
        <v>0</v>
      </c>
      <c r="JL100" s="944">
        <f t="shared" si="1141"/>
        <v>0</v>
      </c>
      <c r="JM100" s="944">
        <f t="shared" si="1141"/>
        <v>0</v>
      </c>
      <c r="JN100" s="944">
        <f t="shared" si="1141"/>
        <v>0</v>
      </c>
      <c r="JO100" s="1231">
        <f t="shared" si="1141"/>
        <v>0</v>
      </c>
      <c r="JP100" s="942">
        <f t="shared" si="1141"/>
        <v>0</v>
      </c>
      <c r="JQ100" s="943">
        <f t="shared" si="1141"/>
        <v>0</v>
      </c>
      <c r="JR100" s="944">
        <f t="shared" si="1141"/>
        <v>0</v>
      </c>
      <c r="JS100" s="944">
        <f t="shared" si="1141"/>
        <v>0</v>
      </c>
      <c r="JT100" s="944">
        <f t="shared" si="1141"/>
        <v>0</v>
      </c>
      <c r="JU100" s="944">
        <f t="shared" si="1141"/>
        <v>0</v>
      </c>
      <c r="JV100" s="945">
        <f t="shared" si="1141"/>
        <v>0</v>
      </c>
      <c r="JW100" s="945">
        <f t="shared" si="1141"/>
        <v>0</v>
      </c>
      <c r="JX100" s="945">
        <f t="shared" si="1141"/>
        <v>0</v>
      </c>
      <c r="JY100" s="945">
        <f t="shared" si="1141"/>
        <v>0</v>
      </c>
      <c r="JZ100" s="945">
        <f t="shared" si="1141"/>
        <v>0</v>
      </c>
      <c r="KA100" s="945">
        <f t="shared" si="1141"/>
        <v>0</v>
      </c>
      <c r="KB100" s="945">
        <f t="shared" si="1141"/>
        <v>0</v>
      </c>
      <c r="KC100" s="945">
        <f t="shared" si="1141"/>
        <v>0</v>
      </c>
      <c r="KD100" s="946">
        <f t="shared" si="1141"/>
        <v>0</v>
      </c>
      <c r="KE100" s="946">
        <f t="shared" si="1141"/>
        <v>0.45049999999999996</v>
      </c>
      <c r="KF100" s="946">
        <f t="shared" si="1141"/>
        <v>4.7699999999999996</v>
      </c>
      <c r="KG100" s="946">
        <f t="shared" si="1141"/>
        <v>0.60950000000000004</v>
      </c>
      <c r="KH100" s="946">
        <f t="shared" si="1141"/>
        <v>0</v>
      </c>
      <c r="KI100" s="946">
        <f t="shared" si="1141"/>
        <v>0</v>
      </c>
      <c r="KJ100" s="946">
        <f t="shared" si="1141"/>
        <v>0</v>
      </c>
      <c r="KK100" s="946">
        <f t="shared" si="1141"/>
        <v>0</v>
      </c>
      <c r="KL100" s="946">
        <f t="shared" si="1141"/>
        <v>0</v>
      </c>
      <c r="KM100" s="946">
        <f t="shared" si="1141"/>
        <v>0</v>
      </c>
      <c r="KN100" s="946">
        <f t="shared" si="1141"/>
        <v>0</v>
      </c>
      <c r="KO100" s="946">
        <f t="shared" si="1141"/>
        <v>0</v>
      </c>
      <c r="KP100" s="946">
        <f t="shared" si="1141"/>
        <v>0</v>
      </c>
      <c r="KQ100" s="946">
        <f t="shared" si="1141"/>
        <v>0</v>
      </c>
      <c r="KR100" s="898"/>
      <c r="KS100" s="898"/>
      <c r="KT100" s="898"/>
      <c r="KU100" s="898"/>
      <c r="KV100" s="898"/>
      <c r="KW100" s="898"/>
      <c r="KX100" s="898"/>
      <c r="KY100" s="898"/>
      <c r="KZ100" s="1363"/>
      <c r="LA100" s="1217">
        <f t="shared" ref="LA100:MM100" si="1142">SUM(JA100/$DO$20)</f>
        <v>0</v>
      </c>
      <c r="LB100" s="1217">
        <f t="shared" si="1142"/>
        <v>22.400676246830091</v>
      </c>
      <c r="LC100" s="1217">
        <f t="shared" si="1142"/>
        <v>0</v>
      </c>
      <c r="LD100" s="545">
        <f t="shared" si="1142"/>
        <v>8.9602704987320383</v>
      </c>
      <c r="LE100" s="545">
        <f t="shared" si="1142"/>
        <v>0</v>
      </c>
      <c r="LF100" s="329">
        <f t="shared" si="1142"/>
        <v>5.6001690617075228</v>
      </c>
      <c r="LG100" s="550">
        <f t="shared" si="1142"/>
        <v>0</v>
      </c>
      <c r="LH100" s="550">
        <f t="shared" si="1142"/>
        <v>0</v>
      </c>
      <c r="LI100" s="550">
        <f t="shared" si="1142"/>
        <v>0</v>
      </c>
      <c r="LJ100" s="550">
        <f t="shared" si="1142"/>
        <v>0</v>
      </c>
      <c r="LK100" s="550">
        <f t="shared" si="1142"/>
        <v>0</v>
      </c>
      <c r="LL100" s="550">
        <f t="shared" si="1142"/>
        <v>0</v>
      </c>
      <c r="LM100" s="550">
        <f t="shared" si="1142"/>
        <v>0</v>
      </c>
      <c r="LN100" s="550">
        <f t="shared" si="1142"/>
        <v>0</v>
      </c>
      <c r="LO100" s="1217">
        <f t="shared" si="1142"/>
        <v>0</v>
      </c>
      <c r="LP100" s="1217">
        <f t="shared" si="1142"/>
        <v>0</v>
      </c>
      <c r="LQ100" s="1217">
        <f t="shared" si="1142"/>
        <v>0</v>
      </c>
      <c r="LR100" s="550">
        <f t="shared" si="1142"/>
        <v>0</v>
      </c>
      <c r="LS100" s="550">
        <f t="shared" si="1142"/>
        <v>0</v>
      </c>
      <c r="LT100" s="550">
        <f t="shared" si="1142"/>
        <v>0</v>
      </c>
      <c r="LU100" s="550">
        <f t="shared" si="1142"/>
        <v>0</v>
      </c>
      <c r="LV100" s="932">
        <f t="shared" si="1142"/>
        <v>0</v>
      </c>
      <c r="LW100" s="932">
        <f t="shared" si="1142"/>
        <v>0</v>
      </c>
      <c r="LX100" s="932">
        <f t="shared" si="1142"/>
        <v>0</v>
      </c>
      <c r="LY100" s="932">
        <f t="shared" si="1142"/>
        <v>0</v>
      </c>
      <c r="LZ100" s="932">
        <f t="shared" si="1142"/>
        <v>0</v>
      </c>
      <c r="MA100" s="932">
        <f t="shared" si="1142"/>
        <v>0</v>
      </c>
      <c r="MB100" s="932">
        <f t="shared" si="1142"/>
        <v>0</v>
      </c>
      <c r="MC100" s="932">
        <f t="shared" si="1142"/>
        <v>0</v>
      </c>
      <c r="MD100" s="932">
        <f t="shared" si="1142"/>
        <v>0</v>
      </c>
      <c r="ME100" s="327">
        <f t="shared" si="1142"/>
        <v>0.95202874049027886</v>
      </c>
      <c r="MF100" s="327">
        <f t="shared" si="1142"/>
        <v>10.08030431107354</v>
      </c>
      <c r="MG100" s="327">
        <f t="shared" si="1142"/>
        <v>1.2880388841927304</v>
      </c>
      <c r="MH100" s="327">
        <f t="shared" si="1142"/>
        <v>0</v>
      </c>
      <c r="MI100" s="327">
        <f t="shared" si="1142"/>
        <v>0</v>
      </c>
      <c r="MJ100" s="327">
        <f t="shared" si="1142"/>
        <v>0</v>
      </c>
      <c r="MK100" s="327">
        <f t="shared" si="1142"/>
        <v>0</v>
      </c>
      <c r="ML100" s="327">
        <f t="shared" si="1142"/>
        <v>0</v>
      </c>
      <c r="MM100" s="327">
        <f t="shared" si="1142"/>
        <v>0</v>
      </c>
      <c r="MN100" s="327">
        <f t="shared" ref="MN100:MP100" si="1143">SUM(KN100/$DO$20)</f>
        <v>0</v>
      </c>
      <c r="MO100" s="327">
        <f t="shared" si="1143"/>
        <v>0</v>
      </c>
      <c r="MP100" s="327">
        <f t="shared" si="1143"/>
        <v>0</v>
      </c>
      <c r="MQ100" s="327">
        <f>SUM(KQ100/$DO$20)</f>
        <v>0</v>
      </c>
    </row>
    <row r="101" spans="1:355" s="317" customFormat="1" ht="15" hidden="1" customHeight="1" outlineLevel="1" thickTop="1" thickBot="1" x14ac:dyDescent="0.3">
      <c r="A101" s="941"/>
      <c r="B101" s="1913" t="s">
        <v>963</v>
      </c>
      <c r="C101" s="1914"/>
      <c r="D101" s="656"/>
      <c r="E101" s="765"/>
      <c r="F101" s="757"/>
      <c r="G101" s="629"/>
      <c r="H101" s="630"/>
      <c r="I101" s="631"/>
      <c r="J101" s="820"/>
      <c r="K101" s="757"/>
      <c r="L101" s="878"/>
      <c r="M101" s="813"/>
      <c r="N101" s="814"/>
      <c r="O101" s="1537"/>
      <c r="P101" s="815"/>
      <c r="Q101" s="813"/>
      <c r="R101" s="814"/>
      <c r="S101" s="1537"/>
      <c r="T101" s="815"/>
      <c r="U101" s="813"/>
      <c r="V101" s="814"/>
      <c r="W101" s="1537"/>
      <c r="X101" s="815"/>
      <c r="Y101" s="813"/>
      <c r="Z101" s="814"/>
      <c r="AA101" s="1537"/>
      <c r="AB101" s="815"/>
      <c r="AC101" s="813"/>
      <c r="AD101" s="814"/>
      <c r="AE101" s="1537"/>
      <c r="AF101" s="815"/>
      <c r="AG101" s="813"/>
      <c r="AH101" s="814"/>
      <c r="AI101" s="1537"/>
      <c r="AJ101" s="815"/>
      <c r="AK101" s="813"/>
      <c r="AL101" s="814"/>
      <c r="AM101" s="1537"/>
      <c r="AN101" s="815"/>
      <c r="AO101" s="813"/>
      <c r="AP101" s="814"/>
      <c r="AQ101" s="1537"/>
      <c r="AR101" s="815"/>
      <c r="AS101" s="813"/>
      <c r="AT101" s="814"/>
      <c r="AU101" s="1537"/>
      <c r="AV101" s="815"/>
      <c r="AW101" s="813"/>
      <c r="AX101" s="814"/>
      <c r="AY101" s="1537"/>
      <c r="AZ101" s="815"/>
      <c r="BA101" s="813"/>
      <c r="BB101" s="816"/>
      <c r="BC101" s="757"/>
      <c r="BD101" s="815"/>
      <c r="BE101" s="813"/>
      <c r="BF101" s="757"/>
      <c r="BG101" s="815"/>
      <c r="BH101" s="815"/>
      <c r="BI101" s="815"/>
      <c r="BJ101" s="815"/>
      <c r="BK101" s="816"/>
      <c r="BL101" s="1584"/>
      <c r="BM101" s="1585"/>
      <c r="BN101" s="1586"/>
      <c r="BO101" s="1586"/>
      <c r="BP101" s="1587"/>
      <c r="BQ101" s="1484"/>
      <c r="BR101" s="734">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692">
        <f t="shared" si="1028"/>
        <v>14.063439601151035</v>
      </c>
      <c r="BT101" s="693">
        <f>AN91</f>
        <v>4</v>
      </c>
      <c r="BU101" s="1146" t="str">
        <f>$BU$21</f>
        <v>GH Diamond Nectar</v>
      </c>
      <c r="BV101" s="1160" t="str">
        <f>$BV$21</f>
        <v>Flavor</v>
      </c>
      <c r="BW101" s="1239">
        <f>BW$21</f>
        <v>0</v>
      </c>
      <c r="BX101" s="1239">
        <f t="shared" ref="BX101:DM101" si="1144">BX$21</f>
        <v>0</v>
      </c>
      <c r="BY101" s="1239">
        <f t="shared" si="1144"/>
        <v>0</v>
      </c>
      <c r="BZ101" s="1240">
        <f t="shared" si="1144"/>
        <v>0.01</v>
      </c>
      <c r="CA101" s="1240">
        <f t="shared" si="1144"/>
        <v>0</v>
      </c>
      <c r="CB101" s="1241">
        <f t="shared" si="1144"/>
        <v>0.01</v>
      </c>
      <c r="CC101" s="1242">
        <f t="shared" si="1144"/>
        <v>0</v>
      </c>
      <c r="CD101" s="1242">
        <f t="shared" si="1144"/>
        <v>0</v>
      </c>
      <c r="CE101" s="1242">
        <f t="shared" si="1144"/>
        <v>0</v>
      </c>
      <c r="CF101" s="1242">
        <f t="shared" si="1144"/>
        <v>0</v>
      </c>
      <c r="CG101" s="1242">
        <f t="shared" si="1144"/>
        <v>0</v>
      </c>
      <c r="CH101" s="1242">
        <f t="shared" si="1144"/>
        <v>0</v>
      </c>
      <c r="CI101" s="1242">
        <f t="shared" si="1144"/>
        <v>0</v>
      </c>
      <c r="CJ101" s="1242">
        <f t="shared" si="1144"/>
        <v>0</v>
      </c>
      <c r="CK101" s="1239">
        <f t="shared" si="1144"/>
        <v>0</v>
      </c>
      <c r="CL101" s="1240">
        <f t="shared" si="1144"/>
        <v>0</v>
      </c>
      <c r="CM101" s="1241">
        <f t="shared" si="1144"/>
        <v>0</v>
      </c>
      <c r="CN101" s="1242">
        <f t="shared" si="1144"/>
        <v>0</v>
      </c>
      <c r="CO101" s="1242">
        <f t="shared" si="1144"/>
        <v>0</v>
      </c>
      <c r="CP101" s="1242">
        <f t="shared" si="1144"/>
        <v>0</v>
      </c>
      <c r="CQ101" s="1242">
        <f t="shared" si="1144"/>
        <v>0</v>
      </c>
      <c r="CR101" s="1243">
        <f t="shared" si="1144"/>
        <v>0</v>
      </c>
      <c r="CS101" s="1243">
        <f t="shared" si="1144"/>
        <v>0</v>
      </c>
      <c r="CT101" s="1243">
        <f t="shared" si="1144"/>
        <v>0</v>
      </c>
      <c r="CU101" s="1243">
        <f t="shared" si="1144"/>
        <v>0</v>
      </c>
      <c r="CV101" s="1243">
        <f t="shared" si="1144"/>
        <v>0</v>
      </c>
      <c r="CW101" s="1243">
        <f t="shared" si="1144"/>
        <v>0</v>
      </c>
      <c r="CX101" s="1243">
        <f t="shared" si="1144"/>
        <v>0</v>
      </c>
      <c r="CY101" s="1243">
        <f t="shared" si="1144"/>
        <v>0</v>
      </c>
      <c r="CZ101" s="1244">
        <f t="shared" si="1144"/>
        <v>0</v>
      </c>
      <c r="DA101" s="1244">
        <f t="shared" si="1144"/>
        <v>5.0000000000000001E-4</v>
      </c>
      <c r="DB101" s="1244">
        <f t="shared" si="1144"/>
        <v>9.0000000000000006E-5</v>
      </c>
      <c r="DC101" s="1244">
        <f t="shared" si="1144"/>
        <v>0</v>
      </c>
      <c r="DD101" s="1244">
        <f t="shared" si="1144"/>
        <v>0</v>
      </c>
      <c r="DE101" s="1244">
        <f t="shared" si="1144"/>
        <v>0</v>
      </c>
      <c r="DF101" s="1244">
        <f t="shared" si="1144"/>
        <v>0</v>
      </c>
      <c r="DG101" s="1244">
        <f t="shared" si="1144"/>
        <v>0</v>
      </c>
      <c r="DH101" s="1244">
        <f t="shared" si="1144"/>
        <v>0</v>
      </c>
      <c r="DI101" s="1244">
        <f t="shared" si="1144"/>
        <v>0</v>
      </c>
      <c r="DJ101" s="1244">
        <f t="shared" si="1144"/>
        <v>0</v>
      </c>
      <c r="DK101" s="1244">
        <f t="shared" si="1144"/>
        <v>0</v>
      </c>
      <c r="DL101" s="1244">
        <f t="shared" si="1144"/>
        <v>0</v>
      </c>
      <c r="DM101" s="1244">
        <f t="shared" si="1144"/>
        <v>0</v>
      </c>
      <c r="DN101" s="933"/>
      <c r="DT101" s="739"/>
      <c r="EM101" s="898"/>
      <c r="EN101" s="898"/>
      <c r="EO101" s="898"/>
      <c r="EP101" s="898"/>
      <c r="EQ101" s="898"/>
      <c r="ER101" s="898"/>
      <c r="ES101" s="898"/>
      <c r="ET101" s="898"/>
      <c r="EU101" s="898"/>
      <c r="EV101" s="898"/>
      <c r="EW101" s="898"/>
      <c r="EX101" s="898"/>
      <c r="EY101" s="898"/>
      <c r="EZ101" s="1348" t="str">
        <f t="shared" si="1030"/>
        <v>GH Diamond Nectar</v>
      </c>
      <c r="FA101" s="1224">
        <f t="shared" si="1031"/>
        <v>0</v>
      </c>
      <c r="FB101" s="1224">
        <f t="shared" si="1032"/>
        <v>0</v>
      </c>
      <c r="FC101" s="1224">
        <f t="shared" si="1033"/>
        <v>0</v>
      </c>
      <c r="FD101" s="544">
        <f t="shared" si="1034"/>
        <v>1.7455999999999999E-2</v>
      </c>
      <c r="FE101" s="544">
        <f t="shared" si="1035"/>
        <v>0</v>
      </c>
      <c r="FF101" s="324">
        <f t="shared" si="1036"/>
        <v>3.3203999999999997E-2</v>
      </c>
      <c r="FG101" s="549">
        <f t="shared" si="1037"/>
        <v>0</v>
      </c>
      <c r="FH101" s="549">
        <f t="shared" si="1038"/>
        <v>0</v>
      </c>
      <c r="FI101" s="549">
        <f t="shared" si="1039"/>
        <v>0</v>
      </c>
      <c r="FJ101" s="549">
        <f t="shared" si="1040"/>
        <v>0</v>
      </c>
      <c r="FK101" s="549">
        <f t="shared" si="1041"/>
        <v>0</v>
      </c>
      <c r="FL101" s="549">
        <f t="shared" si="1042"/>
        <v>0</v>
      </c>
      <c r="FM101" s="549">
        <f t="shared" si="1043"/>
        <v>0</v>
      </c>
      <c r="FN101" s="549">
        <f t="shared" si="1044"/>
        <v>0</v>
      </c>
      <c r="FO101" s="1203">
        <f t="shared" si="1045"/>
        <v>0</v>
      </c>
      <c r="FP101" s="544">
        <f t="shared" si="1046"/>
        <v>1.7455999999999999E-2</v>
      </c>
      <c r="FQ101" s="324">
        <f t="shared" si="1047"/>
        <v>3.3203999999999997E-2</v>
      </c>
      <c r="FR101" s="548">
        <f t="shared" si="1048"/>
        <v>0</v>
      </c>
      <c r="FS101" s="548">
        <f t="shared" si="1049"/>
        <v>0</v>
      </c>
      <c r="FT101" s="548">
        <f t="shared" si="1120"/>
        <v>0</v>
      </c>
      <c r="FU101" s="548">
        <f t="shared" si="1050"/>
        <v>0</v>
      </c>
      <c r="FV101" s="928">
        <f t="shared" si="1051"/>
        <v>0</v>
      </c>
      <c r="FW101" s="928">
        <f t="shared" si="1052"/>
        <v>0</v>
      </c>
      <c r="FX101" s="928">
        <f t="shared" si="1053"/>
        <v>0</v>
      </c>
      <c r="FY101" s="928">
        <f t="shared" si="1054"/>
        <v>0</v>
      </c>
      <c r="FZ101" s="928">
        <f t="shared" si="1055"/>
        <v>0</v>
      </c>
      <c r="GA101" s="928">
        <f t="shared" si="1056"/>
        <v>0</v>
      </c>
      <c r="GB101" s="928">
        <f t="shared" si="1057"/>
        <v>0</v>
      </c>
      <c r="GC101" s="928">
        <f t="shared" si="1058"/>
        <v>0</v>
      </c>
      <c r="GD101" s="326">
        <f t="shared" si="1059"/>
        <v>0</v>
      </c>
      <c r="GE101" s="326">
        <f t="shared" si="1060"/>
        <v>2E-3</v>
      </c>
      <c r="GF101" s="326">
        <f t="shared" si="1061"/>
        <v>3.6000000000000002E-4</v>
      </c>
      <c r="GG101" s="326">
        <f t="shared" si="1062"/>
        <v>0</v>
      </c>
      <c r="GH101" s="326">
        <f t="shared" si="1063"/>
        <v>0</v>
      </c>
      <c r="GI101" s="326">
        <f t="shared" si="1064"/>
        <v>0</v>
      </c>
      <c r="GJ101" s="326">
        <f t="shared" si="1065"/>
        <v>0</v>
      </c>
      <c r="GK101" s="326">
        <f t="shared" si="1066"/>
        <v>0</v>
      </c>
      <c r="GL101" s="326">
        <f t="shared" si="1067"/>
        <v>0</v>
      </c>
      <c r="GM101" s="326">
        <f t="shared" si="1068"/>
        <v>0</v>
      </c>
      <c r="GN101" s="326">
        <f t="shared" si="1069"/>
        <v>0</v>
      </c>
      <c r="GO101" s="326">
        <f t="shared" si="1070"/>
        <v>0</v>
      </c>
      <c r="GP101" s="326">
        <f t="shared" si="1071"/>
        <v>0</v>
      </c>
      <c r="GQ101" s="326">
        <f t="shared" si="1072"/>
        <v>0</v>
      </c>
      <c r="GR101" s="899"/>
      <c r="GS101" s="899"/>
      <c r="GT101" s="899"/>
      <c r="GU101" s="899"/>
      <c r="GV101" s="899"/>
      <c r="GW101" s="899"/>
      <c r="GX101" s="899"/>
      <c r="GY101" s="899"/>
      <c r="GZ101" s="1374"/>
      <c r="HA101" s="1225">
        <f t="shared" si="1073"/>
        <v>0</v>
      </c>
      <c r="HB101" s="1225">
        <f t="shared" si="1074"/>
        <v>0</v>
      </c>
      <c r="HC101" s="1225">
        <f t="shared" si="1075"/>
        <v>0</v>
      </c>
      <c r="HD101" s="542">
        <f t="shared" si="1076"/>
        <v>4.6301660067463689E-3</v>
      </c>
      <c r="HE101" s="542">
        <f t="shared" si="1077"/>
        <v>0</v>
      </c>
      <c r="HF101" s="321">
        <f t="shared" si="1078"/>
        <v>8.8072887309811193E-3</v>
      </c>
      <c r="HG101" s="547">
        <f t="shared" si="1079"/>
        <v>0</v>
      </c>
      <c r="HH101" s="547">
        <f t="shared" si="1080"/>
        <v>0</v>
      </c>
      <c r="HI101" s="547">
        <f t="shared" si="1081"/>
        <v>0</v>
      </c>
      <c r="HJ101" s="547">
        <f t="shared" si="1082"/>
        <v>0</v>
      </c>
      <c r="HK101" s="547">
        <f t="shared" si="1083"/>
        <v>0</v>
      </c>
      <c r="HL101" s="547">
        <f t="shared" si="1084"/>
        <v>0</v>
      </c>
      <c r="HM101" s="547">
        <f t="shared" si="1085"/>
        <v>0</v>
      </c>
      <c r="HN101" s="547">
        <f t="shared" si="1086"/>
        <v>0</v>
      </c>
      <c r="HO101" s="1225">
        <f t="shared" si="1087"/>
        <v>0</v>
      </c>
      <c r="HP101" s="542">
        <f t="shared" si="1088"/>
        <v>0</v>
      </c>
      <c r="HQ101" s="321">
        <f t="shared" si="1089"/>
        <v>0</v>
      </c>
      <c r="HR101" s="547">
        <f t="shared" si="1090"/>
        <v>0</v>
      </c>
      <c r="HS101" s="547">
        <f t="shared" si="1091"/>
        <v>0</v>
      </c>
      <c r="HT101" s="547">
        <f t="shared" si="1092"/>
        <v>0</v>
      </c>
      <c r="HU101" s="547">
        <f t="shared" si="1093"/>
        <v>0</v>
      </c>
      <c r="HV101" s="931">
        <f t="shared" si="1094"/>
        <v>0</v>
      </c>
      <c r="HW101" s="931">
        <f t="shared" si="1095"/>
        <v>0</v>
      </c>
      <c r="HX101" s="931">
        <f t="shared" si="1096"/>
        <v>0</v>
      </c>
      <c r="HY101" s="931">
        <f t="shared" si="1097"/>
        <v>0</v>
      </c>
      <c r="HZ101" s="931">
        <f t="shared" si="1098"/>
        <v>0</v>
      </c>
      <c r="IA101" s="931">
        <f t="shared" si="1099"/>
        <v>0</v>
      </c>
      <c r="IB101" s="931">
        <f t="shared" si="1100"/>
        <v>0</v>
      </c>
      <c r="IC101" s="931">
        <f t="shared" si="1101"/>
        <v>0</v>
      </c>
      <c r="ID101" s="1226">
        <f t="shared" si="1102"/>
        <v>0</v>
      </c>
      <c r="IE101" s="1226">
        <f t="shared" si="1103"/>
        <v>5.3049564696910738E-4</v>
      </c>
      <c r="IF101" s="1226">
        <f t="shared" si="1104"/>
        <v>9.5489216454439327E-5</v>
      </c>
      <c r="IG101" s="1226">
        <f t="shared" si="1105"/>
        <v>0</v>
      </c>
      <c r="IH101" s="1226">
        <f t="shared" si="1106"/>
        <v>0</v>
      </c>
      <c r="II101" s="1226">
        <f t="shared" si="1107"/>
        <v>0</v>
      </c>
      <c r="IJ101" s="1226">
        <f t="shared" si="1108"/>
        <v>0</v>
      </c>
      <c r="IK101" s="1226">
        <f t="shared" si="1109"/>
        <v>0</v>
      </c>
      <c r="IL101" s="1226">
        <f t="shared" si="1110"/>
        <v>0</v>
      </c>
      <c r="IM101" s="1226">
        <f t="shared" si="1111"/>
        <v>0</v>
      </c>
      <c r="IN101" s="1226">
        <f t="shared" si="1112"/>
        <v>0</v>
      </c>
      <c r="IO101" s="1226">
        <f t="shared" si="1113"/>
        <v>0</v>
      </c>
      <c r="IP101" s="1226">
        <f t="shared" si="1114"/>
        <v>0</v>
      </c>
      <c r="IQ101" s="1226">
        <f t="shared" si="1115"/>
        <v>0</v>
      </c>
      <c r="IR101" s="902"/>
      <c r="IS101" s="902"/>
      <c r="IT101" s="902"/>
      <c r="IU101" s="902"/>
      <c r="IV101" s="902"/>
      <c r="IW101" s="902"/>
      <c r="IX101" s="902"/>
      <c r="IY101" s="902"/>
      <c r="IZ101" s="1365"/>
      <c r="JA101" s="1231">
        <f t="shared" ref="JA101:KQ101" si="1145">SUM(BW101*$DP$21)</f>
        <v>0</v>
      </c>
      <c r="JB101" s="1231">
        <f t="shared" si="1145"/>
        <v>0</v>
      </c>
      <c r="JC101" s="1231">
        <f t="shared" si="1145"/>
        <v>0</v>
      </c>
      <c r="JD101" s="942">
        <f t="shared" si="1145"/>
        <v>38</v>
      </c>
      <c r="JE101" s="942">
        <f t="shared" si="1145"/>
        <v>0</v>
      </c>
      <c r="JF101" s="943">
        <f t="shared" si="1145"/>
        <v>38</v>
      </c>
      <c r="JG101" s="944">
        <f t="shared" si="1145"/>
        <v>0</v>
      </c>
      <c r="JH101" s="944">
        <f t="shared" si="1145"/>
        <v>0</v>
      </c>
      <c r="JI101" s="944">
        <f t="shared" si="1145"/>
        <v>0</v>
      </c>
      <c r="JJ101" s="944">
        <f t="shared" si="1145"/>
        <v>0</v>
      </c>
      <c r="JK101" s="944">
        <f t="shared" si="1145"/>
        <v>0</v>
      </c>
      <c r="JL101" s="944">
        <f t="shared" si="1145"/>
        <v>0</v>
      </c>
      <c r="JM101" s="944">
        <f t="shared" si="1145"/>
        <v>0</v>
      </c>
      <c r="JN101" s="944">
        <f t="shared" si="1145"/>
        <v>0</v>
      </c>
      <c r="JO101" s="1231">
        <f t="shared" si="1145"/>
        <v>0</v>
      </c>
      <c r="JP101" s="942">
        <f t="shared" si="1145"/>
        <v>0</v>
      </c>
      <c r="JQ101" s="943">
        <f t="shared" si="1145"/>
        <v>0</v>
      </c>
      <c r="JR101" s="944">
        <f t="shared" si="1145"/>
        <v>0</v>
      </c>
      <c r="JS101" s="944">
        <f t="shared" si="1145"/>
        <v>0</v>
      </c>
      <c r="JT101" s="944">
        <f t="shared" si="1145"/>
        <v>0</v>
      </c>
      <c r="JU101" s="944">
        <f t="shared" si="1145"/>
        <v>0</v>
      </c>
      <c r="JV101" s="945">
        <f t="shared" si="1145"/>
        <v>0</v>
      </c>
      <c r="JW101" s="945">
        <f t="shared" si="1145"/>
        <v>0</v>
      </c>
      <c r="JX101" s="945">
        <f t="shared" si="1145"/>
        <v>0</v>
      </c>
      <c r="JY101" s="945">
        <f t="shared" si="1145"/>
        <v>0</v>
      </c>
      <c r="JZ101" s="945">
        <f t="shared" si="1145"/>
        <v>0</v>
      </c>
      <c r="KA101" s="945">
        <f t="shared" si="1145"/>
        <v>0</v>
      </c>
      <c r="KB101" s="945">
        <f t="shared" si="1145"/>
        <v>0</v>
      </c>
      <c r="KC101" s="945">
        <f t="shared" si="1145"/>
        <v>0</v>
      </c>
      <c r="KD101" s="946">
        <f t="shared" si="1145"/>
        <v>0</v>
      </c>
      <c r="KE101" s="946">
        <f t="shared" si="1145"/>
        <v>1.9000000000000001</v>
      </c>
      <c r="KF101" s="946">
        <f t="shared" si="1145"/>
        <v>0.34200000000000003</v>
      </c>
      <c r="KG101" s="946">
        <f t="shared" si="1145"/>
        <v>0</v>
      </c>
      <c r="KH101" s="946">
        <f t="shared" si="1145"/>
        <v>0</v>
      </c>
      <c r="KI101" s="946">
        <f t="shared" si="1145"/>
        <v>0</v>
      </c>
      <c r="KJ101" s="946">
        <f t="shared" si="1145"/>
        <v>0</v>
      </c>
      <c r="KK101" s="946">
        <f t="shared" si="1145"/>
        <v>0</v>
      </c>
      <c r="KL101" s="946">
        <f t="shared" si="1145"/>
        <v>0</v>
      </c>
      <c r="KM101" s="946">
        <f t="shared" si="1145"/>
        <v>0</v>
      </c>
      <c r="KN101" s="946">
        <f t="shared" si="1145"/>
        <v>0</v>
      </c>
      <c r="KO101" s="946">
        <f t="shared" si="1145"/>
        <v>0</v>
      </c>
      <c r="KP101" s="946">
        <f t="shared" si="1145"/>
        <v>0</v>
      </c>
      <c r="KQ101" s="946">
        <f t="shared" si="1145"/>
        <v>0</v>
      </c>
      <c r="KR101" s="898"/>
      <c r="KS101" s="898"/>
      <c r="KT101" s="898"/>
      <c r="KU101" s="898"/>
      <c r="KV101" s="898"/>
      <c r="KW101" s="898"/>
      <c r="KX101" s="898"/>
      <c r="KY101" s="898"/>
      <c r="KZ101" s="1363"/>
      <c r="LA101" s="1217">
        <f t="shared" ref="LA101:MM101" si="1146">SUM(JA101/$DO$21)</f>
        <v>0</v>
      </c>
      <c r="LB101" s="1217">
        <f t="shared" si="1146"/>
        <v>0</v>
      </c>
      <c r="LC101" s="1217">
        <f t="shared" si="1146"/>
        <v>0</v>
      </c>
      <c r="LD101" s="545">
        <f t="shared" si="1146"/>
        <v>10.039630118890356</v>
      </c>
      <c r="LE101" s="545">
        <f t="shared" si="1146"/>
        <v>0</v>
      </c>
      <c r="LF101" s="329">
        <f t="shared" si="1146"/>
        <v>10.039630118890356</v>
      </c>
      <c r="LG101" s="550">
        <f t="shared" si="1146"/>
        <v>0</v>
      </c>
      <c r="LH101" s="550">
        <f t="shared" si="1146"/>
        <v>0</v>
      </c>
      <c r="LI101" s="550">
        <f t="shared" si="1146"/>
        <v>0</v>
      </c>
      <c r="LJ101" s="550">
        <f t="shared" si="1146"/>
        <v>0</v>
      </c>
      <c r="LK101" s="550">
        <f t="shared" si="1146"/>
        <v>0</v>
      </c>
      <c r="LL101" s="550">
        <f t="shared" si="1146"/>
        <v>0</v>
      </c>
      <c r="LM101" s="550">
        <f t="shared" si="1146"/>
        <v>0</v>
      </c>
      <c r="LN101" s="550">
        <f t="shared" si="1146"/>
        <v>0</v>
      </c>
      <c r="LO101" s="1217">
        <f t="shared" si="1146"/>
        <v>0</v>
      </c>
      <c r="LP101" s="1217">
        <f t="shared" si="1146"/>
        <v>0</v>
      </c>
      <c r="LQ101" s="1217">
        <f t="shared" si="1146"/>
        <v>0</v>
      </c>
      <c r="LR101" s="550">
        <f t="shared" si="1146"/>
        <v>0</v>
      </c>
      <c r="LS101" s="550">
        <f t="shared" si="1146"/>
        <v>0</v>
      </c>
      <c r="LT101" s="550">
        <f t="shared" si="1146"/>
        <v>0</v>
      </c>
      <c r="LU101" s="550">
        <f t="shared" si="1146"/>
        <v>0</v>
      </c>
      <c r="LV101" s="932">
        <f t="shared" si="1146"/>
        <v>0</v>
      </c>
      <c r="LW101" s="932">
        <f t="shared" si="1146"/>
        <v>0</v>
      </c>
      <c r="LX101" s="932">
        <f t="shared" si="1146"/>
        <v>0</v>
      </c>
      <c r="LY101" s="932">
        <f t="shared" si="1146"/>
        <v>0</v>
      </c>
      <c r="LZ101" s="932">
        <f t="shared" si="1146"/>
        <v>0</v>
      </c>
      <c r="MA101" s="932">
        <f t="shared" si="1146"/>
        <v>0</v>
      </c>
      <c r="MB101" s="932">
        <f t="shared" si="1146"/>
        <v>0</v>
      </c>
      <c r="MC101" s="932">
        <f t="shared" si="1146"/>
        <v>0</v>
      </c>
      <c r="MD101" s="932">
        <f t="shared" si="1146"/>
        <v>0</v>
      </c>
      <c r="ME101" s="327">
        <f t="shared" si="1146"/>
        <v>0.50198150594451785</v>
      </c>
      <c r="MF101" s="327">
        <f t="shared" si="1146"/>
        <v>9.0356671070013217E-2</v>
      </c>
      <c r="MG101" s="327">
        <f t="shared" si="1146"/>
        <v>0</v>
      </c>
      <c r="MH101" s="327">
        <f t="shared" si="1146"/>
        <v>0</v>
      </c>
      <c r="MI101" s="327">
        <f t="shared" si="1146"/>
        <v>0</v>
      </c>
      <c r="MJ101" s="327">
        <f t="shared" si="1146"/>
        <v>0</v>
      </c>
      <c r="MK101" s="327">
        <f t="shared" si="1146"/>
        <v>0</v>
      </c>
      <c r="ML101" s="327">
        <f t="shared" si="1146"/>
        <v>0</v>
      </c>
      <c r="MM101" s="327">
        <f t="shared" si="1146"/>
        <v>0</v>
      </c>
      <c r="MN101" s="327">
        <f t="shared" ref="MN101:MP101" si="1147">SUM(KN101/$DO$21)</f>
        <v>0</v>
      </c>
      <c r="MO101" s="327">
        <f t="shared" si="1147"/>
        <v>0</v>
      </c>
      <c r="MP101" s="327">
        <f t="shared" si="1147"/>
        <v>0</v>
      </c>
      <c r="MQ101" s="327">
        <f>SUM(KQ101/$DO$21)</f>
        <v>0</v>
      </c>
    </row>
    <row r="102" spans="1:355" s="317" customFormat="1" ht="15" hidden="1" customHeight="1" outlineLevel="1" thickTop="1" thickBot="1" x14ac:dyDescent="0.3">
      <c r="A102" s="941"/>
      <c r="B102" s="1915" t="s">
        <v>964</v>
      </c>
      <c r="C102" s="1916"/>
      <c r="D102" s="655"/>
      <c r="E102" s="766"/>
      <c r="F102" s="757"/>
      <c r="G102" s="632"/>
      <c r="H102" s="633"/>
      <c r="I102" s="634"/>
      <c r="J102" s="820"/>
      <c r="K102" s="757"/>
      <c r="L102" s="878"/>
      <c r="M102" s="813"/>
      <c r="N102" s="814"/>
      <c r="O102" s="1537"/>
      <c r="P102" s="815"/>
      <c r="Q102" s="813"/>
      <c r="R102" s="814"/>
      <c r="S102" s="1537"/>
      <c r="T102" s="815"/>
      <c r="U102" s="813"/>
      <c r="V102" s="814"/>
      <c r="W102" s="1537"/>
      <c r="X102" s="815"/>
      <c r="Y102" s="813"/>
      <c r="Z102" s="814"/>
      <c r="AA102" s="1537"/>
      <c r="AB102" s="815"/>
      <c r="AC102" s="813"/>
      <c r="AD102" s="814"/>
      <c r="AE102" s="1537"/>
      <c r="AF102" s="815"/>
      <c r="AG102" s="813"/>
      <c r="AH102" s="814"/>
      <c r="AI102" s="1537"/>
      <c r="AJ102" s="815"/>
      <c r="AK102" s="813"/>
      <c r="AL102" s="814"/>
      <c r="AM102" s="1537"/>
      <c r="AN102" s="815"/>
      <c r="AO102" s="813"/>
      <c r="AP102" s="814"/>
      <c r="AQ102" s="1537"/>
      <c r="AR102" s="815"/>
      <c r="AS102" s="813"/>
      <c r="AT102" s="814"/>
      <c r="AU102" s="1537"/>
      <c r="AV102" s="815"/>
      <c r="AW102" s="813"/>
      <c r="AX102" s="814"/>
      <c r="AY102" s="1537"/>
      <c r="AZ102" s="815"/>
      <c r="BA102" s="813"/>
      <c r="BB102" s="816"/>
      <c r="BC102" s="757"/>
      <c r="BD102" s="815"/>
      <c r="BE102" s="813"/>
      <c r="BF102" s="757"/>
      <c r="BG102" s="815"/>
      <c r="BH102" s="815"/>
      <c r="BI102" s="815"/>
      <c r="BJ102" s="815"/>
      <c r="BK102" s="816"/>
      <c r="BL102" s="1586"/>
      <c r="BM102" s="1585"/>
      <c r="BN102" s="1586"/>
      <c r="BO102" s="1586"/>
      <c r="BP102" s="1587"/>
      <c r="BQ102" s="1484"/>
      <c r="BR102" s="734">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692">
        <f t="shared" si="1028"/>
        <v>0</v>
      </c>
      <c r="BT102" s="693">
        <f>AR91</f>
        <v>0</v>
      </c>
      <c r="BU102" s="1146">
        <f>$BU$22</f>
        <v>0</v>
      </c>
      <c r="BV102" s="694">
        <f>$BV$22</f>
        <v>0</v>
      </c>
      <c r="BW102" s="1239">
        <f>BW$22</f>
        <v>0</v>
      </c>
      <c r="BX102" s="1239">
        <f t="shared" ref="BX102:DM102" si="1148">BX$22</f>
        <v>0</v>
      </c>
      <c r="BY102" s="1239">
        <f t="shared" si="1148"/>
        <v>0</v>
      </c>
      <c r="BZ102" s="1240">
        <f t="shared" si="1148"/>
        <v>0</v>
      </c>
      <c r="CA102" s="1240">
        <f t="shared" si="1148"/>
        <v>0</v>
      </c>
      <c r="CB102" s="1241">
        <f t="shared" si="1148"/>
        <v>0</v>
      </c>
      <c r="CC102" s="1242">
        <f t="shared" si="1148"/>
        <v>0</v>
      </c>
      <c r="CD102" s="1242">
        <f t="shared" si="1148"/>
        <v>0</v>
      </c>
      <c r="CE102" s="1242">
        <f t="shared" si="1148"/>
        <v>0</v>
      </c>
      <c r="CF102" s="1242">
        <f t="shared" si="1148"/>
        <v>0</v>
      </c>
      <c r="CG102" s="1242">
        <f t="shared" si="1148"/>
        <v>0</v>
      </c>
      <c r="CH102" s="1242">
        <f t="shared" si="1148"/>
        <v>0</v>
      </c>
      <c r="CI102" s="1242">
        <f t="shared" si="1148"/>
        <v>0</v>
      </c>
      <c r="CJ102" s="1242">
        <f t="shared" si="1148"/>
        <v>0</v>
      </c>
      <c r="CK102" s="1239">
        <f t="shared" si="1148"/>
        <v>0</v>
      </c>
      <c r="CL102" s="1240">
        <f t="shared" si="1148"/>
        <v>0</v>
      </c>
      <c r="CM102" s="1241">
        <f t="shared" si="1148"/>
        <v>0</v>
      </c>
      <c r="CN102" s="1242">
        <f t="shared" si="1148"/>
        <v>0</v>
      </c>
      <c r="CO102" s="1242">
        <f t="shared" si="1148"/>
        <v>0</v>
      </c>
      <c r="CP102" s="1242">
        <f t="shared" si="1148"/>
        <v>0</v>
      </c>
      <c r="CQ102" s="1242">
        <f t="shared" si="1148"/>
        <v>0</v>
      </c>
      <c r="CR102" s="1243">
        <f t="shared" si="1148"/>
        <v>0</v>
      </c>
      <c r="CS102" s="1243">
        <f t="shared" si="1148"/>
        <v>0</v>
      </c>
      <c r="CT102" s="1243">
        <f t="shared" si="1148"/>
        <v>0</v>
      </c>
      <c r="CU102" s="1243">
        <f t="shared" si="1148"/>
        <v>0</v>
      </c>
      <c r="CV102" s="1243">
        <f t="shared" si="1148"/>
        <v>0</v>
      </c>
      <c r="CW102" s="1243">
        <f t="shared" si="1148"/>
        <v>0</v>
      </c>
      <c r="CX102" s="1243">
        <f t="shared" si="1148"/>
        <v>0</v>
      </c>
      <c r="CY102" s="1243">
        <f t="shared" si="1148"/>
        <v>0</v>
      </c>
      <c r="CZ102" s="1244">
        <f t="shared" si="1148"/>
        <v>0</v>
      </c>
      <c r="DA102" s="1244">
        <f t="shared" si="1148"/>
        <v>0</v>
      </c>
      <c r="DB102" s="1244">
        <f t="shared" si="1148"/>
        <v>0</v>
      </c>
      <c r="DC102" s="1244">
        <f t="shared" si="1148"/>
        <v>0</v>
      </c>
      <c r="DD102" s="1244">
        <f t="shared" si="1148"/>
        <v>0</v>
      </c>
      <c r="DE102" s="1244">
        <f t="shared" si="1148"/>
        <v>0</v>
      </c>
      <c r="DF102" s="1244">
        <f t="shared" si="1148"/>
        <v>0</v>
      </c>
      <c r="DG102" s="1244">
        <f t="shared" si="1148"/>
        <v>0</v>
      </c>
      <c r="DH102" s="1244">
        <f t="shared" si="1148"/>
        <v>0</v>
      </c>
      <c r="DI102" s="1244">
        <f t="shared" si="1148"/>
        <v>0</v>
      </c>
      <c r="DJ102" s="1244">
        <f t="shared" si="1148"/>
        <v>0</v>
      </c>
      <c r="DK102" s="1244">
        <f t="shared" si="1148"/>
        <v>0</v>
      </c>
      <c r="DL102" s="1244">
        <f t="shared" si="1148"/>
        <v>0</v>
      </c>
      <c r="DM102" s="1244">
        <f t="shared" si="1148"/>
        <v>0</v>
      </c>
      <c r="DN102" s="933"/>
      <c r="DT102" s="739"/>
      <c r="EM102" s="898"/>
      <c r="EN102" s="898"/>
      <c r="EO102" s="898"/>
      <c r="EP102" s="898"/>
      <c r="EQ102" s="898"/>
      <c r="ER102" s="898"/>
      <c r="ES102" s="898"/>
      <c r="ET102" s="898"/>
      <c r="EU102" s="898"/>
      <c r="EV102" s="898"/>
      <c r="EW102" s="898"/>
      <c r="EX102" s="898"/>
      <c r="EY102" s="898"/>
      <c r="EZ102" s="1348">
        <f t="shared" si="1030"/>
        <v>0</v>
      </c>
      <c r="FA102" s="1224">
        <f t="shared" si="1031"/>
        <v>0</v>
      </c>
      <c r="FB102" s="1224">
        <f t="shared" si="1032"/>
        <v>0</v>
      </c>
      <c r="FC102" s="1224">
        <f t="shared" si="1033"/>
        <v>0</v>
      </c>
      <c r="FD102" s="544">
        <f t="shared" si="1034"/>
        <v>0</v>
      </c>
      <c r="FE102" s="544">
        <f t="shared" si="1035"/>
        <v>0</v>
      </c>
      <c r="FF102" s="324">
        <f t="shared" si="1036"/>
        <v>0</v>
      </c>
      <c r="FG102" s="549">
        <f t="shared" si="1037"/>
        <v>0</v>
      </c>
      <c r="FH102" s="549">
        <f t="shared" si="1038"/>
        <v>0</v>
      </c>
      <c r="FI102" s="549">
        <f t="shared" si="1039"/>
        <v>0</v>
      </c>
      <c r="FJ102" s="549">
        <f t="shared" si="1040"/>
        <v>0</v>
      </c>
      <c r="FK102" s="549">
        <f t="shared" si="1041"/>
        <v>0</v>
      </c>
      <c r="FL102" s="549">
        <f t="shared" si="1042"/>
        <v>0</v>
      </c>
      <c r="FM102" s="549">
        <f t="shared" si="1043"/>
        <v>0</v>
      </c>
      <c r="FN102" s="549">
        <f t="shared" si="1044"/>
        <v>0</v>
      </c>
      <c r="FO102" s="1203">
        <f t="shared" si="1045"/>
        <v>0</v>
      </c>
      <c r="FP102" s="544">
        <f t="shared" si="1046"/>
        <v>0</v>
      </c>
      <c r="FQ102" s="324">
        <f t="shared" si="1047"/>
        <v>0</v>
      </c>
      <c r="FR102" s="548">
        <f t="shared" si="1048"/>
        <v>0</v>
      </c>
      <c r="FS102" s="548">
        <f t="shared" si="1049"/>
        <v>0</v>
      </c>
      <c r="FT102" s="548">
        <f t="shared" si="1120"/>
        <v>0</v>
      </c>
      <c r="FU102" s="548">
        <f t="shared" si="1050"/>
        <v>0</v>
      </c>
      <c r="FV102" s="928">
        <f t="shared" si="1051"/>
        <v>0</v>
      </c>
      <c r="FW102" s="928">
        <f t="shared" si="1052"/>
        <v>0</v>
      </c>
      <c r="FX102" s="928">
        <f t="shared" si="1053"/>
        <v>0</v>
      </c>
      <c r="FY102" s="928">
        <f t="shared" si="1054"/>
        <v>0</v>
      </c>
      <c r="FZ102" s="928">
        <f t="shared" si="1055"/>
        <v>0</v>
      </c>
      <c r="GA102" s="928">
        <f t="shared" si="1056"/>
        <v>0</v>
      </c>
      <c r="GB102" s="928">
        <f t="shared" si="1057"/>
        <v>0</v>
      </c>
      <c r="GC102" s="928">
        <f t="shared" si="1058"/>
        <v>0</v>
      </c>
      <c r="GD102" s="326">
        <f t="shared" si="1059"/>
        <v>0</v>
      </c>
      <c r="GE102" s="326">
        <f t="shared" si="1060"/>
        <v>0</v>
      </c>
      <c r="GF102" s="326">
        <f t="shared" si="1061"/>
        <v>0</v>
      </c>
      <c r="GG102" s="326">
        <f t="shared" si="1062"/>
        <v>0</v>
      </c>
      <c r="GH102" s="326">
        <f t="shared" si="1063"/>
        <v>0</v>
      </c>
      <c r="GI102" s="326">
        <f t="shared" si="1064"/>
        <v>0</v>
      </c>
      <c r="GJ102" s="326">
        <f t="shared" si="1065"/>
        <v>0</v>
      </c>
      <c r="GK102" s="326">
        <f t="shared" si="1066"/>
        <v>0</v>
      </c>
      <c r="GL102" s="326">
        <f t="shared" si="1067"/>
        <v>0</v>
      </c>
      <c r="GM102" s="326">
        <f t="shared" si="1068"/>
        <v>0</v>
      </c>
      <c r="GN102" s="326">
        <f t="shared" si="1069"/>
        <v>0</v>
      </c>
      <c r="GO102" s="326">
        <f t="shared" si="1070"/>
        <v>0</v>
      </c>
      <c r="GP102" s="326">
        <f t="shared" si="1071"/>
        <v>0</v>
      </c>
      <c r="GQ102" s="326">
        <f t="shared" si="1072"/>
        <v>0</v>
      </c>
      <c r="GR102" s="898"/>
      <c r="GS102" s="898"/>
      <c r="GT102" s="898"/>
      <c r="GU102" s="898"/>
      <c r="GV102" s="898"/>
      <c r="GW102" s="898"/>
      <c r="GX102" s="898"/>
      <c r="GY102" s="898"/>
      <c r="GZ102" s="1375"/>
      <c r="HA102" s="1225">
        <f t="shared" si="1073"/>
        <v>0</v>
      </c>
      <c r="HB102" s="1225">
        <f t="shared" si="1074"/>
        <v>0</v>
      </c>
      <c r="HC102" s="1225">
        <f t="shared" si="1075"/>
        <v>0</v>
      </c>
      <c r="HD102" s="542">
        <f t="shared" si="1076"/>
        <v>0</v>
      </c>
      <c r="HE102" s="542">
        <f t="shared" si="1077"/>
        <v>0</v>
      </c>
      <c r="HF102" s="321">
        <f t="shared" si="1078"/>
        <v>0</v>
      </c>
      <c r="HG102" s="547">
        <f t="shared" si="1079"/>
        <v>0</v>
      </c>
      <c r="HH102" s="547">
        <f t="shared" si="1080"/>
        <v>0</v>
      </c>
      <c r="HI102" s="547">
        <f t="shared" si="1081"/>
        <v>0</v>
      </c>
      <c r="HJ102" s="547">
        <f t="shared" si="1082"/>
        <v>0</v>
      </c>
      <c r="HK102" s="547">
        <f t="shared" si="1083"/>
        <v>0</v>
      </c>
      <c r="HL102" s="547">
        <f t="shared" si="1084"/>
        <v>0</v>
      </c>
      <c r="HM102" s="547">
        <f t="shared" si="1085"/>
        <v>0</v>
      </c>
      <c r="HN102" s="547">
        <f t="shared" si="1086"/>
        <v>0</v>
      </c>
      <c r="HO102" s="1225">
        <f t="shared" si="1087"/>
        <v>0</v>
      </c>
      <c r="HP102" s="542">
        <f t="shared" si="1088"/>
        <v>0</v>
      </c>
      <c r="HQ102" s="321">
        <f t="shared" si="1089"/>
        <v>0</v>
      </c>
      <c r="HR102" s="547">
        <f t="shared" si="1090"/>
        <v>0</v>
      </c>
      <c r="HS102" s="547">
        <f t="shared" si="1091"/>
        <v>0</v>
      </c>
      <c r="HT102" s="547">
        <f t="shared" si="1092"/>
        <v>0</v>
      </c>
      <c r="HU102" s="547">
        <f t="shared" si="1093"/>
        <v>0</v>
      </c>
      <c r="HV102" s="931">
        <f t="shared" si="1094"/>
        <v>0</v>
      </c>
      <c r="HW102" s="931">
        <f t="shared" si="1095"/>
        <v>0</v>
      </c>
      <c r="HX102" s="931">
        <f t="shared" si="1096"/>
        <v>0</v>
      </c>
      <c r="HY102" s="931">
        <f t="shared" si="1097"/>
        <v>0</v>
      </c>
      <c r="HZ102" s="931">
        <f t="shared" si="1098"/>
        <v>0</v>
      </c>
      <c r="IA102" s="931">
        <f t="shared" si="1099"/>
        <v>0</v>
      </c>
      <c r="IB102" s="931">
        <f t="shared" si="1100"/>
        <v>0</v>
      </c>
      <c r="IC102" s="931">
        <f t="shared" si="1101"/>
        <v>0</v>
      </c>
      <c r="ID102" s="1226">
        <f t="shared" si="1102"/>
        <v>0</v>
      </c>
      <c r="IE102" s="1226">
        <f t="shared" si="1103"/>
        <v>0</v>
      </c>
      <c r="IF102" s="1226">
        <f t="shared" si="1104"/>
        <v>0</v>
      </c>
      <c r="IG102" s="1226">
        <f t="shared" si="1105"/>
        <v>0</v>
      </c>
      <c r="IH102" s="1226">
        <f t="shared" si="1106"/>
        <v>0</v>
      </c>
      <c r="II102" s="1226">
        <f t="shared" si="1107"/>
        <v>0</v>
      </c>
      <c r="IJ102" s="1226">
        <f t="shared" si="1108"/>
        <v>0</v>
      </c>
      <c r="IK102" s="1226">
        <f t="shared" si="1109"/>
        <v>0</v>
      </c>
      <c r="IL102" s="1226">
        <f t="shared" si="1110"/>
        <v>0</v>
      </c>
      <c r="IM102" s="1226">
        <f t="shared" si="1111"/>
        <v>0</v>
      </c>
      <c r="IN102" s="1226">
        <f t="shared" si="1112"/>
        <v>0</v>
      </c>
      <c r="IO102" s="1226">
        <f t="shared" si="1113"/>
        <v>0</v>
      </c>
      <c r="IP102" s="1226">
        <f t="shared" si="1114"/>
        <v>0</v>
      </c>
      <c r="IQ102" s="1226">
        <f t="shared" si="1115"/>
        <v>0</v>
      </c>
      <c r="IR102" s="902"/>
      <c r="IS102" s="902"/>
      <c r="IT102" s="902"/>
      <c r="IU102" s="902"/>
      <c r="IV102" s="902"/>
      <c r="IW102" s="902"/>
      <c r="IX102" s="902"/>
      <c r="IY102" s="902"/>
      <c r="IZ102" s="1365"/>
      <c r="JA102" s="1231">
        <f t="shared" ref="JA102:KQ102" si="1149">SUM(BW102*$DP$22)</f>
        <v>0</v>
      </c>
      <c r="JB102" s="1231">
        <f t="shared" si="1149"/>
        <v>0</v>
      </c>
      <c r="JC102" s="1231">
        <f t="shared" si="1149"/>
        <v>0</v>
      </c>
      <c r="JD102" s="942">
        <f t="shared" si="1149"/>
        <v>0</v>
      </c>
      <c r="JE102" s="942">
        <f t="shared" si="1149"/>
        <v>0</v>
      </c>
      <c r="JF102" s="943">
        <f t="shared" si="1149"/>
        <v>0</v>
      </c>
      <c r="JG102" s="944">
        <f t="shared" si="1149"/>
        <v>0</v>
      </c>
      <c r="JH102" s="944">
        <f t="shared" si="1149"/>
        <v>0</v>
      </c>
      <c r="JI102" s="944">
        <f t="shared" si="1149"/>
        <v>0</v>
      </c>
      <c r="JJ102" s="944">
        <f t="shared" si="1149"/>
        <v>0</v>
      </c>
      <c r="JK102" s="944">
        <f t="shared" si="1149"/>
        <v>0</v>
      </c>
      <c r="JL102" s="944">
        <f t="shared" si="1149"/>
        <v>0</v>
      </c>
      <c r="JM102" s="944">
        <f t="shared" si="1149"/>
        <v>0</v>
      </c>
      <c r="JN102" s="944">
        <f t="shared" si="1149"/>
        <v>0</v>
      </c>
      <c r="JO102" s="1231">
        <f t="shared" si="1149"/>
        <v>0</v>
      </c>
      <c r="JP102" s="942">
        <f t="shared" si="1149"/>
        <v>0</v>
      </c>
      <c r="JQ102" s="943">
        <f t="shared" si="1149"/>
        <v>0</v>
      </c>
      <c r="JR102" s="944">
        <f t="shared" si="1149"/>
        <v>0</v>
      </c>
      <c r="JS102" s="944">
        <f t="shared" si="1149"/>
        <v>0</v>
      </c>
      <c r="JT102" s="944">
        <f t="shared" si="1149"/>
        <v>0</v>
      </c>
      <c r="JU102" s="944">
        <f t="shared" si="1149"/>
        <v>0</v>
      </c>
      <c r="JV102" s="945">
        <f t="shared" si="1149"/>
        <v>0</v>
      </c>
      <c r="JW102" s="945">
        <f t="shared" si="1149"/>
        <v>0</v>
      </c>
      <c r="JX102" s="945">
        <f t="shared" si="1149"/>
        <v>0</v>
      </c>
      <c r="JY102" s="945">
        <f t="shared" si="1149"/>
        <v>0</v>
      </c>
      <c r="JZ102" s="945">
        <f t="shared" si="1149"/>
        <v>0</v>
      </c>
      <c r="KA102" s="945">
        <f t="shared" si="1149"/>
        <v>0</v>
      </c>
      <c r="KB102" s="945">
        <f t="shared" si="1149"/>
        <v>0</v>
      </c>
      <c r="KC102" s="945">
        <f t="shared" si="1149"/>
        <v>0</v>
      </c>
      <c r="KD102" s="946">
        <f t="shared" si="1149"/>
        <v>0</v>
      </c>
      <c r="KE102" s="946">
        <f t="shared" si="1149"/>
        <v>0</v>
      </c>
      <c r="KF102" s="946">
        <f t="shared" si="1149"/>
        <v>0</v>
      </c>
      <c r="KG102" s="946">
        <f t="shared" si="1149"/>
        <v>0</v>
      </c>
      <c r="KH102" s="946">
        <f t="shared" si="1149"/>
        <v>0</v>
      </c>
      <c r="KI102" s="946">
        <f t="shared" si="1149"/>
        <v>0</v>
      </c>
      <c r="KJ102" s="946">
        <f t="shared" si="1149"/>
        <v>0</v>
      </c>
      <c r="KK102" s="946">
        <f t="shared" si="1149"/>
        <v>0</v>
      </c>
      <c r="KL102" s="946">
        <f t="shared" si="1149"/>
        <v>0</v>
      </c>
      <c r="KM102" s="946">
        <f t="shared" si="1149"/>
        <v>0</v>
      </c>
      <c r="KN102" s="946">
        <f t="shared" si="1149"/>
        <v>0</v>
      </c>
      <c r="KO102" s="946">
        <f t="shared" si="1149"/>
        <v>0</v>
      </c>
      <c r="KP102" s="946">
        <f t="shared" si="1149"/>
        <v>0</v>
      </c>
      <c r="KQ102" s="946">
        <f t="shared" si="1149"/>
        <v>0</v>
      </c>
      <c r="KR102" s="898"/>
      <c r="KS102" s="898"/>
      <c r="KT102" s="898"/>
      <c r="KU102" s="898"/>
      <c r="KV102" s="898"/>
      <c r="KW102" s="898"/>
      <c r="KX102" s="898"/>
      <c r="KY102" s="898"/>
      <c r="KZ102" s="1363"/>
      <c r="LA102" s="1217">
        <f t="shared" ref="LA102:MM102" si="1150">SUM(JA102/$DO$22)</f>
        <v>0</v>
      </c>
      <c r="LB102" s="1217">
        <f t="shared" si="1150"/>
        <v>0</v>
      </c>
      <c r="LC102" s="1217">
        <f t="shared" si="1150"/>
        <v>0</v>
      </c>
      <c r="LD102" s="545">
        <f t="shared" si="1150"/>
        <v>0</v>
      </c>
      <c r="LE102" s="545">
        <f t="shared" si="1150"/>
        <v>0</v>
      </c>
      <c r="LF102" s="329">
        <f t="shared" si="1150"/>
        <v>0</v>
      </c>
      <c r="LG102" s="550">
        <f t="shared" si="1150"/>
        <v>0</v>
      </c>
      <c r="LH102" s="550">
        <f t="shared" si="1150"/>
        <v>0</v>
      </c>
      <c r="LI102" s="550">
        <f t="shared" si="1150"/>
        <v>0</v>
      </c>
      <c r="LJ102" s="550">
        <f t="shared" si="1150"/>
        <v>0</v>
      </c>
      <c r="LK102" s="550">
        <f t="shared" si="1150"/>
        <v>0</v>
      </c>
      <c r="LL102" s="550">
        <f t="shared" si="1150"/>
        <v>0</v>
      </c>
      <c r="LM102" s="550">
        <f t="shared" si="1150"/>
        <v>0</v>
      </c>
      <c r="LN102" s="550">
        <f t="shared" si="1150"/>
        <v>0</v>
      </c>
      <c r="LO102" s="1217">
        <f t="shared" si="1150"/>
        <v>0</v>
      </c>
      <c r="LP102" s="1217">
        <f t="shared" si="1150"/>
        <v>0</v>
      </c>
      <c r="LQ102" s="1217">
        <f t="shared" si="1150"/>
        <v>0</v>
      </c>
      <c r="LR102" s="550">
        <f t="shared" si="1150"/>
        <v>0</v>
      </c>
      <c r="LS102" s="550">
        <f t="shared" si="1150"/>
        <v>0</v>
      </c>
      <c r="LT102" s="550">
        <f t="shared" si="1150"/>
        <v>0</v>
      </c>
      <c r="LU102" s="550">
        <f t="shared" si="1150"/>
        <v>0</v>
      </c>
      <c r="LV102" s="932">
        <f t="shared" si="1150"/>
        <v>0</v>
      </c>
      <c r="LW102" s="932">
        <f t="shared" si="1150"/>
        <v>0</v>
      </c>
      <c r="LX102" s="932">
        <f t="shared" si="1150"/>
        <v>0</v>
      </c>
      <c r="LY102" s="932">
        <f t="shared" si="1150"/>
        <v>0</v>
      </c>
      <c r="LZ102" s="932">
        <f t="shared" si="1150"/>
        <v>0</v>
      </c>
      <c r="MA102" s="932">
        <f t="shared" si="1150"/>
        <v>0</v>
      </c>
      <c r="MB102" s="932">
        <f t="shared" si="1150"/>
        <v>0</v>
      </c>
      <c r="MC102" s="932">
        <f t="shared" si="1150"/>
        <v>0</v>
      </c>
      <c r="MD102" s="932">
        <f t="shared" si="1150"/>
        <v>0</v>
      </c>
      <c r="ME102" s="327">
        <f t="shared" si="1150"/>
        <v>0</v>
      </c>
      <c r="MF102" s="327">
        <f t="shared" si="1150"/>
        <v>0</v>
      </c>
      <c r="MG102" s="327">
        <f t="shared" si="1150"/>
        <v>0</v>
      </c>
      <c r="MH102" s="327">
        <f t="shared" si="1150"/>
        <v>0</v>
      </c>
      <c r="MI102" s="327">
        <f t="shared" si="1150"/>
        <v>0</v>
      </c>
      <c r="MJ102" s="327">
        <f t="shared" si="1150"/>
        <v>0</v>
      </c>
      <c r="MK102" s="327">
        <f t="shared" si="1150"/>
        <v>0</v>
      </c>
      <c r="ML102" s="327">
        <f t="shared" si="1150"/>
        <v>0</v>
      </c>
      <c r="MM102" s="327">
        <f t="shared" si="1150"/>
        <v>0</v>
      </c>
      <c r="MN102" s="327">
        <f t="shared" ref="MN102:MP102" si="1151">SUM(KN102/$DO$22)</f>
        <v>0</v>
      </c>
      <c r="MO102" s="327">
        <f t="shared" si="1151"/>
        <v>0</v>
      </c>
      <c r="MP102" s="327">
        <f t="shared" si="1151"/>
        <v>0</v>
      </c>
      <c r="MQ102" s="327">
        <f>SUM(KQ102/$DO$22)</f>
        <v>0</v>
      </c>
    </row>
    <row r="103" spans="1:355" s="317" customFormat="1" ht="15" hidden="1" customHeight="1" outlineLevel="1" thickTop="1" thickBot="1" x14ac:dyDescent="0.3">
      <c r="A103" s="941"/>
      <c r="B103" s="1917" t="s">
        <v>961</v>
      </c>
      <c r="C103" s="1918"/>
      <c r="D103" s="656"/>
      <c r="E103" s="765"/>
      <c r="F103" s="757"/>
      <c r="G103" s="629"/>
      <c r="H103" s="630"/>
      <c r="I103" s="636"/>
      <c r="J103" s="821"/>
      <c r="K103" s="757"/>
      <c r="L103" s="878"/>
      <c r="M103" s="813"/>
      <c r="N103" s="814"/>
      <c r="O103" s="1537"/>
      <c r="P103" s="815"/>
      <c r="Q103" s="813"/>
      <c r="R103" s="814"/>
      <c r="S103" s="1537"/>
      <c r="T103" s="815"/>
      <c r="U103" s="813"/>
      <c r="V103" s="814"/>
      <c r="W103" s="1537"/>
      <c r="X103" s="815"/>
      <c r="Y103" s="813"/>
      <c r="Z103" s="814"/>
      <c r="AA103" s="1537"/>
      <c r="AB103" s="815"/>
      <c r="AC103" s="813"/>
      <c r="AD103" s="814"/>
      <c r="AE103" s="1537"/>
      <c r="AF103" s="815"/>
      <c r="AG103" s="813"/>
      <c r="AH103" s="814"/>
      <c r="AI103" s="1537"/>
      <c r="AJ103" s="815"/>
      <c r="AK103" s="813"/>
      <c r="AL103" s="814"/>
      <c r="AM103" s="1537"/>
      <c r="AN103" s="815"/>
      <c r="AO103" s="813"/>
      <c r="AP103" s="814"/>
      <c r="AQ103" s="1537"/>
      <c r="AR103" s="815"/>
      <c r="AS103" s="813"/>
      <c r="AT103" s="814"/>
      <c r="AU103" s="1537"/>
      <c r="AV103" s="815"/>
      <c r="AW103" s="813"/>
      <c r="AX103" s="814"/>
      <c r="AY103" s="1537"/>
      <c r="AZ103" s="815"/>
      <c r="BA103" s="813"/>
      <c r="BB103" s="816"/>
      <c r="BC103" s="757"/>
      <c r="BD103" s="815"/>
      <c r="BE103" s="813"/>
      <c r="BF103" s="757"/>
      <c r="BG103" s="815"/>
      <c r="BH103" s="815"/>
      <c r="BI103" s="815"/>
      <c r="BJ103" s="815"/>
      <c r="BK103" s="816"/>
      <c r="BL103" s="1586"/>
      <c r="BM103" s="1585"/>
      <c r="BN103" s="1586"/>
      <c r="BO103" s="1586"/>
      <c r="BP103" s="1587"/>
      <c r="BQ103" s="1484"/>
      <c r="BR103" s="734">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692">
        <f t="shared" ref="BS103:BS108" si="1152">SUM(HA103:IQ103)*1000</f>
        <v>0</v>
      </c>
      <c r="BT103" s="693">
        <f>AV91</f>
        <v>0</v>
      </c>
      <c r="BU103" s="1146" t="str">
        <f>$BU$23</f>
        <v>GH Ripen</v>
      </c>
      <c r="BV103" s="1160" t="str">
        <f>$BV$23</f>
        <v>Booster</v>
      </c>
      <c r="BW103" s="1239">
        <f>BW$23</f>
        <v>5.0000000000000001E-3</v>
      </c>
      <c r="BX103" s="1239">
        <f t="shared" ref="BX103:DM103" si="1153">BX$23</f>
        <v>0</v>
      </c>
      <c r="BY103" s="1239">
        <f t="shared" si="1153"/>
        <v>0</v>
      </c>
      <c r="BZ103" s="1240">
        <f t="shared" si="1153"/>
        <v>7.0000000000000007E-2</v>
      </c>
      <c r="CA103" s="1240">
        <f t="shared" si="1153"/>
        <v>0</v>
      </c>
      <c r="CB103" s="1241">
        <f t="shared" si="1153"/>
        <v>0.06</v>
      </c>
      <c r="CC103" s="1242">
        <f t="shared" si="1153"/>
        <v>0</v>
      </c>
      <c r="CD103" s="1242">
        <f t="shared" si="1153"/>
        <v>0</v>
      </c>
      <c r="CE103" s="1242">
        <f t="shared" si="1153"/>
        <v>0</v>
      </c>
      <c r="CF103" s="1242">
        <f t="shared" si="1153"/>
        <v>0</v>
      </c>
      <c r="CG103" s="1242">
        <f t="shared" si="1153"/>
        <v>0</v>
      </c>
      <c r="CH103" s="1242">
        <f t="shared" si="1153"/>
        <v>0</v>
      </c>
      <c r="CI103" s="1242">
        <f t="shared" si="1153"/>
        <v>0</v>
      </c>
      <c r="CJ103" s="1242">
        <f t="shared" si="1153"/>
        <v>0</v>
      </c>
      <c r="CK103" s="1239">
        <f t="shared" si="1153"/>
        <v>0</v>
      </c>
      <c r="CL103" s="1240">
        <f t="shared" si="1153"/>
        <v>0</v>
      </c>
      <c r="CM103" s="1241">
        <f t="shared" si="1153"/>
        <v>0</v>
      </c>
      <c r="CN103" s="1242">
        <f t="shared" si="1153"/>
        <v>2.5000000000000001E-3</v>
      </c>
      <c r="CO103" s="1242">
        <f t="shared" si="1153"/>
        <v>0</v>
      </c>
      <c r="CP103" s="1242">
        <f t="shared" si="1153"/>
        <v>3.0000000000000001E-3</v>
      </c>
      <c r="CQ103" s="1242">
        <f t="shared" si="1153"/>
        <v>0</v>
      </c>
      <c r="CR103" s="1243">
        <f t="shared" si="1153"/>
        <v>0</v>
      </c>
      <c r="CS103" s="1243">
        <f t="shared" si="1153"/>
        <v>0</v>
      </c>
      <c r="CT103" s="1243">
        <f t="shared" si="1153"/>
        <v>0</v>
      </c>
      <c r="CU103" s="1243">
        <f t="shared" si="1153"/>
        <v>0</v>
      </c>
      <c r="CV103" s="1243">
        <f t="shared" si="1153"/>
        <v>0</v>
      </c>
      <c r="CW103" s="1243">
        <f t="shared" si="1153"/>
        <v>0</v>
      </c>
      <c r="CX103" s="1243">
        <f t="shared" si="1153"/>
        <v>0</v>
      </c>
      <c r="CY103" s="1243">
        <f t="shared" si="1153"/>
        <v>7.4999999999999997E-3</v>
      </c>
      <c r="CZ103" s="1244">
        <f t="shared" si="1153"/>
        <v>0</v>
      </c>
      <c r="DA103" s="1244">
        <f t="shared" si="1153"/>
        <v>0</v>
      </c>
      <c r="DB103" s="1244">
        <f t="shared" si="1153"/>
        <v>0</v>
      </c>
      <c r="DC103" s="1244">
        <f t="shared" si="1153"/>
        <v>0</v>
      </c>
      <c r="DD103" s="1244">
        <f t="shared" si="1153"/>
        <v>0</v>
      </c>
      <c r="DE103" s="1244">
        <f t="shared" si="1153"/>
        <v>0</v>
      </c>
      <c r="DF103" s="1244">
        <f t="shared" si="1153"/>
        <v>0</v>
      </c>
      <c r="DG103" s="1244">
        <f t="shared" si="1153"/>
        <v>0</v>
      </c>
      <c r="DH103" s="1244">
        <f t="shared" si="1153"/>
        <v>0</v>
      </c>
      <c r="DI103" s="1244">
        <f t="shared" si="1153"/>
        <v>0</v>
      </c>
      <c r="DJ103" s="1244">
        <f t="shared" si="1153"/>
        <v>0</v>
      </c>
      <c r="DK103" s="1244">
        <f t="shared" si="1153"/>
        <v>0</v>
      </c>
      <c r="DL103" s="1244">
        <f t="shared" si="1153"/>
        <v>0</v>
      </c>
      <c r="DM103" s="1244">
        <f t="shared" si="1153"/>
        <v>0</v>
      </c>
      <c r="DN103" s="933"/>
      <c r="DT103" s="739"/>
      <c r="EM103" s="898"/>
      <c r="EN103" s="898"/>
      <c r="EO103" s="898"/>
      <c r="EP103" s="898"/>
      <c r="EQ103" s="898"/>
      <c r="ER103" s="898"/>
      <c r="ES103" s="898"/>
      <c r="ET103" s="898"/>
      <c r="EU103" s="898"/>
      <c r="EV103" s="898"/>
      <c r="EW103" s="898"/>
      <c r="EX103" s="898"/>
      <c r="EY103" s="898"/>
      <c r="EZ103" s="1348" t="str">
        <f t="shared" si="1030"/>
        <v>GH Ripen</v>
      </c>
      <c r="FA103" s="1224">
        <f t="shared" si="1031"/>
        <v>0</v>
      </c>
      <c r="FB103" s="1224">
        <f t="shared" si="1032"/>
        <v>0</v>
      </c>
      <c r="FC103" s="1224">
        <f t="shared" si="1033"/>
        <v>0</v>
      </c>
      <c r="FD103" s="544">
        <f t="shared" si="1034"/>
        <v>0</v>
      </c>
      <c r="FE103" s="544">
        <f t="shared" si="1035"/>
        <v>0</v>
      </c>
      <c r="FF103" s="324">
        <f t="shared" si="1036"/>
        <v>0</v>
      </c>
      <c r="FG103" s="549">
        <f t="shared" si="1037"/>
        <v>0</v>
      </c>
      <c r="FH103" s="549">
        <f t="shared" si="1038"/>
        <v>0</v>
      </c>
      <c r="FI103" s="549">
        <f t="shared" si="1039"/>
        <v>0</v>
      </c>
      <c r="FJ103" s="549">
        <f t="shared" si="1040"/>
        <v>0</v>
      </c>
      <c r="FK103" s="549">
        <f t="shared" si="1041"/>
        <v>0</v>
      </c>
      <c r="FL103" s="549">
        <f t="shared" si="1042"/>
        <v>0</v>
      </c>
      <c r="FM103" s="549">
        <f t="shared" si="1043"/>
        <v>0</v>
      </c>
      <c r="FN103" s="549">
        <f t="shared" si="1044"/>
        <v>0</v>
      </c>
      <c r="FO103" s="1203">
        <f t="shared" si="1045"/>
        <v>0</v>
      </c>
      <c r="FP103" s="544">
        <f t="shared" si="1046"/>
        <v>0</v>
      </c>
      <c r="FQ103" s="324">
        <f t="shared" si="1047"/>
        <v>0</v>
      </c>
      <c r="FR103" s="548">
        <f t="shared" si="1048"/>
        <v>0</v>
      </c>
      <c r="FS103" s="548">
        <f t="shared" si="1049"/>
        <v>0</v>
      </c>
      <c r="FT103" s="548">
        <f t="shared" si="1120"/>
        <v>0</v>
      </c>
      <c r="FU103" s="548">
        <f t="shared" si="1050"/>
        <v>0</v>
      </c>
      <c r="FV103" s="928">
        <f t="shared" si="1051"/>
        <v>0</v>
      </c>
      <c r="FW103" s="928">
        <f t="shared" si="1052"/>
        <v>0</v>
      </c>
      <c r="FX103" s="928">
        <f t="shared" si="1053"/>
        <v>0</v>
      </c>
      <c r="FY103" s="928">
        <f t="shared" si="1054"/>
        <v>0</v>
      </c>
      <c r="FZ103" s="928">
        <f t="shared" si="1055"/>
        <v>0</v>
      </c>
      <c r="GA103" s="928">
        <f t="shared" si="1056"/>
        <v>0</v>
      </c>
      <c r="GB103" s="928">
        <f t="shared" si="1057"/>
        <v>0</v>
      </c>
      <c r="GC103" s="928">
        <f t="shared" si="1058"/>
        <v>0</v>
      </c>
      <c r="GD103" s="326">
        <f t="shared" si="1059"/>
        <v>0</v>
      </c>
      <c r="GE103" s="326">
        <f t="shared" si="1060"/>
        <v>0</v>
      </c>
      <c r="GF103" s="326">
        <f t="shared" si="1061"/>
        <v>0</v>
      </c>
      <c r="GG103" s="326">
        <f t="shared" si="1062"/>
        <v>0</v>
      </c>
      <c r="GH103" s="326">
        <f t="shared" si="1063"/>
        <v>0</v>
      </c>
      <c r="GI103" s="326">
        <f t="shared" si="1064"/>
        <v>0</v>
      </c>
      <c r="GJ103" s="326">
        <f t="shared" si="1065"/>
        <v>0</v>
      </c>
      <c r="GK103" s="326">
        <f t="shared" si="1066"/>
        <v>0</v>
      </c>
      <c r="GL103" s="326">
        <f t="shared" si="1067"/>
        <v>0</v>
      </c>
      <c r="GM103" s="326">
        <f t="shared" si="1068"/>
        <v>0</v>
      </c>
      <c r="GN103" s="326">
        <f t="shared" si="1069"/>
        <v>0</v>
      </c>
      <c r="GO103" s="326">
        <f t="shared" si="1070"/>
        <v>0</v>
      </c>
      <c r="GP103" s="326">
        <f t="shared" si="1071"/>
        <v>0</v>
      </c>
      <c r="GQ103" s="326">
        <f t="shared" si="1072"/>
        <v>0</v>
      </c>
      <c r="GR103" s="898"/>
      <c r="GS103" s="898"/>
      <c r="GT103" s="898"/>
      <c r="GU103" s="898"/>
      <c r="GV103" s="898"/>
      <c r="GW103" s="898"/>
      <c r="GX103" s="898"/>
      <c r="GY103" s="898"/>
      <c r="GZ103" s="1375"/>
      <c r="HA103" s="1225">
        <f t="shared" si="1073"/>
        <v>0</v>
      </c>
      <c r="HB103" s="1225">
        <f t="shared" si="1074"/>
        <v>0</v>
      </c>
      <c r="HC103" s="1225">
        <f t="shared" si="1075"/>
        <v>0</v>
      </c>
      <c r="HD103" s="542">
        <f t="shared" si="1076"/>
        <v>0</v>
      </c>
      <c r="HE103" s="542">
        <f t="shared" si="1077"/>
        <v>0</v>
      </c>
      <c r="HF103" s="321">
        <f t="shared" si="1078"/>
        <v>0</v>
      </c>
      <c r="HG103" s="547">
        <f t="shared" si="1079"/>
        <v>0</v>
      </c>
      <c r="HH103" s="547">
        <f t="shared" si="1080"/>
        <v>0</v>
      </c>
      <c r="HI103" s="547">
        <f t="shared" si="1081"/>
        <v>0</v>
      </c>
      <c r="HJ103" s="547">
        <f t="shared" si="1082"/>
        <v>0</v>
      </c>
      <c r="HK103" s="547">
        <f t="shared" si="1083"/>
        <v>0</v>
      </c>
      <c r="HL103" s="547">
        <f t="shared" si="1084"/>
        <v>0</v>
      </c>
      <c r="HM103" s="547">
        <f t="shared" si="1085"/>
        <v>0</v>
      </c>
      <c r="HN103" s="547">
        <f t="shared" si="1086"/>
        <v>0</v>
      </c>
      <c r="HO103" s="1225">
        <f t="shared" si="1087"/>
        <v>0</v>
      </c>
      <c r="HP103" s="542">
        <f t="shared" si="1088"/>
        <v>0</v>
      </c>
      <c r="HQ103" s="321">
        <f t="shared" si="1089"/>
        <v>0</v>
      </c>
      <c r="HR103" s="547">
        <f t="shared" si="1090"/>
        <v>0</v>
      </c>
      <c r="HS103" s="547">
        <f t="shared" si="1091"/>
        <v>0</v>
      </c>
      <c r="HT103" s="547">
        <f t="shared" si="1092"/>
        <v>0</v>
      </c>
      <c r="HU103" s="547">
        <f t="shared" si="1093"/>
        <v>0</v>
      </c>
      <c r="HV103" s="931">
        <f t="shared" si="1094"/>
        <v>0</v>
      </c>
      <c r="HW103" s="931">
        <f t="shared" si="1095"/>
        <v>0</v>
      </c>
      <c r="HX103" s="931">
        <f t="shared" si="1096"/>
        <v>0</v>
      </c>
      <c r="HY103" s="931">
        <f t="shared" si="1097"/>
        <v>0</v>
      </c>
      <c r="HZ103" s="931">
        <f t="shared" si="1098"/>
        <v>0</v>
      </c>
      <c r="IA103" s="931">
        <f t="shared" si="1099"/>
        <v>0</v>
      </c>
      <c r="IB103" s="931">
        <f t="shared" si="1100"/>
        <v>0</v>
      </c>
      <c r="IC103" s="931">
        <f t="shared" si="1101"/>
        <v>0</v>
      </c>
      <c r="ID103" s="1226">
        <f t="shared" si="1102"/>
        <v>0</v>
      </c>
      <c r="IE103" s="1226">
        <f t="shared" si="1103"/>
        <v>0</v>
      </c>
      <c r="IF103" s="1226">
        <f t="shared" si="1104"/>
        <v>0</v>
      </c>
      <c r="IG103" s="1226">
        <f t="shared" si="1105"/>
        <v>0</v>
      </c>
      <c r="IH103" s="1226">
        <f t="shared" si="1106"/>
        <v>0</v>
      </c>
      <c r="II103" s="1226">
        <f t="shared" si="1107"/>
        <v>0</v>
      </c>
      <c r="IJ103" s="1226">
        <f t="shared" si="1108"/>
        <v>0</v>
      </c>
      <c r="IK103" s="1226">
        <f t="shared" si="1109"/>
        <v>0</v>
      </c>
      <c r="IL103" s="1226">
        <f t="shared" si="1110"/>
        <v>0</v>
      </c>
      <c r="IM103" s="1226">
        <f t="shared" si="1111"/>
        <v>0</v>
      </c>
      <c r="IN103" s="1226">
        <f t="shared" si="1112"/>
        <v>0</v>
      </c>
      <c r="IO103" s="1226">
        <f t="shared" si="1113"/>
        <v>0</v>
      </c>
      <c r="IP103" s="1226">
        <f t="shared" si="1114"/>
        <v>0</v>
      </c>
      <c r="IQ103" s="1226">
        <f t="shared" si="1115"/>
        <v>0</v>
      </c>
      <c r="IR103" s="902"/>
      <c r="IS103" s="902"/>
      <c r="IT103" s="902"/>
      <c r="IU103" s="902"/>
      <c r="IV103" s="902"/>
      <c r="IW103" s="902"/>
      <c r="IX103" s="902"/>
      <c r="IY103" s="902"/>
      <c r="IZ103" s="1365"/>
      <c r="JA103" s="1231">
        <f t="shared" ref="JA103:KQ103" si="1154">SUM(BW103*$DP$23)</f>
        <v>5.45</v>
      </c>
      <c r="JB103" s="1231">
        <f t="shared" si="1154"/>
        <v>0</v>
      </c>
      <c r="JC103" s="1231">
        <f t="shared" si="1154"/>
        <v>0</v>
      </c>
      <c r="JD103" s="942">
        <f t="shared" si="1154"/>
        <v>76.300000000000011</v>
      </c>
      <c r="JE103" s="942">
        <f t="shared" si="1154"/>
        <v>0</v>
      </c>
      <c r="JF103" s="943">
        <f t="shared" si="1154"/>
        <v>65.399999999999991</v>
      </c>
      <c r="JG103" s="944">
        <f t="shared" si="1154"/>
        <v>0</v>
      </c>
      <c r="JH103" s="944">
        <f t="shared" si="1154"/>
        <v>0</v>
      </c>
      <c r="JI103" s="944">
        <f t="shared" si="1154"/>
        <v>0</v>
      </c>
      <c r="JJ103" s="944">
        <f t="shared" si="1154"/>
        <v>0</v>
      </c>
      <c r="JK103" s="944">
        <f t="shared" si="1154"/>
        <v>0</v>
      </c>
      <c r="JL103" s="944">
        <f t="shared" si="1154"/>
        <v>0</v>
      </c>
      <c r="JM103" s="944">
        <f t="shared" si="1154"/>
        <v>0</v>
      </c>
      <c r="JN103" s="944">
        <f t="shared" si="1154"/>
        <v>0</v>
      </c>
      <c r="JO103" s="1231">
        <f t="shared" si="1154"/>
        <v>0</v>
      </c>
      <c r="JP103" s="942">
        <f t="shared" si="1154"/>
        <v>0</v>
      </c>
      <c r="JQ103" s="943">
        <f t="shared" si="1154"/>
        <v>0</v>
      </c>
      <c r="JR103" s="944">
        <f t="shared" si="1154"/>
        <v>2.7250000000000001</v>
      </c>
      <c r="JS103" s="944">
        <f t="shared" si="1154"/>
        <v>0</v>
      </c>
      <c r="JT103" s="944">
        <f t="shared" si="1154"/>
        <v>3.27</v>
      </c>
      <c r="JU103" s="944">
        <f t="shared" si="1154"/>
        <v>0</v>
      </c>
      <c r="JV103" s="945">
        <f t="shared" si="1154"/>
        <v>0</v>
      </c>
      <c r="JW103" s="945">
        <f t="shared" si="1154"/>
        <v>0</v>
      </c>
      <c r="JX103" s="945">
        <f t="shared" si="1154"/>
        <v>0</v>
      </c>
      <c r="JY103" s="945">
        <f t="shared" si="1154"/>
        <v>0</v>
      </c>
      <c r="JZ103" s="945">
        <f t="shared" si="1154"/>
        <v>0</v>
      </c>
      <c r="KA103" s="945">
        <f t="shared" si="1154"/>
        <v>0</v>
      </c>
      <c r="KB103" s="945">
        <f t="shared" si="1154"/>
        <v>0</v>
      </c>
      <c r="KC103" s="945">
        <f t="shared" si="1154"/>
        <v>8.1749999999999989</v>
      </c>
      <c r="KD103" s="946">
        <f t="shared" si="1154"/>
        <v>0</v>
      </c>
      <c r="KE103" s="946">
        <f t="shared" si="1154"/>
        <v>0</v>
      </c>
      <c r="KF103" s="946">
        <f t="shared" si="1154"/>
        <v>0</v>
      </c>
      <c r="KG103" s="946">
        <f t="shared" si="1154"/>
        <v>0</v>
      </c>
      <c r="KH103" s="946">
        <f t="shared" si="1154"/>
        <v>0</v>
      </c>
      <c r="KI103" s="946">
        <f t="shared" si="1154"/>
        <v>0</v>
      </c>
      <c r="KJ103" s="946">
        <f t="shared" si="1154"/>
        <v>0</v>
      </c>
      <c r="KK103" s="946">
        <f t="shared" si="1154"/>
        <v>0</v>
      </c>
      <c r="KL103" s="946">
        <f t="shared" si="1154"/>
        <v>0</v>
      </c>
      <c r="KM103" s="946">
        <f t="shared" si="1154"/>
        <v>0</v>
      </c>
      <c r="KN103" s="946">
        <f t="shared" si="1154"/>
        <v>0</v>
      </c>
      <c r="KO103" s="946">
        <f t="shared" si="1154"/>
        <v>0</v>
      </c>
      <c r="KP103" s="946">
        <f t="shared" si="1154"/>
        <v>0</v>
      </c>
      <c r="KQ103" s="946">
        <f t="shared" si="1154"/>
        <v>0</v>
      </c>
      <c r="KR103" s="898"/>
      <c r="KS103" s="898"/>
      <c r="KT103" s="898"/>
      <c r="KU103" s="898"/>
      <c r="KV103" s="898"/>
      <c r="KW103" s="898"/>
      <c r="KX103" s="898"/>
      <c r="KY103" s="898"/>
      <c r="KZ103" s="1363"/>
      <c r="LA103" s="1217">
        <f t="shared" ref="LA103:MM103" si="1155">SUM(JA103/$DO$23)</f>
        <v>5.7610993657505292</v>
      </c>
      <c r="LB103" s="1217">
        <f t="shared" si="1155"/>
        <v>0</v>
      </c>
      <c r="LC103" s="1217">
        <f t="shared" si="1155"/>
        <v>0</v>
      </c>
      <c r="LD103" s="545">
        <f t="shared" si="1155"/>
        <v>80.655391120507417</v>
      </c>
      <c r="LE103" s="545">
        <f t="shared" si="1155"/>
        <v>0</v>
      </c>
      <c r="LF103" s="329">
        <f t="shared" si="1155"/>
        <v>69.133192389006339</v>
      </c>
      <c r="LG103" s="550">
        <f t="shared" si="1155"/>
        <v>0</v>
      </c>
      <c r="LH103" s="550">
        <f t="shared" si="1155"/>
        <v>0</v>
      </c>
      <c r="LI103" s="550">
        <f t="shared" si="1155"/>
        <v>0</v>
      </c>
      <c r="LJ103" s="550">
        <f t="shared" si="1155"/>
        <v>0</v>
      </c>
      <c r="LK103" s="550">
        <f t="shared" si="1155"/>
        <v>0</v>
      </c>
      <c r="LL103" s="550">
        <f t="shared" si="1155"/>
        <v>0</v>
      </c>
      <c r="LM103" s="550">
        <f t="shared" si="1155"/>
        <v>0</v>
      </c>
      <c r="LN103" s="550">
        <f t="shared" si="1155"/>
        <v>0</v>
      </c>
      <c r="LO103" s="1217">
        <f t="shared" si="1155"/>
        <v>0</v>
      </c>
      <c r="LP103" s="1217">
        <f t="shared" si="1155"/>
        <v>0</v>
      </c>
      <c r="LQ103" s="1217">
        <f t="shared" si="1155"/>
        <v>0</v>
      </c>
      <c r="LR103" s="550">
        <f t="shared" si="1155"/>
        <v>2.8805496828752646</v>
      </c>
      <c r="LS103" s="550">
        <f t="shared" si="1155"/>
        <v>0</v>
      </c>
      <c r="LT103" s="550">
        <f t="shared" si="1155"/>
        <v>3.4566596194503174</v>
      </c>
      <c r="LU103" s="550">
        <f t="shared" si="1155"/>
        <v>0</v>
      </c>
      <c r="LV103" s="932">
        <f t="shared" si="1155"/>
        <v>0</v>
      </c>
      <c r="LW103" s="932">
        <f t="shared" si="1155"/>
        <v>0</v>
      </c>
      <c r="LX103" s="932">
        <f t="shared" si="1155"/>
        <v>0</v>
      </c>
      <c r="LY103" s="932">
        <f t="shared" si="1155"/>
        <v>0</v>
      </c>
      <c r="LZ103" s="932">
        <f t="shared" si="1155"/>
        <v>0</v>
      </c>
      <c r="MA103" s="932">
        <f t="shared" si="1155"/>
        <v>0</v>
      </c>
      <c r="MB103" s="932">
        <f t="shared" si="1155"/>
        <v>0</v>
      </c>
      <c r="MC103" s="932">
        <f t="shared" si="1155"/>
        <v>8.6416490486257924</v>
      </c>
      <c r="MD103" s="932">
        <f t="shared" si="1155"/>
        <v>0</v>
      </c>
      <c r="ME103" s="327">
        <f t="shared" si="1155"/>
        <v>0</v>
      </c>
      <c r="MF103" s="327">
        <f t="shared" si="1155"/>
        <v>0</v>
      </c>
      <c r="MG103" s="327">
        <f t="shared" si="1155"/>
        <v>0</v>
      </c>
      <c r="MH103" s="327">
        <f t="shared" si="1155"/>
        <v>0</v>
      </c>
      <c r="MI103" s="327">
        <f t="shared" si="1155"/>
        <v>0</v>
      </c>
      <c r="MJ103" s="327">
        <f t="shared" si="1155"/>
        <v>0</v>
      </c>
      <c r="MK103" s="327">
        <f t="shared" si="1155"/>
        <v>0</v>
      </c>
      <c r="ML103" s="327">
        <f t="shared" si="1155"/>
        <v>0</v>
      </c>
      <c r="MM103" s="327">
        <f t="shared" si="1155"/>
        <v>0</v>
      </c>
      <c r="MN103" s="327">
        <f t="shared" ref="MN103:MP103" si="1156">SUM(KN103/$DO$23)</f>
        <v>0</v>
      </c>
      <c r="MO103" s="327">
        <f t="shared" si="1156"/>
        <v>0</v>
      </c>
      <c r="MP103" s="327">
        <f t="shared" si="1156"/>
        <v>0</v>
      </c>
      <c r="MQ103" s="327">
        <f>SUM(KQ103/$DO$23)</f>
        <v>0</v>
      </c>
    </row>
    <row r="104" spans="1:355" s="317" customFormat="1" ht="15" hidden="1" customHeight="1" outlineLevel="1" thickTop="1" thickBot="1" x14ac:dyDescent="0.3">
      <c r="A104" s="941"/>
      <c r="B104" s="1919" t="s">
        <v>960</v>
      </c>
      <c r="C104" s="1920"/>
      <c r="D104" s="655"/>
      <c r="E104" s="770"/>
      <c r="F104" s="757"/>
      <c r="G104" s="638"/>
      <c r="H104" s="627"/>
      <c r="I104" s="639"/>
      <c r="J104" s="770"/>
      <c r="K104" s="757"/>
      <c r="L104" s="878"/>
      <c r="M104" s="813"/>
      <c r="N104" s="814"/>
      <c r="O104" s="1537"/>
      <c r="P104" s="815"/>
      <c r="Q104" s="813"/>
      <c r="R104" s="814"/>
      <c r="S104" s="1537"/>
      <c r="T104" s="815"/>
      <c r="U104" s="813"/>
      <c r="V104" s="814"/>
      <c r="W104" s="1537"/>
      <c r="X104" s="815"/>
      <c r="Y104" s="813"/>
      <c r="Z104" s="814"/>
      <c r="AA104" s="1537"/>
      <c r="AB104" s="815"/>
      <c r="AC104" s="813"/>
      <c r="AD104" s="814"/>
      <c r="AE104" s="1537"/>
      <c r="AF104" s="815"/>
      <c r="AG104" s="813"/>
      <c r="AH104" s="814"/>
      <c r="AI104" s="1537"/>
      <c r="AJ104" s="815"/>
      <c r="AK104" s="813"/>
      <c r="AL104" s="814"/>
      <c r="AM104" s="1537"/>
      <c r="AN104" s="815"/>
      <c r="AO104" s="813"/>
      <c r="AP104" s="814"/>
      <c r="AQ104" s="1537"/>
      <c r="AR104" s="815"/>
      <c r="AS104" s="813"/>
      <c r="AT104" s="814"/>
      <c r="AU104" s="1537"/>
      <c r="AV104" s="815"/>
      <c r="AW104" s="813"/>
      <c r="AX104" s="814"/>
      <c r="AY104" s="1537"/>
      <c r="AZ104" s="815"/>
      <c r="BA104" s="813"/>
      <c r="BB104" s="816"/>
      <c r="BC104" s="757"/>
      <c r="BD104" s="815"/>
      <c r="BE104" s="813"/>
      <c r="BF104" s="757"/>
      <c r="BG104" s="815"/>
      <c r="BH104" s="815"/>
      <c r="BI104" s="815"/>
      <c r="BJ104" s="815"/>
      <c r="BK104" s="816"/>
      <c r="BL104" s="1586"/>
      <c r="BM104" s="1586"/>
      <c r="BN104" s="1586"/>
      <c r="BO104" s="1586"/>
      <c r="BP104" s="1587"/>
      <c r="BQ104" s="1484"/>
      <c r="BR104" s="734">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692">
        <f t="shared" si="1152"/>
        <v>0</v>
      </c>
      <c r="BT104" s="693">
        <f>AV92</f>
        <v>0</v>
      </c>
      <c r="BU104" s="1146" t="str">
        <f>$BU$24</f>
        <v>KoolBloom (Dry)</v>
      </c>
      <c r="BV104" s="695" t="str">
        <f>$BV$24</f>
        <v>Booster</v>
      </c>
      <c r="BW104" s="1239">
        <f>BW$24</f>
        <v>0.02</v>
      </c>
      <c r="BX104" s="1239">
        <f t="shared" ref="BX104:DM104" si="1157">BX$24</f>
        <v>0</v>
      </c>
      <c r="BY104" s="1239">
        <f t="shared" si="1157"/>
        <v>0</v>
      </c>
      <c r="BZ104" s="1240">
        <f t="shared" si="1157"/>
        <v>0.45</v>
      </c>
      <c r="CA104" s="1240">
        <f t="shared" si="1157"/>
        <v>0</v>
      </c>
      <c r="CB104" s="1241">
        <f t="shared" si="1157"/>
        <v>0.28000000000000003</v>
      </c>
      <c r="CC104" s="1242">
        <f t="shared" si="1157"/>
        <v>0</v>
      </c>
      <c r="CD104" s="1242">
        <f t="shared" si="1157"/>
        <v>0</v>
      </c>
      <c r="CE104" s="1242">
        <f t="shared" si="1157"/>
        <v>0</v>
      </c>
      <c r="CF104" s="1242">
        <f t="shared" si="1157"/>
        <v>0</v>
      </c>
      <c r="CG104" s="1242">
        <f t="shared" si="1157"/>
        <v>0</v>
      </c>
      <c r="CH104" s="1242">
        <f t="shared" si="1157"/>
        <v>0</v>
      </c>
      <c r="CI104" s="1242">
        <f t="shared" si="1157"/>
        <v>0</v>
      </c>
      <c r="CJ104" s="1242">
        <f t="shared" si="1157"/>
        <v>0</v>
      </c>
      <c r="CK104" s="1239">
        <f t="shared" si="1157"/>
        <v>0</v>
      </c>
      <c r="CL104" s="1240">
        <f t="shared" si="1157"/>
        <v>0</v>
      </c>
      <c r="CM104" s="1241">
        <f t="shared" si="1157"/>
        <v>0</v>
      </c>
      <c r="CN104" s="1242">
        <f t="shared" si="1157"/>
        <v>0.01</v>
      </c>
      <c r="CO104" s="1242">
        <f t="shared" si="1157"/>
        <v>0</v>
      </c>
      <c r="CP104" s="1242">
        <f t="shared" si="1157"/>
        <v>1.4999999999999999E-2</v>
      </c>
      <c r="CQ104" s="1242">
        <f t="shared" si="1157"/>
        <v>0</v>
      </c>
      <c r="CR104" s="1243">
        <f t="shared" si="1157"/>
        <v>0</v>
      </c>
      <c r="CS104" s="1243">
        <f t="shared" si="1157"/>
        <v>0</v>
      </c>
      <c r="CT104" s="1243">
        <f t="shared" si="1157"/>
        <v>0</v>
      </c>
      <c r="CU104" s="1243">
        <f t="shared" si="1157"/>
        <v>1.0000000000000001E-5</v>
      </c>
      <c r="CV104" s="1243">
        <f t="shared" si="1157"/>
        <v>0</v>
      </c>
      <c r="CW104" s="1243">
        <f t="shared" si="1157"/>
        <v>0</v>
      </c>
      <c r="CX104" s="1243">
        <f t="shared" si="1157"/>
        <v>0</v>
      </c>
      <c r="CY104" s="1243">
        <f t="shared" si="1157"/>
        <v>0</v>
      </c>
      <c r="CZ104" s="1244">
        <f t="shared" si="1157"/>
        <v>0</v>
      </c>
      <c r="DA104" s="1244">
        <f t="shared" si="1157"/>
        <v>0</v>
      </c>
      <c r="DB104" s="1244">
        <f t="shared" si="1157"/>
        <v>0</v>
      </c>
      <c r="DC104" s="1244">
        <f t="shared" si="1157"/>
        <v>0</v>
      </c>
      <c r="DD104" s="1244">
        <f t="shared" si="1157"/>
        <v>0</v>
      </c>
      <c r="DE104" s="1244">
        <f t="shared" si="1157"/>
        <v>0</v>
      </c>
      <c r="DF104" s="1244">
        <f t="shared" si="1157"/>
        <v>0</v>
      </c>
      <c r="DG104" s="1244">
        <f t="shared" si="1157"/>
        <v>0</v>
      </c>
      <c r="DH104" s="1244">
        <f t="shared" si="1157"/>
        <v>0</v>
      </c>
      <c r="DI104" s="1244">
        <f t="shared" si="1157"/>
        <v>0</v>
      </c>
      <c r="DJ104" s="1244">
        <f t="shared" si="1157"/>
        <v>0</v>
      </c>
      <c r="DK104" s="1244">
        <f t="shared" si="1157"/>
        <v>0</v>
      </c>
      <c r="DL104" s="1244">
        <f t="shared" si="1157"/>
        <v>0</v>
      </c>
      <c r="DM104" s="1244">
        <f t="shared" si="1157"/>
        <v>0</v>
      </c>
      <c r="DN104" s="933"/>
      <c r="DT104" s="739"/>
      <c r="EM104" s="898"/>
      <c r="EN104" s="898"/>
      <c r="EO104" s="898"/>
      <c r="EP104" s="898"/>
      <c r="EQ104" s="898"/>
      <c r="ER104" s="898"/>
      <c r="ES104" s="898"/>
      <c r="ET104" s="898"/>
      <c r="EU104" s="898"/>
      <c r="EV104" s="898"/>
      <c r="EW104" s="898"/>
      <c r="EX104" s="898"/>
      <c r="EY104" s="898"/>
      <c r="EZ104" s="1348" t="str">
        <f t="shared" si="1030"/>
        <v>KoolBloom (Dry)</v>
      </c>
      <c r="FA104" s="1224">
        <f t="shared" si="1031"/>
        <v>0</v>
      </c>
      <c r="FB104" s="1224">
        <f t="shared" si="1032"/>
        <v>0</v>
      </c>
      <c r="FC104" s="1224">
        <f t="shared" si="1033"/>
        <v>0</v>
      </c>
      <c r="FD104" s="544">
        <f t="shared" si="1034"/>
        <v>0</v>
      </c>
      <c r="FE104" s="544">
        <f t="shared" si="1035"/>
        <v>0</v>
      </c>
      <c r="FF104" s="324">
        <f t="shared" si="1036"/>
        <v>0</v>
      </c>
      <c r="FG104" s="549">
        <f t="shared" si="1037"/>
        <v>0</v>
      </c>
      <c r="FH104" s="549">
        <f t="shared" si="1038"/>
        <v>0</v>
      </c>
      <c r="FI104" s="549">
        <f t="shared" si="1039"/>
        <v>0</v>
      </c>
      <c r="FJ104" s="549">
        <f t="shared" si="1040"/>
        <v>0</v>
      </c>
      <c r="FK104" s="549">
        <f t="shared" si="1041"/>
        <v>0</v>
      </c>
      <c r="FL104" s="549">
        <f t="shared" si="1042"/>
        <v>0</v>
      </c>
      <c r="FM104" s="549">
        <f t="shared" si="1043"/>
        <v>0</v>
      </c>
      <c r="FN104" s="549">
        <f t="shared" si="1044"/>
        <v>0</v>
      </c>
      <c r="FO104" s="1203">
        <f t="shared" si="1045"/>
        <v>0</v>
      </c>
      <c r="FP104" s="544">
        <f t="shared" si="1046"/>
        <v>0</v>
      </c>
      <c r="FQ104" s="324">
        <f t="shared" si="1047"/>
        <v>0</v>
      </c>
      <c r="FR104" s="548">
        <f t="shared" si="1048"/>
        <v>0</v>
      </c>
      <c r="FS104" s="548">
        <f t="shared" si="1049"/>
        <v>0</v>
      </c>
      <c r="FT104" s="548">
        <f t="shared" si="1120"/>
        <v>0</v>
      </c>
      <c r="FU104" s="548">
        <f t="shared" si="1050"/>
        <v>0</v>
      </c>
      <c r="FV104" s="928">
        <f t="shared" si="1051"/>
        <v>0</v>
      </c>
      <c r="FW104" s="928">
        <f t="shared" si="1052"/>
        <v>0</v>
      </c>
      <c r="FX104" s="928">
        <f t="shared" si="1053"/>
        <v>0</v>
      </c>
      <c r="FY104" s="928">
        <f t="shared" si="1054"/>
        <v>0</v>
      </c>
      <c r="FZ104" s="928">
        <f t="shared" si="1055"/>
        <v>0</v>
      </c>
      <c r="GA104" s="928">
        <f t="shared" si="1056"/>
        <v>0</v>
      </c>
      <c r="GB104" s="928">
        <f t="shared" si="1057"/>
        <v>0</v>
      </c>
      <c r="GC104" s="928">
        <f t="shared" si="1058"/>
        <v>0</v>
      </c>
      <c r="GD104" s="326">
        <f t="shared" si="1059"/>
        <v>0</v>
      </c>
      <c r="GE104" s="326">
        <f t="shared" si="1060"/>
        <v>0</v>
      </c>
      <c r="GF104" s="326">
        <f t="shared" si="1061"/>
        <v>0</v>
      </c>
      <c r="GG104" s="326">
        <f t="shared" si="1062"/>
        <v>0</v>
      </c>
      <c r="GH104" s="326">
        <f t="shared" si="1063"/>
        <v>0</v>
      </c>
      <c r="GI104" s="326">
        <f t="shared" si="1064"/>
        <v>0</v>
      </c>
      <c r="GJ104" s="326">
        <f t="shared" si="1065"/>
        <v>0</v>
      </c>
      <c r="GK104" s="326">
        <f t="shared" si="1066"/>
        <v>0</v>
      </c>
      <c r="GL104" s="326">
        <f t="shared" si="1067"/>
        <v>0</v>
      </c>
      <c r="GM104" s="326">
        <f t="shared" si="1068"/>
        <v>0</v>
      </c>
      <c r="GN104" s="326">
        <f t="shared" si="1069"/>
        <v>0</v>
      </c>
      <c r="GO104" s="326">
        <f t="shared" si="1070"/>
        <v>0</v>
      </c>
      <c r="GP104" s="326">
        <f t="shared" si="1071"/>
        <v>0</v>
      </c>
      <c r="GQ104" s="326">
        <f t="shared" si="1072"/>
        <v>0</v>
      </c>
      <c r="GR104" s="898"/>
      <c r="GS104" s="898"/>
      <c r="GT104" s="898"/>
      <c r="GU104" s="898"/>
      <c r="GV104" s="898"/>
      <c r="GW104" s="898"/>
      <c r="GX104" s="898"/>
      <c r="GY104" s="898"/>
      <c r="GZ104" s="1375"/>
      <c r="HA104" s="1225">
        <f t="shared" si="1073"/>
        <v>0</v>
      </c>
      <c r="HB104" s="1225">
        <f t="shared" si="1074"/>
        <v>0</v>
      </c>
      <c r="HC104" s="1225">
        <f t="shared" si="1075"/>
        <v>0</v>
      </c>
      <c r="HD104" s="542">
        <f t="shared" si="1076"/>
        <v>0</v>
      </c>
      <c r="HE104" s="542">
        <f t="shared" si="1077"/>
        <v>0</v>
      </c>
      <c r="HF104" s="321">
        <f t="shared" si="1078"/>
        <v>0</v>
      </c>
      <c r="HG104" s="547">
        <f t="shared" si="1079"/>
        <v>0</v>
      </c>
      <c r="HH104" s="547">
        <f t="shared" si="1080"/>
        <v>0</v>
      </c>
      <c r="HI104" s="547">
        <f t="shared" si="1081"/>
        <v>0</v>
      </c>
      <c r="HJ104" s="547">
        <f t="shared" si="1082"/>
        <v>0</v>
      </c>
      <c r="HK104" s="547">
        <f t="shared" si="1083"/>
        <v>0</v>
      </c>
      <c r="HL104" s="547">
        <f t="shared" si="1084"/>
        <v>0</v>
      </c>
      <c r="HM104" s="547">
        <f t="shared" si="1085"/>
        <v>0</v>
      </c>
      <c r="HN104" s="547">
        <f t="shared" si="1086"/>
        <v>0</v>
      </c>
      <c r="HO104" s="1225">
        <f t="shared" si="1087"/>
        <v>0</v>
      </c>
      <c r="HP104" s="542">
        <f t="shared" si="1088"/>
        <v>0</v>
      </c>
      <c r="HQ104" s="321">
        <f t="shared" si="1089"/>
        <v>0</v>
      </c>
      <c r="HR104" s="547">
        <f t="shared" si="1090"/>
        <v>0</v>
      </c>
      <c r="HS104" s="547">
        <f t="shared" si="1091"/>
        <v>0</v>
      </c>
      <c r="HT104" s="547">
        <f t="shared" si="1092"/>
        <v>0</v>
      </c>
      <c r="HU104" s="547">
        <f t="shared" si="1093"/>
        <v>0</v>
      </c>
      <c r="HV104" s="931">
        <f t="shared" si="1094"/>
        <v>0</v>
      </c>
      <c r="HW104" s="931">
        <f t="shared" si="1095"/>
        <v>0</v>
      </c>
      <c r="HX104" s="931">
        <f t="shared" si="1096"/>
        <v>0</v>
      </c>
      <c r="HY104" s="931">
        <f t="shared" si="1097"/>
        <v>0</v>
      </c>
      <c r="HZ104" s="931">
        <f t="shared" si="1098"/>
        <v>0</v>
      </c>
      <c r="IA104" s="931">
        <f t="shared" si="1099"/>
        <v>0</v>
      </c>
      <c r="IB104" s="931">
        <f t="shared" si="1100"/>
        <v>0</v>
      </c>
      <c r="IC104" s="931">
        <f t="shared" si="1101"/>
        <v>0</v>
      </c>
      <c r="ID104" s="1226">
        <f t="shared" si="1102"/>
        <v>0</v>
      </c>
      <c r="IE104" s="1226">
        <f t="shared" si="1103"/>
        <v>0</v>
      </c>
      <c r="IF104" s="1226">
        <f t="shared" si="1104"/>
        <v>0</v>
      </c>
      <c r="IG104" s="1226">
        <f t="shared" si="1105"/>
        <v>0</v>
      </c>
      <c r="IH104" s="1226">
        <f t="shared" si="1106"/>
        <v>0</v>
      </c>
      <c r="II104" s="1226">
        <f t="shared" si="1107"/>
        <v>0</v>
      </c>
      <c r="IJ104" s="1226">
        <f t="shared" si="1108"/>
        <v>0</v>
      </c>
      <c r="IK104" s="1226">
        <f t="shared" si="1109"/>
        <v>0</v>
      </c>
      <c r="IL104" s="1226">
        <f t="shared" si="1110"/>
        <v>0</v>
      </c>
      <c r="IM104" s="1226">
        <f t="shared" si="1111"/>
        <v>0</v>
      </c>
      <c r="IN104" s="1226">
        <f t="shared" si="1112"/>
        <v>0</v>
      </c>
      <c r="IO104" s="1226">
        <f t="shared" si="1113"/>
        <v>0</v>
      </c>
      <c r="IP104" s="1226">
        <f t="shared" si="1114"/>
        <v>0</v>
      </c>
      <c r="IQ104" s="1226">
        <f t="shared" si="1115"/>
        <v>0</v>
      </c>
      <c r="IR104" s="902"/>
      <c r="IS104" s="902"/>
      <c r="IT104" s="902"/>
      <c r="IU104" s="902"/>
      <c r="IV104" s="902"/>
      <c r="IW104" s="902"/>
      <c r="IX104" s="902"/>
      <c r="IY104" s="902"/>
      <c r="IZ104" s="1365"/>
      <c r="JA104" s="1231">
        <f t="shared" ref="JA104:KQ104" si="1158">SUM(BW104*$DP$24)</f>
        <v>20</v>
      </c>
      <c r="JB104" s="1231">
        <f t="shared" si="1158"/>
        <v>0</v>
      </c>
      <c r="JC104" s="1231">
        <f t="shared" si="1158"/>
        <v>0</v>
      </c>
      <c r="JD104" s="942">
        <f t="shared" si="1158"/>
        <v>450</v>
      </c>
      <c r="JE104" s="942">
        <f t="shared" si="1158"/>
        <v>0</v>
      </c>
      <c r="JF104" s="943">
        <f t="shared" si="1158"/>
        <v>280</v>
      </c>
      <c r="JG104" s="944">
        <f t="shared" si="1158"/>
        <v>0</v>
      </c>
      <c r="JH104" s="944">
        <f t="shared" si="1158"/>
        <v>0</v>
      </c>
      <c r="JI104" s="944">
        <f t="shared" si="1158"/>
        <v>0</v>
      </c>
      <c r="JJ104" s="944">
        <f t="shared" si="1158"/>
        <v>0</v>
      </c>
      <c r="JK104" s="944">
        <f t="shared" si="1158"/>
        <v>0</v>
      </c>
      <c r="JL104" s="944">
        <f t="shared" si="1158"/>
        <v>0</v>
      </c>
      <c r="JM104" s="944">
        <f t="shared" si="1158"/>
        <v>0</v>
      </c>
      <c r="JN104" s="944">
        <f t="shared" si="1158"/>
        <v>0</v>
      </c>
      <c r="JO104" s="1231">
        <f t="shared" si="1158"/>
        <v>0</v>
      </c>
      <c r="JP104" s="942">
        <f t="shared" si="1158"/>
        <v>0</v>
      </c>
      <c r="JQ104" s="943">
        <f t="shared" si="1158"/>
        <v>0</v>
      </c>
      <c r="JR104" s="944">
        <f t="shared" si="1158"/>
        <v>10</v>
      </c>
      <c r="JS104" s="944">
        <f t="shared" si="1158"/>
        <v>0</v>
      </c>
      <c r="JT104" s="944">
        <f t="shared" si="1158"/>
        <v>15</v>
      </c>
      <c r="JU104" s="944">
        <f t="shared" si="1158"/>
        <v>0</v>
      </c>
      <c r="JV104" s="945">
        <f t="shared" si="1158"/>
        <v>0</v>
      </c>
      <c r="JW104" s="945">
        <f t="shared" si="1158"/>
        <v>0</v>
      </c>
      <c r="JX104" s="945">
        <f t="shared" si="1158"/>
        <v>0</v>
      </c>
      <c r="JY104" s="945">
        <f t="shared" si="1158"/>
        <v>0.01</v>
      </c>
      <c r="JZ104" s="945">
        <f t="shared" si="1158"/>
        <v>0</v>
      </c>
      <c r="KA104" s="945">
        <f t="shared" si="1158"/>
        <v>0</v>
      </c>
      <c r="KB104" s="945">
        <f t="shared" si="1158"/>
        <v>0</v>
      </c>
      <c r="KC104" s="945">
        <f t="shared" si="1158"/>
        <v>0</v>
      </c>
      <c r="KD104" s="946">
        <f t="shared" si="1158"/>
        <v>0</v>
      </c>
      <c r="KE104" s="946">
        <f t="shared" si="1158"/>
        <v>0</v>
      </c>
      <c r="KF104" s="946">
        <f t="shared" si="1158"/>
        <v>0</v>
      </c>
      <c r="KG104" s="946">
        <f t="shared" si="1158"/>
        <v>0</v>
      </c>
      <c r="KH104" s="946">
        <f t="shared" si="1158"/>
        <v>0</v>
      </c>
      <c r="KI104" s="946">
        <f t="shared" si="1158"/>
        <v>0</v>
      </c>
      <c r="KJ104" s="946">
        <f t="shared" si="1158"/>
        <v>0</v>
      </c>
      <c r="KK104" s="946">
        <f t="shared" si="1158"/>
        <v>0</v>
      </c>
      <c r="KL104" s="946">
        <f t="shared" si="1158"/>
        <v>0</v>
      </c>
      <c r="KM104" s="946">
        <f t="shared" si="1158"/>
        <v>0</v>
      </c>
      <c r="KN104" s="946">
        <f t="shared" si="1158"/>
        <v>0</v>
      </c>
      <c r="KO104" s="946">
        <f t="shared" si="1158"/>
        <v>0</v>
      </c>
      <c r="KP104" s="946">
        <f t="shared" si="1158"/>
        <v>0</v>
      </c>
      <c r="KQ104" s="946">
        <f t="shared" si="1158"/>
        <v>0</v>
      </c>
      <c r="KR104" s="898"/>
      <c r="KS104" s="898"/>
      <c r="KT104" s="898"/>
      <c r="KU104" s="898"/>
      <c r="KV104" s="898"/>
      <c r="KW104" s="898"/>
      <c r="KX104" s="898"/>
      <c r="KY104" s="898"/>
      <c r="KZ104" s="1363"/>
      <c r="LA104" s="1217">
        <f t="shared" ref="LA104:MM104" si="1159">SUM(JA104/$DO$24)</f>
        <v>20</v>
      </c>
      <c r="LB104" s="1217">
        <f t="shared" si="1159"/>
        <v>0</v>
      </c>
      <c r="LC104" s="1217">
        <f t="shared" si="1159"/>
        <v>0</v>
      </c>
      <c r="LD104" s="545">
        <f t="shared" si="1159"/>
        <v>450</v>
      </c>
      <c r="LE104" s="545">
        <f t="shared" si="1159"/>
        <v>0</v>
      </c>
      <c r="LF104" s="329">
        <f t="shared" si="1159"/>
        <v>280</v>
      </c>
      <c r="LG104" s="550">
        <f t="shared" si="1159"/>
        <v>0</v>
      </c>
      <c r="LH104" s="550">
        <f t="shared" si="1159"/>
        <v>0</v>
      </c>
      <c r="LI104" s="550">
        <f t="shared" si="1159"/>
        <v>0</v>
      </c>
      <c r="LJ104" s="550">
        <f t="shared" si="1159"/>
        <v>0</v>
      </c>
      <c r="LK104" s="550">
        <f t="shared" si="1159"/>
        <v>0</v>
      </c>
      <c r="LL104" s="550">
        <f t="shared" si="1159"/>
        <v>0</v>
      </c>
      <c r="LM104" s="550">
        <f t="shared" si="1159"/>
        <v>0</v>
      </c>
      <c r="LN104" s="550">
        <f t="shared" si="1159"/>
        <v>0</v>
      </c>
      <c r="LO104" s="1217">
        <f t="shared" si="1159"/>
        <v>0</v>
      </c>
      <c r="LP104" s="1217">
        <f t="shared" si="1159"/>
        <v>0</v>
      </c>
      <c r="LQ104" s="1217">
        <f t="shared" si="1159"/>
        <v>0</v>
      </c>
      <c r="LR104" s="550">
        <f t="shared" si="1159"/>
        <v>10</v>
      </c>
      <c r="LS104" s="550">
        <f t="shared" si="1159"/>
        <v>0</v>
      </c>
      <c r="LT104" s="550">
        <f t="shared" si="1159"/>
        <v>15</v>
      </c>
      <c r="LU104" s="550">
        <f t="shared" si="1159"/>
        <v>0</v>
      </c>
      <c r="LV104" s="932">
        <f t="shared" si="1159"/>
        <v>0</v>
      </c>
      <c r="LW104" s="932">
        <f t="shared" si="1159"/>
        <v>0</v>
      </c>
      <c r="LX104" s="932">
        <f t="shared" si="1159"/>
        <v>0</v>
      </c>
      <c r="LY104" s="932">
        <f t="shared" si="1159"/>
        <v>0.01</v>
      </c>
      <c r="LZ104" s="932">
        <f t="shared" si="1159"/>
        <v>0</v>
      </c>
      <c r="MA104" s="932">
        <f t="shared" si="1159"/>
        <v>0</v>
      </c>
      <c r="MB104" s="932">
        <f t="shared" si="1159"/>
        <v>0</v>
      </c>
      <c r="MC104" s="932">
        <f t="shared" si="1159"/>
        <v>0</v>
      </c>
      <c r="MD104" s="932">
        <f t="shared" si="1159"/>
        <v>0</v>
      </c>
      <c r="ME104" s="327">
        <f t="shared" si="1159"/>
        <v>0</v>
      </c>
      <c r="MF104" s="327">
        <f t="shared" si="1159"/>
        <v>0</v>
      </c>
      <c r="MG104" s="327">
        <f t="shared" si="1159"/>
        <v>0</v>
      </c>
      <c r="MH104" s="327">
        <f t="shared" si="1159"/>
        <v>0</v>
      </c>
      <c r="MI104" s="327">
        <f t="shared" si="1159"/>
        <v>0</v>
      </c>
      <c r="MJ104" s="327">
        <f t="shared" si="1159"/>
        <v>0</v>
      </c>
      <c r="MK104" s="327">
        <f t="shared" si="1159"/>
        <v>0</v>
      </c>
      <c r="ML104" s="327">
        <f t="shared" si="1159"/>
        <v>0</v>
      </c>
      <c r="MM104" s="327">
        <f t="shared" si="1159"/>
        <v>0</v>
      </c>
      <c r="MN104" s="327">
        <f t="shared" ref="MN104:MP104" si="1160">SUM(KN104/$DO$24)</f>
        <v>0</v>
      </c>
      <c r="MO104" s="327">
        <f t="shared" si="1160"/>
        <v>0</v>
      </c>
      <c r="MP104" s="327">
        <f t="shared" si="1160"/>
        <v>0</v>
      </c>
      <c r="MQ104" s="327">
        <f>SUM(KQ104/$DO$24)</f>
        <v>0</v>
      </c>
    </row>
    <row r="105" spans="1:355" s="317" customFormat="1" ht="15" hidden="1" customHeight="1" outlineLevel="1" thickTop="1" thickBot="1" x14ac:dyDescent="0.3">
      <c r="A105" s="941"/>
      <c r="B105" s="1921" t="s">
        <v>957</v>
      </c>
      <c r="C105" s="1922"/>
      <c r="D105" s="655"/>
      <c r="E105" s="770"/>
      <c r="F105" s="757"/>
      <c r="G105" s="638"/>
      <c r="H105" s="627"/>
      <c r="I105" s="639"/>
      <c r="J105" s="770"/>
      <c r="K105" s="757"/>
      <c r="L105" s="878"/>
      <c r="M105" s="813"/>
      <c r="N105" s="814"/>
      <c r="O105" s="1537"/>
      <c r="P105" s="815"/>
      <c r="Q105" s="813"/>
      <c r="R105" s="814"/>
      <c r="S105" s="1537"/>
      <c r="T105" s="815"/>
      <c r="U105" s="813"/>
      <c r="V105" s="814"/>
      <c r="W105" s="1537"/>
      <c r="X105" s="815"/>
      <c r="Y105" s="813"/>
      <c r="Z105" s="814"/>
      <c r="AA105" s="1537"/>
      <c r="AB105" s="815"/>
      <c r="AC105" s="813"/>
      <c r="AD105" s="814"/>
      <c r="AE105" s="1537"/>
      <c r="AF105" s="815"/>
      <c r="AG105" s="813"/>
      <c r="AH105" s="814"/>
      <c r="AI105" s="1537"/>
      <c r="AJ105" s="815"/>
      <c r="AK105" s="813"/>
      <c r="AL105" s="814"/>
      <c r="AM105" s="1537"/>
      <c r="AN105" s="815"/>
      <c r="AO105" s="813"/>
      <c r="AP105" s="814"/>
      <c r="AQ105" s="1537"/>
      <c r="AR105" s="815"/>
      <c r="AS105" s="813"/>
      <c r="AT105" s="814"/>
      <c r="AU105" s="1537"/>
      <c r="AV105" s="815"/>
      <c r="AW105" s="813"/>
      <c r="AX105" s="814"/>
      <c r="AY105" s="1537"/>
      <c r="AZ105" s="815"/>
      <c r="BA105" s="813"/>
      <c r="BB105" s="816"/>
      <c r="BC105" s="757"/>
      <c r="BD105" s="815"/>
      <c r="BE105" s="813"/>
      <c r="BF105" s="757"/>
      <c r="BG105" s="815"/>
      <c r="BH105" s="815"/>
      <c r="BI105" s="815"/>
      <c r="BJ105" s="815"/>
      <c r="BK105" s="816"/>
      <c r="BL105" s="1586"/>
      <c r="BM105" s="1586"/>
      <c r="BN105" s="1586"/>
      <c r="BO105" s="1586"/>
      <c r="BP105" s="1587"/>
      <c r="BQ105" s="1484"/>
      <c r="BR105" s="734">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29.98678996036988</v>
      </c>
      <c r="BS105" s="692">
        <f t="shared" si="1152"/>
        <v>29.98678996036988</v>
      </c>
      <c r="BT105" s="696">
        <f>AZ90</f>
        <v>0.5</v>
      </c>
      <c r="BU105" s="1147" t="str">
        <f>$BU$25</f>
        <v>Epsom Salt</v>
      </c>
      <c r="BV105" s="1159" t="str">
        <f>$BV$25</f>
        <v>Additives</v>
      </c>
      <c r="BW105" s="1239">
        <f>BW$25</f>
        <v>0</v>
      </c>
      <c r="BX105" s="1239">
        <f t="shared" ref="BX105:DM105" si="1161">BX$25</f>
        <v>0</v>
      </c>
      <c r="BY105" s="1239">
        <f t="shared" si="1161"/>
        <v>0</v>
      </c>
      <c r="BZ105" s="1240">
        <f t="shared" si="1161"/>
        <v>0</v>
      </c>
      <c r="CA105" s="1240">
        <f t="shared" si="1161"/>
        <v>0</v>
      </c>
      <c r="CB105" s="1241">
        <f t="shared" si="1161"/>
        <v>0</v>
      </c>
      <c r="CC105" s="1242">
        <f t="shared" si="1161"/>
        <v>0</v>
      </c>
      <c r="CD105" s="1242">
        <f t="shared" si="1161"/>
        <v>0</v>
      </c>
      <c r="CE105" s="1242">
        <f t="shared" si="1161"/>
        <v>0</v>
      </c>
      <c r="CF105" s="1242">
        <f t="shared" si="1161"/>
        <v>0</v>
      </c>
      <c r="CG105" s="1242">
        <f t="shared" si="1161"/>
        <v>0</v>
      </c>
      <c r="CH105" s="1242">
        <f t="shared" si="1161"/>
        <v>0</v>
      </c>
      <c r="CI105" s="1242">
        <f t="shared" si="1161"/>
        <v>0</v>
      </c>
      <c r="CJ105" s="1242">
        <f t="shared" si="1161"/>
        <v>0</v>
      </c>
      <c r="CK105" s="1239">
        <f t="shared" si="1161"/>
        <v>0</v>
      </c>
      <c r="CL105" s="1240">
        <f t="shared" si="1161"/>
        <v>0</v>
      </c>
      <c r="CM105" s="1241">
        <f t="shared" si="1161"/>
        <v>0</v>
      </c>
      <c r="CN105" s="1242">
        <f t="shared" si="1161"/>
        <v>9.8000000000000004E-2</v>
      </c>
      <c r="CO105" s="1242">
        <f t="shared" si="1161"/>
        <v>0</v>
      </c>
      <c r="CP105" s="1242">
        <f t="shared" si="1161"/>
        <v>0.129</v>
      </c>
      <c r="CQ105" s="1242">
        <f t="shared" si="1161"/>
        <v>0</v>
      </c>
      <c r="CR105" s="1243">
        <f t="shared" si="1161"/>
        <v>0</v>
      </c>
      <c r="CS105" s="1243">
        <f t="shared" si="1161"/>
        <v>0</v>
      </c>
      <c r="CT105" s="1243">
        <f t="shared" si="1161"/>
        <v>0</v>
      </c>
      <c r="CU105" s="1243">
        <f t="shared" si="1161"/>
        <v>0</v>
      </c>
      <c r="CV105" s="1243">
        <f t="shared" si="1161"/>
        <v>0</v>
      </c>
      <c r="CW105" s="1243">
        <f t="shared" si="1161"/>
        <v>0</v>
      </c>
      <c r="CX105" s="1243">
        <f t="shared" si="1161"/>
        <v>0</v>
      </c>
      <c r="CY105" s="1243">
        <f t="shared" si="1161"/>
        <v>0</v>
      </c>
      <c r="CZ105" s="1244">
        <f t="shared" si="1161"/>
        <v>0</v>
      </c>
      <c r="DA105" s="1244">
        <f t="shared" si="1161"/>
        <v>0</v>
      </c>
      <c r="DB105" s="1244">
        <f t="shared" si="1161"/>
        <v>0</v>
      </c>
      <c r="DC105" s="1244">
        <f t="shared" si="1161"/>
        <v>0</v>
      </c>
      <c r="DD105" s="1244">
        <f t="shared" si="1161"/>
        <v>0</v>
      </c>
      <c r="DE105" s="1244">
        <f t="shared" si="1161"/>
        <v>0</v>
      </c>
      <c r="DF105" s="1244">
        <f t="shared" si="1161"/>
        <v>0</v>
      </c>
      <c r="DG105" s="1244">
        <f t="shared" si="1161"/>
        <v>0</v>
      </c>
      <c r="DH105" s="1244">
        <f t="shared" si="1161"/>
        <v>0</v>
      </c>
      <c r="DI105" s="1244">
        <f t="shared" si="1161"/>
        <v>0</v>
      </c>
      <c r="DJ105" s="1244">
        <f t="shared" si="1161"/>
        <v>0</v>
      </c>
      <c r="DK105" s="1244">
        <f t="shared" si="1161"/>
        <v>0</v>
      </c>
      <c r="DL105" s="1244">
        <f t="shared" si="1161"/>
        <v>0</v>
      </c>
      <c r="DM105" s="1244">
        <f t="shared" si="1161"/>
        <v>0</v>
      </c>
      <c r="DN105" s="933"/>
      <c r="DT105" s="739"/>
      <c r="EM105" s="898"/>
      <c r="EN105" s="898"/>
      <c r="EO105" s="898"/>
      <c r="EP105" s="898"/>
      <c r="EQ105" s="898"/>
      <c r="ER105" s="898"/>
      <c r="ES105" s="898"/>
      <c r="ET105" s="898"/>
      <c r="EU105" s="898"/>
      <c r="EV105" s="898"/>
      <c r="EW105" s="898"/>
      <c r="EX105" s="898"/>
      <c r="EY105" s="898"/>
      <c r="EZ105" s="1348" t="str">
        <f t="shared" si="1030"/>
        <v>Epsom Salt</v>
      </c>
      <c r="FA105" s="1224">
        <f t="shared" si="1031"/>
        <v>0</v>
      </c>
      <c r="FB105" s="1224">
        <f t="shared" si="1032"/>
        <v>0</v>
      </c>
      <c r="FC105" s="1224">
        <f t="shared" si="1033"/>
        <v>0</v>
      </c>
      <c r="FD105" s="544">
        <f t="shared" si="1034"/>
        <v>0</v>
      </c>
      <c r="FE105" s="544">
        <f t="shared" si="1035"/>
        <v>0</v>
      </c>
      <c r="FF105" s="324">
        <f t="shared" si="1036"/>
        <v>0</v>
      </c>
      <c r="FG105" s="549">
        <f t="shared" si="1037"/>
        <v>0</v>
      </c>
      <c r="FH105" s="549">
        <f t="shared" si="1038"/>
        <v>0</v>
      </c>
      <c r="FI105" s="549">
        <f t="shared" si="1039"/>
        <v>0</v>
      </c>
      <c r="FJ105" s="549">
        <f t="shared" si="1040"/>
        <v>0</v>
      </c>
      <c r="FK105" s="549">
        <f t="shared" si="1041"/>
        <v>0</v>
      </c>
      <c r="FL105" s="549">
        <f t="shared" si="1042"/>
        <v>0</v>
      </c>
      <c r="FM105" s="549">
        <f t="shared" si="1043"/>
        <v>0</v>
      </c>
      <c r="FN105" s="549">
        <f t="shared" si="1044"/>
        <v>0</v>
      </c>
      <c r="FO105" s="1203">
        <f t="shared" si="1045"/>
        <v>0</v>
      </c>
      <c r="FP105" s="544">
        <f t="shared" si="1046"/>
        <v>0</v>
      </c>
      <c r="FQ105" s="324">
        <f t="shared" si="1047"/>
        <v>0</v>
      </c>
      <c r="FR105" s="548">
        <f t="shared" si="1048"/>
        <v>4.9000000000000002E-2</v>
      </c>
      <c r="FS105" s="548">
        <f t="shared" si="1049"/>
        <v>0</v>
      </c>
      <c r="FT105" s="548">
        <f t="shared" si="1120"/>
        <v>6.4500000000000002E-2</v>
      </c>
      <c r="FU105" s="548">
        <f t="shared" si="1050"/>
        <v>0</v>
      </c>
      <c r="FV105" s="928">
        <f t="shared" si="1051"/>
        <v>0</v>
      </c>
      <c r="FW105" s="928">
        <f t="shared" si="1052"/>
        <v>0</v>
      </c>
      <c r="FX105" s="928">
        <f t="shared" si="1053"/>
        <v>0</v>
      </c>
      <c r="FY105" s="928">
        <f t="shared" si="1054"/>
        <v>0</v>
      </c>
      <c r="FZ105" s="928">
        <f t="shared" si="1055"/>
        <v>0</v>
      </c>
      <c r="GA105" s="928">
        <f t="shared" si="1056"/>
        <v>0</v>
      </c>
      <c r="GB105" s="928">
        <f t="shared" si="1057"/>
        <v>0</v>
      </c>
      <c r="GC105" s="928">
        <f t="shared" si="1058"/>
        <v>0</v>
      </c>
      <c r="GD105" s="326">
        <f t="shared" si="1059"/>
        <v>0</v>
      </c>
      <c r="GE105" s="326">
        <f t="shared" si="1060"/>
        <v>0</v>
      </c>
      <c r="GF105" s="326">
        <f t="shared" si="1061"/>
        <v>0</v>
      </c>
      <c r="GG105" s="326">
        <f t="shared" si="1062"/>
        <v>0</v>
      </c>
      <c r="GH105" s="326">
        <f t="shared" si="1063"/>
        <v>0</v>
      </c>
      <c r="GI105" s="326">
        <f t="shared" si="1064"/>
        <v>0</v>
      </c>
      <c r="GJ105" s="326">
        <f t="shared" si="1065"/>
        <v>0</v>
      </c>
      <c r="GK105" s="326">
        <f t="shared" si="1066"/>
        <v>0</v>
      </c>
      <c r="GL105" s="326">
        <f t="shared" si="1067"/>
        <v>0</v>
      </c>
      <c r="GM105" s="326">
        <f t="shared" si="1068"/>
        <v>0</v>
      </c>
      <c r="GN105" s="326">
        <f t="shared" si="1069"/>
        <v>0</v>
      </c>
      <c r="GO105" s="326">
        <f t="shared" si="1070"/>
        <v>0</v>
      </c>
      <c r="GP105" s="326">
        <f t="shared" si="1071"/>
        <v>0</v>
      </c>
      <c r="GQ105" s="326">
        <f t="shared" si="1072"/>
        <v>0</v>
      </c>
      <c r="GR105" s="898"/>
      <c r="GS105" s="898"/>
      <c r="GT105" s="898"/>
      <c r="GU105" s="898"/>
      <c r="GV105" s="898"/>
      <c r="GW105" s="898"/>
      <c r="GX105" s="898"/>
      <c r="GY105" s="898"/>
      <c r="GZ105" s="1375"/>
      <c r="HA105" s="1225">
        <f t="shared" si="1073"/>
        <v>0</v>
      </c>
      <c r="HB105" s="1225">
        <f t="shared" si="1074"/>
        <v>0</v>
      </c>
      <c r="HC105" s="1225">
        <f t="shared" si="1075"/>
        <v>0</v>
      </c>
      <c r="HD105" s="542">
        <f t="shared" si="1076"/>
        <v>0</v>
      </c>
      <c r="HE105" s="542">
        <f t="shared" si="1077"/>
        <v>0</v>
      </c>
      <c r="HF105" s="321">
        <f t="shared" si="1078"/>
        <v>0</v>
      </c>
      <c r="HG105" s="547">
        <f t="shared" si="1079"/>
        <v>0</v>
      </c>
      <c r="HH105" s="547">
        <f t="shared" si="1080"/>
        <v>0</v>
      </c>
      <c r="HI105" s="547">
        <f t="shared" si="1081"/>
        <v>0</v>
      </c>
      <c r="HJ105" s="547">
        <f t="shared" si="1082"/>
        <v>0</v>
      </c>
      <c r="HK105" s="547">
        <f t="shared" si="1083"/>
        <v>0</v>
      </c>
      <c r="HL105" s="547">
        <f t="shared" si="1084"/>
        <v>0</v>
      </c>
      <c r="HM105" s="547">
        <f t="shared" si="1085"/>
        <v>0</v>
      </c>
      <c r="HN105" s="547">
        <f t="shared" si="1086"/>
        <v>0</v>
      </c>
      <c r="HO105" s="1225">
        <f t="shared" si="1087"/>
        <v>0</v>
      </c>
      <c r="HP105" s="542">
        <f t="shared" si="1088"/>
        <v>0</v>
      </c>
      <c r="HQ105" s="321">
        <f t="shared" si="1089"/>
        <v>0</v>
      </c>
      <c r="HR105" s="547">
        <f t="shared" si="1090"/>
        <v>1.2945838837516512E-2</v>
      </c>
      <c r="HS105" s="547">
        <f t="shared" si="1091"/>
        <v>0</v>
      </c>
      <c r="HT105" s="547">
        <f t="shared" si="1092"/>
        <v>1.7040951122853368E-2</v>
      </c>
      <c r="HU105" s="547">
        <f t="shared" si="1093"/>
        <v>0</v>
      </c>
      <c r="HV105" s="931">
        <f t="shared" si="1094"/>
        <v>0</v>
      </c>
      <c r="HW105" s="931">
        <f t="shared" si="1095"/>
        <v>0</v>
      </c>
      <c r="HX105" s="931">
        <f t="shared" si="1096"/>
        <v>0</v>
      </c>
      <c r="HY105" s="931">
        <f t="shared" si="1097"/>
        <v>0</v>
      </c>
      <c r="HZ105" s="931">
        <f t="shared" si="1098"/>
        <v>0</v>
      </c>
      <c r="IA105" s="931">
        <f t="shared" si="1099"/>
        <v>0</v>
      </c>
      <c r="IB105" s="931">
        <f t="shared" si="1100"/>
        <v>0</v>
      </c>
      <c r="IC105" s="931">
        <f t="shared" si="1101"/>
        <v>0</v>
      </c>
      <c r="ID105" s="1226">
        <f t="shared" si="1102"/>
        <v>0</v>
      </c>
      <c r="IE105" s="1226">
        <f t="shared" si="1103"/>
        <v>0</v>
      </c>
      <c r="IF105" s="1226">
        <f t="shared" si="1104"/>
        <v>0</v>
      </c>
      <c r="IG105" s="1226">
        <f t="shared" si="1105"/>
        <v>0</v>
      </c>
      <c r="IH105" s="1226">
        <f t="shared" si="1106"/>
        <v>0</v>
      </c>
      <c r="II105" s="1226">
        <f t="shared" si="1107"/>
        <v>0</v>
      </c>
      <c r="IJ105" s="1226">
        <f t="shared" si="1108"/>
        <v>0</v>
      </c>
      <c r="IK105" s="1226">
        <f t="shared" si="1109"/>
        <v>0</v>
      </c>
      <c r="IL105" s="1226">
        <f t="shared" si="1110"/>
        <v>0</v>
      </c>
      <c r="IM105" s="1226">
        <f t="shared" si="1111"/>
        <v>0</v>
      </c>
      <c r="IN105" s="1226">
        <f t="shared" si="1112"/>
        <v>0</v>
      </c>
      <c r="IO105" s="1226">
        <f t="shared" si="1113"/>
        <v>0</v>
      </c>
      <c r="IP105" s="1226">
        <f t="shared" si="1114"/>
        <v>0</v>
      </c>
      <c r="IQ105" s="1226">
        <f t="shared" si="1115"/>
        <v>0</v>
      </c>
      <c r="IR105" s="902"/>
      <c r="IS105" s="902"/>
      <c r="IT105" s="902"/>
      <c r="IU105" s="902"/>
      <c r="IV105" s="902"/>
      <c r="IW105" s="902"/>
      <c r="IX105" s="902"/>
      <c r="IY105" s="902"/>
      <c r="IZ105" s="1365"/>
      <c r="JA105" s="1231">
        <f t="shared" ref="JA105:KQ105" si="1162">SUM(BW105*$DP$25)</f>
        <v>0</v>
      </c>
      <c r="JB105" s="1231">
        <f t="shared" si="1162"/>
        <v>0</v>
      </c>
      <c r="JC105" s="1231">
        <f t="shared" si="1162"/>
        <v>0</v>
      </c>
      <c r="JD105" s="942">
        <f t="shared" si="1162"/>
        <v>0</v>
      </c>
      <c r="JE105" s="942">
        <f t="shared" si="1162"/>
        <v>0</v>
      </c>
      <c r="JF105" s="943">
        <f t="shared" si="1162"/>
        <v>0</v>
      </c>
      <c r="JG105" s="944">
        <f t="shared" si="1162"/>
        <v>0</v>
      </c>
      <c r="JH105" s="944">
        <f t="shared" si="1162"/>
        <v>0</v>
      </c>
      <c r="JI105" s="944">
        <f t="shared" si="1162"/>
        <v>0</v>
      </c>
      <c r="JJ105" s="944">
        <f t="shared" si="1162"/>
        <v>0</v>
      </c>
      <c r="JK105" s="944">
        <f t="shared" si="1162"/>
        <v>0</v>
      </c>
      <c r="JL105" s="944">
        <f t="shared" si="1162"/>
        <v>0</v>
      </c>
      <c r="JM105" s="944">
        <f t="shared" si="1162"/>
        <v>0</v>
      </c>
      <c r="JN105" s="944">
        <f t="shared" si="1162"/>
        <v>0</v>
      </c>
      <c r="JO105" s="1231">
        <f t="shared" si="1162"/>
        <v>0</v>
      </c>
      <c r="JP105" s="942">
        <f t="shared" si="1162"/>
        <v>0</v>
      </c>
      <c r="JQ105" s="943">
        <f t="shared" si="1162"/>
        <v>0</v>
      </c>
      <c r="JR105" s="944">
        <f t="shared" si="1162"/>
        <v>98</v>
      </c>
      <c r="JS105" s="944">
        <f t="shared" si="1162"/>
        <v>0</v>
      </c>
      <c r="JT105" s="944">
        <f t="shared" si="1162"/>
        <v>129</v>
      </c>
      <c r="JU105" s="944">
        <f t="shared" si="1162"/>
        <v>0</v>
      </c>
      <c r="JV105" s="945">
        <f t="shared" si="1162"/>
        <v>0</v>
      </c>
      <c r="JW105" s="945">
        <f t="shared" si="1162"/>
        <v>0</v>
      </c>
      <c r="JX105" s="945">
        <f t="shared" si="1162"/>
        <v>0</v>
      </c>
      <c r="JY105" s="945">
        <f t="shared" si="1162"/>
        <v>0</v>
      </c>
      <c r="JZ105" s="945">
        <f t="shared" si="1162"/>
        <v>0</v>
      </c>
      <c r="KA105" s="945">
        <f t="shared" si="1162"/>
        <v>0</v>
      </c>
      <c r="KB105" s="945">
        <f t="shared" si="1162"/>
        <v>0</v>
      </c>
      <c r="KC105" s="945">
        <f t="shared" si="1162"/>
        <v>0</v>
      </c>
      <c r="KD105" s="946">
        <f t="shared" si="1162"/>
        <v>0</v>
      </c>
      <c r="KE105" s="946">
        <f t="shared" si="1162"/>
        <v>0</v>
      </c>
      <c r="KF105" s="946">
        <f t="shared" si="1162"/>
        <v>0</v>
      </c>
      <c r="KG105" s="946">
        <f t="shared" si="1162"/>
        <v>0</v>
      </c>
      <c r="KH105" s="946">
        <f t="shared" si="1162"/>
        <v>0</v>
      </c>
      <c r="KI105" s="946">
        <f t="shared" si="1162"/>
        <v>0</v>
      </c>
      <c r="KJ105" s="946">
        <f t="shared" si="1162"/>
        <v>0</v>
      </c>
      <c r="KK105" s="946">
        <f t="shared" si="1162"/>
        <v>0</v>
      </c>
      <c r="KL105" s="946">
        <f t="shared" si="1162"/>
        <v>0</v>
      </c>
      <c r="KM105" s="946">
        <f t="shared" si="1162"/>
        <v>0</v>
      </c>
      <c r="KN105" s="946">
        <f t="shared" si="1162"/>
        <v>0</v>
      </c>
      <c r="KO105" s="946">
        <f t="shared" si="1162"/>
        <v>0</v>
      </c>
      <c r="KP105" s="946">
        <f t="shared" si="1162"/>
        <v>0</v>
      </c>
      <c r="KQ105" s="946">
        <f t="shared" si="1162"/>
        <v>0</v>
      </c>
      <c r="KR105" s="898"/>
      <c r="KS105" s="898"/>
      <c r="KT105" s="898"/>
      <c r="KU105" s="898"/>
      <c r="KV105" s="898"/>
      <c r="KW105" s="898"/>
      <c r="KX105" s="898"/>
      <c r="KY105" s="898"/>
      <c r="KZ105" s="1363"/>
      <c r="LA105" s="1217">
        <f t="shared" ref="LA105:MM105" si="1163">SUM(JA105/$DO$25)</f>
        <v>0</v>
      </c>
      <c r="LB105" s="1217">
        <f t="shared" si="1163"/>
        <v>0</v>
      </c>
      <c r="LC105" s="1217">
        <f t="shared" si="1163"/>
        <v>0</v>
      </c>
      <c r="LD105" s="545">
        <f t="shared" si="1163"/>
        <v>0</v>
      </c>
      <c r="LE105" s="545">
        <f t="shared" si="1163"/>
        <v>0</v>
      </c>
      <c r="LF105" s="329">
        <f t="shared" si="1163"/>
        <v>0</v>
      </c>
      <c r="LG105" s="550">
        <f t="shared" si="1163"/>
        <v>0</v>
      </c>
      <c r="LH105" s="550">
        <f t="shared" si="1163"/>
        <v>0</v>
      </c>
      <c r="LI105" s="550">
        <f t="shared" si="1163"/>
        <v>0</v>
      </c>
      <c r="LJ105" s="550">
        <f t="shared" si="1163"/>
        <v>0</v>
      </c>
      <c r="LK105" s="550">
        <f t="shared" si="1163"/>
        <v>0</v>
      </c>
      <c r="LL105" s="550">
        <f t="shared" si="1163"/>
        <v>0</v>
      </c>
      <c r="LM105" s="550">
        <f t="shared" si="1163"/>
        <v>0</v>
      </c>
      <c r="LN105" s="550">
        <f t="shared" si="1163"/>
        <v>0</v>
      </c>
      <c r="LO105" s="1217">
        <f t="shared" si="1163"/>
        <v>0</v>
      </c>
      <c r="LP105" s="1217">
        <f t="shared" si="1163"/>
        <v>0</v>
      </c>
      <c r="LQ105" s="1217">
        <f t="shared" si="1163"/>
        <v>0</v>
      </c>
      <c r="LR105" s="550">
        <f t="shared" si="1163"/>
        <v>98</v>
      </c>
      <c r="LS105" s="550">
        <f t="shared" si="1163"/>
        <v>0</v>
      </c>
      <c r="LT105" s="550">
        <f t="shared" si="1163"/>
        <v>129</v>
      </c>
      <c r="LU105" s="550">
        <f t="shared" si="1163"/>
        <v>0</v>
      </c>
      <c r="LV105" s="932">
        <f t="shared" si="1163"/>
        <v>0</v>
      </c>
      <c r="LW105" s="932">
        <f t="shared" si="1163"/>
        <v>0</v>
      </c>
      <c r="LX105" s="932">
        <f t="shared" si="1163"/>
        <v>0</v>
      </c>
      <c r="LY105" s="932">
        <f t="shared" si="1163"/>
        <v>0</v>
      </c>
      <c r="LZ105" s="932">
        <f t="shared" si="1163"/>
        <v>0</v>
      </c>
      <c r="MA105" s="932">
        <f t="shared" si="1163"/>
        <v>0</v>
      </c>
      <c r="MB105" s="932">
        <f t="shared" si="1163"/>
        <v>0</v>
      </c>
      <c r="MC105" s="932">
        <f t="shared" si="1163"/>
        <v>0</v>
      </c>
      <c r="MD105" s="932">
        <f t="shared" si="1163"/>
        <v>0</v>
      </c>
      <c r="ME105" s="327">
        <f t="shared" si="1163"/>
        <v>0</v>
      </c>
      <c r="MF105" s="327">
        <f t="shared" si="1163"/>
        <v>0</v>
      </c>
      <c r="MG105" s="327">
        <f t="shared" si="1163"/>
        <v>0</v>
      </c>
      <c r="MH105" s="327">
        <f t="shared" si="1163"/>
        <v>0</v>
      </c>
      <c r="MI105" s="327">
        <f t="shared" si="1163"/>
        <v>0</v>
      </c>
      <c r="MJ105" s="327">
        <f t="shared" si="1163"/>
        <v>0</v>
      </c>
      <c r="MK105" s="327">
        <f t="shared" si="1163"/>
        <v>0</v>
      </c>
      <c r="ML105" s="327">
        <f t="shared" si="1163"/>
        <v>0</v>
      </c>
      <c r="MM105" s="327">
        <f t="shared" si="1163"/>
        <v>0</v>
      </c>
      <c r="MN105" s="327">
        <f t="shared" ref="MN105:MP105" si="1164">SUM(KN105/$DO$25)</f>
        <v>0</v>
      </c>
      <c r="MO105" s="327">
        <f t="shared" si="1164"/>
        <v>0</v>
      </c>
      <c r="MP105" s="327">
        <f t="shared" si="1164"/>
        <v>0</v>
      </c>
      <c r="MQ105" s="327">
        <f>SUM(KQ105/$DO$25)</f>
        <v>0</v>
      </c>
    </row>
    <row r="106" spans="1:355" s="317" customFormat="1" ht="15" hidden="1" customHeight="1" outlineLevel="1" thickTop="1" thickBot="1" x14ac:dyDescent="0.3">
      <c r="A106" s="941"/>
      <c r="B106" s="1902" t="s">
        <v>958</v>
      </c>
      <c r="C106" s="1903"/>
      <c r="D106" s="655"/>
      <c r="E106" s="770"/>
      <c r="F106" s="757"/>
      <c r="G106" s="638"/>
      <c r="H106" s="627"/>
      <c r="I106" s="639"/>
      <c r="J106" s="770"/>
      <c r="K106" s="757"/>
      <c r="L106" s="878"/>
      <c r="M106" s="813"/>
      <c r="N106" s="814"/>
      <c r="O106" s="1537"/>
      <c r="P106" s="815"/>
      <c r="Q106" s="813"/>
      <c r="R106" s="814"/>
      <c r="S106" s="1537"/>
      <c r="T106" s="815"/>
      <c r="U106" s="813"/>
      <c r="V106" s="814"/>
      <c r="W106" s="1537"/>
      <c r="X106" s="815"/>
      <c r="Y106" s="813"/>
      <c r="Z106" s="814"/>
      <c r="AA106" s="1537"/>
      <c r="AB106" s="815"/>
      <c r="AC106" s="813"/>
      <c r="AD106" s="814"/>
      <c r="AE106" s="1537"/>
      <c r="AF106" s="815"/>
      <c r="AG106" s="813"/>
      <c r="AH106" s="814"/>
      <c r="AI106" s="1537"/>
      <c r="AJ106" s="815"/>
      <c r="AK106" s="813"/>
      <c r="AL106" s="814"/>
      <c r="AM106" s="1537"/>
      <c r="AN106" s="815"/>
      <c r="AO106" s="813"/>
      <c r="AP106" s="814"/>
      <c r="AQ106" s="1537"/>
      <c r="AR106" s="815"/>
      <c r="AS106" s="813"/>
      <c r="AT106" s="814"/>
      <c r="AU106" s="1537"/>
      <c r="AV106" s="815"/>
      <c r="AW106" s="813"/>
      <c r="AX106" s="814"/>
      <c r="AY106" s="1537"/>
      <c r="AZ106" s="815"/>
      <c r="BA106" s="813"/>
      <c r="BB106" s="816"/>
      <c r="BC106" s="757"/>
      <c r="BD106" s="815"/>
      <c r="BE106" s="813"/>
      <c r="BF106" s="757"/>
      <c r="BG106" s="815"/>
      <c r="BH106" s="815"/>
      <c r="BI106" s="815"/>
      <c r="BJ106" s="815"/>
      <c r="BK106" s="816"/>
      <c r="BL106" s="1586"/>
      <c r="BM106" s="1586"/>
      <c r="BN106" s="1586"/>
      <c r="BO106" s="1586"/>
      <c r="BP106" s="1587"/>
      <c r="BQ106" s="1484"/>
      <c r="BR106" s="734">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692">
        <f t="shared" si="1152"/>
        <v>0</v>
      </c>
      <c r="BT106" s="637">
        <f>AZ91</f>
        <v>0.5</v>
      </c>
      <c r="BU106" s="1148" t="str">
        <f>$BU$26</f>
        <v>Z9 (2 Part)</v>
      </c>
      <c r="BV106" s="694" t="str">
        <f>$BV$26</f>
        <v>Additives</v>
      </c>
      <c r="BW106" s="1239">
        <f>BW$26</f>
        <v>0</v>
      </c>
      <c r="BX106" s="1239">
        <f t="shared" ref="BX106:DM106" si="1165">BX$26</f>
        <v>0</v>
      </c>
      <c r="BY106" s="1239">
        <f t="shared" si="1165"/>
        <v>0</v>
      </c>
      <c r="BZ106" s="1240">
        <f t="shared" si="1165"/>
        <v>0</v>
      </c>
      <c r="CA106" s="1240">
        <f t="shared" si="1165"/>
        <v>0</v>
      </c>
      <c r="CB106" s="1241">
        <f t="shared" si="1165"/>
        <v>0</v>
      </c>
      <c r="CC106" s="1242">
        <f t="shared" si="1165"/>
        <v>0</v>
      </c>
      <c r="CD106" s="1242">
        <f t="shared" si="1165"/>
        <v>0</v>
      </c>
      <c r="CE106" s="1242">
        <f t="shared" si="1165"/>
        <v>0</v>
      </c>
      <c r="CF106" s="1242">
        <f t="shared" si="1165"/>
        <v>0</v>
      </c>
      <c r="CG106" s="1242">
        <f t="shared" si="1165"/>
        <v>0</v>
      </c>
      <c r="CH106" s="1242">
        <f t="shared" si="1165"/>
        <v>0</v>
      </c>
      <c r="CI106" s="1242">
        <f t="shared" si="1165"/>
        <v>0</v>
      </c>
      <c r="CJ106" s="1242">
        <f t="shared" si="1165"/>
        <v>0</v>
      </c>
      <c r="CK106" s="1239">
        <f t="shared" si="1165"/>
        <v>0</v>
      </c>
      <c r="CL106" s="1240">
        <f t="shared" si="1165"/>
        <v>0</v>
      </c>
      <c r="CM106" s="1241">
        <f t="shared" si="1165"/>
        <v>0</v>
      </c>
      <c r="CN106" s="1242">
        <f t="shared" si="1165"/>
        <v>0</v>
      </c>
      <c r="CO106" s="1242">
        <f t="shared" si="1165"/>
        <v>0</v>
      </c>
      <c r="CP106" s="1242">
        <f t="shared" si="1165"/>
        <v>0</v>
      </c>
      <c r="CQ106" s="1242">
        <f t="shared" si="1165"/>
        <v>0</v>
      </c>
      <c r="CR106" s="1243">
        <f t="shared" si="1165"/>
        <v>0</v>
      </c>
      <c r="CS106" s="1243">
        <f t="shared" si="1165"/>
        <v>0</v>
      </c>
      <c r="CT106" s="1243">
        <f t="shared" si="1165"/>
        <v>0</v>
      </c>
      <c r="CU106" s="1243">
        <f t="shared" si="1165"/>
        <v>0</v>
      </c>
      <c r="CV106" s="1243">
        <f t="shared" si="1165"/>
        <v>0</v>
      </c>
      <c r="CW106" s="1243">
        <f t="shared" si="1165"/>
        <v>0</v>
      </c>
      <c r="CX106" s="1243">
        <f t="shared" si="1165"/>
        <v>0</v>
      </c>
      <c r="CY106" s="1243">
        <f t="shared" si="1165"/>
        <v>0</v>
      </c>
      <c r="CZ106" s="1244">
        <f t="shared" si="1165"/>
        <v>0</v>
      </c>
      <c r="DA106" s="1244">
        <f t="shared" si="1165"/>
        <v>0</v>
      </c>
      <c r="DB106" s="1244">
        <f t="shared" si="1165"/>
        <v>0</v>
      </c>
      <c r="DC106" s="1244">
        <f t="shared" si="1165"/>
        <v>0</v>
      </c>
      <c r="DD106" s="1244">
        <f t="shared" si="1165"/>
        <v>0</v>
      </c>
      <c r="DE106" s="1244">
        <f t="shared" si="1165"/>
        <v>0</v>
      </c>
      <c r="DF106" s="1244">
        <f t="shared" si="1165"/>
        <v>0</v>
      </c>
      <c r="DG106" s="1244">
        <f t="shared" si="1165"/>
        <v>0</v>
      </c>
      <c r="DH106" s="1244">
        <f t="shared" si="1165"/>
        <v>0</v>
      </c>
      <c r="DI106" s="1244">
        <f t="shared" si="1165"/>
        <v>0</v>
      </c>
      <c r="DJ106" s="1244">
        <f t="shared" si="1165"/>
        <v>0</v>
      </c>
      <c r="DK106" s="1244">
        <f t="shared" si="1165"/>
        <v>0</v>
      </c>
      <c r="DL106" s="1244">
        <f t="shared" si="1165"/>
        <v>0</v>
      </c>
      <c r="DM106" s="1244">
        <f t="shared" si="1165"/>
        <v>0</v>
      </c>
      <c r="DN106" s="933"/>
      <c r="DT106" s="739"/>
      <c r="EM106" s="898"/>
      <c r="EN106" s="898"/>
      <c r="EO106" s="898"/>
      <c r="EP106" s="898"/>
      <c r="EQ106" s="898"/>
      <c r="ER106" s="898"/>
      <c r="ES106" s="898"/>
      <c r="ET106" s="898"/>
      <c r="EU106" s="898"/>
      <c r="EV106" s="898"/>
      <c r="EW106" s="898"/>
      <c r="EX106" s="898"/>
      <c r="EY106" s="898"/>
      <c r="EZ106" s="1348" t="str">
        <f t="shared" si="1030"/>
        <v>Z9 (2 Part)</v>
      </c>
      <c r="FA106" s="1224">
        <f t="shared" si="1031"/>
        <v>0</v>
      </c>
      <c r="FB106" s="1224">
        <f t="shared" si="1032"/>
        <v>0</v>
      </c>
      <c r="FC106" s="1224">
        <f t="shared" si="1033"/>
        <v>0</v>
      </c>
      <c r="FD106" s="544">
        <f t="shared" si="1034"/>
        <v>0</v>
      </c>
      <c r="FE106" s="544">
        <f t="shared" si="1035"/>
        <v>0</v>
      </c>
      <c r="FF106" s="324">
        <f t="shared" si="1036"/>
        <v>0</v>
      </c>
      <c r="FG106" s="549">
        <f t="shared" si="1037"/>
        <v>0</v>
      </c>
      <c r="FH106" s="549">
        <f t="shared" si="1038"/>
        <v>0</v>
      </c>
      <c r="FI106" s="549">
        <f t="shared" si="1039"/>
        <v>0</v>
      </c>
      <c r="FJ106" s="549">
        <f t="shared" si="1040"/>
        <v>0</v>
      </c>
      <c r="FK106" s="549">
        <f t="shared" si="1041"/>
        <v>0</v>
      </c>
      <c r="FL106" s="549">
        <f t="shared" si="1042"/>
        <v>0</v>
      </c>
      <c r="FM106" s="549">
        <f t="shared" si="1043"/>
        <v>0</v>
      </c>
      <c r="FN106" s="549">
        <f t="shared" si="1044"/>
        <v>0</v>
      </c>
      <c r="FO106" s="1203">
        <f t="shared" si="1045"/>
        <v>0</v>
      </c>
      <c r="FP106" s="544">
        <f t="shared" si="1046"/>
        <v>0</v>
      </c>
      <c r="FQ106" s="324">
        <f t="shared" si="1047"/>
        <v>0</v>
      </c>
      <c r="FR106" s="548">
        <f t="shared" si="1048"/>
        <v>0</v>
      </c>
      <c r="FS106" s="548">
        <f t="shared" si="1049"/>
        <v>0</v>
      </c>
      <c r="FT106" s="548">
        <f t="shared" si="1120"/>
        <v>0</v>
      </c>
      <c r="FU106" s="548">
        <f t="shared" si="1050"/>
        <v>0</v>
      </c>
      <c r="FV106" s="928">
        <f t="shared" si="1051"/>
        <v>0</v>
      </c>
      <c r="FW106" s="928">
        <f t="shared" si="1052"/>
        <v>0</v>
      </c>
      <c r="FX106" s="928">
        <f t="shared" si="1053"/>
        <v>0</v>
      </c>
      <c r="FY106" s="928">
        <f t="shared" si="1054"/>
        <v>0</v>
      </c>
      <c r="FZ106" s="928">
        <f t="shared" si="1055"/>
        <v>0</v>
      </c>
      <c r="GA106" s="928">
        <f t="shared" si="1056"/>
        <v>0</v>
      </c>
      <c r="GB106" s="928">
        <f t="shared" si="1057"/>
        <v>0</v>
      </c>
      <c r="GC106" s="928">
        <f t="shared" si="1058"/>
        <v>0</v>
      </c>
      <c r="GD106" s="326">
        <f t="shared" si="1059"/>
        <v>0</v>
      </c>
      <c r="GE106" s="326">
        <f t="shared" si="1060"/>
        <v>0</v>
      </c>
      <c r="GF106" s="326">
        <f t="shared" si="1061"/>
        <v>0</v>
      </c>
      <c r="GG106" s="326">
        <f t="shared" si="1062"/>
        <v>0</v>
      </c>
      <c r="GH106" s="326">
        <f t="shared" si="1063"/>
        <v>0</v>
      </c>
      <c r="GI106" s="326">
        <f t="shared" si="1064"/>
        <v>0</v>
      </c>
      <c r="GJ106" s="326">
        <f t="shared" si="1065"/>
        <v>0</v>
      </c>
      <c r="GK106" s="326">
        <f t="shared" si="1066"/>
        <v>0</v>
      </c>
      <c r="GL106" s="326">
        <f t="shared" si="1067"/>
        <v>0</v>
      </c>
      <c r="GM106" s="326">
        <f t="shared" si="1068"/>
        <v>0</v>
      </c>
      <c r="GN106" s="326">
        <f t="shared" si="1069"/>
        <v>0</v>
      </c>
      <c r="GO106" s="326">
        <f t="shared" si="1070"/>
        <v>0</v>
      </c>
      <c r="GP106" s="326">
        <f t="shared" si="1071"/>
        <v>0</v>
      </c>
      <c r="GQ106" s="326">
        <f t="shared" si="1072"/>
        <v>0</v>
      </c>
      <c r="GR106" s="898"/>
      <c r="GS106" s="898"/>
      <c r="GT106" s="898"/>
      <c r="GU106" s="898"/>
      <c r="GV106" s="898"/>
      <c r="GW106" s="898"/>
      <c r="GX106" s="898"/>
      <c r="GY106" s="898"/>
      <c r="GZ106" s="1375"/>
      <c r="HA106" s="1225">
        <f t="shared" si="1073"/>
        <v>0</v>
      </c>
      <c r="HB106" s="1225">
        <f t="shared" si="1074"/>
        <v>0</v>
      </c>
      <c r="HC106" s="1225">
        <f t="shared" si="1075"/>
        <v>0</v>
      </c>
      <c r="HD106" s="542">
        <f t="shared" si="1076"/>
        <v>0</v>
      </c>
      <c r="HE106" s="542">
        <f t="shared" si="1077"/>
        <v>0</v>
      </c>
      <c r="HF106" s="321">
        <f t="shared" si="1078"/>
        <v>0</v>
      </c>
      <c r="HG106" s="547">
        <f t="shared" si="1079"/>
        <v>0</v>
      </c>
      <c r="HH106" s="547">
        <f t="shared" si="1080"/>
        <v>0</v>
      </c>
      <c r="HI106" s="547">
        <f t="shared" si="1081"/>
        <v>0</v>
      </c>
      <c r="HJ106" s="547">
        <f t="shared" si="1082"/>
        <v>0</v>
      </c>
      <c r="HK106" s="547">
        <f t="shared" si="1083"/>
        <v>0</v>
      </c>
      <c r="HL106" s="547">
        <f t="shared" si="1084"/>
        <v>0</v>
      </c>
      <c r="HM106" s="547">
        <f t="shared" si="1085"/>
        <v>0</v>
      </c>
      <c r="HN106" s="547">
        <f t="shared" si="1086"/>
        <v>0</v>
      </c>
      <c r="HO106" s="1225">
        <f t="shared" si="1087"/>
        <v>0</v>
      </c>
      <c r="HP106" s="542">
        <f t="shared" si="1088"/>
        <v>0</v>
      </c>
      <c r="HQ106" s="321">
        <f t="shared" si="1089"/>
        <v>0</v>
      </c>
      <c r="HR106" s="547">
        <f t="shared" si="1090"/>
        <v>0</v>
      </c>
      <c r="HS106" s="547">
        <f t="shared" si="1091"/>
        <v>0</v>
      </c>
      <c r="HT106" s="547">
        <f t="shared" si="1092"/>
        <v>0</v>
      </c>
      <c r="HU106" s="547">
        <f t="shared" si="1093"/>
        <v>0</v>
      </c>
      <c r="HV106" s="931">
        <f t="shared" si="1094"/>
        <v>0</v>
      </c>
      <c r="HW106" s="931">
        <f t="shared" si="1095"/>
        <v>0</v>
      </c>
      <c r="HX106" s="931">
        <f t="shared" si="1096"/>
        <v>0</v>
      </c>
      <c r="HY106" s="931">
        <f t="shared" si="1097"/>
        <v>0</v>
      </c>
      <c r="HZ106" s="931">
        <f t="shared" si="1098"/>
        <v>0</v>
      </c>
      <c r="IA106" s="931">
        <f t="shared" si="1099"/>
        <v>0</v>
      </c>
      <c r="IB106" s="931">
        <f t="shared" si="1100"/>
        <v>0</v>
      </c>
      <c r="IC106" s="931">
        <f t="shared" si="1101"/>
        <v>0</v>
      </c>
      <c r="ID106" s="1226">
        <f t="shared" si="1102"/>
        <v>0</v>
      </c>
      <c r="IE106" s="1226">
        <f t="shared" si="1103"/>
        <v>0</v>
      </c>
      <c r="IF106" s="1226">
        <f t="shared" si="1104"/>
        <v>0</v>
      </c>
      <c r="IG106" s="1226">
        <f t="shared" si="1105"/>
        <v>0</v>
      </c>
      <c r="IH106" s="1226">
        <f t="shared" si="1106"/>
        <v>0</v>
      </c>
      <c r="II106" s="1226">
        <f t="shared" si="1107"/>
        <v>0</v>
      </c>
      <c r="IJ106" s="1226">
        <f t="shared" si="1108"/>
        <v>0</v>
      </c>
      <c r="IK106" s="1226">
        <f t="shared" si="1109"/>
        <v>0</v>
      </c>
      <c r="IL106" s="1226">
        <f t="shared" si="1110"/>
        <v>0</v>
      </c>
      <c r="IM106" s="1226">
        <f t="shared" si="1111"/>
        <v>0</v>
      </c>
      <c r="IN106" s="1226">
        <f t="shared" si="1112"/>
        <v>0</v>
      </c>
      <c r="IO106" s="1226">
        <f t="shared" si="1113"/>
        <v>0</v>
      </c>
      <c r="IP106" s="1226">
        <f t="shared" si="1114"/>
        <v>0</v>
      </c>
      <c r="IQ106" s="1226">
        <f t="shared" si="1115"/>
        <v>0</v>
      </c>
      <c r="IR106" s="902"/>
      <c r="IS106" s="902"/>
      <c r="IT106" s="902"/>
      <c r="IU106" s="902"/>
      <c r="IV106" s="902"/>
      <c r="IW106" s="902"/>
      <c r="IX106" s="902"/>
      <c r="IY106" s="902"/>
      <c r="IZ106" s="1365"/>
      <c r="JA106" s="1231">
        <f t="shared" ref="JA106:KQ106" si="1166">SUM(BW106*$DP$26)</f>
        <v>0</v>
      </c>
      <c r="JB106" s="1231">
        <f t="shared" si="1166"/>
        <v>0</v>
      </c>
      <c r="JC106" s="1231">
        <f t="shared" si="1166"/>
        <v>0</v>
      </c>
      <c r="JD106" s="942">
        <f t="shared" si="1166"/>
        <v>0</v>
      </c>
      <c r="JE106" s="942">
        <f t="shared" si="1166"/>
        <v>0</v>
      </c>
      <c r="JF106" s="943">
        <f t="shared" si="1166"/>
        <v>0</v>
      </c>
      <c r="JG106" s="944">
        <f t="shared" si="1166"/>
        <v>0</v>
      </c>
      <c r="JH106" s="944">
        <f t="shared" si="1166"/>
        <v>0</v>
      </c>
      <c r="JI106" s="944">
        <f t="shared" si="1166"/>
        <v>0</v>
      </c>
      <c r="JJ106" s="944">
        <f t="shared" si="1166"/>
        <v>0</v>
      </c>
      <c r="JK106" s="944">
        <f t="shared" si="1166"/>
        <v>0</v>
      </c>
      <c r="JL106" s="944">
        <f t="shared" si="1166"/>
        <v>0</v>
      </c>
      <c r="JM106" s="944">
        <f t="shared" si="1166"/>
        <v>0</v>
      </c>
      <c r="JN106" s="944">
        <f t="shared" si="1166"/>
        <v>0</v>
      </c>
      <c r="JO106" s="1231">
        <f t="shared" si="1166"/>
        <v>0</v>
      </c>
      <c r="JP106" s="942">
        <f t="shared" si="1166"/>
        <v>0</v>
      </c>
      <c r="JQ106" s="943">
        <f t="shared" si="1166"/>
        <v>0</v>
      </c>
      <c r="JR106" s="944">
        <f t="shared" si="1166"/>
        <v>0</v>
      </c>
      <c r="JS106" s="944">
        <f t="shared" si="1166"/>
        <v>0</v>
      </c>
      <c r="JT106" s="944">
        <f t="shared" si="1166"/>
        <v>0</v>
      </c>
      <c r="JU106" s="944">
        <f t="shared" si="1166"/>
        <v>0</v>
      </c>
      <c r="JV106" s="945">
        <f t="shared" si="1166"/>
        <v>0</v>
      </c>
      <c r="JW106" s="945">
        <f t="shared" si="1166"/>
        <v>0</v>
      </c>
      <c r="JX106" s="945">
        <f t="shared" si="1166"/>
        <v>0</v>
      </c>
      <c r="JY106" s="945">
        <f t="shared" si="1166"/>
        <v>0</v>
      </c>
      <c r="JZ106" s="945">
        <f t="shared" si="1166"/>
        <v>0</v>
      </c>
      <c r="KA106" s="945">
        <f t="shared" si="1166"/>
        <v>0</v>
      </c>
      <c r="KB106" s="945">
        <f t="shared" si="1166"/>
        <v>0</v>
      </c>
      <c r="KC106" s="945">
        <f t="shared" si="1166"/>
        <v>0</v>
      </c>
      <c r="KD106" s="946">
        <f t="shared" si="1166"/>
        <v>0</v>
      </c>
      <c r="KE106" s="946">
        <f t="shared" si="1166"/>
        <v>0</v>
      </c>
      <c r="KF106" s="946">
        <f t="shared" si="1166"/>
        <v>0</v>
      </c>
      <c r="KG106" s="946">
        <f t="shared" si="1166"/>
        <v>0</v>
      </c>
      <c r="KH106" s="946">
        <f t="shared" si="1166"/>
        <v>0</v>
      </c>
      <c r="KI106" s="946">
        <f t="shared" si="1166"/>
        <v>0</v>
      </c>
      <c r="KJ106" s="946">
        <f t="shared" si="1166"/>
        <v>0</v>
      </c>
      <c r="KK106" s="946">
        <f t="shared" si="1166"/>
        <v>0</v>
      </c>
      <c r="KL106" s="946">
        <f t="shared" si="1166"/>
        <v>0</v>
      </c>
      <c r="KM106" s="946">
        <f t="shared" si="1166"/>
        <v>0</v>
      </c>
      <c r="KN106" s="946">
        <f t="shared" si="1166"/>
        <v>0</v>
      </c>
      <c r="KO106" s="946">
        <f t="shared" si="1166"/>
        <v>0</v>
      </c>
      <c r="KP106" s="946">
        <f t="shared" si="1166"/>
        <v>0</v>
      </c>
      <c r="KQ106" s="946">
        <f t="shared" si="1166"/>
        <v>0</v>
      </c>
      <c r="KR106" s="898"/>
      <c r="KS106" s="898"/>
      <c r="KT106" s="898"/>
      <c r="KU106" s="898"/>
      <c r="KV106" s="898"/>
      <c r="KW106" s="898"/>
      <c r="KX106" s="898"/>
      <c r="KY106" s="898"/>
      <c r="KZ106" s="1363"/>
      <c r="LA106" s="1217">
        <f t="shared" ref="LA106:MM106" si="1167">SUM(JA106/$DO$26)</f>
        <v>0</v>
      </c>
      <c r="LB106" s="1217">
        <f t="shared" si="1167"/>
        <v>0</v>
      </c>
      <c r="LC106" s="1217">
        <f t="shared" si="1167"/>
        <v>0</v>
      </c>
      <c r="LD106" s="545">
        <f t="shared" si="1167"/>
        <v>0</v>
      </c>
      <c r="LE106" s="545">
        <f t="shared" si="1167"/>
        <v>0</v>
      </c>
      <c r="LF106" s="329">
        <f t="shared" si="1167"/>
        <v>0</v>
      </c>
      <c r="LG106" s="550">
        <f t="shared" si="1167"/>
        <v>0</v>
      </c>
      <c r="LH106" s="550">
        <f t="shared" si="1167"/>
        <v>0</v>
      </c>
      <c r="LI106" s="550">
        <f t="shared" si="1167"/>
        <v>0</v>
      </c>
      <c r="LJ106" s="550">
        <f t="shared" si="1167"/>
        <v>0</v>
      </c>
      <c r="LK106" s="550">
        <f t="shared" si="1167"/>
        <v>0</v>
      </c>
      <c r="LL106" s="550">
        <f t="shared" si="1167"/>
        <v>0</v>
      </c>
      <c r="LM106" s="550">
        <f t="shared" si="1167"/>
        <v>0</v>
      </c>
      <c r="LN106" s="550">
        <f t="shared" si="1167"/>
        <v>0</v>
      </c>
      <c r="LO106" s="1217">
        <f t="shared" si="1167"/>
        <v>0</v>
      </c>
      <c r="LP106" s="1217">
        <f t="shared" si="1167"/>
        <v>0</v>
      </c>
      <c r="LQ106" s="1217">
        <f t="shared" si="1167"/>
        <v>0</v>
      </c>
      <c r="LR106" s="550">
        <f t="shared" si="1167"/>
        <v>0</v>
      </c>
      <c r="LS106" s="550">
        <f t="shared" si="1167"/>
        <v>0</v>
      </c>
      <c r="LT106" s="550">
        <f t="shared" si="1167"/>
        <v>0</v>
      </c>
      <c r="LU106" s="550">
        <f t="shared" si="1167"/>
        <v>0</v>
      </c>
      <c r="LV106" s="932">
        <f t="shared" si="1167"/>
        <v>0</v>
      </c>
      <c r="LW106" s="932">
        <f t="shared" si="1167"/>
        <v>0</v>
      </c>
      <c r="LX106" s="932">
        <f t="shared" si="1167"/>
        <v>0</v>
      </c>
      <c r="LY106" s="932">
        <f t="shared" si="1167"/>
        <v>0</v>
      </c>
      <c r="LZ106" s="932">
        <f t="shared" si="1167"/>
        <v>0</v>
      </c>
      <c r="MA106" s="932">
        <f t="shared" si="1167"/>
        <v>0</v>
      </c>
      <c r="MB106" s="932">
        <f t="shared" si="1167"/>
        <v>0</v>
      </c>
      <c r="MC106" s="932">
        <f t="shared" si="1167"/>
        <v>0</v>
      </c>
      <c r="MD106" s="932">
        <f t="shared" si="1167"/>
        <v>0</v>
      </c>
      <c r="ME106" s="327">
        <f t="shared" si="1167"/>
        <v>0</v>
      </c>
      <c r="MF106" s="327">
        <f t="shared" si="1167"/>
        <v>0</v>
      </c>
      <c r="MG106" s="327">
        <f t="shared" si="1167"/>
        <v>0</v>
      </c>
      <c r="MH106" s="327">
        <f t="shared" si="1167"/>
        <v>0</v>
      </c>
      <c r="MI106" s="327">
        <f t="shared" si="1167"/>
        <v>0</v>
      </c>
      <c r="MJ106" s="327">
        <f t="shared" si="1167"/>
        <v>0</v>
      </c>
      <c r="MK106" s="327">
        <f t="shared" si="1167"/>
        <v>0</v>
      </c>
      <c r="ML106" s="327">
        <f t="shared" si="1167"/>
        <v>0</v>
      </c>
      <c r="MM106" s="327">
        <f t="shared" si="1167"/>
        <v>0</v>
      </c>
      <c r="MN106" s="327">
        <f t="shared" ref="MN106:MP106" si="1168">SUM(KN106/$DO$26)</f>
        <v>0</v>
      </c>
      <c r="MO106" s="327">
        <f t="shared" si="1168"/>
        <v>0</v>
      </c>
      <c r="MP106" s="327">
        <f t="shared" si="1168"/>
        <v>0</v>
      </c>
      <c r="MQ106" s="327">
        <f>SUM(KQ106/$DO$26)</f>
        <v>0</v>
      </c>
    </row>
    <row r="107" spans="1:355" s="317" customFormat="1" ht="15" hidden="1" customHeight="1" outlineLevel="1" thickTop="1" thickBot="1" x14ac:dyDescent="0.3">
      <c r="A107" s="941"/>
      <c r="B107" s="1904" t="s">
        <v>959</v>
      </c>
      <c r="C107" s="1905"/>
      <c r="D107" s="655"/>
      <c r="E107" s="770"/>
      <c r="F107" s="757"/>
      <c r="G107" s="638"/>
      <c r="H107" s="627"/>
      <c r="I107" s="639"/>
      <c r="J107" s="770"/>
      <c r="K107" s="757"/>
      <c r="L107" s="878"/>
      <c r="M107" s="813"/>
      <c r="N107" s="814"/>
      <c r="O107" s="1537"/>
      <c r="P107" s="815"/>
      <c r="Q107" s="813"/>
      <c r="R107" s="814"/>
      <c r="S107" s="1537"/>
      <c r="T107" s="815"/>
      <c r="U107" s="813"/>
      <c r="V107" s="814"/>
      <c r="W107" s="1537"/>
      <c r="X107" s="815"/>
      <c r="Y107" s="813"/>
      <c r="Z107" s="814"/>
      <c r="AA107" s="1537"/>
      <c r="AB107" s="815"/>
      <c r="AC107" s="813"/>
      <c r="AD107" s="814"/>
      <c r="AE107" s="1537"/>
      <c r="AF107" s="815"/>
      <c r="AG107" s="813"/>
      <c r="AH107" s="814"/>
      <c r="AI107" s="1537"/>
      <c r="AJ107" s="815"/>
      <c r="AK107" s="813"/>
      <c r="AL107" s="814"/>
      <c r="AM107" s="1537"/>
      <c r="AN107" s="815"/>
      <c r="AO107" s="813"/>
      <c r="AP107" s="814"/>
      <c r="AQ107" s="1537"/>
      <c r="AR107" s="815"/>
      <c r="AS107" s="813"/>
      <c r="AT107" s="814"/>
      <c r="AU107" s="1537"/>
      <c r="AV107" s="815"/>
      <c r="AW107" s="813"/>
      <c r="AX107" s="814"/>
      <c r="AY107" s="1537"/>
      <c r="AZ107" s="815"/>
      <c r="BA107" s="813"/>
      <c r="BB107" s="816"/>
      <c r="BC107" s="757"/>
      <c r="BD107" s="815"/>
      <c r="BE107" s="813"/>
      <c r="BF107" s="757"/>
      <c r="BG107" s="815"/>
      <c r="BH107" s="815"/>
      <c r="BI107" s="815"/>
      <c r="BJ107" s="815"/>
      <c r="BK107" s="816"/>
      <c r="BL107" s="1586"/>
      <c r="BM107" s="1586"/>
      <c r="BN107" s="1586"/>
      <c r="BO107" s="1586"/>
      <c r="BP107" s="1587"/>
      <c r="BQ107" s="1484"/>
      <c r="BR107" s="734">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692">
        <f t="shared" si="1152"/>
        <v>0</v>
      </c>
      <c r="BT107" s="637">
        <f>AZ92</f>
        <v>0.5</v>
      </c>
      <c r="BU107" s="1148" t="str">
        <f>$BU$27</f>
        <v>AG F Fungacide</v>
      </c>
      <c r="BV107" s="694" t="str">
        <f>$BV$27</f>
        <v>Additives</v>
      </c>
      <c r="BW107" s="1239">
        <f>BW$27</f>
        <v>0</v>
      </c>
      <c r="BX107" s="1239">
        <f t="shared" ref="BX107:DM107" si="1169">BX$27</f>
        <v>0</v>
      </c>
      <c r="BY107" s="1239">
        <f t="shared" si="1169"/>
        <v>0</v>
      </c>
      <c r="BZ107" s="1240">
        <f t="shared" si="1169"/>
        <v>0</v>
      </c>
      <c r="CA107" s="1240">
        <f t="shared" si="1169"/>
        <v>0</v>
      </c>
      <c r="CB107" s="1241">
        <f t="shared" si="1169"/>
        <v>0</v>
      </c>
      <c r="CC107" s="1242">
        <f t="shared" si="1169"/>
        <v>0</v>
      </c>
      <c r="CD107" s="1242">
        <f t="shared" si="1169"/>
        <v>0</v>
      </c>
      <c r="CE107" s="1242">
        <f t="shared" si="1169"/>
        <v>0</v>
      </c>
      <c r="CF107" s="1242">
        <f t="shared" si="1169"/>
        <v>0</v>
      </c>
      <c r="CG107" s="1242">
        <f t="shared" si="1169"/>
        <v>0</v>
      </c>
      <c r="CH107" s="1242">
        <f t="shared" si="1169"/>
        <v>0</v>
      </c>
      <c r="CI107" s="1242">
        <f t="shared" si="1169"/>
        <v>0</v>
      </c>
      <c r="CJ107" s="1242">
        <f t="shared" si="1169"/>
        <v>0</v>
      </c>
      <c r="CK107" s="1239">
        <f t="shared" si="1169"/>
        <v>0</v>
      </c>
      <c r="CL107" s="1240">
        <f t="shared" si="1169"/>
        <v>0</v>
      </c>
      <c r="CM107" s="1241">
        <f t="shared" si="1169"/>
        <v>0</v>
      </c>
      <c r="CN107" s="1242">
        <f t="shared" si="1169"/>
        <v>0</v>
      </c>
      <c r="CO107" s="1242">
        <f t="shared" si="1169"/>
        <v>0</v>
      </c>
      <c r="CP107" s="1242">
        <f t="shared" si="1169"/>
        <v>0</v>
      </c>
      <c r="CQ107" s="1242">
        <f t="shared" si="1169"/>
        <v>0</v>
      </c>
      <c r="CR107" s="1243">
        <f t="shared" si="1169"/>
        <v>0</v>
      </c>
      <c r="CS107" s="1243">
        <f t="shared" si="1169"/>
        <v>0</v>
      </c>
      <c r="CT107" s="1243">
        <f t="shared" si="1169"/>
        <v>0</v>
      </c>
      <c r="CU107" s="1243">
        <f t="shared" si="1169"/>
        <v>0</v>
      </c>
      <c r="CV107" s="1243">
        <f t="shared" si="1169"/>
        <v>0</v>
      </c>
      <c r="CW107" s="1243">
        <f t="shared" si="1169"/>
        <v>0</v>
      </c>
      <c r="CX107" s="1243">
        <f t="shared" si="1169"/>
        <v>0</v>
      </c>
      <c r="CY107" s="1243">
        <f t="shared" si="1169"/>
        <v>0</v>
      </c>
      <c r="CZ107" s="1244">
        <f t="shared" si="1169"/>
        <v>0</v>
      </c>
      <c r="DA107" s="1244">
        <f t="shared" si="1169"/>
        <v>0</v>
      </c>
      <c r="DB107" s="1244">
        <f t="shared" si="1169"/>
        <v>0</v>
      </c>
      <c r="DC107" s="1244">
        <f t="shared" si="1169"/>
        <v>0</v>
      </c>
      <c r="DD107" s="1244">
        <f t="shared" si="1169"/>
        <v>0</v>
      </c>
      <c r="DE107" s="1244">
        <f t="shared" si="1169"/>
        <v>0</v>
      </c>
      <c r="DF107" s="1244">
        <f t="shared" si="1169"/>
        <v>0</v>
      </c>
      <c r="DG107" s="1244">
        <f t="shared" si="1169"/>
        <v>0</v>
      </c>
      <c r="DH107" s="1244">
        <f t="shared" si="1169"/>
        <v>0</v>
      </c>
      <c r="DI107" s="1244">
        <f t="shared" si="1169"/>
        <v>0</v>
      </c>
      <c r="DJ107" s="1244">
        <f t="shared" si="1169"/>
        <v>0</v>
      </c>
      <c r="DK107" s="1244">
        <f t="shared" si="1169"/>
        <v>0</v>
      </c>
      <c r="DL107" s="1244">
        <f t="shared" si="1169"/>
        <v>0</v>
      </c>
      <c r="DM107" s="1244">
        <f t="shared" si="1169"/>
        <v>0</v>
      </c>
      <c r="DN107" s="933"/>
      <c r="DT107" s="739"/>
      <c r="EM107" s="898"/>
      <c r="EN107" s="898"/>
      <c r="EO107" s="898"/>
      <c r="EP107" s="898"/>
      <c r="EQ107" s="898"/>
      <c r="ER107" s="898"/>
      <c r="ES107" s="898"/>
      <c r="ET107" s="898"/>
      <c r="EU107" s="898"/>
      <c r="EV107" s="898"/>
      <c r="EW107" s="898"/>
      <c r="EX107" s="898"/>
      <c r="EY107" s="898"/>
      <c r="EZ107" s="1348" t="str">
        <f t="shared" si="1030"/>
        <v>AG F Fungacide</v>
      </c>
      <c r="FA107" s="1224">
        <f t="shared" si="1031"/>
        <v>0</v>
      </c>
      <c r="FB107" s="1224">
        <f t="shared" si="1032"/>
        <v>0</v>
      </c>
      <c r="FC107" s="1224">
        <f t="shared" si="1033"/>
        <v>0</v>
      </c>
      <c r="FD107" s="544">
        <f t="shared" si="1034"/>
        <v>0</v>
      </c>
      <c r="FE107" s="544">
        <f t="shared" si="1035"/>
        <v>0</v>
      </c>
      <c r="FF107" s="324">
        <f t="shared" si="1036"/>
        <v>0</v>
      </c>
      <c r="FG107" s="549">
        <f t="shared" si="1037"/>
        <v>0</v>
      </c>
      <c r="FH107" s="549">
        <f t="shared" si="1038"/>
        <v>0</v>
      </c>
      <c r="FI107" s="549">
        <f t="shared" si="1039"/>
        <v>0</v>
      </c>
      <c r="FJ107" s="549">
        <f t="shared" si="1040"/>
        <v>0</v>
      </c>
      <c r="FK107" s="549">
        <f t="shared" si="1041"/>
        <v>0</v>
      </c>
      <c r="FL107" s="549">
        <f t="shared" si="1042"/>
        <v>0</v>
      </c>
      <c r="FM107" s="549">
        <f t="shared" si="1043"/>
        <v>0</v>
      </c>
      <c r="FN107" s="549">
        <f t="shared" si="1044"/>
        <v>0</v>
      </c>
      <c r="FO107" s="1203">
        <f t="shared" si="1045"/>
        <v>0</v>
      </c>
      <c r="FP107" s="544">
        <f t="shared" si="1046"/>
        <v>0</v>
      </c>
      <c r="FQ107" s="324">
        <f t="shared" si="1047"/>
        <v>0</v>
      </c>
      <c r="FR107" s="548">
        <f t="shared" si="1048"/>
        <v>0</v>
      </c>
      <c r="FS107" s="548">
        <f t="shared" si="1049"/>
        <v>0</v>
      </c>
      <c r="FT107" s="548">
        <f t="shared" si="1120"/>
        <v>0</v>
      </c>
      <c r="FU107" s="548">
        <f t="shared" si="1050"/>
        <v>0</v>
      </c>
      <c r="FV107" s="928">
        <f t="shared" si="1051"/>
        <v>0</v>
      </c>
      <c r="FW107" s="928">
        <f t="shared" si="1052"/>
        <v>0</v>
      </c>
      <c r="FX107" s="928">
        <f t="shared" si="1053"/>
        <v>0</v>
      </c>
      <c r="FY107" s="928">
        <f t="shared" si="1054"/>
        <v>0</v>
      </c>
      <c r="FZ107" s="928">
        <f t="shared" si="1055"/>
        <v>0</v>
      </c>
      <c r="GA107" s="928">
        <f t="shared" si="1056"/>
        <v>0</v>
      </c>
      <c r="GB107" s="928">
        <f t="shared" si="1057"/>
        <v>0</v>
      </c>
      <c r="GC107" s="928">
        <f t="shared" si="1058"/>
        <v>0</v>
      </c>
      <c r="GD107" s="326">
        <f t="shared" si="1059"/>
        <v>0</v>
      </c>
      <c r="GE107" s="326">
        <f t="shared" si="1060"/>
        <v>0</v>
      </c>
      <c r="GF107" s="326">
        <f t="shared" si="1061"/>
        <v>0</v>
      </c>
      <c r="GG107" s="326">
        <f t="shared" si="1062"/>
        <v>0</v>
      </c>
      <c r="GH107" s="326">
        <f t="shared" si="1063"/>
        <v>0</v>
      </c>
      <c r="GI107" s="326">
        <f t="shared" si="1064"/>
        <v>0</v>
      </c>
      <c r="GJ107" s="326">
        <f t="shared" si="1065"/>
        <v>0</v>
      </c>
      <c r="GK107" s="326">
        <f t="shared" si="1066"/>
        <v>0</v>
      </c>
      <c r="GL107" s="326">
        <f t="shared" si="1067"/>
        <v>0</v>
      </c>
      <c r="GM107" s="326">
        <f t="shared" si="1068"/>
        <v>0</v>
      </c>
      <c r="GN107" s="326">
        <f t="shared" si="1069"/>
        <v>0</v>
      </c>
      <c r="GO107" s="326">
        <f t="shared" si="1070"/>
        <v>0</v>
      </c>
      <c r="GP107" s="326">
        <f t="shared" si="1071"/>
        <v>0</v>
      </c>
      <c r="GQ107" s="326">
        <f t="shared" si="1072"/>
        <v>0</v>
      </c>
      <c r="GR107" s="898"/>
      <c r="GS107" s="898"/>
      <c r="GT107" s="898"/>
      <c r="GU107" s="898"/>
      <c r="GV107" s="898"/>
      <c r="GW107" s="898"/>
      <c r="GX107" s="898"/>
      <c r="GY107" s="898"/>
      <c r="GZ107" s="1375"/>
      <c r="HA107" s="1225">
        <f t="shared" si="1073"/>
        <v>0</v>
      </c>
      <c r="HB107" s="1225">
        <f t="shared" si="1074"/>
        <v>0</v>
      </c>
      <c r="HC107" s="1225">
        <f t="shared" si="1075"/>
        <v>0</v>
      </c>
      <c r="HD107" s="542">
        <f t="shared" si="1076"/>
        <v>0</v>
      </c>
      <c r="HE107" s="542">
        <f t="shared" si="1077"/>
        <v>0</v>
      </c>
      <c r="HF107" s="321">
        <f t="shared" si="1078"/>
        <v>0</v>
      </c>
      <c r="HG107" s="547">
        <f t="shared" si="1079"/>
        <v>0</v>
      </c>
      <c r="HH107" s="547">
        <f t="shared" si="1080"/>
        <v>0</v>
      </c>
      <c r="HI107" s="547">
        <f t="shared" si="1081"/>
        <v>0</v>
      </c>
      <c r="HJ107" s="547">
        <f t="shared" si="1082"/>
        <v>0</v>
      </c>
      <c r="HK107" s="547">
        <f t="shared" si="1083"/>
        <v>0</v>
      </c>
      <c r="HL107" s="547">
        <f t="shared" si="1084"/>
        <v>0</v>
      </c>
      <c r="HM107" s="547">
        <f t="shared" si="1085"/>
        <v>0</v>
      </c>
      <c r="HN107" s="547">
        <f t="shared" si="1086"/>
        <v>0</v>
      </c>
      <c r="HO107" s="1225">
        <f t="shared" si="1087"/>
        <v>0</v>
      </c>
      <c r="HP107" s="542">
        <f t="shared" si="1088"/>
        <v>0</v>
      </c>
      <c r="HQ107" s="321">
        <f t="shared" si="1089"/>
        <v>0</v>
      </c>
      <c r="HR107" s="547">
        <f t="shared" si="1090"/>
        <v>0</v>
      </c>
      <c r="HS107" s="547">
        <f t="shared" si="1091"/>
        <v>0</v>
      </c>
      <c r="HT107" s="547">
        <f t="shared" si="1092"/>
        <v>0</v>
      </c>
      <c r="HU107" s="547">
        <f t="shared" si="1093"/>
        <v>0</v>
      </c>
      <c r="HV107" s="931">
        <f t="shared" si="1094"/>
        <v>0</v>
      </c>
      <c r="HW107" s="931">
        <f t="shared" si="1095"/>
        <v>0</v>
      </c>
      <c r="HX107" s="931">
        <f t="shared" si="1096"/>
        <v>0</v>
      </c>
      <c r="HY107" s="931">
        <f t="shared" si="1097"/>
        <v>0</v>
      </c>
      <c r="HZ107" s="931">
        <f t="shared" si="1098"/>
        <v>0</v>
      </c>
      <c r="IA107" s="931">
        <f t="shared" si="1099"/>
        <v>0</v>
      </c>
      <c r="IB107" s="931">
        <f t="shared" si="1100"/>
        <v>0</v>
      </c>
      <c r="IC107" s="931">
        <f t="shared" si="1101"/>
        <v>0</v>
      </c>
      <c r="ID107" s="1226">
        <f t="shared" si="1102"/>
        <v>0</v>
      </c>
      <c r="IE107" s="1226">
        <f t="shared" si="1103"/>
        <v>0</v>
      </c>
      <c r="IF107" s="1226">
        <f t="shared" si="1104"/>
        <v>0</v>
      </c>
      <c r="IG107" s="1226">
        <f t="shared" si="1105"/>
        <v>0</v>
      </c>
      <c r="IH107" s="1226">
        <f t="shared" si="1106"/>
        <v>0</v>
      </c>
      <c r="II107" s="1226">
        <f t="shared" si="1107"/>
        <v>0</v>
      </c>
      <c r="IJ107" s="1226">
        <f t="shared" si="1108"/>
        <v>0</v>
      </c>
      <c r="IK107" s="1226">
        <f t="shared" si="1109"/>
        <v>0</v>
      </c>
      <c r="IL107" s="1226">
        <f t="shared" si="1110"/>
        <v>0</v>
      </c>
      <c r="IM107" s="1226">
        <f t="shared" si="1111"/>
        <v>0</v>
      </c>
      <c r="IN107" s="1226">
        <f t="shared" si="1112"/>
        <v>0</v>
      </c>
      <c r="IO107" s="1226">
        <f t="shared" si="1113"/>
        <v>0</v>
      </c>
      <c r="IP107" s="1226">
        <f t="shared" si="1114"/>
        <v>0</v>
      </c>
      <c r="IQ107" s="1226">
        <f t="shared" si="1115"/>
        <v>0</v>
      </c>
      <c r="IR107" s="902"/>
      <c r="IS107" s="902"/>
      <c r="IT107" s="902"/>
      <c r="IU107" s="902"/>
      <c r="IV107" s="902"/>
      <c r="IW107" s="902"/>
      <c r="IX107" s="902"/>
      <c r="IY107" s="902"/>
      <c r="IZ107" s="1365"/>
      <c r="JA107" s="1231">
        <f t="shared" ref="JA107:KQ107" si="1170">SUM(BW107*$DP$27)</f>
        <v>0</v>
      </c>
      <c r="JB107" s="1231">
        <f t="shared" si="1170"/>
        <v>0</v>
      </c>
      <c r="JC107" s="1231">
        <f t="shared" si="1170"/>
        <v>0</v>
      </c>
      <c r="JD107" s="942">
        <f t="shared" si="1170"/>
        <v>0</v>
      </c>
      <c r="JE107" s="942">
        <f t="shared" si="1170"/>
        <v>0</v>
      </c>
      <c r="JF107" s="943">
        <f t="shared" si="1170"/>
        <v>0</v>
      </c>
      <c r="JG107" s="944">
        <f t="shared" si="1170"/>
        <v>0</v>
      </c>
      <c r="JH107" s="944">
        <f t="shared" si="1170"/>
        <v>0</v>
      </c>
      <c r="JI107" s="944">
        <f t="shared" si="1170"/>
        <v>0</v>
      </c>
      <c r="JJ107" s="944">
        <f t="shared" si="1170"/>
        <v>0</v>
      </c>
      <c r="JK107" s="944">
        <f t="shared" si="1170"/>
        <v>0</v>
      </c>
      <c r="JL107" s="944">
        <f t="shared" si="1170"/>
        <v>0</v>
      </c>
      <c r="JM107" s="944">
        <f t="shared" si="1170"/>
        <v>0</v>
      </c>
      <c r="JN107" s="944">
        <f t="shared" si="1170"/>
        <v>0</v>
      </c>
      <c r="JO107" s="1231">
        <f t="shared" si="1170"/>
        <v>0</v>
      </c>
      <c r="JP107" s="942">
        <f t="shared" si="1170"/>
        <v>0</v>
      </c>
      <c r="JQ107" s="943">
        <f t="shared" si="1170"/>
        <v>0</v>
      </c>
      <c r="JR107" s="944">
        <f t="shared" si="1170"/>
        <v>0</v>
      </c>
      <c r="JS107" s="944">
        <f t="shared" si="1170"/>
        <v>0</v>
      </c>
      <c r="JT107" s="944">
        <f t="shared" si="1170"/>
        <v>0</v>
      </c>
      <c r="JU107" s="944">
        <f t="shared" si="1170"/>
        <v>0</v>
      </c>
      <c r="JV107" s="945">
        <f t="shared" si="1170"/>
        <v>0</v>
      </c>
      <c r="JW107" s="945">
        <f t="shared" si="1170"/>
        <v>0</v>
      </c>
      <c r="JX107" s="945">
        <f t="shared" si="1170"/>
        <v>0</v>
      </c>
      <c r="JY107" s="945">
        <f t="shared" si="1170"/>
        <v>0</v>
      </c>
      <c r="JZ107" s="945">
        <f t="shared" si="1170"/>
        <v>0</v>
      </c>
      <c r="KA107" s="945">
        <f t="shared" si="1170"/>
        <v>0</v>
      </c>
      <c r="KB107" s="945">
        <f t="shared" si="1170"/>
        <v>0</v>
      </c>
      <c r="KC107" s="945">
        <f t="shared" si="1170"/>
        <v>0</v>
      </c>
      <c r="KD107" s="946">
        <f t="shared" si="1170"/>
        <v>0</v>
      </c>
      <c r="KE107" s="946">
        <f t="shared" si="1170"/>
        <v>0</v>
      </c>
      <c r="KF107" s="946">
        <f t="shared" si="1170"/>
        <v>0</v>
      </c>
      <c r="KG107" s="946">
        <f t="shared" si="1170"/>
        <v>0</v>
      </c>
      <c r="KH107" s="946">
        <f t="shared" si="1170"/>
        <v>0</v>
      </c>
      <c r="KI107" s="946">
        <f t="shared" si="1170"/>
        <v>0</v>
      </c>
      <c r="KJ107" s="946">
        <f t="shared" si="1170"/>
        <v>0</v>
      </c>
      <c r="KK107" s="946">
        <f t="shared" si="1170"/>
        <v>0</v>
      </c>
      <c r="KL107" s="946">
        <f t="shared" si="1170"/>
        <v>0</v>
      </c>
      <c r="KM107" s="946">
        <f t="shared" si="1170"/>
        <v>0</v>
      </c>
      <c r="KN107" s="946">
        <f t="shared" si="1170"/>
        <v>0</v>
      </c>
      <c r="KO107" s="946">
        <f t="shared" si="1170"/>
        <v>0</v>
      </c>
      <c r="KP107" s="946">
        <f t="shared" si="1170"/>
        <v>0</v>
      </c>
      <c r="KQ107" s="946">
        <f t="shared" si="1170"/>
        <v>0</v>
      </c>
      <c r="KR107" s="898"/>
      <c r="KS107" s="898"/>
      <c r="KT107" s="898"/>
      <c r="KU107" s="898"/>
      <c r="KV107" s="898"/>
      <c r="KW107" s="898"/>
      <c r="KX107" s="898"/>
      <c r="KY107" s="898"/>
      <c r="KZ107" s="1363"/>
      <c r="LA107" s="1217">
        <f t="shared" ref="LA107:MM107" si="1171">SUM(JA107/$DO$27)</f>
        <v>0</v>
      </c>
      <c r="LB107" s="1217">
        <f t="shared" si="1171"/>
        <v>0</v>
      </c>
      <c r="LC107" s="1217">
        <f t="shared" si="1171"/>
        <v>0</v>
      </c>
      <c r="LD107" s="545">
        <f t="shared" si="1171"/>
        <v>0</v>
      </c>
      <c r="LE107" s="545">
        <f t="shared" si="1171"/>
        <v>0</v>
      </c>
      <c r="LF107" s="329">
        <f t="shared" si="1171"/>
        <v>0</v>
      </c>
      <c r="LG107" s="550">
        <f t="shared" si="1171"/>
        <v>0</v>
      </c>
      <c r="LH107" s="550">
        <f t="shared" si="1171"/>
        <v>0</v>
      </c>
      <c r="LI107" s="550">
        <f t="shared" si="1171"/>
        <v>0</v>
      </c>
      <c r="LJ107" s="550">
        <f t="shared" si="1171"/>
        <v>0</v>
      </c>
      <c r="LK107" s="550">
        <f t="shared" si="1171"/>
        <v>0</v>
      </c>
      <c r="LL107" s="550">
        <f t="shared" si="1171"/>
        <v>0</v>
      </c>
      <c r="LM107" s="550">
        <f t="shared" si="1171"/>
        <v>0</v>
      </c>
      <c r="LN107" s="550">
        <f t="shared" si="1171"/>
        <v>0</v>
      </c>
      <c r="LO107" s="1217">
        <f t="shared" si="1171"/>
        <v>0</v>
      </c>
      <c r="LP107" s="1217">
        <f t="shared" si="1171"/>
        <v>0</v>
      </c>
      <c r="LQ107" s="1217">
        <f t="shared" si="1171"/>
        <v>0</v>
      </c>
      <c r="LR107" s="550">
        <f t="shared" si="1171"/>
        <v>0</v>
      </c>
      <c r="LS107" s="550">
        <f t="shared" si="1171"/>
        <v>0</v>
      </c>
      <c r="LT107" s="550">
        <f t="shared" si="1171"/>
        <v>0</v>
      </c>
      <c r="LU107" s="550">
        <f t="shared" si="1171"/>
        <v>0</v>
      </c>
      <c r="LV107" s="932">
        <f t="shared" si="1171"/>
        <v>0</v>
      </c>
      <c r="LW107" s="932">
        <f t="shared" si="1171"/>
        <v>0</v>
      </c>
      <c r="LX107" s="932">
        <f t="shared" si="1171"/>
        <v>0</v>
      </c>
      <c r="LY107" s="932">
        <f t="shared" si="1171"/>
        <v>0</v>
      </c>
      <c r="LZ107" s="932">
        <f t="shared" si="1171"/>
        <v>0</v>
      </c>
      <c r="MA107" s="932">
        <f t="shared" si="1171"/>
        <v>0</v>
      </c>
      <c r="MB107" s="932">
        <f t="shared" si="1171"/>
        <v>0</v>
      </c>
      <c r="MC107" s="932">
        <f t="shared" si="1171"/>
        <v>0</v>
      </c>
      <c r="MD107" s="932">
        <f t="shared" si="1171"/>
        <v>0</v>
      </c>
      <c r="ME107" s="327">
        <f t="shared" si="1171"/>
        <v>0</v>
      </c>
      <c r="MF107" s="327">
        <f t="shared" si="1171"/>
        <v>0</v>
      </c>
      <c r="MG107" s="327">
        <f t="shared" si="1171"/>
        <v>0</v>
      </c>
      <c r="MH107" s="327">
        <f t="shared" si="1171"/>
        <v>0</v>
      </c>
      <c r="MI107" s="327">
        <f t="shared" si="1171"/>
        <v>0</v>
      </c>
      <c r="MJ107" s="327">
        <f t="shared" si="1171"/>
        <v>0</v>
      </c>
      <c r="MK107" s="327">
        <f t="shared" si="1171"/>
        <v>0</v>
      </c>
      <c r="ML107" s="327">
        <f t="shared" si="1171"/>
        <v>0</v>
      </c>
      <c r="MM107" s="327">
        <f t="shared" si="1171"/>
        <v>0</v>
      </c>
      <c r="MN107" s="327">
        <f t="shared" ref="MN107:MP107" si="1172">SUM(KN107/$DO$27)</f>
        <v>0</v>
      </c>
      <c r="MO107" s="327">
        <f t="shared" si="1172"/>
        <v>0</v>
      </c>
      <c r="MP107" s="327">
        <f t="shared" si="1172"/>
        <v>0</v>
      </c>
      <c r="MQ107" s="327">
        <f>SUM(KQ107/$DO$27)</f>
        <v>0</v>
      </c>
    </row>
    <row r="108" spans="1:355" s="317" customFormat="1" ht="15" hidden="1" customHeight="1" outlineLevel="1" thickTop="1" thickBot="1" x14ac:dyDescent="0.3">
      <c r="A108" s="941"/>
      <c r="B108" s="1904" t="s">
        <v>1254</v>
      </c>
      <c r="C108" s="1905"/>
      <c r="D108" s="657"/>
      <c r="E108" s="822"/>
      <c r="F108" s="823"/>
      <c r="G108" s="658"/>
      <c r="H108" s="659"/>
      <c r="I108" s="660"/>
      <c r="J108" s="822"/>
      <c r="K108" s="824"/>
      <c r="L108" s="879"/>
      <c r="M108" s="825"/>
      <c r="N108" s="826"/>
      <c r="O108" s="1538"/>
      <c r="P108" s="827"/>
      <c r="Q108" s="825"/>
      <c r="R108" s="826"/>
      <c r="S108" s="1538"/>
      <c r="T108" s="827"/>
      <c r="U108" s="825"/>
      <c r="V108" s="826"/>
      <c r="W108" s="1538"/>
      <c r="X108" s="827"/>
      <c r="Y108" s="825"/>
      <c r="Z108" s="826"/>
      <c r="AA108" s="1538"/>
      <c r="AB108" s="827"/>
      <c r="AC108" s="825"/>
      <c r="AD108" s="826"/>
      <c r="AE108" s="1538"/>
      <c r="AF108" s="827"/>
      <c r="AG108" s="825"/>
      <c r="AH108" s="826"/>
      <c r="AI108" s="1538"/>
      <c r="AJ108" s="827"/>
      <c r="AK108" s="825"/>
      <c r="AL108" s="826"/>
      <c r="AM108" s="1538"/>
      <c r="AN108" s="827"/>
      <c r="AO108" s="825"/>
      <c r="AP108" s="826"/>
      <c r="AQ108" s="1538"/>
      <c r="AR108" s="827"/>
      <c r="AS108" s="825"/>
      <c r="AT108" s="826"/>
      <c r="AU108" s="1538"/>
      <c r="AV108" s="827"/>
      <c r="AW108" s="825"/>
      <c r="AX108" s="826"/>
      <c r="AY108" s="1538"/>
      <c r="AZ108" s="827"/>
      <c r="BA108" s="825"/>
      <c r="BB108" s="828"/>
      <c r="BC108" s="824"/>
      <c r="BD108" s="827"/>
      <c r="BE108" s="825"/>
      <c r="BF108" s="824"/>
      <c r="BG108" s="827"/>
      <c r="BH108" s="827"/>
      <c r="BI108" s="827"/>
      <c r="BJ108" s="827"/>
      <c r="BK108" s="828"/>
      <c r="BL108" s="1588"/>
      <c r="BM108" s="1588"/>
      <c r="BN108" s="1588"/>
      <c r="BO108" s="1588"/>
      <c r="BP108" s="1589"/>
      <c r="BQ108" s="1484"/>
      <c r="BR108" s="734">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5.4382483487450459</v>
      </c>
      <c r="BS108" s="692">
        <f t="shared" si="1152"/>
        <v>5.1064121532364597</v>
      </c>
      <c r="BT108" s="637">
        <f>$BT$28</f>
        <v>1</v>
      </c>
      <c r="BU108" s="1162" t="str">
        <f>$BU$28</f>
        <v>**Water RO</v>
      </c>
      <c r="BV108" s="1156" t="str">
        <f>$BV$28</f>
        <v>H2O</v>
      </c>
      <c r="BW108" s="1239">
        <f>BW$28</f>
        <v>0</v>
      </c>
      <c r="BX108" s="1239">
        <f t="shared" ref="BX108:DM108" si="1173">BX$28</f>
        <v>0</v>
      </c>
      <c r="BY108" s="1239">
        <f t="shared" si="1173"/>
        <v>0</v>
      </c>
      <c r="BZ108" s="1240">
        <f t="shared" si="1173"/>
        <v>0</v>
      </c>
      <c r="CA108" s="1240">
        <f t="shared" si="1173"/>
        <v>0</v>
      </c>
      <c r="CB108" s="1241">
        <f t="shared" si="1173"/>
        <v>0</v>
      </c>
      <c r="CC108" s="1242">
        <f t="shared" si="1173"/>
        <v>0</v>
      </c>
      <c r="CD108" s="1242">
        <f t="shared" si="1173"/>
        <v>0</v>
      </c>
      <c r="CE108" s="1242">
        <f t="shared" si="1173"/>
        <v>0</v>
      </c>
      <c r="CF108" s="1242">
        <f t="shared" si="1173"/>
        <v>0</v>
      </c>
      <c r="CG108" s="1242">
        <f t="shared" si="1173"/>
        <v>3.0000000000000001E-3</v>
      </c>
      <c r="CH108" s="1242">
        <f t="shared" si="1173"/>
        <v>0</v>
      </c>
      <c r="CI108" s="1242">
        <f t="shared" si="1173"/>
        <v>0</v>
      </c>
      <c r="CJ108" s="1242">
        <f t="shared" si="1173"/>
        <v>0</v>
      </c>
      <c r="CK108" s="1239">
        <f t="shared" si="1173"/>
        <v>0</v>
      </c>
      <c r="CL108" s="1240">
        <f t="shared" si="1173"/>
        <v>0</v>
      </c>
      <c r="CM108" s="1241">
        <f t="shared" si="1173"/>
        <v>0</v>
      </c>
      <c r="CN108" s="1242">
        <f t="shared" si="1173"/>
        <v>4.0000000000000002E-4</v>
      </c>
      <c r="CO108" s="1242">
        <f t="shared" si="1173"/>
        <v>1.256E-3</v>
      </c>
      <c r="CP108" s="1242">
        <f t="shared" si="1173"/>
        <v>0</v>
      </c>
      <c r="CQ108" s="1242">
        <f t="shared" si="1173"/>
        <v>0</v>
      </c>
      <c r="CR108" s="1243">
        <f t="shared" si="1173"/>
        <v>0</v>
      </c>
      <c r="CS108" s="1243">
        <f t="shared" si="1173"/>
        <v>7.4980000000000001E-4</v>
      </c>
      <c r="CT108" s="1243">
        <f t="shared" si="1173"/>
        <v>7.9978999999999998E-4</v>
      </c>
      <c r="CU108" s="1243">
        <f t="shared" si="1173"/>
        <v>3.9999999999999998E-6</v>
      </c>
      <c r="CV108" s="1243">
        <f t="shared" si="1173"/>
        <v>4.4988E-4</v>
      </c>
      <c r="CW108" s="1243">
        <f t="shared" si="1173"/>
        <v>1.3496E-4</v>
      </c>
      <c r="CX108" s="1243">
        <f t="shared" si="1173"/>
        <v>2.2994000000000001E-4</v>
      </c>
      <c r="CY108" s="1243">
        <f t="shared" si="1173"/>
        <v>9.6492000000000001E-3</v>
      </c>
      <c r="CZ108" s="1244">
        <f t="shared" si="1173"/>
        <v>4.6543000000000001E-3</v>
      </c>
      <c r="DA108" s="1244">
        <f t="shared" si="1173"/>
        <v>0</v>
      </c>
      <c r="DB108" s="1244">
        <f t="shared" si="1173"/>
        <v>0</v>
      </c>
      <c r="DC108" s="1244">
        <f t="shared" si="1173"/>
        <v>0</v>
      </c>
      <c r="DD108" s="1244">
        <f t="shared" si="1173"/>
        <v>0</v>
      </c>
      <c r="DE108" s="1244">
        <f t="shared" si="1173"/>
        <v>0</v>
      </c>
      <c r="DF108" s="1244">
        <f t="shared" si="1173"/>
        <v>0</v>
      </c>
      <c r="DG108" s="1244">
        <f t="shared" si="1173"/>
        <v>0</v>
      </c>
      <c r="DH108" s="1244">
        <f t="shared" si="1173"/>
        <v>0</v>
      </c>
      <c r="DI108" s="1244">
        <f t="shared" si="1173"/>
        <v>0</v>
      </c>
      <c r="DJ108" s="1244">
        <f t="shared" si="1173"/>
        <v>0</v>
      </c>
      <c r="DK108" s="1244">
        <f t="shared" si="1173"/>
        <v>0</v>
      </c>
      <c r="DL108" s="1244">
        <f t="shared" si="1173"/>
        <v>0</v>
      </c>
      <c r="DM108" s="1244">
        <f t="shared" si="1173"/>
        <v>0</v>
      </c>
      <c r="DN108" s="933"/>
      <c r="DT108" s="739"/>
      <c r="EM108" s="898"/>
      <c r="EN108" s="898"/>
      <c r="EO108" s="898"/>
      <c r="EP108" s="898"/>
      <c r="EQ108" s="898"/>
      <c r="ER108" s="898"/>
      <c r="ES108" s="898"/>
      <c r="ET108" s="898"/>
      <c r="EU108" s="898"/>
      <c r="EV108" s="898"/>
      <c r="EW108" s="898"/>
      <c r="EX108" s="898"/>
      <c r="EY108" s="898"/>
      <c r="EZ108" s="1348" t="str">
        <f t="shared" si="1030"/>
        <v>**Water RO</v>
      </c>
      <c r="FA108" s="1224">
        <f t="shared" si="1031"/>
        <v>0</v>
      </c>
      <c r="FB108" s="1224">
        <f t="shared" si="1032"/>
        <v>0</v>
      </c>
      <c r="FC108" s="1224">
        <f t="shared" si="1033"/>
        <v>0</v>
      </c>
      <c r="FD108" s="544">
        <f t="shared" si="1034"/>
        <v>0</v>
      </c>
      <c r="FE108" s="544">
        <f t="shared" si="1035"/>
        <v>0</v>
      </c>
      <c r="FF108" s="324">
        <f t="shared" si="1036"/>
        <v>0</v>
      </c>
      <c r="FG108" s="549">
        <f t="shared" si="1037"/>
        <v>0</v>
      </c>
      <c r="FH108" s="549">
        <f t="shared" si="1038"/>
        <v>0</v>
      </c>
      <c r="FI108" s="549">
        <f t="shared" si="1039"/>
        <v>0</v>
      </c>
      <c r="FJ108" s="549">
        <f t="shared" si="1040"/>
        <v>0</v>
      </c>
      <c r="FK108" s="549">
        <f t="shared" si="1041"/>
        <v>9.9989999999999996E-4</v>
      </c>
      <c r="FL108" s="549">
        <f t="shared" si="1042"/>
        <v>0</v>
      </c>
      <c r="FM108" s="549">
        <f t="shared" si="1043"/>
        <v>0</v>
      </c>
      <c r="FN108" s="549">
        <f t="shared" si="1044"/>
        <v>0</v>
      </c>
      <c r="FO108" s="1203">
        <f t="shared" si="1045"/>
        <v>0</v>
      </c>
      <c r="FP108" s="544">
        <f t="shared" si="1046"/>
        <v>0</v>
      </c>
      <c r="FQ108" s="324">
        <f t="shared" si="1047"/>
        <v>0</v>
      </c>
      <c r="FR108" s="548">
        <f t="shared" si="1048"/>
        <v>4.0000000000000002E-4</v>
      </c>
      <c r="FS108" s="548">
        <f t="shared" si="1049"/>
        <v>1.256E-3</v>
      </c>
      <c r="FT108" s="548">
        <f t="shared" si="1120"/>
        <v>9.9989999999999996E-4</v>
      </c>
      <c r="FU108" s="549">
        <f t="shared" si="1050"/>
        <v>0</v>
      </c>
      <c r="FV108" s="929">
        <f t="shared" si="1051"/>
        <v>0</v>
      </c>
      <c r="FW108" s="929">
        <f t="shared" si="1052"/>
        <v>7.4980000000000001E-4</v>
      </c>
      <c r="FX108" s="929">
        <f t="shared" si="1053"/>
        <v>7.9978999999999998E-4</v>
      </c>
      <c r="FY108" s="929">
        <f t="shared" si="1054"/>
        <v>3.9999999999999998E-6</v>
      </c>
      <c r="FZ108" s="929">
        <f t="shared" si="1055"/>
        <v>4.4988E-4</v>
      </c>
      <c r="GA108" s="929">
        <f t="shared" si="1056"/>
        <v>1.3496E-4</v>
      </c>
      <c r="GB108" s="929">
        <f t="shared" si="1057"/>
        <v>2.2994000000000001E-4</v>
      </c>
      <c r="GC108" s="929">
        <f t="shared" si="1058"/>
        <v>9.6492000000000001E-3</v>
      </c>
      <c r="GD108" s="325">
        <f t="shared" si="1059"/>
        <v>4.6543000000000001E-3</v>
      </c>
      <c r="GE108" s="325">
        <f t="shared" si="1060"/>
        <v>0</v>
      </c>
      <c r="GF108" s="325">
        <f t="shared" si="1061"/>
        <v>0</v>
      </c>
      <c r="GG108" s="325">
        <f t="shared" si="1062"/>
        <v>0</v>
      </c>
      <c r="GH108" s="325">
        <f t="shared" si="1063"/>
        <v>0</v>
      </c>
      <c r="GI108" s="325">
        <f t="shared" si="1064"/>
        <v>0</v>
      </c>
      <c r="GJ108" s="325">
        <f t="shared" si="1065"/>
        <v>0</v>
      </c>
      <c r="GK108" s="325">
        <f t="shared" si="1066"/>
        <v>0</v>
      </c>
      <c r="GL108" s="325">
        <f t="shared" si="1067"/>
        <v>0</v>
      </c>
      <c r="GM108" s="325">
        <f t="shared" si="1068"/>
        <v>0</v>
      </c>
      <c r="GN108" s="325">
        <f t="shared" si="1069"/>
        <v>0</v>
      </c>
      <c r="GO108" s="325">
        <f t="shared" si="1070"/>
        <v>0</v>
      </c>
      <c r="GP108" s="325">
        <f t="shared" si="1071"/>
        <v>0</v>
      </c>
      <c r="GQ108" s="325">
        <f t="shared" si="1072"/>
        <v>0</v>
      </c>
      <c r="GR108" s="898"/>
      <c r="GS108" s="898"/>
      <c r="GT108" s="898"/>
      <c r="GU108" s="898"/>
      <c r="GV108" s="898"/>
      <c r="GW108" s="898"/>
      <c r="GX108" s="898"/>
      <c r="GY108" s="898"/>
      <c r="GZ108" s="1375"/>
      <c r="HA108" s="1225">
        <f t="shared" si="1073"/>
        <v>0</v>
      </c>
      <c r="HB108" s="1225">
        <f t="shared" si="1074"/>
        <v>0</v>
      </c>
      <c r="HC108" s="1225">
        <f t="shared" si="1075"/>
        <v>0</v>
      </c>
      <c r="HD108" s="542">
        <f t="shared" si="1076"/>
        <v>0</v>
      </c>
      <c r="HE108" s="542">
        <f t="shared" si="1077"/>
        <v>0</v>
      </c>
      <c r="HF108" s="321">
        <f t="shared" si="1078"/>
        <v>0</v>
      </c>
      <c r="HG108" s="547">
        <f t="shared" si="1079"/>
        <v>0</v>
      </c>
      <c r="HH108" s="547">
        <f t="shared" si="1080"/>
        <v>0</v>
      </c>
      <c r="HI108" s="547">
        <f t="shared" si="1081"/>
        <v>0</v>
      </c>
      <c r="HJ108" s="547">
        <f t="shared" si="1082"/>
        <v>0</v>
      </c>
      <c r="HK108" s="547">
        <f t="shared" si="1083"/>
        <v>2.6417437252311755E-4</v>
      </c>
      <c r="HL108" s="547">
        <f t="shared" si="1084"/>
        <v>0</v>
      </c>
      <c r="HM108" s="547">
        <f t="shared" si="1085"/>
        <v>0</v>
      </c>
      <c r="HN108" s="547">
        <f t="shared" si="1086"/>
        <v>0</v>
      </c>
      <c r="HO108" s="1225">
        <f t="shared" si="1087"/>
        <v>0</v>
      </c>
      <c r="HP108" s="542">
        <f t="shared" si="1088"/>
        <v>0</v>
      </c>
      <c r="HQ108" s="321">
        <f t="shared" si="1089"/>
        <v>0</v>
      </c>
      <c r="HR108" s="547">
        <f t="shared" si="1090"/>
        <v>1.0568031704095113E-4</v>
      </c>
      <c r="HS108" s="547">
        <f t="shared" si="1091"/>
        <v>3.3183619550858649E-4</v>
      </c>
      <c r="HT108" s="547">
        <f t="shared" si="1092"/>
        <v>0</v>
      </c>
      <c r="HU108" s="547">
        <f t="shared" si="1093"/>
        <v>0</v>
      </c>
      <c r="HV108" s="931">
        <f t="shared" si="1094"/>
        <v>0</v>
      </c>
      <c r="HW108" s="931">
        <f t="shared" si="1095"/>
        <v>1.9809775429326288E-4</v>
      </c>
      <c r="HX108" s="931">
        <f t="shared" si="1096"/>
        <v>2.1130515191545573E-4</v>
      </c>
      <c r="HY108" s="931">
        <f t="shared" si="1097"/>
        <v>1.0568031704095113E-6</v>
      </c>
      <c r="HZ108" s="931">
        <f t="shared" si="1098"/>
        <v>1.1885865257595773E-4</v>
      </c>
      <c r="IA108" s="931">
        <f t="shared" si="1099"/>
        <v>3.5656538969616908E-5</v>
      </c>
      <c r="IB108" s="931">
        <f t="shared" si="1100"/>
        <v>6.0750330250990752E-5</v>
      </c>
      <c r="IC108" s="931">
        <f t="shared" si="1101"/>
        <v>2.549326287978864E-3</v>
      </c>
      <c r="ID108" s="1226">
        <f t="shared" si="1102"/>
        <v>1.2296697490092471E-3</v>
      </c>
      <c r="IE108" s="1226">
        <f t="shared" si="1103"/>
        <v>0</v>
      </c>
      <c r="IF108" s="1226">
        <f t="shared" si="1104"/>
        <v>0</v>
      </c>
      <c r="IG108" s="1226">
        <f t="shared" si="1105"/>
        <v>0</v>
      </c>
      <c r="IH108" s="1226">
        <f t="shared" si="1106"/>
        <v>0</v>
      </c>
      <c r="II108" s="1226">
        <f t="shared" si="1107"/>
        <v>0</v>
      </c>
      <c r="IJ108" s="1226">
        <f t="shared" si="1108"/>
        <v>0</v>
      </c>
      <c r="IK108" s="1226">
        <f t="shared" si="1109"/>
        <v>0</v>
      </c>
      <c r="IL108" s="1226">
        <f t="shared" si="1110"/>
        <v>0</v>
      </c>
      <c r="IM108" s="1226">
        <f t="shared" si="1111"/>
        <v>0</v>
      </c>
      <c r="IN108" s="1226">
        <f t="shared" si="1112"/>
        <v>0</v>
      </c>
      <c r="IO108" s="1226">
        <f t="shared" si="1113"/>
        <v>0</v>
      </c>
      <c r="IP108" s="1226">
        <f t="shared" si="1114"/>
        <v>0</v>
      </c>
      <c r="IQ108" s="1226">
        <f t="shared" si="1115"/>
        <v>0</v>
      </c>
      <c r="IR108" s="902"/>
      <c r="IS108" s="902"/>
      <c r="IT108" s="902"/>
      <c r="IU108" s="902"/>
      <c r="IV108" s="902"/>
      <c r="IW108" s="902"/>
      <c r="IX108" s="902"/>
      <c r="IY108" s="902"/>
      <c r="IZ108" s="1365"/>
      <c r="JA108" s="1231">
        <f t="shared" ref="JA108:KQ108" si="1174">SUM(BW108*$DP$28)</f>
        <v>0</v>
      </c>
      <c r="JB108" s="1231">
        <f t="shared" si="1174"/>
        <v>0</v>
      </c>
      <c r="JC108" s="1231">
        <f t="shared" si="1174"/>
        <v>0</v>
      </c>
      <c r="JD108" s="942">
        <f t="shared" si="1174"/>
        <v>0</v>
      </c>
      <c r="JE108" s="942">
        <f t="shared" si="1174"/>
        <v>0</v>
      </c>
      <c r="JF108" s="943">
        <f t="shared" si="1174"/>
        <v>0</v>
      </c>
      <c r="JG108" s="944">
        <f t="shared" si="1174"/>
        <v>0</v>
      </c>
      <c r="JH108" s="944">
        <f t="shared" si="1174"/>
        <v>0</v>
      </c>
      <c r="JI108" s="944">
        <f t="shared" si="1174"/>
        <v>0</v>
      </c>
      <c r="JJ108" s="944">
        <f t="shared" si="1174"/>
        <v>0</v>
      </c>
      <c r="JK108" s="944">
        <f t="shared" si="1174"/>
        <v>3</v>
      </c>
      <c r="JL108" s="944">
        <f t="shared" si="1174"/>
        <v>0</v>
      </c>
      <c r="JM108" s="944">
        <f t="shared" si="1174"/>
        <v>0</v>
      </c>
      <c r="JN108" s="944">
        <f t="shared" si="1174"/>
        <v>0</v>
      </c>
      <c r="JO108" s="1231">
        <f t="shared" si="1174"/>
        <v>0</v>
      </c>
      <c r="JP108" s="942">
        <f t="shared" si="1174"/>
        <v>0</v>
      </c>
      <c r="JQ108" s="943">
        <f t="shared" si="1174"/>
        <v>0</v>
      </c>
      <c r="JR108" s="944">
        <f t="shared" si="1174"/>
        <v>0.4</v>
      </c>
      <c r="JS108" s="944">
        <f t="shared" si="1174"/>
        <v>1.256</v>
      </c>
      <c r="JT108" s="944">
        <f t="shared" si="1174"/>
        <v>0</v>
      </c>
      <c r="JU108" s="944">
        <f t="shared" si="1174"/>
        <v>0</v>
      </c>
      <c r="JV108" s="945">
        <f t="shared" si="1174"/>
        <v>0</v>
      </c>
      <c r="JW108" s="945">
        <f t="shared" si="1174"/>
        <v>0.74980000000000002</v>
      </c>
      <c r="JX108" s="945">
        <f t="shared" si="1174"/>
        <v>0.79979</v>
      </c>
      <c r="JY108" s="945">
        <f t="shared" si="1174"/>
        <v>4.0000000000000001E-3</v>
      </c>
      <c r="JZ108" s="945">
        <f t="shared" si="1174"/>
        <v>0.44988</v>
      </c>
      <c r="KA108" s="945">
        <f t="shared" si="1174"/>
        <v>0.13496</v>
      </c>
      <c r="KB108" s="945">
        <f t="shared" si="1174"/>
        <v>0.22994000000000001</v>
      </c>
      <c r="KC108" s="945">
        <f t="shared" si="1174"/>
        <v>9.6492000000000004</v>
      </c>
      <c r="KD108" s="946">
        <f t="shared" si="1174"/>
        <v>4.6543000000000001</v>
      </c>
      <c r="KE108" s="946">
        <f t="shared" si="1174"/>
        <v>0</v>
      </c>
      <c r="KF108" s="946">
        <f t="shared" si="1174"/>
        <v>0</v>
      </c>
      <c r="KG108" s="946">
        <f t="shared" si="1174"/>
        <v>0</v>
      </c>
      <c r="KH108" s="946">
        <f t="shared" si="1174"/>
        <v>0</v>
      </c>
      <c r="KI108" s="946">
        <f t="shared" si="1174"/>
        <v>0</v>
      </c>
      <c r="KJ108" s="946">
        <f t="shared" si="1174"/>
        <v>0</v>
      </c>
      <c r="KK108" s="946">
        <f t="shared" si="1174"/>
        <v>0</v>
      </c>
      <c r="KL108" s="946">
        <f t="shared" si="1174"/>
        <v>0</v>
      </c>
      <c r="KM108" s="946">
        <f t="shared" si="1174"/>
        <v>0</v>
      </c>
      <c r="KN108" s="946">
        <f t="shared" si="1174"/>
        <v>0</v>
      </c>
      <c r="KO108" s="946">
        <f t="shared" si="1174"/>
        <v>0</v>
      </c>
      <c r="KP108" s="946">
        <f t="shared" si="1174"/>
        <v>0</v>
      </c>
      <c r="KQ108" s="946">
        <f t="shared" si="1174"/>
        <v>0</v>
      </c>
      <c r="KR108" s="898"/>
      <c r="KS108" s="898"/>
      <c r="KT108" s="898"/>
      <c r="KU108" s="898"/>
      <c r="KV108" s="898"/>
      <c r="KW108" s="898"/>
      <c r="KX108" s="898"/>
      <c r="KY108" s="898"/>
      <c r="KZ108" s="1363"/>
      <c r="LA108" s="1217">
        <f t="shared" ref="LA108:MM108" si="1175">SUM(JA108/$DO$28)</f>
        <v>0</v>
      </c>
      <c r="LB108" s="1217">
        <f t="shared" si="1175"/>
        <v>0</v>
      </c>
      <c r="LC108" s="1217">
        <f t="shared" si="1175"/>
        <v>0</v>
      </c>
      <c r="LD108" s="545">
        <f t="shared" si="1175"/>
        <v>0</v>
      </c>
      <c r="LE108" s="545">
        <f t="shared" si="1175"/>
        <v>0</v>
      </c>
      <c r="LF108" s="329">
        <f t="shared" si="1175"/>
        <v>0</v>
      </c>
      <c r="LG108" s="550">
        <f t="shared" si="1175"/>
        <v>0</v>
      </c>
      <c r="LH108" s="550">
        <f t="shared" si="1175"/>
        <v>0</v>
      </c>
      <c r="LI108" s="550">
        <f t="shared" si="1175"/>
        <v>0</v>
      </c>
      <c r="LJ108" s="550">
        <f t="shared" si="1175"/>
        <v>0</v>
      </c>
      <c r="LK108" s="550">
        <f t="shared" si="1175"/>
        <v>3</v>
      </c>
      <c r="LL108" s="550">
        <f t="shared" si="1175"/>
        <v>0</v>
      </c>
      <c r="LM108" s="550">
        <f t="shared" si="1175"/>
        <v>0</v>
      </c>
      <c r="LN108" s="550">
        <f t="shared" si="1175"/>
        <v>0</v>
      </c>
      <c r="LO108" s="1217">
        <f t="shared" si="1175"/>
        <v>0</v>
      </c>
      <c r="LP108" s="1217">
        <f t="shared" si="1175"/>
        <v>0</v>
      </c>
      <c r="LQ108" s="1217">
        <f t="shared" si="1175"/>
        <v>0</v>
      </c>
      <c r="LR108" s="550">
        <f t="shared" si="1175"/>
        <v>0.4</v>
      </c>
      <c r="LS108" s="550">
        <f t="shared" si="1175"/>
        <v>1.256</v>
      </c>
      <c r="LT108" s="550">
        <f t="shared" si="1175"/>
        <v>0</v>
      </c>
      <c r="LU108" s="550">
        <f t="shared" si="1175"/>
        <v>0</v>
      </c>
      <c r="LV108" s="932">
        <f t="shared" si="1175"/>
        <v>0</v>
      </c>
      <c r="LW108" s="932">
        <f t="shared" si="1175"/>
        <v>0.74980000000000002</v>
      </c>
      <c r="LX108" s="932">
        <f t="shared" si="1175"/>
        <v>0.79979</v>
      </c>
      <c r="LY108" s="932">
        <f t="shared" si="1175"/>
        <v>4.0000000000000001E-3</v>
      </c>
      <c r="LZ108" s="932">
        <f t="shared" si="1175"/>
        <v>0.44988</v>
      </c>
      <c r="MA108" s="932">
        <f t="shared" si="1175"/>
        <v>0.13496</v>
      </c>
      <c r="MB108" s="932">
        <f t="shared" si="1175"/>
        <v>0.22994000000000001</v>
      </c>
      <c r="MC108" s="932">
        <f t="shared" si="1175"/>
        <v>9.6492000000000004</v>
      </c>
      <c r="MD108" s="932">
        <f t="shared" si="1175"/>
        <v>4.6543000000000001</v>
      </c>
      <c r="ME108" s="327">
        <f t="shared" si="1175"/>
        <v>0</v>
      </c>
      <c r="MF108" s="327">
        <f t="shared" si="1175"/>
        <v>0</v>
      </c>
      <c r="MG108" s="327">
        <f t="shared" si="1175"/>
        <v>0</v>
      </c>
      <c r="MH108" s="327">
        <f t="shared" si="1175"/>
        <v>0</v>
      </c>
      <c r="MI108" s="327">
        <f t="shared" si="1175"/>
        <v>0</v>
      </c>
      <c r="MJ108" s="327">
        <f t="shared" si="1175"/>
        <v>0</v>
      </c>
      <c r="MK108" s="327">
        <f t="shared" si="1175"/>
        <v>0</v>
      </c>
      <c r="ML108" s="327">
        <f t="shared" si="1175"/>
        <v>0</v>
      </c>
      <c r="MM108" s="327">
        <f t="shared" si="1175"/>
        <v>0</v>
      </c>
      <c r="MN108" s="327">
        <f t="shared" ref="MN108:MP108" si="1176">SUM(KN108/$DO$28)</f>
        <v>0</v>
      </c>
      <c r="MO108" s="327">
        <f t="shared" si="1176"/>
        <v>0</v>
      </c>
      <c r="MP108" s="327">
        <f t="shared" si="1176"/>
        <v>0</v>
      </c>
      <c r="MQ108" s="327">
        <f>SUM(KQ108/$DO$28)</f>
        <v>0</v>
      </c>
    </row>
    <row r="109" spans="1:355" s="317" customFormat="1" ht="3.75" customHeight="1" collapsed="1" thickTop="1" thickBot="1" x14ac:dyDescent="0.3">
      <c r="A109" s="941"/>
      <c r="B109" s="319"/>
      <c r="C109" s="319"/>
      <c r="D109" s="319"/>
      <c r="E109" s="319"/>
      <c r="F109" s="319"/>
      <c r="G109" s="319"/>
      <c r="H109" s="319"/>
      <c r="I109" s="319"/>
      <c r="J109" s="319"/>
      <c r="K109" s="319"/>
      <c r="L109" s="319"/>
      <c r="M109" s="617"/>
      <c r="N109" s="618"/>
      <c r="O109" s="1534"/>
      <c r="P109" s="319"/>
      <c r="Q109" s="617"/>
      <c r="R109" s="618"/>
      <c r="S109" s="1534"/>
      <c r="T109" s="319"/>
      <c r="U109" s="617"/>
      <c r="V109" s="618"/>
      <c r="W109" s="1534"/>
      <c r="X109" s="319"/>
      <c r="Y109" s="617"/>
      <c r="Z109" s="618"/>
      <c r="AA109" s="1534"/>
      <c r="AB109" s="319"/>
      <c r="AC109" s="617"/>
      <c r="AD109" s="618"/>
      <c r="AE109" s="1534"/>
      <c r="AF109" s="319"/>
      <c r="AG109" s="617"/>
      <c r="AH109" s="618"/>
      <c r="AI109" s="1534"/>
      <c r="AJ109" s="319"/>
      <c r="AK109" s="617"/>
      <c r="AL109" s="618"/>
      <c r="AM109" s="1534"/>
      <c r="AN109" s="319"/>
      <c r="AO109" s="617"/>
      <c r="AP109" s="618"/>
      <c r="AQ109" s="1534"/>
      <c r="AR109" s="319"/>
      <c r="AS109" s="617"/>
      <c r="AT109" s="618"/>
      <c r="AU109" s="1534"/>
      <c r="AV109" s="319"/>
      <c r="AW109" s="617"/>
      <c r="AX109" s="618"/>
      <c r="AY109" s="1534"/>
      <c r="AZ109" s="319"/>
      <c r="BA109" s="617"/>
      <c r="BB109" s="319"/>
      <c r="BC109" s="649"/>
      <c r="BD109" s="319"/>
      <c r="BE109" s="617"/>
      <c r="BF109" s="319"/>
      <c r="BG109" s="319"/>
      <c r="BH109" s="319"/>
      <c r="BI109" s="319"/>
      <c r="BJ109" s="319"/>
      <c r="BK109" s="649"/>
      <c r="BL109" s="1596"/>
      <c r="BM109" s="1596"/>
      <c r="BN109" s="1596"/>
      <c r="BO109" s="1596"/>
      <c r="BP109" s="1596"/>
      <c r="BQ109" s="1484"/>
      <c r="BR109" s="323"/>
      <c r="BS109" s="697"/>
      <c r="BT109" s="686"/>
      <c r="BU109" s="1149"/>
      <c r="BV109" s="1149"/>
      <c r="BW109" s="686"/>
      <c r="BX109" s="686"/>
      <c r="BY109" s="686"/>
      <c r="BZ109" s="686"/>
      <c r="CA109" s="686"/>
      <c r="CB109" s="686"/>
      <c r="CC109" s="686"/>
      <c r="CD109" s="686"/>
      <c r="CE109" s="686"/>
      <c r="CF109" s="686"/>
      <c r="CG109" s="686"/>
      <c r="CH109" s="686"/>
      <c r="CI109" s="686"/>
      <c r="CJ109" s="686"/>
      <c r="CK109" s="686"/>
      <c r="CL109" s="686"/>
      <c r="CM109" s="686"/>
      <c r="CN109" s="686"/>
      <c r="CO109" s="686"/>
      <c r="CP109" s="686"/>
      <c r="CQ109" s="686"/>
      <c r="CR109" s="686"/>
      <c r="CS109" s="686"/>
      <c r="CT109" s="686"/>
      <c r="CU109" s="686"/>
      <c r="CV109" s="686"/>
      <c r="CW109" s="686"/>
      <c r="CX109" s="686"/>
      <c r="CY109" s="686"/>
      <c r="CZ109" s="686"/>
      <c r="DA109" s="686"/>
      <c r="DB109" s="686"/>
      <c r="DC109" s="686"/>
      <c r="DD109" s="686"/>
      <c r="DE109" s="686"/>
      <c r="DF109" s="686"/>
      <c r="DG109" s="686"/>
      <c r="DH109" s="686"/>
      <c r="DI109" s="686"/>
      <c r="DJ109" s="686"/>
      <c r="DK109" s="686"/>
      <c r="DL109" s="686"/>
      <c r="DM109" s="686"/>
      <c r="DN109" s="933"/>
      <c r="DT109" s="218"/>
      <c r="EM109" s="900"/>
      <c r="EN109" s="900"/>
      <c r="EO109" s="900"/>
      <c r="EP109" s="900"/>
      <c r="EQ109" s="900"/>
      <c r="ER109" s="900"/>
      <c r="ES109" s="900"/>
      <c r="ET109" s="900"/>
      <c r="EU109" s="900"/>
      <c r="EV109" s="900"/>
      <c r="EW109" s="900"/>
      <c r="EX109" s="900"/>
      <c r="EY109" s="900"/>
      <c r="EZ109" s="1347"/>
      <c r="FA109" s="686"/>
      <c r="FB109" s="686"/>
      <c r="FC109" s="686"/>
      <c r="FD109" s="686"/>
      <c r="FE109" s="686"/>
      <c r="FF109" s="686"/>
      <c r="FG109" s="686"/>
      <c r="FH109" s="686"/>
      <c r="FI109" s="686"/>
      <c r="FJ109" s="686"/>
      <c r="FK109" s="686"/>
      <c r="FL109" s="686"/>
      <c r="FM109" s="686"/>
      <c r="FN109" s="686"/>
      <c r="FO109" s="686"/>
      <c r="FP109" s="686"/>
      <c r="FQ109" s="686"/>
      <c r="FR109" s="686"/>
      <c r="FS109" s="686"/>
      <c r="FT109" s="686"/>
      <c r="FU109" s="686"/>
      <c r="FV109" s="686"/>
      <c r="FW109" s="686"/>
      <c r="FX109" s="686"/>
      <c r="FY109" s="686"/>
      <c r="FZ109" s="686"/>
      <c r="GA109" s="686"/>
      <c r="GB109" s="686"/>
      <c r="GC109" s="686"/>
      <c r="GD109" s="686"/>
      <c r="GE109" s="686"/>
      <c r="GF109" s="686"/>
      <c r="GG109" s="686"/>
      <c r="GH109" s="686"/>
      <c r="GI109" s="686"/>
      <c r="GJ109" s="686"/>
      <c r="GK109" s="686"/>
      <c r="GL109" s="686"/>
      <c r="GM109" s="686"/>
      <c r="GN109" s="686"/>
      <c r="GO109" s="686"/>
      <c r="GP109" s="686"/>
      <c r="GQ109" s="686"/>
      <c r="GR109" s="900"/>
      <c r="GS109" s="900"/>
      <c r="GT109" s="900"/>
      <c r="GU109" s="900"/>
      <c r="GV109" s="900"/>
      <c r="GW109" s="900"/>
      <c r="GX109" s="900"/>
      <c r="GY109" s="900"/>
      <c r="GZ109" s="1375"/>
      <c r="HA109" s="686"/>
      <c r="HB109" s="686"/>
      <c r="HC109" s="686"/>
      <c r="HD109" s="686"/>
      <c r="HE109" s="686"/>
      <c r="HF109" s="686"/>
      <c r="HG109" s="686"/>
      <c r="HH109" s="686"/>
      <c r="HI109" s="686"/>
      <c r="HJ109" s="686"/>
      <c r="HK109" s="686"/>
      <c r="HL109" s="686"/>
      <c r="HM109" s="686"/>
      <c r="HN109" s="686"/>
      <c r="HO109" s="686"/>
      <c r="HP109" s="686"/>
      <c r="HQ109" s="686"/>
      <c r="HR109" s="686"/>
      <c r="HS109" s="686"/>
      <c r="HT109" s="686"/>
      <c r="HU109" s="686"/>
      <c r="HV109" s="686"/>
      <c r="HW109" s="686"/>
      <c r="HX109" s="686"/>
      <c r="HY109" s="686"/>
      <c r="HZ109" s="686"/>
      <c r="IA109" s="686"/>
      <c r="IB109" s="686"/>
      <c r="IC109" s="686"/>
      <c r="ID109" s="686"/>
      <c r="IE109" s="686"/>
      <c r="IF109" s="686"/>
      <c r="IG109" s="686"/>
      <c r="IH109" s="686"/>
      <c r="II109" s="686"/>
      <c r="IJ109" s="686"/>
      <c r="IK109" s="686"/>
      <c r="IL109" s="686"/>
      <c r="IM109" s="686"/>
      <c r="IN109" s="686"/>
      <c r="IO109" s="686"/>
      <c r="IP109" s="686"/>
      <c r="IQ109" s="686"/>
      <c r="IR109" s="900"/>
      <c r="IS109" s="900"/>
      <c r="IT109" s="900"/>
      <c r="IU109" s="900"/>
      <c r="IV109" s="900"/>
      <c r="IW109" s="900"/>
      <c r="IX109" s="900"/>
      <c r="IY109" s="900"/>
      <c r="IZ109" s="1363"/>
      <c r="JA109" s="686"/>
      <c r="JB109" s="686"/>
      <c r="JC109" s="686"/>
      <c r="JD109" s="686"/>
      <c r="JE109" s="686"/>
      <c r="JF109" s="686"/>
      <c r="JG109" s="686"/>
      <c r="JH109" s="686"/>
      <c r="JI109" s="686"/>
      <c r="JJ109" s="686"/>
      <c r="JK109" s="686"/>
      <c r="JL109" s="686"/>
      <c r="JM109" s="686"/>
      <c r="JN109" s="686"/>
      <c r="JO109" s="686"/>
      <c r="JP109" s="686"/>
      <c r="JQ109" s="686"/>
      <c r="JR109" s="686"/>
      <c r="JS109" s="686"/>
      <c r="JT109" s="686"/>
      <c r="JU109" s="686"/>
      <c r="JV109" s="686"/>
      <c r="JW109" s="686"/>
      <c r="JX109" s="686"/>
      <c r="JY109" s="686"/>
      <c r="JZ109" s="686"/>
      <c r="KA109" s="686"/>
      <c r="KB109" s="686"/>
      <c r="KC109" s="686"/>
      <c r="KD109" s="686"/>
      <c r="KE109" s="686"/>
      <c r="KF109" s="686"/>
      <c r="KG109" s="686"/>
      <c r="KH109" s="686"/>
      <c r="KI109" s="686"/>
      <c r="KJ109" s="686"/>
      <c r="KK109" s="686"/>
      <c r="KL109" s="686"/>
      <c r="KM109" s="686"/>
      <c r="KN109" s="686"/>
      <c r="KO109" s="686"/>
      <c r="KP109" s="686"/>
      <c r="KQ109" s="686"/>
      <c r="KR109" s="900"/>
      <c r="KS109" s="900"/>
      <c r="KT109" s="900"/>
      <c r="KU109" s="900"/>
      <c r="KV109" s="900"/>
      <c r="KW109" s="900"/>
      <c r="KX109" s="900"/>
      <c r="KY109" s="900"/>
      <c r="KZ109" s="1363"/>
      <c r="LA109" s="686"/>
      <c r="LB109" s="686"/>
      <c r="LC109" s="686"/>
      <c r="LD109" s="686"/>
      <c r="LE109" s="686"/>
      <c r="LF109" s="686"/>
      <c r="LG109" s="686"/>
      <c r="LH109" s="686"/>
      <c r="LI109" s="686"/>
      <c r="LJ109" s="686"/>
      <c r="LK109" s="686"/>
      <c r="LL109" s="686"/>
      <c r="LM109" s="686"/>
      <c r="LN109" s="686"/>
      <c r="LO109" s="686"/>
      <c r="LP109" s="686"/>
      <c r="LQ109" s="686"/>
      <c r="LR109" s="686"/>
      <c r="LS109" s="686"/>
      <c r="LT109" s="686"/>
      <c r="LU109" s="686"/>
      <c r="LV109" s="686"/>
      <c r="LW109" s="686"/>
      <c r="LX109" s="686"/>
      <c r="LY109" s="686"/>
      <c r="LZ109" s="686"/>
      <c r="MA109" s="686"/>
      <c r="MB109" s="686"/>
      <c r="MC109" s="686"/>
      <c r="MD109" s="686"/>
      <c r="ME109" s="686"/>
      <c r="MF109" s="686"/>
      <c r="MG109" s="686"/>
      <c r="MH109" s="686"/>
      <c r="MI109" s="686"/>
      <c r="MJ109" s="686"/>
      <c r="MK109" s="686"/>
      <c r="ML109" s="686"/>
      <c r="MM109" s="686"/>
      <c r="MN109" s="686"/>
      <c r="MO109" s="686"/>
      <c r="MP109" s="686"/>
      <c r="MQ109" s="686"/>
    </row>
    <row r="110" spans="1:355" s="317" customFormat="1" ht="11.25" customHeight="1" thickTop="1" thickBot="1" x14ac:dyDescent="0.25">
      <c r="A110" s="941">
        <v>4</v>
      </c>
      <c r="B110" s="1951" t="s">
        <v>1348</v>
      </c>
      <c r="C110" s="1952"/>
      <c r="D110" s="776">
        <v>6</v>
      </c>
      <c r="E110" s="661">
        <v>20</v>
      </c>
      <c r="F110" s="319"/>
      <c r="G110" s="1951" t="s">
        <v>1348</v>
      </c>
      <c r="H110" s="1952"/>
      <c r="I110" s="776">
        <v>10</v>
      </c>
      <c r="J110" s="646">
        <v>1</v>
      </c>
      <c r="K110" s="319"/>
      <c r="L110" s="1940" t="s">
        <v>1317</v>
      </c>
      <c r="M110" s="1941"/>
      <c r="N110" s="1942"/>
      <c r="O110" s="1536">
        <f>SUM($BH$6,$N111)</f>
        <v>18.996702774108325</v>
      </c>
      <c r="P110" s="647">
        <v>20000</v>
      </c>
      <c r="Q110" s="623" t="s">
        <v>825</v>
      </c>
      <c r="R110" s="777">
        <f>(P110/69.5388)</f>
        <v>287.60921960114354</v>
      </c>
      <c r="S110" s="1536">
        <f>SUM($O110,$R111)</f>
        <v>101.49436004250944</v>
      </c>
      <c r="T110" s="1849" t="str">
        <f>IF($BN$5="ON","80F                27c",IF($BN$5="OFF","80F                27c"))</f>
        <v>80F                27c</v>
      </c>
      <c r="U110" s="1850"/>
      <c r="V110" s="1851"/>
      <c r="W110" s="1536">
        <f>SUM($S110,$V111)</f>
        <v>346.87928426364931</v>
      </c>
      <c r="X110" s="1849" t="str">
        <f>IF($BN$5="ON","70F                21c",IF($BN$5="OFF","70F                21c"))</f>
        <v>70F                21c</v>
      </c>
      <c r="Y110" s="1850"/>
      <c r="Z110" s="1851"/>
      <c r="AA110" s="1536">
        <f>SUM($W110,$Z111)</f>
        <v>536.5063060366565</v>
      </c>
      <c r="AB110" s="1849" t="str">
        <f>IF($BN$5="ON","60%                45%",IF($BN$5="OFF","60%                45%"))</f>
        <v>60%                45%</v>
      </c>
      <c r="AC110" s="1850"/>
      <c r="AD110" s="1851"/>
      <c r="AE110" s="1536">
        <f>SUM($AA110,$AD111)</f>
        <v>694.19568511593241</v>
      </c>
      <c r="AF110" s="1939" t="s">
        <v>1357</v>
      </c>
      <c r="AG110" s="1850"/>
      <c r="AH110" s="1851"/>
      <c r="AI110" s="1536">
        <f>SUM($AE110,$AH111)</f>
        <v>694.19568511593241</v>
      </c>
      <c r="AJ110" s="1939" t="s">
        <v>3</v>
      </c>
      <c r="AK110" s="1850"/>
      <c r="AL110" s="1851"/>
      <c r="AM110" s="1536">
        <f>SUM($AI110,$AL111)</f>
        <v>711.34760475913845</v>
      </c>
      <c r="AN110" s="1939" t="s">
        <v>854</v>
      </c>
      <c r="AO110" s="1850"/>
      <c r="AP110" s="1851"/>
      <c r="AQ110" s="1536">
        <f>SUM($AM110,$AP111)</f>
        <v>725.41104436028945</v>
      </c>
      <c r="AR110" s="1849" t="str">
        <f>IF($BN$5="ON","68F                20c",IF($BN$5="OFF","68F                20c"))</f>
        <v>68F                20c</v>
      </c>
      <c r="AS110" s="1850"/>
      <c r="AT110" s="1851"/>
      <c r="AU110" s="1536">
        <f>SUM($AQ110,$AT111)</f>
        <v>725.41104436028945</v>
      </c>
      <c r="AV110" s="1849" t="str">
        <f>IF($BN$5="ON","1500 PPM co2",IF($BN$5="OFF","1500 PPM co2"))</f>
        <v>1500 PPM co2</v>
      </c>
      <c r="AW110" s="1850"/>
      <c r="AX110" s="1851"/>
      <c r="AY110" s="1536">
        <f>SUM($AU110,$AX111,$AX112)</f>
        <v>725.41104436028945</v>
      </c>
      <c r="AZ110" s="745">
        <f>EB$331</f>
        <v>0.5</v>
      </c>
      <c r="BA110" s="728">
        <f>(E110*AZ110)*(J110)</f>
        <v>10</v>
      </c>
      <c r="BB110" s="729">
        <f>IF($BI$6="ON",$BR125,IF($BI$6="OFF",$BS125))</f>
        <v>29.98678996036988</v>
      </c>
      <c r="BC110" s="894">
        <f>SUM($AY110,$BB110,$BB111,$BB112)</f>
        <v>755.39783432065929</v>
      </c>
      <c r="BD110" s="1937">
        <v>6.1</v>
      </c>
      <c r="BE110" s="1938"/>
      <c r="BF110" s="319"/>
      <c r="BG110" s="623">
        <v>1.1000000000000001</v>
      </c>
      <c r="BH110" s="623">
        <v>1.3</v>
      </c>
      <c r="BI110" s="1014" t="str">
        <f>BG110*500&amp;"-"&amp;BH110*500</f>
        <v>550-650</v>
      </c>
      <c r="BJ110" s="1014" t="str">
        <f>BG110*640&amp;"-"&amp;BH110*640</f>
        <v>704-832</v>
      </c>
      <c r="BK110" s="1014" t="str">
        <f>BG110*700&amp;"-"&amp;BH110*700</f>
        <v>770-910</v>
      </c>
      <c r="BL110" s="1591">
        <v>5</v>
      </c>
      <c r="BM110" s="1591">
        <v>1</v>
      </c>
      <c r="BN110" s="1591">
        <v>3</v>
      </c>
      <c r="BO110" s="1592">
        <v>0.25</v>
      </c>
      <c r="BP110" s="1592">
        <v>0.5</v>
      </c>
      <c r="BQ110" s="1484"/>
      <c r="BR110" s="921">
        <f>SUM($BR114:$BR128)</f>
        <v>755.39783432065929</v>
      </c>
      <c r="BS110" s="1293">
        <f>SUM($CK110:$DM110)</f>
        <v>515.29270180668607</v>
      </c>
      <c r="BT110" s="1288">
        <f>SUM($CK110:$DM110)/500</f>
        <v>1.0305854036133721</v>
      </c>
      <c r="BU110" s="1150" t="str">
        <f>$B110</f>
        <v>Extra Veg</v>
      </c>
      <c r="BV110" s="1152">
        <f>SUM(CK110:DM110)</f>
        <v>515.29270180668607</v>
      </c>
      <c r="BW110" s="1247">
        <f t="shared" ref="BW110:CD110" si="1177">SUM(HA114:HA128)*1000</f>
        <v>8.873377320264062</v>
      </c>
      <c r="BX110" s="1247">
        <f t="shared" si="1177"/>
        <v>114.09899253930314</v>
      </c>
      <c r="BY110" s="1247">
        <f t="shared" si="1177"/>
        <v>0</v>
      </c>
      <c r="BZ110" s="1247">
        <f t="shared" si="1177"/>
        <v>38.938232002091191</v>
      </c>
      <c r="CA110" s="1247">
        <f t="shared" si="1177"/>
        <v>0</v>
      </c>
      <c r="CB110" s="1247">
        <f t="shared" si="1177"/>
        <v>147.06578524138041</v>
      </c>
      <c r="CC110" s="1247">
        <f t="shared" si="1177"/>
        <v>0</v>
      </c>
      <c r="CD110" s="1247">
        <f t="shared" si="1177"/>
        <v>0</v>
      </c>
      <c r="CE110" s="1247">
        <f t="shared" ref="CE110:CJ110" si="1178">SUM(HI114:HI128)*1000</f>
        <v>0</v>
      </c>
      <c r="CF110" s="1247">
        <f t="shared" si="1178"/>
        <v>0</v>
      </c>
      <c r="CG110" s="1247">
        <f t="shared" si="1178"/>
        <v>0.26417437252311754</v>
      </c>
      <c r="CH110" s="1247">
        <f t="shared" si="1178"/>
        <v>0</v>
      </c>
      <c r="CI110" s="1247">
        <f t="shared" si="1178"/>
        <v>0</v>
      </c>
      <c r="CJ110" s="1247">
        <f t="shared" si="1178"/>
        <v>27.097490092470281</v>
      </c>
      <c r="CK110" s="1202">
        <f>SUM(HO114:HO128)*1000+SUM(HA114:HA128)*1000+SUM(HB114:HB128)*1000+SUM(HC114:HC128)*1000</f>
        <v>122.97236985956721</v>
      </c>
      <c r="CL110" s="1202">
        <f>SUM(HP114:HP128)*1000+SUM(HD114:HD128)*1000+SUM(HE114:HE128)*1000</f>
        <v>38.938232002091191</v>
      </c>
      <c r="CM110" s="1202">
        <f>SUM(HQ114:HQ128)*1000+SUM(HF114:HF128)*1000</f>
        <v>147.06578524138041</v>
      </c>
      <c r="CN110" s="1202">
        <f>SUM(HR114:HR129)*1000+SUM(HG114:HG129)*1000+SUM(HH114:HH129)*1000</f>
        <v>43.903331128751645</v>
      </c>
      <c r="CO110" s="1202">
        <f>SUM(HS114:HS128)*1000+SUM(HI114:HI128)*1000+SUM(HJ114:HJ128)*1000</f>
        <v>93.30468842978523</v>
      </c>
      <c r="CP110" s="1202">
        <f>SUM(HT114:HT129)*1000+SUM(HK114:HK129)*1000+SUM(HL114:HL129)*1000</f>
        <v>28.896455381651485</v>
      </c>
      <c r="CQ110" s="1202">
        <f>SUM(HU114:HU128)*1000+SUM(HM114:HM128)*1000+SUM(HN114:HN128)*1000</f>
        <v>27.097490092470281</v>
      </c>
      <c r="CR110" s="1202">
        <f t="shared" ref="CR110:DF110" si="1179">SUM(HV114:HV128)*1000</f>
        <v>7.6604269442927227E-3</v>
      </c>
      <c r="CS110" s="1202">
        <f t="shared" si="1179"/>
        <v>2.0575547989787957</v>
      </c>
      <c r="CT110" s="1202">
        <f t="shared" si="1179"/>
        <v>0.97734784634472771</v>
      </c>
      <c r="CU110" s="1202">
        <f t="shared" si="1179"/>
        <v>1.6087594603602831E-2</v>
      </c>
      <c r="CV110" s="1202">
        <f t="shared" si="1179"/>
        <v>0.34867146090473933</v>
      </c>
      <c r="CW110" s="1202">
        <f t="shared" si="1179"/>
        <v>0.20550972778942114</v>
      </c>
      <c r="CX110" s="1202">
        <f t="shared" si="1179"/>
        <v>0.21395886913684517</v>
      </c>
      <c r="CY110" s="1202">
        <f t="shared" si="1179"/>
        <v>2.5493262879788641</v>
      </c>
      <c r="CZ110" s="1202">
        <f t="shared" si="1179"/>
        <v>1.229669749009247</v>
      </c>
      <c r="DA110" s="1202">
        <f t="shared" si="1179"/>
        <v>0.90778576869577021</v>
      </c>
      <c r="DB110" s="1202">
        <f t="shared" si="1179"/>
        <v>4.0903257994426321</v>
      </c>
      <c r="DC110" s="1202">
        <f t="shared" si="1179"/>
        <v>0.51045134115960256</v>
      </c>
      <c r="DD110" s="1202">
        <f t="shared" si="1179"/>
        <v>0</v>
      </c>
      <c r="DE110" s="1202">
        <f t="shared" si="1179"/>
        <v>0</v>
      </c>
      <c r="DF110" s="1202">
        <f t="shared" si="1179"/>
        <v>0</v>
      </c>
      <c r="DG110" s="1202">
        <f>SUM(IK114:IK128)*1000</f>
        <v>0</v>
      </c>
      <c r="DH110" s="1202">
        <f>SUM(IL114:IL128)*1000</f>
        <v>0</v>
      </c>
      <c r="DI110" s="1202">
        <f>SUM(IM114:IM128)*1000</f>
        <v>0</v>
      </c>
      <c r="DJ110" s="1202">
        <f t="shared" ref="DJ110:DL110" si="1180">SUM(IN114:IN128)*1000</f>
        <v>0</v>
      </c>
      <c r="DK110" s="1202">
        <f t="shared" si="1180"/>
        <v>0</v>
      </c>
      <c r="DL110" s="1202">
        <f t="shared" si="1180"/>
        <v>0</v>
      </c>
      <c r="DM110" s="1202">
        <f t="shared" ref="DM110" si="1181">SUM(IQ114:IQ128)*1000</f>
        <v>0</v>
      </c>
      <c r="DN110" s="933"/>
      <c r="DT110" s="894"/>
      <c r="EM110" s="618"/>
      <c r="EN110" s="618"/>
      <c r="EO110" s="618"/>
      <c r="EP110" s="618"/>
      <c r="EQ110" s="618"/>
      <c r="ER110" s="618"/>
      <c r="ES110" s="618"/>
      <c r="ET110" s="618"/>
      <c r="EU110" s="618"/>
      <c r="EV110" s="618"/>
      <c r="EW110" s="618"/>
      <c r="EX110" s="618"/>
      <c r="EY110" s="618"/>
      <c r="EZ110" s="1347"/>
      <c r="FA110" s="1223" t="s">
        <v>1872</v>
      </c>
      <c r="FB110" s="908"/>
      <c r="FC110" s="757"/>
      <c r="FD110" s="938"/>
      <c r="FE110" s="938"/>
      <c r="FF110" s="1080"/>
      <c r="FG110" s="319"/>
      <c r="FH110" s="319"/>
      <c r="FI110" s="319"/>
      <c r="FJ110" s="319"/>
      <c r="FK110" s="319"/>
      <c r="FL110" s="319"/>
      <c r="FM110" s="319"/>
      <c r="FN110" s="319"/>
      <c r="FO110" s="1841" t="s">
        <v>1873</v>
      </c>
      <c r="FP110" s="1842"/>
      <c r="FQ110" s="1842"/>
      <c r="FR110" s="1842"/>
      <c r="FS110" s="1842"/>
      <c r="FT110" s="1842"/>
      <c r="FU110" s="1842"/>
      <c r="FV110" s="319"/>
      <c r="FW110" s="319"/>
      <c r="FX110" s="319"/>
      <c r="FY110" s="319"/>
      <c r="FZ110" s="319"/>
      <c r="GA110" s="319"/>
      <c r="GB110" s="319"/>
      <c r="GC110" s="319"/>
      <c r="GD110" s="319"/>
      <c r="GE110" s="319"/>
      <c r="GF110" s="319"/>
      <c r="GG110" s="319"/>
      <c r="GH110" s="319"/>
      <c r="GI110" s="319"/>
      <c r="GJ110" s="319"/>
      <c r="GK110" s="319"/>
      <c r="GL110" s="319"/>
      <c r="GM110" s="319"/>
      <c r="GN110" s="319"/>
      <c r="GO110" s="319"/>
      <c r="GP110" s="319"/>
      <c r="GQ110" s="319"/>
      <c r="GR110" s="618"/>
      <c r="GS110" s="618"/>
      <c r="GT110" s="618"/>
      <c r="GU110" s="618"/>
      <c r="GV110" s="618"/>
      <c r="GW110" s="618"/>
      <c r="GX110" s="618"/>
      <c r="GY110" s="618"/>
      <c r="GZ110" s="1362"/>
      <c r="HA110" s="159" t="s">
        <v>1876</v>
      </c>
      <c r="HB110" s="159"/>
      <c r="HC110" s="159"/>
      <c r="HD110" s="159"/>
      <c r="HE110" s="159"/>
      <c r="HF110" s="159"/>
      <c r="HG110" s="159"/>
      <c r="HH110" s="159"/>
      <c r="HI110" s="756"/>
      <c r="HJ110" s="756"/>
      <c r="HK110" s="756"/>
      <c r="HL110" s="756"/>
      <c r="HM110" s="1213"/>
      <c r="HN110" s="1228">
        <f>SUM(HO110:IQ110)</f>
        <v>515.29270180668607</v>
      </c>
      <c r="HO110" s="1214">
        <f>SUM(HO114:HO128)*1000+SUM(HA114:HA128)*1000+SUM(HB114:HB128)*1000+SUM(HC114:HC128)*1000</f>
        <v>122.97236985956721</v>
      </c>
      <c r="HP110" s="1214">
        <f>SUM(HP114:HP128)*1000+SUM(HD114:HD128)*1000+SUM(HE114:HE128)*1000</f>
        <v>38.938232002091191</v>
      </c>
      <c r="HQ110" s="1214">
        <f>SUM(HQ114:HQ128)*1000+SUM(HF114:HF128)*1000</f>
        <v>147.06578524138041</v>
      </c>
      <c r="HR110" s="1214">
        <f>SUM(HR114:HR129)*1000+SUM(HG114:HG129)*1000+SUM(HH114:HH129)*1000</f>
        <v>43.903331128751645</v>
      </c>
      <c r="HS110" s="1214">
        <f>SUM(HS114:HS128)*1000+SUM(HI114:HI128)*1000+SUM(HJ114:HJ128)*1000</f>
        <v>93.30468842978523</v>
      </c>
      <c r="HT110" s="1214">
        <f>SUM(HT114:HT129)*1000+SUM(HK114:HK129)*1000+SUM(HL114:HL129)*1000</f>
        <v>28.896455381651485</v>
      </c>
      <c r="HU110" s="1214">
        <f>SUM(HU114:HU128)*1000+SUM(HM114:HM128)*1000+SUM(HN114:HN128)*1000</f>
        <v>27.097490092470281</v>
      </c>
      <c r="HV110" s="1214">
        <f t="shared" ref="HV110:IQ110" si="1182">SUM(HV114:HV128)*1000</f>
        <v>7.6604269442927227E-3</v>
      </c>
      <c r="HW110" s="1214">
        <f t="shared" si="1182"/>
        <v>2.0575547989787957</v>
      </c>
      <c r="HX110" s="1214">
        <f t="shared" si="1182"/>
        <v>0.97734784634472771</v>
      </c>
      <c r="HY110" s="1214">
        <f t="shared" si="1182"/>
        <v>1.6087594603602831E-2</v>
      </c>
      <c r="HZ110" s="1214">
        <f t="shared" si="1182"/>
        <v>0.34867146090473933</v>
      </c>
      <c r="IA110" s="1214">
        <f t="shared" si="1182"/>
        <v>0.20550972778942114</v>
      </c>
      <c r="IB110" s="1214">
        <f t="shared" si="1182"/>
        <v>0.21395886913684517</v>
      </c>
      <c r="IC110" s="1214">
        <f t="shared" si="1182"/>
        <v>2.5493262879788641</v>
      </c>
      <c r="ID110" s="1214">
        <f t="shared" si="1182"/>
        <v>1.229669749009247</v>
      </c>
      <c r="IE110" s="1214">
        <f t="shared" si="1182"/>
        <v>0.90778576869577021</v>
      </c>
      <c r="IF110" s="1214">
        <f t="shared" si="1182"/>
        <v>4.0903257994426321</v>
      </c>
      <c r="IG110" s="1214">
        <f t="shared" si="1182"/>
        <v>0.51045134115960256</v>
      </c>
      <c r="IH110" s="1214">
        <f t="shared" si="1182"/>
        <v>0</v>
      </c>
      <c r="II110" s="1214">
        <f t="shared" si="1182"/>
        <v>0</v>
      </c>
      <c r="IJ110" s="1214">
        <f t="shared" ref="IJ110" si="1183">SUM(IJ114:IJ128)*1000</f>
        <v>0</v>
      </c>
      <c r="IK110" s="1214">
        <f t="shared" si="1182"/>
        <v>0</v>
      </c>
      <c r="IL110" s="1214">
        <f t="shared" si="1182"/>
        <v>0</v>
      </c>
      <c r="IM110" s="1214">
        <f t="shared" si="1182"/>
        <v>0</v>
      </c>
      <c r="IN110" s="1214">
        <f t="shared" ref="IN110:IP110" si="1184">SUM(IN114:IN128)*1000</f>
        <v>0</v>
      </c>
      <c r="IO110" s="1214">
        <f t="shared" si="1184"/>
        <v>0</v>
      </c>
      <c r="IP110" s="1214">
        <f t="shared" si="1184"/>
        <v>0</v>
      </c>
      <c r="IQ110" s="1214">
        <f t="shared" si="1182"/>
        <v>0</v>
      </c>
      <c r="IR110" s="618"/>
      <c r="IS110" s="618"/>
      <c r="IT110" s="618"/>
      <c r="IU110" s="618"/>
      <c r="IV110" s="618"/>
      <c r="IW110" s="618"/>
      <c r="IX110" s="618"/>
      <c r="IY110" s="618"/>
      <c r="IZ110" s="1361"/>
      <c r="JA110" s="539" t="s">
        <v>1877</v>
      </c>
      <c r="JB110" s="319"/>
      <c r="JC110" s="319"/>
      <c r="JD110" s="319"/>
      <c r="JE110" s="319"/>
      <c r="JF110" s="319"/>
      <c r="JG110" s="319"/>
      <c r="JH110" s="319"/>
      <c r="JI110" s="319"/>
      <c r="JJ110" s="319"/>
      <c r="JK110" s="319"/>
      <c r="JL110" s="319"/>
      <c r="JM110" s="319"/>
      <c r="JN110" s="319"/>
      <c r="JO110" s="319"/>
      <c r="JP110" s="319"/>
      <c r="JQ110" s="319"/>
      <c r="JR110" s="319"/>
      <c r="JS110" s="319"/>
      <c r="JT110" s="319"/>
      <c r="JU110" s="319"/>
      <c r="JV110" s="319"/>
      <c r="JW110" s="319"/>
      <c r="JX110" s="319"/>
      <c r="JY110" s="319"/>
      <c r="JZ110" s="319"/>
      <c r="KA110" s="319"/>
      <c r="KB110" s="319"/>
      <c r="KC110" s="319"/>
      <c r="KD110" s="319"/>
      <c r="KE110" s="319"/>
      <c r="KF110" s="319"/>
      <c r="KG110" s="319"/>
      <c r="KH110" s="319"/>
      <c r="KI110" s="319"/>
      <c r="KJ110" s="319"/>
      <c r="KK110" s="319"/>
      <c r="KL110" s="319"/>
      <c r="KM110" s="319"/>
      <c r="KN110" s="319"/>
      <c r="KO110" s="319"/>
      <c r="KP110" s="319"/>
      <c r="KQ110" s="319"/>
      <c r="KR110" s="618"/>
      <c r="KS110" s="618"/>
      <c r="KT110" s="618"/>
      <c r="KU110" s="618"/>
      <c r="KV110" s="618"/>
      <c r="KW110" s="618"/>
      <c r="KX110" s="618"/>
      <c r="KY110" s="618"/>
      <c r="KZ110" s="1361"/>
      <c r="LA110" s="539" t="s">
        <v>1878</v>
      </c>
      <c r="LB110" s="319"/>
      <c r="LC110" s="319"/>
      <c r="LD110" s="319"/>
      <c r="LE110" s="319"/>
      <c r="LF110" s="319"/>
      <c r="LG110" s="319"/>
      <c r="LH110" s="319"/>
      <c r="LI110" s="319"/>
      <c r="LJ110" s="319"/>
      <c r="LK110" s="319"/>
      <c r="LL110" s="319"/>
      <c r="LM110" s="319"/>
      <c r="LN110" s="319"/>
      <c r="LO110" s="319"/>
      <c r="LP110" s="319"/>
      <c r="LQ110" s="319"/>
      <c r="LR110" s="319"/>
      <c r="LS110" s="319"/>
      <c r="LT110" s="319"/>
      <c r="LU110" s="319"/>
      <c r="LV110" s="319"/>
      <c r="LW110" s="319"/>
      <c r="LX110" s="319"/>
      <c r="LY110" s="319"/>
      <c r="LZ110" s="319"/>
      <c r="MA110" s="319"/>
      <c r="MB110" s="319"/>
      <c r="MC110" s="319"/>
      <c r="MD110" s="319"/>
      <c r="ME110" s="319"/>
      <c r="MF110" s="319"/>
      <c r="MG110" s="319"/>
      <c r="MH110" s="319"/>
      <c r="MI110" s="319"/>
      <c r="MJ110" s="319"/>
      <c r="MK110" s="319"/>
      <c r="ML110" s="319"/>
      <c r="MM110" s="319"/>
      <c r="MN110" s="319"/>
      <c r="MO110" s="319"/>
      <c r="MP110" s="319"/>
      <c r="MQ110" s="319"/>
    </row>
    <row r="111" spans="1:355" s="317" customFormat="1" ht="12.75" customHeight="1" thickTop="1" thickBot="1" x14ac:dyDescent="0.25">
      <c r="A111" s="941"/>
      <c r="B111" s="1887" t="s">
        <v>9</v>
      </c>
      <c r="C111" s="1888"/>
      <c r="D111" s="1889">
        <f>SUM(D91,D90)</f>
        <v>44272</v>
      </c>
      <c r="E111" s="1890"/>
      <c r="F111" s="319"/>
      <c r="G111" s="1887" t="s">
        <v>9</v>
      </c>
      <c r="H111" s="1888"/>
      <c r="I111" s="1889">
        <f>SUM(I91,I90)</f>
        <v>44340</v>
      </c>
      <c r="J111" s="1890"/>
      <c r="K111" s="753"/>
      <c r="L111" s="603">
        <f>EB$320</f>
        <v>0.5</v>
      </c>
      <c r="M111" s="731">
        <f>(E110*L111)*(J110)</f>
        <v>10</v>
      </c>
      <c r="N111" s="729">
        <f>IF($BI$6="ON",$BR114,IF($BI$6="OFF",$BS114))</f>
        <v>13.558454425363278</v>
      </c>
      <c r="O111" s="1536">
        <f>$BS114</f>
        <v>27.116908850726553</v>
      </c>
      <c r="P111" s="671">
        <f>EB$321</f>
        <v>1</v>
      </c>
      <c r="Q111" s="731">
        <f>(E110*P111)*(J110)</f>
        <v>20</v>
      </c>
      <c r="R111" s="729">
        <f>IF($BI$6="ON",$BR115,IF($BI$6="OFF",$BS115))</f>
        <v>82.497657268401113</v>
      </c>
      <c r="S111" s="1536">
        <f>$BS115</f>
        <v>24.880245842851135</v>
      </c>
      <c r="T111" s="672">
        <f>EB$322</f>
        <v>4.7</v>
      </c>
      <c r="U111" s="731">
        <f>(E110*T111)*(J110)</f>
        <v>94</v>
      </c>
      <c r="V111" s="729">
        <f>IF($BI$6="ON",$BR116,IF($BI$6="OFF",$BS116))</f>
        <v>245.38492422113987</v>
      </c>
      <c r="W111" s="1536">
        <f>$BS116</f>
        <v>168.78065477821266</v>
      </c>
      <c r="X111" s="673">
        <f>EB$323</f>
        <v>5.7</v>
      </c>
      <c r="Y111" s="731">
        <f>(E110*X111)*(J110)</f>
        <v>114</v>
      </c>
      <c r="Z111" s="729">
        <f>IF($BI$6="ON",$BR117,IF($BI$6="OFF",$BS117))</f>
        <v>189.62702177300719</v>
      </c>
      <c r="AA111" s="1536">
        <f>$BS117</f>
        <v>135.44787269500515</v>
      </c>
      <c r="AB111" s="674">
        <f>EB$324</f>
        <v>3.8</v>
      </c>
      <c r="AC111" s="731">
        <f>(E110*AB111)*(J110)</f>
        <v>76</v>
      </c>
      <c r="AD111" s="729">
        <f>IF($BI$6="ON",$BR118,IF($BI$6="OFF",$BS118))</f>
        <v>157.68937907927594</v>
      </c>
      <c r="AE111" s="1536">
        <f>$BS118</f>
        <v>92.75845828192702</v>
      </c>
      <c r="AF111" s="675">
        <f>EB$325</f>
        <v>0</v>
      </c>
      <c r="AG111" s="731">
        <f>(E110*AF111)*(J110)</f>
        <v>0</v>
      </c>
      <c r="AH111" s="729">
        <f>IF($BI$6="ON",$BR119,IF($BI$6="OFF",$BS119))</f>
        <v>0</v>
      </c>
      <c r="AI111" s="1536">
        <f>$BS119</f>
        <v>0</v>
      </c>
      <c r="AJ111" s="677">
        <f>EB$326</f>
        <v>1.5</v>
      </c>
      <c r="AK111" s="731">
        <f>(E110*AJ111)*(J110)</f>
        <v>30</v>
      </c>
      <c r="AL111" s="729">
        <f>IF($BI$6="ON",$BR120,IF($BI$6="OFF",$BS120))</f>
        <v>17.151919643206096</v>
      </c>
      <c r="AM111" s="1536">
        <f>$BS120</f>
        <v>17.151919643206096</v>
      </c>
      <c r="AN111" s="676">
        <f>EB$327</f>
        <v>4</v>
      </c>
      <c r="AO111" s="728">
        <f>(E110*AN111)*(J110)</f>
        <v>80</v>
      </c>
      <c r="AP111" s="729">
        <f>IF($BI$6="ON",$BR121,IF($BI$6="OFF",$BS121))</f>
        <v>14.063439601151035</v>
      </c>
      <c r="AQ111" s="1536">
        <f>$BS121</f>
        <v>14.063439601151035</v>
      </c>
      <c r="AR111" s="1736">
        <f>EB$328</f>
        <v>0</v>
      </c>
      <c r="AS111" s="731">
        <f>(E110*AR111)*(J110)</f>
        <v>0</v>
      </c>
      <c r="AT111" s="729">
        <f>IF($BI$6="ON",$BR122,IF($BI$6="OFF",$BS122))</f>
        <v>0</v>
      </c>
      <c r="AU111" s="1536">
        <f>$BS122</f>
        <v>0</v>
      </c>
      <c r="AV111" s="648">
        <f>EB$329</f>
        <v>0</v>
      </c>
      <c r="AW111" s="728">
        <f>(E110*AV111)*(J110)</f>
        <v>0</v>
      </c>
      <c r="AX111" s="729">
        <f>IF($BI$6="ON",$BR123,IF($BI$6="OFF",$BS123))</f>
        <v>0</v>
      </c>
      <c r="AY111" s="1536">
        <f>$BS123</f>
        <v>0</v>
      </c>
      <c r="AZ111" s="750">
        <f>EB$332</f>
        <v>0.5</v>
      </c>
      <c r="BA111" s="748">
        <f>(E110*AZ111)*(J110)</f>
        <v>10</v>
      </c>
      <c r="BB111" s="749">
        <f>IF($BI$6="ON",$BR126,IF($BI$6="OFF",$BS126))</f>
        <v>0</v>
      </c>
      <c r="BC111" s="894"/>
      <c r="BD111" s="650">
        <v>2</v>
      </c>
      <c r="BE111" s="670">
        <f>(E110*BD111)*(J110)</f>
        <v>40</v>
      </c>
      <c r="BF111" s="319"/>
      <c r="BG111" s="699">
        <f>IF($BG$6&lt;&gt;0,BG112-$BG$6,0)</f>
        <v>1.4999191719438285</v>
      </c>
      <c r="BH111" s="1402">
        <f>IF($BH$6&lt;&gt;0,BS110-$BH$6,0)</f>
        <v>509.85445345794102</v>
      </c>
      <c r="BI111" s="700">
        <f>IF($BN$6="OFF",$BG111*500,IF($BN$6="ON",$BG111*550))</f>
        <v>749.95958597191429</v>
      </c>
      <c r="BJ111" s="701">
        <f>(BG111*640)</f>
        <v>959.94827004405022</v>
      </c>
      <c r="BK111" s="702">
        <f>(BG111*700)</f>
        <v>1049.94342036068</v>
      </c>
      <c r="BL111" s="1575">
        <f>IF(BL112&lt;&gt;0,BL112/MIN(BL112:BN112),0)</f>
        <v>2.981217562973431</v>
      </c>
      <c r="BM111" s="1575">
        <f>IF(BM112&lt;&gt;0,BM112/MIN(BL112:BN112),0)</f>
        <v>1</v>
      </c>
      <c r="BN111" s="1575">
        <f>IF(BN112&lt;&gt;0,BN112/MIN(BL112:BN112),0)</f>
        <v>3.743871643639507</v>
      </c>
      <c r="BO111" s="1575">
        <f>IF(CN112&lt;&gt;0,CN112/CN112,0)</f>
        <v>1</v>
      </c>
      <c r="BP111" s="1576">
        <f>IF($CO112&lt;&gt;0,$CO112/$CN112,0)</f>
        <v>1.9096464309539694</v>
      </c>
      <c r="BQ111" s="1484"/>
      <c r="BR111" s="923" t="s">
        <v>670</v>
      </c>
      <c r="BS111" s="925">
        <f>IF($CN110&lt;&gt;0,$CO110/$CN110,0)</f>
        <v>2.125230273670085</v>
      </c>
      <c r="BT111" s="924" t="s">
        <v>926</v>
      </c>
      <c r="BU111" s="1151" t="str">
        <f>$BU$11</f>
        <v>PPM        Handicaps</v>
      </c>
      <c r="BV111" s="1152">
        <f>SUM(CK111:DM111)</f>
        <v>608.59739023647114</v>
      </c>
      <c r="BW111" s="1232">
        <f t="shared" ref="BW111:CC111" si="1185">SUM(BW$310*BW110)</f>
        <v>8.873377320264062</v>
      </c>
      <c r="BX111" s="1232">
        <f t="shared" si="1185"/>
        <v>114.09899253930314</v>
      </c>
      <c r="BY111" s="1232">
        <f t="shared" si="1185"/>
        <v>0</v>
      </c>
      <c r="BZ111" s="1232">
        <f t="shared" si="1185"/>
        <v>38.938232002091191</v>
      </c>
      <c r="CA111" s="1232">
        <f t="shared" si="1185"/>
        <v>0</v>
      </c>
      <c r="CB111" s="1232">
        <f t="shared" si="1185"/>
        <v>147.06578524138041</v>
      </c>
      <c r="CC111" s="1232">
        <f t="shared" si="1185"/>
        <v>0</v>
      </c>
      <c r="CD111" s="1232">
        <f t="shared" ref="CD111" si="1186">SUM(CD$310*CD110)</f>
        <v>0</v>
      </c>
      <c r="CE111" s="1232">
        <f>SUM(CE$310*CE110)</f>
        <v>0</v>
      </c>
      <c r="CF111" s="1232">
        <f>SUM(CF$310*CF110)</f>
        <v>0</v>
      </c>
      <c r="CG111" s="1232">
        <f>SUM(CG$310*CG110)</f>
        <v>0.26417437252311754</v>
      </c>
      <c r="CH111" s="1232">
        <f>SUM(CH$310*CH110)</f>
        <v>0</v>
      </c>
      <c r="CI111" s="1232">
        <f t="shared" ref="CI111:DM111" si="1187">SUM(CI$310*CI110)</f>
        <v>0</v>
      </c>
      <c r="CJ111" s="1232">
        <f t="shared" si="1187"/>
        <v>27.097490092470281</v>
      </c>
      <c r="CK111" s="905">
        <f t="shared" si="1187"/>
        <v>122.97236985956721</v>
      </c>
      <c r="CL111" s="905">
        <f t="shared" si="1187"/>
        <v>38.938232002091191</v>
      </c>
      <c r="CM111" s="905">
        <f t="shared" si="1187"/>
        <v>147.06578524138041</v>
      </c>
      <c r="CN111" s="905">
        <f t="shared" si="1187"/>
        <v>43.903331128751645</v>
      </c>
      <c r="CO111" s="905">
        <f t="shared" si="1187"/>
        <v>186.60937685957046</v>
      </c>
      <c r="CP111" s="905">
        <f t="shared" si="1187"/>
        <v>28.896455381651485</v>
      </c>
      <c r="CQ111" s="905">
        <f t="shared" si="1187"/>
        <v>27.097490092470281</v>
      </c>
      <c r="CR111" s="905">
        <f t="shared" si="1187"/>
        <v>7.6604269442927227E-3</v>
      </c>
      <c r="CS111" s="905">
        <f t="shared" si="1187"/>
        <v>2.0575547989787957</v>
      </c>
      <c r="CT111" s="905">
        <f t="shared" si="1187"/>
        <v>0.97734784634472771</v>
      </c>
      <c r="CU111" s="905">
        <f t="shared" si="1187"/>
        <v>1.6087594603602831E-2</v>
      </c>
      <c r="CV111" s="905">
        <f t="shared" si="1187"/>
        <v>0.34867146090473933</v>
      </c>
      <c r="CW111" s="905">
        <f t="shared" si="1187"/>
        <v>0.20550972778942114</v>
      </c>
      <c r="CX111" s="905">
        <f t="shared" si="1187"/>
        <v>0.21395886913684517</v>
      </c>
      <c r="CY111" s="905">
        <f t="shared" si="1187"/>
        <v>2.5493262879788641</v>
      </c>
      <c r="CZ111" s="905">
        <f t="shared" si="1187"/>
        <v>1.229669749009247</v>
      </c>
      <c r="DA111" s="905">
        <f t="shared" si="1187"/>
        <v>0.90778576869577021</v>
      </c>
      <c r="DB111" s="905">
        <f t="shared" si="1187"/>
        <v>4.0903257994426321</v>
      </c>
      <c r="DC111" s="905">
        <f t="shared" si="1187"/>
        <v>0.51045134115960256</v>
      </c>
      <c r="DD111" s="905">
        <f t="shared" si="1187"/>
        <v>0</v>
      </c>
      <c r="DE111" s="905">
        <f t="shared" si="1187"/>
        <v>0</v>
      </c>
      <c r="DF111" s="905">
        <f t="shared" si="1187"/>
        <v>0</v>
      </c>
      <c r="DG111" s="905">
        <f t="shared" si="1187"/>
        <v>0</v>
      </c>
      <c r="DH111" s="905">
        <f t="shared" si="1187"/>
        <v>0</v>
      </c>
      <c r="DI111" s="905">
        <f t="shared" si="1187"/>
        <v>0</v>
      </c>
      <c r="DJ111" s="905">
        <f t="shared" ref="DJ111:DL111" si="1188">SUM(DJ$310*DJ110)</f>
        <v>0</v>
      </c>
      <c r="DK111" s="905">
        <f t="shared" si="1188"/>
        <v>0</v>
      </c>
      <c r="DL111" s="905">
        <f t="shared" si="1188"/>
        <v>0</v>
      </c>
      <c r="DM111" s="905">
        <f t="shared" si="1187"/>
        <v>0</v>
      </c>
      <c r="DN111" s="933"/>
      <c r="DT111" s="739"/>
      <c r="EM111" s="618"/>
      <c r="EN111" s="618"/>
      <c r="EO111" s="618"/>
      <c r="EP111" s="618"/>
      <c r="EQ111" s="618"/>
      <c r="ER111" s="618"/>
      <c r="ES111" s="618"/>
      <c r="ET111" s="618"/>
      <c r="EU111" s="618"/>
      <c r="EV111" s="618"/>
      <c r="EW111" s="618"/>
      <c r="EX111" s="618"/>
      <c r="EY111" s="618"/>
      <c r="EZ111" s="1347"/>
      <c r="FA111" s="539"/>
      <c r="FB111" s="319"/>
      <c r="FC111" s="319"/>
      <c r="FD111" s="319"/>
      <c r="FE111" s="319"/>
      <c r="FF111" s="319"/>
      <c r="FG111" s="319"/>
      <c r="FH111" s="319"/>
      <c r="FI111" s="319"/>
      <c r="FJ111" s="319"/>
      <c r="FK111" s="319"/>
      <c r="FL111" s="319"/>
      <c r="FM111" s="319"/>
      <c r="FN111" s="319"/>
      <c r="FO111" s="1221">
        <f>SUM(FO114:FO128)+SUM(FA114:FA128)+SUM(FB114:FB128)+SUM(FC114:FC128)</f>
        <v>0.77800000000000002</v>
      </c>
      <c r="FP111" s="1221">
        <f>SUM(FP114:FP128)+SUM(FD114:FD128)+SUM(FE114:FE128)</f>
        <v>0.26096720000000001</v>
      </c>
      <c r="FQ111" s="1221">
        <f>SUM(FQ114:FQ128)+SUM(FF114:FF128)</f>
        <v>0.97702769999999994</v>
      </c>
      <c r="FR111" s="1221">
        <f>SUM(FR114:FR128)+SUM(FG114:FG128)+SUM(FH114:FH128)</f>
        <v>0.14990000000000001</v>
      </c>
      <c r="FS111" s="1221">
        <f>SUM(FS114:FS128)+SUM(FI114:FI128)+SUM(FJ114:FJ128)</f>
        <v>0.28625600000000001</v>
      </c>
      <c r="FT111" s="1221">
        <f>SUM(FT114:FT128)+SUM(FK114:FK128)+SUM(FL114:FL128)</f>
        <v>0.1044998</v>
      </c>
      <c r="FU111" s="1221">
        <f>SUM(FU114:FU128)+SUM(FM114:FM128)+SUM(FN114:FN128)</f>
        <v>0.14652000000000001</v>
      </c>
      <c r="FV111" s="1221">
        <f>SUM(FV114:FV128)</f>
        <v>2.3500000000000002E-5</v>
      </c>
      <c r="FW111" s="1221">
        <f t="shared" ref="FW111:GQ111" si="1189">SUM(FW114:FW128)</f>
        <v>6.4498000000000003E-3</v>
      </c>
      <c r="FX111" s="1221">
        <f t="shared" si="1189"/>
        <v>3.14979E-3</v>
      </c>
      <c r="FY111" s="1221">
        <f t="shared" si="1189"/>
        <v>4.9100000000000001E-5</v>
      </c>
      <c r="FZ111" s="1221">
        <f t="shared" si="1189"/>
        <v>1.1548800000000001E-3</v>
      </c>
      <c r="GA111" s="1221">
        <f t="shared" si="1189"/>
        <v>6.4995999999999999E-4</v>
      </c>
      <c r="GB111" s="1221">
        <f t="shared" si="1189"/>
        <v>6.9994000000000002E-4</v>
      </c>
      <c r="GC111" s="1221">
        <f t="shared" si="1189"/>
        <v>9.6492000000000001E-3</v>
      </c>
      <c r="GD111" s="1221">
        <f t="shared" si="1189"/>
        <v>4.6543000000000001E-3</v>
      </c>
      <c r="GE111" s="1221">
        <f t="shared" si="1189"/>
        <v>3.2750000000000001E-3</v>
      </c>
      <c r="GF111" s="1221">
        <f t="shared" si="1189"/>
        <v>1.3859999999999997E-2</v>
      </c>
      <c r="GG111" s="1221">
        <f t="shared" si="1189"/>
        <v>1.725E-3</v>
      </c>
      <c r="GH111" s="1221">
        <f t="shared" si="1189"/>
        <v>0</v>
      </c>
      <c r="GI111" s="1221">
        <f t="shared" si="1189"/>
        <v>0</v>
      </c>
      <c r="GJ111" s="1221">
        <f t="shared" ref="GJ111" si="1190">SUM(GJ114:GJ128)</f>
        <v>0</v>
      </c>
      <c r="GK111" s="1221">
        <f t="shared" si="1189"/>
        <v>0</v>
      </c>
      <c r="GL111" s="1221">
        <f t="shared" si="1189"/>
        <v>0</v>
      </c>
      <c r="GM111" s="1221">
        <f t="shared" si="1189"/>
        <v>0</v>
      </c>
      <c r="GN111" s="1221">
        <f t="shared" ref="GN111:GP111" si="1191">SUM(GN114:GN128)</f>
        <v>0</v>
      </c>
      <c r="GO111" s="1221">
        <f t="shared" si="1191"/>
        <v>0</v>
      </c>
      <c r="GP111" s="1221">
        <f t="shared" si="1191"/>
        <v>0</v>
      </c>
      <c r="GQ111" s="1221">
        <f t="shared" si="1189"/>
        <v>0</v>
      </c>
      <c r="GR111" s="618"/>
      <c r="GS111" s="618"/>
      <c r="GT111" s="618"/>
      <c r="GU111" s="618"/>
      <c r="GV111" s="618"/>
      <c r="GW111" s="618"/>
      <c r="GX111" s="618"/>
      <c r="GY111" s="618"/>
      <c r="GZ111" s="1362"/>
      <c r="HA111" s="1214">
        <f t="shared" ref="HA111:IQ111" si="1192">SUM(HA114:HA128)*1000</f>
        <v>8.873377320264062</v>
      </c>
      <c r="HB111" s="1214">
        <f t="shared" si="1192"/>
        <v>114.09899253930314</v>
      </c>
      <c r="HC111" s="1214">
        <f t="shared" si="1192"/>
        <v>0</v>
      </c>
      <c r="HD111" s="1214">
        <f t="shared" si="1192"/>
        <v>38.938232002091191</v>
      </c>
      <c r="HE111" s="1214">
        <f t="shared" si="1192"/>
        <v>0</v>
      </c>
      <c r="HF111" s="1214">
        <f t="shared" si="1192"/>
        <v>147.06578524138041</v>
      </c>
      <c r="HG111" s="1214">
        <f t="shared" si="1192"/>
        <v>0</v>
      </c>
      <c r="HH111" s="1214">
        <f t="shared" ref="HH111" si="1193">SUM(HH114:HH128)*1000</f>
        <v>0</v>
      </c>
      <c r="HI111" s="1214">
        <f t="shared" si="1192"/>
        <v>0</v>
      </c>
      <c r="HJ111" s="1214">
        <f t="shared" si="1192"/>
        <v>0</v>
      </c>
      <c r="HK111" s="1214">
        <f t="shared" si="1192"/>
        <v>0.26417437252311754</v>
      </c>
      <c r="HL111" s="1214">
        <f t="shared" ref="HL111" si="1194">SUM(HL114:HL128)*1000</f>
        <v>0</v>
      </c>
      <c r="HM111" s="1214">
        <f t="shared" si="1192"/>
        <v>0</v>
      </c>
      <c r="HN111" s="1214">
        <f t="shared" si="1192"/>
        <v>27.097490092470281</v>
      </c>
      <c r="HO111" s="1214">
        <f t="shared" si="1192"/>
        <v>0</v>
      </c>
      <c r="HP111" s="1214">
        <f t="shared" si="1192"/>
        <v>0</v>
      </c>
      <c r="HQ111" s="1214">
        <f t="shared" si="1192"/>
        <v>0</v>
      </c>
      <c r="HR111" s="1214">
        <f t="shared" si="1192"/>
        <v>43.903331128751645</v>
      </c>
      <c r="HS111" s="1214">
        <f t="shared" si="1192"/>
        <v>93.30468842978523</v>
      </c>
      <c r="HT111" s="1214">
        <f t="shared" si="1192"/>
        <v>28.632281009128366</v>
      </c>
      <c r="HU111" s="1214">
        <f t="shared" si="1192"/>
        <v>0</v>
      </c>
      <c r="HV111" s="1214">
        <f t="shared" si="1192"/>
        <v>7.6604269442927227E-3</v>
      </c>
      <c r="HW111" s="1214">
        <f t="shared" si="1192"/>
        <v>2.0575547989787957</v>
      </c>
      <c r="HX111" s="1214">
        <f t="shared" si="1192"/>
        <v>0.97734784634472771</v>
      </c>
      <c r="HY111" s="1214">
        <f t="shared" si="1192"/>
        <v>1.6087594603602831E-2</v>
      </c>
      <c r="HZ111" s="1214">
        <f t="shared" si="1192"/>
        <v>0.34867146090473933</v>
      </c>
      <c r="IA111" s="1214">
        <f t="shared" si="1192"/>
        <v>0.20550972778942114</v>
      </c>
      <c r="IB111" s="1214">
        <f t="shared" si="1192"/>
        <v>0.21395886913684517</v>
      </c>
      <c r="IC111" s="1214">
        <f t="shared" si="1192"/>
        <v>2.5493262879788641</v>
      </c>
      <c r="ID111" s="1214">
        <f t="shared" si="1192"/>
        <v>1.229669749009247</v>
      </c>
      <c r="IE111" s="1214">
        <f t="shared" si="1192"/>
        <v>0.90778576869577021</v>
      </c>
      <c r="IF111" s="1214">
        <f t="shared" si="1192"/>
        <v>4.0903257994426321</v>
      </c>
      <c r="IG111" s="1214">
        <f t="shared" si="1192"/>
        <v>0.51045134115960256</v>
      </c>
      <c r="IH111" s="1214">
        <f t="shared" si="1192"/>
        <v>0</v>
      </c>
      <c r="II111" s="1214">
        <f t="shared" si="1192"/>
        <v>0</v>
      </c>
      <c r="IJ111" s="1214">
        <f t="shared" ref="IJ111" si="1195">SUM(IJ114:IJ128)*1000</f>
        <v>0</v>
      </c>
      <c r="IK111" s="1214">
        <f t="shared" si="1192"/>
        <v>0</v>
      </c>
      <c r="IL111" s="1214">
        <f t="shared" si="1192"/>
        <v>0</v>
      </c>
      <c r="IM111" s="1214">
        <f t="shared" si="1192"/>
        <v>0</v>
      </c>
      <c r="IN111" s="1214">
        <f t="shared" ref="IN111:IP111" si="1196">SUM(IN114:IN128)*1000</f>
        <v>0</v>
      </c>
      <c r="IO111" s="1214">
        <f t="shared" si="1196"/>
        <v>0</v>
      </c>
      <c r="IP111" s="1214">
        <f t="shared" si="1196"/>
        <v>0</v>
      </c>
      <c r="IQ111" s="1214">
        <f t="shared" si="1192"/>
        <v>0</v>
      </c>
      <c r="IR111" s="618"/>
      <c r="IS111" s="618"/>
      <c r="IT111" s="618"/>
      <c r="IU111" s="618"/>
      <c r="IV111" s="618"/>
      <c r="IW111" s="618"/>
      <c r="IX111" s="618"/>
      <c r="IY111" s="618"/>
      <c r="IZ111" s="1361"/>
      <c r="JA111" s="159"/>
      <c r="JB111" s="159"/>
      <c r="JC111" s="159"/>
      <c r="JD111" s="159"/>
      <c r="JE111" s="159"/>
      <c r="JF111" s="159"/>
      <c r="JG111" s="159"/>
      <c r="JH111" s="159"/>
      <c r="JI111" s="159"/>
      <c r="JJ111" s="159"/>
      <c r="JK111" s="159"/>
      <c r="JL111" s="159"/>
      <c r="JM111" s="159"/>
      <c r="JN111" s="1228">
        <f>SUM(JO111:KQ111)</f>
        <v>4284.183579999999</v>
      </c>
      <c r="JO111" s="1214">
        <f>SUM(JO114:JO128)+SUM(JA114:JA128)+SUM(JB114:JB128)+SUM(JC114:JC128)</f>
        <v>402.45</v>
      </c>
      <c r="JP111" s="1214">
        <f>SUM(JP114:JP128)+SUM(JD114:JD128)+SUM(JE114:JE128)</f>
        <v>1280.04</v>
      </c>
      <c r="JQ111" s="1214">
        <f>SUM(JQ114:JQ128)+SUM(JF114:JF128)</f>
        <v>1315.55</v>
      </c>
      <c r="JR111" s="1214">
        <f>SUM(JR114:JR128)+SUM(JG114:JG128)+SUM(JH114:JH128)</f>
        <v>268.52499999999998</v>
      </c>
      <c r="JS111" s="1214">
        <f>SUM(JS114:JS128)+SUM(JI114:JI128)+SUM(JJ114:JJ128)</f>
        <v>469.25599999999997</v>
      </c>
      <c r="JT111" s="1214">
        <f>SUM(JT114:JT128)+SUM(JK114:JK128)+SUM(JL114:JL128)</f>
        <v>193.97</v>
      </c>
      <c r="JU111" s="1214">
        <f>SUM(JU114:JU128)+SUM(JM114:JM128)+SUM(JN114:JN128)</f>
        <v>308</v>
      </c>
      <c r="JV111" s="1214">
        <f t="shared" ref="JV111:KQ111" si="1197">SUM(JV114:JV128)</f>
        <v>2.3350000000000003E-2</v>
      </c>
      <c r="JW111" s="1214">
        <f t="shared" si="1197"/>
        <v>10.1098</v>
      </c>
      <c r="JX111" s="1214">
        <f t="shared" si="1197"/>
        <v>3.1347899999999997</v>
      </c>
      <c r="JY111" s="1214">
        <f t="shared" si="1197"/>
        <v>6.1859999999999998E-2</v>
      </c>
      <c r="JZ111" s="1214">
        <f t="shared" si="1197"/>
        <v>1.15038</v>
      </c>
      <c r="KA111" s="1214">
        <f t="shared" si="1197"/>
        <v>0.66496</v>
      </c>
      <c r="KB111" s="1214">
        <f t="shared" si="1197"/>
        <v>0.69694</v>
      </c>
      <c r="KC111" s="1214">
        <f t="shared" si="1197"/>
        <v>17.824199999999998</v>
      </c>
      <c r="KD111" s="1214">
        <f t="shared" si="1197"/>
        <v>4.6543000000000001</v>
      </c>
      <c r="KE111" s="1214">
        <f t="shared" si="1197"/>
        <v>2.3505000000000003</v>
      </c>
      <c r="KF111" s="1214">
        <f t="shared" si="1197"/>
        <v>5.1119999999999992</v>
      </c>
      <c r="KG111" s="1214">
        <f t="shared" si="1197"/>
        <v>0.60950000000000004</v>
      </c>
      <c r="KH111" s="1214">
        <f t="shared" si="1197"/>
        <v>0</v>
      </c>
      <c r="KI111" s="1214">
        <f t="shared" si="1197"/>
        <v>0</v>
      </c>
      <c r="KJ111" s="1214">
        <f t="shared" si="1197"/>
        <v>0</v>
      </c>
      <c r="KK111" s="1214">
        <f t="shared" si="1197"/>
        <v>0</v>
      </c>
      <c r="KL111" s="1214">
        <f t="shared" si="1197"/>
        <v>0</v>
      </c>
      <c r="KM111" s="1214">
        <f t="shared" si="1197"/>
        <v>0</v>
      </c>
      <c r="KN111" s="1214">
        <f t="shared" ref="KN111:KP111" si="1198">SUM(KN114:KN128)</f>
        <v>0</v>
      </c>
      <c r="KO111" s="1214">
        <f t="shared" si="1198"/>
        <v>0</v>
      </c>
      <c r="KP111" s="1214">
        <f t="shared" si="1198"/>
        <v>0</v>
      </c>
      <c r="KQ111" s="1214">
        <f t="shared" si="1197"/>
        <v>0</v>
      </c>
      <c r="KR111" s="618"/>
      <c r="KS111" s="618"/>
      <c r="KT111" s="618"/>
      <c r="KU111" s="618"/>
      <c r="KV111" s="618"/>
      <c r="KW111" s="618"/>
      <c r="KX111" s="618"/>
      <c r="KY111" s="618"/>
      <c r="KZ111" s="1361"/>
      <c r="LA111" s="319"/>
      <c r="LB111" s="319"/>
      <c r="LC111" s="319"/>
      <c r="LD111" s="319"/>
      <c r="LE111" s="319"/>
      <c r="LF111" s="319"/>
      <c r="LG111" s="319"/>
      <c r="LH111" s="319"/>
      <c r="LI111" s="319"/>
      <c r="LJ111" s="319"/>
      <c r="LK111" s="319"/>
      <c r="LL111" s="319"/>
      <c r="LM111" s="319"/>
      <c r="LN111" s="319"/>
      <c r="LO111" s="1214">
        <f>SUM(LO114:LO128)+SUM(LA114:LA128)+SUM(LB114:LB128)+SUM(LC114:LC128)</f>
        <v>144.96494602209185</v>
      </c>
      <c r="LP111" s="1214">
        <f>SUM(LP114:LP128)+SUM(LD114:LD128)+SUM(LE114:LE128)</f>
        <v>737.63415567472157</v>
      </c>
      <c r="LQ111" s="1214">
        <f>SUM(LQ114:LQ128)+SUM(LF114:LF128)</f>
        <v>610.34762829351439</v>
      </c>
      <c r="LR111" s="1214">
        <f>SUM(LR114:LR128)+SUM(LG114:LG128)+SUM(LH114:LH128)</f>
        <v>152.86575443848952</v>
      </c>
      <c r="LS111" s="1214">
        <f>SUM(LS114:LS128)+SUM(LI114:LI128)+SUM(LJ114:LJ128)</f>
        <v>124.90197093791281</v>
      </c>
      <c r="LT111" s="1214">
        <f>SUM(LT114:LT128)+SUM(LK114:LK128)+SUM(LL114:LL128)</f>
        <v>162.00223425617423</v>
      </c>
      <c r="LU111" s="1214">
        <f>SUM(LU114:LU128)+SUM(LM114:LM128)+SUM(LN114:LN128)</f>
        <v>616</v>
      </c>
      <c r="LV111" s="1214">
        <f t="shared" ref="LV111:MQ111" si="1199">SUM(LV114:LV128)</f>
        <v>6.1690885072655226E-3</v>
      </c>
      <c r="LW111" s="1214">
        <f t="shared" si="1199"/>
        <v>3.2227194187582562</v>
      </c>
      <c r="LX111" s="1214">
        <f t="shared" si="1199"/>
        <v>1.4166988507265521</v>
      </c>
      <c r="LY111" s="1214">
        <f t="shared" si="1199"/>
        <v>4.4870541611624834E-2</v>
      </c>
      <c r="LZ111" s="1214">
        <f t="shared" si="1199"/>
        <v>0.63495265521796562</v>
      </c>
      <c r="MA111" s="1214">
        <f t="shared" si="1199"/>
        <v>0.38434177014531046</v>
      </c>
      <c r="MB111" s="1214">
        <f t="shared" si="1199"/>
        <v>0.35332177014531041</v>
      </c>
      <c r="MC111" s="1214">
        <f t="shared" si="1199"/>
        <v>18.290849048625795</v>
      </c>
      <c r="MD111" s="1214">
        <f t="shared" si="1199"/>
        <v>4.6543000000000001</v>
      </c>
      <c r="ME111" s="1214">
        <f t="shared" si="1199"/>
        <v>1.4540102464347968</v>
      </c>
      <c r="MF111" s="1214">
        <f t="shared" si="1199"/>
        <v>10.170660982143554</v>
      </c>
      <c r="MG111" s="1214">
        <f t="shared" si="1199"/>
        <v>1.2880388841927304</v>
      </c>
      <c r="MH111" s="1214">
        <f t="shared" si="1199"/>
        <v>0</v>
      </c>
      <c r="MI111" s="1214">
        <f t="shared" si="1199"/>
        <v>0</v>
      </c>
      <c r="MJ111" s="1214">
        <f t="shared" si="1199"/>
        <v>0</v>
      </c>
      <c r="MK111" s="1214">
        <f t="shared" si="1199"/>
        <v>0</v>
      </c>
      <c r="ML111" s="1214">
        <f t="shared" si="1199"/>
        <v>0</v>
      </c>
      <c r="MM111" s="1214">
        <f t="shared" si="1199"/>
        <v>0</v>
      </c>
      <c r="MN111" s="1214">
        <f t="shared" ref="MN111:MP111" si="1200">SUM(MN114:MN128)</f>
        <v>0</v>
      </c>
      <c r="MO111" s="1214">
        <f t="shared" si="1200"/>
        <v>0</v>
      </c>
      <c r="MP111" s="1214">
        <f t="shared" si="1200"/>
        <v>0</v>
      </c>
      <c r="MQ111" s="1214">
        <f t="shared" si="1199"/>
        <v>0</v>
      </c>
    </row>
    <row r="112" spans="1:355" s="317" customFormat="1" ht="11.25" customHeight="1" thickTop="1" thickBot="1" x14ac:dyDescent="0.3">
      <c r="A112" s="941"/>
      <c r="B112" s="1958" t="s">
        <v>636</v>
      </c>
      <c r="C112" s="1959"/>
      <c r="D112" s="601">
        <f>SUM(C7,D30,D50,D70,D90)</f>
        <v>46</v>
      </c>
      <c r="E112" s="706">
        <f>(D112/7)</f>
        <v>6.5714285714285712</v>
      </c>
      <c r="F112" s="753"/>
      <c r="G112" s="1958" t="s">
        <v>636</v>
      </c>
      <c r="H112" s="1959"/>
      <c r="I112" s="601">
        <f>SUM(H7,I30,I50,I70,I90)</f>
        <v>51</v>
      </c>
      <c r="J112" s="706">
        <f>(I112/7)</f>
        <v>7.2857142857142856</v>
      </c>
      <c r="K112" s="753"/>
      <c r="L112" s="1843" t="s">
        <v>662</v>
      </c>
      <c r="M112" s="1844"/>
      <c r="N112" s="1844"/>
      <c r="O112" s="1844"/>
      <c r="P112" s="1844"/>
      <c r="Q112" s="1844"/>
      <c r="R112" s="1844"/>
      <c r="S112" s="1844"/>
      <c r="T112" s="1844"/>
      <c r="U112" s="1844"/>
      <c r="V112" s="1844"/>
      <c r="W112" s="1844"/>
      <c r="X112" s="1844"/>
      <c r="Y112" s="1844"/>
      <c r="Z112" s="1844"/>
      <c r="AA112" s="1844"/>
      <c r="AB112" s="1844"/>
      <c r="AC112" s="1844"/>
      <c r="AD112" s="1844"/>
      <c r="AE112" s="1844"/>
      <c r="AF112" s="1844"/>
      <c r="AG112" s="1844"/>
      <c r="AH112" s="1844"/>
      <c r="AI112" s="1844"/>
      <c r="AJ112" s="1844"/>
      <c r="AK112" s="1844"/>
      <c r="AL112" s="1844"/>
      <c r="AM112" s="1844"/>
      <c r="AN112" s="1844"/>
      <c r="AO112" s="1844"/>
      <c r="AP112" s="1844"/>
      <c r="AQ112" s="1844"/>
      <c r="AR112" s="1844"/>
      <c r="AS112" s="1844"/>
      <c r="AT112" s="1844"/>
      <c r="AU112" s="1845"/>
      <c r="AV112" s="1518">
        <f>EB$330</f>
        <v>0</v>
      </c>
      <c r="AW112" s="748">
        <f>(E110*AV112)*(J110)</f>
        <v>0</v>
      </c>
      <c r="AX112" s="749">
        <f>IF($BI$6="ON",$BR124,IF($BI$6="OFF",$BS124))</f>
        <v>0</v>
      </c>
      <c r="AY112" s="1536">
        <f>$BS124</f>
        <v>0</v>
      </c>
      <c r="AZ112" s="1514">
        <f>EB$333</f>
        <v>0.5</v>
      </c>
      <c r="BA112" s="748">
        <f>(E110*AZ112)*(J110)</f>
        <v>10</v>
      </c>
      <c r="BB112" s="749">
        <f>IF($BI$6="ON",$BR127,IF($BI$6="OFF",$BS127))</f>
        <v>0</v>
      </c>
      <c r="BC112" s="1502"/>
      <c r="BD112" s="778">
        <v>2</v>
      </c>
      <c r="BE112" s="779">
        <f>(E110*BD112)*(J110)</f>
        <v>40</v>
      </c>
      <c r="BF112" s="830"/>
      <c r="BG112" s="767">
        <f>IF($BI$6="ON",SUM(BR114:BR128)/500,IF($BI$6="OFF",$BT110))</f>
        <v>1.5107956686413186</v>
      </c>
      <c r="BH112" s="1403">
        <f>BS110</f>
        <v>515.29270180668607</v>
      </c>
      <c r="BI112" s="1136">
        <f>IF($BN$6="OFF",$BG112*500,IF($BN$6="ON",$BG112*550))</f>
        <v>755.39783432065929</v>
      </c>
      <c r="BJ112" s="768">
        <f>(BG112*640)</f>
        <v>966.90922793044388</v>
      </c>
      <c r="BK112" s="769">
        <f>(BG112*700)</f>
        <v>1057.556968048923</v>
      </c>
      <c r="BL112" s="1577">
        <f>CK112</f>
        <v>0.77800000000000002</v>
      </c>
      <c r="BM112" s="1577">
        <f>CL112</f>
        <v>0.26096720000000001</v>
      </c>
      <c r="BN112" s="1577">
        <f>CM112</f>
        <v>0.97702769999999994</v>
      </c>
      <c r="BO112" s="1577">
        <f>$CN112</f>
        <v>0.14990000000000001</v>
      </c>
      <c r="BP112" s="1578">
        <f>$CO112</f>
        <v>0.28625600000000001</v>
      </c>
      <c r="BQ112" s="1484"/>
      <c r="BR112" s="923" t="s">
        <v>1395</v>
      </c>
      <c r="BS112" s="925">
        <f>IF(CL110&lt;&gt;0,CM110/CL110,0)/2</f>
        <v>1.8884497019983111</v>
      </c>
      <c r="BT112" s="924" t="s">
        <v>1396</v>
      </c>
      <c r="BU112" s="1153" t="str">
        <f>$BU$12</f>
        <v>Elemental %</v>
      </c>
      <c r="BV112" s="1320">
        <f>SUM(CK112:DM112)</f>
        <v>2.7485111700000009</v>
      </c>
      <c r="BW112" s="1200">
        <f t="shared" ref="BW112:CD112" si="1201">SUM(FA114:FA128)</f>
        <v>2.835E-2</v>
      </c>
      <c r="BX112" s="1200">
        <f t="shared" si="1201"/>
        <v>0.36065000000000003</v>
      </c>
      <c r="BY112" s="1200">
        <f t="shared" si="1201"/>
        <v>0</v>
      </c>
      <c r="BZ112" s="1200">
        <f t="shared" si="1201"/>
        <v>0.13048360000000001</v>
      </c>
      <c r="CA112" s="1200">
        <f t="shared" si="1201"/>
        <v>0</v>
      </c>
      <c r="CB112" s="1200">
        <f t="shared" si="1201"/>
        <v>0.48851384999999997</v>
      </c>
      <c r="CC112" s="1200">
        <f t="shared" si="1201"/>
        <v>0</v>
      </c>
      <c r="CD112" s="1200">
        <f t="shared" si="1201"/>
        <v>0</v>
      </c>
      <c r="CE112" s="1200">
        <f t="shared" ref="CE112:CJ112" si="1202">SUM(FI114:FI128)</f>
        <v>0</v>
      </c>
      <c r="CF112" s="1200">
        <f t="shared" si="1202"/>
        <v>0</v>
      </c>
      <c r="CG112" s="1200">
        <f t="shared" si="1202"/>
        <v>9.9989999999999996E-4</v>
      </c>
      <c r="CH112" s="1200">
        <f t="shared" si="1202"/>
        <v>0</v>
      </c>
      <c r="CI112" s="1200">
        <f t="shared" si="1202"/>
        <v>0</v>
      </c>
      <c r="CJ112" s="1200">
        <f t="shared" si="1202"/>
        <v>7.3260000000000006E-2</v>
      </c>
      <c r="CK112" s="1200">
        <f>SUM(FO114:FO128)+SUM(FA114:FA128)+SUM(FB114:FB128)+SUM(FC114:FC128)</f>
        <v>0.77800000000000002</v>
      </c>
      <c r="CL112" s="1200">
        <f>SUM(FP114:FP128)+SUM(FD114:FD128)+SUM(FE114:FE128)</f>
        <v>0.26096720000000001</v>
      </c>
      <c r="CM112" s="1200">
        <f>SUM(FQ114:FQ128)+SUM(FF114:FF128)</f>
        <v>0.97702769999999994</v>
      </c>
      <c r="CN112" s="1200">
        <f>SUM(FR114:FR129)+SUM(FG114:FG129)+SUM(FH114:FH129)</f>
        <v>0.14990000000000001</v>
      </c>
      <c r="CO112" s="1200">
        <f>SUM(FS114:FS128)+SUM(FI114:FI128)+SUM(FJ114:FJ128)</f>
        <v>0.28625600000000001</v>
      </c>
      <c r="CP112" s="1200">
        <f>SUM(FT114:FT129)+SUM(FK114:FK129)+SUM(FL114:FL129)</f>
        <v>0.1044998</v>
      </c>
      <c r="CQ112" s="1200">
        <f>SUM(FU114:FU128)+SUM(FM114:FM128)+SUM(FN114:FN128)</f>
        <v>0.14652000000000001</v>
      </c>
      <c r="CR112" s="1200">
        <f t="shared" ref="CR112:DF112" si="1203">SUM(FV114:FV128)</f>
        <v>2.3500000000000002E-5</v>
      </c>
      <c r="CS112" s="1200">
        <f t="shared" si="1203"/>
        <v>6.4498000000000003E-3</v>
      </c>
      <c r="CT112" s="1200">
        <f t="shared" si="1203"/>
        <v>3.14979E-3</v>
      </c>
      <c r="CU112" s="1200">
        <f t="shared" si="1203"/>
        <v>4.9100000000000001E-5</v>
      </c>
      <c r="CV112" s="1200">
        <f t="shared" si="1203"/>
        <v>1.1548800000000001E-3</v>
      </c>
      <c r="CW112" s="1200">
        <f t="shared" si="1203"/>
        <v>6.4995999999999999E-4</v>
      </c>
      <c r="CX112" s="1200">
        <f t="shared" si="1203"/>
        <v>6.9994000000000002E-4</v>
      </c>
      <c r="CY112" s="1200">
        <f t="shared" si="1203"/>
        <v>9.6492000000000001E-3</v>
      </c>
      <c r="CZ112" s="1200">
        <f t="shared" si="1203"/>
        <v>4.6543000000000001E-3</v>
      </c>
      <c r="DA112" s="1200">
        <f t="shared" si="1203"/>
        <v>3.2750000000000001E-3</v>
      </c>
      <c r="DB112" s="1200">
        <f t="shared" si="1203"/>
        <v>1.3859999999999997E-2</v>
      </c>
      <c r="DC112" s="1200">
        <f t="shared" si="1203"/>
        <v>1.725E-3</v>
      </c>
      <c r="DD112" s="1200">
        <f t="shared" si="1203"/>
        <v>0</v>
      </c>
      <c r="DE112" s="1200">
        <f t="shared" si="1203"/>
        <v>0</v>
      </c>
      <c r="DF112" s="1200">
        <f t="shared" si="1203"/>
        <v>0</v>
      </c>
      <c r="DG112" s="1200">
        <f>SUM(GK114:GK128)</f>
        <v>0</v>
      </c>
      <c r="DH112" s="1200">
        <f>SUM(GL114:GL128)</f>
        <v>0</v>
      </c>
      <c r="DI112" s="1200">
        <f>SUM(GM114:GM128)</f>
        <v>0</v>
      </c>
      <c r="DJ112" s="1200">
        <f t="shared" ref="DJ112:DL112" si="1204">SUM(GN114:GN128)</f>
        <v>0</v>
      </c>
      <c r="DK112" s="1200">
        <f t="shared" si="1204"/>
        <v>0</v>
      </c>
      <c r="DL112" s="1200">
        <f t="shared" si="1204"/>
        <v>0</v>
      </c>
      <c r="DM112" s="1200">
        <f t="shared" ref="DM112" si="1205">SUM(GQ114:GQ128)</f>
        <v>0</v>
      </c>
      <c r="DN112" s="933"/>
      <c r="DT112" s="940"/>
      <c r="EM112" s="618"/>
      <c r="EN112" s="618"/>
      <c r="EO112" s="618"/>
      <c r="EP112" s="618"/>
      <c r="EQ112" s="618"/>
      <c r="ER112" s="618"/>
      <c r="ES112" s="618"/>
      <c r="ET112" s="618"/>
      <c r="EU112" s="618"/>
      <c r="EV112" s="618"/>
      <c r="EW112" s="618"/>
      <c r="EX112" s="618"/>
      <c r="EY112" s="618"/>
      <c r="EZ112" s="1347"/>
      <c r="FA112" s="1204">
        <f t="shared" ref="FA112:GQ112" si="1206">SUM(FA114:FA128)</f>
        <v>2.835E-2</v>
      </c>
      <c r="FB112" s="1204">
        <f t="shared" si="1206"/>
        <v>0.36065000000000003</v>
      </c>
      <c r="FC112" s="1204">
        <f t="shared" si="1206"/>
        <v>0</v>
      </c>
      <c r="FD112" s="1204">
        <f t="shared" si="1206"/>
        <v>0.13048360000000001</v>
      </c>
      <c r="FE112" s="1204">
        <f t="shared" si="1206"/>
        <v>0</v>
      </c>
      <c r="FF112" s="1204">
        <f t="shared" si="1206"/>
        <v>0.48851384999999997</v>
      </c>
      <c r="FG112" s="1204">
        <f t="shared" si="1206"/>
        <v>0</v>
      </c>
      <c r="FH112" s="1204">
        <f t="shared" ref="FH112" si="1207">SUM(FH114:FH128)</f>
        <v>0</v>
      </c>
      <c r="FI112" s="1204">
        <f t="shared" si="1206"/>
        <v>0</v>
      </c>
      <c r="FJ112" s="1204">
        <f t="shared" si="1206"/>
        <v>0</v>
      </c>
      <c r="FK112" s="1204">
        <f t="shared" si="1206"/>
        <v>9.9989999999999996E-4</v>
      </c>
      <c r="FL112" s="1204">
        <f t="shared" ref="FL112" si="1208">SUM(FL114:FL128)</f>
        <v>0</v>
      </c>
      <c r="FM112" s="1204">
        <f t="shared" si="1206"/>
        <v>0</v>
      </c>
      <c r="FN112" s="1204">
        <f t="shared" si="1206"/>
        <v>7.3260000000000006E-2</v>
      </c>
      <c r="FO112" s="1204">
        <f t="shared" si="1206"/>
        <v>0.38900000000000001</v>
      </c>
      <c r="FP112" s="1204">
        <f t="shared" si="1206"/>
        <v>0.13048360000000001</v>
      </c>
      <c r="FQ112" s="1204">
        <f t="shared" si="1206"/>
        <v>0.48851384999999997</v>
      </c>
      <c r="FR112" s="1204">
        <f t="shared" si="1206"/>
        <v>0.14990000000000001</v>
      </c>
      <c r="FS112" s="1204">
        <f t="shared" si="1206"/>
        <v>0.28625600000000001</v>
      </c>
      <c r="FT112" s="1204">
        <f t="shared" si="1206"/>
        <v>0.10349990000000001</v>
      </c>
      <c r="FU112" s="1204">
        <f t="shared" si="1206"/>
        <v>7.3260000000000006E-2</v>
      </c>
      <c r="FV112" s="1204">
        <f t="shared" si="1206"/>
        <v>2.3500000000000002E-5</v>
      </c>
      <c r="FW112" s="1204">
        <f t="shared" si="1206"/>
        <v>6.4498000000000003E-3</v>
      </c>
      <c r="FX112" s="1204">
        <f t="shared" si="1206"/>
        <v>3.14979E-3</v>
      </c>
      <c r="FY112" s="1204">
        <f t="shared" si="1206"/>
        <v>4.9100000000000001E-5</v>
      </c>
      <c r="FZ112" s="1204">
        <f t="shared" si="1206"/>
        <v>1.1548800000000001E-3</v>
      </c>
      <c r="GA112" s="1204">
        <f t="shared" si="1206"/>
        <v>6.4995999999999999E-4</v>
      </c>
      <c r="GB112" s="1204">
        <f t="shared" si="1206"/>
        <v>6.9994000000000002E-4</v>
      </c>
      <c r="GC112" s="1204">
        <f t="shared" si="1206"/>
        <v>9.6492000000000001E-3</v>
      </c>
      <c r="GD112" s="1204">
        <f t="shared" si="1206"/>
        <v>4.6543000000000001E-3</v>
      </c>
      <c r="GE112" s="1204">
        <f t="shared" si="1206"/>
        <v>3.2750000000000001E-3</v>
      </c>
      <c r="GF112" s="1204">
        <f t="shared" si="1206"/>
        <v>1.3859999999999997E-2</v>
      </c>
      <c r="GG112" s="1204">
        <f t="shared" si="1206"/>
        <v>1.725E-3</v>
      </c>
      <c r="GH112" s="1204">
        <f t="shared" si="1206"/>
        <v>0</v>
      </c>
      <c r="GI112" s="1204">
        <f t="shared" si="1206"/>
        <v>0</v>
      </c>
      <c r="GJ112" s="1204">
        <f t="shared" ref="GJ112" si="1209">SUM(GJ114:GJ128)</f>
        <v>0</v>
      </c>
      <c r="GK112" s="1204">
        <f t="shared" si="1206"/>
        <v>0</v>
      </c>
      <c r="GL112" s="1204">
        <f t="shared" si="1206"/>
        <v>0</v>
      </c>
      <c r="GM112" s="1204">
        <f t="shared" si="1206"/>
        <v>0</v>
      </c>
      <c r="GN112" s="1204">
        <f t="shared" ref="GN112:GP112" si="1210">SUM(GN114:GN128)</f>
        <v>0</v>
      </c>
      <c r="GO112" s="1204">
        <f t="shared" si="1210"/>
        <v>0</v>
      </c>
      <c r="GP112" s="1204">
        <f t="shared" si="1210"/>
        <v>0</v>
      </c>
      <c r="GQ112" s="1204">
        <f t="shared" si="1206"/>
        <v>0</v>
      </c>
      <c r="GR112" s="618"/>
      <c r="GS112" s="618"/>
      <c r="GT112" s="618"/>
      <c r="GU112" s="618"/>
      <c r="GV112" s="618"/>
      <c r="GW112" s="618"/>
      <c r="GX112" s="618"/>
      <c r="GY112" s="618"/>
      <c r="GZ112" s="1362"/>
      <c r="HA112" s="1201">
        <f t="shared" ref="HA112:IQ112" si="1211">SUM(HA114:HA128)</f>
        <v>8.8733773202640618E-3</v>
      </c>
      <c r="HB112" s="1201">
        <f t="shared" si="1211"/>
        <v>0.11409899253930314</v>
      </c>
      <c r="HC112" s="1201">
        <f t="shared" si="1211"/>
        <v>0</v>
      </c>
      <c r="HD112" s="1201">
        <f t="shared" si="1211"/>
        <v>3.8938232002091192E-2</v>
      </c>
      <c r="HE112" s="1201">
        <f t="shared" si="1211"/>
        <v>0</v>
      </c>
      <c r="HF112" s="1201">
        <f t="shared" si="1211"/>
        <v>0.14706578524138042</v>
      </c>
      <c r="HG112" s="1201">
        <f t="shared" si="1211"/>
        <v>0</v>
      </c>
      <c r="HH112" s="1201">
        <f t="shared" ref="HH112" si="1212">SUM(HH114:HH128)</f>
        <v>0</v>
      </c>
      <c r="HI112" s="1201">
        <f t="shared" si="1211"/>
        <v>0</v>
      </c>
      <c r="HJ112" s="1201">
        <f t="shared" si="1211"/>
        <v>0</v>
      </c>
      <c r="HK112" s="1201">
        <f t="shared" si="1211"/>
        <v>2.6417437252311755E-4</v>
      </c>
      <c r="HL112" s="1201">
        <f t="shared" ref="HL112" si="1213">SUM(HL114:HL128)</f>
        <v>0</v>
      </c>
      <c r="HM112" s="1201">
        <f t="shared" si="1211"/>
        <v>0</v>
      </c>
      <c r="HN112" s="1201">
        <f t="shared" si="1211"/>
        <v>2.709749009247028E-2</v>
      </c>
      <c r="HO112" s="1201">
        <f t="shared" si="1211"/>
        <v>0</v>
      </c>
      <c r="HP112" s="1201">
        <f t="shared" si="1211"/>
        <v>0</v>
      </c>
      <c r="HQ112" s="1201">
        <f t="shared" si="1211"/>
        <v>0</v>
      </c>
      <c r="HR112" s="1201">
        <f t="shared" si="1211"/>
        <v>4.3903331128751645E-2</v>
      </c>
      <c r="HS112" s="1201">
        <f t="shared" si="1211"/>
        <v>9.3304688429785232E-2</v>
      </c>
      <c r="HT112" s="1201">
        <f t="shared" si="1211"/>
        <v>2.8632281009128367E-2</v>
      </c>
      <c r="HU112" s="1201">
        <f t="shared" si="1211"/>
        <v>0</v>
      </c>
      <c r="HV112" s="1201">
        <f t="shared" si="1211"/>
        <v>7.6604269442927226E-6</v>
      </c>
      <c r="HW112" s="1201">
        <f t="shared" si="1211"/>
        <v>2.0575547989787955E-3</v>
      </c>
      <c r="HX112" s="1201">
        <f t="shared" si="1211"/>
        <v>9.7734784634472775E-4</v>
      </c>
      <c r="HY112" s="1201">
        <f t="shared" si="1211"/>
        <v>1.6087594603602832E-5</v>
      </c>
      <c r="HZ112" s="1201">
        <f t="shared" si="1211"/>
        <v>3.4867146090473934E-4</v>
      </c>
      <c r="IA112" s="1201">
        <f t="shared" si="1211"/>
        <v>2.0550972778942114E-4</v>
      </c>
      <c r="IB112" s="1201">
        <f t="shared" si="1211"/>
        <v>2.1395886913684516E-4</v>
      </c>
      <c r="IC112" s="1201">
        <f t="shared" si="1211"/>
        <v>2.549326287978864E-3</v>
      </c>
      <c r="ID112" s="1201">
        <f t="shared" si="1211"/>
        <v>1.2296697490092471E-3</v>
      </c>
      <c r="IE112" s="1201">
        <f t="shared" si="1211"/>
        <v>9.0778576869577016E-4</v>
      </c>
      <c r="IF112" s="1201">
        <f t="shared" si="1211"/>
        <v>4.0903257994426324E-3</v>
      </c>
      <c r="IG112" s="1201">
        <f t="shared" si="1211"/>
        <v>5.104513411596025E-4</v>
      </c>
      <c r="IH112" s="1201">
        <f t="shared" si="1211"/>
        <v>0</v>
      </c>
      <c r="II112" s="1201">
        <f t="shared" si="1211"/>
        <v>0</v>
      </c>
      <c r="IJ112" s="1201">
        <f t="shared" ref="IJ112" si="1214">SUM(IJ114:IJ128)</f>
        <v>0</v>
      </c>
      <c r="IK112" s="1201">
        <f t="shared" si="1211"/>
        <v>0</v>
      </c>
      <c r="IL112" s="1201">
        <f t="shared" si="1211"/>
        <v>0</v>
      </c>
      <c r="IM112" s="1201">
        <f t="shared" si="1211"/>
        <v>0</v>
      </c>
      <c r="IN112" s="1201">
        <f t="shared" ref="IN112:IP112" si="1215">SUM(IN114:IN128)</f>
        <v>0</v>
      </c>
      <c r="IO112" s="1201">
        <f t="shared" si="1215"/>
        <v>0</v>
      </c>
      <c r="IP112" s="1201">
        <f t="shared" si="1215"/>
        <v>0</v>
      </c>
      <c r="IQ112" s="1201">
        <f t="shared" si="1211"/>
        <v>0</v>
      </c>
      <c r="IR112" s="618"/>
      <c r="IS112" s="618"/>
      <c r="IT112" s="618"/>
      <c r="IU112" s="618"/>
      <c r="IV112" s="618"/>
      <c r="IW112" s="618"/>
      <c r="IX112" s="618"/>
      <c r="IY112" s="618"/>
      <c r="IZ112" s="1361"/>
      <c r="JA112" s="1201">
        <f t="shared" ref="JA112:KQ112" si="1216">SUM(JA114:JA128)</f>
        <v>50.209999999999994</v>
      </c>
      <c r="JB112" s="1201">
        <f t="shared" si="1216"/>
        <v>352.24</v>
      </c>
      <c r="JC112" s="1201">
        <f t="shared" si="1216"/>
        <v>0</v>
      </c>
      <c r="JD112" s="1201">
        <f t="shared" si="1216"/>
        <v>1280.04</v>
      </c>
      <c r="JE112" s="1201">
        <f t="shared" si="1216"/>
        <v>0</v>
      </c>
      <c r="JF112" s="1201">
        <f t="shared" si="1216"/>
        <v>1315.55</v>
      </c>
      <c r="JG112" s="1201">
        <f t="shared" si="1216"/>
        <v>0</v>
      </c>
      <c r="JH112" s="1201">
        <f t="shared" ref="JH112" si="1217">SUM(JH114:JH128)</f>
        <v>0</v>
      </c>
      <c r="JI112" s="1201">
        <f t="shared" si="1216"/>
        <v>0</v>
      </c>
      <c r="JJ112" s="1201">
        <f t="shared" si="1216"/>
        <v>0</v>
      </c>
      <c r="JK112" s="1201">
        <f t="shared" si="1216"/>
        <v>3</v>
      </c>
      <c r="JL112" s="1201">
        <f t="shared" ref="JL112" si="1218">SUM(JL114:JL128)</f>
        <v>0</v>
      </c>
      <c r="JM112" s="1201">
        <f t="shared" si="1216"/>
        <v>0</v>
      </c>
      <c r="JN112" s="1201">
        <f t="shared" si="1216"/>
        <v>308</v>
      </c>
      <c r="JO112" s="1201">
        <f t="shared" si="1216"/>
        <v>0</v>
      </c>
      <c r="JP112" s="1201">
        <f t="shared" si="1216"/>
        <v>0</v>
      </c>
      <c r="JQ112" s="1201">
        <f t="shared" si="1216"/>
        <v>0</v>
      </c>
      <c r="JR112" s="1201">
        <f t="shared" si="1216"/>
        <v>268.52499999999998</v>
      </c>
      <c r="JS112" s="1201">
        <f t="shared" si="1216"/>
        <v>469.25599999999997</v>
      </c>
      <c r="JT112" s="1201">
        <f t="shared" si="1216"/>
        <v>190.97</v>
      </c>
      <c r="JU112" s="1201">
        <f t="shared" si="1216"/>
        <v>0</v>
      </c>
      <c r="JV112" s="1201">
        <f t="shared" si="1216"/>
        <v>2.3350000000000003E-2</v>
      </c>
      <c r="JW112" s="1201">
        <f t="shared" si="1216"/>
        <v>10.1098</v>
      </c>
      <c r="JX112" s="1201">
        <f t="shared" si="1216"/>
        <v>3.1347899999999997</v>
      </c>
      <c r="JY112" s="1201">
        <f t="shared" si="1216"/>
        <v>6.1859999999999998E-2</v>
      </c>
      <c r="JZ112" s="1201">
        <f t="shared" si="1216"/>
        <v>1.15038</v>
      </c>
      <c r="KA112" s="1201">
        <f t="shared" si="1216"/>
        <v>0.66496</v>
      </c>
      <c r="KB112" s="1201">
        <f t="shared" si="1216"/>
        <v>0.69694</v>
      </c>
      <c r="KC112" s="1201">
        <f t="shared" si="1216"/>
        <v>17.824199999999998</v>
      </c>
      <c r="KD112" s="1201">
        <f t="shared" si="1216"/>
        <v>4.6543000000000001</v>
      </c>
      <c r="KE112" s="1201">
        <f t="shared" si="1216"/>
        <v>2.3505000000000003</v>
      </c>
      <c r="KF112" s="1201">
        <f t="shared" si="1216"/>
        <v>5.1119999999999992</v>
      </c>
      <c r="KG112" s="1201">
        <f t="shared" si="1216"/>
        <v>0.60950000000000004</v>
      </c>
      <c r="KH112" s="1201">
        <f t="shared" si="1216"/>
        <v>0</v>
      </c>
      <c r="KI112" s="1201">
        <f t="shared" si="1216"/>
        <v>0</v>
      </c>
      <c r="KJ112" s="1201">
        <f t="shared" ref="KJ112" si="1219">SUM(KJ114:KJ128)</f>
        <v>0</v>
      </c>
      <c r="KK112" s="1201">
        <f t="shared" ref="KK112" si="1220">SUM(KK114:KK128)</f>
        <v>0</v>
      </c>
      <c r="KL112" s="1201">
        <f t="shared" si="1216"/>
        <v>0</v>
      </c>
      <c r="KM112" s="1201">
        <f t="shared" si="1216"/>
        <v>0</v>
      </c>
      <c r="KN112" s="1201">
        <f t="shared" ref="KN112:KP112" si="1221">SUM(KN114:KN128)</f>
        <v>0</v>
      </c>
      <c r="KO112" s="1201">
        <f t="shared" si="1221"/>
        <v>0</v>
      </c>
      <c r="KP112" s="1201">
        <f t="shared" si="1221"/>
        <v>0</v>
      </c>
      <c r="KQ112" s="1201">
        <f t="shared" si="1216"/>
        <v>0</v>
      </c>
      <c r="KR112" s="618"/>
      <c r="KS112" s="618"/>
      <c r="KT112" s="618"/>
      <c r="KU112" s="618"/>
      <c r="KV112" s="618"/>
      <c r="KW112" s="618"/>
      <c r="KX112" s="618"/>
      <c r="KY112" s="618"/>
      <c r="KZ112" s="1361"/>
      <c r="LA112" s="1201">
        <f t="shared" ref="LA112:MQ112" si="1222">SUM(LA114:LA128)</f>
        <v>32.302710990585403</v>
      </c>
      <c r="LB112" s="1201">
        <f t="shared" si="1222"/>
        <v>112.66223503150646</v>
      </c>
      <c r="LC112" s="1201">
        <f t="shared" si="1222"/>
        <v>0</v>
      </c>
      <c r="LD112" s="1201">
        <f t="shared" si="1222"/>
        <v>737.63415567472157</v>
      </c>
      <c r="LE112" s="1201">
        <f t="shared" si="1222"/>
        <v>0</v>
      </c>
      <c r="LF112" s="1201">
        <f t="shared" si="1222"/>
        <v>610.34762829351439</v>
      </c>
      <c r="LG112" s="1201">
        <f t="shared" si="1222"/>
        <v>0</v>
      </c>
      <c r="LH112" s="1201">
        <f t="shared" si="1222"/>
        <v>0</v>
      </c>
      <c r="LI112" s="1201">
        <f t="shared" si="1222"/>
        <v>0</v>
      </c>
      <c r="LJ112" s="1201">
        <f t="shared" si="1222"/>
        <v>0</v>
      </c>
      <c r="LK112" s="1201">
        <f t="shared" si="1222"/>
        <v>3</v>
      </c>
      <c r="LL112" s="1201">
        <f t="shared" si="1222"/>
        <v>0</v>
      </c>
      <c r="LM112" s="1201">
        <f t="shared" si="1222"/>
        <v>0</v>
      </c>
      <c r="LN112" s="1201">
        <f t="shared" si="1222"/>
        <v>616</v>
      </c>
      <c r="LO112" s="1201">
        <f t="shared" si="1222"/>
        <v>0</v>
      </c>
      <c r="LP112" s="1201">
        <f t="shared" si="1222"/>
        <v>0</v>
      </c>
      <c r="LQ112" s="1201">
        <f t="shared" si="1222"/>
        <v>0</v>
      </c>
      <c r="LR112" s="1201">
        <f t="shared" si="1222"/>
        <v>152.86575443848952</v>
      </c>
      <c r="LS112" s="1201">
        <f t="shared" si="1222"/>
        <v>124.90197093791281</v>
      </c>
      <c r="LT112" s="1201">
        <f t="shared" si="1222"/>
        <v>159.00223425617423</v>
      </c>
      <c r="LU112" s="1201">
        <f t="shared" si="1222"/>
        <v>0</v>
      </c>
      <c r="LV112" s="1201">
        <f t="shared" si="1222"/>
        <v>6.1690885072655226E-3</v>
      </c>
      <c r="LW112" s="1201">
        <f t="shared" si="1222"/>
        <v>3.2227194187582562</v>
      </c>
      <c r="LX112" s="1201">
        <f t="shared" si="1222"/>
        <v>1.4166988507265521</v>
      </c>
      <c r="LY112" s="1201">
        <f t="shared" si="1222"/>
        <v>4.4870541611624834E-2</v>
      </c>
      <c r="LZ112" s="1201">
        <f t="shared" si="1222"/>
        <v>0.63495265521796562</v>
      </c>
      <c r="MA112" s="1201">
        <f t="shared" si="1222"/>
        <v>0.38434177014531046</v>
      </c>
      <c r="MB112" s="1201">
        <f t="shared" si="1222"/>
        <v>0.35332177014531041</v>
      </c>
      <c r="MC112" s="1201">
        <f t="shared" si="1222"/>
        <v>18.290849048625795</v>
      </c>
      <c r="MD112" s="1201">
        <f t="shared" si="1222"/>
        <v>4.6543000000000001</v>
      </c>
      <c r="ME112" s="1201">
        <f t="shared" si="1222"/>
        <v>1.4540102464347968</v>
      </c>
      <c r="MF112" s="1201">
        <f t="shared" si="1222"/>
        <v>10.170660982143554</v>
      </c>
      <c r="MG112" s="1201">
        <f t="shared" si="1222"/>
        <v>1.2880388841927304</v>
      </c>
      <c r="MH112" s="1201">
        <f t="shared" si="1222"/>
        <v>0</v>
      </c>
      <c r="MI112" s="1201">
        <f t="shared" si="1222"/>
        <v>0</v>
      </c>
      <c r="MJ112" s="1201">
        <f t="shared" si="1222"/>
        <v>0</v>
      </c>
      <c r="MK112" s="1201">
        <f t="shared" si="1222"/>
        <v>0</v>
      </c>
      <c r="ML112" s="1201">
        <f t="shared" si="1222"/>
        <v>0</v>
      </c>
      <c r="MM112" s="1201">
        <f t="shared" si="1222"/>
        <v>0</v>
      </c>
      <c r="MN112" s="1201">
        <f t="shared" ref="MN112:MP112" si="1223">SUM(MN114:MN128)</f>
        <v>0</v>
      </c>
      <c r="MO112" s="1201">
        <f t="shared" si="1223"/>
        <v>0</v>
      </c>
      <c r="MP112" s="1201">
        <f t="shared" si="1223"/>
        <v>0</v>
      </c>
      <c r="MQ112" s="1201">
        <f t="shared" si="1222"/>
        <v>0</v>
      </c>
    </row>
    <row r="113" spans="1:355" s="317" customFormat="1" ht="15" hidden="1" customHeight="1" outlineLevel="1" thickTop="1" thickBot="1" x14ac:dyDescent="0.3">
      <c r="A113" s="941"/>
      <c r="B113" s="1935" t="str">
        <f>$B$33</f>
        <v>Expert Light</v>
      </c>
      <c r="C113" s="1936"/>
      <c r="D113" s="652">
        <v>1</v>
      </c>
      <c r="E113" s="831"/>
      <c r="F113" s="753"/>
      <c r="G113" s="1923"/>
      <c r="H113" s="1924"/>
      <c r="I113" s="781"/>
      <c r="J113" s="831"/>
      <c r="K113" s="319"/>
      <c r="L113" s="782"/>
      <c r="M113" s="832">
        <f>((E110*L113)/1)*(D113)</f>
        <v>0</v>
      </c>
      <c r="N113" s="784">
        <f t="shared" ref="N113:N118" si="1224">IF($BI$6="ON",$BR$14*$L113,IF($BI$6="OFF",$BS$14*$L113))</f>
        <v>0</v>
      </c>
      <c r="O113" s="1534"/>
      <c r="P113" s="782">
        <v>1.9</v>
      </c>
      <c r="Q113" s="832">
        <f>((E110*P113)/1)*(D113)</f>
        <v>38</v>
      </c>
      <c r="R113" s="784">
        <f t="shared" ref="R113:R118" si="1225">IF($BI$6="ON",$BR$15*$P113,IF($BI$6="OFF",$BS$15*$P113))</f>
        <v>156.74554880996212</v>
      </c>
      <c r="S113" s="1534"/>
      <c r="T113" s="782">
        <v>4.7</v>
      </c>
      <c r="U113" s="832">
        <f>((E110*T113)/1)*(D113)</f>
        <v>94</v>
      </c>
      <c r="V113" s="784">
        <f t="shared" ref="V113:V118" si="1226">IF($BI$6="ON",$BR$16*$T113,IF($BI$6="OFF",$BS$16*$T113))</f>
        <v>245.38492422113987</v>
      </c>
      <c r="W113" s="1534"/>
      <c r="X113" s="782">
        <v>5.7</v>
      </c>
      <c r="Y113" s="832">
        <f>((E110*X113)/1)*(D113)</f>
        <v>114</v>
      </c>
      <c r="Z113" s="784">
        <f t="shared" ref="Z113:Z118" si="1227">IF($BI$6="ON",$BR$17*$X113,IF($BI$6="OFF",$BS$17*$X113))</f>
        <v>189.62702177300721</v>
      </c>
      <c r="AA113" s="1534"/>
      <c r="AB113" s="782">
        <v>3.8</v>
      </c>
      <c r="AC113" s="832">
        <f>((E110*AB113)/1)*(D113)</f>
        <v>76</v>
      </c>
      <c r="AD113" s="784">
        <f t="shared" ref="AD113:AD118" si="1228">IF($BI$6="ON",$BR$18*$AB113,IF($BI$6="OFF",$BS$18*$AB113))</f>
        <v>157.68937907927591</v>
      </c>
      <c r="AE113" s="1534"/>
      <c r="AF113" s="782"/>
      <c r="AG113" s="832">
        <f>((E110*AF113)/1)*(D113)</f>
        <v>0</v>
      </c>
      <c r="AH113" s="784">
        <f t="shared" ref="AH113:AH118" si="1229">IF($BI$6="ON",$BR$19*$AF113,IF($BI$6="OFF",$BS$19*$AF113))</f>
        <v>0</v>
      </c>
      <c r="AI113" s="1534"/>
      <c r="AJ113" s="782">
        <v>1</v>
      </c>
      <c r="AK113" s="832">
        <f>((E110*AJ113)/1)*(D113)</f>
        <v>20</v>
      </c>
      <c r="AL113" s="784">
        <f t="shared" ref="AL113:AL118" si="1230">IF($BI$6="ON",$BR$20*$AJ113,IF($BI$6="OFF",$BS$20*$AJ113))</f>
        <v>11.434613095470732</v>
      </c>
      <c r="AM113" s="1534"/>
      <c r="AN113" s="782"/>
      <c r="AO113" s="833">
        <f>((E110*AN113)/1)*(D113)</f>
        <v>0</v>
      </c>
      <c r="AP113" s="784">
        <f t="shared" ref="AP113:AP118" si="1231">IF($BI$6="ON",$BR$21*$AN113,IF($BI$6="OFF",$BS$21*$AN113))</f>
        <v>0</v>
      </c>
      <c r="AQ113" s="1534"/>
      <c r="AR113" s="782"/>
      <c r="AS113" s="832">
        <f>((E110*AR113)/1)*(D113)</f>
        <v>0</v>
      </c>
      <c r="AT113" s="784">
        <f t="shared" ref="AT113:AT118" si="1232">IF($BI$6="ON",$BR$22*$AR113,IF($BI$6="OFF",$BS$22*$AR113))</f>
        <v>0</v>
      </c>
      <c r="AU113" s="1534"/>
      <c r="AV113" s="782"/>
      <c r="AW113" s="832">
        <f>((E110*AV113)/1)*(D113)</f>
        <v>0</v>
      </c>
      <c r="AX113" s="784">
        <f t="shared" ref="AX113:AX118" si="1233">IF($BI$6="ON",$BR$23*$AV113,IF($BI$6="OFF",$BS$23*$AV113))</f>
        <v>0</v>
      </c>
      <c r="AY113" s="1534"/>
      <c r="AZ113" s="782"/>
      <c r="BA113" s="832">
        <f>((E110*AZ113)/1)*(D113)</f>
        <v>0</v>
      </c>
      <c r="BB113" s="784">
        <f t="shared" ref="BB113:BB118" si="1234">IF($BI$6="ON",$BR$25*$AZ113,IF($BI$6="OFF",$BS$25*$AZ113))</f>
        <v>0</v>
      </c>
      <c r="BC113" s="649"/>
      <c r="BD113" s="835"/>
      <c r="BE113" s="832">
        <f>((E110*BD113)/1)*(D113)</f>
        <v>0</v>
      </c>
      <c r="BF113" s="319"/>
      <c r="BG113" s="880">
        <f t="shared" ref="BG113:BG118" si="1235">SUM(N113,R113,V113,Z113,AD113,AH113,AL113,AP113,AT113,AX113,BB113)/500</f>
        <v>1.5217629739577117</v>
      </c>
      <c r="BH113" s="881">
        <f t="shared" ref="BH113:BH118" si="1236">SUM($BG113+$BG$6)</f>
        <v>1.5326394706552018</v>
      </c>
      <c r="BI113" s="786">
        <f t="shared" ref="BI113:BI118" si="1237">(BH113*500)</f>
        <v>766.31973532760094</v>
      </c>
      <c r="BJ113" s="785"/>
      <c r="BK113" s="786">
        <f t="shared" ref="BK113:BK118" si="1238">(BH113*700)</f>
        <v>1072.8476294586412</v>
      </c>
      <c r="BL113" s="1948" t="s">
        <v>1362</v>
      </c>
      <c r="BM113" s="1949"/>
      <c r="BN113" s="1950"/>
      <c r="BO113" s="1579"/>
      <c r="BP113" s="1579"/>
      <c r="BQ113" s="1484"/>
      <c r="BR113" s="873" t="s">
        <v>1350</v>
      </c>
      <c r="BS113" s="691" t="s">
        <v>6</v>
      </c>
      <c r="BT113" s="691" t="s">
        <v>928</v>
      </c>
      <c r="BU113" s="1163" t="s">
        <v>1328</v>
      </c>
      <c r="BV113" s="1164"/>
      <c r="BW113" s="1353" t="str">
        <f>$BW$318</f>
        <v xml:space="preserve">NH4 </v>
      </c>
      <c r="BX113" s="1353" t="str">
        <f>$BX$318</f>
        <v>NO3</v>
      </c>
      <c r="BY113" s="1353" t="str">
        <f>$BY$318</f>
        <v>NH2 Nitrites</v>
      </c>
      <c r="BZ113" s="1353" t="str">
        <f>$BZ$318</f>
        <v>P2O5</v>
      </c>
      <c r="CA113" s="1353" t="str">
        <f>$CA$318</f>
        <v>PO4</v>
      </c>
      <c r="CB113" s="1353" t="str">
        <f>$CB$318</f>
        <v>K2O</v>
      </c>
      <c r="CC113" s="1353" t="str">
        <f>$CC$318</f>
        <v>MgO</v>
      </c>
      <c r="CD113" s="1353" t="str">
        <f>$CD$318</f>
        <v>MgCo3</v>
      </c>
      <c r="CE113" s="1353" t="str">
        <f>$CE$318</f>
        <v>CaO</v>
      </c>
      <c r="CF113" s="1353" t="str">
        <f>$CF$318</f>
        <v>CaCO3</v>
      </c>
      <c r="CG113" s="1353" t="str">
        <f>$CG$318</f>
        <v>SO4</v>
      </c>
      <c r="CH113" s="1353" t="str">
        <f>$CH$318</f>
        <v>SO3</v>
      </c>
      <c r="CI113" s="1353" t="str">
        <f>$CI$318</f>
        <v>SiO2</v>
      </c>
      <c r="CJ113" s="1353" t="str">
        <f>$CJ$318</f>
        <v>Si(OH)4</v>
      </c>
      <c r="CK113" s="1353" t="str">
        <f>$CK$318</f>
        <v>N</v>
      </c>
      <c r="CL113" s="1353" t="str">
        <f>$CL$318</f>
        <v>P</v>
      </c>
      <c r="CM113" s="1353" t="str">
        <f>$CM$318</f>
        <v>K</v>
      </c>
      <c r="CN113" s="1353" t="str">
        <f>$CN$318</f>
        <v>MG</v>
      </c>
      <c r="CO113" s="1353" t="str">
        <f>$CO$318</f>
        <v>CA</v>
      </c>
      <c r="CP113" s="1353" t="str">
        <f>$CP$318</f>
        <v>S</v>
      </c>
      <c r="CQ113" s="1353" t="str">
        <f>$CQ$318</f>
        <v>Si</v>
      </c>
      <c r="CR113" s="1353" t="str">
        <f>$CR$318</f>
        <v>Co</v>
      </c>
      <c r="CS113" s="1353" t="str">
        <f>$CS$318</f>
        <v>Fe</v>
      </c>
      <c r="CT113" s="1353" t="str">
        <f>$CT$318</f>
        <v>Mn</v>
      </c>
      <c r="CU113" s="1353" t="str">
        <f>$CU$318</f>
        <v>Mo</v>
      </c>
      <c r="CV113" s="1353" t="str">
        <f>$CV$318</f>
        <v>Zn</v>
      </c>
      <c r="CW113" s="1353" t="str">
        <f>$CW$318</f>
        <v>B</v>
      </c>
      <c r="CX113" s="1353" t="str">
        <f>$CX$318</f>
        <v>Cu</v>
      </c>
      <c r="CY113" s="1353" t="str">
        <f>$CY$318</f>
        <v>Cl</v>
      </c>
      <c r="CZ113" s="1353" t="str">
        <f>$CZ$318</f>
        <v>Na</v>
      </c>
      <c r="DA113" s="1353" t="str">
        <f>$DA$318</f>
        <v>Humic</v>
      </c>
      <c r="DB113" s="1353" t="str">
        <f>$DB$318</f>
        <v>Fulvic</v>
      </c>
      <c r="DC113" s="1353" t="str">
        <f>$DC$318</f>
        <v xml:space="preserve"> B1</v>
      </c>
      <c r="DD113" s="1353" t="str">
        <f>$DD$318</f>
        <v>EDTA</v>
      </c>
      <c r="DE113" s="1353" t="str">
        <f>$DE$318</f>
        <v>DTPA</v>
      </c>
      <c r="DF113" s="1353" t="str">
        <f>$DF$318</f>
        <v>EDDHA</v>
      </c>
      <c r="DG113" s="1353" t="str">
        <f>$DG$318</f>
        <v>F</v>
      </c>
      <c r="DH113" s="1353" t="str">
        <f>$DH$318</f>
        <v>Cd</v>
      </c>
      <c r="DI113" s="1353" t="str">
        <f>$DI$318</f>
        <v>Cr</v>
      </c>
      <c r="DJ113" s="1353" t="str">
        <f>$DJ$318</f>
        <v>Al</v>
      </c>
      <c r="DK113" s="1353" t="str">
        <f>$DK$318</f>
        <v>Pb</v>
      </c>
      <c r="DL113" s="1353" t="str">
        <f>$DL$318</f>
        <v>Se</v>
      </c>
      <c r="DM113" s="1353" t="str">
        <f>$DM$318</f>
        <v>Other</v>
      </c>
      <c r="DN113" s="933"/>
      <c r="DT113" s="739"/>
      <c r="EM113" s="618"/>
      <c r="EN113" s="618"/>
      <c r="EO113" s="618"/>
      <c r="EP113" s="618"/>
      <c r="EQ113" s="618"/>
      <c r="ER113" s="618"/>
      <c r="ES113" s="618"/>
      <c r="ET113" s="618"/>
      <c r="EU113" s="618"/>
      <c r="EV113" s="618"/>
      <c r="EW113" s="618"/>
      <c r="EX113" s="618"/>
      <c r="EY113" s="618"/>
      <c r="EZ113" s="1347"/>
      <c r="FA113" s="1219" t="str">
        <f t="shared" ref="FA113:GQ113" si="1239">BW$318</f>
        <v xml:space="preserve">NH4 </v>
      </c>
      <c r="FB113" s="1222" t="str">
        <f t="shared" si="1239"/>
        <v>NO3</v>
      </c>
      <c r="FC113" s="1222" t="str">
        <f t="shared" si="1239"/>
        <v>NH2 Nitrites</v>
      </c>
      <c r="FD113" s="1219" t="str">
        <f t="shared" si="1239"/>
        <v>P2O5</v>
      </c>
      <c r="FE113" s="1219" t="str">
        <f t="shared" si="1239"/>
        <v>PO4</v>
      </c>
      <c r="FF113" s="1219" t="str">
        <f t="shared" si="1239"/>
        <v>K2O</v>
      </c>
      <c r="FG113" s="1219" t="str">
        <f t="shared" si="1239"/>
        <v>MgO</v>
      </c>
      <c r="FH113" s="1219" t="str">
        <f t="shared" si="1239"/>
        <v>MgCo3</v>
      </c>
      <c r="FI113" s="1219" t="str">
        <f t="shared" si="1239"/>
        <v>CaO</v>
      </c>
      <c r="FJ113" s="1219" t="str">
        <f t="shared" si="1239"/>
        <v>CaCO3</v>
      </c>
      <c r="FK113" s="1219" t="str">
        <f t="shared" si="1239"/>
        <v>SO4</v>
      </c>
      <c r="FL113" s="1219" t="str">
        <f t="shared" si="1239"/>
        <v>SO3</v>
      </c>
      <c r="FM113" s="1219" t="str">
        <f t="shared" si="1239"/>
        <v>SiO2</v>
      </c>
      <c r="FN113" s="1219" t="str">
        <f t="shared" si="1239"/>
        <v>Si(OH)4</v>
      </c>
      <c r="FO113" s="1219" t="str">
        <f t="shared" si="1239"/>
        <v>N</v>
      </c>
      <c r="FP113" s="1219" t="str">
        <f t="shared" si="1239"/>
        <v>P</v>
      </c>
      <c r="FQ113" s="1219" t="str">
        <f t="shared" si="1239"/>
        <v>K</v>
      </c>
      <c r="FR113" s="1219" t="str">
        <f t="shared" si="1239"/>
        <v>MG</v>
      </c>
      <c r="FS113" s="1219" t="str">
        <f t="shared" si="1239"/>
        <v>CA</v>
      </c>
      <c r="FT113" s="1219" t="str">
        <f t="shared" si="1239"/>
        <v>S</v>
      </c>
      <c r="FU113" s="1219" t="str">
        <f t="shared" si="1239"/>
        <v>Si</v>
      </c>
      <c r="FV113" s="1219" t="str">
        <f t="shared" si="1239"/>
        <v>Co</v>
      </c>
      <c r="FW113" s="1219" t="str">
        <f t="shared" si="1239"/>
        <v>Fe</v>
      </c>
      <c r="FX113" s="1219" t="str">
        <f t="shared" si="1239"/>
        <v>Mn</v>
      </c>
      <c r="FY113" s="1219" t="str">
        <f t="shared" si="1239"/>
        <v>Mo</v>
      </c>
      <c r="FZ113" s="1219" t="str">
        <f t="shared" si="1239"/>
        <v>Zn</v>
      </c>
      <c r="GA113" s="1219" t="str">
        <f t="shared" si="1239"/>
        <v>B</v>
      </c>
      <c r="GB113" s="1219" t="str">
        <f t="shared" si="1239"/>
        <v>Cu</v>
      </c>
      <c r="GC113" s="1219" t="str">
        <f t="shared" si="1239"/>
        <v>Cl</v>
      </c>
      <c r="GD113" s="1219" t="str">
        <f t="shared" si="1239"/>
        <v>Na</v>
      </c>
      <c r="GE113" s="1219" t="str">
        <f t="shared" si="1239"/>
        <v>Humic</v>
      </c>
      <c r="GF113" s="1219" t="str">
        <f t="shared" si="1239"/>
        <v>Fulvic</v>
      </c>
      <c r="GG113" s="1219" t="str">
        <f t="shared" si="1239"/>
        <v xml:space="preserve"> B1</v>
      </c>
      <c r="GH113" s="1219" t="str">
        <f t="shared" si="1239"/>
        <v>EDTA</v>
      </c>
      <c r="GI113" s="1219" t="str">
        <f t="shared" si="1239"/>
        <v>DTPA</v>
      </c>
      <c r="GJ113" s="1219" t="str">
        <f t="shared" si="1239"/>
        <v>EDDHA</v>
      </c>
      <c r="GK113" s="1219" t="str">
        <f t="shared" si="1239"/>
        <v>F</v>
      </c>
      <c r="GL113" s="1219" t="str">
        <f t="shared" si="1239"/>
        <v>Cd</v>
      </c>
      <c r="GM113" s="1220" t="str">
        <f t="shared" si="1239"/>
        <v>Cr</v>
      </c>
      <c r="GN113" s="1220" t="str">
        <f t="shared" si="1239"/>
        <v>Al</v>
      </c>
      <c r="GO113" s="1220" t="str">
        <f t="shared" si="1239"/>
        <v>Pb</v>
      </c>
      <c r="GP113" s="1220" t="str">
        <f t="shared" si="1239"/>
        <v>Se</v>
      </c>
      <c r="GQ113" s="1220" t="str">
        <f t="shared" si="1239"/>
        <v>Other</v>
      </c>
      <c r="GR113" s="897"/>
      <c r="GS113" s="897"/>
      <c r="GT113" s="897"/>
      <c r="GU113" s="897"/>
      <c r="GV113" s="897"/>
      <c r="GW113" s="897"/>
      <c r="GX113" s="897"/>
      <c r="GY113" s="897"/>
      <c r="GZ113" s="1373"/>
      <c r="HA113" s="1220" t="str">
        <f t="shared" ref="HA113:IM113" si="1240">FA$318</f>
        <v xml:space="preserve">NH4 </v>
      </c>
      <c r="HB113" s="1220" t="str">
        <f t="shared" si="1240"/>
        <v>NO3</v>
      </c>
      <c r="HC113" s="1220" t="str">
        <f t="shared" si="1240"/>
        <v>NH2 Nitrites</v>
      </c>
      <c r="HD113" s="1220" t="str">
        <f t="shared" si="1240"/>
        <v>P2O5</v>
      </c>
      <c r="HE113" s="1220" t="str">
        <f t="shared" si="1240"/>
        <v>PO4</v>
      </c>
      <c r="HF113" s="1220" t="str">
        <f t="shared" si="1240"/>
        <v>K2O</v>
      </c>
      <c r="HG113" s="1220" t="str">
        <f t="shared" si="1240"/>
        <v>MgO</v>
      </c>
      <c r="HH113" s="1220" t="str">
        <f t="shared" si="1240"/>
        <v>MgCo3</v>
      </c>
      <c r="HI113" s="1220" t="str">
        <f t="shared" si="1240"/>
        <v>CaO</v>
      </c>
      <c r="HJ113" s="1220" t="str">
        <f t="shared" si="1240"/>
        <v>CaCO3</v>
      </c>
      <c r="HK113" s="1220" t="str">
        <f t="shared" si="1240"/>
        <v>SO4</v>
      </c>
      <c r="HL113" s="1220" t="str">
        <f t="shared" si="1240"/>
        <v>SO3</v>
      </c>
      <c r="HM113" s="1220" t="str">
        <f t="shared" si="1240"/>
        <v>SiO2</v>
      </c>
      <c r="HN113" s="1220" t="str">
        <f t="shared" si="1240"/>
        <v>Si(OH)4</v>
      </c>
      <c r="HO113" s="1220" t="str">
        <f t="shared" si="1240"/>
        <v>N</v>
      </c>
      <c r="HP113" s="1220" t="str">
        <f t="shared" si="1240"/>
        <v>P</v>
      </c>
      <c r="HQ113" s="1220" t="str">
        <f t="shared" si="1240"/>
        <v>K</v>
      </c>
      <c r="HR113" s="1220" t="str">
        <f t="shared" si="1240"/>
        <v>MG</v>
      </c>
      <c r="HS113" s="1220" t="str">
        <f t="shared" si="1240"/>
        <v>CA</v>
      </c>
      <c r="HT113" s="1220" t="str">
        <f t="shared" si="1240"/>
        <v>S</v>
      </c>
      <c r="HU113" s="1220" t="str">
        <f t="shared" si="1240"/>
        <v>Si</v>
      </c>
      <c r="HV113" s="1220" t="str">
        <f t="shared" si="1240"/>
        <v>Co</v>
      </c>
      <c r="HW113" s="1220" t="str">
        <f t="shared" si="1240"/>
        <v>Fe</v>
      </c>
      <c r="HX113" s="1220" t="str">
        <f t="shared" si="1240"/>
        <v>Mn</v>
      </c>
      <c r="HY113" s="1220" t="str">
        <f t="shared" si="1240"/>
        <v>Mo</v>
      </c>
      <c r="HZ113" s="1220" t="str">
        <f t="shared" si="1240"/>
        <v>Zn</v>
      </c>
      <c r="IA113" s="1220" t="str">
        <f t="shared" si="1240"/>
        <v>B</v>
      </c>
      <c r="IB113" s="1220" t="str">
        <f t="shared" si="1240"/>
        <v>Cu</v>
      </c>
      <c r="IC113" s="1220" t="str">
        <f t="shared" si="1240"/>
        <v>Cl</v>
      </c>
      <c r="ID113" s="1220" t="str">
        <f t="shared" si="1240"/>
        <v>Na</v>
      </c>
      <c r="IE113" s="1220" t="str">
        <f t="shared" si="1240"/>
        <v>Humic</v>
      </c>
      <c r="IF113" s="1220" t="str">
        <f t="shared" si="1240"/>
        <v>Fulvic</v>
      </c>
      <c r="IG113" s="1220" t="str">
        <f t="shared" si="1240"/>
        <v xml:space="preserve"> B1</v>
      </c>
      <c r="IH113" s="1220" t="str">
        <f t="shared" si="1240"/>
        <v>EDTA</v>
      </c>
      <c r="II113" s="1220" t="str">
        <f t="shared" si="1240"/>
        <v>DTPA</v>
      </c>
      <c r="IJ113" s="1220" t="str">
        <f t="shared" si="1240"/>
        <v>EDDHA</v>
      </c>
      <c r="IK113" s="1220" t="str">
        <f t="shared" si="1240"/>
        <v>F</v>
      </c>
      <c r="IL113" s="1220" t="str">
        <f t="shared" si="1240"/>
        <v>Cd</v>
      </c>
      <c r="IM113" s="1220" t="str">
        <f t="shared" si="1240"/>
        <v>Cr</v>
      </c>
      <c r="IN113" s="1353" t="str">
        <f>$DJ$318</f>
        <v>Al</v>
      </c>
      <c r="IO113" s="1353" t="str">
        <f>$DK$318</f>
        <v>Pb</v>
      </c>
      <c r="IP113" s="1353" t="str">
        <f>$DL$318</f>
        <v>Se</v>
      </c>
      <c r="IQ113" s="1220" t="str">
        <f>GQ$318</f>
        <v>Other</v>
      </c>
      <c r="IR113" s="895"/>
      <c r="IS113" s="895"/>
      <c r="IT113" s="895"/>
      <c r="IU113" s="895"/>
      <c r="IV113" s="895"/>
      <c r="IW113" s="895"/>
      <c r="IX113" s="895"/>
      <c r="IY113" s="895"/>
      <c r="IZ113" s="1362"/>
      <c r="JA113" s="1220" t="str">
        <f t="shared" ref="JA113:KM113" si="1241">HA$318</f>
        <v xml:space="preserve">NH4 </v>
      </c>
      <c r="JB113" s="1220" t="str">
        <f t="shared" si="1241"/>
        <v>NO3</v>
      </c>
      <c r="JC113" s="1220" t="str">
        <f t="shared" si="1241"/>
        <v>NH2 Nitrites</v>
      </c>
      <c r="JD113" s="1220" t="str">
        <f t="shared" si="1241"/>
        <v>P2O5</v>
      </c>
      <c r="JE113" s="1220" t="str">
        <f t="shared" si="1241"/>
        <v>PO4</v>
      </c>
      <c r="JF113" s="1220" t="str">
        <f t="shared" si="1241"/>
        <v>K2O</v>
      </c>
      <c r="JG113" s="1220" t="str">
        <f t="shared" si="1241"/>
        <v>MgO</v>
      </c>
      <c r="JH113" s="1220" t="str">
        <f t="shared" si="1241"/>
        <v>MgCo3</v>
      </c>
      <c r="JI113" s="1220" t="str">
        <f t="shared" si="1241"/>
        <v>CaO</v>
      </c>
      <c r="JJ113" s="1220" t="str">
        <f t="shared" si="1241"/>
        <v>CaCO3</v>
      </c>
      <c r="JK113" s="1220" t="str">
        <f t="shared" si="1241"/>
        <v>SO4</v>
      </c>
      <c r="JL113" s="1220" t="str">
        <f t="shared" si="1241"/>
        <v>SO3</v>
      </c>
      <c r="JM113" s="1220" t="str">
        <f t="shared" si="1241"/>
        <v>SiO2</v>
      </c>
      <c r="JN113" s="1220" t="str">
        <f t="shared" si="1241"/>
        <v>Si(OH)4</v>
      </c>
      <c r="JO113" s="1220" t="str">
        <f t="shared" si="1241"/>
        <v>N</v>
      </c>
      <c r="JP113" s="1220" t="str">
        <f t="shared" si="1241"/>
        <v>P</v>
      </c>
      <c r="JQ113" s="1220" t="str">
        <f t="shared" si="1241"/>
        <v>K</v>
      </c>
      <c r="JR113" s="1220" t="str">
        <f t="shared" si="1241"/>
        <v>MG</v>
      </c>
      <c r="JS113" s="1220" t="str">
        <f t="shared" si="1241"/>
        <v>CA</v>
      </c>
      <c r="JT113" s="1220" t="str">
        <f t="shared" si="1241"/>
        <v>S</v>
      </c>
      <c r="JU113" s="1220" t="str">
        <f t="shared" si="1241"/>
        <v>Si</v>
      </c>
      <c r="JV113" s="1220" t="str">
        <f t="shared" si="1241"/>
        <v>Co</v>
      </c>
      <c r="JW113" s="1220" t="str">
        <f t="shared" si="1241"/>
        <v>Fe</v>
      </c>
      <c r="JX113" s="1220" t="str">
        <f t="shared" si="1241"/>
        <v>Mn</v>
      </c>
      <c r="JY113" s="1220" t="str">
        <f t="shared" si="1241"/>
        <v>Mo</v>
      </c>
      <c r="JZ113" s="1220" t="str">
        <f t="shared" si="1241"/>
        <v>Zn</v>
      </c>
      <c r="KA113" s="1220" t="str">
        <f t="shared" si="1241"/>
        <v>B</v>
      </c>
      <c r="KB113" s="1220" t="str">
        <f t="shared" si="1241"/>
        <v>Cu</v>
      </c>
      <c r="KC113" s="1220" t="str">
        <f t="shared" si="1241"/>
        <v>Cl</v>
      </c>
      <c r="KD113" s="1220" t="str">
        <f t="shared" si="1241"/>
        <v>Na</v>
      </c>
      <c r="KE113" s="1220" t="str">
        <f t="shared" si="1241"/>
        <v>Humic</v>
      </c>
      <c r="KF113" s="1220" t="str">
        <f t="shared" si="1241"/>
        <v>Fulvic</v>
      </c>
      <c r="KG113" s="1220" t="str">
        <f t="shared" si="1241"/>
        <v xml:space="preserve"> B1</v>
      </c>
      <c r="KH113" s="1220" t="str">
        <f t="shared" si="1241"/>
        <v>EDTA</v>
      </c>
      <c r="KI113" s="1220" t="str">
        <f t="shared" si="1241"/>
        <v>DTPA</v>
      </c>
      <c r="KJ113" s="1220" t="str">
        <f t="shared" si="1241"/>
        <v>DTPA</v>
      </c>
      <c r="KK113" s="1220" t="str">
        <f t="shared" si="1241"/>
        <v>F</v>
      </c>
      <c r="KL113" s="1220" t="str">
        <f t="shared" si="1241"/>
        <v>Cd</v>
      </c>
      <c r="KM113" s="1220" t="str">
        <f t="shared" si="1241"/>
        <v>Cr</v>
      </c>
      <c r="KN113" s="1220" t="str">
        <f t="shared" ref="KN113" si="1242">IN$318</f>
        <v>Al</v>
      </c>
      <c r="KO113" s="1220" t="str">
        <f t="shared" ref="KO113" si="1243">IO$318</f>
        <v>Pb</v>
      </c>
      <c r="KP113" s="1220" t="str">
        <f t="shared" ref="KP113" si="1244">IP$318</f>
        <v>Se</v>
      </c>
      <c r="KQ113" s="1220" t="str">
        <f>IQ$318</f>
        <v>Other</v>
      </c>
      <c r="KR113" s="618"/>
      <c r="KS113" s="618"/>
      <c r="KT113" s="618"/>
      <c r="KU113" s="618"/>
      <c r="KV113" s="618"/>
      <c r="KW113" s="618"/>
      <c r="KX113" s="618"/>
      <c r="KY113" s="618"/>
      <c r="KZ113" s="1361"/>
      <c r="LA113" s="1220" t="str">
        <f t="shared" ref="LA113:MM113" si="1245">JA$318</f>
        <v xml:space="preserve">NH4 </v>
      </c>
      <c r="LB113" s="1220" t="str">
        <f t="shared" si="1245"/>
        <v>NO3</v>
      </c>
      <c r="LC113" s="1220" t="str">
        <f t="shared" si="1245"/>
        <v>NH2 Nitrites</v>
      </c>
      <c r="LD113" s="1220" t="str">
        <f t="shared" si="1245"/>
        <v>P2O5</v>
      </c>
      <c r="LE113" s="1220" t="str">
        <f t="shared" si="1245"/>
        <v>PO4</v>
      </c>
      <c r="LF113" s="1220" t="str">
        <f t="shared" si="1245"/>
        <v>K2O</v>
      </c>
      <c r="LG113" s="1220" t="str">
        <f t="shared" si="1245"/>
        <v>MgO</v>
      </c>
      <c r="LH113" s="1220" t="str">
        <f t="shared" si="1245"/>
        <v>MgCo3</v>
      </c>
      <c r="LI113" s="1220" t="str">
        <f t="shared" si="1245"/>
        <v>CaO</v>
      </c>
      <c r="LJ113" s="1220" t="str">
        <f t="shared" si="1245"/>
        <v>CaCO3</v>
      </c>
      <c r="LK113" s="1220" t="str">
        <f t="shared" si="1245"/>
        <v>SO4</v>
      </c>
      <c r="LL113" s="1220" t="str">
        <f t="shared" si="1245"/>
        <v>SO3</v>
      </c>
      <c r="LM113" s="1220" t="str">
        <f t="shared" si="1245"/>
        <v>SiO2</v>
      </c>
      <c r="LN113" s="1220" t="str">
        <f t="shared" si="1245"/>
        <v>Si(OH)4</v>
      </c>
      <c r="LO113" s="1220" t="str">
        <f t="shared" si="1245"/>
        <v>N</v>
      </c>
      <c r="LP113" s="1220" t="str">
        <f t="shared" si="1245"/>
        <v>P</v>
      </c>
      <c r="LQ113" s="1220" t="str">
        <f t="shared" si="1245"/>
        <v>K</v>
      </c>
      <c r="LR113" s="1220" t="str">
        <f t="shared" si="1245"/>
        <v>MG</v>
      </c>
      <c r="LS113" s="1220" t="str">
        <f t="shared" si="1245"/>
        <v>CA</v>
      </c>
      <c r="LT113" s="1220" t="str">
        <f t="shared" si="1245"/>
        <v>S</v>
      </c>
      <c r="LU113" s="1220" t="str">
        <f t="shared" si="1245"/>
        <v>Si</v>
      </c>
      <c r="LV113" s="1220" t="str">
        <f t="shared" si="1245"/>
        <v>Co</v>
      </c>
      <c r="LW113" s="1220" t="str">
        <f t="shared" si="1245"/>
        <v>Fe</v>
      </c>
      <c r="LX113" s="1220" t="str">
        <f t="shared" si="1245"/>
        <v>Mn</v>
      </c>
      <c r="LY113" s="1220" t="str">
        <f t="shared" si="1245"/>
        <v>Mo</v>
      </c>
      <c r="LZ113" s="1220" t="str">
        <f t="shared" si="1245"/>
        <v>Zn</v>
      </c>
      <c r="MA113" s="1220" t="str">
        <f t="shared" si="1245"/>
        <v>B</v>
      </c>
      <c r="MB113" s="1220" t="str">
        <f t="shared" si="1245"/>
        <v>Cu</v>
      </c>
      <c r="MC113" s="1220" t="str">
        <f t="shared" si="1245"/>
        <v>Cl</v>
      </c>
      <c r="MD113" s="1220" t="str">
        <f t="shared" si="1245"/>
        <v>Na</v>
      </c>
      <c r="ME113" s="1220" t="str">
        <f t="shared" si="1245"/>
        <v>Humic</v>
      </c>
      <c r="MF113" s="1220" t="str">
        <f t="shared" si="1245"/>
        <v>Fulvic</v>
      </c>
      <c r="MG113" s="1220" t="str">
        <f t="shared" si="1245"/>
        <v xml:space="preserve"> B1</v>
      </c>
      <c r="MH113" s="1220" t="str">
        <f t="shared" si="1245"/>
        <v>EDTA</v>
      </c>
      <c r="MI113" s="1220" t="str">
        <f t="shared" si="1245"/>
        <v>DTPA</v>
      </c>
      <c r="MJ113" s="1220" t="str">
        <f t="shared" si="1245"/>
        <v>EDDHA</v>
      </c>
      <c r="MK113" s="1220" t="str">
        <f t="shared" si="1245"/>
        <v>F</v>
      </c>
      <c r="ML113" s="1220" t="str">
        <f t="shared" si="1245"/>
        <v>Cd</v>
      </c>
      <c r="MM113" s="1220" t="str">
        <f t="shared" si="1245"/>
        <v>Cr</v>
      </c>
      <c r="MN113" s="1220" t="str">
        <f t="shared" ref="MN113:MP113" si="1246">KN$318</f>
        <v>Al</v>
      </c>
      <c r="MO113" s="1220" t="str">
        <f t="shared" si="1246"/>
        <v>Pb</v>
      </c>
      <c r="MP113" s="1220" t="str">
        <f t="shared" si="1246"/>
        <v>Se</v>
      </c>
      <c r="MQ113" s="1220" t="str">
        <f>KQ$318</f>
        <v>Other</v>
      </c>
    </row>
    <row r="114" spans="1:355" s="317" customFormat="1" ht="15" hidden="1" customHeight="1" outlineLevel="1" thickTop="1" thickBot="1" x14ac:dyDescent="0.3">
      <c r="A114" s="941"/>
      <c r="B114" s="1928" t="str">
        <f>$B$34</f>
        <v>Expert Medium</v>
      </c>
      <c r="C114" s="1924"/>
      <c r="D114" s="653">
        <v>1</v>
      </c>
      <c r="E114" s="836"/>
      <c r="F114" s="319"/>
      <c r="G114" s="1928"/>
      <c r="H114" s="1924"/>
      <c r="I114" s="788"/>
      <c r="J114" s="836"/>
      <c r="K114" s="319"/>
      <c r="L114" s="782"/>
      <c r="M114" s="837">
        <f>((E110*L114)/1)*(D114)</f>
        <v>0</v>
      </c>
      <c r="N114" s="784">
        <f t="shared" si="1224"/>
        <v>0</v>
      </c>
      <c r="O114" s="1534"/>
      <c r="P114" s="789">
        <v>1.9</v>
      </c>
      <c r="Q114" s="837">
        <f>((E110*P114)/1)*(D114)</f>
        <v>38</v>
      </c>
      <c r="R114" s="784">
        <f t="shared" si="1225"/>
        <v>156.74554880996212</v>
      </c>
      <c r="S114" s="1534"/>
      <c r="T114" s="789">
        <v>5.7</v>
      </c>
      <c r="U114" s="837">
        <f>((E110*T114)/1)*(D114)</f>
        <v>114</v>
      </c>
      <c r="V114" s="784">
        <f t="shared" si="1226"/>
        <v>297.59448256606322</v>
      </c>
      <c r="W114" s="1534"/>
      <c r="X114" s="789">
        <v>6.6</v>
      </c>
      <c r="Y114" s="837">
        <f>((E110*X114)/1)*(D114)</f>
        <v>132</v>
      </c>
      <c r="Z114" s="784">
        <f t="shared" si="1227"/>
        <v>219.56813047400831</v>
      </c>
      <c r="AA114" s="1534"/>
      <c r="AB114" s="789">
        <v>4.2</v>
      </c>
      <c r="AC114" s="837">
        <f>((E110*AB114)/1)*(D114)</f>
        <v>84</v>
      </c>
      <c r="AD114" s="784">
        <f t="shared" si="1228"/>
        <v>174.28826108762075</v>
      </c>
      <c r="AE114" s="1534"/>
      <c r="AF114" s="789"/>
      <c r="AG114" s="837">
        <f>((E110*AF114)/1)*(D114)</f>
        <v>0</v>
      </c>
      <c r="AH114" s="784">
        <f t="shared" si="1229"/>
        <v>0</v>
      </c>
      <c r="AI114" s="1534"/>
      <c r="AJ114" s="789">
        <v>1.5</v>
      </c>
      <c r="AK114" s="837">
        <f>((E110*AJ114)/1)*(D114)</f>
        <v>30</v>
      </c>
      <c r="AL114" s="784">
        <f t="shared" si="1230"/>
        <v>17.151919643206099</v>
      </c>
      <c r="AM114" s="1534"/>
      <c r="AN114" s="789"/>
      <c r="AO114" s="838">
        <f>((E110*AN114)/1)*(D114)</f>
        <v>0</v>
      </c>
      <c r="AP114" s="784">
        <f t="shared" si="1231"/>
        <v>0</v>
      </c>
      <c r="AQ114" s="1534"/>
      <c r="AR114" s="789"/>
      <c r="AS114" s="837">
        <f>((E110*AR114)/1)*(D114)</f>
        <v>0</v>
      </c>
      <c r="AT114" s="784">
        <f t="shared" si="1232"/>
        <v>0</v>
      </c>
      <c r="AU114" s="1534"/>
      <c r="AV114" s="789"/>
      <c r="AW114" s="837">
        <f>((E110*AV114)/1)*(D114)</f>
        <v>0</v>
      </c>
      <c r="AX114" s="784">
        <f t="shared" si="1233"/>
        <v>0</v>
      </c>
      <c r="AY114" s="1534"/>
      <c r="AZ114" s="789"/>
      <c r="BA114" s="837">
        <f>((E110*AZ114)/1)*(D114)</f>
        <v>0</v>
      </c>
      <c r="BB114" s="784">
        <f t="shared" si="1234"/>
        <v>0</v>
      </c>
      <c r="BC114" s="649"/>
      <c r="BD114" s="840"/>
      <c r="BE114" s="837">
        <f>((E110*BD114)/1)*(D114)</f>
        <v>0</v>
      </c>
      <c r="BF114" s="319"/>
      <c r="BG114" s="880">
        <f t="shared" si="1235"/>
        <v>1.7306966851617207</v>
      </c>
      <c r="BH114" s="881">
        <f t="shared" si="1236"/>
        <v>1.7415731818592108</v>
      </c>
      <c r="BI114" s="786">
        <f t="shared" si="1237"/>
        <v>870.78659092960538</v>
      </c>
      <c r="BJ114" s="792"/>
      <c r="BK114" s="786">
        <f t="shared" si="1238"/>
        <v>1219.1012273014476</v>
      </c>
      <c r="BL114" s="1943" t="s">
        <v>1378</v>
      </c>
      <c r="BM114" s="1830"/>
      <c r="BN114" s="1944"/>
      <c r="BO114" s="1580"/>
      <c r="BP114" s="1580"/>
      <c r="BQ114" s="1484"/>
      <c r="BR114" s="734">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13.558454425363278</v>
      </c>
      <c r="BS114" s="692">
        <f t="shared" ref="BS114:BS122" si="1247">SUM(HA114:IQ114)*1000</f>
        <v>27.116908850726553</v>
      </c>
      <c r="BT114" s="693">
        <f>L111</f>
        <v>0.5</v>
      </c>
      <c r="BU114" s="1146" t="str">
        <f>$BU$14</f>
        <v>Grotek Gro-Silic</v>
      </c>
      <c r="BV114" s="1154" t="str">
        <f>$BV$14</f>
        <v>Defense (Slica)</v>
      </c>
      <c r="BW114" s="1239">
        <f>BW$14</f>
        <v>0</v>
      </c>
      <c r="BX114" s="1239">
        <f t="shared" ref="BX114:DM114" si="1248">BX$14</f>
        <v>0</v>
      </c>
      <c r="BY114" s="1239">
        <f t="shared" si="1248"/>
        <v>0</v>
      </c>
      <c r="BZ114" s="1240">
        <f t="shared" si="1248"/>
        <v>0</v>
      </c>
      <c r="CA114" s="1240">
        <f t="shared" si="1248"/>
        <v>0</v>
      </c>
      <c r="CB114" s="1241">
        <f t="shared" si="1248"/>
        <v>0</v>
      </c>
      <c r="CC114" s="1242">
        <f t="shared" si="1248"/>
        <v>0</v>
      </c>
      <c r="CD114" s="1242">
        <f t="shared" si="1248"/>
        <v>0</v>
      </c>
      <c r="CE114" s="1242">
        <f t="shared" si="1248"/>
        <v>0</v>
      </c>
      <c r="CF114" s="1242">
        <f t="shared" si="1248"/>
        <v>0</v>
      </c>
      <c r="CG114" s="1242">
        <f t="shared" si="1248"/>
        <v>0</v>
      </c>
      <c r="CH114" s="1242">
        <f t="shared" si="1248"/>
        <v>0</v>
      </c>
      <c r="CI114" s="1242">
        <f t="shared" si="1248"/>
        <v>0</v>
      </c>
      <c r="CJ114" s="1242">
        <f t="shared" si="1248"/>
        <v>0.44</v>
      </c>
      <c r="CK114" s="1239">
        <f t="shared" si="1248"/>
        <v>0</v>
      </c>
      <c r="CL114" s="1240">
        <f t="shared" si="1248"/>
        <v>0</v>
      </c>
      <c r="CM114" s="1241">
        <f t="shared" si="1248"/>
        <v>0</v>
      </c>
      <c r="CN114" s="1242">
        <f t="shared" si="1248"/>
        <v>0</v>
      </c>
      <c r="CO114" s="1242">
        <f t="shared" si="1248"/>
        <v>0</v>
      </c>
      <c r="CP114" s="1242">
        <f t="shared" si="1248"/>
        <v>0</v>
      </c>
      <c r="CQ114" s="1242">
        <f t="shared" si="1248"/>
        <v>0</v>
      </c>
      <c r="CR114" s="1243">
        <f t="shared" si="1248"/>
        <v>0</v>
      </c>
      <c r="CS114" s="1243">
        <f t="shared" si="1248"/>
        <v>0</v>
      </c>
      <c r="CT114" s="1243">
        <f t="shared" si="1248"/>
        <v>0</v>
      </c>
      <c r="CU114" s="1243">
        <f t="shared" si="1248"/>
        <v>1.5E-5</v>
      </c>
      <c r="CV114" s="1243">
        <f t="shared" si="1248"/>
        <v>0</v>
      </c>
      <c r="CW114" s="1243">
        <f t="shared" si="1248"/>
        <v>9.0000000000000006E-5</v>
      </c>
      <c r="CX114" s="1243">
        <f t="shared" si="1248"/>
        <v>0</v>
      </c>
      <c r="CY114" s="1243">
        <f t="shared" si="1248"/>
        <v>0</v>
      </c>
      <c r="CZ114" s="1244">
        <f t="shared" si="1248"/>
        <v>0</v>
      </c>
      <c r="DA114" s="1244">
        <f t="shared" si="1248"/>
        <v>0</v>
      </c>
      <c r="DB114" s="1244">
        <f t="shared" si="1248"/>
        <v>0</v>
      </c>
      <c r="DC114" s="1244">
        <f t="shared" si="1248"/>
        <v>0</v>
      </c>
      <c r="DD114" s="1244">
        <f t="shared" si="1248"/>
        <v>0</v>
      </c>
      <c r="DE114" s="1244">
        <f t="shared" si="1248"/>
        <v>0</v>
      </c>
      <c r="DF114" s="1244">
        <f t="shared" si="1248"/>
        <v>0</v>
      </c>
      <c r="DG114" s="1244">
        <f t="shared" si="1248"/>
        <v>0</v>
      </c>
      <c r="DH114" s="1244">
        <f t="shared" si="1248"/>
        <v>0</v>
      </c>
      <c r="DI114" s="1244">
        <f t="shared" si="1248"/>
        <v>0</v>
      </c>
      <c r="DJ114" s="1244">
        <f t="shared" si="1248"/>
        <v>0</v>
      </c>
      <c r="DK114" s="1244">
        <f t="shared" si="1248"/>
        <v>0</v>
      </c>
      <c r="DL114" s="1244">
        <f t="shared" si="1248"/>
        <v>0</v>
      </c>
      <c r="DM114" s="1244">
        <f t="shared" si="1248"/>
        <v>0</v>
      </c>
      <c r="DN114" s="933"/>
      <c r="DT114" s="739"/>
      <c r="EM114" s="898"/>
      <c r="EN114" s="898"/>
      <c r="EO114" s="898"/>
      <c r="EP114" s="898"/>
      <c r="EQ114" s="898"/>
      <c r="ER114" s="898"/>
      <c r="ES114" s="898"/>
      <c r="ET114" s="898"/>
      <c r="EU114" s="898"/>
      <c r="EV114" s="898"/>
      <c r="EW114" s="898"/>
      <c r="EX114" s="898"/>
      <c r="EY114" s="898"/>
      <c r="EZ114" s="1348" t="str">
        <f t="shared" ref="EZ114:EZ128" si="1249">BU114</f>
        <v>Grotek Gro-Silic</v>
      </c>
      <c r="FA114" s="1224">
        <f t="shared" ref="FA114:FA128" si="1250">SUM(BW114*$BT114)*BW$311</f>
        <v>0</v>
      </c>
      <c r="FB114" s="1224">
        <f t="shared" ref="FB114:FB128" si="1251">SUM(BX114*$BT114)*BX$311</f>
        <v>0</v>
      </c>
      <c r="FC114" s="1224">
        <f t="shared" ref="FC114:FC128" si="1252">SUM(BY114*$BT114)*BY$311</f>
        <v>0</v>
      </c>
      <c r="FD114" s="544">
        <f t="shared" ref="FD114:FD128" si="1253">SUM(BZ114*$BT114)*BZ$311</f>
        <v>0</v>
      </c>
      <c r="FE114" s="544">
        <f t="shared" ref="FE114:FE128" si="1254">SUM(CA114*$BT114)*CA$311</f>
        <v>0</v>
      </c>
      <c r="FF114" s="324">
        <f t="shared" ref="FF114:FF128" si="1255">SUM(CB114*$BT114)*CB$311</f>
        <v>0</v>
      </c>
      <c r="FG114" s="549">
        <f t="shared" ref="FG114:FG128" si="1256">SUM(CC114*$BT114)*CC$311</f>
        <v>0</v>
      </c>
      <c r="FH114" s="549">
        <f t="shared" ref="FH114:FH128" si="1257">SUM(CD114*$BT114)*CD$311</f>
        <v>0</v>
      </c>
      <c r="FI114" s="549">
        <f t="shared" ref="FI114:FI128" si="1258">SUM(CE114*$BT114)*CE$311</f>
        <v>0</v>
      </c>
      <c r="FJ114" s="549">
        <f t="shared" ref="FJ114:FJ128" si="1259">SUM(CF114*$BT114)*CF$311</f>
        <v>0</v>
      </c>
      <c r="FK114" s="549">
        <f t="shared" ref="FK114:FK128" si="1260">SUM(CG114*$BT114)*CG$311</f>
        <v>0</v>
      </c>
      <c r="FL114" s="549">
        <f t="shared" ref="FL114:FL128" si="1261">SUM(CH114*$BT114)*CH$311</f>
        <v>0</v>
      </c>
      <c r="FM114" s="549">
        <f t="shared" ref="FM114:FM128" si="1262">SUM(CI114*$BT114)*CI$311</f>
        <v>0</v>
      </c>
      <c r="FN114" s="549">
        <f t="shared" ref="FN114:FN128" si="1263">SUM(CJ114*$BT114)*CJ$311</f>
        <v>7.3260000000000006E-2</v>
      </c>
      <c r="FO114" s="1203">
        <f t="shared" ref="FO114:FO128" si="1264">SUM($CK114*$BT114) +$FA114 +$FB114+$FC114</f>
        <v>0</v>
      </c>
      <c r="FP114" s="544">
        <f t="shared" ref="FP114:FP128" si="1265">SUM($CL114*$BT114) +$FD114 +$FE114</f>
        <v>0</v>
      </c>
      <c r="FQ114" s="324">
        <f t="shared" ref="FQ114:FQ128" si="1266">SUM($CM114*$BT114) +$FF114</f>
        <v>0</v>
      </c>
      <c r="FR114" s="548">
        <f t="shared" ref="FR114:FR128" si="1267">SUM($CN114*$BT114) +$FG114+$FH114</f>
        <v>0</v>
      </c>
      <c r="FS114" s="548">
        <f t="shared" ref="FS114:FS128" si="1268">SUM($CO114*$BT114) +$FI114 +$FJ114</f>
        <v>0</v>
      </c>
      <c r="FT114" s="548">
        <f>SUM($CP114*$BT114) +$FK114+$FL114</f>
        <v>0</v>
      </c>
      <c r="FU114" s="548">
        <f t="shared" ref="FU114:FU128" si="1269">SUM($CQ114*$BT114) +$FM114 +$FN114</f>
        <v>7.3260000000000006E-2</v>
      </c>
      <c r="FV114" s="928">
        <f t="shared" ref="FV114:FV128" si="1270">SUM(CR114*$BT114)</f>
        <v>0</v>
      </c>
      <c r="FW114" s="928">
        <f t="shared" ref="FW114:FW128" si="1271">SUM(CS114*$BT114)</f>
        <v>0</v>
      </c>
      <c r="FX114" s="928">
        <f t="shared" ref="FX114:FX128" si="1272">SUM(CT114*$BT114)</f>
        <v>0</v>
      </c>
      <c r="FY114" s="928">
        <f t="shared" ref="FY114:FY128" si="1273">SUM(CU114*$BT114)</f>
        <v>7.5000000000000002E-6</v>
      </c>
      <c r="FZ114" s="928">
        <f t="shared" ref="FZ114:FZ128" si="1274">SUM(CV114*$BT114)</f>
        <v>0</v>
      </c>
      <c r="GA114" s="928">
        <f t="shared" ref="GA114:GA128" si="1275">SUM(CW114*$BT114)</f>
        <v>4.5000000000000003E-5</v>
      </c>
      <c r="GB114" s="928">
        <f t="shared" ref="GB114:GB128" si="1276">SUM(CX114*$BT114)</f>
        <v>0</v>
      </c>
      <c r="GC114" s="928">
        <f t="shared" ref="GC114:GC128" si="1277">SUM(CY114*$BT114)</f>
        <v>0</v>
      </c>
      <c r="GD114" s="326">
        <f t="shared" ref="GD114:GD128" si="1278">SUM(CZ114*$BT114)</f>
        <v>0</v>
      </c>
      <c r="GE114" s="326">
        <f t="shared" ref="GE114:GE128" si="1279">SUM(DA114*$BT114)</f>
        <v>0</v>
      </c>
      <c r="GF114" s="326">
        <f t="shared" ref="GF114:GF128" si="1280">SUM(DB114*$BT114)</f>
        <v>0</v>
      </c>
      <c r="GG114" s="326">
        <f t="shared" ref="GG114:GG128" si="1281">SUM(DC114*$BT114)</f>
        <v>0</v>
      </c>
      <c r="GH114" s="326">
        <f t="shared" ref="GH114:GH128" si="1282">SUM(DD114*$BT114)</f>
        <v>0</v>
      </c>
      <c r="GI114" s="326">
        <f t="shared" ref="GI114:GI128" si="1283">SUM(DE114*$BT114)</f>
        <v>0</v>
      </c>
      <c r="GJ114" s="326">
        <f t="shared" ref="GJ114:GJ128" si="1284">SUM(DF114*$BT114)</f>
        <v>0</v>
      </c>
      <c r="GK114" s="326">
        <f t="shared" ref="GK114:GK128" si="1285">SUM(DG114*$BT114)</f>
        <v>0</v>
      </c>
      <c r="GL114" s="326">
        <f t="shared" ref="GL114:GL128" si="1286">SUM(DH114*$BT114)</f>
        <v>0</v>
      </c>
      <c r="GM114" s="326">
        <f t="shared" ref="GM114:GM128" si="1287">SUM(DI114*$BT114)</f>
        <v>0</v>
      </c>
      <c r="GN114" s="326">
        <f t="shared" ref="GN114:GN128" si="1288">SUM(DJ114*$BT114)</f>
        <v>0</v>
      </c>
      <c r="GO114" s="326">
        <f t="shared" ref="GO114:GO128" si="1289">SUM(DK114*$BT114)</f>
        <v>0</v>
      </c>
      <c r="GP114" s="326">
        <f t="shared" ref="GP114:GP128" si="1290">SUM(DL114*$BT114)</f>
        <v>0</v>
      </c>
      <c r="GQ114" s="326">
        <f t="shared" ref="GQ114:GQ128" si="1291">SUM(DM114*$BT114)</f>
        <v>0</v>
      </c>
      <c r="GR114" s="899"/>
      <c r="GS114" s="899"/>
      <c r="GT114" s="899"/>
      <c r="GU114" s="899"/>
      <c r="GV114" s="899"/>
      <c r="GW114" s="899"/>
      <c r="GX114" s="899"/>
      <c r="GY114" s="899"/>
      <c r="GZ114" s="1374"/>
      <c r="HA114" s="1225">
        <f t="shared" ref="HA114:HA128" si="1292">SUM(LA114*($BT114/$HA$315)*BW$311)</f>
        <v>0</v>
      </c>
      <c r="HB114" s="1225">
        <f t="shared" ref="HB114:HB128" si="1293">SUM(LB114*($BT114/$HA$315)*BX$311)</f>
        <v>0</v>
      </c>
      <c r="HC114" s="1225">
        <f t="shared" ref="HC114:HC128" si="1294">SUM(LC114*($BT114/$HA$315)*BY$311)</f>
        <v>0</v>
      </c>
      <c r="HD114" s="542">
        <f t="shared" ref="HD114:HD128" si="1295">SUM(LD114*($BT114/$HA$315)*BZ$311)</f>
        <v>0</v>
      </c>
      <c r="HE114" s="542">
        <f t="shared" ref="HE114:HE128" si="1296">SUM(LE114*($BT114/$HA$315)*CA$311)</f>
        <v>0</v>
      </c>
      <c r="HF114" s="321">
        <f t="shared" ref="HF114:HF128" si="1297">SUM(LF114*($BT114/$HA$315)*CB$311)</f>
        <v>0</v>
      </c>
      <c r="HG114" s="547">
        <f t="shared" ref="HG114:HG128" si="1298">SUM(LG114*($BT114/$HA$315)*CC$311)</f>
        <v>0</v>
      </c>
      <c r="HH114" s="547">
        <f t="shared" ref="HH114:HH128" si="1299">SUM(LH114*($BT114/$HA$315)*CD$311)</f>
        <v>0</v>
      </c>
      <c r="HI114" s="547">
        <f t="shared" ref="HI114:HI128" si="1300">SUM(LI114*($BT114/$HA$315)*CE$311)</f>
        <v>0</v>
      </c>
      <c r="HJ114" s="547">
        <f t="shared" ref="HJ114:HJ128" si="1301">SUM(LJ114*($BT114/$HA$315)*CF$311)</f>
        <v>0</v>
      </c>
      <c r="HK114" s="547">
        <f t="shared" ref="HK114:HK128" si="1302">SUM(LK114*($BT114/$HA$315)*CG$311)</f>
        <v>0</v>
      </c>
      <c r="HL114" s="547">
        <f t="shared" ref="HL114:HL128" si="1303">SUM(LL114*($BT114/$HA$315)*CH$311)</f>
        <v>0</v>
      </c>
      <c r="HM114" s="547">
        <f t="shared" ref="HM114:HM128" si="1304">SUM(LM114*($BT114/$HA$315)*CI$311)</f>
        <v>0</v>
      </c>
      <c r="HN114" s="547">
        <f t="shared" ref="HN114:HN128" si="1305">SUM(LN114*($BT114/$HA$315)*CJ$311)</f>
        <v>2.709749009247028E-2</v>
      </c>
      <c r="HO114" s="1225">
        <f t="shared" ref="HO114:HO128" si="1306">SUM(LO114*($BT114/$HA$315))</f>
        <v>0</v>
      </c>
      <c r="HP114" s="542">
        <f t="shared" ref="HP114:HP128" si="1307">SUM(LP114*($BT114/$HA$315))</f>
        <v>0</v>
      </c>
      <c r="HQ114" s="321">
        <f t="shared" ref="HQ114:HQ128" si="1308">SUM(LQ114*($BT114/$HA$315))</f>
        <v>0</v>
      </c>
      <c r="HR114" s="547">
        <f t="shared" ref="HR114:HR128" si="1309">SUM(LR114*($BT114/$HA$315))</f>
        <v>0</v>
      </c>
      <c r="HS114" s="547">
        <f t="shared" ref="HS114:HS128" si="1310">SUM(LS114*($BT114/$HA$315))</f>
        <v>0</v>
      </c>
      <c r="HT114" s="547">
        <f t="shared" ref="HT114:HT128" si="1311">SUM(LT114*($BT114/$HA$315))</f>
        <v>0</v>
      </c>
      <c r="HU114" s="547">
        <f t="shared" ref="HU114:HU128" si="1312">SUM(LU114*($BT114/$HA$315))</f>
        <v>0</v>
      </c>
      <c r="HV114" s="931">
        <f t="shared" ref="HV114:HV128" si="1313">SUM(LV114*($BT114/$HA$315))</f>
        <v>0</v>
      </c>
      <c r="HW114" s="931">
        <f t="shared" ref="HW114:HW128" si="1314">SUM(LW114*($BT114/$HA$315))</f>
        <v>0</v>
      </c>
      <c r="HX114" s="931">
        <f t="shared" ref="HX114:HX128" si="1315">SUM(LX114*($BT114/$HA$315))</f>
        <v>0</v>
      </c>
      <c r="HY114" s="931">
        <f t="shared" ref="HY114:HY128" si="1316">SUM(LY114*($BT114/$HA$315))</f>
        <v>2.7741083223249669E-6</v>
      </c>
      <c r="HZ114" s="931">
        <f t="shared" ref="HZ114:HZ128" si="1317">SUM(LZ114*($BT114/$HA$315))</f>
        <v>0</v>
      </c>
      <c r="IA114" s="931">
        <f t="shared" ref="IA114:IA128" si="1318">SUM(MA114*($BT114/$HA$315))</f>
        <v>1.6644649933949801E-5</v>
      </c>
      <c r="IB114" s="931">
        <f t="shared" ref="IB114:IB128" si="1319">SUM(MB114*($BT114/$HA$315))</f>
        <v>0</v>
      </c>
      <c r="IC114" s="931">
        <f t="shared" ref="IC114:IC128" si="1320">SUM(MC114*($BT114/$HA$315))</f>
        <v>0</v>
      </c>
      <c r="ID114" s="1226">
        <f t="shared" ref="ID114:ID128" si="1321">SUM(MD114*($BT114/$HA$315))</f>
        <v>0</v>
      </c>
      <c r="IE114" s="1226">
        <f t="shared" ref="IE114:IE128" si="1322">SUM(ME114*($BT114/$HA$315))</f>
        <v>0</v>
      </c>
      <c r="IF114" s="1226">
        <f t="shared" ref="IF114:IF128" si="1323">SUM(MF114*($BT114/$HA$315))</f>
        <v>0</v>
      </c>
      <c r="IG114" s="1226">
        <f t="shared" ref="IG114:IG128" si="1324">SUM(MG114*($BT114/$HA$315))</f>
        <v>0</v>
      </c>
      <c r="IH114" s="1226">
        <f t="shared" ref="IH114:IH128" si="1325">SUM(MH114*($BT114/$HA$315))</f>
        <v>0</v>
      </c>
      <c r="II114" s="1226">
        <f t="shared" ref="II114:II128" si="1326">SUM(MI114*($BT114/$HA$315))</f>
        <v>0</v>
      </c>
      <c r="IJ114" s="1226">
        <f t="shared" ref="IJ114:IJ128" si="1327">SUM(MJ114*($BT114/$HA$315))</f>
        <v>0</v>
      </c>
      <c r="IK114" s="1226">
        <f t="shared" ref="IK114:IK128" si="1328">SUM(MK114*($BT114/$HA$315))</f>
        <v>0</v>
      </c>
      <c r="IL114" s="1226">
        <f t="shared" ref="IL114:IL128" si="1329">SUM(ML114*($BT114/$HA$315))</f>
        <v>0</v>
      </c>
      <c r="IM114" s="1226">
        <f t="shared" ref="IM114:IM128" si="1330">SUM(MM114*($BT114/$HA$315))</f>
        <v>0</v>
      </c>
      <c r="IN114" s="1226">
        <f t="shared" ref="IN114:IN128" si="1331">SUM(MN114*($BT114/$HA$315))</f>
        <v>0</v>
      </c>
      <c r="IO114" s="1226">
        <f t="shared" ref="IO114:IO128" si="1332">SUM(MO114*($BT114/$HA$315))</f>
        <v>0</v>
      </c>
      <c r="IP114" s="1226">
        <f t="shared" ref="IP114:IP128" si="1333">SUM(MP114*($BT114/$HA$315))</f>
        <v>0</v>
      </c>
      <c r="IQ114" s="1226">
        <f t="shared" ref="IQ114:IQ128" si="1334">SUM(MQ114*($BT114/$HA$315))</f>
        <v>0</v>
      </c>
      <c r="IR114" s="902"/>
      <c r="IS114" s="902"/>
      <c r="IT114" s="902"/>
      <c r="IU114" s="902"/>
      <c r="IV114" s="902"/>
      <c r="IW114" s="902"/>
      <c r="IX114" s="902"/>
      <c r="IY114" s="902"/>
      <c r="IZ114" s="1365"/>
      <c r="JA114" s="1231">
        <f t="shared" ref="JA114:KQ114" si="1335">SUM(BW114*$DP$14)</f>
        <v>0</v>
      </c>
      <c r="JB114" s="1231">
        <f t="shared" si="1335"/>
        <v>0</v>
      </c>
      <c r="JC114" s="1231">
        <f t="shared" si="1335"/>
        <v>0</v>
      </c>
      <c r="JD114" s="942">
        <f t="shared" si="1335"/>
        <v>0</v>
      </c>
      <c r="JE114" s="942">
        <f t="shared" si="1335"/>
        <v>0</v>
      </c>
      <c r="JF114" s="943">
        <f t="shared" si="1335"/>
        <v>0</v>
      </c>
      <c r="JG114" s="944">
        <f t="shared" si="1335"/>
        <v>0</v>
      </c>
      <c r="JH114" s="944">
        <f t="shared" si="1335"/>
        <v>0</v>
      </c>
      <c r="JI114" s="944">
        <f t="shared" si="1335"/>
        <v>0</v>
      </c>
      <c r="JJ114" s="944">
        <f t="shared" si="1335"/>
        <v>0</v>
      </c>
      <c r="JK114" s="944">
        <f t="shared" si="1335"/>
        <v>0</v>
      </c>
      <c r="JL114" s="944">
        <f t="shared" si="1335"/>
        <v>0</v>
      </c>
      <c r="JM114" s="944">
        <f t="shared" si="1335"/>
        <v>0</v>
      </c>
      <c r="JN114" s="944">
        <f t="shared" si="1335"/>
        <v>308</v>
      </c>
      <c r="JO114" s="1231">
        <f t="shared" si="1335"/>
        <v>0</v>
      </c>
      <c r="JP114" s="942">
        <f t="shared" si="1335"/>
        <v>0</v>
      </c>
      <c r="JQ114" s="943">
        <f t="shared" si="1335"/>
        <v>0</v>
      </c>
      <c r="JR114" s="944">
        <f t="shared" si="1335"/>
        <v>0</v>
      </c>
      <c r="JS114" s="944">
        <f t="shared" si="1335"/>
        <v>0</v>
      </c>
      <c r="JT114" s="944">
        <f t="shared" si="1335"/>
        <v>0</v>
      </c>
      <c r="JU114" s="944">
        <f t="shared" si="1335"/>
        <v>0</v>
      </c>
      <c r="JV114" s="945">
        <f t="shared" si="1335"/>
        <v>0</v>
      </c>
      <c r="JW114" s="945">
        <f t="shared" si="1335"/>
        <v>0</v>
      </c>
      <c r="JX114" s="945">
        <f t="shared" si="1335"/>
        <v>0</v>
      </c>
      <c r="JY114" s="945">
        <f t="shared" si="1335"/>
        <v>1.0500000000000001E-2</v>
      </c>
      <c r="JZ114" s="945">
        <f t="shared" si="1335"/>
        <v>0</v>
      </c>
      <c r="KA114" s="945">
        <f t="shared" si="1335"/>
        <v>6.3E-2</v>
      </c>
      <c r="KB114" s="945">
        <f t="shared" si="1335"/>
        <v>0</v>
      </c>
      <c r="KC114" s="945">
        <f t="shared" si="1335"/>
        <v>0</v>
      </c>
      <c r="KD114" s="946">
        <f t="shared" si="1335"/>
        <v>0</v>
      </c>
      <c r="KE114" s="946">
        <f t="shared" si="1335"/>
        <v>0</v>
      </c>
      <c r="KF114" s="946">
        <f t="shared" si="1335"/>
        <v>0</v>
      </c>
      <c r="KG114" s="946">
        <f t="shared" si="1335"/>
        <v>0</v>
      </c>
      <c r="KH114" s="946">
        <f t="shared" si="1335"/>
        <v>0</v>
      </c>
      <c r="KI114" s="946">
        <f t="shared" si="1335"/>
        <v>0</v>
      </c>
      <c r="KJ114" s="946">
        <f t="shared" si="1335"/>
        <v>0</v>
      </c>
      <c r="KK114" s="946">
        <f t="shared" si="1335"/>
        <v>0</v>
      </c>
      <c r="KL114" s="946">
        <f t="shared" si="1335"/>
        <v>0</v>
      </c>
      <c r="KM114" s="946">
        <f t="shared" si="1335"/>
        <v>0</v>
      </c>
      <c r="KN114" s="946">
        <f t="shared" si="1335"/>
        <v>0</v>
      </c>
      <c r="KO114" s="946">
        <f t="shared" si="1335"/>
        <v>0</v>
      </c>
      <c r="KP114" s="946">
        <f t="shared" si="1335"/>
        <v>0</v>
      </c>
      <c r="KQ114" s="946">
        <f t="shared" si="1335"/>
        <v>0</v>
      </c>
      <c r="KR114" s="898"/>
      <c r="KS114" s="898"/>
      <c r="KT114" s="898"/>
      <c r="KU114" s="898"/>
      <c r="KV114" s="898"/>
      <c r="KW114" s="898"/>
      <c r="KX114" s="898"/>
      <c r="KY114" s="898"/>
      <c r="KZ114" s="1363"/>
      <c r="LA114" s="1217">
        <f t="shared" ref="LA114:MM114" si="1336">SUM(JA114/$DO$14)</f>
        <v>0</v>
      </c>
      <c r="LB114" s="1217">
        <f t="shared" si="1336"/>
        <v>0</v>
      </c>
      <c r="LC114" s="1217">
        <f t="shared" si="1336"/>
        <v>0</v>
      </c>
      <c r="LD114" s="545">
        <f t="shared" si="1336"/>
        <v>0</v>
      </c>
      <c r="LE114" s="545">
        <f t="shared" si="1336"/>
        <v>0</v>
      </c>
      <c r="LF114" s="329">
        <f t="shared" si="1336"/>
        <v>0</v>
      </c>
      <c r="LG114" s="550">
        <f t="shared" si="1336"/>
        <v>0</v>
      </c>
      <c r="LH114" s="550">
        <f t="shared" si="1336"/>
        <v>0</v>
      </c>
      <c r="LI114" s="550">
        <f t="shared" si="1336"/>
        <v>0</v>
      </c>
      <c r="LJ114" s="550">
        <f t="shared" si="1336"/>
        <v>0</v>
      </c>
      <c r="LK114" s="550">
        <f t="shared" si="1336"/>
        <v>0</v>
      </c>
      <c r="LL114" s="550">
        <f t="shared" si="1336"/>
        <v>0</v>
      </c>
      <c r="LM114" s="550">
        <f t="shared" si="1336"/>
        <v>0</v>
      </c>
      <c r="LN114" s="550">
        <f t="shared" si="1336"/>
        <v>616</v>
      </c>
      <c r="LO114" s="1217">
        <f t="shared" si="1336"/>
        <v>0</v>
      </c>
      <c r="LP114" s="1217">
        <f t="shared" si="1336"/>
        <v>0</v>
      </c>
      <c r="LQ114" s="1217">
        <f t="shared" si="1336"/>
        <v>0</v>
      </c>
      <c r="LR114" s="550">
        <f t="shared" si="1336"/>
        <v>0</v>
      </c>
      <c r="LS114" s="550">
        <f t="shared" si="1336"/>
        <v>0</v>
      </c>
      <c r="LT114" s="550">
        <f t="shared" si="1336"/>
        <v>0</v>
      </c>
      <c r="LU114" s="550">
        <f t="shared" si="1336"/>
        <v>0</v>
      </c>
      <c r="LV114" s="932">
        <f t="shared" si="1336"/>
        <v>0</v>
      </c>
      <c r="LW114" s="932">
        <f t="shared" si="1336"/>
        <v>0</v>
      </c>
      <c r="LX114" s="932">
        <f t="shared" si="1336"/>
        <v>0</v>
      </c>
      <c r="LY114" s="932">
        <f t="shared" si="1336"/>
        <v>2.1000000000000001E-2</v>
      </c>
      <c r="LZ114" s="932">
        <f t="shared" si="1336"/>
        <v>0</v>
      </c>
      <c r="MA114" s="932">
        <f t="shared" si="1336"/>
        <v>0.126</v>
      </c>
      <c r="MB114" s="932">
        <f t="shared" si="1336"/>
        <v>0</v>
      </c>
      <c r="MC114" s="932">
        <f t="shared" si="1336"/>
        <v>0</v>
      </c>
      <c r="MD114" s="932">
        <f t="shared" si="1336"/>
        <v>0</v>
      </c>
      <c r="ME114" s="327">
        <f t="shared" si="1336"/>
        <v>0</v>
      </c>
      <c r="MF114" s="327">
        <f t="shared" si="1336"/>
        <v>0</v>
      </c>
      <c r="MG114" s="327">
        <f t="shared" si="1336"/>
        <v>0</v>
      </c>
      <c r="MH114" s="327">
        <f t="shared" si="1336"/>
        <v>0</v>
      </c>
      <c r="MI114" s="327">
        <f t="shared" si="1336"/>
        <v>0</v>
      </c>
      <c r="MJ114" s="327">
        <f t="shared" si="1336"/>
        <v>0</v>
      </c>
      <c r="MK114" s="327">
        <f t="shared" si="1336"/>
        <v>0</v>
      </c>
      <c r="ML114" s="327">
        <f t="shared" si="1336"/>
        <v>0</v>
      </c>
      <c r="MM114" s="327">
        <f t="shared" si="1336"/>
        <v>0</v>
      </c>
      <c r="MN114" s="327">
        <f t="shared" ref="MN114:MP114" si="1337">SUM(KN114/$DO$14)</f>
        <v>0</v>
      </c>
      <c r="MO114" s="327">
        <f t="shared" si="1337"/>
        <v>0</v>
      </c>
      <c r="MP114" s="327">
        <f t="shared" si="1337"/>
        <v>0</v>
      </c>
      <c r="MQ114" s="327">
        <f>SUM(KQ114/$DO$14)</f>
        <v>0</v>
      </c>
    </row>
    <row r="115" spans="1:355" s="317" customFormat="1" ht="15" hidden="1" customHeight="1" outlineLevel="1" thickTop="1" thickBot="1" x14ac:dyDescent="0.3">
      <c r="A115" s="941"/>
      <c r="B115" s="1923" t="str">
        <f>$B$35</f>
        <v>Expert Heavy</v>
      </c>
      <c r="C115" s="1924"/>
      <c r="D115" s="653">
        <v>1</v>
      </c>
      <c r="E115" s="841"/>
      <c r="F115" s="319"/>
      <c r="G115" s="1923"/>
      <c r="H115" s="1924"/>
      <c r="I115" s="781"/>
      <c r="J115" s="841"/>
      <c r="K115" s="319"/>
      <c r="L115" s="782"/>
      <c r="M115" s="842">
        <f>((E110*L115)/1)*(D115)</f>
        <v>0</v>
      </c>
      <c r="N115" s="784">
        <f t="shared" si="1224"/>
        <v>0</v>
      </c>
      <c r="O115" s="1534"/>
      <c r="P115" s="789">
        <v>2</v>
      </c>
      <c r="Q115" s="842">
        <f>((E110*P115)/1)*(D115)</f>
        <v>40</v>
      </c>
      <c r="R115" s="784">
        <f t="shared" si="1225"/>
        <v>164.99531453680223</v>
      </c>
      <c r="S115" s="1534"/>
      <c r="T115" s="789">
        <v>7.6</v>
      </c>
      <c r="U115" s="842">
        <f>((E110*T115)/1)*(D115)</f>
        <v>152</v>
      </c>
      <c r="V115" s="784">
        <f t="shared" si="1226"/>
        <v>396.79264342141761</v>
      </c>
      <c r="W115" s="1534"/>
      <c r="X115" s="789">
        <v>8.5</v>
      </c>
      <c r="Y115" s="842">
        <f>((E110*X115)/1)*(D115)</f>
        <v>170</v>
      </c>
      <c r="Z115" s="784">
        <f t="shared" si="1227"/>
        <v>282.77713773167739</v>
      </c>
      <c r="AA115" s="1534"/>
      <c r="AB115" s="789">
        <v>4.7</v>
      </c>
      <c r="AC115" s="842">
        <f>((E110*AB115)/1)*(D115)</f>
        <v>94</v>
      </c>
      <c r="AD115" s="784">
        <f t="shared" si="1228"/>
        <v>195.03686359805181</v>
      </c>
      <c r="AE115" s="1534"/>
      <c r="AF115" s="789"/>
      <c r="AG115" s="842">
        <f>((E110*AF115)/1)*(D115)</f>
        <v>0</v>
      </c>
      <c r="AH115" s="784">
        <f t="shared" si="1229"/>
        <v>0</v>
      </c>
      <c r="AI115" s="1534"/>
      <c r="AJ115" s="789">
        <v>2</v>
      </c>
      <c r="AK115" s="842">
        <f>((E110*AJ115)/1)*(D115)</f>
        <v>40</v>
      </c>
      <c r="AL115" s="784">
        <f t="shared" si="1230"/>
        <v>22.869226190941465</v>
      </c>
      <c r="AM115" s="1534"/>
      <c r="AN115" s="789"/>
      <c r="AO115" s="833">
        <f>((E110*AN115)/1)*(D115)</f>
        <v>0</v>
      </c>
      <c r="AP115" s="784">
        <f t="shared" si="1231"/>
        <v>0</v>
      </c>
      <c r="AQ115" s="1534"/>
      <c r="AR115" s="789"/>
      <c r="AS115" s="842">
        <f>((E110*AR115)/1)*(D115)</f>
        <v>0</v>
      </c>
      <c r="AT115" s="784">
        <f t="shared" si="1232"/>
        <v>0</v>
      </c>
      <c r="AU115" s="1534"/>
      <c r="AV115" s="789"/>
      <c r="AW115" s="842">
        <f>((E110*AV115)/1)*(D115)</f>
        <v>0</v>
      </c>
      <c r="AX115" s="784">
        <f t="shared" si="1233"/>
        <v>0</v>
      </c>
      <c r="AY115" s="1534"/>
      <c r="AZ115" s="789"/>
      <c r="BA115" s="842">
        <f>((E110*AZ115)/1)*(D115)</f>
        <v>0</v>
      </c>
      <c r="BB115" s="784">
        <f t="shared" si="1234"/>
        <v>0</v>
      </c>
      <c r="BC115" s="649"/>
      <c r="BD115" s="840"/>
      <c r="BE115" s="842">
        <f>((E110*BD115)/1)*(D115)</f>
        <v>0</v>
      </c>
      <c r="BF115" s="319"/>
      <c r="BG115" s="880">
        <f t="shared" si="1235"/>
        <v>2.1249423709577808</v>
      </c>
      <c r="BH115" s="881">
        <f t="shared" si="1236"/>
        <v>2.1358188676552707</v>
      </c>
      <c r="BI115" s="786">
        <f t="shared" si="1237"/>
        <v>1067.9094338276354</v>
      </c>
      <c r="BJ115" s="792"/>
      <c r="BK115" s="786">
        <f t="shared" si="1238"/>
        <v>1495.0732073586896</v>
      </c>
      <c r="BL115" s="1943" t="s">
        <v>1370</v>
      </c>
      <c r="BM115" s="1830"/>
      <c r="BN115" s="1944"/>
      <c r="BO115" s="1580"/>
      <c r="BP115" s="1580"/>
      <c r="BQ115" s="1484"/>
      <c r="BR115" s="734">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82.497657268401113</v>
      </c>
      <c r="BS115" s="692">
        <f t="shared" si="1247"/>
        <v>24.880245842851135</v>
      </c>
      <c r="BT115" s="693">
        <f>P111</f>
        <v>1</v>
      </c>
      <c r="BU115" s="1146" t="str">
        <f>$BU$15</f>
        <v>GH CALiMAGic</v>
      </c>
      <c r="BV115" s="1155" t="str">
        <f>$BV$15</f>
        <v>Vigor</v>
      </c>
      <c r="BW115" s="1239">
        <f>BW$15</f>
        <v>0</v>
      </c>
      <c r="BX115" s="1239">
        <f t="shared" ref="BX115:DM115" si="1338">BX$15</f>
        <v>0.01</v>
      </c>
      <c r="BY115" s="1239">
        <f t="shared" si="1338"/>
        <v>0</v>
      </c>
      <c r="BZ115" s="1240">
        <f t="shared" si="1338"/>
        <v>0</v>
      </c>
      <c r="CA115" s="1240">
        <f t="shared" si="1338"/>
        <v>0</v>
      </c>
      <c r="CB115" s="1241">
        <f t="shared" si="1338"/>
        <v>0</v>
      </c>
      <c r="CC115" s="1242">
        <f t="shared" si="1338"/>
        <v>0</v>
      </c>
      <c r="CD115" s="1242">
        <f t="shared" si="1338"/>
        <v>0</v>
      </c>
      <c r="CE115" s="1242">
        <f t="shared" si="1338"/>
        <v>0</v>
      </c>
      <c r="CF115" s="1242">
        <f t="shared" si="1338"/>
        <v>0</v>
      </c>
      <c r="CG115" s="1242">
        <f t="shared" si="1338"/>
        <v>0</v>
      </c>
      <c r="CH115" s="1242">
        <f t="shared" si="1338"/>
        <v>0</v>
      </c>
      <c r="CI115" s="1242">
        <f t="shared" si="1338"/>
        <v>0</v>
      </c>
      <c r="CJ115" s="1242">
        <f t="shared" si="1338"/>
        <v>0</v>
      </c>
      <c r="CK115" s="1239">
        <f t="shared" si="1338"/>
        <v>0</v>
      </c>
      <c r="CL115" s="1240">
        <f t="shared" si="1338"/>
        <v>0</v>
      </c>
      <c r="CM115" s="1241">
        <f t="shared" si="1338"/>
        <v>0</v>
      </c>
      <c r="CN115" s="1242">
        <f t="shared" si="1338"/>
        <v>1.4999999999999999E-2</v>
      </c>
      <c r="CO115" s="1242">
        <f t="shared" si="1338"/>
        <v>0.05</v>
      </c>
      <c r="CP115" s="1242">
        <f t="shared" si="1338"/>
        <v>0</v>
      </c>
      <c r="CQ115" s="1242">
        <f t="shared" si="1338"/>
        <v>0</v>
      </c>
      <c r="CR115" s="1243">
        <f t="shared" si="1338"/>
        <v>0</v>
      </c>
      <c r="CS115" s="1243">
        <f t="shared" si="1338"/>
        <v>1E-3</v>
      </c>
      <c r="CT115" s="1243">
        <f t="shared" si="1338"/>
        <v>0</v>
      </c>
      <c r="CU115" s="1243">
        <f t="shared" si="1338"/>
        <v>0</v>
      </c>
      <c r="CV115" s="1243">
        <f t="shared" si="1338"/>
        <v>0</v>
      </c>
      <c r="CW115" s="1243">
        <f t="shared" si="1338"/>
        <v>0</v>
      </c>
      <c r="CX115" s="1243">
        <f t="shared" si="1338"/>
        <v>0</v>
      </c>
      <c r="CY115" s="1243">
        <f t="shared" si="1338"/>
        <v>0</v>
      </c>
      <c r="CZ115" s="1244">
        <f t="shared" si="1338"/>
        <v>0</v>
      </c>
      <c r="DA115" s="1244">
        <f t="shared" si="1338"/>
        <v>0</v>
      </c>
      <c r="DB115" s="1244">
        <f t="shared" si="1338"/>
        <v>0</v>
      </c>
      <c r="DC115" s="1244">
        <f t="shared" si="1338"/>
        <v>0</v>
      </c>
      <c r="DD115" s="1244">
        <f t="shared" si="1338"/>
        <v>0</v>
      </c>
      <c r="DE115" s="1244">
        <f t="shared" si="1338"/>
        <v>0</v>
      </c>
      <c r="DF115" s="1244">
        <f t="shared" si="1338"/>
        <v>0</v>
      </c>
      <c r="DG115" s="1244">
        <f t="shared" si="1338"/>
        <v>0</v>
      </c>
      <c r="DH115" s="1244">
        <f t="shared" si="1338"/>
        <v>0</v>
      </c>
      <c r="DI115" s="1244">
        <f t="shared" si="1338"/>
        <v>0</v>
      </c>
      <c r="DJ115" s="1244">
        <f t="shared" si="1338"/>
        <v>0</v>
      </c>
      <c r="DK115" s="1244">
        <f t="shared" si="1338"/>
        <v>0</v>
      </c>
      <c r="DL115" s="1244">
        <f t="shared" si="1338"/>
        <v>0</v>
      </c>
      <c r="DM115" s="1244">
        <f t="shared" si="1338"/>
        <v>0</v>
      </c>
      <c r="DN115" s="933"/>
      <c r="DT115" s="739"/>
      <c r="EM115" s="898"/>
      <c r="EN115" s="898"/>
      <c r="EO115" s="898"/>
      <c r="EP115" s="898"/>
      <c r="EQ115" s="898"/>
      <c r="ER115" s="898"/>
      <c r="ES115" s="898"/>
      <c r="ET115" s="898"/>
      <c r="EU115" s="898"/>
      <c r="EV115" s="898"/>
      <c r="EW115" s="898"/>
      <c r="EX115" s="898"/>
      <c r="EY115" s="898"/>
      <c r="EZ115" s="1348" t="str">
        <f t="shared" si="1249"/>
        <v>GH CALiMAGic</v>
      </c>
      <c r="FA115" s="1224">
        <f t="shared" si="1250"/>
        <v>0</v>
      </c>
      <c r="FB115" s="1224">
        <f t="shared" si="1251"/>
        <v>0.01</v>
      </c>
      <c r="FC115" s="1224">
        <f t="shared" si="1252"/>
        <v>0</v>
      </c>
      <c r="FD115" s="544">
        <f t="shared" si="1253"/>
        <v>0</v>
      </c>
      <c r="FE115" s="544">
        <f t="shared" si="1254"/>
        <v>0</v>
      </c>
      <c r="FF115" s="324">
        <f t="shared" si="1255"/>
        <v>0</v>
      </c>
      <c r="FG115" s="549">
        <f t="shared" si="1256"/>
        <v>0</v>
      </c>
      <c r="FH115" s="549">
        <f t="shared" si="1257"/>
        <v>0</v>
      </c>
      <c r="FI115" s="549">
        <f t="shared" si="1258"/>
        <v>0</v>
      </c>
      <c r="FJ115" s="549">
        <f t="shared" si="1259"/>
        <v>0</v>
      </c>
      <c r="FK115" s="549">
        <f t="shared" si="1260"/>
        <v>0</v>
      </c>
      <c r="FL115" s="549">
        <f t="shared" si="1261"/>
        <v>0</v>
      </c>
      <c r="FM115" s="549">
        <f t="shared" si="1262"/>
        <v>0</v>
      </c>
      <c r="FN115" s="549">
        <f t="shared" si="1263"/>
        <v>0</v>
      </c>
      <c r="FO115" s="1203">
        <f t="shared" si="1264"/>
        <v>0.01</v>
      </c>
      <c r="FP115" s="544">
        <f t="shared" si="1265"/>
        <v>0</v>
      </c>
      <c r="FQ115" s="324">
        <f t="shared" si="1266"/>
        <v>0</v>
      </c>
      <c r="FR115" s="548">
        <f t="shared" si="1267"/>
        <v>1.4999999999999999E-2</v>
      </c>
      <c r="FS115" s="548">
        <f t="shared" si="1268"/>
        <v>0.05</v>
      </c>
      <c r="FT115" s="548">
        <f t="shared" ref="FT115:FT128" si="1339">SUM($CP115*$BT115) +$FK115</f>
        <v>0</v>
      </c>
      <c r="FU115" s="548">
        <f t="shared" si="1269"/>
        <v>0</v>
      </c>
      <c r="FV115" s="928">
        <f t="shared" si="1270"/>
        <v>0</v>
      </c>
      <c r="FW115" s="928">
        <f t="shared" si="1271"/>
        <v>1E-3</v>
      </c>
      <c r="FX115" s="928">
        <f t="shared" si="1272"/>
        <v>0</v>
      </c>
      <c r="FY115" s="928">
        <f t="shared" si="1273"/>
        <v>0</v>
      </c>
      <c r="FZ115" s="928">
        <f t="shared" si="1274"/>
        <v>0</v>
      </c>
      <c r="GA115" s="928">
        <f t="shared" si="1275"/>
        <v>0</v>
      </c>
      <c r="GB115" s="928">
        <f t="shared" si="1276"/>
        <v>0</v>
      </c>
      <c r="GC115" s="928">
        <f t="shared" si="1277"/>
        <v>0</v>
      </c>
      <c r="GD115" s="326">
        <f t="shared" si="1278"/>
        <v>0</v>
      </c>
      <c r="GE115" s="326">
        <f t="shared" si="1279"/>
        <v>0</v>
      </c>
      <c r="GF115" s="326">
        <f t="shared" si="1280"/>
        <v>0</v>
      </c>
      <c r="GG115" s="326">
        <f t="shared" si="1281"/>
        <v>0</v>
      </c>
      <c r="GH115" s="326">
        <f t="shared" si="1282"/>
        <v>0</v>
      </c>
      <c r="GI115" s="326">
        <f t="shared" si="1283"/>
        <v>0</v>
      </c>
      <c r="GJ115" s="326">
        <f t="shared" si="1284"/>
        <v>0</v>
      </c>
      <c r="GK115" s="326">
        <f t="shared" si="1285"/>
        <v>0</v>
      </c>
      <c r="GL115" s="326">
        <f t="shared" si="1286"/>
        <v>0</v>
      </c>
      <c r="GM115" s="326">
        <f t="shared" si="1287"/>
        <v>0</v>
      </c>
      <c r="GN115" s="326">
        <f t="shared" si="1288"/>
        <v>0</v>
      </c>
      <c r="GO115" s="326">
        <f t="shared" si="1289"/>
        <v>0</v>
      </c>
      <c r="GP115" s="326">
        <f t="shared" si="1290"/>
        <v>0</v>
      </c>
      <c r="GQ115" s="326">
        <f t="shared" si="1291"/>
        <v>0</v>
      </c>
      <c r="GR115" s="899"/>
      <c r="GS115" s="899"/>
      <c r="GT115" s="899"/>
      <c r="GU115" s="899"/>
      <c r="GV115" s="899"/>
      <c r="GW115" s="899"/>
      <c r="GX115" s="899"/>
      <c r="GY115" s="899"/>
      <c r="GZ115" s="1374"/>
      <c r="HA115" s="1225">
        <f t="shared" si="1292"/>
        <v>0</v>
      </c>
      <c r="HB115" s="1225">
        <f t="shared" si="1293"/>
        <v>3.2737165582698855E-3</v>
      </c>
      <c r="HC115" s="1225">
        <f t="shared" si="1294"/>
        <v>0</v>
      </c>
      <c r="HD115" s="542">
        <f t="shared" si="1295"/>
        <v>0</v>
      </c>
      <c r="HE115" s="542">
        <f t="shared" si="1296"/>
        <v>0</v>
      </c>
      <c r="HF115" s="321">
        <f t="shared" si="1297"/>
        <v>0</v>
      </c>
      <c r="HG115" s="547">
        <f t="shared" si="1298"/>
        <v>0</v>
      </c>
      <c r="HH115" s="547">
        <f t="shared" si="1299"/>
        <v>0</v>
      </c>
      <c r="HI115" s="547">
        <f t="shared" si="1300"/>
        <v>0</v>
      </c>
      <c r="HJ115" s="547">
        <f t="shared" si="1301"/>
        <v>0</v>
      </c>
      <c r="HK115" s="547">
        <f t="shared" si="1302"/>
        <v>0</v>
      </c>
      <c r="HL115" s="547">
        <f t="shared" si="1303"/>
        <v>0</v>
      </c>
      <c r="HM115" s="547">
        <f t="shared" si="1304"/>
        <v>0</v>
      </c>
      <c r="HN115" s="547">
        <f t="shared" si="1305"/>
        <v>0</v>
      </c>
      <c r="HO115" s="1225">
        <f t="shared" si="1306"/>
        <v>0</v>
      </c>
      <c r="HP115" s="542">
        <f t="shared" si="1307"/>
        <v>0</v>
      </c>
      <c r="HQ115" s="321">
        <f t="shared" si="1308"/>
        <v>0</v>
      </c>
      <c r="HR115" s="547">
        <f t="shared" si="1309"/>
        <v>4.9105748374048287E-3</v>
      </c>
      <c r="HS115" s="547">
        <f t="shared" si="1310"/>
        <v>1.636858279134943E-2</v>
      </c>
      <c r="HT115" s="547">
        <f t="shared" si="1311"/>
        <v>0</v>
      </c>
      <c r="HU115" s="547">
        <f t="shared" si="1312"/>
        <v>0</v>
      </c>
      <c r="HV115" s="931">
        <f t="shared" si="1313"/>
        <v>0</v>
      </c>
      <c r="HW115" s="931">
        <f t="shared" si="1314"/>
        <v>3.273716558269886E-4</v>
      </c>
      <c r="HX115" s="931">
        <f t="shared" si="1315"/>
        <v>0</v>
      </c>
      <c r="HY115" s="931">
        <f t="shared" si="1316"/>
        <v>0</v>
      </c>
      <c r="HZ115" s="931">
        <f t="shared" si="1317"/>
        <v>0</v>
      </c>
      <c r="IA115" s="931">
        <f t="shared" si="1318"/>
        <v>0</v>
      </c>
      <c r="IB115" s="931">
        <f t="shared" si="1319"/>
        <v>0</v>
      </c>
      <c r="IC115" s="931">
        <f t="shared" si="1320"/>
        <v>0</v>
      </c>
      <c r="ID115" s="1226">
        <f t="shared" si="1321"/>
        <v>0</v>
      </c>
      <c r="IE115" s="1226">
        <f t="shared" si="1322"/>
        <v>0</v>
      </c>
      <c r="IF115" s="1226">
        <f t="shared" si="1323"/>
        <v>0</v>
      </c>
      <c r="IG115" s="1226">
        <f t="shared" si="1324"/>
        <v>0</v>
      </c>
      <c r="IH115" s="1226">
        <f t="shared" si="1325"/>
        <v>0</v>
      </c>
      <c r="II115" s="1226">
        <f t="shared" si="1326"/>
        <v>0</v>
      </c>
      <c r="IJ115" s="1226">
        <f t="shared" si="1327"/>
        <v>0</v>
      </c>
      <c r="IK115" s="1226">
        <f t="shared" si="1328"/>
        <v>0</v>
      </c>
      <c r="IL115" s="1226">
        <f t="shared" si="1329"/>
        <v>0</v>
      </c>
      <c r="IM115" s="1226">
        <f t="shared" si="1330"/>
        <v>0</v>
      </c>
      <c r="IN115" s="1226">
        <f t="shared" si="1331"/>
        <v>0</v>
      </c>
      <c r="IO115" s="1226">
        <f t="shared" si="1332"/>
        <v>0</v>
      </c>
      <c r="IP115" s="1226">
        <f t="shared" si="1333"/>
        <v>0</v>
      </c>
      <c r="IQ115" s="1226">
        <f t="shared" si="1334"/>
        <v>0</v>
      </c>
      <c r="IR115" s="902"/>
      <c r="IS115" s="902"/>
      <c r="IT115" s="902"/>
      <c r="IU115" s="902"/>
      <c r="IV115" s="902"/>
      <c r="IW115" s="902"/>
      <c r="IX115" s="902"/>
      <c r="IY115" s="902"/>
      <c r="IZ115" s="1365"/>
      <c r="JA115" s="1231">
        <f t="shared" ref="JA115:KQ115" si="1340">SUM(BW115*$DP$15)</f>
        <v>0</v>
      </c>
      <c r="JB115" s="1231">
        <f t="shared" si="1340"/>
        <v>46.9</v>
      </c>
      <c r="JC115" s="1231">
        <f t="shared" si="1340"/>
        <v>0</v>
      </c>
      <c r="JD115" s="942">
        <f t="shared" si="1340"/>
        <v>0</v>
      </c>
      <c r="JE115" s="942">
        <f t="shared" si="1340"/>
        <v>0</v>
      </c>
      <c r="JF115" s="943">
        <f t="shared" si="1340"/>
        <v>0</v>
      </c>
      <c r="JG115" s="944">
        <f t="shared" si="1340"/>
        <v>0</v>
      </c>
      <c r="JH115" s="944">
        <f t="shared" si="1340"/>
        <v>0</v>
      </c>
      <c r="JI115" s="944">
        <f t="shared" si="1340"/>
        <v>0</v>
      </c>
      <c r="JJ115" s="944">
        <f t="shared" si="1340"/>
        <v>0</v>
      </c>
      <c r="JK115" s="944">
        <f t="shared" si="1340"/>
        <v>0</v>
      </c>
      <c r="JL115" s="944">
        <f t="shared" si="1340"/>
        <v>0</v>
      </c>
      <c r="JM115" s="944">
        <f t="shared" si="1340"/>
        <v>0</v>
      </c>
      <c r="JN115" s="944">
        <f t="shared" si="1340"/>
        <v>0</v>
      </c>
      <c r="JO115" s="1231">
        <f t="shared" si="1340"/>
        <v>0</v>
      </c>
      <c r="JP115" s="942">
        <f t="shared" si="1340"/>
        <v>0</v>
      </c>
      <c r="JQ115" s="943">
        <f t="shared" si="1340"/>
        <v>0</v>
      </c>
      <c r="JR115" s="944">
        <f t="shared" si="1340"/>
        <v>70.349999999999994</v>
      </c>
      <c r="JS115" s="944">
        <f t="shared" si="1340"/>
        <v>234.5</v>
      </c>
      <c r="JT115" s="944">
        <f t="shared" si="1340"/>
        <v>0</v>
      </c>
      <c r="JU115" s="944">
        <f t="shared" si="1340"/>
        <v>0</v>
      </c>
      <c r="JV115" s="945">
        <f t="shared" si="1340"/>
        <v>0</v>
      </c>
      <c r="JW115" s="945">
        <f t="shared" si="1340"/>
        <v>4.6900000000000004</v>
      </c>
      <c r="JX115" s="945">
        <f t="shared" si="1340"/>
        <v>0</v>
      </c>
      <c r="JY115" s="945">
        <f t="shared" si="1340"/>
        <v>0</v>
      </c>
      <c r="JZ115" s="945">
        <f t="shared" si="1340"/>
        <v>0</v>
      </c>
      <c r="KA115" s="945">
        <f t="shared" si="1340"/>
        <v>0</v>
      </c>
      <c r="KB115" s="945">
        <f t="shared" si="1340"/>
        <v>0</v>
      </c>
      <c r="KC115" s="945">
        <f t="shared" si="1340"/>
        <v>0</v>
      </c>
      <c r="KD115" s="946">
        <f t="shared" si="1340"/>
        <v>0</v>
      </c>
      <c r="KE115" s="946">
        <f t="shared" si="1340"/>
        <v>0</v>
      </c>
      <c r="KF115" s="946">
        <f t="shared" si="1340"/>
        <v>0</v>
      </c>
      <c r="KG115" s="946">
        <f t="shared" si="1340"/>
        <v>0</v>
      </c>
      <c r="KH115" s="946">
        <f t="shared" si="1340"/>
        <v>0</v>
      </c>
      <c r="KI115" s="946">
        <f t="shared" si="1340"/>
        <v>0</v>
      </c>
      <c r="KJ115" s="946">
        <f t="shared" si="1340"/>
        <v>0</v>
      </c>
      <c r="KK115" s="946">
        <f t="shared" si="1340"/>
        <v>0</v>
      </c>
      <c r="KL115" s="946">
        <f t="shared" si="1340"/>
        <v>0</v>
      </c>
      <c r="KM115" s="946">
        <f t="shared" si="1340"/>
        <v>0</v>
      </c>
      <c r="KN115" s="946">
        <f t="shared" si="1340"/>
        <v>0</v>
      </c>
      <c r="KO115" s="946">
        <f t="shared" si="1340"/>
        <v>0</v>
      </c>
      <c r="KP115" s="946">
        <f t="shared" si="1340"/>
        <v>0</v>
      </c>
      <c r="KQ115" s="946">
        <f t="shared" si="1340"/>
        <v>0</v>
      </c>
      <c r="KR115" s="898"/>
      <c r="KS115" s="898"/>
      <c r="KT115" s="898"/>
      <c r="KU115" s="898"/>
      <c r="KV115" s="898"/>
      <c r="KW115" s="898"/>
      <c r="KX115" s="898"/>
      <c r="KY115" s="898"/>
      <c r="KZ115" s="1363"/>
      <c r="LA115" s="1217">
        <f t="shared" ref="LA115:MM115" si="1341">SUM(JA115/$DO$15)</f>
        <v>0</v>
      </c>
      <c r="LB115" s="1217">
        <f t="shared" si="1341"/>
        <v>12.391017173051518</v>
      </c>
      <c r="LC115" s="1217">
        <f t="shared" si="1341"/>
        <v>0</v>
      </c>
      <c r="LD115" s="545">
        <f t="shared" si="1341"/>
        <v>0</v>
      </c>
      <c r="LE115" s="545">
        <f t="shared" si="1341"/>
        <v>0</v>
      </c>
      <c r="LF115" s="329">
        <f t="shared" si="1341"/>
        <v>0</v>
      </c>
      <c r="LG115" s="550">
        <f t="shared" si="1341"/>
        <v>0</v>
      </c>
      <c r="LH115" s="550">
        <f t="shared" si="1341"/>
        <v>0</v>
      </c>
      <c r="LI115" s="550">
        <f t="shared" si="1341"/>
        <v>0</v>
      </c>
      <c r="LJ115" s="550">
        <f t="shared" si="1341"/>
        <v>0</v>
      </c>
      <c r="LK115" s="550">
        <f t="shared" si="1341"/>
        <v>0</v>
      </c>
      <c r="LL115" s="550">
        <f t="shared" si="1341"/>
        <v>0</v>
      </c>
      <c r="LM115" s="550">
        <f t="shared" si="1341"/>
        <v>0</v>
      </c>
      <c r="LN115" s="550">
        <f t="shared" si="1341"/>
        <v>0</v>
      </c>
      <c r="LO115" s="1217">
        <f t="shared" si="1341"/>
        <v>0</v>
      </c>
      <c r="LP115" s="1217">
        <f t="shared" si="1341"/>
        <v>0</v>
      </c>
      <c r="LQ115" s="1217">
        <f t="shared" si="1341"/>
        <v>0</v>
      </c>
      <c r="LR115" s="550">
        <f t="shared" si="1341"/>
        <v>18.586525759577277</v>
      </c>
      <c r="LS115" s="550">
        <f t="shared" si="1341"/>
        <v>61.955085865257594</v>
      </c>
      <c r="LT115" s="550">
        <f t="shared" si="1341"/>
        <v>0</v>
      </c>
      <c r="LU115" s="550">
        <f t="shared" si="1341"/>
        <v>0</v>
      </c>
      <c r="LV115" s="932">
        <f t="shared" si="1341"/>
        <v>0</v>
      </c>
      <c r="LW115" s="932">
        <f t="shared" si="1341"/>
        <v>1.239101717305152</v>
      </c>
      <c r="LX115" s="932">
        <f t="shared" si="1341"/>
        <v>0</v>
      </c>
      <c r="LY115" s="932">
        <f t="shared" si="1341"/>
        <v>0</v>
      </c>
      <c r="LZ115" s="932">
        <f t="shared" si="1341"/>
        <v>0</v>
      </c>
      <c r="MA115" s="932">
        <f t="shared" si="1341"/>
        <v>0</v>
      </c>
      <c r="MB115" s="932">
        <f t="shared" si="1341"/>
        <v>0</v>
      </c>
      <c r="MC115" s="932">
        <f t="shared" si="1341"/>
        <v>0</v>
      </c>
      <c r="MD115" s="932">
        <f t="shared" si="1341"/>
        <v>0</v>
      </c>
      <c r="ME115" s="327">
        <f t="shared" si="1341"/>
        <v>0</v>
      </c>
      <c r="MF115" s="327">
        <f t="shared" si="1341"/>
        <v>0</v>
      </c>
      <c r="MG115" s="327">
        <f t="shared" si="1341"/>
        <v>0</v>
      </c>
      <c r="MH115" s="327">
        <f t="shared" si="1341"/>
        <v>0</v>
      </c>
      <c r="MI115" s="327">
        <f t="shared" si="1341"/>
        <v>0</v>
      </c>
      <c r="MJ115" s="327">
        <f t="shared" si="1341"/>
        <v>0</v>
      </c>
      <c r="MK115" s="327">
        <f t="shared" si="1341"/>
        <v>0</v>
      </c>
      <c r="ML115" s="327">
        <f t="shared" si="1341"/>
        <v>0</v>
      </c>
      <c r="MM115" s="327">
        <f t="shared" si="1341"/>
        <v>0</v>
      </c>
      <c r="MN115" s="327">
        <f t="shared" ref="MN115:MP115" si="1342">SUM(KN115/$DO$15)</f>
        <v>0</v>
      </c>
      <c r="MO115" s="327">
        <f t="shared" si="1342"/>
        <v>0</v>
      </c>
      <c r="MP115" s="327">
        <f t="shared" si="1342"/>
        <v>0</v>
      </c>
      <c r="MQ115" s="327">
        <f>SUM(KQ115/$DO$15)</f>
        <v>0</v>
      </c>
    </row>
    <row r="116" spans="1:355" s="317" customFormat="1" ht="15" hidden="1" customHeight="1" outlineLevel="1" thickTop="1" thickBot="1" x14ac:dyDescent="0.3">
      <c r="A116" s="941"/>
      <c r="B116" s="1928" t="str">
        <f>$B$36</f>
        <v>Full Light</v>
      </c>
      <c r="C116" s="1924"/>
      <c r="D116" s="653">
        <v>1</v>
      </c>
      <c r="E116" s="836"/>
      <c r="F116" s="319"/>
      <c r="G116" s="1928"/>
      <c r="H116" s="1924"/>
      <c r="I116" s="788"/>
      <c r="J116" s="836"/>
      <c r="K116" s="319"/>
      <c r="L116" s="782"/>
      <c r="M116" s="837">
        <f>((E110*L116)/1)*(D116)</f>
        <v>0</v>
      </c>
      <c r="N116" s="784">
        <f t="shared" si="1224"/>
        <v>0</v>
      </c>
      <c r="O116" s="1534"/>
      <c r="P116" s="789">
        <v>1.8</v>
      </c>
      <c r="Q116" s="837">
        <f>((E110*P116)/1)*(D116)</f>
        <v>36</v>
      </c>
      <c r="R116" s="784">
        <f t="shared" si="1225"/>
        <v>148.49578308312201</v>
      </c>
      <c r="S116" s="1534"/>
      <c r="T116" s="789">
        <v>4.7</v>
      </c>
      <c r="U116" s="837">
        <f>((E110*T116)/1)*(D116)</f>
        <v>94</v>
      </c>
      <c r="V116" s="784">
        <f t="shared" si="1226"/>
        <v>245.38492422113987</v>
      </c>
      <c r="W116" s="1534"/>
      <c r="X116" s="789">
        <v>5.7</v>
      </c>
      <c r="Y116" s="837">
        <f>((E110*X116)/1)*(D116)</f>
        <v>114</v>
      </c>
      <c r="Z116" s="784">
        <f t="shared" si="1227"/>
        <v>189.62702177300721</v>
      </c>
      <c r="AA116" s="1534"/>
      <c r="AB116" s="789">
        <v>3.8</v>
      </c>
      <c r="AC116" s="837">
        <f>((E110*AB116)/1)*(D116)</f>
        <v>76</v>
      </c>
      <c r="AD116" s="784">
        <f t="shared" si="1228"/>
        <v>157.68937907927591</v>
      </c>
      <c r="AE116" s="1534"/>
      <c r="AF116" s="789"/>
      <c r="AG116" s="837">
        <f>((E110*AF116)/1)*(D116)</f>
        <v>0</v>
      </c>
      <c r="AH116" s="784">
        <f t="shared" si="1229"/>
        <v>0</v>
      </c>
      <c r="AI116" s="1534"/>
      <c r="AJ116" s="789">
        <v>1</v>
      </c>
      <c r="AK116" s="837">
        <f>((E110*AJ116)/1)*(D116)</f>
        <v>20</v>
      </c>
      <c r="AL116" s="784">
        <f t="shared" si="1230"/>
        <v>11.434613095470732</v>
      </c>
      <c r="AM116" s="1534"/>
      <c r="AN116" s="789"/>
      <c r="AO116" s="838">
        <f>((E110*AN116)/1)*(D116)</f>
        <v>0</v>
      </c>
      <c r="AP116" s="784">
        <f t="shared" si="1231"/>
        <v>0</v>
      </c>
      <c r="AQ116" s="1534"/>
      <c r="AR116" s="789"/>
      <c r="AS116" s="837">
        <f>((E110*AR116)/1)*(D116)</f>
        <v>0</v>
      </c>
      <c r="AT116" s="784">
        <f t="shared" si="1232"/>
        <v>0</v>
      </c>
      <c r="AU116" s="1534"/>
      <c r="AV116" s="789"/>
      <c r="AW116" s="837">
        <f>((E110*AV116)/1)*(D116)</f>
        <v>0</v>
      </c>
      <c r="AX116" s="784">
        <f t="shared" si="1233"/>
        <v>0</v>
      </c>
      <c r="AY116" s="1534"/>
      <c r="AZ116" s="789"/>
      <c r="BA116" s="837">
        <f>((E110*AZ116)/1)*(D116)</f>
        <v>0</v>
      </c>
      <c r="BB116" s="784">
        <f t="shared" si="1234"/>
        <v>0</v>
      </c>
      <c r="BC116" s="649"/>
      <c r="BD116" s="840"/>
      <c r="BE116" s="837">
        <f>((E110*BD116)/1)*(D116)</f>
        <v>0</v>
      </c>
      <c r="BF116" s="319"/>
      <c r="BG116" s="880">
        <f t="shared" si="1235"/>
        <v>1.5052634425040314</v>
      </c>
      <c r="BH116" s="881">
        <f t="shared" si="1236"/>
        <v>1.5161399392015216</v>
      </c>
      <c r="BI116" s="786">
        <f t="shared" si="1237"/>
        <v>758.06996960076083</v>
      </c>
      <c r="BJ116" s="792"/>
      <c r="BK116" s="786">
        <f t="shared" si="1238"/>
        <v>1061.2979574410651</v>
      </c>
      <c r="BL116" s="1948" t="s">
        <v>1362</v>
      </c>
      <c r="BM116" s="1949"/>
      <c r="BN116" s="1950"/>
      <c r="BO116" s="1580"/>
      <c r="BP116" s="1580"/>
      <c r="BQ116" s="1484"/>
      <c r="BR116" s="734">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245.38492422113987</v>
      </c>
      <c r="BS116" s="692">
        <f t="shared" si="1247"/>
        <v>168.78065477821266</v>
      </c>
      <c r="BT116" s="693">
        <f>T111</f>
        <v>4.7</v>
      </c>
      <c r="BU116" s="1146" t="str">
        <f>$BU$16</f>
        <v>GH FloraMicro</v>
      </c>
      <c r="BV116" s="1156" t="str">
        <f>$BV$16</f>
        <v>Micro</v>
      </c>
      <c r="BW116" s="1239">
        <f>BW$16</f>
        <v>3.0000000000000001E-3</v>
      </c>
      <c r="BX116" s="1239">
        <f t="shared" ref="BX116:DM116" si="1343">BX$16</f>
        <v>4.7E-2</v>
      </c>
      <c r="BY116" s="1239">
        <f t="shared" si="1343"/>
        <v>0</v>
      </c>
      <c r="BZ116" s="1240">
        <f t="shared" si="1343"/>
        <v>0</v>
      </c>
      <c r="CA116" s="1240">
        <f t="shared" si="1343"/>
        <v>0</v>
      </c>
      <c r="CB116" s="1241">
        <f t="shared" si="1343"/>
        <v>0.01</v>
      </c>
      <c r="CC116" s="1242">
        <f t="shared" si="1343"/>
        <v>0</v>
      </c>
      <c r="CD116" s="1242">
        <f t="shared" si="1343"/>
        <v>0</v>
      </c>
      <c r="CE116" s="1242">
        <f t="shared" si="1343"/>
        <v>0</v>
      </c>
      <c r="CF116" s="1242">
        <f t="shared" si="1343"/>
        <v>0</v>
      </c>
      <c r="CG116" s="1242">
        <f t="shared" si="1343"/>
        <v>0</v>
      </c>
      <c r="CH116" s="1242">
        <f t="shared" si="1343"/>
        <v>0</v>
      </c>
      <c r="CI116" s="1242">
        <f t="shared" si="1343"/>
        <v>0</v>
      </c>
      <c r="CJ116" s="1242">
        <f t="shared" si="1343"/>
        <v>0</v>
      </c>
      <c r="CK116" s="1239">
        <f t="shared" si="1343"/>
        <v>0</v>
      </c>
      <c r="CL116" s="1240">
        <f t="shared" si="1343"/>
        <v>0</v>
      </c>
      <c r="CM116" s="1241">
        <f t="shared" si="1343"/>
        <v>0</v>
      </c>
      <c r="CN116" s="1242">
        <f t="shared" si="1343"/>
        <v>0</v>
      </c>
      <c r="CO116" s="1242">
        <f t="shared" si="1343"/>
        <v>0.05</v>
      </c>
      <c r="CP116" s="1242">
        <f t="shared" si="1343"/>
        <v>0</v>
      </c>
      <c r="CQ116" s="1242">
        <f t="shared" si="1343"/>
        <v>0</v>
      </c>
      <c r="CR116" s="1243">
        <f t="shared" si="1343"/>
        <v>5.0000000000000004E-6</v>
      </c>
      <c r="CS116" s="1243">
        <f t="shared" si="1343"/>
        <v>1E-3</v>
      </c>
      <c r="CT116" s="1243">
        <f t="shared" si="1343"/>
        <v>5.0000000000000001E-4</v>
      </c>
      <c r="CU116" s="1243">
        <f t="shared" si="1343"/>
        <v>7.9999999999999996E-6</v>
      </c>
      <c r="CV116" s="1243">
        <f t="shared" si="1343"/>
        <v>1.4999999999999999E-4</v>
      </c>
      <c r="CW116" s="1243">
        <f t="shared" si="1343"/>
        <v>1E-4</v>
      </c>
      <c r="CX116" s="1243">
        <f t="shared" si="1343"/>
        <v>1E-4</v>
      </c>
      <c r="CY116" s="1243">
        <f t="shared" si="1343"/>
        <v>0</v>
      </c>
      <c r="CZ116" s="1244">
        <f t="shared" si="1343"/>
        <v>0</v>
      </c>
      <c r="DA116" s="1244">
        <f t="shared" si="1343"/>
        <v>0</v>
      </c>
      <c r="DB116" s="1244">
        <f t="shared" si="1343"/>
        <v>0</v>
      </c>
      <c r="DC116" s="1244">
        <f t="shared" si="1343"/>
        <v>0</v>
      </c>
      <c r="DD116" s="1244">
        <f t="shared" si="1343"/>
        <v>0</v>
      </c>
      <c r="DE116" s="1244">
        <f t="shared" si="1343"/>
        <v>0</v>
      </c>
      <c r="DF116" s="1244">
        <f t="shared" si="1343"/>
        <v>0</v>
      </c>
      <c r="DG116" s="1244">
        <f t="shared" si="1343"/>
        <v>0</v>
      </c>
      <c r="DH116" s="1244">
        <f t="shared" si="1343"/>
        <v>0</v>
      </c>
      <c r="DI116" s="1244">
        <f t="shared" si="1343"/>
        <v>0</v>
      </c>
      <c r="DJ116" s="1244">
        <f t="shared" si="1343"/>
        <v>0</v>
      </c>
      <c r="DK116" s="1244">
        <f t="shared" si="1343"/>
        <v>0</v>
      </c>
      <c r="DL116" s="1244">
        <f t="shared" si="1343"/>
        <v>0</v>
      </c>
      <c r="DM116" s="1244">
        <f t="shared" si="1343"/>
        <v>0</v>
      </c>
      <c r="DN116" s="933"/>
      <c r="DT116" s="739"/>
      <c r="EM116" s="898"/>
      <c r="EN116" s="898"/>
      <c r="EO116" s="898"/>
      <c r="EP116" s="898"/>
      <c r="EQ116" s="898"/>
      <c r="ER116" s="898"/>
      <c r="ES116" s="898"/>
      <c r="ET116" s="898"/>
      <c r="EU116" s="898"/>
      <c r="EV116" s="898"/>
      <c r="EW116" s="898"/>
      <c r="EX116" s="898"/>
      <c r="EY116" s="898"/>
      <c r="EZ116" s="1348" t="str">
        <f t="shared" si="1249"/>
        <v>GH FloraMicro</v>
      </c>
      <c r="FA116" s="1224">
        <f t="shared" si="1250"/>
        <v>1.4100000000000001E-2</v>
      </c>
      <c r="FB116" s="1224">
        <f t="shared" si="1251"/>
        <v>0.22090000000000001</v>
      </c>
      <c r="FC116" s="1224">
        <f t="shared" si="1252"/>
        <v>0</v>
      </c>
      <c r="FD116" s="544">
        <f t="shared" si="1253"/>
        <v>0</v>
      </c>
      <c r="FE116" s="544">
        <f t="shared" si="1254"/>
        <v>0</v>
      </c>
      <c r="FF116" s="324">
        <f t="shared" si="1255"/>
        <v>3.9014699999999999E-2</v>
      </c>
      <c r="FG116" s="549">
        <f t="shared" si="1256"/>
        <v>0</v>
      </c>
      <c r="FH116" s="549">
        <f t="shared" si="1257"/>
        <v>0</v>
      </c>
      <c r="FI116" s="549">
        <f t="shared" si="1258"/>
        <v>0</v>
      </c>
      <c r="FJ116" s="549">
        <f t="shared" si="1259"/>
        <v>0</v>
      </c>
      <c r="FK116" s="549">
        <f t="shared" si="1260"/>
        <v>0</v>
      </c>
      <c r="FL116" s="549">
        <f t="shared" si="1261"/>
        <v>0</v>
      </c>
      <c r="FM116" s="549">
        <f t="shared" si="1262"/>
        <v>0</v>
      </c>
      <c r="FN116" s="549">
        <f t="shared" si="1263"/>
        <v>0</v>
      </c>
      <c r="FO116" s="1203">
        <f t="shared" si="1264"/>
        <v>0.23500000000000001</v>
      </c>
      <c r="FP116" s="544">
        <f t="shared" si="1265"/>
        <v>0</v>
      </c>
      <c r="FQ116" s="324">
        <f t="shared" si="1266"/>
        <v>3.9014699999999999E-2</v>
      </c>
      <c r="FR116" s="548">
        <f t="shared" si="1267"/>
        <v>0</v>
      </c>
      <c r="FS116" s="548">
        <f t="shared" si="1268"/>
        <v>0.23500000000000001</v>
      </c>
      <c r="FT116" s="548">
        <f t="shared" si="1339"/>
        <v>0</v>
      </c>
      <c r="FU116" s="548">
        <f t="shared" si="1269"/>
        <v>0</v>
      </c>
      <c r="FV116" s="928">
        <f t="shared" si="1270"/>
        <v>2.3500000000000002E-5</v>
      </c>
      <c r="FW116" s="928">
        <f t="shared" si="1271"/>
        <v>4.7000000000000002E-3</v>
      </c>
      <c r="FX116" s="928">
        <f t="shared" si="1272"/>
        <v>2.3500000000000001E-3</v>
      </c>
      <c r="FY116" s="928">
        <f t="shared" si="1273"/>
        <v>3.7599999999999999E-5</v>
      </c>
      <c r="FZ116" s="928">
        <f t="shared" si="1274"/>
        <v>7.0500000000000001E-4</v>
      </c>
      <c r="GA116" s="928">
        <f t="shared" si="1275"/>
        <v>4.7000000000000004E-4</v>
      </c>
      <c r="GB116" s="928">
        <f t="shared" si="1276"/>
        <v>4.7000000000000004E-4</v>
      </c>
      <c r="GC116" s="928">
        <f t="shared" si="1277"/>
        <v>0</v>
      </c>
      <c r="GD116" s="326">
        <f t="shared" si="1278"/>
        <v>0</v>
      </c>
      <c r="GE116" s="326">
        <f t="shared" si="1279"/>
        <v>0</v>
      </c>
      <c r="GF116" s="326">
        <f t="shared" si="1280"/>
        <v>0</v>
      </c>
      <c r="GG116" s="326">
        <f t="shared" si="1281"/>
        <v>0</v>
      </c>
      <c r="GH116" s="326">
        <f t="shared" si="1282"/>
        <v>0</v>
      </c>
      <c r="GI116" s="326">
        <f t="shared" si="1283"/>
        <v>0</v>
      </c>
      <c r="GJ116" s="326">
        <f t="shared" si="1284"/>
        <v>0</v>
      </c>
      <c r="GK116" s="326">
        <f t="shared" si="1285"/>
        <v>0</v>
      </c>
      <c r="GL116" s="326">
        <f t="shared" si="1286"/>
        <v>0</v>
      </c>
      <c r="GM116" s="326">
        <f t="shared" si="1287"/>
        <v>0</v>
      </c>
      <c r="GN116" s="326">
        <f t="shared" si="1288"/>
        <v>0</v>
      </c>
      <c r="GO116" s="326">
        <f t="shared" si="1289"/>
        <v>0</v>
      </c>
      <c r="GP116" s="326">
        <f t="shared" si="1290"/>
        <v>0</v>
      </c>
      <c r="GQ116" s="326">
        <f t="shared" si="1291"/>
        <v>0</v>
      </c>
      <c r="GR116" s="899"/>
      <c r="GS116" s="899"/>
      <c r="GT116" s="899"/>
      <c r="GU116" s="899"/>
      <c r="GV116" s="899"/>
      <c r="GW116" s="899"/>
      <c r="GX116" s="899"/>
      <c r="GY116" s="899"/>
      <c r="GZ116" s="1374"/>
      <c r="HA116" s="1225">
        <f t="shared" si="1292"/>
        <v>4.5962561665756334E-3</v>
      </c>
      <c r="HB116" s="1225">
        <f t="shared" si="1293"/>
        <v>7.200801327635159E-2</v>
      </c>
      <c r="HC116" s="1225">
        <f t="shared" si="1294"/>
        <v>0</v>
      </c>
      <c r="HD116" s="542">
        <f t="shared" si="1295"/>
        <v>0</v>
      </c>
      <c r="HE116" s="542">
        <f t="shared" si="1296"/>
        <v>0</v>
      </c>
      <c r="HF116" s="321">
        <f t="shared" si="1297"/>
        <v>1.2717840812914778E-2</v>
      </c>
      <c r="HG116" s="547">
        <f t="shared" si="1298"/>
        <v>0</v>
      </c>
      <c r="HH116" s="547">
        <f t="shared" si="1299"/>
        <v>0</v>
      </c>
      <c r="HI116" s="547">
        <f t="shared" si="1300"/>
        <v>0</v>
      </c>
      <c r="HJ116" s="547">
        <f t="shared" si="1301"/>
        <v>0</v>
      </c>
      <c r="HK116" s="547">
        <f t="shared" si="1302"/>
        <v>0</v>
      </c>
      <c r="HL116" s="547">
        <f t="shared" si="1303"/>
        <v>0</v>
      </c>
      <c r="HM116" s="547">
        <f t="shared" si="1304"/>
        <v>0</v>
      </c>
      <c r="HN116" s="547">
        <f t="shared" si="1305"/>
        <v>0</v>
      </c>
      <c r="HO116" s="1225">
        <f t="shared" si="1306"/>
        <v>0</v>
      </c>
      <c r="HP116" s="542">
        <f t="shared" si="1307"/>
        <v>0</v>
      </c>
      <c r="HQ116" s="321">
        <f t="shared" si="1308"/>
        <v>0</v>
      </c>
      <c r="HR116" s="547">
        <f t="shared" si="1309"/>
        <v>0</v>
      </c>
      <c r="HS116" s="547">
        <f t="shared" si="1310"/>
        <v>7.6604269442927211E-2</v>
      </c>
      <c r="HT116" s="547">
        <f t="shared" si="1311"/>
        <v>0</v>
      </c>
      <c r="HU116" s="547">
        <f t="shared" si="1312"/>
        <v>0</v>
      </c>
      <c r="HV116" s="931">
        <f t="shared" si="1313"/>
        <v>7.6604269442927226E-6</v>
      </c>
      <c r="HW116" s="931">
        <f t="shared" si="1314"/>
        <v>1.5320853888585442E-3</v>
      </c>
      <c r="HX116" s="931">
        <f t="shared" si="1315"/>
        <v>7.660426944292721E-4</v>
      </c>
      <c r="HY116" s="931">
        <f t="shared" si="1316"/>
        <v>1.2256683110868353E-5</v>
      </c>
      <c r="HZ116" s="931">
        <f t="shared" si="1317"/>
        <v>2.2981280832878162E-4</v>
      </c>
      <c r="IA116" s="931">
        <f t="shared" si="1318"/>
        <v>1.5320853888585442E-4</v>
      </c>
      <c r="IB116" s="931">
        <f t="shared" si="1319"/>
        <v>1.5320853888585442E-4</v>
      </c>
      <c r="IC116" s="931">
        <f t="shared" si="1320"/>
        <v>0</v>
      </c>
      <c r="ID116" s="1226">
        <f t="shared" si="1321"/>
        <v>0</v>
      </c>
      <c r="IE116" s="1226">
        <f t="shared" si="1322"/>
        <v>0</v>
      </c>
      <c r="IF116" s="1226">
        <f t="shared" si="1323"/>
        <v>0</v>
      </c>
      <c r="IG116" s="1226">
        <f t="shared" si="1324"/>
        <v>0</v>
      </c>
      <c r="IH116" s="1226">
        <f t="shared" si="1325"/>
        <v>0</v>
      </c>
      <c r="II116" s="1226">
        <f t="shared" si="1326"/>
        <v>0</v>
      </c>
      <c r="IJ116" s="1226">
        <f t="shared" si="1327"/>
        <v>0</v>
      </c>
      <c r="IK116" s="1226">
        <f t="shared" si="1328"/>
        <v>0</v>
      </c>
      <c r="IL116" s="1226">
        <f t="shared" si="1329"/>
        <v>0</v>
      </c>
      <c r="IM116" s="1226">
        <f t="shared" si="1330"/>
        <v>0</v>
      </c>
      <c r="IN116" s="1226">
        <f t="shared" si="1331"/>
        <v>0</v>
      </c>
      <c r="IO116" s="1226">
        <f t="shared" si="1332"/>
        <v>0</v>
      </c>
      <c r="IP116" s="1226">
        <f t="shared" si="1333"/>
        <v>0</v>
      </c>
      <c r="IQ116" s="1226">
        <f t="shared" si="1334"/>
        <v>0</v>
      </c>
      <c r="IR116" s="902"/>
      <c r="IS116" s="902"/>
      <c r="IT116" s="902"/>
      <c r="IU116" s="902"/>
      <c r="IV116" s="902"/>
      <c r="IW116" s="902"/>
      <c r="IX116" s="902"/>
      <c r="IY116" s="902"/>
      <c r="IZ116" s="1365"/>
      <c r="JA116" s="1231">
        <f t="shared" ref="JA116:KQ116" si="1344">SUM(BW116*$DP$16)</f>
        <v>14.01</v>
      </c>
      <c r="JB116" s="1231">
        <f t="shared" si="1344"/>
        <v>219.49</v>
      </c>
      <c r="JC116" s="1231">
        <f t="shared" si="1344"/>
        <v>0</v>
      </c>
      <c r="JD116" s="942">
        <f t="shared" si="1344"/>
        <v>0</v>
      </c>
      <c r="JE116" s="942">
        <f t="shared" si="1344"/>
        <v>0</v>
      </c>
      <c r="JF116" s="943">
        <f t="shared" si="1344"/>
        <v>46.7</v>
      </c>
      <c r="JG116" s="944">
        <f t="shared" si="1344"/>
        <v>0</v>
      </c>
      <c r="JH116" s="944">
        <f t="shared" si="1344"/>
        <v>0</v>
      </c>
      <c r="JI116" s="944">
        <f t="shared" si="1344"/>
        <v>0</v>
      </c>
      <c r="JJ116" s="944">
        <f t="shared" si="1344"/>
        <v>0</v>
      </c>
      <c r="JK116" s="944">
        <f t="shared" si="1344"/>
        <v>0</v>
      </c>
      <c r="JL116" s="944">
        <f t="shared" si="1344"/>
        <v>0</v>
      </c>
      <c r="JM116" s="944">
        <f t="shared" si="1344"/>
        <v>0</v>
      </c>
      <c r="JN116" s="944">
        <f t="shared" si="1344"/>
        <v>0</v>
      </c>
      <c r="JO116" s="1231">
        <f t="shared" si="1344"/>
        <v>0</v>
      </c>
      <c r="JP116" s="942">
        <f t="shared" si="1344"/>
        <v>0</v>
      </c>
      <c r="JQ116" s="943">
        <f t="shared" si="1344"/>
        <v>0</v>
      </c>
      <c r="JR116" s="944">
        <f t="shared" si="1344"/>
        <v>0</v>
      </c>
      <c r="JS116" s="944">
        <f t="shared" si="1344"/>
        <v>233.5</v>
      </c>
      <c r="JT116" s="944">
        <f t="shared" si="1344"/>
        <v>0</v>
      </c>
      <c r="JU116" s="944">
        <f t="shared" si="1344"/>
        <v>0</v>
      </c>
      <c r="JV116" s="945">
        <f t="shared" si="1344"/>
        <v>2.3350000000000003E-2</v>
      </c>
      <c r="JW116" s="945">
        <f t="shared" si="1344"/>
        <v>4.67</v>
      </c>
      <c r="JX116" s="945">
        <f t="shared" si="1344"/>
        <v>2.335</v>
      </c>
      <c r="JY116" s="945">
        <f t="shared" si="1344"/>
        <v>3.7359999999999997E-2</v>
      </c>
      <c r="JZ116" s="945">
        <f t="shared" si="1344"/>
        <v>0.7004999999999999</v>
      </c>
      <c r="KA116" s="945">
        <f t="shared" si="1344"/>
        <v>0.46700000000000003</v>
      </c>
      <c r="KB116" s="945">
        <f t="shared" si="1344"/>
        <v>0.46700000000000003</v>
      </c>
      <c r="KC116" s="945">
        <f t="shared" si="1344"/>
        <v>0</v>
      </c>
      <c r="KD116" s="946">
        <f t="shared" si="1344"/>
        <v>0</v>
      </c>
      <c r="KE116" s="946">
        <f t="shared" si="1344"/>
        <v>0</v>
      </c>
      <c r="KF116" s="946">
        <f t="shared" si="1344"/>
        <v>0</v>
      </c>
      <c r="KG116" s="946">
        <f t="shared" si="1344"/>
        <v>0</v>
      </c>
      <c r="KH116" s="946">
        <f t="shared" si="1344"/>
        <v>0</v>
      </c>
      <c r="KI116" s="946">
        <f t="shared" si="1344"/>
        <v>0</v>
      </c>
      <c r="KJ116" s="946">
        <f t="shared" si="1344"/>
        <v>0</v>
      </c>
      <c r="KK116" s="946">
        <f t="shared" si="1344"/>
        <v>0</v>
      </c>
      <c r="KL116" s="946">
        <f t="shared" si="1344"/>
        <v>0</v>
      </c>
      <c r="KM116" s="946">
        <f t="shared" si="1344"/>
        <v>0</v>
      </c>
      <c r="KN116" s="946">
        <f t="shared" si="1344"/>
        <v>0</v>
      </c>
      <c r="KO116" s="946">
        <f t="shared" si="1344"/>
        <v>0</v>
      </c>
      <c r="KP116" s="946">
        <f t="shared" si="1344"/>
        <v>0</v>
      </c>
      <c r="KQ116" s="946">
        <f t="shared" si="1344"/>
        <v>0</v>
      </c>
      <c r="KR116" s="898"/>
      <c r="KS116" s="898"/>
      <c r="KT116" s="898"/>
      <c r="KU116" s="898"/>
      <c r="KV116" s="898"/>
      <c r="KW116" s="898"/>
      <c r="KX116" s="898"/>
      <c r="KY116" s="898"/>
      <c r="KZ116" s="1363"/>
      <c r="LA116" s="1217">
        <f t="shared" ref="LA116:MM116" si="1345">SUM(JA116/$DO$16)</f>
        <v>3.7014531043593131</v>
      </c>
      <c r="LB116" s="1217">
        <f t="shared" si="1345"/>
        <v>57.989431968295904</v>
      </c>
      <c r="LC116" s="1217">
        <f t="shared" si="1345"/>
        <v>0</v>
      </c>
      <c r="LD116" s="545">
        <f t="shared" si="1345"/>
        <v>0</v>
      </c>
      <c r="LE116" s="545">
        <f t="shared" si="1345"/>
        <v>0</v>
      </c>
      <c r="LF116" s="329">
        <f t="shared" si="1345"/>
        <v>12.338177014531045</v>
      </c>
      <c r="LG116" s="550">
        <f t="shared" si="1345"/>
        <v>0</v>
      </c>
      <c r="LH116" s="550">
        <f t="shared" si="1345"/>
        <v>0</v>
      </c>
      <c r="LI116" s="550">
        <f t="shared" si="1345"/>
        <v>0</v>
      </c>
      <c r="LJ116" s="550">
        <f t="shared" si="1345"/>
        <v>0</v>
      </c>
      <c r="LK116" s="550">
        <f t="shared" si="1345"/>
        <v>0</v>
      </c>
      <c r="LL116" s="550">
        <f t="shared" si="1345"/>
        <v>0</v>
      </c>
      <c r="LM116" s="550">
        <f t="shared" si="1345"/>
        <v>0</v>
      </c>
      <c r="LN116" s="550">
        <f t="shared" si="1345"/>
        <v>0</v>
      </c>
      <c r="LO116" s="1217">
        <f t="shared" si="1345"/>
        <v>0</v>
      </c>
      <c r="LP116" s="1217">
        <f t="shared" si="1345"/>
        <v>0</v>
      </c>
      <c r="LQ116" s="1217">
        <f t="shared" si="1345"/>
        <v>0</v>
      </c>
      <c r="LR116" s="550">
        <f t="shared" si="1345"/>
        <v>0</v>
      </c>
      <c r="LS116" s="550">
        <f t="shared" si="1345"/>
        <v>61.690885072655213</v>
      </c>
      <c r="LT116" s="550">
        <f t="shared" si="1345"/>
        <v>0</v>
      </c>
      <c r="LU116" s="550">
        <f t="shared" si="1345"/>
        <v>0</v>
      </c>
      <c r="LV116" s="932">
        <f t="shared" si="1345"/>
        <v>6.1690885072655226E-3</v>
      </c>
      <c r="LW116" s="932">
        <f t="shared" si="1345"/>
        <v>1.2338177014531042</v>
      </c>
      <c r="LX116" s="932">
        <f t="shared" si="1345"/>
        <v>0.6169088507265521</v>
      </c>
      <c r="LY116" s="932">
        <f t="shared" si="1345"/>
        <v>9.8705416116248341E-3</v>
      </c>
      <c r="LZ116" s="932">
        <f t="shared" si="1345"/>
        <v>0.18507265521796562</v>
      </c>
      <c r="MA116" s="932">
        <f t="shared" si="1345"/>
        <v>0.12338177014531043</v>
      </c>
      <c r="MB116" s="932">
        <f t="shared" si="1345"/>
        <v>0.12338177014531043</v>
      </c>
      <c r="MC116" s="932">
        <f t="shared" si="1345"/>
        <v>0</v>
      </c>
      <c r="MD116" s="932">
        <f t="shared" si="1345"/>
        <v>0</v>
      </c>
      <c r="ME116" s="327">
        <f t="shared" si="1345"/>
        <v>0</v>
      </c>
      <c r="MF116" s="327">
        <f t="shared" si="1345"/>
        <v>0</v>
      </c>
      <c r="MG116" s="327">
        <f t="shared" si="1345"/>
        <v>0</v>
      </c>
      <c r="MH116" s="327">
        <f t="shared" si="1345"/>
        <v>0</v>
      </c>
      <c r="MI116" s="327">
        <f t="shared" si="1345"/>
        <v>0</v>
      </c>
      <c r="MJ116" s="327">
        <f t="shared" si="1345"/>
        <v>0</v>
      </c>
      <c r="MK116" s="327">
        <f t="shared" si="1345"/>
        <v>0</v>
      </c>
      <c r="ML116" s="327">
        <f t="shared" si="1345"/>
        <v>0</v>
      </c>
      <c r="MM116" s="327">
        <f t="shared" si="1345"/>
        <v>0</v>
      </c>
      <c r="MN116" s="327">
        <f t="shared" ref="MN116:MP116" si="1346">SUM(KN116/$DO$16)</f>
        <v>0</v>
      </c>
      <c r="MO116" s="327">
        <f t="shared" si="1346"/>
        <v>0</v>
      </c>
      <c r="MP116" s="327">
        <f t="shared" si="1346"/>
        <v>0</v>
      </c>
      <c r="MQ116" s="327">
        <f>SUM(KQ116/$DO$16)</f>
        <v>0</v>
      </c>
    </row>
    <row r="117" spans="1:355" s="317" customFormat="1" ht="15" hidden="1" customHeight="1" outlineLevel="1" thickTop="1" thickBot="1" x14ac:dyDescent="0.3">
      <c r="A117" s="941"/>
      <c r="B117" s="1923" t="str">
        <f>$B$37</f>
        <v>Full Medium</v>
      </c>
      <c r="C117" s="1924"/>
      <c r="D117" s="653">
        <v>1</v>
      </c>
      <c r="E117" s="841"/>
      <c r="F117" s="319"/>
      <c r="G117" s="1923"/>
      <c r="H117" s="1924"/>
      <c r="I117" s="781"/>
      <c r="J117" s="841"/>
      <c r="K117" s="319"/>
      <c r="L117" s="782"/>
      <c r="M117" s="842">
        <f>((E110*L117)/1)*(D117)</f>
        <v>0</v>
      </c>
      <c r="N117" s="784">
        <f t="shared" si="1224"/>
        <v>0</v>
      </c>
      <c r="O117" s="1534"/>
      <c r="P117" s="789">
        <v>1.9</v>
      </c>
      <c r="Q117" s="842">
        <f>((E110*P117)/1)*(D117)</f>
        <v>38</v>
      </c>
      <c r="R117" s="784">
        <f t="shared" si="1225"/>
        <v>156.74554880996212</v>
      </c>
      <c r="S117" s="1534"/>
      <c r="T117" s="789">
        <v>5.7</v>
      </c>
      <c r="U117" s="842">
        <f>((E110*T117)/1)*(D117)</f>
        <v>114</v>
      </c>
      <c r="V117" s="784">
        <f t="shared" si="1226"/>
        <v>297.59448256606322</v>
      </c>
      <c r="W117" s="1534"/>
      <c r="X117" s="789">
        <v>6.6</v>
      </c>
      <c r="Y117" s="842">
        <f>((E110*X117)/1)*(D117)</f>
        <v>132</v>
      </c>
      <c r="Z117" s="784">
        <f t="shared" si="1227"/>
        <v>219.56813047400831</v>
      </c>
      <c r="AA117" s="1534"/>
      <c r="AB117" s="789">
        <v>3.8</v>
      </c>
      <c r="AC117" s="842">
        <f>((E110*AB117)/1)*(D117)</f>
        <v>76</v>
      </c>
      <c r="AD117" s="784">
        <f t="shared" si="1228"/>
        <v>157.68937907927591</v>
      </c>
      <c r="AE117" s="1534"/>
      <c r="AF117" s="789"/>
      <c r="AG117" s="842">
        <f>((E110*AF117)/1)*(D117)</f>
        <v>0</v>
      </c>
      <c r="AH117" s="784">
        <f t="shared" si="1229"/>
        <v>0</v>
      </c>
      <c r="AI117" s="1534"/>
      <c r="AJ117" s="789">
        <v>1.5</v>
      </c>
      <c r="AK117" s="842">
        <f>((E110*AJ117)/1)*(D117)</f>
        <v>30</v>
      </c>
      <c r="AL117" s="784">
        <f t="shared" si="1230"/>
        <v>17.151919643206099</v>
      </c>
      <c r="AM117" s="1534"/>
      <c r="AN117" s="789"/>
      <c r="AO117" s="833">
        <f>((E110*AN117)/1)*(D117)</f>
        <v>0</v>
      </c>
      <c r="AP117" s="784">
        <f t="shared" si="1231"/>
        <v>0</v>
      </c>
      <c r="AQ117" s="1534"/>
      <c r="AR117" s="789"/>
      <c r="AS117" s="842">
        <f>((E110*AR117)/1)*(D117)</f>
        <v>0</v>
      </c>
      <c r="AT117" s="784">
        <f t="shared" si="1232"/>
        <v>0</v>
      </c>
      <c r="AU117" s="1534"/>
      <c r="AV117" s="789"/>
      <c r="AW117" s="842">
        <f>((E110*AV117)/1)*(D117)</f>
        <v>0</v>
      </c>
      <c r="AX117" s="784">
        <f t="shared" si="1233"/>
        <v>0</v>
      </c>
      <c r="AY117" s="1534"/>
      <c r="AZ117" s="789"/>
      <c r="BA117" s="842">
        <f>((E110*AZ117)/1)*(D117)</f>
        <v>0</v>
      </c>
      <c r="BB117" s="784">
        <f t="shared" si="1234"/>
        <v>0</v>
      </c>
      <c r="BC117" s="649"/>
      <c r="BD117" s="840"/>
      <c r="BE117" s="842">
        <f>((E110*BD117)/1)*(D117)</f>
        <v>0</v>
      </c>
      <c r="BF117" s="319"/>
      <c r="BG117" s="880">
        <f t="shared" si="1235"/>
        <v>1.6974989211450311</v>
      </c>
      <c r="BH117" s="881">
        <f t="shared" si="1236"/>
        <v>1.7083754178425212</v>
      </c>
      <c r="BI117" s="786">
        <f t="shared" si="1237"/>
        <v>854.18770892126065</v>
      </c>
      <c r="BJ117" s="792"/>
      <c r="BK117" s="786">
        <f t="shared" si="1238"/>
        <v>1195.8627924897648</v>
      </c>
      <c r="BL117" s="1943" t="s">
        <v>1378</v>
      </c>
      <c r="BM117" s="1830"/>
      <c r="BN117" s="1944"/>
      <c r="BO117" s="1580"/>
      <c r="BP117" s="1580"/>
      <c r="BQ117" s="1484"/>
      <c r="BR117" s="734">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189.62702177300719</v>
      </c>
      <c r="BS117" s="692">
        <f t="shared" si="1247"/>
        <v>135.44787269500515</v>
      </c>
      <c r="BT117" s="693">
        <f>X111</f>
        <v>5.7</v>
      </c>
      <c r="BU117" s="1146" t="str">
        <f>$BU$17</f>
        <v>GH Flora Gro</v>
      </c>
      <c r="BV117" s="1157" t="str">
        <f>$BV$17</f>
        <v>Grow</v>
      </c>
      <c r="BW117" s="1239">
        <f>BW$17</f>
        <v>2.5000000000000001E-3</v>
      </c>
      <c r="BX117" s="1239">
        <f t="shared" ref="BX117:DM117" si="1347">BX$17</f>
        <v>1.7500000000000002E-2</v>
      </c>
      <c r="BY117" s="1239">
        <f t="shared" si="1347"/>
        <v>0</v>
      </c>
      <c r="BZ117" s="1240">
        <f t="shared" si="1347"/>
        <v>0.01</v>
      </c>
      <c r="CA117" s="1240">
        <f t="shared" si="1347"/>
        <v>0</v>
      </c>
      <c r="CB117" s="1241">
        <f t="shared" si="1347"/>
        <v>0.06</v>
      </c>
      <c r="CC117" s="1242">
        <f t="shared" si="1347"/>
        <v>0</v>
      </c>
      <c r="CD117" s="1242">
        <f t="shared" si="1347"/>
        <v>0</v>
      </c>
      <c r="CE117" s="1242">
        <f t="shared" si="1347"/>
        <v>0</v>
      </c>
      <c r="CF117" s="1242">
        <f t="shared" si="1347"/>
        <v>0</v>
      </c>
      <c r="CG117" s="1242">
        <f t="shared" si="1347"/>
        <v>0</v>
      </c>
      <c r="CH117" s="1242">
        <f t="shared" si="1347"/>
        <v>0</v>
      </c>
      <c r="CI117" s="1242">
        <f t="shared" si="1347"/>
        <v>0</v>
      </c>
      <c r="CJ117" s="1242">
        <f t="shared" si="1347"/>
        <v>0</v>
      </c>
      <c r="CK117" s="1239">
        <f t="shared" si="1347"/>
        <v>0</v>
      </c>
      <c r="CL117" s="1240">
        <f t="shared" si="1347"/>
        <v>0</v>
      </c>
      <c r="CM117" s="1241">
        <f t="shared" si="1347"/>
        <v>0</v>
      </c>
      <c r="CN117" s="1242">
        <f t="shared" si="1347"/>
        <v>5.0000000000000001E-3</v>
      </c>
      <c r="CO117" s="1242">
        <f t="shared" si="1347"/>
        <v>0</v>
      </c>
      <c r="CP117" s="1242">
        <f t="shared" si="1347"/>
        <v>0</v>
      </c>
      <c r="CQ117" s="1242">
        <f t="shared" si="1347"/>
        <v>0</v>
      </c>
      <c r="CR117" s="1243">
        <f t="shared" si="1347"/>
        <v>0</v>
      </c>
      <c r="CS117" s="1243">
        <f t="shared" si="1347"/>
        <v>0</v>
      </c>
      <c r="CT117" s="1243">
        <f t="shared" si="1347"/>
        <v>0</v>
      </c>
      <c r="CU117" s="1243">
        <f t="shared" si="1347"/>
        <v>0</v>
      </c>
      <c r="CV117" s="1243">
        <f t="shared" si="1347"/>
        <v>0</v>
      </c>
      <c r="CW117" s="1243">
        <f t="shared" si="1347"/>
        <v>0</v>
      </c>
      <c r="CX117" s="1243">
        <f t="shared" si="1347"/>
        <v>0</v>
      </c>
      <c r="CY117" s="1243">
        <f t="shared" si="1347"/>
        <v>0</v>
      </c>
      <c r="CZ117" s="1244">
        <f t="shared" si="1347"/>
        <v>0</v>
      </c>
      <c r="DA117" s="1244">
        <f t="shared" si="1347"/>
        <v>0</v>
      </c>
      <c r="DB117" s="1244">
        <f t="shared" si="1347"/>
        <v>0</v>
      </c>
      <c r="DC117" s="1244">
        <f t="shared" si="1347"/>
        <v>0</v>
      </c>
      <c r="DD117" s="1244">
        <f t="shared" si="1347"/>
        <v>0</v>
      </c>
      <c r="DE117" s="1244">
        <f t="shared" si="1347"/>
        <v>0</v>
      </c>
      <c r="DF117" s="1244">
        <f t="shared" si="1347"/>
        <v>0</v>
      </c>
      <c r="DG117" s="1244">
        <f t="shared" si="1347"/>
        <v>0</v>
      </c>
      <c r="DH117" s="1244">
        <f t="shared" si="1347"/>
        <v>0</v>
      </c>
      <c r="DI117" s="1244">
        <f t="shared" si="1347"/>
        <v>0</v>
      </c>
      <c r="DJ117" s="1244">
        <f t="shared" si="1347"/>
        <v>0</v>
      </c>
      <c r="DK117" s="1244">
        <f t="shared" si="1347"/>
        <v>0</v>
      </c>
      <c r="DL117" s="1244">
        <f t="shared" si="1347"/>
        <v>0</v>
      </c>
      <c r="DM117" s="1244">
        <f t="shared" si="1347"/>
        <v>0</v>
      </c>
      <c r="DN117" s="933"/>
      <c r="DT117" s="739"/>
      <c r="EM117" s="898"/>
      <c r="EN117" s="898"/>
      <c r="EO117" s="898"/>
      <c r="EP117" s="898"/>
      <c r="EQ117" s="898"/>
      <c r="ER117" s="898"/>
      <c r="ES117" s="898"/>
      <c r="ET117" s="898"/>
      <c r="EU117" s="898"/>
      <c r="EV117" s="898"/>
      <c r="EW117" s="898"/>
      <c r="EX117" s="898"/>
      <c r="EY117" s="898"/>
      <c r="EZ117" s="1348" t="str">
        <f t="shared" si="1249"/>
        <v>GH Flora Gro</v>
      </c>
      <c r="FA117" s="1224">
        <f t="shared" si="1250"/>
        <v>1.4250000000000001E-2</v>
      </c>
      <c r="FB117" s="1224">
        <f t="shared" si="1251"/>
        <v>9.9750000000000019E-2</v>
      </c>
      <c r="FC117" s="1224">
        <f t="shared" si="1252"/>
        <v>0</v>
      </c>
      <c r="FD117" s="544">
        <f t="shared" si="1253"/>
        <v>2.4874800000000002E-2</v>
      </c>
      <c r="FE117" s="544">
        <f t="shared" si="1254"/>
        <v>0</v>
      </c>
      <c r="FF117" s="324">
        <f t="shared" si="1255"/>
        <v>0.28389419999999999</v>
      </c>
      <c r="FG117" s="549">
        <f t="shared" si="1256"/>
        <v>0</v>
      </c>
      <c r="FH117" s="549">
        <f t="shared" si="1257"/>
        <v>0</v>
      </c>
      <c r="FI117" s="549">
        <f t="shared" si="1258"/>
        <v>0</v>
      </c>
      <c r="FJ117" s="549">
        <f t="shared" si="1259"/>
        <v>0</v>
      </c>
      <c r="FK117" s="549">
        <f t="shared" si="1260"/>
        <v>0</v>
      </c>
      <c r="FL117" s="549">
        <f t="shared" si="1261"/>
        <v>0</v>
      </c>
      <c r="FM117" s="549">
        <f t="shared" si="1262"/>
        <v>0</v>
      </c>
      <c r="FN117" s="549">
        <f t="shared" si="1263"/>
        <v>0</v>
      </c>
      <c r="FO117" s="1203">
        <f t="shared" si="1264"/>
        <v>0.11400000000000002</v>
      </c>
      <c r="FP117" s="544">
        <f t="shared" si="1265"/>
        <v>2.4874800000000002E-2</v>
      </c>
      <c r="FQ117" s="324">
        <f t="shared" si="1266"/>
        <v>0.28389419999999999</v>
      </c>
      <c r="FR117" s="548">
        <f t="shared" si="1267"/>
        <v>2.8500000000000001E-2</v>
      </c>
      <c r="FS117" s="548">
        <f t="shared" si="1268"/>
        <v>0</v>
      </c>
      <c r="FT117" s="548">
        <f t="shared" si="1339"/>
        <v>0</v>
      </c>
      <c r="FU117" s="548">
        <f t="shared" si="1269"/>
        <v>0</v>
      </c>
      <c r="FV117" s="928">
        <f t="shared" si="1270"/>
        <v>0</v>
      </c>
      <c r="FW117" s="928">
        <f t="shared" si="1271"/>
        <v>0</v>
      </c>
      <c r="FX117" s="928">
        <f t="shared" si="1272"/>
        <v>0</v>
      </c>
      <c r="FY117" s="928">
        <f t="shared" si="1273"/>
        <v>0</v>
      </c>
      <c r="FZ117" s="928">
        <f t="shared" si="1274"/>
        <v>0</v>
      </c>
      <c r="GA117" s="928">
        <f t="shared" si="1275"/>
        <v>0</v>
      </c>
      <c r="GB117" s="928">
        <f t="shared" si="1276"/>
        <v>0</v>
      </c>
      <c r="GC117" s="928">
        <f t="shared" si="1277"/>
        <v>0</v>
      </c>
      <c r="GD117" s="326">
        <f t="shared" si="1278"/>
        <v>0</v>
      </c>
      <c r="GE117" s="326">
        <f t="shared" si="1279"/>
        <v>0</v>
      </c>
      <c r="GF117" s="326">
        <f t="shared" si="1280"/>
        <v>0</v>
      </c>
      <c r="GG117" s="326">
        <f t="shared" si="1281"/>
        <v>0</v>
      </c>
      <c r="GH117" s="326">
        <f t="shared" si="1282"/>
        <v>0</v>
      </c>
      <c r="GI117" s="326">
        <f t="shared" si="1283"/>
        <v>0</v>
      </c>
      <c r="GJ117" s="326">
        <f t="shared" si="1284"/>
        <v>0</v>
      </c>
      <c r="GK117" s="326">
        <f t="shared" si="1285"/>
        <v>0</v>
      </c>
      <c r="GL117" s="326">
        <f t="shared" si="1286"/>
        <v>0</v>
      </c>
      <c r="GM117" s="326">
        <f t="shared" si="1287"/>
        <v>0</v>
      </c>
      <c r="GN117" s="326">
        <f t="shared" si="1288"/>
        <v>0</v>
      </c>
      <c r="GO117" s="326">
        <f t="shared" si="1289"/>
        <v>0</v>
      </c>
      <c r="GP117" s="326">
        <f t="shared" si="1290"/>
        <v>0</v>
      </c>
      <c r="GQ117" s="326">
        <f t="shared" si="1291"/>
        <v>0</v>
      </c>
      <c r="GR117" s="899"/>
      <c r="GS117" s="899"/>
      <c r="GT117" s="899"/>
      <c r="GU117" s="899"/>
      <c r="GV117" s="899"/>
      <c r="GW117" s="899"/>
      <c r="GX117" s="899"/>
      <c r="GY117" s="899"/>
      <c r="GZ117" s="1374"/>
      <c r="HA117" s="1225">
        <f t="shared" si="1292"/>
        <v>4.2771211536884284E-3</v>
      </c>
      <c r="HB117" s="1225">
        <f t="shared" si="1293"/>
        <v>2.9939848075819002E-2</v>
      </c>
      <c r="HC117" s="1225">
        <f t="shared" si="1294"/>
        <v>0</v>
      </c>
      <c r="HD117" s="542">
        <f t="shared" si="1295"/>
        <v>7.4661426858785209E-3</v>
      </c>
      <c r="HE117" s="542">
        <f t="shared" si="1296"/>
        <v>0</v>
      </c>
      <c r="HF117" s="321">
        <f t="shared" si="1297"/>
        <v>8.5210518472242328E-2</v>
      </c>
      <c r="HG117" s="547">
        <f t="shared" si="1298"/>
        <v>0</v>
      </c>
      <c r="HH117" s="547">
        <f t="shared" si="1299"/>
        <v>0</v>
      </c>
      <c r="HI117" s="547">
        <f t="shared" si="1300"/>
        <v>0</v>
      </c>
      <c r="HJ117" s="547">
        <f t="shared" si="1301"/>
        <v>0</v>
      </c>
      <c r="HK117" s="547">
        <f t="shared" si="1302"/>
        <v>0</v>
      </c>
      <c r="HL117" s="547">
        <f t="shared" si="1303"/>
        <v>0</v>
      </c>
      <c r="HM117" s="547">
        <f t="shared" si="1304"/>
        <v>0</v>
      </c>
      <c r="HN117" s="547">
        <f t="shared" si="1305"/>
        <v>0</v>
      </c>
      <c r="HO117" s="1225">
        <f t="shared" si="1306"/>
        <v>0</v>
      </c>
      <c r="HP117" s="542">
        <f t="shared" si="1307"/>
        <v>0</v>
      </c>
      <c r="HQ117" s="321">
        <f t="shared" si="1308"/>
        <v>0</v>
      </c>
      <c r="HR117" s="547">
        <f t="shared" si="1309"/>
        <v>8.5542423073768567E-3</v>
      </c>
      <c r="HS117" s="547">
        <f t="shared" si="1310"/>
        <v>0</v>
      </c>
      <c r="HT117" s="547">
        <f t="shared" si="1311"/>
        <v>0</v>
      </c>
      <c r="HU117" s="547">
        <f t="shared" si="1312"/>
        <v>0</v>
      </c>
      <c r="HV117" s="931">
        <f t="shared" si="1313"/>
        <v>0</v>
      </c>
      <c r="HW117" s="931">
        <f t="shared" si="1314"/>
        <v>0</v>
      </c>
      <c r="HX117" s="931">
        <f t="shared" si="1315"/>
        <v>0</v>
      </c>
      <c r="HY117" s="931">
        <f t="shared" si="1316"/>
        <v>0</v>
      </c>
      <c r="HZ117" s="931">
        <f t="shared" si="1317"/>
        <v>0</v>
      </c>
      <c r="IA117" s="931">
        <f t="shared" si="1318"/>
        <v>0</v>
      </c>
      <c r="IB117" s="931">
        <f t="shared" si="1319"/>
        <v>0</v>
      </c>
      <c r="IC117" s="931">
        <f t="shared" si="1320"/>
        <v>0</v>
      </c>
      <c r="ID117" s="1226">
        <f t="shared" si="1321"/>
        <v>0</v>
      </c>
      <c r="IE117" s="1226">
        <f t="shared" si="1322"/>
        <v>0</v>
      </c>
      <c r="IF117" s="1226">
        <f t="shared" si="1323"/>
        <v>0</v>
      </c>
      <c r="IG117" s="1226">
        <f t="shared" si="1324"/>
        <v>0</v>
      </c>
      <c r="IH117" s="1226">
        <f t="shared" si="1325"/>
        <v>0</v>
      </c>
      <c r="II117" s="1226">
        <f t="shared" si="1326"/>
        <v>0</v>
      </c>
      <c r="IJ117" s="1226">
        <f t="shared" si="1327"/>
        <v>0</v>
      </c>
      <c r="IK117" s="1226">
        <f t="shared" si="1328"/>
        <v>0</v>
      </c>
      <c r="IL117" s="1226">
        <f t="shared" si="1329"/>
        <v>0</v>
      </c>
      <c r="IM117" s="1226">
        <f t="shared" si="1330"/>
        <v>0</v>
      </c>
      <c r="IN117" s="1226">
        <f t="shared" si="1331"/>
        <v>0</v>
      </c>
      <c r="IO117" s="1226">
        <f t="shared" si="1332"/>
        <v>0</v>
      </c>
      <c r="IP117" s="1226">
        <f t="shared" si="1333"/>
        <v>0</v>
      </c>
      <c r="IQ117" s="1226">
        <f t="shared" si="1334"/>
        <v>0</v>
      </c>
      <c r="IR117" s="902"/>
      <c r="IS117" s="902"/>
      <c r="IT117" s="902"/>
      <c r="IU117" s="902"/>
      <c r="IV117" s="902"/>
      <c r="IW117" s="902"/>
      <c r="IX117" s="902"/>
      <c r="IY117" s="902"/>
      <c r="IZ117" s="1365"/>
      <c r="JA117" s="1231">
        <f t="shared" ref="JA117:KQ117" si="1348">SUM(BW117*$DP$17)</f>
        <v>10.75</v>
      </c>
      <c r="JB117" s="1231">
        <f t="shared" si="1348"/>
        <v>75.250000000000014</v>
      </c>
      <c r="JC117" s="1231">
        <f t="shared" si="1348"/>
        <v>0</v>
      </c>
      <c r="JD117" s="942">
        <f t="shared" si="1348"/>
        <v>43</v>
      </c>
      <c r="JE117" s="942">
        <f t="shared" si="1348"/>
        <v>0</v>
      </c>
      <c r="JF117" s="943">
        <f t="shared" si="1348"/>
        <v>258</v>
      </c>
      <c r="JG117" s="944">
        <f t="shared" si="1348"/>
        <v>0</v>
      </c>
      <c r="JH117" s="944">
        <f t="shared" si="1348"/>
        <v>0</v>
      </c>
      <c r="JI117" s="944">
        <f t="shared" si="1348"/>
        <v>0</v>
      </c>
      <c r="JJ117" s="944">
        <f t="shared" si="1348"/>
        <v>0</v>
      </c>
      <c r="JK117" s="944">
        <f t="shared" si="1348"/>
        <v>0</v>
      </c>
      <c r="JL117" s="944">
        <f t="shared" si="1348"/>
        <v>0</v>
      </c>
      <c r="JM117" s="944">
        <f t="shared" si="1348"/>
        <v>0</v>
      </c>
      <c r="JN117" s="944">
        <f t="shared" si="1348"/>
        <v>0</v>
      </c>
      <c r="JO117" s="1231">
        <f t="shared" si="1348"/>
        <v>0</v>
      </c>
      <c r="JP117" s="942">
        <f t="shared" si="1348"/>
        <v>0</v>
      </c>
      <c r="JQ117" s="943">
        <f t="shared" si="1348"/>
        <v>0</v>
      </c>
      <c r="JR117" s="944">
        <f t="shared" si="1348"/>
        <v>21.5</v>
      </c>
      <c r="JS117" s="944">
        <f t="shared" si="1348"/>
        <v>0</v>
      </c>
      <c r="JT117" s="944">
        <f t="shared" si="1348"/>
        <v>0</v>
      </c>
      <c r="JU117" s="944">
        <f t="shared" si="1348"/>
        <v>0</v>
      </c>
      <c r="JV117" s="945">
        <f t="shared" si="1348"/>
        <v>0</v>
      </c>
      <c r="JW117" s="945">
        <f t="shared" si="1348"/>
        <v>0</v>
      </c>
      <c r="JX117" s="945">
        <f t="shared" si="1348"/>
        <v>0</v>
      </c>
      <c r="JY117" s="945">
        <f t="shared" si="1348"/>
        <v>0</v>
      </c>
      <c r="JZ117" s="945">
        <f t="shared" si="1348"/>
        <v>0</v>
      </c>
      <c r="KA117" s="945">
        <f t="shared" si="1348"/>
        <v>0</v>
      </c>
      <c r="KB117" s="945">
        <f t="shared" si="1348"/>
        <v>0</v>
      </c>
      <c r="KC117" s="945">
        <f t="shared" si="1348"/>
        <v>0</v>
      </c>
      <c r="KD117" s="946">
        <f t="shared" si="1348"/>
        <v>0</v>
      </c>
      <c r="KE117" s="946">
        <f t="shared" si="1348"/>
        <v>0</v>
      </c>
      <c r="KF117" s="946">
        <f t="shared" si="1348"/>
        <v>0</v>
      </c>
      <c r="KG117" s="946">
        <f t="shared" si="1348"/>
        <v>0</v>
      </c>
      <c r="KH117" s="946">
        <f t="shared" si="1348"/>
        <v>0</v>
      </c>
      <c r="KI117" s="946">
        <f t="shared" si="1348"/>
        <v>0</v>
      </c>
      <c r="KJ117" s="946">
        <f t="shared" si="1348"/>
        <v>0</v>
      </c>
      <c r="KK117" s="946">
        <f t="shared" si="1348"/>
        <v>0</v>
      </c>
      <c r="KL117" s="946">
        <f t="shared" si="1348"/>
        <v>0</v>
      </c>
      <c r="KM117" s="946">
        <f t="shared" si="1348"/>
        <v>0</v>
      </c>
      <c r="KN117" s="946">
        <f t="shared" si="1348"/>
        <v>0</v>
      </c>
      <c r="KO117" s="946">
        <f t="shared" si="1348"/>
        <v>0</v>
      </c>
      <c r="KP117" s="946">
        <f t="shared" si="1348"/>
        <v>0</v>
      </c>
      <c r="KQ117" s="946">
        <f t="shared" si="1348"/>
        <v>0</v>
      </c>
      <c r="KR117" s="898"/>
      <c r="KS117" s="898"/>
      <c r="KT117" s="898"/>
      <c r="KU117" s="898"/>
      <c r="KV117" s="898"/>
      <c r="KW117" s="898"/>
      <c r="KX117" s="898"/>
      <c r="KY117" s="898"/>
      <c r="KZ117" s="1363"/>
      <c r="LA117" s="1217">
        <f t="shared" ref="LA117:MM117" si="1349">SUM(JA117/$DO$17)</f>
        <v>2.8401585204755615</v>
      </c>
      <c r="LB117" s="1217">
        <f t="shared" si="1349"/>
        <v>19.881109643328934</v>
      </c>
      <c r="LC117" s="1217">
        <f t="shared" si="1349"/>
        <v>0</v>
      </c>
      <c r="LD117" s="545">
        <f t="shared" si="1349"/>
        <v>11.360634081902246</v>
      </c>
      <c r="LE117" s="545">
        <f t="shared" si="1349"/>
        <v>0</v>
      </c>
      <c r="LF117" s="329">
        <f t="shared" si="1349"/>
        <v>68.163804491413472</v>
      </c>
      <c r="LG117" s="550">
        <f t="shared" si="1349"/>
        <v>0</v>
      </c>
      <c r="LH117" s="550">
        <f t="shared" si="1349"/>
        <v>0</v>
      </c>
      <c r="LI117" s="550">
        <f t="shared" si="1349"/>
        <v>0</v>
      </c>
      <c r="LJ117" s="550">
        <f t="shared" si="1349"/>
        <v>0</v>
      </c>
      <c r="LK117" s="550">
        <f t="shared" si="1349"/>
        <v>0</v>
      </c>
      <c r="LL117" s="550">
        <f t="shared" si="1349"/>
        <v>0</v>
      </c>
      <c r="LM117" s="550">
        <f t="shared" si="1349"/>
        <v>0</v>
      </c>
      <c r="LN117" s="550">
        <f t="shared" si="1349"/>
        <v>0</v>
      </c>
      <c r="LO117" s="1217">
        <f t="shared" si="1349"/>
        <v>0</v>
      </c>
      <c r="LP117" s="1217">
        <f t="shared" si="1349"/>
        <v>0</v>
      </c>
      <c r="LQ117" s="1217">
        <f t="shared" si="1349"/>
        <v>0</v>
      </c>
      <c r="LR117" s="550">
        <f t="shared" si="1349"/>
        <v>5.680317040951123</v>
      </c>
      <c r="LS117" s="550">
        <f t="shared" si="1349"/>
        <v>0</v>
      </c>
      <c r="LT117" s="550">
        <f t="shared" si="1349"/>
        <v>0</v>
      </c>
      <c r="LU117" s="550">
        <f t="shared" si="1349"/>
        <v>0</v>
      </c>
      <c r="LV117" s="932">
        <f t="shared" si="1349"/>
        <v>0</v>
      </c>
      <c r="LW117" s="932">
        <f t="shared" si="1349"/>
        <v>0</v>
      </c>
      <c r="LX117" s="932">
        <f t="shared" si="1349"/>
        <v>0</v>
      </c>
      <c r="LY117" s="932">
        <f t="shared" si="1349"/>
        <v>0</v>
      </c>
      <c r="LZ117" s="932">
        <f t="shared" si="1349"/>
        <v>0</v>
      </c>
      <c r="MA117" s="932">
        <f t="shared" si="1349"/>
        <v>0</v>
      </c>
      <c r="MB117" s="932">
        <f t="shared" si="1349"/>
        <v>0</v>
      </c>
      <c r="MC117" s="932">
        <f t="shared" si="1349"/>
        <v>0</v>
      </c>
      <c r="MD117" s="932">
        <f t="shared" si="1349"/>
        <v>0</v>
      </c>
      <c r="ME117" s="327">
        <f t="shared" si="1349"/>
        <v>0</v>
      </c>
      <c r="MF117" s="327">
        <f t="shared" si="1349"/>
        <v>0</v>
      </c>
      <c r="MG117" s="327">
        <f t="shared" si="1349"/>
        <v>0</v>
      </c>
      <c r="MH117" s="327">
        <f t="shared" si="1349"/>
        <v>0</v>
      </c>
      <c r="MI117" s="327">
        <f t="shared" si="1349"/>
        <v>0</v>
      </c>
      <c r="MJ117" s="327">
        <f t="shared" si="1349"/>
        <v>0</v>
      </c>
      <c r="MK117" s="327">
        <f t="shared" si="1349"/>
        <v>0</v>
      </c>
      <c r="ML117" s="327">
        <f t="shared" si="1349"/>
        <v>0</v>
      </c>
      <c r="MM117" s="327">
        <f t="shared" si="1349"/>
        <v>0</v>
      </c>
      <c r="MN117" s="327">
        <f t="shared" ref="MN117:MP117" si="1350">SUM(KN117/$DO$17)</f>
        <v>0</v>
      </c>
      <c r="MO117" s="327">
        <f t="shared" si="1350"/>
        <v>0</v>
      </c>
      <c r="MP117" s="327">
        <f t="shared" si="1350"/>
        <v>0</v>
      </c>
      <c r="MQ117" s="327">
        <f>SUM(KQ117/$DO$17)</f>
        <v>0</v>
      </c>
    </row>
    <row r="118" spans="1:355" s="317" customFormat="1" ht="15" hidden="1" customHeight="1" outlineLevel="1" thickTop="1" thickBot="1" x14ac:dyDescent="0.3">
      <c r="A118" s="941"/>
      <c r="B118" s="1928" t="str">
        <f>$B$38</f>
        <v>Testing</v>
      </c>
      <c r="C118" s="1924"/>
      <c r="D118" s="653">
        <v>1</v>
      </c>
      <c r="E118" s="836"/>
      <c r="F118" s="319"/>
      <c r="G118" s="1928"/>
      <c r="H118" s="1924"/>
      <c r="I118" s="788"/>
      <c r="J118" s="836"/>
      <c r="K118" s="319"/>
      <c r="L118" s="797"/>
      <c r="M118" s="837">
        <f>((E110*L118)/1)*(D118)</f>
        <v>0</v>
      </c>
      <c r="N118" s="784">
        <f t="shared" si="1224"/>
        <v>0</v>
      </c>
      <c r="O118" s="1534"/>
      <c r="P118" s="797">
        <v>0.5</v>
      </c>
      <c r="Q118" s="837">
        <f>((E110*P118)/1)*(D118)</f>
        <v>10</v>
      </c>
      <c r="R118" s="784">
        <f t="shared" si="1225"/>
        <v>41.248828634200557</v>
      </c>
      <c r="S118" s="1534"/>
      <c r="T118" s="797">
        <v>5</v>
      </c>
      <c r="U118" s="837">
        <f>((E110*T118)/1)*(D118)</f>
        <v>100</v>
      </c>
      <c r="V118" s="784">
        <f t="shared" si="1226"/>
        <v>261.04779172461684</v>
      </c>
      <c r="W118" s="1534"/>
      <c r="X118" s="797">
        <v>5</v>
      </c>
      <c r="Y118" s="837">
        <f>((E110*X118)/1)*(D118)</f>
        <v>100</v>
      </c>
      <c r="Z118" s="784">
        <f t="shared" si="1227"/>
        <v>166.33949278333967</v>
      </c>
      <c r="AA118" s="1534"/>
      <c r="AB118" s="797">
        <v>3</v>
      </c>
      <c r="AC118" s="837">
        <f>((E110*AB118)/1)*(D118)</f>
        <v>60</v>
      </c>
      <c r="AD118" s="784">
        <f t="shared" si="1228"/>
        <v>124.49161506258625</v>
      </c>
      <c r="AE118" s="1534"/>
      <c r="AF118" s="797"/>
      <c r="AG118" s="837">
        <f>((E110*AF118)/1)*(D118)</f>
        <v>0</v>
      </c>
      <c r="AH118" s="784">
        <f t="shared" si="1229"/>
        <v>0</v>
      </c>
      <c r="AI118" s="1534"/>
      <c r="AJ118" s="797">
        <v>1</v>
      </c>
      <c r="AK118" s="837">
        <f>((E110*AJ118)/1)*(D118)</f>
        <v>20</v>
      </c>
      <c r="AL118" s="784">
        <f t="shared" si="1230"/>
        <v>11.434613095470732</v>
      </c>
      <c r="AM118" s="1534"/>
      <c r="AN118" s="797"/>
      <c r="AO118" s="838">
        <f>((E110*AN118)/1)*(D118)</f>
        <v>0</v>
      </c>
      <c r="AP118" s="784">
        <f t="shared" si="1231"/>
        <v>0</v>
      </c>
      <c r="AQ118" s="1534"/>
      <c r="AR118" s="797"/>
      <c r="AS118" s="837">
        <f>((E110*AR118)/1)*(D118)</f>
        <v>0</v>
      </c>
      <c r="AT118" s="784">
        <f t="shared" si="1232"/>
        <v>0</v>
      </c>
      <c r="AU118" s="1534"/>
      <c r="AV118" s="797"/>
      <c r="AW118" s="837">
        <f>((E110*AV118)/1)*(D118)</f>
        <v>0</v>
      </c>
      <c r="AX118" s="784">
        <f t="shared" si="1233"/>
        <v>0</v>
      </c>
      <c r="AY118" s="1534"/>
      <c r="AZ118" s="797"/>
      <c r="BA118" s="837">
        <f>((E110*AZ118)/1)*(D118)</f>
        <v>0</v>
      </c>
      <c r="BB118" s="784">
        <f t="shared" si="1234"/>
        <v>0</v>
      </c>
      <c r="BC118" s="649"/>
      <c r="BD118" s="840"/>
      <c r="BE118" s="837">
        <f>((E110*BD118)/1)*(D118)</f>
        <v>0</v>
      </c>
      <c r="BF118" s="319"/>
      <c r="BG118" s="880">
        <f t="shared" si="1235"/>
        <v>1.209124682600428</v>
      </c>
      <c r="BH118" s="881">
        <f t="shared" si="1236"/>
        <v>1.2200011792979182</v>
      </c>
      <c r="BI118" s="786">
        <f t="shared" si="1237"/>
        <v>610.00058964895914</v>
      </c>
      <c r="BJ118" s="800"/>
      <c r="BK118" s="786">
        <f t="shared" si="1238"/>
        <v>854.00082550854268</v>
      </c>
      <c r="BL118" s="1945"/>
      <c r="BM118" s="1946"/>
      <c r="BN118" s="1947"/>
      <c r="BO118" s="1581"/>
      <c r="BP118" s="1581"/>
      <c r="BQ118" s="1484"/>
      <c r="BR118" s="734">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157.68937907927594</v>
      </c>
      <c r="BS118" s="692">
        <f t="shared" si="1247"/>
        <v>92.75845828192702</v>
      </c>
      <c r="BT118" s="693">
        <f>AB111</f>
        <v>3.8</v>
      </c>
      <c r="BU118" s="1146" t="str">
        <f>$BU$18</f>
        <v>GH Flora Bloom</v>
      </c>
      <c r="BV118" s="1158" t="str">
        <f>$BV$18</f>
        <v>Bloom</v>
      </c>
      <c r="BW118" s="1239">
        <f>BW$18</f>
        <v>0</v>
      </c>
      <c r="BX118" s="1239">
        <f t="shared" ref="BX118:DM118" si="1351">BX$18</f>
        <v>0</v>
      </c>
      <c r="BY118" s="1239">
        <f t="shared" si="1351"/>
        <v>0</v>
      </c>
      <c r="BZ118" s="1240">
        <f t="shared" si="1351"/>
        <v>0.05</v>
      </c>
      <c r="CA118" s="1240">
        <f t="shared" si="1351"/>
        <v>0</v>
      </c>
      <c r="CB118" s="1241">
        <f t="shared" si="1351"/>
        <v>0.04</v>
      </c>
      <c r="CC118" s="1242">
        <f t="shared" si="1351"/>
        <v>0</v>
      </c>
      <c r="CD118" s="1242">
        <f t="shared" si="1351"/>
        <v>0</v>
      </c>
      <c r="CE118" s="1242">
        <f t="shared" si="1351"/>
        <v>0</v>
      </c>
      <c r="CF118" s="1242">
        <f t="shared" si="1351"/>
        <v>0</v>
      </c>
      <c r="CG118" s="1242">
        <f t="shared" si="1351"/>
        <v>0</v>
      </c>
      <c r="CH118" s="1242">
        <f t="shared" si="1351"/>
        <v>0</v>
      </c>
      <c r="CI118" s="1242">
        <f t="shared" si="1351"/>
        <v>0</v>
      </c>
      <c r="CJ118" s="1242">
        <f t="shared" si="1351"/>
        <v>0</v>
      </c>
      <c r="CK118" s="1239">
        <f t="shared" si="1351"/>
        <v>0</v>
      </c>
      <c r="CL118" s="1240">
        <f t="shared" si="1351"/>
        <v>0</v>
      </c>
      <c r="CM118" s="1241">
        <f t="shared" si="1351"/>
        <v>0</v>
      </c>
      <c r="CN118" s="1242">
        <f t="shared" si="1351"/>
        <v>1.4999999999999999E-2</v>
      </c>
      <c r="CO118" s="1242">
        <f t="shared" si="1351"/>
        <v>0</v>
      </c>
      <c r="CP118" s="1242">
        <f t="shared" si="1351"/>
        <v>0.01</v>
      </c>
      <c r="CQ118" s="1242">
        <f t="shared" si="1351"/>
        <v>0</v>
      </c>
      <c r="CR118" s="1243">
        <f t="shared" si="1351"/>
        <v>0</v>
      </c>
      <c r="CS118" s="1243">
        <f t="shared" si="1351"/>
        <v>0</v>
      </c>
      <c r="CT118" s="1243">
        <f t="shared" si="1351"/>
        <v>0</v>
      </c>
      <c r="CU118" s="1243">
        <f t="shared" si="1351"/>
        <v>0</v>
      </c>
      <c r="CV118" s="1243">
        <f t="shared" si="1351"/>
        <v>0</v>
      </c>
      <c r="CW118" s="1243">
        <f t="shared" si="1351"/>
        <v>0</v>
      </c>
      <c r="CX118" s="1243">
        <f t="shared" si="1351"/>
        <v>0</v>
      </c>
      <c r="CY118" s="1243">
        <f t="shared" si="1351"/>
        <v>0</v>
      </c>
      <c r="CZ118" s="1244">
        <f t="shared" si="1351"/>
        <v>0</v>
      </c>
      <c r="DA118" s="1244">
        <f t="shared" si="1351"/>
        <v>0</v>
      </c>
      <c r="DB118" s="1244">
        <f t="shared" si="1351"/>
        <v>0</v>
      </c>
      <c r="DC118" s="1244">
        <f t="shared" si="1351"/>
        <v>0</v>
      </c>
      <c r="DD118" s="1244">
        <f t="shared" si="1351"/>
        <v>0</v>
      </c>
      <c r="DE118" s="1244">
        <f t="shared" si="1351"/>
        <v>0</v>
      </c>
      <c r="DF118" s="1244">
        <f t="shared" si="1351"/>
        <v>0</v>
      </c>
      <c r="DG118" s="1244">
        <f t="shared" si="1351"/>
        <v>0</v>
      </c>
      <c r="DH118" s="1244">
        <f t="shared" si="1351"/>
        <v>0</v>
      </c>
      <c r="DI118" s="1244">
        <f t="shared" si="1351"/>
        <v>0</v>
      </c>
      <c r="DJ118" s="1244">
        <f t="shared" si="1351"/>
        <v>0</v>
      </c>
      <c r="DK118" s="1244">
        <f t="shared" si="1351"/>
        <v>0</v>
      </c>
      <c r="DL118" s="1244">
        <f t="shared" si="1351"/>
        <v>0</v>
      </c>
      <c r="DM118" s="1244">
        <f t="shared" si="1351"/>
        <v>0</v>
      </c>
      <c r="DN118" s="933"/>
      <c r="DT118" s="739"/>
      <c r="EM118" s="898"/>
      <c r="EN118" s="898"/>
      <c r="EO118" s="898"/>
      <c r="EP118" s="898"/>
      <c r="EQ118" s="898"/>
      <c r="ER118" s="898"/>
      <c r="ES118" s="898"/>
      <c r="ET118" s="898"/>
      <c r="EU118" s="898"/>
      <c r="EV118" s="898"/>
      <c r="EW118" s="898"/>
      <c r="EX118" s="898"/>
      <c r="EY118" s="898"/>
      <c r="EZ118" s="1348" t="str">
        <f t="shared" si="1249"/>
        <v>GH Flora Bloom</v>
      </c>
      <c r="FA118" s="1224">
        <f t="shared" si="1250"/>
        <v>0</v>
      </c>
      <c r="FB118" s="1224">
        <f t="shared" si="1251"/>
        <v>0</v>
      </c>
      <c r="FC118" s="1224">
        <f t="shared" si="1252"/>
        <v>0</v>
      </c>
      <c r="FD118" s="544">
        <f t="shared" si="1253"/>
        <v>8.2916000000000004E-2</v>
      </c>
      <c r="FE118" s="544">
        <f t="shared" si="1254"/>
        <v>0</v>
      </c>
      <c r="FF118" s="324">
        <f t="shared" si="1255"/>
        <v>0.12617519999999999</v>
      </c>
      <c r="FG118" s="549">
        <f t="shared" si="1256"/>
        <v>0</v>
      </c>
      <c r="FH118" s="549">
        <f t="shared" si="1257"/>
        <v>0</v>
      </c>
      <c r="FI118" s="549">
        <f t="shared" si="1258"/>
        <v>0</v>
      </c>
      <c r="FJ118" s="549">
        <f t="shared" si="1259"/>
        <v>0</v>
      </c>
      <c r="FK118" s="549">
        <f t="shared" si="1260"/>
        <v>0</v>
      </c>
      <c r="FL118" s="549">
        <f t="shared" si="1261"/>
        <v>0</v>
      </c>
      <c r="FM118" s="549">
        <f t="shared" si="1262"/>
        <v>0</v>
      </c>
      <c r="FN118" s="549">
        <f t="shared" si="1263"/>
        <v>0</v>
      </c>
      <c r="FO118" s="1203">
        <f t="shared" si="1264"/>
        <v>0</v>
      </c>
      <c r="FP118" s="544">
        <f t="shared" si="1265"/>
        <v>8.2916000000000004E-2</v>
      </c>
      <c r="FQ118" s="324">
        <f t="shared" si="1266"/>
        <v>0.12617519999999999</v>
      </c>
      <c r="FR118" s="548">
        <f t="shared" si="1267"/>
        <v>5.6999999999999995E-2</v>
      </c>
      <c r="FS118" s="548">
        <f t="shared" si="1268"/>
        <v>0</v>
      </c>
      <c r="FT118" s="548">
        <f t="shared" si="1339"/>
        <v>3.7999999999999999E-2</v>
      </c>
      <c r="FU118" s="548">
        <f t="shared" si="1269"/>
        <v>0</v>
      </c>
      <c r="FV118" s="928">
        <f t="shared" si="1270"/>
        <v>0</v>
      </c>
      <c r="FW118" s="928">
        <f t="shared" si="1271"/>
        <v>0</v>
      </c>
      <c r="FX118" s="928">
        <f t="shared" si="1272"/>
        <v>0</v>
      </c>
      <c r="FY118" s="928">
        <f t="shared" si="1273"/>
        <v>0</v>
      </c>
      <c r="FZ118" s="928">
        <f t="shared" si="1274"/>
        <v>0</v>
      </c>
      <c r="GA118" s="928">
        <f t="shared" si="1275"/>
        <v>0</v>
      </c>
      <c r="GB118" s="928">
        <f t="shared" si="1276"/>
        <v>0</v>
      </c>
      <c r="GC118" s="928">
        <f t="shared" si="1277"/>
        <v>0</v>
      </c>
      <c r="GD118" s="326">
        <f t="shared" si="1278"/>
        <v>0</v>
      </c>
      <c r="GE118" s="326">
        <f t="shared" si="1279"/>
        <v>0</v>
      </c>
      <c r="GF118" s="326">
        <f t="shared" si="1280"/>
        <v>0</v>
      </c>
      <c r="GG118" s="326">
        <f t="shared" si="1281"/>
        <v>0</v>
      </c>
      <c r="GH118" s="326">
        <f t="shared" si="1282"/>
        <v>0</v>
      </c>
      <c r="GI118" s="326">
        <f t="shared" si="1283"/>
        <v>0</v>
      </c>
      <c r="GJ118" s="326">
        <f t="shared" si="1284"/>
        <v>0</v>
      </c>
      <c r="GK118" s="326">
        <f t="shared" si="1285"/>
        <v>0</v>
      </c>
      <c r="GL118" s="326">
        <f t="shared" si="1286"/>
        <v>0</v>
      </c>
      <c r="GM118" s="326">
        <f t="shared" si="1287"/>
        <v>0</v>
      </c>
      <c r="GN118" s="326">
        <f t="shared" si="1288"/>
        <v>0</v>
      </c>
      <c r="GO118" s="326">
        <f t="shared" si="1289"/>
        <v>0</v>
      </c>
      <c r="GP118" s="326">
        <f t="shared" si="1290"/>
        <v>0</v>
      </c>
      <c r="GQ118" s="326">
        <f t="shared" si="1291"/>
        <v>0</v>
      </c>
      <c r="GR118" s="899"/>
      <c r="GS118" s="899"/>
      <c r="GT118" s="899"/>
      <c r="GU118" s="899"/>
      <c r="GV118" s="899"/>
      <c r="GW118" s="899"/>
      <c r="GX118" s="899"/>
      <c r="GY118" s="899"/>
      <c r="GZ118" s="1374"/>
      <c r="HA118" s="1225">
        <f t="shared" si="1292"/>
        <v>0</v>
      </c>
      <c r="HB118" s="1225">
        <f t="shared" si="1293"/>
        <v>0</v>
      </c>
      <c r="HC118" s="1225">
        <f t="shared" si="1294"/>
        <v>0</v>
      </c>
      <c r="HD118" s="542">
        <f t="shared" si="1295"/>
        <v>2.529228181185204E-2</v>
      </c>
      <c r="HE118" s="542">
        <f t="shared" si="1296"/>
        <v>0</v>
      </c>
      <c r="HF118" s="321">
        <f t="shared" si="1297"/>
        <v>3.84878517543875E-2</v>
      </c>
      <c r="HG118" s="547">
        <f t="shared" si="1298"/>
        <v>0</v>
      </c>
      <c r="HH118" s="547">
        <f t="shared" si="1299"/>
        <v>0</v>
      </c>
      <c r="HI118" s="547">
        <f t="shared" si="1300"/>
        <v>0</v>
      </c>
      <c r="HJ118" s="547">
        <f t="shared" si="1301"/>
        <v>0</v>
      </c>
      <c r="HK118" s="547">
        <f t="shared" si="1302"/>
        <v>0</v>
      </c>
      <c r="HL118" s="547">
        <f t="shared" si="1303"/>
        <v>0</v>
      </c>
      <c r="HM118" s="547">
        <f t="shared" si="1304"/>
        <v>0</v>
      </c>
      <c r="HN118" s="547">
        <f t="shared" si="1305"/>
        <v>0</v>
      </c>
      <c r="HO118" s="1225">
        <f t="shared" si="1306"/>
        <v>0</v>
      </c>
      <c r="HP118" s="542">
        <f t="shared" si="1307"/>
        <v>0</v>
      </c>
      <c r="HQ118" s="321">
        <f t="shared" si="1308"/>
        <v>0</v>
      </c>
      <c r="HR118" s="547">
        <f t="shared" si="1309"/>
        <v>1.7386994829412489E-2</v>
      </c>
      <c r="HS118" s="547">
        <f t="shared" si="1310"/>
        <v>0</v>
      </c>
      <c r="HT118" s="547">
        <f t="shared" si="1311"/>
        <v>1.1591329886274997E-2</v>
      </c>
      <c r="HU118" s="547">
        <f t="shared" si="1312"/>
        <v>0</v>
      </c>
      <c r="HV118" s="931">
        <f t="shared" si="1313"/>
        <v>0</v>
      </c>
      <c r="HW118" s="931">
        <f t="shared" si="1314"/>
        <v>0</v>
      </c>
      <c r="HX118" s="931">
        <f t="shared" si="1315"/>
        <v>0</v>
      </c>
      <c r="HY118" s="931">
        <f t="shared" si="1316"/>
        <v>0</v>
      </c>
      <c r="HZ118" s="931">
        <f t="shared" si="1317"/>
        <v>0</v>
      </c>
      <c r="IA118" s="931">
        <f t="shared" si="1318"/>
        <v>0</v>
      </c>
      <c r="IB118" s="931">
        <f t="shared" si="1319"/>
        <v>0</v>
      </c>
      <c r="IC118" s="931">
        <f t="shared" si="1320"/>
        <v>0</v>
      </c>
      <c r="ID118" s="1226">
        <f t="shared" si="1321"/>
        <v>0</v>
      </c>
      <c r="IE118" s="1226">
        <f t="shared" si="1322"/>
        <v>0</v>
      </c>
      <c r="IF118" s="1226">
        <f t="shared" si="1323"/>
        <v>0</v>
      </c>
      <c r="IG118" s="1226">
        <f t="shared" si="1324"/>
        <v>0</v>
      </c>
      <c r="IH118" s="1226">
        <f t="shared" si="1325"/>
        <v>0</v>
      </c>
      <c r="II118" s="1226">
        <f t="shared" si="1326"/>
        <v>0</v>
      </c>
      <c r="IJ118" s="1226">
        <f t="shared" si="1327"/>
        <v>0</v>
      </c>
      <c r="IK118" s="1226">
        <f t="shared" si="1328"/>
        <v>0</v>
      </c>
      <c r="IL118" s="1226">
        <f t="shared" si="1329"/>
        <v>0</v>
      </c>
      <c r="IM118" s="1226">
        <f t="shared" si="1330"/>
        <v>0</v>
      </c>
      <c r="IN118" s="1226">
        <f t="shared" si="1331"/>
        <v>0</v>
      </c>
      <c r="IO118" s="1226">
        <f t="shared" si="1332"/>
        <v>0</v>
      </c>
      <c r="IP118" s="1226">
        <f t="shared" si="1333"/>
        <v>0</v>
      </c>
      <c r="IQ118" s="1226">
        <f t="shared" si="1334"/>
        <v>0</v>
      </c>
      <c r="IR118" s="902"/>
      <c r="IS118" s="902"/>
      <c r="IT118" s="902"/>
      <c r="IU118" s="902"/>
      <c r="IV118" s="902"/>
      <c r="IW118" s="902"/>
      <c r="IX118" s="902"/>
      <c r="IY118" s="902"/>
      <c r="IZ118" s="1365"/>
      <c r="JA118" s="1231">
        <f t="shared" ref="JA118:KQ118" si="1352">SUM(BW118*$DP$18)</f>
        <v>0</v>
      </c>
      <c r="JB118" s="1231">
        <f t="shared" si="1352"/>
        <v>0</v>
      </c>
      <c r="JC118" s="1231">
        <f t="shared" si="1352"/>
        <v>0</v>
      </c>
      <c r="JD118" s="942">
        <f t="shared" si="1352"/>
        <v>218.5</v>
      </c>
      <c r="JE118" s="942">
        <f t="shared" si="1352"/>
        <v>0</v>
      </c>
      <c r="JF118" s="943">
        <f t="shared" si="1352"/>
        <v>174.8</v>
      </c>
      <c r="JG118" s="944">
        <f t="shared" si="1352"/>
        <v>0</v>
      </c>
      <c r="JH118" s="944">
        <f t="shared" si="1352"/>
        <v>0</v>
      </c>
      <c r="JI118" s="944">
        <f t="shared" si="1352"/>
        <v>0</v>
      </c>
      <c r="JJ118" s="944">
        <f t="shared" si="1352"/>
        <v>0</v>
      </c>
      <c r="JK118" s="944">
        <f t="shared" si="1352"/>
        <v>0</v>
      </c>
      <c r="JL118" s="944">
        <f t="shared" si="1352"/>
        <v>0</v>
      </c>
      <c r="JM118" s="944">
        <f t="shared" si="1352"/>
        <v>0</v>
      </c>
      <c r="JN118" s="944">
        <f t="shared" si="1352"/>
        <v>0</v>
      </c>
      <c r="JO118" s="1231">
        <f t="shared" si="1352"/>
        <v>0</v>
      </c>
      <c r="JP118" s="942">
        <f t="shared" si="1352"/>
        <v>0</v>
      </c>
      <c r="JQ118" s="943">
        <f t="shared" si="1352"/>
        <v>0</v>
      </c>
      <c r="JR118" s="944">
        <f t="shared" si="1352"/>
        <v>65.55</v>
      </c>
      <c r="JS118" s="944">
        <f t="shared" si="1352"/>
        <v>0</v>
      </c>
      <c r="JT118" s="944">
        <f t="shared" si="1352"/>
        <v>43.7</v>
      </c>
      <c r="JU118" s="944">
        <f t="shared" si="1352"/>
        <v>0</v>
      </c>
      <c r="JV118" s="945">
        <f t="shared" si="1352"/>
        <v>0</v>
      </c>
      <c r="JW118" s="945">
        <f t="shared" si="1352"/>
        <v>0</v>
      </c>
      <c r="JX118" s="945">
        <f t="shared" si="1352"/>
        <v>0</v>
      </c>
      <c r="JY118" s="945">
        <f t="shared" si="1352"/>
        <v>0</v>
      </c>
      <c r="JZ118" s="945">
        <f t="shared" si="1352"/>
        <v>0</v>
      </c>
      <c r="KA118" s="945">
        <f t="shared" si="1352"/>
        <v>0</v>
      </c>
      <c r="KB118" s="945">
        <f t="shared" si="1352"/>
        <v>0</v>
      </c>
      <c r="KC118" s="945">
        <f t="shared" si="1352"/>
        <v>0</v>
      </c>
      <c r="KD118" s="946">
        <f t="shared" si="1352"/>
        <v>0</v>
      </c>
      <c r="KE118" s="946">
        <f t="shared" si="1352"/>
        <v>0</v>
      </c>
      <c r="KF118" s="946">
        <f t="shared" si="1352"/>
        <v>0</v>
      </c>
      <c r="KG118" s="946">
        <f t="shared" si="1352"/>
        <v>0</v>
      </c>
      <c r="KH118" s="946">
        <f t="shared" si="1352"/>
        <v>0</v>
      </c>
      <c r="KI118" s="946">
        <f t="shared" si="1352"/>
        <v>0</v>
      </c>
      <c r="KJ118" s="946">
        <f t="shared" si="1352"/>
        <v>0</v>
      </c>
      <c r="KK118" s="946">
        <f t="shared" si="1352"/>
        <v>0</v>
      </c>
      <c r="KL118" s="946">
        <f t="shared" si="1352"/>
        <v>0</v>
      </c>
      <c r="KM118" s="946">
        <f t="shared" si="1352"/>
        <v>0</v>
      </c>
      <c r="KN118" s="946">
        <f t="shared" si="1352"/>
        <v>0</v>
      </c>
      <c r="KO118" s="946">
        <f t="shared" si="1352"/>
        <v>0</v>
      </c>
      <c r="KP118" s="946">
        <f t="shared" si="1352"/>
        <v>0</v>
      </c>
      <c r="KQ118" s="946">
        <f t="shared" si="1352"/>
        <v>0</v>
      </c>
      <c r="KR118" s="898"/>
      <c r="KS118" s="898"/>
      <c r="KT118" s="898"/>
      <c r="KU118" s="898"/>
      <c r="KV118" s="898"/>
      <c r="KW118" s="898"/>
      <c r="KX118" s="898"/>
      <c r="KY118" s="898"/>
      <c r="KZ118" s="1363"/>
      <c r="LA118" s="1217">
        <f t="shared" ref="LA118:MM118" si="1353">SUM(JA118/$DO$18)</f>
        <v>0</v>
      </c>
      <c r="LB118" s="1217">
        <f t="shared" si="1353"/>
        <v>0</v>
      </c>
      <c r="LC118" s="1217">
        <f t="shared" si="1353"/>
        <v>0</v>
      </c>
      <c r="LD118" s="545">
        <f t="shared" si="1353"/>
        <v>57.72787318361955</v>
      </c>
      <c r="LE118" s="545">
        <f t="shared" si="1353"/>
        <v>0</v>
      </c>
      <c r="LF118" s="329">
        <f t="shared" si="1353"/>
        <v>46.182298546895645</v>
      </c>
      <c r="LG118" s="550">
        <f t="shared" si="1353"/>
        <v>0</v>
      </c>
      <c r="LH118" s="550">
        <f t="shared" si="1353"/>
        <v>0</v>
      </c>
      <c r="LI118" s="550">
        <f t="shared" si="1353"/>
        <v>0</v>
      </c>
      <c r="LJ118" s="550">
        <f t="shared" si="1353"/>
        <v>0</v>
      </c>
      <c r="LK118" s="550">
        <f t="shared" si="1353"/>
        <v>0</v>
      </c>
      <c r="LL118" s="550">
        <f t="shared" si="1353"/>
        <v>0</v>
      </c>
      <c r="LM118" s="550">
        <f t="shared" si="1353"/>
        <v>0</v>
      </c>
      <c r="LN118" s="550">
        <f t="shared" si="1353"/>
        <v>0</v>
      </c>
      <c r="LO118" s="1217">
        <f t="shared" si="1353"/>
        <v>0</v>
      </c>
      <c r="LP118" s="1217">
        <f t="shared" si="1353"/>
        <v>0</v>
      </c>
      <c r="LQ118" s="1217">
        <f t="shared" si="1353"/>
        <v>0</v>
      </c>
      <c r="LR118" s="550">
        <f t="shared" si="1353"/>
        <v>17.318361955085862</v>
      </c>
      <c r="LS118" s="550">
        <f t="shared" si="1353"/>
        <v>0</v>
      </c>
      <c r="LT118" s="550">
        <f t="shared" si="1353"/>
        <v>11.545574636723911</v>
      </c>
      <c r="LU118" s="550">
        <f t="shared" si="1353"/>
        <v>0</v>
      </c>
      <c r="LV118" s="932">
        <f t="shared" si="1353"/>
        <v>0</v>
      </c>
      <c r="LW118" s="932">
        <f t="shared" si="1353"/>
        <v>0</v>
      </c>
      <c r="LX118" s="932">
        <f t="shared" si="1353"/>
        <v>0</v>
      </c>
      <c r="LY118" s="932">
        <f t="shared" si="1353"/>
        <v>0</v>
      </c>
      <c r="LZ118" s="932">
        <f t="shared" si="1353"/>
        <v>0</v>
      </c>
      <c r="MA118" s="932">
        <f t="shared" si="1353"/>
        <v>0</v>
      </c>
      <c r="MB118" s="932">
        <f t="shared" si="1353"/>
        <v>0</v>
      </c>
      <c r="MC118" s="932">
        <f t="shared" si="1353"/>
        <v>0</v>
      </c>
      <c r="MD118" s="932">
        <f t="shared" si="1353"/>
        <v>0</v>
      </c>
      <c r="ME118" s="327">
        <f t="shared" si="1353"/>
        <v>0</v>
      </c>
      <c r="MF118" s="327">
        <f t="shared" si="1353"/>
        <v>0</v>
      </c>
      <c r="MG118" s="327">
        <f t="shared" si="1353"/>
        <v>0</v>
      </c>
      <c r="MH118" s="327">
        <f t="shared" si="1353"/>
        <v>0</v>
      </c>
      <c r="MI118" s="327">
        <f t="shared" si="1353"/>
        <v>0</v>
      </c>
      <c r="MJ118" s="327">
        <f t="shared" si="1353"/>
        <v>0</v>
      </c>
      <c r="MK118" s="327">
        <f t="shared" si="1353"/>
        <v>0</v>
      </c>
      <c r="ML118" s="327">
        <f t="shared" si="1353"/>
        <v>0</v>
      </c>
      <c r="MM118" s="327">
        <f t="shared" si="1353"/>
        <v>0</v>
      </c>
      <c r="MN118" s="327">
        <f t="shared" ref="MN118:MP118" si="1354">SUM(KN118/$DO$18)</f>
        <v>0</v>
      </c>
      <c r="MO118" s="327">
        <f t="shared" si="1354"/>
        <v>0</v>
      </c>
      <c r="MP118" s="327">
        <f t="shared" si="1354"/>
        <v>0</v>
      </c>
      <c r="MQ118" s="327">
        <f>SUM(KQ118/$DO$18)</f>
        <v>0</v>
      </c>
    </row>
    <row r="119" spans="1:355" s="317" customFormat="1" ht="15" hidden="1" customHeight="1" outlineLevel="1" thickTop="1" thickBot="1" x14ac:dyDescent="0.3">
      <c r="A119" s="941"/>
      <c r="B119" s="620" t="s">
        <v>965</v>
      </c>
      <c r="C119" s="877">
        <v>20000</v>
      </c>
      <c r="D119" s="621" t="s">
        <v>825</v>
      </c>
      <c r="E119" s="760">
        <f>(C119/64.55337)</f>
        <v>309.8211603824866</v>
      </c>
      <c r="F119" s="761"/>
      <c r="G119" s="622" t="s">
        <v>966</v>
      </c>
      <c r="H119" s="877">
        <v>20000</v>
      </c>
      <c r="I119" s="621" t="s">
        <v>825</v>
      </c>
      <c r="J119" s="762">
        <f>(H119/69.5388)</f>
        <v>287.60921960114354</v>
      </c>
      <c r="K119" s="756"/>
      <c r="L119" s="802" t="s">
        <v>1313</v>
      </c>
      <c r="M119" s="803"/>
      <c r="N119" s="804"/>
      <c r="O119" s="1539"/>
      <c r="P119" s="806"/>
      <c r="Q119" s="803"/>
      <c r="R119" s="804"/>
      <c r="S119" s="1539"/>
      <c r="T119" s="806"/>
      <c r="U119" s="803"/>
      <c r="V119" s="804"/>
      <c r="W119" s="1539"/>
      <c r="X119" s="806"/>
      <c r="Y119" s="803"/>
      <c r="Z119" s="804"/>
      <c r="AA119" s="1539"/>
      <c r="AB119" s="807"/>
      <c r="AC119" s="803"/>
      <c r="AD119" s="804"/>
      <c r="AE119" s="1539"/>
      <c r="AF119" s="806"/>
      <c r="AG119" s="803"/>
      <c r="AH119" s="804"/>
      <c r="AI119" s="1539"/>
      <c r="AJ119" s="806"/>
      <c r="AK119" s="803"/>
      <c r="AL119" s="804"/>
      <c r="AM119" s="1539"/>
      <c r="AN119" s="806"/>
      <c r="AO119" s="803"/>
      <c r="AP119" s="804"/>
      <c r="AQ119" s="1539"/>
      <c r="AR119" s="806"/>
      <c r="AS119" s="803"/>
      <c r="AT119" s="804"/>
      <c r="AU119" s="1539"/>
      <c r="AV119" s="806"/>
      <c r="AW119" s="803"/>
      <c r="AX119" s="804"/>
      <c r="AY119" s="1539"/>
      <c r="AZ119" s="806"/>
      <c r="BA119" s="803"/>
      <c r="BB119" s="808"/>
      <c r="BC119" s="805"/>
      <c r="BD119" s="806"/>
      <c r="BE119" s="803"/>
      <c r="BF119" s="805"/>
      <c r="BG119" s="806"/>
      <c r="BH119" s="806"/>
      <c r="BI119" s="806"/>
      <c r="BJ119" s="806"/>
      <c r="BK119" s="808"/>
      <c r="BL119" s="1593"/>
      <c r="BM119" s="1594"/>
      <c r="BN119" s="1595"/>
      <c r="BO119" s="1595"/>
      <c r="BP119" s="1583"/>
      <c r="BQ119" s="1484"/>
      <c r="BR119" s="734">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692">
        <f t="shared" si="1247"/>
        <v>0</v>
      </c>
      <c r="BT119" s="693">
        <f>AF111</f>
        <v>0</v>
      </c>
      <c r="BU119" s="1146" t="str">
        <f>$BU$19</f>
        <v>GH KoolBloom</v>
      </c>
      <c r="BV119" s="1159" t="str">
        <f>$BV$19</f>
        <v>Weight</v>
      </c>
      <c r="BW119" s="1239">
        <f>BW$19</f>
        <v>0</v>
      </c>
      <c r="BX119" s="1239">
        <f t="shared" ref="BX119:DM119" si="1355">BX$19</f>
        <v>0</v>
      </c>
      <c r="BY119" s="1239">
        <f t="shared" si="1355"/>
        <v>0</v>
      </c>
      <c r="BZ119" s="1240">
        <f t="shared" si="1355"/>
        <v>0.1</v>
      </c>
      <c r="CA119" s="1240">
        <f t="shared" si="1355"/>
        <v>0</v>
      </c>
      <c r="CB119" s="1241">
        <f t="shared" si="1355"/>
        <v>0.1</v>
      </c>
      <c r="CC119" s="1242">
        <f t="shared" si="1355"/>
        <v>0</v>
      </c>
      <c r="CD119" s="1242">
        <f t="shared" si="1355"/>
        <v>0</v>
      </c>
      <c r="CE119" s="1242">
        <f t="shared" si="1355"/>
        <v>0</v>
      </c>
      <c r="CF119" s="1242">
        <f t="shared" si="1355"/>
        <v>0</v>
      </c>
      <c r="CG119" s="1242">
        <f t="shared" si="1355"/>
        <v>0</v>
      </c>
      <c r="CH119" s="1242">
        <f t="shared" si="1355"/>
        <v>0</v>
      </c>
      <c r="CI119" s="1242">
        <f t="shared" si="1355"/>
        <v>0</v>
      </c>
      <c r="CJ119" s="1242">
        <f t="shared" si="1355"/>
        <v>0</v>
      </c>
      <c r="CK119" s="1239">
        <f t="shared" si="1355"/>
        <v>0</v>
      </c>
      <c r="CL119" s="1240">
        <f t="shared" si="1355"/>
        <v>0</v>
      </c>
      <c r="CM119" s="1241">
        <f t="shared" si="1355"/>
        <v>0</v>
      </c>
      <c r="CN119" s="1242">
        <f t="shared" si="1355"/>
        <v>0</v>
      </c>
      <c r="CO119" s="1242">
        <f t="shared" si="1355"/>
        <v>0</v>
      </c>
      <c r="CP119" s="1242">
        <f t="shared" si="1355"/>
        <v>0</v>
      </c>
      <c r="CQ119" s="1242">
        <f t="shared" si="1355"/>
        <v>0</v>
      </c>
      <c r="CR119" s="1243">
        <f t="shared" si="1355"/>
        <v>0</v>
      </c>
      <c r="CS119" s="1243">
        <f t="shared" si="1355"/>
        <v>0</v>
      </c>
      <c r="CT119" s="1243">
        <f t="shared" si="1355"/>
        <v>0</v>
      </c>
      <c r="CU119" s="1243">
        <f t="shared" si="1355"/>
        <v>0</v>
      </c>
      <c r="CV119" s="1243">
        <f t="shared" si="1355"/>
        <v>0</v>
      </c>
      <c r="CW119" s="1243">
        <f t="shared" si="1355"/>
        <v>0</v>
      </c>
      <c r="CX119" s="1243">
        <f t="shared" si="1355"/>
        <v>0</v>
      </c>
      <c r="CY119" s="1243">
        <f t="shared" si="1355"/>
        <v>0</v>
      </c>
      <c r="CZ119" s="1244">
        <f t="shared" si="1355"/>
        <v>0</v>
      </c>
      <c r="DA119" s="1244">
        <f t="shared" si="1355"/>
        <v>0</v>
      </c>
      <c r="DB119" s="1244">
        <f t="shared" si="1355"/>
        <v>0</v>
      </c>
      <c r="DC119" s="1244">
        <f t="shared" si="1355"/>
        <v>0</v>
      </c>
      <c r="DD119" s="1244">
        <f t="shared" si="1355"/>
        <v>0</v>
      </c>
      <c r="DE119" s="1244">
        <f t="shared" si="1355"/>
        <v>0</v>
      </c>
      <c r="DF119" s="1244">
        <f t="shared" si="1355"/>
        <v>0</v>
      </c>
      <c r="DG119" s="1244">
        <f t="shared" si="1355"/>
        <v>0</v>
      </c>
      <c r="DH119" s="1244">
        <f t="shared" si="1355"/>
        <v>0</v>
      </c>
      <c r="DI119" s="1244">
        <f t="shared" si="1355"/>
        <v>0</v>
      </c>
      <c r="DJ119" s="1244">
        <f t="shared" si="1355"/>
        <v>0</v>
      </c>
      <c r="DK119" s="1244">
        <f t="shared" si="1355"/>
        <v>0</v>
      </c>
      <c r="DL119" s="1244">
        <f t="shared" si="1355"/>
        <v>0</v>
      </c>
      <c r="DM119" s="1244">
        <f t="shared" si="1355"/>
        <v>0</v>
      </c>
      <c r="DN119" s="933"/>
      <c r="DT119" s="739"/>
      <c r="EM119" s="898"/>
      <c r="EN119" s="898"/>
      <c r="EO119" s="898"/>
      <c r="EP119" s="898"/>
      <c r="EQ119" s="898"/>
      <c r="ER119" s="898"/>
      <c r="ES119" s="898"/>
      <c r="ET119" s="898"/>
      <c r="EU119" s="898"/>
      <c r="EV119" s="898"/>
      <c r="EW119" s="898"/>
      <c r="EX119" s="898"/>
      <c r="EY119" s="898"/>
      <c r="EZ119" s="1348" t="str">
        <f t="shared" si="1249"/>
        <v>GH KoolBloom</v>
      </c>
      <c r="FA119" s="1224">
        <f t="shared" si="1250"/>
        <v>0</v>
      </c>
      <c r="FB119" s="1224">
        <f t="shared" si="1251"/>
        <v>0</v>
      </c>
      <c r="FC119" s="1224">
        <f t="shared" si="1252"/>
        <v>0</v>
      </c>
      <c r="FD119" s="544">
        <f t="shared" si="1253"/>
        <v>0</v>
      </c>
      <c r="FE119" s="544">
        <f t="shared" si="1254"/>
        <v>0</v>
      </c>
      <c r="FF119" s="324">
        <f t="shared" si="1255"/>
        <v>0</v>
      </c>
      <c r="FG119" s="549">
        <f t="shared" si="1256"/>
        <v>0</v>
      </c>
      <c r="FH119" s="549">
        <f t="shared" si="1257"/>
        <v>0</v>
      </c>
      <c r="FI119" s="549">
        <f t="shared" si="1258"/>
        <v>0</v>
      </c>
      <c r="FJ119" s="549">
        <f t="shared" si="1259"/>
        <v>0</v>
      </c>
      <c r="FK119" s="549">
        <f t="shared" si="1260"/>
        <v>0</v>
      </c>
      <c r="FL119" s="549">
        <f t="shared" si="1261"/>
        <v>0</v>
      </c>
      <c r="FM119" s="549">
        <f t="shared" si="1262"/>
        <v>0</v>
      </c>
      <c r="FN119" s="549">
        <f t="shared" si="1263"/>
        <v>0</v>
      </c>
      <c r="FO119" s="1203">
        <f t="shared" si="1264"/>
        <v>0</v>
      </c>
      <c r="FP119" s="544">
        <f t="shared" si="1265"/>
        <v>0</v>
      </c>
      <c r="FQ119" s="324">
        <f t="shared" si="1266"/>
        <v>0</v>
      </c>
      <c r="FR119" s="548">
        <f t="shared" si="1267"/>
        <v>0</v>
      </c>
      <c r="FS119" s="548">
        <f t="shared" si="1268"/>
        <v>0</v>
      </c>
      <c r="FT119" s="548">
        <f t="shared" si="1339"/>
        <v>0</v>
      </c>
      <c r="FU119" s="548">
        <f t="shared" si="1269"/>
        <v>0</v>
      </c>
      <c r="FV119" s="928">
        <f t="shared" si="1270"/>
        <v>0</v>
      </c>
      <c r="FW119" s="928">
        <f t="shared" si="1271"/>
        <v>0</v>
      </c>
      <c r="FX119" s="928">
        <f t="shared" si="1272"/>
        <v>0</v>
      </c>
      <c r="FY119" s="928">
        <f t="shared" si="1273"/>
        <v>0</v>
      </c>
      <c r="FZ119" s="928">
        <f t="shared" si="1274"/>
        <v>0</v>
      </c>
      <c r="GA119" s="928">
        <f t="shared" si="1275"/>
        <v>0</v>
      </c>
      <c r="GB119" s="928">
        <f t="shared" si="1276"/>
        <v>0</v>
      </c>
      <c r="GC119" s="928">
        <f t="shared" si="1277"/>
        <v>0</v>
      </c>
      <c r="GD119" s="326">
        <f t="shared" si="1278"/>
        <v>0</v>
      </c>
      <c r="GE119" s="326">
        <f t="shared" si="1279"/>
        <v>0</v>
      </c>
      <c r="GF119" s="326">
        <f t="shared" si="1280"/>
        <v>0</v>
      </c>
      <c r="GG119" s="326">
        <f t="shared" si="1281"/>
        <v>0</v>
      </c>
      <c r="GH119" s="326">
        <f t="shared" si="1282"/>
        <v>0</v>
      </c>
      <c r="GI119" s="326">
        <f t="shared" si="1283"/>
        <v>0</v>
      </c>
      <c r="GJ119" s="326">
        <f t="shared" si="1284"/>
        <v>0</v>
      </c>
      <c r="GK119" s="326">
        <f t="shared" si="1285"/>
        <v>0</v>
      </c>
      <c r="GL119" s="326">
        <f t="shared" si="1286"/>
        <v>0</v>
      </c>
      <c r="GM119" s="326">
        <f t="shared" si="1287"/>
        <v>0</v>
      </c>
      <c r="GN119" s="326">
        <f t="shared" si="1288"/>
        <v>0</v>
      </c>
      <c r="GO119" s="326">
        <f t="shared" si="1289"/>
        <v>0</v>
      </c>
      <c r="GP119" s="326">
        <f t="shared" si="1290"/>
        <v>0</v>
      </c>
      <c r="GQ119" s="326">
        <f t="shared" si="1291"/>
        <v>0</v>
      </c>
      <c r="GR119" s="898"/>
      <c r="GS119" s="898"/>
      <c r="GT119" s="898"/>
      <c r="GU119" s="898"/>
      <c r="GV119" s="898"/>
      <c r="GW119" s="898"/>
      <c r="GX119" s="898"/>
      <c r="GY119" s="898"/>
      <c r="GZ119" s="1375"/>
      <c r="HA119" s="1225">
        <f t="shared" si="1292"/>
        <v>0</v>
      </c>
      <c r="HB119" s="1225">
        <f t="shared" si="1293"/>
        <v>0</v>
      </c>
      <c r="HC119" s="1225">
        <f t="shared" si="1294"/>
        <v>0</v>
      </c>
      <c r="HD119" s="542">
        <f t="shared" si="1295"/>
        <v>0</v>
      </c>
      <c r="HE119" s="542">
        <f t="shared" si="1296"/>
        <v>0</v>
      </c>
      <c r="HF119" s="321">
        <f t="shared" si="1297"/>
        <v>0</v>
      </c>
      <c r="HG119" s="547">
        <f t="shared" si="1298"/>
        <v>0</v>
      </c>
      <c r="HH119" s="547">
        <f t="shared" si="1299"/>
        <v>0</v>
      </c>
      <c r="HI119" s="547">
        <f t="shared" si="1300"/>
        <v>0</v>
      </c>
      <c r="HJ119" s="547">
        <f t="shared" si="1301"/>
        <v>0</v>
      </c>
      <c r="HK119" s="547">
        <f t="shared" si="1302"/>
        <v>0</v>
      </c>
      <c r="HL119" s="547">
        <f t="shared" si="1303"/>
        <v>0</v>
      </c>
      <c r="HM119" s="547">
        <f t="shared" si="1304"/>
        <v>0</v>
      </c>
      <c r="HN119" s="547">
        <f t="shared" si="1305"/>
        <v>0</v>
      </c>
      <c r="HO119" s="1225">
        <f t="shared" si="1306"/>
        <v>0</v>
      </c>
      <c r="HP119" s="542">
        <f t="shared" si="1307"/>
        <v>0</v>
      </c>
      <c r="HQ119" s="321">
        <f t="shared" si="1308"/>
        <v>0</v>
      </c>
      <c r="HR119" s="547">
        <f t="shared" si="1309"/>
        <v>0</v>
      </c>
      <c r="HS119" s="547">
        <f t="shared" si="1310"/>
        <v>0</v>
      </c>
      <c r="HT119" s="547">
        <f t="shared" si="1311"/>
        <v>0</v>
      </c>
      <c r="HU119" s="547">
        <f t="shared" si="1312"/>
        <v>0</v>
      </c>
      <c r="HV119" s="931">
        <f t="shared" si="1313"/>
        <v>0</v>
      </c>
      <c r="HW119" s="931">
        <f t="shared" si="1314"/>
        <v>0</v>
      </c>
      <c r="HX119" s="931">
        <f t="shared" si="1315"/>
        <v>0</v>
      </c>
      <c r="HY119" s="931">
        <f t="shared" si="1316"/>
        <v>0</v>
      </c>
      <c r="HZ119" s="931">
        <f t="shared" si="1317"/>
        <v>0</v>
      </c>
      <c r="IA119" s="931">
        <f t="shared" si="1318"/>
        <v>0</v>
      </c>
      <c r="IB119" s="931">
        <f t="shared" si="1319"/>
        <v>0</v>
      </c>
      <c r="IC119" s="931">
        <f t="shared" si="1320"/>
        <v>0</v>
      </c>
      <c r="ID119" s="1226">
        <f t="shared" si="1321"/>
        <v>0</v>
      </c>
      <c r="IE119" s="1226">
        <f t="shared" si="1322"/>
        <v>0</v>
      </c>
      <c r="IF119" s="1226">
        <f t="shared" si="1323"/>
        <v>0</v>
      </c>
      <c r="IG119" s="1226">
        <f t="shared" si="1324"/>
        <v>0</v>
      </c>
      <c r="IH119" s="1226">
        <f t="shared" si="1325"/>
        <v>0</v>
      </c>
      <c r="II119" s="1226">
        <f t="shared" si="1326"/>
        <v>0</v>
      </c>
      <c r="IJ119" s="1226">
        <f t="shared" si="1327"/>
        <v>0</v>
      </c>
      <c r="IK119" s="1226">
        <f t="shared" si="1328"/>
        <v>0</v>
      </c>
      <c r="IL119" s="1226">
        <f t="shared" si="1329"/>
        <v>0</v>
      </c>
      <c r="IM119" s="1226">
        <f t="shared" si="1330"/>
        <v>0</v>
      </c>
      <c r="IN119" s="1226">
        <f t="shared" si="1331"/>
        <v>0</v>
      </c>
      <c r="IO119" s="1226">
        <f t="shared" si="1332"/>
        <v>0</v>
      </c>
      <c r="IP119" s="1226">
        <f t="shared" si="1333"/>
        <v>0</v>
      </c>
      <c r="IQ119" s="1226">
        <f t="shared" si="1334"/>
        <v>0</v>
      </c>
      <c r="IR119" s="902"/>
      <c r="IS119" s="902"/>
      <c r="IT119" s="902"/>
      <c r="IU119" s="902"/>
      <c r="IV119" s="902"/>
      <c r="IW119" s="902"/>
      <c r="IX119" s="902"/>
      <c r="IY119" s="902"/>
      <c r="IZ119" s="1365"/>
      <c r="JA119" s="1231">
        <f t="shared" ref="JA119:KQ119" si="1356">SUM(BW119*$DP$19)</f>
        <v>0</v>
      </c>
      <c r="JB119" s="1231">
        <f t="shared" si="1356"/>
        <v>0</v>
      </c>
      <c r="JC119" s="1231">
        <f t="shared" si="1356"/>
        <v>0</v>
      </c>
      <c r="JD119" s="942">
        <f t="shared" si="1356"/>
        <v>450</v>
      </c>
      <c r="JE119" s="942">
        <f t="shared" si="1356"/>
        <v>0</v>
      </c>
      <c r="JF119" s="943">
        <f t="shared" si="1356"/>
        <v>450</v>
      </c>
      <c r="JG119" s="944">
        <f t="shared" si="1356"/>
        <v>0</v>
      </c>
      <c r="JH119" s="944">
        <f t="shared" si="1356"/>
        <v>0</v>
      </c>
      <c r="JI119" s="944">
        <f t="shared" si="1356"/>
        <v>0</v>
      </c>
      <c r="JJ119" s="944">
        <f t="shared" si="1356"/>
        <v>0</v>
      </c>
      <c r="JK119" s="944">
        <f t="shared" si="1356"/>
        <v>0</v>
      </c>
      <c r="JL119" s="944">
        <f t="shared" si="1356"/>
        <v>0</v>
      </c>
      <c r="JM119" s="944">
        <f t="shared" si="1356"/>
        <v>0</v>
      </c>
      <c r="JN119" s="944">
        <f t="shared" si="1356"/>
        <v>0</v>
      </c>
      <c r="JO119" s="1231">
        <f t="shared" si="1356"/>
        <v>0</v>
      </c>
      <c r="JP119" s="942">
        <f t="shared" si="1356"/>
        <v>0</v>
      </c>
      <c r="JQ119" s="943">
        <f t="shared" si="1356"/>
        <v>0</v>
      </c>
      <c r="JR119" s="944">
        <f t="shared" si="1356"/>
        <v>0</v>
      </c>
      <c r="JS119" s="944">
        <f t="shared" si="1356"/>
        <v>0</v>
      </c>
      <c r="JT119" s="944">
        <f t="shared" si="1356"/>
        <v>0</v>
      </c>
      <c r="JU119" s="944">
        <f t="shared" si="1356"/>
        <v>0</v>
      </c>
      <c r="JV119" s="945">
        <f t="shared" si="1356"/>
        <v>0</v>
      </c>
      <c r="JW119" s="945">
        <f t="shared" si="1356"/>
        <v>0</v>
      </c>
      <c r="JX119" s="945">
        <f t="shared" si="1356"/>
        <v>0</v>
      </c>
      <c r="JY119" s="945">
        <f t="shared" si="1356"/>
        <v>0</v>
      </c>
      <c r="JZ119" s="945">
        <f t="shared" si="1356"/>
        <v>0</v>
      </c>
      <c r="KA119" s="945">
        <f t="shared" si="1356"/>
        <v>0</v>
      </c>
      <c r="KB119" s="945">
        <f t="shared" si="1356"/>
        <v>0</v>
      </c>
      <c r="KC119" s="945">
        <f t="shared" si="1356"/>
        <v>0</v>
      </c>
      <c r="KD119" s="946">
        <f t="shared" si="1356"/>
        <v>0</v>
      </c>
      <c r="KE119" s="946">
        <f t="shared" si="1356"/>
        <v>0</v>
      </c>
      <c r="KF119" s="946">
        <f t="shared" si="1356"/>
        <v>0</v>
      </c>
      <c r="KG119" s="946">
        <f t="shared" si="1356"/>
        <v>0</v>
      </c>
      <c r="KH119" s="946">
        <f t="shared" si="1356"/>
        <v>0</v>
      </c>
      <c r="KI119" s="946">
        <f t="shared" si="1356"/>
        <v>0</v>
      </c>
      <c r="KJ119" s="946">
        <f t="shared" si="1356"/>
        <v>0</v>
      </c>
      <c r="KK119" s="946">
        <f t="shared" si="1356"/>
        <v>0</v>
      </c>
      <c r="KL119" s="946">
        <f t="shared" si="1356"/>
        <v>0</v>
      </c>
      <c r="KM119" s="946">
        <f t="shared" si="1356"/>
        <v>0</v>
      </c>
      <c r="KN119" s="946">
        <f t="shared" si="1356"/>
        <v>0</v>
      </c>
      <c r="KO119" s="946">
        <f t="shared" si="1356"/>
        <v>0</v>
      </c>
      <c r="KP119" s="946">
        <f t="shared" si="1356"/>
        <v>0</v>
      </c>
      <c r="KQ119" s="946">
        <f t="shared" si="1356"/>
        <v>0</v>
      </c>
      <c r="KR119" s="898"/>
      <c r="KS119" s="898"/>
      <c r="KT119" s="898"/>
      <c r="KU119" s="898"/>
      <c r="KV119" s="898"/>
      <c r="KW119" s="898"/>
      <c r="KX119" s="898"/>
      <c r="KY119" s="898"/>
      <c r="KZ119" s="1363"/>
      <c r="LA119" s="1217">
        <f t="shared" ref="LA119:MM119" si="1357">SUM(JA119/$DO$19)</f>
        <v>0</v>
      </c>
      <c r="LB119" s="1217">
        <f t="shared" si="1357"/>
        <v>0</v>
      </c>
      <c r="LC119" s="1217">
        <f t="shared" si="1357"/>
        <v>0</v>
      </c>
      <c r="LD119" s="545">
        <f t="shared" si="1357"/>
        <v>118.89035667107001</v>
      </c>
      <c r="LE119" s="545">
        <f t="shared" si="1357"/>
        <v>0</v>
      </c>
      <c r="LF119" s="329">
        <f t="shared" si="1357"/>
        <v>118.89035667107001</v>
      </c>
      <c r="LG119" s="550">
        <f t="shared" si="1357"/>
        <v>0</v>
      </c>
      <c r="LH119" s="550">
        <f t="shared" si="1357"/>
        <v>0</v>
      </c>
      <c r="LI119" s="550">
        <f t="shared" si="1357"/>
        <v>0</v>
      </c>
      <c r="LJ119" s="550">
        <f t="shared" si="1357"/>
        <v>0</v>
      </c>
      <c r="LK119" s="550">
        <f t="shared" si="1357"/>
        <v>0</v>
      </c>
      <c r="LL119" s="550">
        <f t="shared" si="1357"/>
        <v>0</v>
      </c>
      <c r="LM119" s="550">
        <f t="shared" si="1357"/>
        <v>0</v>
      </c>
      <c r="LN119" s="550">
        <f t="shared" si="1357"/>
        <v>0</v>
      </c>
      <c r="LO119" s="1217">
        <f t="shared" si="1357"/>
        <v>0</v>
      </c>
      <c r="LP119" s="1217">
        <f t="shared" si="1357"/>
        <v>0</v>
      </c>
      <c r="LQ119" s="1217">
        <f t="shared" si="1357"/>
        <v>0</v>
      </c>
      <c r="LR119" s="550">
        <f t="shared" si="1357"/>
        <v>0</v>
      </c>
      <c r="LS119" s="550">
        <f t="shared" si="1357"/>
        <v>0</v>
      </c>
      <c r="LT119" s="550">
        <f t="shared" si="1357"/>
        <v>0</v>
      </c>
      <c r="LU119" s="550">
        <f t="shared" si="1357"/>
        <v>0</v>
      </c>
      <c r="LV119" s="932">
        <f t="shared" si="1357"/>
        <v>0</v>
      </c>
      <c r="LW119" s="932">
        <f t="shared" si="1357"/>
        <v>0</v>
      </c>
      <c r="LX119" s="932">
        <f t="shared" si="1357"/>
        <v>0</v>
      </c>
      <c r="LY119" s="932">
        <f t="shared" si="1357"/>
        <v>0</v>
      </c>
      <c r="LZ119" s="932">
        <f t="shared" si="1357"/>
        <v>0</v>
      </c>
      <c r="MA119" s="932">
        <f t="shared" si="1357"/>
        <v>0</v>
      </c>
      <c r="MB119" s="932">
        <f t="shared" si="1357"/>
        <v>0</v>
      </c>
      <c r="MC119" s="932">
        <f t="shared" si="1357"/>
        <v>0</v>
      </c>
      <c r="MD119" s="932">
        <f t="shared" si="1357"/>
        <v>0</v>
      </c>
      <c r="ME119" s="327">
        <f t="shared" si="1357"/>
        <v>0</v>
      </c>
      <c r="MF119" s="327">
        <f t="shared" si="1357"/>
        <v>0</v>
      </c>
      <c r="MG119" s="327">
        <f t="shared" si="1357"/>
        <v>0</v>
      </c>
      <c r="MH119" s="327">
        <f t="shared" si="1357"/>
        <v>0</v>
      </c>
      <c r="MI119" s="327">
        <f t="shared" si="1357"/>
        <v>0</v>
      </c>
      <c r="MJ119" s="327">
        <f t="shared" si="1357"/>
        <v>0</v>
      </c>
      <c r="MK119" s="327">
        <f t="shared" si="1357"/>
        <v>0</v>
      </c>
      <c r="ML119" s="327">
        <f t="shared" si="1357"/>
        <v>0</v>
      </c>
      <c r="MM119" s="327">
        <f t="shared" si="1357"/>
        <v>0</v>
      </c>
      <c r="MN119" s="327">
        <f t="shared" ref="MN119:MP119" si="1358">SUM(KN119/$DO$19)</f>
        <v>0</v>
      </c>
      <c r="MO119" s="327">
        <f t="shared" si="1358"/>
        <v>0</v>
      </c>
      <c r="MP119" s="327">
        <f t="shared" si="1358"/>
        <v>0</v>
      </c>
      <c r="MQ119" s="327">
        <f>SUM(KQ119/$DO$19)</f>
        <v>0</v>
      </c>
    </row>
    <row r="120" spans="1:355" s="317" customFormat="1" ht="15" hidden="1" customHeight="1" outlineLevel="1" thickTop="1" thickBot="1" x14ac:dyDescent="0.3">
      <c r="A120" s="941"/>
      <c r="B120" s="1911" t="s">
        <v>962</v>
      </c>
      <c r="C120" s="1912"/>
      <c r="D120" s="655"/>
      <c r="E120" s="763"/>
      <c r="F120" s="757"/>
      <c r="G120" s="626"/>
      <c r="H120" s="627"/>
      <c r="I120" s="628"/>
      <c r="J120" s="812"/>
      <c r="K120" s="757"/>
      <c r="L120" s="878" t="s">
        <v>657</v>
      </c>
      <c r="M120" s="813"/>
      <c r="N120" s="814"/>
      <c r="O120" s="1537"/>
      <c r="P120" s="815"/>
      <c r="Q120" s="813"/>
      <c r="R120" s="814"/>
      <c r="S120" s="1537"/>
      <c r="T120" s="815"/>
      <c r="U120" s="813"/>
      <c r="V120" s="814"/>
      <c r="W120" s="1537"/>
      <c r="X120" s="815"/>
      <c r="Y120" s="813"/>
      <c r="Z120" s="814"/>
      <c r="AA120" s="1537"/>
      <c r="AB120" s="815"/>
      <c r="AC120" s="813"/>
      <c r="AD120" s="814"/>
      <c r="AE120" s="1537"/>
      <c r="AF120" s="815"/>
      <c r="AG120" s="813"/>
      <c r="AH120" s="814"/>
      <c r="AI120" s="1537"/>
      <c r="AJ120" s="815"/>
      <c r="AK120" s="813"/>
      <c r="AL120" s="814"/>
      <c r="AM120" s="1537"/>
      <c r="AN120" s="815"/>
      <c r="AO120" s="813"/>
      <c r="AP120" s="814"/>
      <c r="AQ120" s="1537"/>
      <c r="AR120" s="815"/>
      <c r="AS120" s="813"/>
      <c r="AT120" s="814"/>
      <c r="AU120" s="1537"/>
      <c r="AV120" s="815"/>
      <c r="AW120" s="813"/>
      <c r="AX120" s="814"/>
      <c r="AY120" s="1537"/>
      <c r="AZ120" s="815"/>
      <c r="BA120" s="813"/>
      <c r="BB120" s="816"/>
      <c r="BC120" s="757"/>
      <c r="BD120" s="815"/>
      <c r="BE120" s="813"/>
      <c r="BF120" s="757"/>
      <c r="BG120" s="815"/>
      <c r="BH120" s="815"/>
      <c r="BI120" s="815"/>
      <c r="BJ120" s="815"/>
      <c r="BK120" s="816"/>
      <c r="BL120" s="1584"/>
      <c r="BM120" s="1585"/>
      <c r="BN120" s="1586"/>
      <c r="BO120" s="1586"/>
      <c r="BP120" s="1587"/>
      <c r="BQ120" s="1484"/>
      <c r="BR120" s="734">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17.151919643206096</v>
      </c>
      <c r="BS120" s="692">
        <f t="shared" si="1247"/>
        <v>17.151919643206096</v>
      </c>
      <c r="BT120" s="693">
        <f>AJ111</f>
        <v>1.5</v>
      </c>
      <c r="BU120" s="1146" t="str">
        <f>$BU$20</f>
        <v>GH Floralicious+</v>
      </c>
      <c r="BV120" s="1159" t="str">
        <f>$BV$20</f>
        <v>Aroma</v>
      </c>
      <c r="BW120" s="1239">
        <f>BW$20</f>
        <v>0</v>
      </c>
      <c r="BX120" s="1239">
        <f t="shared" ref="BX120:DM120" si="1359">BX$20</f>
        <v>0.02</v>
      </c>
      <c r="BY120" s="1239">
        <f t="shared" si="1359"/>
        <v>0</v>
      </c>
      <c r="BZ120" s="1240">
        <f t="shared" si="1359"/>
        <v>8.0000000000000002E-3</v>
      </c>
      <c r="CA120" s="1240">
        <f t="shared" si="1359"/>
        <v>0</v>
      </c>
      <c r="CB120" s="1241">
        <f t="shared" si="1359"/>
        <v>5.0000000000000001E-3</v>
      </c>
      <c r="CC120" s="1242">
        <f t="shared" si="1359"/>
        <v>0</v>
      </c>
      <c r="CD120" s="1242">
        <f t="shared" si="1359"/>
        <v>0</v>
      </c>
      <c r="CE120" s="1242">
        <f t="shared" si="1359"/>
        <v>0</v>
      </c>
      <c r="CF120" s="1242">
        <f t="shared" si="1359"/>
        <v>0</v>
      </c>
      <c r="CG120" s="1242">
        <f t="shared" si="1359"/>
        <v>0</v>
      </c>
      <c r="CH120" s="1242">
        <f t="shared" si="1359"/>
        <v>0</v>
      </c>
      <c r="CI120" s="1242">
        <f t="shared" si="1359"/>
        <v>0</v>
      </c>
      <c r="CJ120" s="1242">
        <f t="shared" si="1359"/>
        <v>0</v>
      </c>
      <c r="CK120" s="1239">
        <f t="shared" si="1359"/>
        <v>0</v>
      </c>
      <c r="CL120" s="1240">
        <f t="shared" si="1359"/>
        <v>0</v>
      </c>
      <c r="CM120" s="1241">
        <f t="shared" si="1359"/>
        <v>0</v>
      </c>
      <c r="CN120" s="1242">
        <f t="shared" si="1359"/>
        <v>0</v>
      </c>
      <c r="CO120" s="1242">
        <f t="shared" si="1359"/>
        <v>0</v>
      </c>
      <c r="CP120" s="1242">
        <f t="shared" si="1359"/>
        <v>0</v>
      </c>
      <c r="CQ120" s="1242">
        <f t="shared" si="1359"/>
        <v>0</v>
      </c>
      <c r="CR120" s="1243">
        <f t="shared" si="1359"/>
        <v>0</v>
      </c>
      <c r="CS120" s="1243">
        <f t="shared" si="1359"/>
        <v>0</v>
      </c>
      <c r="CT120" s="1243">
        <f t="shared" si="1359"/>
        <v>0</v>
      </c>
      <c r="CU120" s="1243">
        <f t="shared" si="1359"/>
        <v>0</v>
      </c>
      <c r="CV120" s="1243">
        <f t="shared" si="1359"/>
        <v>0</v>
      </c>
      <c r="CW120" s="1243">
        <f t="shared" si="1359"/>
        <v>0</v>
      </c>
      <c r="CX120" s="1243">
        <f t="shared" si="1359"/>
        <v>0</v>
      </c>
      <c r="CY120" s="1243">
        <f t="shared" si="1359"/>
        <v>0</v>
      </c>
      <c r="CZ120" s="1244">
        <f t="shared" si="1359"/>
        <v>0</v>
      </c>
      <c r="DA120" s="1244">
        <f t="shared" si="1359"/>
        <v>8.4999999999999995E-4</v>
      </c>
      <c r="DB120" s="1244">
        <f t="shared" si="1359"/>
        <v>8.9999999999999993E-3</v>
      </c>
      <c r="DC120" s="1244">
        <f t="shared" si="1359"/>
        <v>1.15E-3</v>
      </c>
      <c r="DD120" s="1244">
        <f t="shared" si="1359"/>
        <v>0</v>
      </c>
      <c r="DE120" s="1244">
        <f t="shared" si="1359"/>
        <v>0</v>
      </c>
      <c r="DF120" s="1244">
        <f t="shared" si="1359"/>
        <v>0</v>
      </c>
      <c r="DG120" s="1244">
        <f t="shared" si="1359"/>
        <v>0</v>
      </c>
      <c r="DH120" s="1244">
        <f t="shared" si="1359"/>
        <v>0</v>
      </c>
      <c r="DI120" s="1244">
        <f t="shared" si="1359"/>
        <v>0</v>
      </c>
      <c r="DJ120" s="1244">
        <f t="shared" si="1359"/>
        <v>0</v>
      </c>
      <c r="DK120" s="1244">
        <f t="shared" si="1359"/>
        <v>0</v>
      </c>
      <c r="DL120" s="1244">
        <f t="shared" si="1359"/>
        <v>0</v>
      </c>
      <c r="DM120" s="1244">
        <f t="shared" si="1359"/>
        <v>0</v>
      </c>
      <c r="DN120" s="933"/>
      <c r="DT120" s="739"/>
      <c r="EM120" s="898"/>
      <c r="EN120" s="898"/>
      <c r="EO120" s="898"/>
      <c r="EP120" s="898"/>
      <c r="EQ120" s="898"/>
      <c r="ER120" s="898"/>
      <c r="ES120" s="898"/>
      <c r="ET120" s="898"/>
      <c r="EU120" s="898"/>
      <c r="EV120" s="898"/>
      <c r="EW120" s="898"/>
      <c r="EX120" s="898"/>
      <c r="EY120" s="898"/>
      <c r="EZ120" s="1348" t="str">
        <f t="shared" si="1249"/>
        <v>GH Floralicious+</v>
      </c>
      <c r="FA120" s="1224">
        <f t="shared" si="1250"/>
        <v>0</v>
      </c>
      <c r="FB120" s="1224">
        <f t="shared" si="1251"/>
        <v>0.03</v>
      </c>
      <c r="FC120" s="1224">
        <f t="shared" si="1252"/>
        <v>0</v>
      </c>
      <c r="FD120" s="544">
        <f t="shared" si="1253"/>
        <v>5.2368000000000007E-3</v>
      </c>
      <c r="FE120" s="544">
        <f t="shared" si="1254"/>
        <v>0</v>
      </c>
      <c r="FF120" s="324">
        <f t="shared" si="1255"/>
        <v>6.2257499999999995E-3</v>
      </c>
      <c r="FG120" s="549">
        <f t="shared" si="1256"/>
        <v>0</v>
      </c>
      <c r="FH120" s="549">
        <f t="shared" si="1257"/>
        <v>0</v>
      </c>
      <c r="FI120" s="549">
        <f t="shared" si="1258"/>
        <v>0</v>
      </c>
      <c r="FJ120" s="549">
        <f t="shared" si="1259"/>
        <v>0</v>
      </c>
      <c r="FK120" s="549">
        <f t="shared" si="1260"/>
        <v>0</v>
      </c>
      <c r="FL120" s="549">
        <f t="shared" si="1261"/>
        <v>0</v>
      </c>
      <c r="FM120" s="549">
        <f t="shared" si="1262"/>
        <v>0</v>
      </c>
      <c r="FN120" s="549">
        <f t="shared" si="1263"/>
        <v>0</v>
      </c>
      <c r="FO120" s="1203">
        <f t="shared" si="1264"/>
        <v>0.03</v>
      </c>
      <c r="FP120" s="544">
        <f t="shared" si="1265"/>
        <v>5.2368000000000007E-3</v>
      </c>
      <c r="FQ120" s="324">
        <f t="shared" si="1266"/>
        <v>6.2257499999999995E-3</v>
      </c>
      <c r="FR120" s="548">
        <f t="shared" si="1267"/>
        <v>0</v>
      </c>
      <c r="FS120" s="548">
        <f t="shared" si="1268"/>
        <v>0</v>
      </c>
      <c r="FT120" s="548">
        <f t="shared" si="1339"/>
        <v>0</v>
      </c>
      <c r="FU120" s="548">
        <f t="shared" si="1269"/>
        <v>0</v>
      </c>
      <c r="FV120" s="928">
        <f t="shared" si="1270"/>
        <v>0</v>
      </c>
      <c r="FW120" s="928">
        <f t="shared" si="1271"/>
        <v>0</v>
      </c>
      <c r="FX120" s="928">
        <f t="shared" si="1272"/>
        <v>0</v>
      </c>
      <c r="FY120" s="928">
        <f t="shared" si="1273"/>
        <v>0</v>
      </c>
      <c r="FZ120" s="928">
        <f t="shared" si="1274"/>
        <v>0</v>
      </c>
      <c r="GA120" s="928">
        <f t="shared" si="1275"/>
        <v>0</v>
      </c>
      <c r="GB120" s="928">
        <f t="shared" si="1276"/>
        <v>0</v>
      </c>
      <c r="GC120" s="928">
        <f t="shared" si="1277"/>
        <v>0</v>
      </c>
      <c r="GD120" s="326">
        <f t="shared" si="1278"/>
        <v>0</v>
      </c>
      <c r="GE120" s="326">
        <f t="shared" si="1279"/>
        <v>1.2749999999999999E-3</v>
      </c>
      <c r="GF120" s="326">
        <f t="shared" si="1280"/>
        <v>1.3499999999999998E-2</v>
      </c>
      <c r="GG120" s="326">
        <f t="shared" si="1281"/>
        <v>1.725E-3</v>
      </c>
      <c r="GH120" s="326">
        <f t="shared" si="1282"/>
        <v>0</v>
      </c>
      <c r="GI120" s="326">
        <f t="shared" si="1283"/>
        <v>0</v>
      </c>
      <c r="GJ120" s="326">
        <f t="shared" si="1284"/>
        <v>0</v>
      </c>
      <c r="GK120" s="326">
        <f t="shared" si="1285"/>
        <v>0</v>
      </c>
      <c r="GL120" s="326">
        <f t="shared" si="1286"/>
        <v>0</v>
      </c>
      <c r="GM120" s="326">
        <f t="shared" si="1287"/>
        <v>0</v>
      </c>
      <c r="GN120" s="326">
        <f t="shared" si="1288"/>
        <v>0</v>
      </c>
      <c r="GO120" s="326">
        <f t="shared" si="1289"/>
        <v>0</v>
      </c>
      <c r="GP120" s="326">
        <f t="shared" si="1290"/>
        <v>0</v>
      </c>
      <c r="GQ120" s="326">
        <f t="shared" si="1291"/>
        <v>0</v>
      </c>
      <c r="GR120" s="899"/>
      <c r="GS120" s="899"/>
      <c r="GT120" s="899"/>
      <c r="GU120" s="899"/>
      <c r="GV120" s="899"/>
      <c r="GW120" s="899"/>
      <c r="GX120" s="899"/>
      <c r="GY120" s="899"/>
      <c r="GZ120" s="1374"/>
      <c r="HA120" s="1225">
        <f t="shared" si="1292"/>
        <v>0</v>
      </c>
      <c r="HB120" s="1225">
        <f t="shared" si="1293"/>
        <v>8.8774146288626513E-3</v>
      </c>
      <c r="HC120" s="1225">
        <f t="shared" si="1294"/>
        <v>0</v>
      </c>
      <c r="HD120" s="542">
        <f t="shared" si="1295"/>
        <v>1.5496414976142649E-3</v>
      </c>
      <c r="HE120" s="542">
        <f t="shared" si="1296"/>
        <v>0</v>
      </c>
      <c r="HF120" s="321">
        <f t="shared" si="1297"/>
        <v>1.8422854708547217E-3</v>
      </c>
      <c r="HG120" s="547">
        <f t="shared" si="1298"/>
        <v>0</v>
      </c>
      <c r="HH120" s="547">
        <f t="shared" si="1299"/>
        <v>0</v>
      </c>
      <c r="HI120" s="547">
        <f t="shared" si="1300"/>
        <v>0</v>
      </c>
      <c r="HJ120" s="547">
        <f t="shared" si="1301"/>
        <v>0</v>
      </c>
      <c r="HK120" s="547">
        <f t="shared" si="1302"/>
        <v>0</v>
      </c>
      <c r="HL120" s="547">
        <f t="shared" si="1303"/>
        <v>0</v>
      </c>
      <c r="HM120" s="547">
        <f t="shared" si="1304"/>
        <v>0</v>
      </c>
      <c r="HN120" s="547">
        <f t="shared" si="1305"/>
        <v>0</v>
      </c>
      <c r="HO120" s="1225">
        <f t="shared" si="1306"/>
        <v>0</v>
      </c>
      <c r="HP120" s="542">
        <f t="shared" si="1307"/>
        <v>0</v>
      </c>
      <c r="HQ120" s="321">
        <f t="shared" si="1308"/>
        <v>0</v>
      </c>
      <c r="HR120" s="547">
        <f t="shared" si="1309"/>
        <v>0</v>
      </c>
      <c r="HS120" s="547">
        <f t="shared" si="1310"/>
        <v>0</v>
      </c>
      <c r="HT120" s="547">
        <f t="shared" si="1311"/>
        <v>0</v>
      </c>
      <c r="HU120" s="547">
        <f t="shared" si="1312"/>
        <v>0</v>
      </c>
      <c r="HV120" s="931">
        <f t="shared" si="1313"/>
        <v>0</v>
      </c>
      <c r="HW120" s="931">
        <f t="shared" si="1314"/>
        <v>0</v>
      </c>
      <c r="HX120" s="931">
        <f t="shared" si="1315"/>
        <v>0</v>
      </c>
      <c r="HY120" s="931">
        <f t="shared" si="1316"/>
        <v>0</v>
      </c>
      <c r="HZ120" s="931">
        <f t="shared" si="1317"/>
        <v>0</v>
      </c>
      <c r="IA120" s="931">
        <f t="shared" si="1318"/>
        <v>0</v>
      </c>
      <c r="IB120" s="931">
        <f t="shared" si="1319"/>
        <v>0</v>
      </c>
      <c r="IC120" s="931">
        <f t="shared" si="1320"/>
        <v>0</v>
      </c>
      <c r="ID120" s="1226">
        <f t="shared" si="1321"/>
        <v>0</v>
      </c>
      <c r="IE120" s="1226">
        <f t="shared" si="1322"/>
        <v>3.7729012172666273E-4</v>
      </c>
      <c r="IF120" s="1226">
        <f t="shared" si="1323"/>
        <v>3.9948365829881932E-3</v>
      </c>
      <c r="IG120" s="1226">
        <f t="shared" si="1324"/>
        <v>5.104513411596025E-4</v>
      </c>
      <c r="IH120" s="1226">
        <f t="shared" si="1325"/>
        <v>0</v>
      </c>
      <c r="II120" s="1226">
        <f t="shared" si="1326"/>
        <v>0</v>
      </c>
      <c r="IJ120" s="1226">
        <f t="shared" si="1327"/>
        <v>0</v>
      </c>
      <c r="IK120" s="1226">
        <f t="shared" si="1328"/>
        <v>0</v>
      </c>
      <c r="IL120" s="1226">
        <f t="shared" si="1329"/>
        <v>0</v>
      </c>
      <c r="IM120" s="1226">
        <f t="shared" si="1330"/>
        <v>0</v>
      </c>
      <c r="IN120" s="1226">
        <f t="shared" si="1331"/>
        <v>0</v>
      </c>
      <c r="IO120" s="1226">
        <f t="shared" si="1332"/>
        <v>0</v>
      </c>
      <c r="IP120" s="1226">
        <f t="shared" si="1333"/>
        <v>0</v>
      </c>
      <c r="IQ120" s="1226">
        <f t="shared" si="1334"/>
        <v>0</v>
      </c>
      <c r="IR120" s="902"/>
      <c r="IS120" s="902"/>
      <c r="IT120" s="902"/>
      <c r="IU120" s="902"/>
      <c r="IV120" s="902"/>
      <c r="IW120" s="902"/>
      <c r="IX120" s="902"/>
      <c r="IY120" s="902"/>
      <c r="IZ120" s="1365"/>
      <c r="JA120" s="1231">
        <f t="shared" ref="JA120:KQ120" si="1360">SUM(BW120*$DP$20)</f>
        <v>0</v>
      </c>
      <c r="JB120" s="1231">
        <f t="shared" si="1360"/>
        <v>10.6</v>
      </c>
      <c r="JC120" s="1231">
        <f t="shared" si="1360"/>
        <v>0</v>
      </c>
      <c r="JD120" s="942">
        <f t="shared" si="1360"/>
        <v>4.24</v>
      </c>
      <c r="JE120" s="942">
        <f t="shared" si="1360"/>
        <v>0</v>
      </c>
      <c r="JF120" s="943">
        <f t="shared" si="1360"/>
        <v>2.65</v>
      </c>
      <c r="JG120" s="944">
        <f t="shared" si="1360"/>
        <v>0</v>
      </c>
      <c r="JH120" s="944">
        <f t="shared" si="1360"/>
        <v>0</v>
      </c>
      <c r="JI120" s="944">
        <f t="shared" si="1360"/>
        <v>0</v>
      </c>
      <c r="JJ120" s="944">
        <f t="shared" si="1360"/>
        <v>0</v>
      </c>
      <c r="JK120" s="944">
        <f t="shared" si="1360"/>
        <v>0</v>
      </c>
      <c r="JL120" s="944">
        <f t="shared" si="1360"/>
        <v>0</v>
      </c>
      <c r="JM120" s="944">
        <f t="shared" si="1360"/>
        <v>0</v>
      </c>
      <c r="JN120" s="944">
        <f t="shared" si="1360"/>
        <v>0</v>
      </c>
      <c r="JO120" s="1231">
        <f t="shared" si="1360"/>
        <v>0</v>
      </c>
      <c r="JP120" s="942">
        <f t="shared" si="1360"/>
        <v>0</v>
      </c>
      <c r="JQ120" s="943">
        <f t="shared" si="1360"/>
        <v>0</v>
      </c>
      <c r="JR120" s="944">
        <f t="shared" si="1360"/>
        <v>0</v>
      </c>
      <c r="JS120" s="944">
        <f t="shared" si="1360"/>
        <v>0</v>
      </c>
      <c r="JT120" s="944">
        <f t="shared" si="1360"/>
        <v>0</v>
      </c>
      <c r="JU120" s="944">
        <f t="shared" si="1360"/>
        <v>0</v>
      </c>
      <c r="JV120" s="945">
        <f t="shared" si="1360"/>
        <v>0</v>
      </c>
      <c r="JW120" s="945">
        <f t="shared" si="1360"/>
        <v>0</v>
      </c>
      <c r="JX120" s="945">
        <f t="shared" si="1360"/>
        <v>0</v>
      </c>
      <c r="JY120" s="945">
        <f t="shared" si="1360"/>
        <v>0</v>
      </c>
      <c r="JZ120" s="945">
        <f t="shared" si="1360"/>
        <v>0</v>
      </c>
      <c r="KA120" s="945">
        <f t="shared" si="1360"/>
        <v>0</v>
      </c>
      <c r="KB120" s="945">
        <f t="shared" si="1360"/>
        <v>0</v>
      </c>
      <c r="KC120" s="945">
        <f t="shared" si="1360"/>
        <v>0</v>
      </c>
      <c r="KD120" s="946">
        <f t="shared" si="1360"/>
        <v>0</v>
      </c>
      <c r="KE120" s="946">
        <f t="shared" si="1360"/>
        <v>0.45049999999999996</v>
      </c>
      <c r="KF120" s="946">
        <f t="shared" si="1360"/>
        <v>4.7699999999999996</v>
      </c>
      <c r="KG120" s="946">
        <f t="shared" si="1360"/>
        <v>0.60950000000000004</v>
      </c>
      <c r="KH120" s="946">
        <f t="shared" si="1360"/>
        <v>0</v>
      </c>
      <c r="KI120" s="946">
        <f t="shared" si="1360"/>
        <v>0</v>
      </c>
      <c r="KJ120" s="946">
        <f t="shared" si="1360"/>
        <v>0</v>
      </c>
      <c r="KK120" s="946">
        <f t="shared" si="1360"/>
        <v>0</v>
      </c>
      <c r="KL120" s="946">
        <f t="shared" si="1360"/>
        <v>0</v>
      </c>
      <c r="KM120" s="946">
        <f t="shared" si="1360"/>
        <v>0</v>
      </c>
      <c r="KN120" s="946">
        <f t="shared" si="1360"/>
        <v>0</v>
      </c>
      <c r="KO120" s="946">
        <f t="shared" si="1360"/>
        <v>0</v>
      </c>
      <c r="KP120" s="946">
        <f t="shared" si="1360"/>
        <v>0</v>
      </c>
      <c r="KQ120" s="946">
        <f t="shared" si="1360"/>
        <v>0</v>
      </c>
      <c r="KR120" s="898"/>
      <c r="KS120" s="898"/>
      <c r="KT120" s="898"/>
      <c r="KU120" s="898"/>
      <c r="KV120" s="898"/>
      <c r="KW120" s="898"/>
      <c r="KX120" s="898"/>
      <c r="KY120" s="898"/>
      <c r="KZ120" s="1363"/>
      <c r="LA120" s="1217">
        <f t="shared" ref="LA120:MM120" si="1361">SUM(JA120/$DO$20)</f>
        <v>0</v>
      </c>
      <c r="LB120" s="1217">
        <f t="shared" si="1361"/>
        <v>22.400676246830091</v>
      </c>
      <c r="LC120" s="1217">
        <f t="shared" si="1361"/>
        <v>0</v>
      </c>
      <c r="LD120" s="545">
        <f t="shared" si="1361"/>
        <v>8.9602704987320383</v>
      </c>
      <c r="LE120" s="545">
        <f t="shared" si="1361"/>
        <v>0</v>
      </c>
      <c r="LF120" s="329">
        <f t="shared" si="1361"/>
        <v>5.6001690617075228</v>
      </c>
      <c r="LG120" s="550">
        <f t="shared" si="1361"/>
        <v>0</v>
      </c>
      <c r="LH120" s="550">
        <f t="shared" si="1361"/>
        <v>0</v>
      </c>
      <c r="LI120" s="550">
        <f t="shared" si="1361"/>
        <v>0</v>
      </c>
      <c r="LJ120" s="550">
        <f t="shared" si="1361"/>
        <v>0</v>
      </c>
      <c r="LK120" s="550">
        <f t="shared" si="1361"/>
        <v>0</v>
      </c>
      <c r="LL120" s="550">
        <f t="shared" si="1361"/>
        <v>0</v>
      </c>
      <c r="LM120" s="550">
        <f t="shared" si="1361"/>
        <v>0</v>
      </c>
      <c r="LN120" s="550">
        <f t="shared" si="1361"/>
        <v>0</v>
      </c>
      <c r="LO120" s="1217">
        <f t="shared" si="1361"/>
        <v>0</v>
      </c>
      <c r="LP120" s="1217">
        <f t="shared" si="1361"/>
        <v>0</v>
      </c>
      <c r="LQ120" s="1217">
        <f t="shared" si="1361"/>
        <v>0</v>
      </c>
      <c r="LR120" s="550">
        <f t="shared" si="1361"/>
        <v>0</v>
      </c>
      <c r="LS120" s="550">
        <f t="shared" si="1361"/>
        <v>0</v>
      </c>
      <c r="LT120" s="550">
        <f t="shared" si="1361"/>
        <v>0</v>
      </c>
      <c r="LU120" s="550">
        <f t="shared" si="1361"/>
        <v>0</v>
      </c>
      <c r="LV120" s="932">
        <f t="shared" si="1361"/>
        <v>0</v>
      </c>
      <c r="LW120" s="932">
        <f t="shared" si="1361"/>
        <v>0</v>
      </c>
      <c r="LX120" s="932">
        <f t="shared" si="1361"/>
        <v>0</v>
      </c>
      <c r="LY120" s="932">
        <f t="shared" si="1361"/>
        <v>0</v>
      </c>
      <c r="LZ120" s="932">
        <f t="shared" si="1361"/>
        <v>0</v>
      </c>
      <c r="MA120" s="932">
        <f t="shared" si="1361"/>
        <v>0</v>
      </c>
      <c r="MB120" s="932">
        <f t="shared" si="1361"/>
        <v>0</v>
      </c>
      <c r="MC120" s="932">
        <f t="shared" si="1361"/>
        <v>0</v>
      </c>
      <c r="MD120" s="932">
        <f t="shared" si="1361"/>
        <v>0</v>
      </c>
      <c r="ME120" s="327">
        <f t="shared" si="1361"/>
        <v>0.95202874049027886</v>
      </c>
      <c r="MF120" s="327">
        <f t="shared" si="1361"/>
        <v>10.08030431107354</v>
      </c>
      <c r="MG120" s="327">
        <f t="shared" si="1361"/>
        <v>1.2880388841927304</v>
      </c>
      <c r="MH120" s="327">
        <f t="shared" si="1361"/>
        <v>0</v>
      </c>
      <c r="MI120" s="327">
        <f t="shared" si="1361"/>
        <v>0</v>
      </c>
      <c r="MJ120" s="327">
        <f t="shared" si="1361"/>
        <v>0</v>
      </c>
      <c r="MK120" s="327">
        <f t="shared" si="1361"/>
        <v>0</v>
      </c>
      <c r="ML120" s="327">
        <f t="shared" si="1361"/>
        <v>0</v>
      </c>
      <c r="MM120" s="327">
        <f t="shared" si="1361"/>
        <v>0</v>
      </c>
      <c r="MN120" s="327">
        <f t="shared" ref="MN120:MP120" si="1362">SUM(KN120/$DO$20)</f>
        <v>0</v>
      </c>
      <c r="MO120" s="327">
        <f t="shared" si="1362"/>
        <v>0</v>
      </c>
      <c r="MP120" s="327">
        <f t="shared" si="1362"/>
        <v>0</v>
      </c>
      <c r="MQ120" s="327">
        <f>SUM(KQ120/$DO$20)</f>
        <v>0</v>
      </c>
    </row>
    <row r="121" spans="1:355" s="317" customFormat="1" ht="15" hidden="1" customHeight="1" outlineLevel="1" thickTop="1" thickBot="1" x14ac:dyDescent="0.3">
      <c r="A121" s="941"/>
      <c r="B121" s="1913" t="s">
        <v>963</v>
      </c>
      <c r="C121" s="1914"/>
      <c r="D121" s="656"/>
      <c r="E121" s="765"/>
      <c r="F121" s="757"/>
      <c r="G121" s="629"/>
      <c r="H121" s="630"/>
      <c r="I121" s="631"/>
      <c r="J121" s="820"/>
      <c r="K121" s="757"/>
      <c r="L121" s="878"/>
      <c r="M121" s="813"/>
      <c r="N121" s="814"/>
      <c r="O121" s="1537"/>
      <c r="P121" s="815"/>
      <c r="Q121" s="813"/>
      <c r="R121" s="814"/>
      <c r="S121" s="1537"/>
      <c r="T121" s="815"/>
      <c r="U121" s="813"/>
      <c r="V121" s="814"/>
      <c r="W121" s="1537"/>
      <c r="X121" s="815"/>
      <c r="Y121" s="813"/>
      <c r="Z121" s="814"/>
      <c r="AA121" s="1537"/>
      <c r="AB121" s="815"/>
      <c r="AC121" s="813"/>
      <c r="AD121" s="814"/>
      <c r="AE121" s="1537"/>
      <c r="AF121" s="815"/>
      <c r="AG121" s="813"/>
      <c r="AH121" s="814"/>
      <c r="AI121" s="1537"/>
      <c r="AJ121" s="815"/>
      <c r="AK121" s="813"/>
      <c r="AL121" s="814"/>
      <c r="AM121" s="1537"/>
      <c r="AN121" s="815"/>
      <c r="AO121" s="813"/>
      <c r="AP121" s="814"/>
      <c r="AQ121" s="1537"/>
      <c r="AR121" s="815"/>
      <c r="AS121" s="813"/>
      <c r="AT121" s="814"/>
      <c r="AU121" s="1537"/>
      <c r="AV121" s="815"/>
      <c r="AW121" s="813"/>
      <c r="AX121" s="814"/>
      <c r="AY121" s="1537"/>
      <c r="AZ121" s="815"/>
      <c r="BA121" s="813"/>
      <c r="BB121" s="816"/>
      <c r="BC121" s="757"/>
      <c r="BD121" s="815"/>
      <c r="BE121" s="813"/>
      <c r="BF121" s="757"/>
      <c r="BG121" s="815"/>
      <c r="BH121" s="815"/>
      <c r="BI121" s="815"/>
      <c r="BJ121" s="815"/>
      <c r="BK121" s="816"/>
      <c r="BL121" s="1584"/>
      <c r="BM121" s="1585"/>
      <c r="BN121" s="1586"/>
      <c r="BO121" s="1586"/>
      <c r="BP121" s="1587"/>
      <c r="BQ121" s="1484"/>
      <c r="BR121" s="734">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692">
        <f t="shared" si="1247"/>
        <v>14.063439601151035</v>
      </c>
      <c r="BT121" s="693">
        <f>AN111</f>
        <v>4</v>
      </c>
      <c r="BU121" s="1146" t="str">
        <f>$BU$21</f>
        <v>GH Diamond Nectar</v>
      </c>
      <c r="BV121" s="1160" t="str">
        <f>$BV$21</f>
        <v>Flavor</v>
      </c>
      <c r="BW121" s="1239">
        <f>BW$21</f>
        <v>0</v>
      </c>
      <c r="BX121" s="1239">
        <f t="shared" ref="BX121:DM121" si="1363">BX$21</f>
        <v>0</v>
      </c>
      <c r="BY121" s="1239">
        <f t="shared" si="1363"/>
        <v>0</v>
      </c>
      <c r="BZ121" s="1240">
        <f t="shared" si="1363"/>
        <v>0.01</v>
      </c>
      <c r="CA121" s="1240">
        <f t="shared" si="1363"/>
        <v>0</v>
      </c>
      <c r="CB121" s="1241">
        <f t="shared" si="1363"/>
        <v>0.01</v>
      </c>
      <c r="CC121" s="1242">
        <f t="shared" si="1363"/>
        <v>0</v>
      </c>
      <c r="CD121" s="1242">
        <f t="shared" si="1363"/>
        <v>0</v>
      </c>
      <c r="CE121" s="1242">
        <f t="shared" si="1363"/>
        <v>0</v>
      </c>
      <c r="CF121" s="1242">
        <f t="shared" si="1363"/>
        <v>0</v>
      </c>
      <c r="CG121" s="1242">
        <f t="shared" si="1363"/>
        <v>0</v>
      </c>
      <c r="CH121" s="1242">
        <f t="shared" si="1363"/>
        <v>0</v>
      </c>
      <c r="CI121" s="1242">
        <f t="shared" si="1363"/>
        <v>0</v>
      </c>
      <c r="CJ121" s="1242">
        <f t="shared" si="1363"/>
        <v>0</v>
      </c>
      <c r="CK121" s="1239">
        <f t="shared" si="1363"/>
        <v>0</v>
      </c>
      <c r="CL121" s="1240">
        <f t="shared" si="1363"/>
        <v>0</v>
      </c>
      <c r="CM121" s="1241">
        <f t="shared" si="1363"/>
        <v>0</v>
      </c>
      <c r="CN121" s="1242">
        <f t="shared" si="1363"/>
        <v>0</v>
      </c>
      <c r="CO121" s="1242">
        <f t="shared" si="1363"/>
        <v>0</v>
      </c>
      <c r="CP121" s="1242">
        <f t="shared" si="1363"/>
        <v>0</v>
      </c>
      <c r="CQ121" s="1242">
        <f t="shared" si="1363"/>
        <v>0</v>
      </c>
      <c r="CR121" s="1243">
        <f t="shared" si="1363"/>
        <v>0</v>
      </c>
      <c r="CS121" s="1243">
        <f t="shared" si="1363"/>
        <v>0</v>
      </c>
      <c r="CT121" s="1243">
        <f t="shared" si="1363"/>
        <v>0</v>
      </c>
      <c r="CU121" s="1243">
        <f t="shared" si="1363"/>
        <v>0</v>
      </c>
      <c r="CV121" s="1243">
        <f t="shared" si="1363"/>
        <v>0</v>
      </c>
      <c r="CW121" s="1243">
        <f t="shared" si="1363"/>
        <v>0</v>
      </c>
      <c r="CX121" s="1243">
        <f t="shared" si="1363"/>
        <v>0</v>
      </c>
      <c r="CY121" s="1243">
        <f t="shared" si="1363"/>
        <v>0</v>
      </c>
      <c r="CZ121" s="1244">
        <f t="shared" si="1363"/>
        <v>0</v>
      </c>
      <c r="DA121" s="1244">
        <f t="shared" si="1363"/>
        <v>5.0000000000000001E-4</v>
      </c>
      <c r="DB121" s="1244">
        <f t="shared" si="1363"/>
        <v>9.0000000000000006E-5</v>
      </c>
      <c r="DC121" s="1244">
        <f t="shared" si="1363"/>
        <v>0</v>
      </c>
      <c r="DD121" s="1244">
        <f t="shared" si="1363"/>
        <v>0</v>
      </c>
      <c r="DE121" s="1244">
        <f t="shared" si="1363"/>
        <v>0</v>
      </c>
      <c r="DF121" s="1244">
        <f t="shared" si="1363"/>
        <v>0</v>
      </c>
      <c r="DG121" s="1244">
        <f t="shared" si="1363"/>
        <v>0</v>
      </c>
      <c r="DH121" s="1244">
        <f t="shared" si="1363"/>
        <v>0</v>
      </c>
      <c r="DI121" s="1244">
        <f t="shared" si="1363"/>
        <v>0</v>
      </c>
      <c r="DJ121" s="1244">
        <f t="shared" si="1363"/>
        <v>0</v>
      </c>
      <c r="DK121" s="1244">
        <f t="shared" si="1363"/>
        <v>0</v>
      </c>
      <c r="DL121" s="1244">
        <f t="shared" si="1363"/>
        <v>0</v>
      </c>
      <c r="DM121" s="1244">
        <f t="shared" si="1363"/>
        <v>0</v>
      </c>
      <c r="DN121" s="933"/>
      <c r="DT121" s="739"/>
      <c r="EM121" s="898"/>
      <c r="EN121" s="898"/>
      <c r="EO121" s="898"/>
      <c r="EP121" s="898"/>
      <c r="EQ121" s="898"/>
      <c r="ER121" s="898"/>
      <c r="ES121" s="898"/>
      <c r="ET121" s="898"/>
      <c r="EU121" s="898"/>
      <c r="EV121" s="898"/>
      <c r="EW121" s="898"/>
      <c r="EX121" s="898"/>
      <c r="EY121" s="898"/>
      <c r="EZ121" s="1348" t="str">
        <f t="shared" si="1249"/>
        <v>GH Diamond Nectar</v>
      </c>
      <c r="FA121" s="1224">
        <f t="shared" si="1250"/>
        <v>0</v>
      </c>
      <c r="FB121" s="1224">
        <f t="shared" si="1251"/>
        <v>0</v>
      </c>
      <c r="FC121" s="1224">
        <f t="shared" si="1252"/>
        <v>0</v>
      </c>
      <c r="FD121" s="544">
        <f t="shared" si="1253"/>
        <v>1.7455999999999999E-2</v>
      </c>
      <c r="FE121" s="544">
        <f t="shared" si="1254"/>
        <v>0</v>
      </c>
      <c r="FF121" s="324">
        <f t="shared" si="1255"/>
        <v>3.3203999999999997E-2</v>
      </c>
      <c r="FG121" s="549">
        <f t="shared" si="1256"/>
        <v>0</v>
      </c>
      <c r="FH121" s="549">
        <f t="shared" si="1257"/>
        <v>0</v>
      </c>
      <c r="FI121" s="549">
        <f t="shared" si="1258"/>
        <v>0</v>
      </c>
      <c r="FJ121" s="549">
        <f t="shared" si="1259"/>
        <v>0</v>
      </c>
      <c r="FK121" s="549">
        <f t="shared" si="1260"/>
        <v>0</v>
      </c>
      <c r="FL121" s="549">
        <f t="shared" si="1261"/>
        <v>0</v>
      </c>
      <c r="FM121" s="549">
        <f t="shared" si="1262"/>
        <v>0</v>
      </c>
      <c r="FN121" s="549">
        <f t="shared" si="1263"/>
        <v>0</v>
      </c>
      <c r="FO121" s="1203">
        <f t="shared" si="1264"/>
        <v>0</v>
      </c>
      <c r="FP121" s="544">
        <f t="shared" si="1265"/>
        <v>1.7455999999999999E-2</v>
      </c>
      <c r="FQ121" s="324">
        <f t="shared" si="1266"/>
        <v>3.3203999999999997E-2</v>
      </c>
      <c r="FR121" s="548">
        <f t="shared" si="1267"/>
        <v>0</v>
      </c>
      <c r="FS121" s="548">
        <f t="shared" si="1268"/>
        <v>0</v>
      </c>
      <c r="FT121" s="548">
        <f t="shared" si="1339"/>
        <v>0</v>
      </c>
      <c r="FU121" s="548">
        <f t="shared" si="1269"/>
        <v>0</v>
      </c>
      <c r="FV121" s="928">
        <f t="shared" si="1270"/>
        <v>0</v>
      </c>
      <c r="FW121" s="928">
        <f t="shared" si="1271"/>
        <v>0</v>
      </c>
      <c r="FX121" s="928">
        <f t="shared" si="1272"/>
        <v>0</v>
      </c>
      <c r="FY121" s="928">
        <f t="shared" si="1273"/>
        <v>0</v>
      </c>
      <c r="FZ121" s="928">
        <f t="shared" si="1274"/>
        <v>0</v>
      </c>
      <c r="GA121" s="928">
        <f t="shared" si="1275"/>
        <v>0</v>
      </c>
      <c r="GB121" s="928">
        <f t="shared" si="1276"/>
        <v>0</v>
      </c>
      <c r="GC121" s="928">
        <f t="shared" si="1277"/>
        <v>0</v>
      </c>
      <c r="GD121" s="326">
        <f t="shared" si="1278"/>
        <v>0</v>
      </c>
      <c r="GE121" s="326">
        <f t="shared" si="1279"/>
        <v>2E-3</v>
      </c>
      <c r="GF121" s="326">
        <f t="shared" si="1280"/>
        <v>3.6000000000000002E-4</v>
      </c>
      <c r="GG121" s="326">
        <f t="shared" si="1281"/>
        <v>0</v>
      </c>
      <c r="GH121" s="326">
        <f t="shared" si="1282"/>
        <v>0</v>
      </c>
      <c r="GI121" s="326">
        <f t="shared" si="1283"/>
        <v>0</v>
      </c>
      <c r="GJ121" s="326">
        <f t="shared" si="1284"/>
        <v>0</v>
      </c>
      <c r="GK121" s="326">
        <f t="shared" si="1285"/>
        <v>0</v>
      </c>
      <c r="GL121" s="326">
        <f t="shared" si="1286"/>
        <v>0</v>
      </c>
      <c r="GM121" s="326">
        <f t="shared" si="1287"/>
        <v>0</v>
      </c>
      <c r="GN121" s="326">
        <f t="shared" si="1288"/>
        <v>0</v>
      </c>
      <c r="GO121" s="326">
        <f t="shared" si="1289"/>
        <v>0</v>
      </c>
      <c r="GP121" s="326">
        <f t="shared" si="1290"/>
        <v>0</v>
      </c>
      <c r="GQ121" s="326">
        <f t="shared" si="1291"/>
        <v>0</v>
      </c>
      <c r="GR121" s="899"/>
      <c r="GS121" s="899"/>
      <c r="GT121" s="899"/>
      <c r="GU121" s="899"/>
      <c r="GV121" s="899"/>
      <c r="GW121" s="899"/>
      <c r="GX121" s="899"/>
      <c r="GY121" s="899"/>
      <c r="GZ121" s="1374"/>
      <c r="HA121" s="1225">
        <f t="shared" si="1292"/>
        <v>0</v>
      </c>
      <c r="HB121" s="1225">
        <f t="shared" si="1293"/>
        <v>0</v>
      </c>
      <c r="HC121" s="1225">
        <f t="shared" si="1294"/>
        <v>0</v>
      </c>
      <c r="HD121" s="542">
        <f t="shared" si="1295"/>
        <v>4.6301660067463689E-3</v>
      </c>
      <c r="HE121" s="542">
        <f t="shared" si="1296"/>
        <v>0</v>
      </c>
      <c r="HF121" s="321">
        <f t="shared" si="1297"/>
        <v>8.8072887309811193E-3</v>
      </c>
      <c r="HG121" s="547">
        <f t="shared" si="1298"/>
        <v>0</v>
      </c>
      <c r="HH121" s="547">
        <f t="shared" si="1299"/>
        <v>0</v>
      </c>
      <c r="HI121" s="547">
        <f t="shared" si="1300"/>
        <v>0</v>
      </c>
      <c r="HJ121" s="547">
        <f t="shared" si="1301"/>
        <v>0</v>
      </c>
      <c r="HK121" s="547">
        <f t="shared" si="1302"/>
        <v>0</v>
      </c>
      <c r="HL121" s="547">
        <f t="shared" si="1303"/>
        <v>0</v>
      </c>
      <c r="HM121" s="547">
        <f t="shared" si="1304"/>
        <v>0</v>
      </c>
      <c r="HN121" s="547">
        <f t="shared" si="1305"/>
        <v>0</v>
      </c>
      <c r="HO121" s="1225">
        <f t="shared" si="1306"/>
        <v>0</v>
      </c>
      <c r="HP121" s="542">
        <f t="shared" si="1307"/>
        <v>0</v>
      </c>
      <c r="HQ121" s="321">
        <f t="shared" si="1308"/>
        <v>0</v>
      </c>
      <c r="HR121" s="547">
        <f t="shared" si="1309"/>
        <v>0</v>
      </c>
      <c r="HS121" s="547">
        <f t="shared" si="1310"/>
        <v>0</v>
      </c>
      <c r="HT121" s="547">
        <f t="shared" si="1311"/>
        <v>0</v>
      </c>
      <c r="HU121" s="547">
        <f t="shared" si="1312"/>
        <v>0</v>
      </c>
      <c r="HV121" s="931">
        <f t="shared" si="1313"/>
        <v>0</v>
      </c>
      <c r="HW121" s="931">
        <f t="shared" si="1314"/>
        <v>0</v>
      </c>
      <c r="HX121" s="931">
        <f t="shared" si="1315"/>
        <v>0</v>
      </c>
      <c r="HY121" s="931">
        <f t="shared" si="1316"/>
        <v>0</v>
      </c>
      <c r="HZ121" s="931">
        <f t="shared" si="1317"/>
        <v>0</v>
      </c>
      <c r="IA121" s="931">
        <f t="shared" si="1318"/>
        <v>0</v>
      </c>
      <c r="IB121" s="931">
        <f t="shared" si="1319"/>
        <v>0</v>
      </c>
      <c r="IC121" s="931">
        <f t="shared" si="1320"/>
        <v>0</v>
      </c>
      <c r="ID121" s="1226">
        <f t="shared" si="1321"/>
        <v>0</v>
      </c>
      <c r="IE121" s="1226">
        <f t="shared" si="1322"/>
        <v>5.3049564696910738E-4</v>
      </c>
      <c r="IF121" s="1226">
        <f t="shared" si="1323"/>
        <v>9.5489216454439327E-5</v>
      </c>
      <c r="IG121" s="1226">
        <f t="shared" si="1324"/>
        <v>0</v>
      </c>
      <c r="IH121" s="1226">
        <f t="shared" si="1325"/>
        <v>0</v>
      </c>
      <c r="II121" s="1226">
        <f t="shared" si="1326"/>
        <v>0</v>
      </c>
      <c r="IJ121" s="1226">
        <f t="shared" si="1327"/>
        <v>0</v>
      </c>
      <c r="IK121" s="1226">
        <f t="shared" si="1328"/>
        <v>0</v>
      </c>
      <c r="IL121" s="1226">
        <f t="shared" si="1329"/>
        <v>0</v>
      </c>
      <c r="IM121" s="1226">
        <f t="shared" si="1330"/>
        <v>0</v>
      </c>
      <c r="IN121" s="1226">
        <f t="shared" si="1331"/>
        <v>0</v>
      </c>
      <c r="IO121" s="1226">
        <f t="shared" si="1332"/>
        <v>0</v>
      </c>
      <c r="IP121" s="1226">
        <f t="shared" si="1333"/>
        <v>0</v>
      </c>
      <c r="IQ121" s="1226">
        <f t="shared" si="1334"/>
        <v>0</v>
      </c>
      <c r="IR121" s="902"/>
      <c r="IS121" s="902"/>
      <c r="IT121" s="902"/>
      <c r="IU121" s="902"/>
      <c r="IV121" s="902"/>
      <c r="IW121" s="902"/>
      <c r="IX121" s="902"/>
      <c r="IY121" s="902"/>
      <c r="IZ121" s="1365"/>
      <c r="JA121" s="1231">
        <f t="shared" ref="JA121:KQ121" si="1364">SUM(BW121*$DP$21)</f>
        <v>0</v>
      </c>
      <c r="JB121" s="1231">
        <f t="shared" si="1364"/>
        <v>0</v>
      </c>
      <c r="JC121" s="1231">
        <f t="shared" si="1364"/>
        <v>0</v>
      </c>
      <c r="JD121" s="942">
        <f t="shared" si="1364"/>
        <v>38</v>
      </c>
      <c r="JE121" s="942">
        <f t="shared" si="1364"/>
        <v>0</v>
      </c>
      <c r="JF121" s="943">
        <f t="shared" si="1364"/>
        <v>38</v>
      </c>
      <c r="JG121" s="944">
        <f t="shared" si="1364"/>
        <v>0</v>
      </c>
      <c r="JH121" s="944">
        <f t="shared" si="1364"/>
        <v>0</v>
      </c>
      <c r="JI121" s="944">
        <f t="shared" si="1364"/>
        <v>0</v>
      </c>
      <c r="JJ121" s="944">
        <f t="shared" si="1364"/>
        <v>0</v>
      </c>
      <c r="JK121" s="944">
        <f t="shared" si="1364"/>
        <v>0</v>
      </c>
      <c r="JL121" s="944">
        <f t="shared" si="1364"/>
        <v>0</v>
      </c>
      <c r="JM121" s="944">
        <f t="shared" si="1364"/>
        <v>0</v>
      </c>
      <c r="JN121" s="944">
        <f t="shared" si="1364"/>
        <v>0</v>
      </c>
      <c r="JO121" s="1231">
        <f t="shared" si="1364"/>
        <v>0</v>
      </c>
      <c r="JP121" s="942">
        <f t="shared" si="1364"/>
        <v>0</v>
      </c>
      <c r="JQ121" s="943">
        <f t="shared" si="1364"/>
        <v>0</v>
      </c>
      <c r="JR121" s="944">
        <f t="shared" si="1364"/>
        <v>0</v>
      </c>
      <c r="JS121" s="944">
        <f t="shared" si="1364"/>
        <v>0</v>
      </c>
      <c r="JT121" s="944">
        <f t="shared" si="1364"/>
        <v>0</v>
      </c>
      <c r="JU121" s="944">
        <f t="shared" si="1364"/>
        <v>0</v>
      </c>
      <c r="JV121" s="945">
        <f t="shared" si="1364"/>
        <v>0</v>
      </c>
      <c r="JW121" s="945">
        <f t="shared" si="1364"/>
        <v>0</v>
      </c>
      <c r="JX121" s="945">
        <f t="shared" si="1364"/>
        <v>0</v>
      </c>
      <c r="JY121" s="945">
        <f t="shared" si="1364"/>
        <v>0</v>
      </c>
      <c r="JZ121" s="945">
        <f t="shared" si="1364"/>
        <v>0</v>
      </c>
      <c r="KA121" s="945">
        <f t="shared" si="1364"/>
        <v>0</v>
      </c>
      <c r="KB121" s="945">
        <f t="shared" si="1364"/>
        <v>0</v>
      </c>
      <c r="KC121" s="945">
        <f t="shared" si="1364"/>
        <v>0</v>
      </c>
      <c r="KD121" s="946">
        <f t="shared" si="1364"/>
        <v>0</v>
      </c>
      <c r="KE121" s="946">
        <f t="shared" si="1364"/>
        <v>1.9000000000000001</v>
      </c>
      <c r="KF121" s="946">
        <f t="shared" si="1364"/>
        <v>0.34200000000000003</v>
      </c>
      <c r="KG121" s="946">
        <f t="shared" si="1364"/>
        <v>0</v>
      </c>
      <c r="KH121" s="946">
        <f t="shared" si="1364"/>
        <v>0</v>
      </c>
      <c r="KI121" s="946">
        <f t="shared" si="1364"/>
        <v>0</v>
      </c>
      <c r="KJ121" s="946">
        <f t="shared" si="1364"/>
        <v>0</v>
      </c>
      <c r="KK121" s="946">
        <f t="shared" si="1364"/>
        <v>0</v>
      </c>
      <c r="KL121" s="946">
        <f t="shared" si="1364"/>
        <v>0</v>
      </c>
      <c r="KM121" s="946">
        <f t="shared" si="1364"/>
        <v>0</v>
      </c>
      <c r="KN121" s="946">
        <f t="shared" si="1364"/>
        <v>0</v>
      </c>
      <c r="KO121" s="946">
        <f t="shared" si="1364"/>
        <v>0</v>
      </c>
      <c r="KP121" s="946">
        <f t="shared" si="1364"/>
        <v>0</v>
      </c>
      <c r="KQ121" s="946">
        <f t="shared" si="1364"/>
        <v>0</v>
      </c>
      <c r="KR121" s="898"/>
      <c r="KS121" s="898"/>
      <c r="KT121" s="898"/>
      <c r="KU121" s="898"/>
      <c r="KV121" s="898"/>
      <c r="KW121" s="898"/>
      <c r="KX121" s="898"/>
      <c r="KY121" s="898"/>
      <c r="KZ121" s="1363"/>
      <c r="LA121" s="1217">
        <f t="shared" ref="LA121:MM121" si="1365">SUM(JA121/$DO$21)</f>
        <v>0</v>
      </c>
      <c r="LB121" s="1217">
        <f t="shared" si="1365"/>
        <v>0</v>
      </c>
      <c r="LC121" s="1217">
        <f t="shared" si="1365"/>
        <v>0</v>
      </c>
      <c r="LD121" s="545">
        <f t="shared" si="1365"/>
        <v>10.039630118890356</v>
      </c>
      <c r="LE121" s="545">
        <f t="shared" si="1365"/>
        <v>0</v>
      </c>
      <c r="LF121" s="329">
        <f t="shared" si="1365"/>
        <v>10.039630118890356</v>
      </c>
      <c r="LG121" s="550">
        <f t="shared" si="1365"/>
        <v>0</v>
      </c>
      <c r="LH121" s="550">
        <f t="shared" si="1365"/>
        <v>0</v>
      </c>
      <c r="LI121" s="550">
        <f t="shared" si="1365"/>
        <v>0</v>
      </c>
      <c r="LJ121" s="550">
        <f t="shared" si="1365"/>
        <v>0</v>
      </c>
      <c r="LK121" s="550">
        <f t="shared" si="1365"/>
        <v>0</v>
      </c>
      <c r="LL121" s="550">
        <f t="shared" si="1365"/>
        <v>0</v>
      </c>
      <c r="LM121" s="550">
        <f t="shared" si="1365"/>
        <v>0</v>
      </c>
      <c r="LN121" s="550">
        <f t="shared" si="1365"/>
        <v>0</v>
      </c>
      <c r="LO121" s="1217">
        <f t="shared" si="1365"/>
        <v>0</v>
      </c>
      <c r="LP121" s="1217">
        <f t="shared" si="1365"/>
        <v>0</v>
      </c>
      <c r="LQ121" s="1217">
        <f t="shared" si="1365"/>
        <v>0</v>
      </c>
      <c r="LR121" s="550">
        <f t="shared" si="1365"/>
        <v>0</v>
      </c>
      <c r="LS121" s="550">
        <f t="shared" si="1365"/>
        <v>0</v>
      </c>
      <c r="LT121" s="550">
        <f t="shared" si="1365"/>
        <v>0</v>
      </c>
      <c r="LU121" s="550">
        <f t="shared" si="1365"/>
        <v>0</v>
      </c>
      <c r="LV121" s="932">
        <f t="shared" si="1365"/>
        <v>0</v>
      </c>
      <c r="LW121" s="932">
        <f t="shared" si="1365"/>
        <v>0</v>
      </c>
      <c r="LX121" s="932">
        <f t="shared" si="1365"/>
        <v>0</v>
      </c>
      <c r="LY121" s="932">
        <f t="shared" si="1365"/>
        <v>0</v>
      </c>
      <c r="LZ121" s="932">
        <f t="shared" si="1365"/>
        <v>0</v>
      </c>
      <c r="MA121" s="932">
        <f t="shared" si="1365"/>
        <v>0</v>
      </c>
      <c r="MB121" s="932">
        <f t="shared" si="1365"/>
        <v>0</v>
      </c>
      <c r="MC121" s="932">
        <f t="shared" si="1365"/>
        <v>0</v>
      </c>
      <c r="MD121" s="932">
        <f t="shared" si="1365"/>
        <v>0</v>
      </c>
      <c r="ME121" s="327">
        <f t="shared" si="1365"/>
        <v>0.50198150594451785</v>
      </c>
      <c r="MF121" s="327">
        <f t="shared" si="1365"/>
        <v>9.0356671070013217E-2</v>
      </c>
      <c r="MG121" s="327">
        <f t="shared" si="1365"/>
        <v>0</v>
      </c>
      <c r="MH121" s="327">
        <f t="shared" si="1365"/>
        <v>0</v>
      </c>
      <c r="MI121" s="327">
        <f t="shared" si="1365"/>
        <v>0</v>
      </c>
      <c r="MJ121" s="327">
        <f t="shared" si="1365"/>
        <v>0</v>
      </c>
      <c r="MK121" s="327">
        <f t="shared" si="1365"/>
        <v>0</v>
      </c>
      <c r="ML121" s="327">
        <f t="shared" si="1365"/>
        <v>0</v>
      </c>
      <c r="MM121" s="327">
        <f t="shared" si="1365"/>
        <v>0</v>
      </c>
      <c r="MN121" s="327">
        <f t="shared" ref="MN121:MP121" si="1366">SUM(KN121/$DO$21)</f>
        <v>0</v>
      </c>
      <c r="MO121" s="327">
        <f t="shared" si="1366"/>
        <v>0</v>
      </c>
      <c r="MP121" s="327">
        <f t="shared" si="1366"/>
        <v>0</v>
      </c>
      <c r="MQ121" s="327">
        <f>SUM(KQ121/$DO$21)</f>
        <v>0</v>
      </c>
    </row>
    <row r="122" spans="1:355" s="317" customFormat="1" ht="15" hidden="1" customHeight="1" outlineLevel="1" thickTop="1" thickBot="1" x14ac:dyDescent="0.3">
      <c r="A122" s="941"/>
      <c r="B122" s="1915" t="s">
        <v>964</v>
      </c>
      <c r="C122" s="1916"/>
      <c r="D122" s="655"/>
      <c r="E122" s="766"/>
      <c r="F122" s="757"/>
      <c r="G122" s="632"/>
      <c r="H122" s="633"/>
      <c r="I122" s="634"/>
      <c r="J122" s="820"/>
      <c r="K122" s="757"/>
      <c r="L122" s="878"/>
      <c r="M122" s="813"/>
      <c r="N122" s="814"/>
      <c r="O122" s="1537"/>
      <c r="P122" s="815"/>
      <c r="Q122" s="813"/>
      <c r="R122" s="814"/>
      <c r="S122" s="1537"/>
      <c r="T122" s="815"/>
      <c r="U122" s="813"/>
      <c r="V122" s="814"/>
      <c r="W122" s="1537"/>
      <c r="X122" s="815"/>
      <c r="Y122" s="813"/>
      <c r="Z122" s="814"/>
      <c r="AA122" s="1537"/>
      <c r="AB122" s="815"/>
      <c r="AC122" s="813"/>
      <c r="AD122" s="814"/>
      <c r="AE122" s="1537"/>
      <c r="AF122" s="815"/>
      <c r="AG122" s="813"/>
      <c r="AH122" s="814"/>
      <c r="AI122" s="1537"/>
      <c r="AJ122" s="815"/>
      <c r="AK122" s="813"/>
      <c r="AL122" s="814"/>
      <c r="AM122" s="1537"/>
      <c r="AN122" s="815"/>
      <c r="AO122" s="813"/>
      <c r="AP122" s="814"/>
      <c r="AQ122" s="1537"/>
      <c r="AR122" s="815"/>
      <c r="AS122" s="813"/>
      <c r="AT122" s="814"/>
      <c r="AU122" s="1537"/>
      <c r="AV122" s="815"/>
      <c r="AW122" s="813"/>
      <c r="AX122" s="814"/>
      <c r="AY122" s="1537"/>
      <c r="AZ122" s="815"/>
      <c r="BA122" s="813"/>
      <c r="BB122" s="816"/>
      <c r="BC122" s="757"/>
      <c r="BD122" s="815"/>
      <c r="BE122" s="813"/>
      <c r="BF122" s="757"/>
      <c r="BG122" s="815"/>
      <c r="BH122" s="815"/>
      <c r="BI122" s="815"/>
      <c r="BJ122" s="815"/>
      <c r="BK122" s="816"/>
      <c r="BL122" s="1586"/>
      <c r="BM122" s="1585"/>
      <c r="BN122" s="1586"/>
      <c r="BO122" s="1586"/>
      <c r="BP122" s="1587"/>
      <c r="BQ122" s="1484"/>
      <c r="BR122" s="734">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692">
        <f t="shared" si="1247"/>
        <v>0</v>
      </c>
      <c r="BT122" s="693">
        <f>AR111</f>
        <v>0</v>
      </c>
      <c r="BU122" s="1146">
        <f>$BU$22</f>
        <v>0</v>
      </c>
      <c r="BV122" s="694">
        <f>$BV$22</f>
        <v>0</v>
      </c>
      <c r="BW122" s="1239">
        <f>BW$22</f>
        <v>0</v>
      </c>
      <c r="BX122" s="1239">
        <f t="shared" ref="BX122:DM122" si="1367">BX$22</f>
        <v>0</v>
      </c>
      <c r="BY122" s="1239">
        <f t="shared" si="1367"/>
        <v>0</v>
      </c>
      <c r="BZ122" s="1240">
        <f t="shared" si="1367"/>
        <v>0</v>
      </c>
      <c r="CA122" s="1240">
        <f t="shared" si="1367"/>
        <v>0</v>
      </c>
      <c r="CB122" s="1241">
        <f t="shared" si="1367"/>
        <v>0</v>
      </c>
      <c r="CC122" s="1242">
        <f t="shared" si="1367"/>
        <v>0</v>
      </c>
      <c r="CD122" s="1242">
        <f t="shared" si="1367"/>
        <v>0</v>
      </c>
      <c r="CE122" s="1242">
        <f t="shared" si="1367"/>
        <v>0</v>
      </c>
      <c r="CF122" s="1242">
        <f t="shared" si="1367"/>
        <v>0</v>
      </c>
      <c r="CG122" s="1242">
        <f t="shared" si="1367"/>
        <v>0</v>
      </c>
      <c r="CH122" s="1242">
        <f t="shared" si="1367"/>
        <v>0</v>
      </c>
      <c r="CI122" s="1242">
        <f t="shared" si="1367"/>
        <v>0</v>
      </c>
      <c r="CJ122" s="1242">
        <f t="shared" si="1367"/>
        <v>0</v>
      </c>
      <c r="CK122" s="1239">
        <f t="shared" si="1367"/>
        <v>0</v>
      </c>
      <c r="CL122" s="1240">
        <f t="shared" si="1367"/>
        <v>0</v>
      </c>
      <c r="CM122" s="1241">
        <f t="shared" si="1367"/>
        <v>0</v>
      </c>
      <c r="CN122" s="1242">
        <f t="shared" si="1367"/>
        <v>0</v>
      </c>
      <c r="CO122" s="1242">
        <f t="shared" si="1367"/>
        <v>0</v>
      </c>
      <c r="CP122" s="1242">
        <f t="shared" si="1367"/>
        <v>0</v>
      </c>
      <c r="CQ122" s="1242">
        <f t="shared" si="1367"/>
        <v>0</v>
      </c>
      <c r="CR122" s="1243">
        <f t="shared" si="1367"/>
        <v>0</v>
      </c>
      <c r="CS122" s="1243">
        <f t="shared" si="1367"/>
        <v>0</v>
      </c>
      <c r="CT122" s="1243">
        <f t="shared" si="1367"/>
        <v>0</v>
      </c>
      <c r="CU122" s="1243">
        <f t="shared" si="1367"/>
        <v>0</v>
      </c>
      <c r="CV122" s="1243">
        <f t="shared" si="1367"/>
        <v>0</v>
      </c>
      <c r="CW122" s="1243">
        <f t="shared" si="1367"/>
        <v>0</v>
      </c>
      <c r="CX122" s="1243">
        <f t="shared" si="1367"/>
        <v>0</v>
      </c>
      <c r="CY122" s="1243">
        <f t="shared" si="1367"/>
        <v>0</v>
      </c>
      <c r="CZ122" s="1244">
        <f t="shared" si="1367"/>
        <v>0</v>
      </c>
      <c r="DA122" s="1244">
        <f t="shared" si="1367"/>
        <v>0</v>
      </c>
      <c r="DB122" s="1244">
        <f t="shared" si="1367"/>
        <v>0</v>
      </c>
      <c r="DC122" s="1244">
        <f t="shared" si="1367"/>
        <v>0</v>
      </c>
      <c r="DD122" s="1244">
        <f t="shared" si="1367"/>
        <v>0</v>
      </c>
      <c r="DE122" s="1244">
        <f t="shared" si="1367"/>
        <v>0</v>
      </c>
      <c r="DF122" s="1244">
        <f t="shared" si="1367"/>
        <v>0</v>
      </c>
      <c r="DG122" s="1244">
        <f t="shared" si="1367"/>
        <v>0</v>
      </c>
      <c r="DH122" s="1244">
        <f t="shared" si="1367"/>
        <v>0</v>
      </c>
      <c r="DI122" s="1244">
        <f t="shared" si="1367"/>
        <v>0</v>
      </c>
      <c r="DJ122" s="1244">
        <f t="shared" si="1367"/>
        <v>0</v>
      </c>
      <c r="DK122" s="1244">
        <f t="shared" si="1367"/>
        <v>0</v>
      </c>
      <c r="DL122" s="1244">
        <f t="shared" si="1367"/>
        <v>0</v>
      </c>
      <c r="DM122" s="1244">
        <f t="shared" si="1367"/>
        <v>0</v>
      </c>
      <c r="DN122" s="933"/>
      <c r="DT122" s="739"/>
      <c r="EM122" s="898"/>
      <c r="EN122" s="898"/>
      <c r="EO122" s="898"/>
      <c r="EP122" s="898"/>
      <c r="EQ122" s="898"/>
      <c r="ER122" s="898"/>
      <c r="ES122" s="898"/>
      <c r="ET122" s="898"/>
      <c r="EU122" s="898"/>
      <c r="EV122" s="898"/>
      <c r="EW122" s="898"/>
      <c r="EX122" s="898"/>
      <c r="EY122" s="898"/>
      <c r="EZ122" s="1348">
        <f t="shared" si="1249"/>
        <v>0</v>
      </c>
      <c r="FA122" s="1224">
        <f t="shared" si="1250"/>
        <v>0</v>
      </c>
      <c r="FB122" s="1224">
        <f t="shared" si="1251"/>
        <v>0</v>
      </c>
      <c r="FC122" s="1224">
        <f t="shared" si="1252"/>
        <v>0</v>
      </c>
      <c r="FD122" s="544">
        <f t="shared" si="1253"/>
        <v>0</v>
      </c>
      <c r="FE122" s="544">
        <f t="shared" si="1254"/>
        <v>0</v>
      </c>
      <c r="FF122" s="324">
        <f t="shared" si="1255"/>
        <v>0</v>
      </c>
      <c r="FG122" s="549">
        <f t="shared" si="1256"/>
        <v>0</v>
      </c>
      <c r="FH122" s="549">
        <f t="shared" si="1257"/>
        <v>0</v>
      </c>
      <c r="FI122" s="549">
        <f t="shared" si="1258"/>
        <v>0</v>
      </c>
      <c r="FJ122" s="549">
        <f t="shared" si="1259"/>
        <v>0</v>
      </c>
      <c r="FK122" s="549">
        <f t="shared" si="1260"/>
        <v>0</v>
      </c>
      <c r="FL122" s="549">
        <f t="shared" si="1261"/>
        <v>0</v>
      </c>
      <c r="FM122" s="549">
        <f t="shared" si="1262"/>
        <v>0</v>
      </c>
      <c r="FN122" s="549">
        <f t="shared" si="1263"/>
        <v>0</v>
      </c>
      <c r="FO122" s="1203">
        <f t="shared" si="1264"/>
        <v>0</v>
      </c>
      <c r="FP122" s="544">
        <f t="shared" si="1265"/>
        <v>0</v>
      </c>
      <c r="FQ122" s="324">
        <f t="shared" si="1266"/>
        <v>0</v>
      </c>
      <c r="FR122" s="548">
        <f t="shared" si="1267"/>
        <v>0</v>
      </c>
      <c r="FS122" s="548">
        <f t="shared" si="1268"/>
        <v>0</v>
      </c>
      <c r="FT122" s="548">
        <f t="shared" si="1339"/>
        <v>0</v>
      </c>
      <c r="FU122" s="548">
        <f t="shared" si="1269"/>
        <v>0</v>
      </c>
      <c r="FV122" s="928">
        <f t="shared" si="1270"/>
        <v>0</v>
      </c>
      <c r="FW122" s="928">
        <f t="shared" si="1271"/>
        <v>0</v>
      </c>
      <c r="FX122" s="928">
        <f t="shared" si="1272"/>
        <v>0</v>
      </c>
      <c r="FY122" s="928">
        <f t="shared" si="1273"/>
        <v>0</v>
      </c>
      <c r="FZ122" s="928">
        <f t="shared" si="1274"/>
        <v>0</v>
      </c>
      <c r="GA122" s="928">
        <f t="shared" si="1275"/>
        <v>0</v>
      </c>
      <c r="GB122" s="928">
        <f t="shared" si="1276"/>
        <v>0</v>
      </c>
      <c r="GC122" s="928">
        <f t="shared" si="1277"/>
        <v>0</v>
      </c>
      <c r="GD122" s="326">
        <f t="shared" si="1278"/>
        <v>0</v>
      </c>
      <c r="GE122" s="326">
        <f t="shared" si="1279"/>
        <v>0</v>
      </c>
      <c r="GF122" s="326">
        <f t="shared" si="1280"/>
        <v>0</v>
      </c>
      <c r="GG122" s="326">
        <f t="shared" si="1281"/>
        <v>0</v>
      </c>
      <c r="GH122" s="326">
        <f t="shared" si="1282"/>
        <v>0</v>
      </c>
      <c r="GI122" s="326">
        <f t="shared" si="1283"/>
        <v>0</v>
      </c>
      <c r="GJ122" s="326">
        <f t="shared" si="1284"/>
        <v>0</v>
      </c>
      <c r="GK122" s="326">
        <f t="shared" si="1285"/>
        <v>0</v>
      </c>
      <c r="GL122" s="326">
        <f t="shared" si="1286"/>
        <v>0</v>
      </c>
      <c r="GM122" s="326">
        <f t="shared" si="1287"/>
        <v>0</v>
      </c>
      <c r="GN122" s="326">
        <f t="shared" si="1288"/>
        <v>0</v>
      </c>
      <c r="GO122" s="326">
        <f t="shared" si="1289"/>
        <v>0</v>
      </c>
      <c r="GP122" s="326">
        <f t="shared" si="1290"/>
        <v>0</v>
      </c>
      <c r="GQ122" s="326">
        <f t="shared" si="1291"/>
        <v>0</v>
      </c>
      <c r="GR122" s="898"/>
      <c r="GS122" s="898"/>
      <c r="GT122" s="898"/>
      <c r="GU122" s="898"/>
      <c r="GV122" s="898"/>
      <c r="GW122" s="898"/>
      <c r="GX122" s="898"/>
      <c r="GY122" s="898"/>
      <c r="GZ122" s="1375"/>
      <c r="HA122" s="1225">
        <f t="shared" si="1292"/>
        <v>0</v>
      </c>
      <c r="HB122" s="1225">
        <f t="shared" si="1293"/>
        <v>0</v>
      </c>
      <c r="HC122" s="1225">
        <f t="shared" si="1294"/>
        <v>0</v>
      </c>
      <c r="HD122" s="542">
        <f t="shared" si="1295"/>
        <v>0</v>
      </c>
      <c r="HE122" s="542">
        <f t="shared" si="1296"/>
        <v>0</v>
      </c>
      <c r="HF122" s="321">
        <f t="shared" si="1297"/>
        <v>0</v>
      </c>
      <c r="HG122" s="547">
        <f t="shared" si="1298"/>
        <v>0</v>
      </c>
      <c r="HH122" s="547">
        <f t="shared" si="1299"/>
        <v>0</v>
      </c>
      <c r="HI122" s="547">
        <f t="shared" si="1300"/>
        <v>0</v>
      </c>
      <c r="HJ122" s="547">
        <f t="shared" si="1301"/>
        <v>0</v>
      </c>
      <c r="HK122" s="547">
        <f t="shared" si="1302"/>
        <v>0</v>
      </c>
      <c r="HL122" s="547">
        <f t="shared" si="1303"/>
        <v>0</v>
      </c>
      <c r="HM122" s="547">
        <f t="shared" si="1304"/>
        <v>0</v>
      </c>
      <c r="HN122" s="547">
        <f t="shared" si="1305"/>
        <v>0</v>
      </c>
      <c r="HO122" s="1225">
        <f t="shared" si="1306"/>
        <v>0</v>
      </c>
      <c r="HP122" s="542">
        <f t="shared" si="1307"/>
        <v>0</v>
      </c>
      <c r="HQ122" s="321">
        <f t="shared" si="1308"/>
        <v>0</v>
      </c>
      <c r="HR122" s="547">
        <f t="shared" si="1309"/>
        <v>0</v>
      </c>
      <c r="HS122" s="547">
        <f t="shared" si="1310"/>
        <v>0</v>
      </c>
      <c r="HT122" s="547">
        <f t="shared" si="1311"/>
        <v>0</v>
      </c>
      <c r="HU122" s="547">
        <f t="shared" si="1312"/>
        <v>0</v>
      </c>
      <c r="HV122" s="931">
        <f t="shared" si="1313"/>
        <v>0</v>
      </c>
      <c r="HW122" s="931">
        <f t="shared" si="1314"/>
        <v>0</v>
      </c>
      <c r="HX122" s="931">
        <f t="shared" si="1315"/>
        <v>0</v>
      </c>
      <c r="HY122" s="931">
        <f t="shared" si="1316"/>
        <v>0</v>
      </c>
      <c r="HZ122" s="931">
        <f t="shared" si="1317"/>
        <v>0</v>
      </c>
      <c r="IA122" s="931">
        <f t="shared" si="1318"/>
        <v>0</v>
      </c>
      <c r="IB122" s="931">
        <f t="shared" si="1319"/>
        <v>0</v>
      </c>
      <c r="IC122" s="931">
        <f t="shared" si="1320"/>
        <v>0</v>
      </c>
      <c r="ID122" s="1226">
        <f t="shared" si="1321"/>
        <v>0</v>
      </c>
      <c r="IE122" s="1226">
        <f t="shared" si="1322"/>
        <v>0</v>
      </c>
      <c r="IF122" s="1226">
        <f t="shared" si="1323"/>
        <v>0</v>
      </c>
      <c r="IG122" s="1226">
        <f t="shared" si="1324"/>
        <v>0</v>
      </c>
      <c r="IH122" s="1226">
        <f t="shared" si="1325"/>
        <v>0</v>
      </c>
      <c r="II122" s="1226">
        <f t="shared" si="1326"/>
        <v>0</v>
      </c>
      <c r="IJ122" s="1226">
        <f t="shared" si="1327"/>
        <v>0</v>
      </c>
      <c r="IK122" s="1226">
        <f t="shared" si="1328"/>
        <v>0</v>
      </c>
      <c r="IL122" s="1226">
        <f t="shared" si="1329"/>
        <v>0</v>
      </c>
      <c r="IM122" s="1226">
        <f t="shared" si="1330"/>
        <v>0</v>
      </c>
      <c r="IN122" s="1226">
        <f t="shared" si="1331"/>
        <v>0</v>
      </c>
      <c r="IO122" s="1226">
        <f t="shared" si="1332"/>
        <v>0</v>
      </c>
      <c r="IP122" s="1226">
        <f t="shared" si="1333"/>
        <v>0</v>
      </c>
      <c r="IQ122" s="1226">
        <f t="shared" si="1334"/>
        <v>0</v>
      </c>
      <c r="IR122" s="902"/>
      <c r="IS122" s="902"/>
      <c r="IT122" s="902"/>
      <c r="IU122" s="902"/>
      <c r="IV122" s="902"/>
      <c r="IW122" s="902"/>
      <c r="IX122" s="902"/>
      <c r="IY122" s="902"/>
      <c r="IZ122" s="1365"/>
      <c r="JA122" s="1231">
        <f t="shared" ref="JA122:KQ122" si="1368">SUM(BW122*$DP$22)</f>
        <v>0</v>
      </c>
      <c r="JB122" s="1231">
        <f t="shared" si="1368"/>
        <v>0</v>
      </c>
      <c r="JC122" s="1231">
        <f t="shared" si="1368"/>
        <v>0</v>
      </c>
      <c r="JD122" s="942">
        <f t="shared" si="1368"/>
        <v>0</v>
      </c>
      <c r="JE122" s="942">
        <f t="shared" si="1368"/>
        <v>0</v>
      </c>
      <c r="JF122" s="943">
        <f t="shared" si="1368"/>
        <v>0</v>
      </c>
      <c r="JG122" s="944">
        <f t="shared" si="1368"/>
        <v>0</v>
      </c>
      <c r="JH122" s="944">
        <f t="shared" si="1368"/>
        <v>0</v>
      </c>
      <c r="JI122" s="944">
        <f t="shared" si="1368"/>
        <v>0</v>
      </c>
      <c r="JJ122" s="944">
        <f t="shared" si="1368"/>
        <v>0</v>
      </c>
      <c r="JK122" s="944">
        <f t="shared" si="1368"/>
        <v>0</v>
      </c>
      <c r="JL122" s="944">
        <f t="shared" si="1368"/>
        <v>0</v>
      </c>
      <c r="JM122" s="944">
        <f t="shared" si="1368"/>
        <v>0</v>
      </c>
      <c r="JN122" s="944">
        <f t="shared" si="1368"/>
        <v>0</v>
      </c>
      <c r="JO122" s="1231">
        <f t="shared" si="1368"/>
        <v>0</v>
      </c>
      <c r="JP122" s="942">
        <f t="shared" si="1368"/>
        <v>0</v>
      </c>
      <c r="JQ122" s="943">
        <f t="shared" si="1368"/>
        <v>0</v>
      </c>
      <c r="JR122" s="944">
        <f t="shared" si="1368"/>
        <v>0</v>
      </c>
      <c r="JS122" s="944">
        <f t="shared" si="1368"/>
        <v>0</v>
      </c>
      <c r="JT122" s="944">
        <f t="shared" si="1368"/>
        <v>0</v>
      </c>
      <c r="JU122" s="944">
        <f t="shared" si="1368"/>
        <v>0</v>
      </c>
      <c r="JV122" s="945">
        <f t="shared" si="1368"/>
        <v>0</v>
      </c>
      <c r="JW122" s="945">
        <f t="shared" si="1368"/>
        <v>0</v>
      </c>
      <c r="JX122" s="945">
        <f t="shared" si="1368"/>
        <v>0</v>
      </c>
      <c r="JY122" s="945">
        <f t="shared" si="1368"/>
        <v>0</v>
      </c>
      <c r="JZ122" s="945">
        <f t="shared" si="1368"/>
        <v>0</v>
      </c>
      <c r="KA122" s="945">
        <f t="shared" si="1368"/>
        <v>0</v>
      </c>
      <c r="KB122" s="945">
        <f t="shared" si="1368"/>
        <v>0</v>
      </c>
      <c r="KC122" s="945">
        <f t="shared" si="1368"/>
        <v>0</v>
      </c>
      <c r="KD122" s="946">
        <f t="shared" si="1368"/>
        <v>0</v>
      </c>
      <c r="KE122" s="946">
        <f t="shared" si="1368"/>
        <v>0</v>
      </c>
      <c r="KF122" s="946">
        <f t="shared" si="1368"/>
        <v>0</v>
      </c>
      <c r="KG122" s="946">
        <f t="shared" si="1368"/>
        <v>0</v>
      </c>
      <c r="KH122" s="946">
        <f t="shared" si="1368"/>
        <v>0</v>
      </c>
      <c r="KI122" s="946">
        <f t="shared" si="1368"/>
        <v>0</v>
      </c>
      <c r="KJ122" s="946">
        <f t="shared" si="1368"/>
        <v>0</v>
      </c>
      <c r="KK122" s="946">
        <f t="shared" si="1368"/>
        <v>0</v>
      </c>
      <c r="KL122" s="946">
        <f t="shared" si="1368"/>
        <v>0</v>
      </c>
      <c r="KM122" s="946">
        <f t="shared" si="1368"/>
        <v>0</v>
      </c>
      <c r="KN122" s="946">
        <f t="shared" si="1368"/>
        <v>0</v>
      </c>
      <c r="KO122" s="946">
        <f t="shared" si="1368"/>
        <v>0</v>
      </c>
      <c r="KP122" s="946">
        <f t="shared" si="1368"/>
        <v>0</v>
      </c>
      <c r="KQ122" s="946">
        <f t="shared" si="1368"/>
        <v>0</v>
      </c>
      <c r="KR122" s="898"/>
      <c r="KS122" s="898"/>
      <c r="KT122" s="898"/>
      <c r="KU122" s="898"/>
      <c r="KV122" s="898"/>
      <c r="KW122" s="898"/>
      <c r="KX122" s="898"/>
      <c r="KY122" s="898"/>
      <c r="KZ122" s="1363"/>
      <c r="LA122" s="1217">
        <f t="shared" ref="LA122:MM122" si="1369">SUM(JA122/$DO$22)</f>
        <v>0</v>
      </c>
      <c r="LB122" s="1217">
        <f t="shared" si="1369"/>
        <v>0</v>
      </c>
      <c r="LC122" s="1217">
        <f t="shared" si="1369"/>
        <v>0</v>
      </c>
      <c r="LD122" s="545">
        <f t="shared" si="1369"/>
        <v>0</v>
      </c>
      <c r="LE122" s="545">
        <f t="shared" si="1369"/>
        <v>0</v>
      </c>
      <c r="LF122" s="329">
        <f t="shared" si="1369"/>
        <v>0</v>
      </c>
      <c r="LG122" s="550">
        <f t="shared" si="1369"/>
        <v>0</v>
      </c>
      <c r="LH122" s="550">
        <f t="shared" si="1369"/>
        <v>0</v>
      </c>
      <c r="LI122" s="550">
        <f t="shared" si="1369"/>
        <v>0</v>
      </c>
      <c r="LJ122" s="550">
        <f t="shared" si="1369"/>
        <v>0</v>
      </c>
      <c r="LK122" s="550">
        <f t="shared" si="1369"/>
        <v>0</v>
      </c>
      <c r="LL122" s="550">
        <f t="shared" si="1369"/>
        <v>0</v>
      </c>
      <c r="LM122" s="550">
        <f t="shared" si="1369"/>
        <v>0</v>
      </c>
      <c r="LN122" s="550">
        <f t="shared" si="1369"/>
        <v>0</v>
      </c>
      <c r="LO122" s="1217">
        <f t="shared" si="1369"/>
        <v>0</v>
      </c>
      <c r="LP122" s="1217">
        <f t="shared" si="1369"/>
        <v>0</v>
      </c>
      <c r="LQ122" s="1217">
        <f t="shared" si="1369"/>
        <v>0</v>
      </c>
      <c r="LR122" s="550">
        <f t="shared" si="1369"/>
        <v>0</v>
      </c>
      <c r="LS122" s="550">
        <f t="shared" si="1369"/>
        <v>0</v>
      </c>
      <c r="LT122" s="550">
        <f t="shared" si="1369"/>
        <v>0</v>
      </c>
      <c r="LU122" s="550">
        <f t="shared" si="1369"/>
        <v>0</v>
      </c>
      <c r="LV122" s="932">
        <f t="shared" si="1369"/>
        <v>0</v>
      </c>
      <c r="LW122" s="932">
        <f t="shared" si="1369"/>
        <v>0</v>
      </c>
      <c r="LX122" s="932">
        <f t="shared" si="1369"/>
        <v>0</v>
      </c>
      <c r="LY122" s="932">
        <f t="shared" si="1369"/>
        <v>0</v>
      </c>
      <c r="LZ122" s="932">
        <f t="shared" si="1369"/>
        <v>0</v>
      </c>
      <c r="MA122" s="932">
        <f t="shared" si="1369"/>
        <v>0</v>
      </c>
      <c r="MB122" s="932">
        <f t="shared" si="1369"/>
        <v>0</v>
      </c>
      <c r="MC122" s="932">
        <f t="shared" si="1369"/>
        <v>0</v>
      </c>
      <c r="MD122" s="932">
        <f t="shared" si="1369"/>
        <v>0</v>
      </c>
      <c r="ME122" s="327">
        <f t="shared" si="1369"/>
        <v>0</v>
      </c>
      <c r="MF122" s="327">
        <f t="shared" si="1369"/>
        <v>0</v>
      </c>
      <c r="MG122" s="327">
        <f t="shared" si="1369"/>
        <v>0</v>
      </c>
      <c r="MH122" s="327">
        <f t="shared" si="1369"/>
        <v>0</v>
      </c>
      <c r="MI122" s="327">
        <f t="shared" si="1369"/>
        <v>0</v>
      </c>
      <c r="MJ122" s="327">
        <f t="shared" si="1369"/>
        <v>0</v>
      </c>
      <c r="MK122" s="327">
        <f t="shared" si="1369"/>
        <v>0</v>
      </c>
      <c r="ML122" s="327">
        <f t="shared" si="1369"/>
        <v>0</v>
      </c>
      <c r="MM122" s="327">
        <f t="shared" si="1369"/>
        <v>0</v>
      </c>
      <c r="MN122" s="327">
        <f t="shared" ref="MN122:MP122" si="1370">SUM(KN122/$DO$22)</f>
        <v>0</v>
      </c>
      <c r="MO122" s="327">
        <f t="shared" si="1370"/>
        <v>0</v>
      </c>
      <c r="MP122" s="327">
        <f t="shared" si="1370"/>
        <v>0</v>
      </c>
      <c r="MQ122" s="327">
        <f>SUM(KQ122/$DO$22)</f>
        <v>0</v>
      </c>
    </row>
    <row r="123" spans="1:355" s="317" customFormat="1" ht="15" hidden="1" customHeight="1" outlineLevel="1" thickTop="1" thickBot="1" x14ac:dyDescent="0.3">
      <c r="A123" s="941"/>
      <c r="B123" s="1917" t="s">
        <v>961</v>
      </c>
      <c r="C123" s="1918"/>
      <c r="D123" s="656"/>
      <c r="E123" s="765"/>
      <c r="F123" s="757"/>
      <c r="G123" s="629"/>
      <c r="H123" s="630"/>
      <c r="I123" s="636"/>
      <c r="J123" s="821"/>
      <c r="K123" s="757"/>
      <c r="L123" s="878"/>
      <c r="M123" s="813"/>
      <c r="N123" s="814"/>
      <c r="O123" s="1537"/>
      <c r="P123" s="815"/>
      <c r="Q123" s="813"/>
      <c r="R123" s="814"/>
      <c r="S123" s="1537"/>
      <c r="T123" s="815"/>
      <c r="U123" s="813"/>
      <c r="V123" s="814"/>
      <c r="W123" s="1537"/>
      <c r="X123" s="815"/>
      <c r="Y123" s="813"/>
      <c r="Z123" s="814"/>
      <c r="AA123" s="1537"/>
      <c r="AB123" s="815"/>
      <c r="AC123" s="813"/>
      <c r="AD123" s="814"/>
      <c r="AE123" s="1537"/>
      <c r="AF123" s="815"/>
      <c r="AG123" s="813"/>
      <c r="AH123" s="814"/>
      <c r="AI123" s="1537"/>
      <c r="AJ123" s="815"/>
      <c r="AK123" s="813"/>
      <c r="AL123" s="814"/>
      <c r="AM123" s="1537"/>
      <c r="AN123" s="815"/>
      <c r="AO123" s="813"/>
      <c r="AP123" s="814"/>
      <c r="AQ123" s="1537"/>
      <c r="AR123" s="815"/>
      <c r="AS123" s="813"/>
      <c r="AT123" s="814"/>
      <c r="AU123" s="1537"/>
      <c r="AV123" s="815"/>
      <c r="AW123" s="813"/>
      <c r="AX123" s="814"/>
      <c r="AY123" s="1537"/>
      <c r="AZ123" s="815"/>
      <c r="BA123" s="813"/>
      <c r="BB123" s="816"/>
      <c r="BC123" s="757"/>
      <c r="BD123" s="815"/>
      <c r="BE123" s="813"/>
      <c r="BF123" s="757"/>
      <c r="BG123" s="815"/>
      <c r="BH123" s="815"/>
      <c r="BI123" s="815"/>
      <c r="BJ123" s="815"/>
      <c r="BK123" s="816"/>
      <c r="BL123" s="1586"/>
      <c r="BM123" s="1585"/>
      <c r="BN123" s="1586"/>
      <c r="BO123" s="1586"/>
      <c r="BP123" s="1587"/>
      <c r="BQ123" s="1484"/>
      <c r="BR123" s="734">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692">
        <f t="shared" ref="BS123:BS128" si="1371">SUM(HA123:IQ123)*1000</f>
        <v>0</v>
      </c>
      <c r="BT123" s="693">
        <f>AV111</f>
        <v>0</v>
      </c>
      <c r="BU123" s="1146" t="str">
        <f>$BU$23</f>
        <v>GH Ripen</v>
      </c>
      <c r="BV123" s="1160" t="str">
        <f>$BV$23</f>
        <v>Booster</v>
      </c>
      <c r="BW123" s="1239">
        <f>BW$23</f>
        <v>5.0000000000000001E-3</v>
      </c>
      <c r="BX123" s="1239">
        <f t="shared" ref="BX123:DM123" si="1372">BX$23</f>
        <v>0</v>
      </c>
      <c r="BY123" s="1239">
        <f t="shared" si="1372"/>
        <v>0</v>
      </c>
      <c r="BZ123" s="1240">
        <f t="shared" si="1372"/>
        <v>7.0000000000000007E-2</v>
      </c>
      <c r="CA123" s="1240">
        <f t="shared" si="1372"/>
        <v>0</v>
      </c>
      <c r="CB123" s="1241">
        <f t="shared" si="1372"/>
        <v>0.06</v>
      </c>
      <c r="CC123" s="1242">
        <f t="shared" si="1372"/>
        <v>0</v>
      </c>
      <c r="CD123" s="1242">
        <f t="shared" si="1372"/>
        <v>0</v>
      </c>
      <c r="CE123" s="1242">
        <f t="shared" si="1372"/>
        <v>0</v>
      </c>
      <c r="CF123" s="1242">
        <f t="shared" si="1372"/>
        <v>0</v>
      </c>
      <c r="CG123" s="1242">
        <f t="shared" si="1372"/>
        <v>0</v>
      </c>
      <c r="CH123" s="1242">
        <f t="shared" si="1372"/>
        <v>0</v>
      </c>
      <c r="CI123" s="1242">
        <f t="shared" si="1372"/>
        <v>0</v>
      </c>
      <c r="CJ123" s="1242">
        <f t="shared" si="1372"/>
        <v>0</v>
      </c>
      <c r="CK123" s="1239">
        <f t="shared" si="1372"/>
        <v>0</v>
      </c>
      <c r="CL123" s="1240">
        <f t="shared" si="1372"/>
        <v>0</v>
      </c>
      <c r="CM123" s="1241">
        <f t="shared" si="1372"/>
        <v>0</v>
      </c>
      <c r="CN123" s="1242">
        <f t="shared" si="1372"/>
        <v>2.5000000000000001E-3</v>
      </c>
      <c r="CO123" s="1242">
        <f t="shared" si="1372"/>
        <v>0</v>
      </c>
      <c r="CP123" s="1242">
        <f t="shared" si="1372"/>
        <v>3.0000000000000001E-3</v>
      </c>
      <c r="CQ123" s="1242">
        <f t="shared" si="1372"/>
        <v>0</v>
      </c>
      <c r="CR123" s="1243">
        <f t="shared" si="1372"/>
        <v>0</v>
      </c>
      <c r="CS123" s="1243">
        <f t="shared" si="1372"/>
        <v>0</v>
      </c>
      <c r="CT123" s="1243">
        <f t="shared" si="1372"/>
        <v>0</v>
      </c>
      <c r="CU123" s="1243">
        <f t="shared" si="1372"/>
        <v>0</v>
      </c>
      <c r="CV123" s="1243">
        <f t="shared" si="1372"/>
        <v>0</v>
      </c>
      <c r="CW123" s="1243">
        <f t="shared" si="1372"/>
        <v>0</v>
      </c>
      <c r="CX123" s="1243">
        <f t="shared" si="1372"/>
        <v>0</v>
      </c>
      <c r="CY123" s="1243">
        <f t="shared" si="1372"/>
        <v>7.4999999999999997E-3</v>
      </c>
      <c r="CZ123" s="1244">
        <f t="shared" si="1372"/>
        <v>0</v>
      </c>
      <c r="DA123" s="1244">
        <f t="shared" si="1372"/>
        <v>0</v>
      </c>
      <c r="DB123" s="1244">
        <f t="shared" si="1372"/>
        <v>0</v>
      </c>
      <c r="DC123" s="1244">
        <f t="shared" si="1372"/>
        <v>0</v>
      </c>
      <c r="DD123" s="1244">
        <f t="shared" si="1372"/>
        <v>0</v>
      </c>
      <c r="DE123" s="1244">
        <f t="shared" si="1372"/>
        <v>0</v>
      </c>
      <c r="DF123" s="1244">
        <f t="shared" si="1372"/>
        <v>0</v>
      </c>
      <c r="DG123" s="1244">
        <f t="shared" si="1372"/>
        <v>0</v>
      </c>
      <c r="DH123" s="1244">
        <f t="shared" si="1372"/>
        <v>0</v>
      </c>
      <c r="DI123" s="1244">
        <f t="shared" si="1372"/>
        <v>0</v>
      </c>
      <c r="DJ123" s="1244">
        <f t="shared" si="1372"/>
        <v>0</v>
      </c>
      <c r="DK123" s="1244">
        <f t="shared" si="1372"/>
        <v>0</v>
      </c>
      <c r="DL123" s="1244">
        <f t="shared" si="1372"/>
        <v>0</v>
      </c>
      <c r="DM123" s="1244">
        <f t="shared" si="1372"/>
        <v>0</v>
      </c>
      <c r="DN123" s="933"/>
      <c r="DT123" s="739"/>
      <c r="EM123" s="898"/>
      <c r="EN123" s="898"/>
      <c r="EO123" s="898"/>
      <c r="EP123" s="898"/>
      <c r="EQ123" s="898"/>
      <c r="ER123" s="898"/>
      <c r="ES123" s="898"/>
      <c r="ET123" s="898"/>
      <c r="EU123" s="898"/>
      <c r="EV123" s="898"/>
      <c r="EW123" s="898"/>
      <c r="EX123" s="898"/>
      <c r="EY123" s="898"/>
      <c r="EZ123" s="1348" t="str">
        <f t="shared" si="1249"/>
        <v>GH Ripen</v>
      </c>
      <c r="FA123" s="1224">
        <f t="shared" si="1250"/>
        <v>0</v>
      </c>
      <c r="FB123" s="1224">
        <f t="shared" si="1251"/>
        <v>0</v>
      </c>
      <c r="FC123" s="1224">
        <f t="shared" si="1252"/>
        <v>0</v>
      </c>
      <c r="FD123" s="544">
        <f t="shared" si="1253"/>
        <v>0</v>
      </c>
      <c r="FE123" s="544">
        <f t="shared" si="1254"/>
        <v>0</v>
      </c>
      <c r="FF123" s="324">
        <f t="shared" si="1255"/>
        <v>0</v>
      </c>
      <c r="FG123" s="549">
        <f t="shared" si="1256"/>
        <v>0</v>
      </c>
      <c r="FH123" s="549">
        <f t="shared" si="1257"/>
        <v>0</v>
      </c>
      <c r="FI123" s="549">
        <f t="shared" si="1258"/>
        <v>0</v>
      </c>
      <c r="FJ123" s="549">
        <f t="shared" si="1259"/>
        <v>0</v>
      </c>
      <c r="FK123" s="549">
        <f t="shared" si="1260"/>
        <v>0</v>
      </c>
      <c r="FL123" s="549">
        <f t="shared" si="1261"/>
        <v>0</v>
      </c>
      <c r="FM123" s="549">
        <f t="shared" si="1262"/>
        <v>0</v>
      </c>
      <c r="FN123" s="549">
        <f t="shared" si="1263"/>
        <v>0</v>
      </c>
      <c r="FO123" s="1203">
        <f t="shared" si="1264"/>
        <v>0</v>
      </c>
      <c r="FP123" s="544">
        <f t="shared" si="1265"/>
        <v>0</v>
      </c>
      <c r="FQ123" s="324">
        <f t="shared" si="1266"/>
        <v>0</v>
      </c>
      <c r="FR123" s="548">
        <f t="shared" si="1267"/>
        <v>0</v>
      </c>
      <c r="FS123" s="548">
        <f t="shared" si="1268"/>
        <v>0</v>
      </c>
      <c r="FT123" s="548">
        <f t="shared" si="1339"/>
        <v>0</v>
      </c>
      <c r="FU123" s="548">
        <f t="shared" si="1269"/>
        <v>0</v>
      </c>
      <c r="FV123" s="928">
        <f t="shared" si="1270"/>
        <v>0</v>
      </c>
      <c r="FW123" s="928">
        <f t="shared" si="1271"/>
        <v>0</v>
      </c>
      <c r="FX123" s="928">
        <f t="shared" si="1272"/>
        <v>0</v>
      </c>
      <c r="FY123" s="928">
        <f t="shared" si="1273"/>
        <v>0</v>
      </c>
      <c r="FZ123" s="928">
        <f t="shared" si="1274"/>
        <v>0</v>
      </c>
      <c r="GA123" s="928">
        <f t="shared" si="1275"/>
        <v>0</v>
      </c>
      <c r="GB123" s="928">
        <f t="shared" si="1276"/>
        <v>0</v>
      </c>
      <c r="GC123" s="928">
        <f t="shared" si="1277"/>
        <v>0</v>
      </c>
      <c r="GD123" s="326">
        <f t="shared" si="1278"/>
        <v>0</v>
      </c>
      <c r="GE123" s="326">
        <f t="shared" si="1279"/>
        <v>0</v>
      </c>
      <c r="GF123" s="326">
        <f t="shared" si="1280"/>
        <v>0</v>
      </c>
      <c r="GG123" s="326">
        <f t="shared" si="1281"/>
        <v>0</v>
      </c>
      <c r="GH123" s="326">
        <f t="shared" si="1282"/>
        <v>0</v>
      </c>
      <c r="GI123" s="326">
        <f t="shared" si="1283"/>
        <v>0</v>
      </c>
      <c r="GJ123" s="326">
        <f t="shared" si="1284"/>
        <v>0</v>
      </c>
      <c r="GK123" s="326">
        <f t="shared" si="1285"/>
        <v>0</v>
      </c>
      <c r="GL123" s="326">
        <f t="shared" si="1286"/>
        <v>0</v>
      </c>
      <c r="GM123" s="326">
        <f t="shared" si="1287"/>
        <v>0</v>
      </c>
      <c r="GN123" s="326">
        <f t="shared" si="1288"/>
        <v>0</v>
      </c>
      <c r="GO123" s="326">
        <f t="shared" si="1289"/>
        <v>0</v>
      </c>
      <c r="GP123" s="326">
        <f t="shared" si="1290"/>
        <v>0</v>
      </c>
      <c r="GQ123" s="326">
        <f t="shared" si="1291"/>
        <v>0</v>
      </c>
      <c r="GR123" s="898"/>
      <c r="GS123" s="898"/>
      <c r="GT123" s="898"/>
      <c r="GU123" s="898"/>
      <c r="GV123" s="898"/>
      <c r="GW123" s="898"/>
      <c r="GX123" s="898"/>
      <c r="GY123" s="898"/>
      <c r="GZ123" s="1375"/>
      <c r="HA123" s="1225">
        <f t="shared" si="1292"/>
        <v>0</v>
      </c>
      <c r="HB123" s="1225">
        <f t="shared" si="1293"/>
        <v>0</v>
      </c>
      <c r="HC123" s="1225">
        <f t="shared" si="1294"/>
        <v>0</v>
      </c>
      <c r="HD123" s="542">
        <f t="shared" si="1295"/>
        <v>0</v>
      </c>
      <c r="HE123" s="542">
        <f t="shared" si="1296"/>
        <v>0</v>
      </c>
      <c r="HF123" s="321">
        <f t="shared" si="1297"/>
        <v>0</v>
      </c>
      <c r="HG123" s="547">
        <f t="shared" si="1298"/>
        <v>0</v>
      </c>
      <c r="HH123" s="547">
        <f t="shared" si="1299"/>
        <v>0</v>
      </c>
      <c r="HI123" s="547">
        <f t="shared" si="1300"/>
        <v>0</v>
      </c>
      <c r="HJ123" s="547">
        <f t="shared" si="1301"/>
        <v>0</v>
      </c>
      <c r="HK123" s="547">
        <f t="shared" si="1302"/>
        <v>0</v>
      </c>
      <c r="HL123" s="547">
        <f t="shared" si="1303"/>
        <v>0</v>
      </c>
      <c r="HM123" s="547">
        <f t="shared" si="1304"/>
        <v>0</v>
      </c>
      <c r="HN123" s="547">
        <f t="shared" si="1305"/>
        <v>0</v>
      </c>
      <c r="HO123" s="1225">
        <f t="shared" si="1306"/>
        <v>0</v>
      </c>
      <c r="HP123" s="542">
        <f t="shared" si="1307"/>
        <v>0</v>
      </c>
      <c r="HQ123" s="321">
        <f t="shared" si="1308"/>
        <v>0</v>
      </c>
      <c r="HR123" s="547">
        <f t="shared" si="1309"/>
        <v>0</v>
      </c>
      <c r="HS123" s="547">
        <f t="shared" si="1310"/>
        <v>0</v>
      </c>
      <c r="HT123" s="547">
        <f t="shared" si="1311"/>
        <v>0</v>
      </c>
      <c r="HU123" s="547">
        <f t="shared" si="1312"/>
        <v>0</v>
      </c>
      <c r="HV123" s="931">
        <f t="shared" si="1313"/>
        <v>0</v>
      </c>
      <c r="HW123" s="931">
        <f t="shared" si="1314"/>
        <v>0</v>
      </c>
      <c r="HX123" s="931">
        <f t="shared" si="1315"/>
        <v>0</v>
      </c>
      <c r="HY123" s="931">
        <f t="shared" si="1316"/>
        <v>0</v>
      </c>
      <c r="HZ123" s="931">
        <f t="shared" si="1317"/>
        <v>0</v>
      </c>
      <c r="IA123" s="931">
        <f t="shared" si="1318"/>
        <v>0</v>
      </c>
      <c r="IB123" s="931">
        <f t="shared" si="1319"/>
        <v>0</v>
      </c>
      <c r="IC123" s="931">
        <f t="shared" si="1320"/>
        <v>0</v>
      </c>
      <c r="ID123" s="1226">
        <f t="shared" si="1321"/>
        <v>0</v>
      </c>
      <c r="IE123" s="1226">
        <f t="shared" si="1322"/>
        <v>0</v>
      </c>
      <c r="IF123" s="1226">
        <f t="shared" si="1323"/>
        <v>0</v>
      </c>
      <c r="IG123" s="1226">
        <f t="shared" si="1324"/>
        <v>0</v>
      </c>
      <c r="IH123" s="1226">
        <f t="shared" si="1325"/>
        <v>0</v>
      </c>
      <c r="II123" s="1226">
        <f t="shared" si="1326"/>
        <v>0</v>
      </c>
      <c r="IJ123" s="1226">
        <f t="shared" si="1327"/>
        <v>0</v>
      </c>
      <c r="IK123" s="1226">
        <f t="shared" si="1328"/>
        <v>0</v>
      </c>
      <c r="IL123" s="1226">
        <f t="shared" si="1329"/>
        <v>0</v>
      </c>
      <c r="IM123" s="1226">
        <f t="shared" si="1330"/>
        <v>0</v>
      </c>
      <c r="IN123" s="1226">
        <f t="shared" si="1331"/>
        <v>0</v>
      </c>
      <c r="IO123" s="1226">
        <f t="shared" si="1332"/>
        <v>0</v>
      </c>
      <c r="IP123" s="1226">
        <f t="shared" si="1333"/>
        <v>0</v>
      </c>
      <c r="IQ123" s="1226">
        <f t="shared" si="1334"/>
        <v>0</v>
      </c>
      <c r="IR123" s="902"/>
      <c r="IS123" s="902"/>
      <c r="IT123" s="902"/>
      <c r="IU123" s="902"/>
      <c r="IV123" s="902"/>
      <c r="IW123" s="902"/>
      <c r="IX123" s="902"/>
      <c r="IY123" s="902"/>
      <c r="IZ123" s="1365"/>
      <c r="JA123" s="1231">
        <f t="shared" ref="JA123:KQ123" si="1373">SUM(BW123*$DP$23)</f>
        <v>5.45</v>
      </c>
      <c r="JB123" s="1231">
        <f t="shared" si="1373"/>
        <v>0</v>
      </c>
      <c r="JC123" s="1231">
        <f t="shared" si="1373"/>
        <v>0</v>
      </c>
      <c r="JD123" s="942">
        <f t="shared" si="1373"/>
        <v>76.300000000000011</v>
      </c>
      <c r="JE123" s="942">
        <f t="shared" si="1373"/>
        <v>0</v>
      </c>
      <c r="JF123" s="943">
        <f t="shared" si="1373"/>
        <v>65.399999999999991</v>
      </c>
      <c r="JG123" s="944">
        <f t="shared" si="1373"/>
        <v>0</v>
      </c>
      <c r="JH123" s="944">
        <f t="shared" si="1373"/>
        <v>0</v>
      </c>
      <c r="JI123" s="944">
        <f t="shared" si="1373"/>
        <v>0</v>
      </c>
      <c r="JJ123" s="944">
        <f t="shared" si="1373"/>
        <v>0</v>
      </c>
      <c r="JK123" s="944">
        <f t="shared" si="1373"/>
        <v>0</v>
      </c>
      <c r="JL123" s="944">
        <f t="shared" si="1373"/>
        <v>0</v>
      </c>
      <c r="JM123" s="944">
        <f t="shared" si="1373"/>
        <v>0</v>
      </c>
      <c r="JN123" s="944">
        <f t="shared" si="1373"/>
        <v>0</v>
      </c>
      <c r="JO123" s="1231">
        <f t="shared" si="1373"/>
        <v>0</v>
      </c>
      <c r="JP123" s="942">
        <f t="shared" si="1373"/>
        <v>0</v>
      </c>
      <c r="JQ123" s="943">
        <f t="shared" si="1373"/>
        <v>0</v>
      </c>
      <c r="JR123" s="944">
        <f t="shared" si="1373"/>
        <v>2.7250000000000001</v>
      </c>
      <c r="JS123" s="944">
        <f t="shared" si="1373"/>
        <v>0</v>
      </c>
      <c r="JT123" s="944">
        <f t="shared" si="1373"/>
        <v>3.27</v>
      </c>
      <c r="JU123" s="944">
        <f t="shared" si="1373"/>
        <v>0</v>
      </c>
      <c r="JV123" s="945">
        <f t="shared" si="1373"/>
        <v>0</v>
      </c>
      <c r="JW123" s="945">
        <f t="shared" si="1373"/>
        <v>0</v>
      </c>
      <c r="JX123" s="945">
        <f t="shared" si="1373"/>
        <v>0</v>
      </c>
      <c r="JY123" s="945">
        <f t="shared" si="1373"/>
        <v>0</v>
      </c>
      <c r="JZ123" s="945">
        <f t="shared" si="1373"/>
        <v>0</v>
      </c>
      <c r="KA123" s="945">
        <f t="shared" si="1373"/>
        <v>0</v>
      </c>
      <c r="KB123" s="945">
        <f t="shared" si="1373"/>
        <v>0</v>
      </c>
      <c r="KC123" s="945">
        <f t="shared" si="1373"/>
        <v>8.1749999999999989</v>
      </c>
      <c r="KD123" s="946">
        <f t="shared" si="1373"/>
        <v>0</v>
      </c>
      <c r="KE123" s="946">
        <f t="shared" si="1373"/>
        <v>0</v>
      </c>
      <c r="KF123" s="946">
        <f t="shared" si="1373"/>
        <v>0</v>
      </c>
      <c r="KG123" s="946">
        <f t="shared" si="1373"/>
        <v>0</v>
      </c>
      <c r="KH123" s="946">
        <f t="shared" si="1373"/>
        <v>0</v>
      </c>
      <c r="KI123" s="946">
        <f t="shared" si="1373"/>
        <v>0</v>
      </c>
      <c r="KJ123" s="946">
        <f t="shared" si="1373"/>
        <v>0</v>
      </c>
      <c r="KK123" s="946">
        <f t="shared" si="1373"/>
        <v>0</v>
      </c>
      <c r="KL123" s="946">
        <f t="shared" si="1373"/>
        <v>0</v>
      </c>
      <c r="KM123" s="946">
        <f t="shared" si="1373"/>
        <v>0</v>
      </c>
      <c r="KN123" s="946">
        <f t="shared" si="1373"/>
        <v>0</v>
      </c>
      <c r="KO123" s="946">
        <f t="shared" si="1373"/>
        <v>0</v>
      </c>
      <c r="KP123" s="946">
        <f t="shared" si="1373"/>
        <v>0</v>
      </c>
      <c r="KQ123" s="946">
        <f t="shared" si="1373"/>
        <v>0</v>
      </c>
      <c r="KR123" s="898"/>
      <c r="KS123" s="898"/>
      <c r="KT123" s="898"/>
      <c r="KU123" s="898"/>
      <c r="KV123" s="898"/>
      <c r="KW123" s="898"/>
      <c r="KX123" s="898"/>
      <c r="KY123" s="898"/>
      <c r="KZ123" s="1363"/>
      <c r="LA123" s="1217">
        <f t="shared" ref="LA123:MM123" si="1374">SUM(JA123/$DO$23)</f>
        <v>5.7610993657505292</v>
      </c>
      <c r="LB123" s="1217">
        <f t="shared" si="1374"/>
        <v>0</v>
      </c>
      <c r="LC123" s="1217">
        <f t="shared" si="1374"/>
        <v>0</v>
      </c>
      <c r="LD123" s="545">
        <f t="shared" si="1374"/>
        <v>80.655391120507417</v>
      </c>
      <c r="LE123" s="545">
        <f t="shared" si="1374"/>
        <v>0</v>
      </c>
      <c r="LF123" s="329">
        <f t="shared" si="1374"/>
        <v>69.133192389006339</v>
      </c>
      <c r="LG123" s="550">
        <f t="shared" si="1374"/>
        <v>0</v>
      </c>
      <c r="LH123" s="550">
        <f t="shared" si="1374"/>
        <v>0</v>
      </c>
      <c r="LI123" s="550">
        <f t="shared" si="1374"/>
        <v>0</v>
      </c>
      <c r="LJ123" s="550">
        <f t="shared" si="1374"/>
        <v>0</v>
      </c>
      <c r="LK123" s="550">
        <f t="shared" si="1374"/>
        <v>0</v>
      </c>
      <c r="LL123" s="550">
        <f t="shared" si="1374"/>
        <v>0</v>
      </c>
      <c r="LM123" s="550">
        <f t="shared" si="1374"/>
        <v>0</v>
      </c>
      <c r="LN123" s="550">
        <f t="shared" si="1374"/>
        <v>0</v>
      </c>
      <c r="LO123" s="1217">
        <f t="shared" si="1374"/>
        <v>0</v>
      </c>
      <c r="LP123" s="1217">
        <f t="shared" si="1374"/>
        <v>0</v>
      </c>
      <c r="LQ123" s="1217">
        <f t="shared" si="1374"/>
        <v>0</v>
      </c>
      <c r="LR123" s="550">
        <f t="shared" si="1374"/>
        <v>2.8805496828752646</v>
      </c>
      <c r="LS123" s="550">
        <f t="shared" si="1374"/>
        <v>0</v>
      </c>
      <c r="LT123" s="550">
        <f t="shared" si="1374"/>
        <v>3.4566596194503174</v>
      </c>
      <c r="LU123" s="550">
        <f t="shared" si="1374"/>
        <v>0</v>
      </c>
      <c r="LV123" s="932">
        <f t="shared" si="1374"/>
        <v>0</v>
      </c>
      <c r="LW123" s="932">
        <f t="shared" si="1374"/>
        <v>0</v>
      </c>
      <c r="LX123" s="932">
        <f t="shared" si="1374"/>
        <v>0</v>
      </c>
      <c r="LY123" s="932">
        <f t="shared" si="1374"/>
        <v>0</v>
      </c>
      <c r="LZ123" s="932">
        <f t="shared" si="1374"/>
        <v>0</v>
      </c>
      <c r="MA123" s="932">
        <f t="shared" si="1374"/>
        <v>0</v>
      </c>
      <c r="MB123" s="932">
        <f t="shared" si="1374"/>
        <v>0</v>
      </c>
      <c r="MC123" s="932">
        <f t="shared" si="1374"/>
        <v>8.6416490486257924</v>
      </c>
      <c r="MD123" s="932">
        <f t="shared" si="1374"/>
        <v>0</v>
      </c>
      <c r="ME123" s="327">
        <f t="shared" si="1374"/>
        <v>0</v>
      </c>
      <c r="MF123" s="327">
        <f t="shared" si="1374"/>
        <v>0</v>
      </c>
      <c r="MG123" s="327">
        <f t="shared" si="1374"/>
        <v>0</v>
      </c>
      <c r="MH123" s="327">
        <f t="shared" si="1374"/>
        <v>0</v>
      </c>
      <c r="MI123" s="327">
        <f t="shared" si="1374"/>
        <v>0</v>
      </c>
      <c r="MJ123" s="327">
        <f t="shared" si="1374"/>
        <v>0</v>
      </c>
      <c r="MK123" s="327">
        <f t="shared" si="1374"/>
        <v>0</v>
      </c>
      <c r="ML123" s="327">
        <f t="shared" si="1374"/>
        <v>0</v>
      </c>
      <c r="MM123" s="327">
        <f t="shared" si="1374"/>
        <v>0</v>
      </c>
      <c r="MN123" s="327">
        <f t="shared" ref="MN123:MP123" si="1375">SUM(KN123/$DO$23)</f>
        <v>0</v>
      </c>
      <c r="MO123" s="327">
        <f t="shared" si="1375"/>
        <v>0</v>
      </c>
      <c r="MP123" s="327">
        <f t="shared" si="1375"/>
        <v>0</v>
      </c>
      <c r="MQ123" s="327">
        <f>SUM(KQ123/$DO$23)</f>
        <v>0</v>
      </c>
    </row>
    <row r="124" spans="1:355" s="317" customFormat="1" ht="15" hidden="1" customHeight="1" outlineLevel="1" thickTop="1" thickBot="1" x14ac:dyDescent="0.3">
      <c r="A124" s="941"/>
      <c r="B124" s="1919" t="s">
        <v>960</v>
      </c>
      <c r="C124" s="1920"/>
      <c r="D124" s="655"/>
      <c r="E124" s="770"/>
      <c r="F124" s="757"/>
      <c r="G124" s="638"/>
      <c r="H124" s="627"/>
      <c r="I124" s="639"/>
      <c r="J124" s="770"/>
      <c r="K124" s="757"/>
      <c r="L124" s="878"/>
      <c r="M124" s="813"/>
      <c r="N124" s="814"/>
      <c r="O124" s="1537"/>
      <c r="P124" s="815"/>
      <c r="Q124" s="813"/>
      <c r="R124" s="814"/>
      <c r="S124" s="1537"/>
      <c r="T124" s="815"/>
      <c r="U124" s="813"/>
      <c r="V124" s="814"/>
      <c r="W124" s="1537"/>
      <c r="X124" s="815"/>
      <c r="Y124" s="813"/>
      <c r="Z124" s="814"/>
      <c r="AA124" s="1537"/>
      <c r="AB124" s="815"/>
      <c r="AC124" s="813"/>
      <c r="AD124" s="814"/>
      <c r="AE124" s="1537"/>
      <c r="AF124" s="815"/>
      <c r="AG124" s="813"/>
      <c r="AH124" s="814"/>
      <c r="AI124" s="1537"/>
      <c r="AJ124" s="815"/>
      <c r="AK124" s="813"/>
      <c r="AL124" s="814"/>
      <c r="AM124" s="1537"/>
      <c r="AN124" s="815"/>
      <c r="AO124" s="813"/>
      <c r="AP124" s="814"/>
      <c r="AQ124" s="1537"/>
      <c r="AR124" s="815"/>
      <c r="AS124" s="813"/>
      <c r="AT124" s="814"/>
      <c r="AU124" s="1537"/>
      <c r="AV124" s="815"/>
      <c r="AW124" s="813"/>
      <c r="AX124" s="814"/>
      <c r="AY124" s="1537"/>
      <c r="AZ124" s="815"/>
      <c r="BA124" s="813"/>
      <c r="BB124" s="816"/>
      <c r="BC124" s="757"/>
      <c r="BD124" s="815"/>
      <c r="BE124" s="813"/>
      <c r="BF124" s="757"/>
      <c r="BG124" s="815"/>
      <c r="BH124" s="815"/>
      <c r="BI124" s="815"/>
      <c r="BJ124" s="815"/>
      <c r="BK124" s="816"/>
      <c r="BL124" s="1586"/>
      <c r="BM124" s="1586"/>
      <c r="BN124" s="1586"/>
      <c r="BO124" s="1586"/>
      <c r="BP124" s="1587"/>
      <c r="BQ124" s="1484"/>
      <c r="BR124" s="734">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692">
        <f t="shared" si="1371"/>
        <v>0</v>
      </c>
      <c r="BT124" s="693">
        <f>AV112</f>
        <v>0</v>
      </c>
      <c r="BU124" s="1146" t="str">
        <f>$BU$24</f>
        <v>KoolBloom (Dry)</v>
      </c>
      <c r="BV124" s="695" t="str">
        <f>$BV$24</f>
        <v>Booster</v>
      </c>
      <c r="BW124" s="1239">
        <f>BW$24</f>
        <v>0.02</v>
      </c>
      <c r="BX124" s="1239">
        <f t="shared" ref="BX124:DM124" si="1376">BX$24</f>
        <v>0</v>
      </c>
      <c r="BY124" s="1239">
        <f t="shared" si="1376"/>
        <v>0</v>
      </c>
      <c r="BZ124" s="1240">
        <f t="shared" si="1376"/>
        <v>0.45</v>
      </c>
      <c r="CA124" s="1240">
        <f t="shared" si="1376"/>
        <v>0</v>
      </c>
      <c r="CB124" s="1241">
        <f t="shared" si="1376"/>
        <v>0.28000000000000003</v>
      </c>
      <c r="CC124" s="1242">
        <f t="shared" si="1376"/>
        <v>0</v>
      </c>
      <c r="CD124" s="1242">
        <f t="shared" si="1376"/>
        <v>0</v>
      </c>
      <c r="CE124" s="1242">
        <f t="shared" si="1376"/>
        <v>0</v>
      </c>
      <c r="CF124" s="1242">
        <f t="shared" si="1376"/>
        <v>0</v>
      </c>
      <c r="CG124" s="1242">
        <f t="shared" si="1376"/>
        <v>0</v>
      </c>
      <c r="CH124" s="1242">
        <f t="shared" si="1376"/>
        <v>0</v>
      </c>
      <c r="CI124" s="1242">
        <f t="shared" si="1376"/>
        <v>0</v>
      </c>
      <c r="CJ124" s="1242">
        <f t="shared" si="1376"/>
        <v>0</v>
      </c>
      <c r="CK124" s="1239">
        <f t="shared" si="1376"/>
        <v>0</v>
      </c>
      <c r="CL124" s="1240">
        <f t="shared" si="1376"/>
        <v>0</v>
      </c>
      <c r="CM124" s="1241">
        <f t="shared" si="1376"/>
        <v>0</v>
      </c>
      <c r="CN124" s="1242">
        <f t="shared" si="1376"/>
        <v>0.01</v>
      </c>
      <c r="CO124" s="1242">
        <f t="shared" si="1376"/>
        <v>0</v>
      </c>
      <c r="CP124" s="1242">
        <f t="shared" si="1376"/>
        <v>1.4999999999999999E-2</v>
      </c>
      <c r="CQ124" s="1242">
        <f t="shared" si="1376"/>
        <v>0</v>
      </c>
      <c r="CR124" s="1243">
        <f t="shared" si="1376"/>
        <v>0</v>
      </c>
      <c r="CS124" s="1243">
        <f t="shared" si="1376"/>
        <v>0</v>
      </c>
      <c r="CT124" s="1243">
        <f t="shared" si="1376"/>
        <v>0</v>
      </c>
      <c r="CU124" s="1243">
        <f t="shared" si="1376"/>
        <v>1.0000000000000001E-5</v>
      </c>
      <c r="CV124" s="1243">
        <f t="shared" si="1376"/>
        <v>0</v>
      </c>
      <c r="CW124" s="1243">
        <f t="shared" si="1376"/>
        <v>0</v>
      </c>
      <c r="CX124" s="1243">
        <f t="shared" si="1376"/>
        <v>0</v>
      </c>
      <c r="CY124" s="1243">
        <f t="shared" si="1376"/>
        <v>0</v>
      </c>
      <c r="CZ124" s="1244">
        <f t="shared" si="1376"/>
        <v>0</v>
      </c>
      <c r="DA124" s="1244">
        <f t="shared" si="1376"/>
        <v>0</v>
      </c>
      <c r="DB124" s="1244">
        <f t="shared" si="1376"/>
        <v>0</v>
      </c>
      <c r="DC124" s="1244">
        <f t="shared" si="1376"/>
        <v>0</v>
      </c>
      <c r="DD124" s="1244">
        <f t="shared" si="1376"/>
        <v>0</v>
      </c>
      <c r="DE124" s="1244">
        <f t="shared" si="1376"/>
        <v>0</v>
      </c>
      <c r="DF124" s="1244">
        <f t="shared" si="1376"/>
        <v>0</v>
      </c>
      <c r="DG124" s="1244">
        <f t="shared" si="1376"/>
        <v>0</v>
      </c>
      <c r="DH124" s="1244">
        <f t="shared" si="1376"/>
        <v>0</v>
      </c>
      <c r="DI124" s="1244">
        <f t="shared" si="1376"/>
        <v>0</v>
      </c>
      <c r="DJ124" s="1244">
        <f t="shared" si="1376"/>
        <v>0</v>
      </c>
      <c r="DK124" s="1244">
        <f t="shared" si="1376"/>
        <v>0</v>
      </c>
      <c r="DL124" s="1244">
        <f t="shared" si="1376"/>
        <v>0</v>
      </c>
      <c r="DM124" s="1244">
        <f t="shared" si="1376"/>
        <v>0</v>
      </c>
      <c r="DN124" s="933"/>
      <c r="DT124" s="739"/>
      <c r="EM124" s="898"/>
      <c r="EN124" s="898"/>
      <c r="EO124" s="898"/>
      <c r="EP124" s="898"/>
      <c r="EQ124" s="898"/>
      <c r="ER124" s="898"/>
      <c r="ES124" s="898"/>
      <c r="ET124" s="898"/>
      <c r="EU124" s="898"/>
      <c r="EV124" s="898"/>
      <c r="EW124" s="898"/>
      <c r="EX124" s="898"/>
      <c r="EY124" s="898"/>
      <c r="EZ124" s="1348" t="str">
        <f t="shared" si="1249"/>
        <v>KoolBloom (Dry)</v>
      </c>
      <c r="FA124" s="1224">
        <f t="shared" si="1250"/>
        <v>0</v>
      </c>
      <c r="FB124" s="1224">
        <f t="shared" si="1251"/>
        <v>0</v>
      </c>
      <c r="FC124" s="1224">
        <f t="shared" si="1252"/>
        <v>0</v>
      </c>
      <c r="FD124" s="544">
        <f t="shared" si="1253"/>
        <v>0</v>
      </c>
      <c r="FE124" s="544">
        <f t="shared" si="1254"/>
        <v>0</v>
      </c>
      <c r="FF124" s="324">
        <f t="shared" si="1255"/>
        <v>0</v>
      </c>
      <c r="FG124" s="549">
        <f t="shared" si="1256"/>
        <v>0</v>
      </c>
      <c r="FH124" s="549">
        <f t="shared" si="1257"/>
        <v>0</v>
      </c>
      <c r="FI124" s="549">
        <f t="shared" si="1258"/>
        <v>0</v>
      </c>
      <c r="FJ124" s="549">
        <f t="shared" si="1259"/>
        <v>0</v>
      </c>
      <c r="FK124" s="549">
        <f t="shared" si="1260"/>
        <v>0</v>
      </c>
      <c r="FL124" s="549">
        <f t="shared" si="1261"/>
        <v>0</v>
      </c>
      <c r="FM124" s="549">
        <f t="shared" si="1262"/>
        <v>0</v>
      </c>
      <c r="FN124" s="549">
        <f t="shared" si="1263"/>
        <v>0</v>
      </c>
      <c r="FO124" s="1203">
        <f t="shared" si="1264"/>
        <v>0</v>
      </c>
      <c r="FP124" s="544">
        <f t="shared" si="1265"/>
        <v>0</v>
      </c>
      <c r="FQ124" s="324">
        <f t="shared" si="1266"/>
        <v>0</v>
      </c>
      <c r="FR124" s="548">
        <f t="shared" si="1267"/>
        <v>0</v>
      </c>
      <c r="FS124" s="548">
        <f t="shared" si="1268"/>
        <v>0</v>
      </c>
      <c r="FT124" s="548">
        <f t="shared" si="1339"/>
        <v>0</v>
      </c>
      <c r="FU124" s="548">
        <f t="shared" si="1269"/>
        <v>0</v>
      </c>
      <c r="FV124" s="928">
        <f t="shared" si="1270"/>
        <v>0</v>
      </c>
      <c r="FW124" s="928">
        <f t="shared" si="1271"/>
        <v>0</v>
      </c>
      <c r="FX124" s="928">
        <f t="shared" si="1272"/>
        <v>0</v>
      </c>
      <c r="FY124" s="928">
        <f t="shared" si="1273"/>
        <v>0</v>
      </c>
      <c r="FZ124" s="928">
        <f t="shared" si="1274"/>
        <v>0</v>
      </c>
      <c r="GA124" s="928">
        <f t="shared" si="1275"/>
        <v>0</v>
      </c>
      <c r="GB124" s="928">
        <f t="shared" si="1276"/>
        <v>0</v>
      </c>
      <c r="GC124" s="928">
        <f t="shared" si="1277"/>
        <v>0</v>
      </c>
      <c r="GD124" s="326">
        <f t="shared" si="1278"/>
        <v>0</v>
      </c>
      <c r="GE124" s="326">
        <f t="shared" si="1279"/>
        <v>0</v>
      </c>
      <c r="GF124" s="326">
        <f t="shared" si="1280"/>
        <v>0</v>
      </c>
      <c r="GG124" s="326">
        <f t="shared" si="1281"/>
        <v>0</v>
      </c>
      <c r="GH124" s="326">
        <f t="shared" si="1282"/>
        <v>0</v>
      </c>
      <c r="GI124" s="326">
        <f t="shared" si="1283"/>
        <v>0</v>
      </c>
      <c r="GJ124" s="326">
        <f t="shared" si="1284"/>
        <v>0</v>
      </c>
      <c r="GK124" s="326">
        <f t="shared" si="1285"/>
        <v>0</v>
      </c>
      <c r="GL124" s="326">
        <f t="shared" si="1286"/>
        <v>0</v>
      </c>
      <c r="GM124" s="326">
        <f t="shared" si="1287"/>
        <v>0</v>
      </c>
      <c r="GN124" s="326">
        <f t="shared" si="1288"/>
        <v>0</v>
      </c>
      <c r="GO124" s="326">
        <f t="shared" si="1289"/>
        <v>0</v>
      </c>
      <c r="GP124" s="326">
        <f t="shared" si="1290"/>
        <v>0</v>
      </c>
      <c r="GQ124" s="326">
        <f t="shared" si="1291"/>
        <v>0</v>
      </c>
      <c r="GR124" s="898"/>
      <c r="GS124" s="898"/>
      <c r="GT124" s="898"/>
      <c r="GU124" s="898"/>
      <c r="GV124" s="898"/>
      <c r="GW124" s="898"/>
      <c r="GX124" s="898"/>
      <c r="GY124" s="898"/>
      <c r="GZ124" s="1375"/>
      <c r="HA124" s="1225">
        <f t="shared" si="1292"/>
        <v>0</v>
      </c>
      <c r="HB124" s="1225">
        <f t="shared" si="1293"/>
        <v>0</v>
      </c>
      <c r="HC124" s="1225">
        <f t="shared" si="1294"/>
        <v>0</v>
      </c>
      <c r="HD124" s="542">
        <f t="shared" si="1295"/>
        <v>0</v>
      </c>
      <c r="HE124" s="542">
        <f t="shared" si="1296"/>
        <v>0</v>
      </c>
      <c r="HF124" s="321">
        <f t="shared" si="1297"/>
        <v>0</v>
      </c>
      <c r="HG124" s="547">
        <f t="shared" si="1298"/>
        <v>0</v>
      </c>
      <c r="HH124" s="547">
        <f t="shared" si="1299"/>
        <v>0</v>
      </c>
      <c r="HI124" s="547">
        <f t="shared" si="1300"/>
        <v>0</v>
      </c>
      <c r="HJ124" s="547">
        <f t="shared" si="1301"/>
        <v>0</v>
      </c>
      <c r="HK124" s="547">
        <f t="shared" si="1302"/>
        <v>0</v>
      </c>
      <c r="HL124" s="547">
        <f t="shared" si="1303"/>
        <v>0</v>
      </c>
      <c r="HM124" s="547">
        <f t="shared" si="1304"/>
        <v>0</v>
      </c>
      <c r="HN124" s="547">
        <f t="shared" si="1305"/>
        <v>0</v>
      </c>
      <c r="HO124" s="1225">
        <f t="shared" si="1306"/>
        <v>0</v>
      </c>
      <c r="HP124" s="542">
        <f t="shared" si="1307"/>
        <v>0</v>
      </c>
      <c r="HQ124" s="321">
        <f t="shared" si="1308"/>
        <v>0</v>
      </c>
      <c r="HR124" s="547">
        <f t="shared" si="1309"/>
        <v>0</v>
      </c>
      <c r="HS124" s="547">
        <f t="shared" si="1310"/>
        <v>0</v>
      </c>
      <c r="HT124" s="547">
        <f t="shared" si="1311"/>
        <v>0</v>
      </c>
      <c r="HU124" s="547">
        <f t="shared" si="1312"/>
        <v>0</v>
      </c>
      <c r="HV124" s="931">
        <f t="shared" si="1313"/>
        <v>0</v>
      </c>
      <c r="HW124" s="931">
        <f t="shared" si="1314"/>
        <v>0</v>
      </c>
      <c r="HX124" s="931">
        <f t="shared" si="1315"/>
        <v>0</v>
      </c>
      <c r="HY124" s="931">
        <f t="shared" si="1316"/>
        <v>0</v>
      </c>
      <c r="HZ124" s="931">
        <f t="shared" si="1317"/>
        <v>0</v>
      </c>
      <c r="IA124" s="931">
        <f t="shared" si="1318"/>
        <v>0</v>
      </c>
      <c r="IB124" s="931">
        <f t="shared" si="1319"/>
        <v>0</v>
      </c>
      <c r="IC124" s="931">
        <f t="shared" si="1320"/>
        <v>0</v>
      </c>
      <c r="ID124" s="1226">
        <f t="shared" si="1321"/>
        <v>0</v>
      </c>
      <c r="IE124" s="1226">
        <f t="shared" si="1322"/>
        <v>0</v>
      </c>
      <c r="IF124" s="1226">
        <f t="shared" si="1323"/>
        <v>0</v>
      </c>
      <c r="IG124" s="1226">
        <f t="shared" si="1324"/>
        <v>0</v>
      </c>
      <c r="IH124" s="1226">
        <f t="shared" si="1325"/>
        <v>0</v>
      </c>
      <c r="II124" s="1226">
        <f t="shared" si="1326"/>
        <v>0</v>
      </c>
      <c r="IJ124" s="1226">
        <f t="shared" si="1327"/>
        <v>0</v>
      </c>
      <c r="IK124" s="1226">
        <f t="shared" si="1328"/>
        <v>0</v>
      </c>
      <c r="IL124" s="1226">
        <f t="shared" si="1329"/>
        <v>0</v>
      </c>
      <c r="IM124" s="1226">
        <f t="shared" si="1330"/>
        <v>0</v>
      </c>
      <c r="IN124" s="1226">
        <f t="shared" si="1331"/>
        <v>0</v>
      </c>
      <c r="IO124" s="1226">
        <f t="shared" si="1332"/>
        <v>0</v>
      </c>
      <c r="IP124" s="1226">
        <f t="shared" si="1333"/>
        <v>0</v>
      </c>
      <c r="IQ124" s="1226">
        <f t="shared" si="1334"/>
        <v>0</v>
      </c>
      <c r="IR124" s="902"/>
      <c r="IS124" s="902"/>
      <c r="IT124" s="902"/>
      <c r="IU124" s="902"/>
      <c r="IV124" s="902"/>
      <c r="IW124" s="902"/>
      <c r="IX124" s="902"/>
      <c r="IY124" s="902"/>
      <c r="IZ124" s="1365"/>
      <c r="JA124" s="1231">
        <f t="shared" ref="JA124:KQ124" si="1377">SUM(BW124*$DP$24)</f>
        <v>20</v>
      </c>
      <c r="JB124" s="1231">
        <f t="shared" si="1377"/>
        <v>0</v>
      </c>
      <c r="JC124" s="1231">
        <f t="shared" si="1377"/>
        <v>0</v>
      </c>
      <c r="JD124" s="942">
        <f t="shared" si="1377"/>
        <v>450</v>
      </c>
      <c r="JE124" s="942">
        <f t="shared" si="1377"/>
        <v>0</v>
      </c>
      <c r="JF124" s="943">
        <f t="shared" si="1377"/>
        <v>280</v>
      </c>
      <c r="JG124" s="944">
        <f t="shared" si="1377"/>
        <v>0</v>
      </c>
      <c r="JH124" s="944">
        <f t="shared" si="1377"/>
        <v>0</v>
      </c>
      <c r="JI124" s="944">
        <f t="shared" si="1377"/>
        <v>0</v>
      </c>
      <c r="JJ124" s="944">
        <f t="shared" si="1377"/>
        <v>0</v>
      </c>
      <c r="JK124" s="944">
        <f t="shared" si="1377"/>
        <v>0</v>
      </c>
      <c r="JL124" s="944">
        <f t="shared" si="1377"/>
        <v>0</v>
      </c>
      <c r="JM124" s="944">
        <f t="shared" si="1377"/>
        <v>0</v>
      </c>
      <c r="JN124" s="944">
        <f t="shared" si="1377"/>
        <v>0</v>
      </c>
      <c r="JO124" s="1231">
        <f t="shared" si="1377"/>
        <v>0</v>
      </c>
      <c r="JP124" s="942">
        <f t="shared" si="1377"/>
        <v>0</v>
      </c>
      <c r="JQ124" s="943">
        <f t="shared" si="1377"/>
        <v>0</v>
      </c>
      <c r="JR124" s="944">
        <f t="shared" si="1377"/>
        <v>10</v>
      </c>
      <c r="JS124" s="944">
        <f t="shared" si="1377"/>
        <v>0</v>
      </c>
      <c r="JT124" s="944">
        <f t="shared" si="1377"/>
        <v>15</v>
      </c>
      <c r="JU124" s="944">
        <f t="shared" si="1377"/>
        <v>0</v>
      </c>
      <c r="JV124" s="945">
        <f t="shared" si="1377"/>
        <v>0</v>
      </c>
      <c r="JW124" s="945">
        <f t="shared" si="1377"/>
        <v>0</v>
      </c>
      <c r="JX124" s="945">
        <f t="shared" si="1377"/>
        <v>0</v>
      </c>
      <c r="JY124" s="945">
        <f t="shared" si="1377"/>
        <v>0.01</v>
      </c>
      <c r="JZ124" s="945">
        <f t="shared" si="1377"/>
        <v>0</v>
      </c>
      <c r="KA124" s="945">
        <f t="shared" si="1377"/>
        <v>0</v>
      </c>
      <c r="KB124" s="945">
        <f t="shared" si="1377"/>
        <v>0</v>
      </c>
      <c r="KC124" s="945">
        <f t="shared" si="1377"/>
        <v>0</v>
      </c>
      <c r="KD124" s="946">
        <f t="shared" si="1377"/>
        <v>0</v>
      </c>
      <c r="KE124" s="946">
        <f t="shared" si="1377"/>
        <v>0</v>
      </c>
      <c r="KF124" s="946">
        <f t="shared" si="1377"/>
        <v>0</v>
      </c>
      <c r="KG124" s="946">
        <f t="shared" si="1377"/>
        <v>0</v>
      </c>
      <c r="KH124" s="946">
        <f t="shared" si="1377"/>
        <v>0</v>
      </c>
      <c r="KI124" s="946">
        <f t="shared" si="1377"/>
        <v>0</v>
      </c>
      <c r="KJ124" s="946">
        <f t="shared" si="1377"/>
        <v>0</v>
      </c>
      <c r="KK124" s="946">
        <f t="shared" si="1377"/>
        <v>0</v>
      </c>
      <c r="KL124" s="946">
        <f t="shared" si="1377"/>
        <v>0</v>
      </c>
      <c r="KM124" s="946">
        <f t="shared" si="1377"/>
        <v>0</v>
      </c>
      <c r="KN124" s="946">
        <f t="shared" si="1377"/>
        <v>0</v>
      </c>
      <c r="KO124" s="946">
        <f t="shared" si="1377"/>
        <v>0</v>
      </c>
      <c r="KP124" s="946">
        <f t="shared" si="1377"/>
        <v>0</v>
      </c>
      <c r="KQ124" s="946">
        <f t="shared" si="1377"/>
        <v>0</v>
      </c>
      <c r="KR124" s="898"/>
      <c r="KS124" s="898"/>
      <c r="KT124" s="898"/>
      <c r="KU124" s="898"/>
      <c r="KV124" s="898"/>
      <c r="KW124" s="898"/>
      <c r="KX124" s="898"/>
      <c r="KY124" s="898"/>
      <c r="KZ124" s="1363"/>
      <c r="LA124" s="1217">
        <f t="shared" ref="LA124:MM124" si="1378">SUM(JA124/$DO$24)</f>
        <v>20</v>
      </c>
      <c r="LB124" s="1217">
        <f t="shared" si="1378"/>
        <v>0</v>
      </c>
      <c r="LC124" s="1217">
        <f t="shared" si="1378"/>
        <v>0</v>
      </c>
      <c r="LD124" s="545">
        <f t="shared" si="1378"/>
        <v>450</v>
      </c>
      <c r="LE124" s="545">
        <f t="shared" si="1378"/>
        <v>0</v>
      </c>
      <c r="LF124" s="329">
        <f t="shared" si="1378"/>
        <v>280</v>
      </c>
      <c r="LG124" s="550">
        <f t="shared" si="1378"/>
        <v>0</v>
      </c>
      <c r="LH124" s="550">
        <f t="shared" si="1378"/>
        <v>0</v>
      </c>
      <c r="LI124" s="550">
        <f t="shared" si="1378"/>
        <v>0</v>
      </c>
      <c r="LJ124" s="550">
        <f t="shared" si="1378"/>
        <v>0</v>
      </c>
      <c r="LK124" s="550">
        <f t="shared" si="1378"/>
        <v>0</v>
      </c>
      <c r="LL124" s="550">
        <f t="shared" si="1378"/>
        <v>0</v>
      </c>
      <c r="LM124" s="550">
        <f t="shared" si="1378"/>
        <v>0</v>
      </c>
      <c r="LN124" s="550">
        <f t="shared" si="1378"/>
        <v>0</v>
      </c>
      <c r="LO124" s="1217">
        <f t="shared" si="1378"/>
        <v>0</v>
      </c>
      <c r="LP124" s="1217">
        <f t="shared" si="1378"/>
        <v>0</v>
      </c>
      <c r="LQ124" s="1217">
        <f t="shared" si="1378"/>
        <v>0</v>
      </c>
      <c r="LR124" s="550">
        <f t="shared" si="1378"/>
        <v>10</v>
      </c>
      <c r="LS124" s="550">
        <f t="shared" si="1378"/>
        <v>0</v>
      </c>
      <c r="LT124" s="550">
        <f t="shared" si="1378"/>
        <v>15</v>
      </c>
      <c r="LU124" s="550">
        <f t="shared" si="1378"/>
        <v>0</v>
      </c>
      <c r="LV124" s="932">
        <f t="shared" si="1378"/>
        <v>0</v>
      </c>
      <c r="LW124" s="932">
        <f t="shared" si="1378"/>
        <v>0</v>
      </c>
      <c r="LX124" s="932">
        <f t="shared" si="1378"/>
        <v>0</v>
      </c>
      <c r="LY124" s="932">
        <f t="shared" si="1378"/>
        <v>0.01</v>
      </c>
      <c r="LZ124" s="932">
        <f t="shared" si="1378"/>
        <v>0</v>
      </c>
      <c r="MA124" s="932">
        <f t="shared" si="1378"/>
        <v>0</v>
      </c>
      <c r="MB124" s="932">
        <f t="shared" si="1378"/>
        <v>0</v>
      </c>
      <c r="MC124" s="932">
        <f t="shared" si="1378"/>
        <v>0</v>
      </c>
      <c r="MD124" s="932">
        <f t="shared" si="1378"/>
        <v>0</v>
      </c>
      <c r="ME124" s="327">
        <f t="shared" si="1378"/>
        <v>0</v>
      </c>
      <c r="MF124" s="327">
        <f t="shared" si="1378"/>
        <v>0</v>
      </c>
      <c r="MG124" s="327">
        <f t="shared" si="1378"/>
        <v>0</v>
      </c>
      <c r="MH124" s="327">
        <f t="shared" si="1378"/>
        <v>0</v>
      </c>
      <c r="MI124" s="327">
        <f t="shared" si="1378"/>
        <v>0</v>
      </c>
      <c r="MJ124" s="327">
        <f t="shared" si="1378"/>
        <v>0</v>
      </c>
      <c r="MK124" s="327">
        <f t="shared" si="1378"/>
        <v>0</v>
      </c>
      <c r="ML124" s="327">
        <f t="shared" si="1378"/>
        <v>0</v>
      </c>
      <c r="MM124" s="327">
        <f t="shared" si="1378"/>
        <v>0</v>
      </c>
      <c r="MN124" s="327">
        <f t="shared" ref="MN124:MP124" si="1379">SUM(KN124/$DO$24)</f>
        <v>0</v>
      </c>
      <c r="MO124" s="327">
        <f t="shared" si="1379"/>
        <v>0</v>
      </c>
      <c r="MP124" s="327">
        <f t="shared" si="1379"/>
        <v>0</v>
      </c>
      <c r="MQ124" s="327">
        <f>SUM(KQ124/$DO$24)</f>
        <v>0</v>
      </c>
    </row>
    <row r="125" spans="1:355" s="317" customFormat="1" ht="15" hidden="1" customHeight="1" outlineLevel="1" thickTop="1" thickBot="1" x14ac:dyDescent="0.3">
      <c r="A125" s="941"/>
      <c r="B125" s="1921" t="s">
        <v>957</v>
      </c>
      <c r="C125" s="1922"/>
      <c r="D125" s="655"/>
      <c r="E125" s="770"/>
      <c r="F125" s="757"/>
      <c r="G125" s="638"/>
      <c r="H125" s="627"/>
      <c r="I125" s="639"/>
      <c r="J125" s="770"/>
      <c r="K125" s="757"/>
      <c r="L125" s="878"/>
      <c r="M125" s="813"/>
      <c r="N125" s="814"/>
      <c r="O125" s="1537"/>
      <c r="P125" s="815"/>
      <c r="Q125" s="813"/>
      <c r="R125" s="814"/>
      <c r="S125" s="1537"/>
      <c r="T125" s="815"/>
      <c r="U125" s="813"/>
      <c r="V125" s="814"/>
      <c r="W125" s="1537"/>
      <c r="X125" s="815"/>
      <c r="Y125" s="813"/>
      <c r="Z125" s="814"/>
      <c r="AA125" s="1537"/>
      <c r="AB125" s="815"/>
      <c r="AC125" s="813"/>
      <c r="AD125" s="814"/>
      <c r="AE125" s="1537"/>
      <c r="AF125" s="815"/>
      <c r="AG125" s="813"/>
      <c r="AH125" s="814"/>
      <c r="AI125" s="1537"/>
      <c r="AJ125" s="815"/>
      <c r="AK125" s="813"/>
      <c r="AL125" s="814"/>
      <c r="AM125" s="1537"/>
      <c r="AN125" s="815"/>
      <c r="AO125" s="813"/>
      <c r="AP125" s="814"/>
      <c r="AQ125" s="1537"/>
      <c r="AR125" s="815"/>
      <c r="AS125" s="813"/>
      <c r="AT125" s="814"/>
      <c r="AU125" s="1537"/>
      <c r="AV125" s="815"/>
      <c r="AW125" s="813"/>
      <c r="AX125" s="814"/>
      <c r="AY125" s="1537"/>
      <c r="AZ125" s="815"/>
      <c r="BA125" s="813"/>
      <c r="BB125" s="816"/>
      <c r="BC125" s="757"/>
      <c r="BD125" s="815"/>
      <c r="BE125" s="813"/>
      <c r="BF125" s="757"/>
      <c r="BG125" s="815"/>
      <c r="BH125" s="815"/>
      <c r="BI125" s="815"/>
      <c r="BJ125" s="815"/>
      <c r="BK125" s="816"/>
      <c r="BL125" s="1586"/>
      <c r="BM125" s="1586"/>
      <c r="BN125" s="1586"/>
      <c r="BO125" s="1586"/>
      <c r="BP125" s="1587"/>
      <c r="BQ125" s="1484"/>
      <c r="BR125" s="734">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29.98678996036988</v>
      </c>
      <c r="BS125" s="692">
        <f t="shared" si="1371"/>
        <v>29.98678996036988</v>
      </c>
      <c r="BT125" s="696">
        <f>AZ110</f>
        <v>0.5</v>
      </c>
      <c r="BU125" s="1147" t="str">
        <f>$BU$25</f>
        <v>Epsom Salt</v>
      </c>
      <c r="BV125" s="1159" t="str">
        <f>$BV$25</f>
        <v>Additives</v>
      </c>
      <c r="BW125" s="1239">
        <f>BW$25</f>
        <v>0</v>
      </c>
      <c r="BX125" s="1239">
        <f t="shared" ref="BX125:DM125" si="1380">BX$25</f>
        <v>0</v>
      </c>
      <c r="BY125" s="1239">
        <f t="shared" si="1380"/>
        <v>0</v>
      </c>
      <c r="BZ125" s="1240">
        <f t="shared" si="1380"/>
        <v>0</v>
      </c>
      <c r="CA125" s="1240">
        <f t="shared" si="1380"/>
        <v>0</v>
      </c>
      <c r="CB125" s="1241">
        <f t="shared" si="1380"/>
        <v>0</v>
      </c>
      <c r="CC125" s="1242">
        <f t="shared" si="1380"/>
        <v>0</v>
      </c>
      <c r="CD125" s="1242">
        <f t="shared" si="1380"/>
        <v>0</v>
      </c>
      <c r="CE125" s="1242">
        <f t="shared" si="1380"/>
        <v>0</v>
      </c>
      <c r="CF125" s="1242">
        <f t="shared" si="1380"/>
        <v>0</v>
      </c>
      <c r="CG125" s="1242">
        <f t="shared" si="1380"/>
        <v>0</v>
      </c>
      <c r="CH125" s="1242">
        <f t="shared" si="1380"/>
        <v>0</v>
      </c>
      <c r="CI125" s="1242">
        <f t="shared" si="1380"/>
        <v>0</v>
      </c>
      <c r="CJ125" s="1242">
        <f t="shared" si="1380"/>
        <v>0</v>
      </c>
      <c r="CK125" s="1239">
        <f t="shared" si="1380"/>
        <v>0</v>
      </c>
      <c r="CL125" s="1240">
        <f t="shared" si="1380"/>
        <v>0</v>
      </c>
      <c r="CM125" s="1241">
        <f t="shared" si="1380"/>
        <v>0</v>
      </c>
      <c r="CN125" s="1242">
        <f t="shared" si="1380"/>
        <v>9.8000000000000004E-2</v>
      </c>
      <c r="CO125" s="1242">
        <f t="shared" si="1380"/>
        <v>0</v>
      </c>
      <c r="CP125" s="1242">
        <f t="shared" si="1380"/>
        <v>0.129</v>
      </c>
      <c r="CQ125" s="1242">
        <f t="shared" si="1380"/>
        <v>0</v>
      </c>
      <c r="CR125" s="1243">
        <f t="shared" si="1380"/>
        <v>0</v>
      </c>
      <c r="CS125" s="1243">
        <f t="shared" si="1380"/>
        <v>0</v>
      </c>
      <c r="CT125" s="1243">
        <f t="shared" si="1380"/>
        <v>0</v>
      </c>
      <c r="CU125" s="1243">
        <f t="shared" si="1380"/>
        <v>0</v>
      </c>
      <c r="CV125" s="1243">
        <f t="shared" si="1380"/>
        <v>0</v>
      </c>
      <c r="CW125" s="1243">
        <f t="shared" si="1380"/>
        <v>0</v>
      </c>
      <c r="CX125" s="1243">
        <f t="shared" si="1380"/>
        <v>0</v>
      </c>
      <c r="CY125" s="1243">
        <f t="shared" si="1380"/>
        <v>0</v>
      </c>
      <c r="CZ125" s="1244">
        <f t="shared" si="1380"/>
        <v>0</v>
      </c>
      <c r="DA125" s="1244">
        <f t="shared" si="1380"/>
        <v>0</v>
      </c>
      <c r="DB125" s="1244">
        <f t="shared" si="1380"/>
        <v>0</v>
      </c>
      <c r="DC125" s="1244">
        <f t="shared" si="1380"/>
        <v>0</v>
      </c>
      <c r="DD125" s="1244">
        <f t="shared" si="1380"/>
        <v>0</v>
      </c>
      <c r="DE125" s="1244">
        <f t="shared" si="1380"/>
        <v>0</v>
      </c>
      <c r="DF125" s="1244">
        <f t="shared" si="1380"/>
        <v>0</v>
      </c>
      <c r="DG125" s="1244">
        <f t="shared" si="1380"/>
        <v>0</v>
      </c>
      <c r="DH125" s="1244">
        <f t="shared" si="1380"/>
        <v>0</v>
      </c>
      <c r="DI125" s="1244">
        <f t="shared" si="1380"/>
        <v>0</v>
      </c>
      <c r="DJ125" s="1244">
        <f t="shared" si="1380"/>
        <v>0</v>
      </c>
      <c r="DK125" s="1244">
        <f t="shared" si="1380"/>
        <v>0</v>
      </c>
      <c r="DL125" s="1244">
        <f t="shared" si="1380"/>
        <v>0</v>
      </c>
      <c r="DM125" s="1244">
        <f t="shared" si="1380"/>
        <v>0</v>
      </c>
      <c r="DN125" s="933"/>
      <c r="DT125" s="739"/>
      <c r="EM125" s="898"/>
      <c r="EN125" s="898"/>
      <c r="EO125" s="898"/>
      <c r="EP125" s="898"/>
      <c r="EQ125" s="898"/>
      <c r="ER125" s="898"/>
      <c r="ES125" s="898"/>
      <c r="ET125" s="898"/>
      <c r="EU125" s="898"/>
      <c r="EV125" s="898"/>
      <c r="EW125" s="898"/>
      <c r="EX125" s="898"/>
      <c r="EY125" s="898"/>
      <c r="EZ125" s="1348" t="str">
        <f t="shared" si="1249"/>
        <v>Epsom Salt</v>
      </c>
      <c r="FA125" s="1224">
        <f t="shared" si="1250"/>
        <v>0</v>
      </c>
      <c r="FB125" s="1224">
        <f t="shared" si="1251"/>
        <v>0</v>
      </c>
      <c r="FC125" s="1224">
        <f t="shared" si="1252"/>
        <v>0</v>
      </c>
      <c r="FD125" s="544">
        <f t="shared" si="1253"/>
        <v>0</v>
      </c>
      <c r="FE125" s="544">
        <f t="shared" si="1254"/>
        <v>0</v>
      </c>
      <c r="FF125" s="324">
        <f t="shared" si="1255"/>
        <v>0</v>
      </c>
      <c r="FG125" s="549">
        <f t="shared" si="1256"/>
        <v>0</v>
      </c>
      <c r="FH125" s="549">
        <f t="shared" si="1257"/>
        <v>0</v>
      </c>
      <c r="FI125" s="549">
        <f t="shared" si="1258"/>
        <v>0</v>
      </c>
      <c r="FJ125" s="549">
        <f t="shared" si="1259"/>
        <v>0</v>
      </c>
      <c r="FK125" s="549">
        <f t="shared" si="1260"/>
        <v>0</v>
      </c>
      <c r="FL125" s="549">
        <f t="shared" si="1261"/>
        <v>0</v>
      </c>
      <c r="FM125" s="549">
        <f t="shared" si="1262"/>
        <v>0</v>
      </c>
      <c r="FN125" s="549">
        <f t="shared" si="1263"/>
        <v>0</v>
      </c>
      <c r="FO125" s="1203">
        <f t="shared" si="1264"/>
        <v>0</v>
      </c>
      <c r="FP125" s="544">
        <f t="shared" si="1265"/>
        <v>0</v>
      </c>
      <c r="FQ125" s="324">
        <f t="shared" si="1266"/>
        <v>0</v>
      </c>
      <c r="FR125" s="548">
        <f t="shared" si="1267"/>
        <v>4.9000000000000002E-2</v>
      </c>
      <c r="FS125" s="548">
        <f t="shared" si="1268"/>
        <v>0</v>
      </c>
      <c r="FT125" s="548">
        <f t="shared" si="1339"/>
        <v>6.4500000000000002E-2</v>
      </c>
      <c r="FU125" s="548">
        <f t="shared" si="1269"/>
        <v>0</v>
      </c>
      <c r="FV125" s="928">
        <f t="shared" si="1270"/>
        <v>0</v>
      </c>
      <c r="FW125" s="928">
        <f t="shared" si="1271"/>
        <v>0</v>
      </c>
      <c r="FX125" s="928">
        <f t="shared" si="1272"/>
        <v>0</v>
      </c>
      <c r="FY125" s="928">
        <f t="shared" si="1273"/>
        <v>0</v>
      </c>
      <c r="FZ125" s="928">
        <f t="shared" si="1274"/>
        <v>0</v>
      </c>
      <c r="GA125" s="928">
        <f t="shared" si="1275"/>
        <v>0</v>
      </c>
      <c r="GB125" s="928">
        <f t="shared" si="1276"/>
        <v>0</v>
      </c>
      <c r="GC125" s="928">
        <f t="shared" si="1277"/>
        <v>0</v>
      </c>
      <c r="GD125" s="326">
        <f t="shared" si="1278"/>
        <v>0</v>
      </c>
      <c r="GE125" s="326">
        <f t="shared" si="1279"/>
        <v>0</v>
      </c>
      <c r="GF125" s="326">
        <f t="shared" si="1280"/>
        <v>0</v>
      </c>
      <c r="GG125" s="326">
        <f t="shared" si="1281"/>
        <v>0</v>
      </c>
      <c r="GH125" s="326">
        <f t="shared" si="1282"/>
        <v>0</v>
      </c>
      <c r="GI125" s="326">
        <f t="shared" si="1283"/>
        <v>0</v>
      </c>
      <c r="GJ125" s="326">
        <f t="shared" si="1284"/>
        <v>0</v>
      </c>
      <c r="GK125" s="326">
        <f t="shared" si="1285"/>
        <v>0</v>
      </c>
      <c r="GL125" s="326">
        <f t="shared" si="1286"/>
        <v>0</v>
      </c>
      <c r="GM125" s="326">
        <f t="shared" si="1287"/>
        <v>0</v>
      </c>
      <c r="GN125" s="326">
        <f t="shared" si="1288"/>
        <v>0</v>
      </c>
      <c r="GO125" s="326">
        <f t="shared" si="1289"/>
        <v>0</v>
      </c>
      <c r="GP125" s="326">
        <f t="shared" si="1290"/>
        <v>0</v>
      </c>
      <c r="GQ125" s="326">
        <f t="shared" si="1291"/>
        <v>0</v>
      </c>
      <c r="GR125" s="898"/>
      <c r="GS125" s="898"/>
      <c r="GT125" s="898"/>
      <c r="GU125" s="898"/>
      <c r="GV125" s="898"/>
      <c r="GW125" s="898"/>
      <c r="GX125" s="898"/>
      <c r="GY125" s="898"/>
      <c r="GZ125" s="1375"/>
      <c r="HA125" s="1225">
        <f t="shared" si="1292"/>
        <v>0</v>
      </c>
      <c r="HB125" s="1225">
        <f t="shared" si="1293"/>
        <v>0</v>
      </c>
      <c r="HC125" s="1225">
        <f t="shared" si="1294"/>
        <v>0</v>
      </c>
      <c r="HD125" s="542">
        <f t="shared" si="1295"/>
        <v>0</v>
      </c>
      <c r="HE125" s="542">
        <f t="shared" si="1296"/>
        <v>0</v>
      </c>
      <c r="HF125" s="321">
        <f t="shared" si="1297"/>
        <v>0</v>
      </c>
      <c r="HG125" s="547">
        <f t="shared" si="1298"/>
        <v>0</v>
      </c>
      <c r="HH125" s="547">
        <f t="shared" si="1299"/>
        <v>0</v>
      </c>
      <c r="HI125" s="547">
        <f t="shared" si="1300"/>
        <v>0</v>
      </c>
      <c r="HJ125" s="547">
        <f t="shared" si="1301"/>
        <v>0</v>
      </c>
      <c r="HK125" s="547">
        <f t="shared" si="1302"/>
        <v>0</v>
      </c>
      <c r="HL125" s="547">
        <f t="shared" si="1303"/>
        <v>0</v>
      </c>
      <c r="HM125" s="547">
        <f t="shared" si="1304"/>
        <v>0</v>
      </c>
      <c r="HN125" s="547">
        <f t="shared" si="1305"/>
        <v>0</v>
      </c>
      <c r="HO125" s="1225">
        <f t="shared" si="1306"/>
        <v>0</v>
      </c>
      <c r="HP125" s="542">
        <f t="shared" si="1307"/>
        <v>0</v>
      </c>
      <c r="HQ125" s="321">
        <f t="shared" si="1308"/>
        <v>0</v>
      </c>
      <c r="HR125" s="547">
        <f t="shared" si="1309"/>
        <v>1.2945838837516512E-2</v>
      </c>
      <c r="HS125" s="547">
        <f t="shared" si="1310"/>
        <v>0</v>
      </c>
      <c r="HT125" s="547">
        <f t="shared" si="1311"/>
        <v>1.7040951122853368E-2</v>
      </c>
      <c r="HU125" s="547">
        <f t="shared" si="1312"/>
        <v>0</v>
      </c>
      <c r="HV125" s="931">
        <f t="shared" si="1313"/>
        <v>0</v>
      </c>
      <c r="HW125" s="931">
        <f t="shared" si="1314"/>
        <v>0</v>
      </c>
      <c r="HX125" s="931">
        <f t="shared" si="1315"/>
        <v>0</v>
      </c>
      <c r="HY125" s="931">
        <f t="shared" si="1316"/>
        <v>0</v>
      </c>
      <c r="HZ125" s="931">
        <f t="shared" si="1317"/>
        <v>0</v>
      </c>
      <c r="IA125" s="931">
        <f t="shared" si="1318"/>
        <v>0</v>
      </c>
      <c r="IB125" s="931">
        <f t="shared" si="1319"/>
        <v>0</v>
      </c>
      <c r="IC125" s="931">
        <f t="shared" si="1320"/>
        <v>0</v>
      </c>
      <c r="ID125" s="1226">
        <f t="shared" si="1321"/>
        <v>0</v>
      </c>
      <c r="IE125" s="1226">
        <f t="shared" si="1322"/>
        <v>0</v>
      </c>
      <c r="IF125" s="1226">
        <f t="shared" si="1323"/>
        <v>0</v>
      </c>
      <c r="IG125" s="1226">
        <f t="shared" si="1324"/>
        <v>0</v>
      </c>
      <c r="IH125" s="1226">
        <f t="shared" si="1325"/>
        <v>0</v>
      </c>
      <c r="II125" s="1226">
        <f t="shared" si="1326"/>
        <v>0</v>
      </c>
      <c r="IJ125" s="1226">
        <f t="shared" si="1327"/>
        <v>0</v>
      </c>
      <c r="IK125" s="1226">
        <f t="shared" si="1328"/>
        <v>0</v>
      </c>
      <c r="IL125" s="1226">
        <f t="shared" si="1329"/>
        <v>0</v>
      </c>
      <c r="IM125" s="1226">
        <f t="shared" si="1330"/>
        <v>0</v>
      </c>
      <c r="IN125" s="1226">
        <f t="shared" si="1331"/>
        <v>0</v>
      </c>
      <c r="IO125" s="1226">
        <f t="shared" si="1332"/>
        <v>0</v>
      </c>
      <c r="IP125" s="1226">
        <f t="shared" si="1333"/>
        <v>0</v>
      </c>
      <c r="IQ125" s="1226">
        <f t="shared" si="1334"/>
        <v>0</v>
      </c>
      <c r="IR125" s="902"/>
      <c r="IS125" s="902"/>
      <c r="IT125" s="902"/>
      <c r="IU125" s="902"/>
      <c r="IV125" s="902"/>
      <c r="IW125" s="902"/>
      <c r="IX125" s="902"/>
      <c r="IY125" s="902"/>
      <c r="IZ125" s="1365"/>
      <c r="JA125" s="1231">
        <f t="shared" ref="JA125:KQ125" si="1381">SUM(BW125*$DP$25)</f>
        <v>0</v>
      </c>
      <c r="JB125" s="1231">
        <f t="shared" si="1381"/>
        <v>0</v>
      </c>
      <c r="JC125" s="1231">
        <f t="shared" si="1381"/>
        <v>0</v>
      </c>
      <c r="JD125" s="942">
        <f t="shared" si="1381"/>
        <v>0</v>
      </c>
      <c r="JE125" s="942">
        <f t="shared" si="1381"/>
        <v>0</v>
      </c>
      <c r="JF125" s="943">
        <f t="shared" si="1381"/>
        <v>0</v>
      </c>
      <c r="JG125" s="944">
        <f t="shared" si="1381"/>
        <v>0</v>
      </c>
      <c r="JH125" s="944">
        <f t="shared" si="1381"/>
        <v>0</v>
      </c>
      <c r="JI125" s="944">
        <f t="shared" si="1381"/>
        <v>0</v>
      </c>
      <c r="JJ125" s="944">
        <f t="shared" si="1381"/>
        <v>0</v>
      </c>
      <c r="JK125" s="944">
        <f t="shared" si="1381"/>
        <v>0</v>
      </c>
      <c r="JL125" s="944">
        <f t="shared" si="1381"/>
        <v>0</v>
      </c>
      <c r="JM125" s="944">
        <f t="shared" si="1381"/>
        <v>0</v>
      </c>
      <c r="JN125" s="944">
        <f t="shared" si="1381"/>
        <v>0</v>
      </c>
      <c r="JO125" s="1231">
        <f t="shared" si="1381"/>
        <v>0</v>
      </c>
      <c r="JP125" s="942">
        <f t="shared" si="1381"/>
        <v>0</v>
      </c>
      <c r="JQ125" s="943">
        <f t="shared" si="1381"/>
        <v>0</v>
      </c>
      <c r="JR125" s="944">
        <f t="shared" si="1381"/>
        <v>98</v>
      </c>
      <c r="JS125" s="944">
        <f t="shared" si="1381"/>
        <v>0</v>
      </c>
      <c r="JT125" s="944">
        <f t="shared" si="1381"/>
        <v>129</v>
      </c>
      <c r="JU125" s="944">
        <f t="shared" si="1381"/>
        <v>0</v>
      </c>
      <c r="JV125" s="945">
        <f t="shared" si="1381"/>
        <v>0</v>
      </c>
      <c r="JW125" s="945">
        <f t="shared" si="1381"/>
        <v>0</v>
      </c>
      <c r="JX125" s="945">
        <f t="shared" si="1381"/>
        <v>0</v>
      </c>
      <c r="JY125" s="945">
        <f t="shared" si="1381"/>
        <v>0</v>
      </c>
      <c r="JZ125" s="945">
        <f t="shared" si="1381"/>
        <v>0</v>
      </c>
      <c r="KA125" s="945">
        <f t="shared" si="1381"/>
        <v>0</v>
      </c>
      <c r="KB125" s="945">
        <f t="shared" si="1381"/>
        <v>0</v>
      </c>
      <c r="KC125" s="945">
        <f t="shared" si="1381"/>
        <v>0</v>
      </c>
      <c r="KD125" s="946">
        <f t="shared" si="1381"/>
        <v>0</v>
      </c>
      <c r="KE125" s="946">
        <f t="shared" si="1381"/>
        <v>0</v>
      </c>
      <c r="KF125" s="946">
        <f t="shared" si="1381"/>
        <v>0</v>
      </c>
      <c r="KG125" s="946">
        <f t="shared" si="1381"/>
        <v>0</v>
      </c>
      <c r="KH125" s="946">
        <f t="shared" si="1381"/>
        <v>0</v>
      </c>
      <c r="KI125" s="946">
        <f t="shared" si="1381"/>
        <v>0</v>
      </c>
      <c r="KJ125" s="946">
        <f t="shared" si="1381"/>
        <v>0</v>
      </c>
      <c r="KK125" s="946">
        <f t="shared" si="1381"/>
        <v>0</v>
      </c>
      <c r="KL125" s="946">
        <f t="shared" si="1381"/>
        <v>0</v>
      </c>
      <c r="KM125" s="946">
        <f t="shared" si="1381"/>
        <v>0</v>
      </c>
      <c r="KN125" s="946">
        <f t="shared" si="1381"/>
        <v>0</v>
      </c>
      <c r="KO125" s="946">
        <f t="shared" si="1381"/>
        <v>0</v>
      </c>
      <c r="KP125" s="946">
        <f t="shared" si="1381"/>
        <v>0</v>
      </c>
      <c r="KQ125" s="946">
        <f t="shared" si="1381"/>
        <v>0</v>
      </c>
      <c r="KR125" s="898"/>
      <c r="KS125" s="898"/>
      <c r="KT125" s="898"/>
      <c r="KU125" s="898"/>
      <c r="KV125" s="898"/>
      <c r="KW125" s="898"/>
      <c r="KX125" s="898"/>
      <c r="KY125" s="898"/>
      <c r="KZ125" s="1363"/>
      <c r="LA125" s="1217">
        <f t="shared" ref="LA125:MM125" si="1382">SUM(JA125/$DO$25)</f>
        <v>0</v>
      </c>
      <c r="LB125" s="1217">
        <f t="shared" si="1382"/>
        <v>0</v>
      </c>
      <c r="LC125" s="1217">
        <f t="shared" si="1382"/>
        <v>0</v>
      </c>
      <c r="LD125" s="545">
        <f t="shared" si="1382"/>
        <v>0</v>
      </c>
      <c r="LE125" s="545">
        <f t="shared" si="1382"/>
        <v>0</v>
      </c>
      <c r="LF125" s="329">
        <f t="shared" si="1382"/>
        <v>0</v>
      </c>
      <c r="LG125" s="550">
        <f t="shared" si="1382"/>
        <v>0</v>
      </c>
      <c r="LH125" s="550">
        <f t="shared" si="1382"/>
        <v>0</v>
      </c>
      <c r="LI125" s="550">
        <f t="shared" si="1382"/>
        <v>0</v>
      </c>
      <c r="LJ125" s="550">
        <f t="shared" si="1382"/>
        <v>0</v>
      </c>
      <c r="LK125" s="550">
        <f t="shared" si="1382"/>
        <v>0</v>
      </c>
      <c r="LL125" s="550">
        <f t="shared" si="1382"/>
        <v>0</v>
      </c>
      <c r="LM125" s="550">
        <f t="shared" si="1382"/>
        <v>0</v>
      </c>
      <c r="LN125" s="550">
        <f t="shared" si="1382"/>
        <v>0</v>
      </c>
      <c r="LO125" s="1217">
        <f t="shared" si="1382"/>
        <v>0</v>
      </c>
      <c r="LP125" s="1217">
        <f t="shared" si="1382"/>
        <v>0</v>
      </c>
      <c r="LQ125" s="1217">
        <f t="shared" si="1382"/>
        <v>0</v>
      </c>
      <c r="LR125" s="550">
        <f t="shared" si="1382"/>
        <v>98</v>
      </c>
      <c r="LS125" s="550">
        <f t="shared" si="1382"/>
        <v>0</v>
      </c>
      <c r="LT125" s="550">
        <f t="shared" si="1382"/>
        <v>129</v>
      </c>
      <c r="LU125" s="550">
        <f t="shared" si="1382"/>
        <v>0</v>
      </c>
      <c r="LV125" s="932">
        <f t="shared" si="1382"/>
        <v>0</v>
      </c>
      <c r="LW125" s="932">
        <f t="shared" si="1382"/>
        <v>0</v>
      </c>
      <c r="LX125" s="932">
        <f t="shared" si="1382"/>
        <v>0</v>
      </c>
      <c r="LY125" s="932">
        <f t="shared" si="1382"/>
        <v>0</v>
      </c>
      <c r="LZ125" s="932">
        <f t="shared" si="1382"/>
        <v>0</v>
      </c>
      <c r="MA125" s="932">
        <f t="shared" si="1382"/>
        <v>0</v>
      </c>
      <c r="MB125" s="932">
        <f t="shared" si="1382"/>
        <v>0</v>
      </c>
      <c r="MC125" s="932">
        <f t="shared" si="1382"/>
        <v>0</v>
      </c>
      <c r="MD125" s="932">
        <f t="shared" si="1382"/>
        <v>0</v>
      </c>
      <c r="ME125" s="327">
        <f t="shared" si="1382"/>
        <v>0</v>
      </c>
      <c r="MF125" s="327">
        <f t="shared" si="1382"/>
        <v>0</v>
      </c>
      <c r="MG125" s="327">
        <f t="shared" si="1382"/>
        <v>0</v>
      </c>
      <c r="MH125" s="327">
        <f t="shared" si="1382"/>
        <v>0</v>
      </c>
      <c r="MI125" s="327">
        <f t="shared" si="1382"/>
        <v>0</v>
      </c>
      <c r="MJ125" s="327">
        <f t="shared" si="1382"/>
        <v>0</v>
      </c>
      <c r="MK125" s="327">
        <f t="shared" si="1382"/>
        <v>0</v>
      </c>
      <c r="ML125" s="327">
        <f t="shared" si="1382"/>
        <v>0</v>
      </c>
      <c r="MM125" s="327">
        <f t="shared" si="1382"/>
        <v>0</v>
      </c>
      <c r="MN125" s="327">
        <f t="shared" ref="MN125:MP125" si="1383">SUM(KN125/$DO$25)</f>
        <v>0</v>
      </c>
      <c r="MO125" s="327">
        <f t="shared" si="1383"/>
        <v>0</v>
      </c>
      <c r="MP125" s="327">
        <f t="shared" si="1383"/>
        <v>0</v>
      </c>
      <c r="MQ125" s="327">
        <f>SUM(KQ125/$DO$25)</f>
        <v>0</v>
      </c>
    </row>
    <row r="126" spans="1:355" s="317" customFormat="1" ht="15" hidden="1" customHeight="1" outlineLevel="1" thickTop="1" thickBot="1" x14ac:dyDescent="0.3">
      <c r="A126" s="941"/>
      <c r="B126" s="1902" t="s">
        <v>958</v>
      </c>
      <c r="C126" s="1903"/>
      <c r="D126" s="655"/>
      <c r="E126" s="770"/>
      <c r="F126" s="757"/>
      <c r="G126" s="638"/>
      <c r="H126" s="627"/>
      <c r="I126" s="639"/>
      <c r="J126" s="770"/>
      <c r="K126" s="757"/>
      <c r="L126" s="878"/>
      <c r="M126" s="813"/>
      <c r="N126" s="814"/>
      <c r="O126" s="1537"/>
      <c r="P126" s="815"/>
      <c r="Q126" s="813"/>
      <c r="R126" s="814"/>
      <c r="S126" s="1537"/>
      <c r="T126" s="815"/>
      <c r="U126" s="813"/>
      <c r="V126" s="814"/>
      <c r="W126" s="1537"/>
      <c r="X126" s="815"/>
      <c r="Y126" s="813"/>
      <c r="Z126" s="814"/>
      <c r="AA126" s="1537"/>
      <c r="AB126" s="815"/>
      <c r="AC126" s="813"/>
      <c r="AD126" s="814"/>
      <c r="AE126" s="1537"/>
      <c r="AF126" s="815"/>
      <c r="AG126" s="813"/>
      <c r="AH126" s="814"/>
      <c r="AI126" s="1537"/>
      <c r="AJ126" s="815"/>
      <c r="AK126" s="813"/>
      <c r="AL126" s="814"/>
      <c r="AM126" s="1537"/>
      <c r="AN126" s="815"/>
      <c r="AO126" s="813"/>
      <c r="AP126" s="814"/>
      <c r="AQ126" s="1537"/>
      <c r="AR126" s="815"/>
      <c r="AS126" s="813"/>
      <c r="AT126" s="814"/>
      <c r="AU126" s="1537"/>
      <c r="AV126" s="815"/>
      <c r="AW126" s="813"/>
      <c r="AX126" s="814"/>
      <c r="AY126" s="1537"/>
      <c r="AZ126" s="815"/>
      <c r="BA126" s="813"/>
      <c r="BB126" s="816"/>
      <c r="BC126" s="757"/>
      <c r="BD126" s="815"/>
      <c r="BE126" s="813"/>
      <c r="BF126" s="757"/>
      <c r="BG126" s="815"/>
      <c r="BH126" s="815"/>
      <c r="BI126" s="815"/>
      <c r="BJ126" s="815"/>
      <c r="BK126" s="816"/>
      <c r="BL126" s="1586"/>
      <c r="BM126" s="1586"/>
      <c r="BN126" s="1586"/>
      <c r="BO126" s="1586"/>
      <c r="BP126" s="1587"/>
      <c r="BQ126" s="1484"/>
      <c r="BR126" s="734">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692">
        <f t="shared" si="1371"/>
        <v>0</v>
      </c>
      <c r="BT126" s="637">
        <f>AZ111</f>
        <v>0.5</v>
      </c>
      <c r="BU126" s="1148" t="str">
        <f>$BU$26</f>
        <v>Z9 (2 Part)</v>
      </c>
      <c r="BV126" s="694" t="str">
        <f>$BV$26</f>
        <v>Additives</v>
      </c>
      <c r="BW126" s="1239">
        <f>BW$26</f>
        <v>0</v>
      </c>
      <c r="BX126" s="1239">
        <f t="shared" ref="BX126:DM126" si="1384">BX$26</f>
        <v>0</v>
      </c>
      <c r="BY126" s="1239">
        <f t="shared" si="1384"/>
        <v>0</v>
      </c>
      <c r="BZ126" s="1240">
        <f t="shared" si="1384"/>
        <v>0</v>
      </c>
      <c r="CA126" s="1240">
        <f t="shared" si="1384"/>
        <v>0</v>
      </c>
      <c r="CB126" s="1241">
        <f t="shared" si="1384"/>
        <v>0</v>
      </c>
      <c r="CC126" s="1242">
        <f t="shared" si="1384"/>
        <v>0</v>
      </c>
      <c r="CD126" s="1242">
        <f t="shared" si="1384"/>
        <v>0</v>
      </c>
      <c r="CE126" s="1242">
        <f t="shared" si="1384"/>
        <v>0</v>
      </c>
      <c r="CF126" s="1242">
        <f t="shared" si="1384"/>
        <v>0</v>
      </c>
      <c r="CG126" s="1242">
        <f t="shared" si="1384"/>
        <v>0</v>
      </c>
      <c r="CH126" s="1242">
        <f t="shared" si="1384"/>
        <v>0</v>
      </c>
      <c r="CI126" s="1242">
        <f t="shared" si="1384"/>
        <v>0</v>
      </c>
      <c r="CJ126" s="1242">
        <f t="shared" si="1384"/>
        <v>0</v>
      </c>
      <c r="CK126" s="1239">
        <f t="shared" si="1384"/>
        <v>0</v>
      </c>
      <c r="CL126" s="1240">
        <f t="shared" si="1384"/>
        <v>0</v>
      </c>
      <c r="CM126" s="1241">
        <f t="shared" si="1384"/>
        <v>0</v>
      </c>
      <c r="CN126" s="1242">
        <f t="shared" si="1384"/>
        <v>0</v>
      </c>
      <c r="CO126" s="1242">
        <f t="shared" si="1384"/>
        <v>0</v>
      </c>
      <c r="CP126" s="1242">
        <f t="shared" si="1384"/>
        <v>0</v>
      </c>
      <c r="CQ126" s="1242">
        <f t="shared" si="1384"/>
        <v>0</v>
      </c>
      <c r="CR126" s="1243">
        <f t="shared" si="1384"/>
        <v>0</v>
      </c>
      <c r="CS126" s="1243">
        <f t="shared" si="1384"/>
        <v>0</v>
      </c>
      <c r="CT126" s="1243">
        <f t="shared" si="1384"/>
        <v>0</v>
      </c>
      <c r="CU126" s="1243">
        <f t="shared" si="1384"/>
        <v>0</v>
      </c>
      <c r="CV126" s="1243">
        <f t="shared" si="1384"/>
        <v>0</v>
      </c>
      <c r="CW126" s="1243">
        <f t="shared" si="1384"/>
        <v>0</v>
      </c>
      <c r="CX126" s="1243">
        <f t="shared" si="1384"/>
        <v>0</v>
      </c>
      <c r="CY126" s="1243">
        <f t="shared" si="1384"/>
        <v>0</v>
      </c>
      <c r="CZ126" s="1244">
        <f t="shared" si="1384"/>
        <v>0</v>
      </c>
      <c r="DA126" s="1244">
        <f t="shared" si="1384"/>
        <v>0</v>
      </c>
      <c r="DB126" s="1244">
        <f t="shared" si="1384"/>
        <v>0</v>
      </c>
      <c r="DC126" s="1244">
        <f t="shared" si="1384"/>
        <v>0</v>
      </c>
      <c r="DD126" s="1244">
        <f t="shared" si="1384"/>
        <v>0</v>
      </c>
      <c r="DE126" s="1244">
        <f t="shared" si="1384"/>
        <v>0</v>
      </c>
      <c r="DF126" s="1244">
        <f t="shared" si="1384"/>
        <v>0</v>
      </c>
      <c r="DG126" s="1244">
        <f t="shared" si="1384"/>
        <v>0</v>
      </c>
      <c r="DH126" s="1244">
        <f t="shared" si="1384"/>
        <v>0</v>
      </c>
      <c r="DI126" s="1244">
        <f t="shared" si="1384"/>
        <v>0</v>
      </c>
      <c r="DJ126" s="1244">
        <f t="shared" si="1384"/>
        <v>0</v>
      </c>
      <c r="DK126" s="1244">
        <f t="shared" si="1384"/>
        <v>0</v>
      </c>
      <c r="DL126" s="1244">
        <f t="shared" si="1384"/>
        <v>0</v>
      </c>
      <c r="DM126" s="1244">
        <f t="shared" si="1384"/>
        <v>0</v>
      </c>
      <c r="DN126" s="933"/>
      <c r="DT126" s="739"/>
      <c r="EM126" s="898"/>
      <c r="EN126" s="898"/>
      <c r="EO126" s="898"/>
      <c r="EP126" s="898"/>
      <c r="EQ126" s="898"/>
      <c r="ER126" s="898"/>
      <c r="ES126" s="898"/>
      <c r="ET126" s="898"/>
      <c r="EU126" s="898"/>
      <c r="EV126" s="898"/>
      <c r="EW126" s="898"/>
      <c r="EX126" s="898"/>
      <c r="EY126" s="898"/>
      <c r="EZ126" s="1348" t="str">
        <f t="shared" si="1249"/>
        <v>Z9 (2 Part)</v>
      </c>
      <c r="FA126" s="1224">
        <f t="shared" si="1250"/>
        <v>0</v>
      </c>
      <c r="FB126" s="1224">
        <f t="shared" si="1251"/>
        <v>0</v>
      </c>
      <c r="FC126" s="1224">
        <f t="shared" si="1252"/>
        <v>0</v>
      </c>
      <c r="FD126" s="544">
        <f t="shared" si="1253"/>
        <v>0</v>
      </c>
      <c r="FE126" s="544">
        <f t="shared" si="1254"/>
        <v>0</v>
      </c>
      <c r="FF126" s="324">
        <f t="shared" si="1255"/>
        <v>0</v>
      </c>
      <c r="FG126" s="549">
        <f t="shared" si="1256"/>
        <v>0</v>
      </c>
      <c r="FH126" s="549">
        <f t="shared" si="1257"/>
        <v>0</v>
      </c>
      <c r="FI126" s="549">
        <f t="shared" si="1258"/>
        <v>0</v>
      </c>
      <c r="FJ126" s="549">
        <f t="shared" si="1259"/>
        <v>0</v>
      </c>
      <c r="FK126" s="549">
        <f t="shared" si="1260"/>
        <v>0</v>
      </c>
      <c r="FL126" s="549">
        <f t="shared" si="1261"/>
        <v>0</v>
      </c>
      <c r="FM126" s="549">
        <f t="shared" si="1262"/>
        <v>0</v>
      </c>
      <c r="FN126" s="549">
        <f t="shared" si="1263"/>
        <v>0</v>
      </c>
      <c r="FO126" s="1203">
        <f t="shared" si="1264"/>
        <v>0</v>
      </c>
      <c r="FP126" s="544">
        <f t="shared" si="1265"/>
        <v>0</v>
      </c>
      <c r="FQ126" s="324">
        <f t="shared" si="1266"/>
        <v>0</v>
      </c>
      <c r="FR126" s="548">
        <f t="shared" si="1267"/>
        <v>0</v>
      </c>
      <c r="FS126" s="548">
        <f t="shared" si="1268"/>
        <v>0</v>
      </c>
      <c r="FT126" s="548">
        <f t="shared" si="1339"/>
        <v>0</v>
      </c>
      <c r="FU126" s="548">
        <f t="shared" si="1269"/>
        <v>0</v>
      </c>
      <c r="FV126" s="928">
        <f t="shared" si="1270"/>
        <v>0</v>
      </c>
      <c r="FW126" s="928">
        <f t="shared" si="1271"/>
        <v>0</v>
      </c>
      <c r="FX126" s="928">
        <f t="shared" si="1272"/>
        <v>0</v>
      </c>
      <c r="FY126" s="928">
        <f t="shared" si="1273"/>
        <v>0</v>
      </c>
      <c r="FZ126" s="928">
        <f t="shared" si="1274"/>
        <v>0</v>
      </c>
      <c r="GA126" s="928">
        <f t="shared" si="1275"/>
        <v>0</v>
      </c>
      <c r="GB126" s="928">
        <f t="shared" si="1276"/>
        <v>0</v>
      </c>
      <c r="GC126" s="928">
        <f t="shared" si="1277"/>
        <v>0</v>
      </c>
      <c r="GD126" s="326">
        <f t="shared" si="1278"/>
        <v>0</v>
      </c>
      <c r="GE126" s="326">
        <f t="shared" si="1279"/>
        <v>0</v>
      </c>
      <c r="GF126" s="326">
        <f t="shared" si="1280"/>
        <v>0</v>
      </c>
      <c r="GG126" s="326">
        <f t="shared" si="1281"/>
        <v>0</v>
      </c>
      <c r="GH126" s="326">
        <f t="shared" si="1282"/>
        <v>0</v>
      </c>
      <c r="GI126" s="326">
        <f t="shared" si="1283"/>
        <v>0</v>
      </c>
      <c r="GJ126" s="326">
        <f t="shared" si="1284"/>
        <v>0</v>
      </c>
      <c r="GK126" s="326">
        <f t="shared" si="1285"/>
        <v>0</v>
      </c>
      <c r="GL126" s="326">
        <f t="shared" si="1286"/>
        <v>0</v>
      </c>
      <c r="GM126" s="326">
        <f t="shared" si="1287"/>
        <v>0</v>
      </c>
      <c r="GN126" s="326">
        <f t="shared" si="1288"/>
        <v>0</v>
      </c>
      <c r="GO126" s="326">
        <f t="shared" si="1289"/>
        <v>0</v>
      </c>
      <c r="GP126" s="326">
        <f t="shared" si="1290"/>
        <v>0</v>
      </c>
      <c r="GQ126" s="326">
        <f t="shared" si="1291"/>
        <v>0</v>
      </c>
      <c r="GR126" s="898"/>
      <c r="GS126" s="898"/>
      <c r="GT126" s="898"/>
      <c r="GU126" s="898"/>
      <c r="GV126" s="898"/>
      <c r="GW126" s="898"/>
      <c r="GX126" s="898"/>
      <c r="GY126" s="898"/>
      <c r="GZ126" s="1375"/>
      <c r="HA126" s="1225">
        <f t="shared" si="1292"/>
        <v>0</v>
      </c>
      <c r="HB126" s="1225">
        <f t="shared" si="1293"/>
        <v>0</v>
      </c>
      <c r="HC126" s="1225">
        <f t="shared" si="1294"/>
        <v>0</v>
      </c>
      <c r="HD126" s="542">
        <f t="shared" si="1295"/>
        <v>0</v>
      </c>
      <c r="HE126" s="542">
        <f t="shared" si="1296"/>
        <v>0</v>
      </c>
      <c r="HF126" s="321">
        <f t="shared" si="1297"/>
        <v>0</v>
      </c>
      <c r="HG126" s="547">
        <f t="shared" si="1298"/>
        <v>0</v>
      </c>
      <c r="HH126" s="547">
        <f t="shared" si="1299"/>
        <v>0</v>
      </c>
      <c r="HI126" s="547">
        <f t="shared" si="1300"/>
        <v>0</v>
      </c>
      <c r="HJ126" s="547">
        <f t="shared" si="1301"/>
        <v>0</v>
      </c>
      <c r="HK126" s="547">
        <f t="shared" si="1302"/>
        <v>0</v>
      </c>
      <c r="HL126" s="547">
        <f t="shared" si="1303"/>
        <v>0</v>
      </c>
      <c r="HM126" s="547">
        <f t="shared" si="1304"/>
        <v>0</v>
      </c>
      <c r="HN126" s="547">
        <f t="shared" si="1305"/>
        <v>0</v>
      </c>
      <c r="HO126" s="1225">
        <f t="shared" si="1306"/>
        <v>0</v>
      </c>
      <c r="HP126" s="542">
        <f t="shared" si="1307"/>
        <v>0</v>
      </c>
      <c r="HQ126" s="321">
        <f t="shared" si="1308"/>
        <v>0</v>
      </c>
      <c r="HR126" s="547">
        <f t="shared" si="1309"/>
        <v>0</v>
      </c>
      <c r="HS126" s="547">
        <f t="shared" si="1310"/>
        <v>0</v>
      </c>
      <c r="HT126" s="547">
        <f t="shared" si="1311"/>
        <v>0</v>
      </c>
      <c r="HU126" s="547">
        <f t="shared" si="1312"/>
        <v>0</v>
      </c>
      <c r="HV126" s="931">
        <f t="shared" si="1313"/>
        <v>0</v>
      </c>
      <c r="HW126" s="931">
        <f t="shared" si="1314"/>
        <v>0</v>
      </c>
      <c r="HX126" s="931">
        <f t="shared" si="1315"/>
        <v>0</v>
      </c>
      <c r="HY126" s="931">
        <f t="shared" si="1316"/>
        <v>0</v>
      </c>
      <c r="HZ126" s="931">
        <f t="shared" si="1317"/>
        <v>0</v>
      </c>
      <c r="IA126" s="931">
        <f t="shared" si="1318"/>
        <v>0</v>
      </c>
      <c r="IB126" s="931">
        <f t="shared" si="1319"/>
        <v>0</v>
      </c>
      <c r="IC126" s="931">
        <f t="shared" si="1320"/>
        <v>0</v>
      </c>
      <c r="ID126" s="1226">
        <f t="shared" si="1321"/>
        <v>0</v>
      </c>
      <c r="IE126" s="1226">
        <f t="shared" si="1322"/>
        <v>0</v>
      </c>
      <c r="IF126" s="1226">
        <f t="shared" si="1323"/>
        <v>0</v>
      </c>
      <c r="IG126" s="1226">
        <f t="shared" si="1324"/>
        <v>0</v>
      </c>
      <c r="IH126" s="1226">
        <f t="shared" si="1325"/>
        <v>0</v>
      </c>
      <c r="II126" s="1226">
        <f t="shared" si="1326"/>
        <v>0</v>
      </c>
      <c r="IJ126" s="1226">
        <f t="shared" si="1327"/>
        <v>0</v>
      </c>
      <c r="IK126" s="1226">
        <f t="shared" si="1328"/>
        <v>0</v>
      </c>
      <c r="IL126" s="1226">
        <f t="shared" si="1329"/>
        <v>0</v>
      </c>
      <c r="IM126" s="1226">
        <f t="shared" si="1330"/>
        <v>0</v>
      </c>
      <c r="IN126" s="1226">
        <f t="shared" si="1331"/>
        <v>0</v>
      </c>
      <c r="IO126" s="1226">
        <f t="shared" si="1332"/>
        <v>0</v>
      </c>
      <c r="IP126" s="1226">
        <f t="shared" si="1333"/>
        <v>0</v>
      </c>
      <c r="IQ126" s="1226">
        <f t="shared" si="1334"/>
        <v>0</v>
      </c>
      <c r="IR126" s="902"/>
      <c r="IS126" s="902"/>
      <c r="IT126" s="902"/>
      <c r="IU126" s="902"/>
      <c r="IV126" s="902"/>
      <c r="IW126" s="902"/>
      <c r="IX126" s="902"/>
      <c r="IY126" s="902"/>
      <c r="IZ126" s="1365"/>
      <c r="JA126" s="1231">
        <f t="shared" ref="JA126:KQ126" si="1385">SUM(BW126*$DP$26)</f>
        <v>0</v>
      </c>
      <c r="JB126" s="1231">
        <f t="shared" si="1385"/>
        <v>0</v>
      </c>
      <c r="JC126" s="1231">
        <f t="shared" si="1385"/>
        <v>0</v>
      </c>
      <c r="JD126" s="942">
        <f t="shared" si="1385"/>
        <v>0</v>
      </c>
      <c r="JE126" s="942">
        <f t="shared" si="1385"/>
        <v>0</v>
      </c>
      <c r="JF126" s="943">
        <f t="shared" si="1385"/>
        <v>0</v>
      </c>
      <c r="JG126" s="944">
        <f t="shared" si="1385"/>
        <v>0</v>
      </c>
      <c r="JH126" s="944">
        <f t="shared" si="1385"/>
        <v>0</v>
      </c>
      <c r="JI126" s="944">
        <f t="shared" si="1385"/>
        <v>0</v>
      </c>
      <c r="JJ126" s="944">
        <f t="shared" si="1385"/>
        <v>0</v>
      </c>
      <c r="JK126" s="944">
        <f t="shared" si="1385"/>
        <v>0</v>
      </c>
      <c r="JL126" s="944">
        <f t="shared" si="1385"/>
        <v>0</v>
      </c>
      <c r="JM126" s="944">
        <f t="shared" si="1385"/>
        <v>0</v>
      </c>
      <c r="JN126" s="944">
        <f t="shared" si="1385"/>
        <v>0</v>
      </c>
      <c r="JO126" s="1231">
        <f t="shared" si="1385"/>
        <v>0</v>
      </c>
      <c r="JP126" s="942">
        <f t="shared" si="1385"/>
        <v>0</v>
      </c>
      <c r="JQ126" s="943">
        <f t="shared" si="1385"/>
        <v>0</v>
      </c>
      <c r="JR126" s="944">
        <f t="shared" si="1385"/>
        <v>0</v>
      </c>
      <c r="JS126" s="944">
        <f t="shared" si="1385"/>
        <v>0</v>
      </c>
      <c r="JT126" s="944">
        <f t="shared" si="1385"/>
        <v>0</v>
      </c>
      <c r="JU126" s="944">
        <f t="shared" si="1385"/>
        <v>0</v>
      </c>
      <c r="JV126" s="945">
        <f t="shared" si="1385"/>
        <v>0</v>
      </c>
      <c r="JW126" s="945">
        <f t="shared" si="1385"/>
        <v>0</v>
      </c>
      <c r="JX126" s="945">
        <f t="shared" si="1385"/>
        <v>0</v>
      </c>
      <c r="JY126" s="945">
        <f t="shared" si="1385"/>
        <v>0</v>
      </c>
      <c r="JZ126" s="945">
        <f t="shared" si="1385"/>
        <v>0</v>
      </c>
      <c r="KA126" s="945">
        <f t="shared" si="1385"/>
        <v>0</v>
      </c>
      <c r="KB126" s="945">
        <f t="shared" si="1385"/>
        <v>0</v>
      </c>
      <c r="KC126" s="945">
        <f t="shared" si="1385"/>
        <v>0</v>
      </c>
      <c r="KD126" s="946">
        <f t="shared" si="1385"/>
        <v>0</v>
      </c>
      <c r="KE126" s="946">
        <f t="shared" si="1385"/>
        <v>0</v>
      </c>
      <c r="KF126" s="946">
        <f t="shared" si="1385"/>
        <v>0</v>
      </c>
      <c r="KG126" s="946">
        <f t="shared" si="1385"/>
        <v>0</v>
      </c>
      <c r="KH126" s="946">
        <f t="shared" si="1385"/>
        <v>0</v>
      </c>
      <c r="KI126" s="946">
        <f t="shared" si="1385"/>
        <v>0</v>
      </c>
      <c r="KJ126" s="946">
        <f t="shared" si="1385"/>
        <v>0</v>
      </c>
      <c r="KK126" s="946">
        <f t="shared" si="1385"/>
        <v>0</v>
      </c>
      <c r="KL126" s="946">
        <f t="shared" si="1385"/>
        <v>0</v>
      </c>
      <c r="KM126" s="946">
        <f t="shared" si="1385"/>
        <v>0</v>
      </c>
      <c r="KN126" s="946">
        <f t="shared" si="1385"/>
        <v>0</v>
      </c>
      <c r="KO126" s="946">
        <f t="shared" si="1385"/>
        <v>0</v>
      </c>
      <c r="KP126" s="946">
        <f t="shared" si="1385"/>
        <v>0</v>
      </c>
      <c r="KQ126" s="946">
        <f t="shared" si="1385"/>
        <v>0</v>
      </c>
      <c r="KR126" s="898"/>
      <c r="KS126" s="898"/>
      <c r="KT126" s="898"/>
      <c r="KU126" s="898"/>
      <c r="KV126" s="898"/>
      <c r="KW126" s="898"/>
      <c r="KX126" s="898"/>
      <c r="KY126" s="898"/>
      <c r="KZ126" s="1363"/>
      <c r="LA126" s="1217">
        <f t="shared" ref="LA126:MM126" si="1386">SUM(JA126/$DO$26)</f>
        <v>0</v>
      </c>
      <c r="LB126" s="1217">
        <f t="shared" si="1386"/>
        <v>0</v>
      </c>
      <c r="LC126" s="1217">
        <f t="shared" si="1386"/>
        <v>0</v>
      </c>
      <c r="LD126" s="545">
        <f t="shared" si="1386"/>
        <v>0</v>
      </c>
      <c r="LE126" s="545">
        <f t="shared" si="1386"/>
        <v>0</v>
      </c>
      <c r="LF126" s="329">
        <f t="shared" si="1386"/>
        <v>0</v>
      </c>
      <c r="LG126" s="550">
        <f t="shared" si="1386"/>
        <v>0</v>
      </c>
      <c r="LH126" s="550">
        <f t="shared" si="1386"/>
        <v>0</v>
      </c>
      <c r="LI126" s="550">
        <f t="shared" si="1386"/>
        <v>0</v>
      </c>
      <c r="LJ126" s="550">
        <f t="shared" si="1386"/>
        <v>0</v>
      </c>
      <c r="LK126" s="550">
        <f t="shared" si="1386"/>
        <v>0</v>
      </c>
      <c r="LL126" s="550">
        <f t="shared" si="1386"/>
        <v>0</v>
      </c>
      <c r="LM126" s="550">
        <f t="shared" si="1386"/>
        <v>0</v>
      </c>
      <c r="LN126" s="550">
        <f t="shared" si="1386"/>
        <v>0</v>
      </c>
      <c r="LO126" s="1217">
        <f t="shared" si="1386"/>
        <v>0</v>
      </c>
      <c r="LP126" s="1217">
        <f t="shared" si="1386"/>
        <v>0</v>
      </c>
      <c r="LQ126" s="1217">
        <f t="shared" si="1386"/>
        <v>0</v>
      </c>
      <c r="LR126" s="550">
        <f t="shared" si="1386"/>
        <v>0</v>
      </c>
      <c r="LS126" s="550">
        <f t="shared" si="1386"/>
        <v>0</v>
      </c>
      <c r="LT126" s="550">
        <f t="shared" si="1386"/>
        <v>0</v>
      </c>
      <c r="LU126" s="550">
        <f t="shared" si="1386"/>
        <v>0</v>
      </c>
      <c r="LV126" s="932">
        <f t="shared" si="1386"/>
        <v>0</v>
      </c>
      <c r="LW126" s="932">
        <f t="shared" si="1386"/>
        <v>0</v>
      </c>
      <c r="LX126" s="932">
        <f t="shared" si="1386"/>
        <v>0</v>
      </c>
      <c r="LY126" s="932">
        <f t="shared" si="1386"/>
        <v>0</v>
      </c>
      <c r="LZ126" s="932">
        <f t="shared" si="1386"/>
        <v>0</v>
      </c>
      <c r="MA126" s="932">
        <f t="shared" si="1386"/>
        <v>0</v>
      </c>
      <c r="MB126" s="932">
        <f t="shared" si="1386"/>
        <v>0</v>
      </c>
      <c r="MC126" s="932">
        <f t="shared" si="1386"/>
        <v>0</v>
      </c>
      <c r="MD126" s="932">
        <f t="shared" si="1386"/>
        <v>0</v>
      </c>
      <c r="ME126" s="327">
        <f t="shared" si="1386"/>
        <v>0</v>
      </c>
      <c r="MF126" s="327">
        <f t="shared" si="1386"/>
        <v>0</v>
      </c>
      <c r="MG126" s="327">
        <f t="shared" si="1386"/>
        <v>0</v>
      </c>
      <c r="MH126" s="327">
        <f t="shared" si="1386"/>
        <v>0</v>
      </c>
      <c r="MI126" s="327">
        <f t="shared" si="1386"/>
        <v>0</v>
      </c>
      <c r="MJ126" s="327">
        <f t="shared" si="1386"/>
        <v>0</v>
      </c>
      <c r="MK126" s="327">
        <f t="shared" si="1386"/>
        <v>0</v>
      </c>
      <c r="ML126" s="327">
        <f t="shared" si="1386"/>
        <v>0</v>
      </c>
      <c r="MM126" s="327">
        <f t="shared" si="1386"/>
        <v>0</v>
      </c>
      <c r="MN126" s="327">
        <f t="shared" ref="MN126:MP126" si="1387">SUM(KN126/$DO$26)</f>
        <v>0</v>
      </c>
      <c r="MO126" s="327">
        <f t="shared" si="1387"/>
        <v>0</v>
      </c>
      <c r="MP126" s="327">
        <f t="shared" si="1387"/>
        <v>0</v>
      </c>
      <c r="MQ126" s="327">
        <f>SUM(KQ126/$DO$26)</f>
        <v>0</v>
      </c>
    </row>
    <row r="127" spans="1:355" s="317" customFormat="1" ht="15" hidden="1" customHeight="1" outlineLevel="1" thickTop="1" thickBot="1" x14ac:dyDescent="0.3">
      <c r="A127" s="941"/>
      <c r="B127" s="1904" t="s">
        <v>959</v>
      </c>
      <c r="C127" s="1905"/>
      <c r="D127" s="655"/>
      <c r="E127" s="770"/>
      <c r="F127" s="757"/>
      <c r="G127" s="638"/>
      <c r="H127" s="627"/>
      <c r="I127" s="639"/>
      <c r="J127" s="770"/>
      <c r="K127" s="757"/>
      <c r="L127" s="878"/>
      <c r="M127" s="813"/>
      <c r="N127" s="814"/>
      <c r="O127" s="1537"/>
      <c r="P127" s="815"/>
      <c r="Q127" s="813"/>
      <c r="R127" s="814"/>
      <c r="S127" s="1537"/>
      <c r="T127" s="815"/>
      <c r="U127" s="813"/>
      <c r="V127" s="814"/>
      <c r="W127" s="1537"/>
      <c r="X127" s="815"/>
      <c r="Y127" s="813"/>
      <c r="Z127" s="814"/>
      <c r="AA127" s="1537"/>
      <c r="AB127" s="815"/>
      <c r="AC127" s="813"/>
      <c r="AD127" s="814"/>
      <c r="AE127" s="1537"/>
      <c r="AF127" s="815"/>
      <c r="AG127" s="813"/>
      <c r="AH127" s="814"/>
      <c r="AI127" s="1537"/>
      <c r="AJ127" s="815"/>
      <c r="AK127" s="813"/>
      <c r="AL127" s="814"/>
      <c r="AM127" s="1537"/>
      <c r="AN127" s="815"/>
      <c r="AO127" s="813"/>
      <c r="AP127" s="814"/>
      <c r="AQ127" s="1537"/>
      <c r="AR127" s="815"/>
      <c r="AS127" s="813"/>
      <c r="AT127" s="814"/>
      <c r="AU127" s="1537"/>
      <c r="AV127" s="815"/>
      <c r="AW127" s="813"/>
      <c r="AX127" s="814"/>
      <c r="AY127" s="1537"/>
      <c r="AZ127" s="815"/>
      <c r="BA127" s="813"/>
      <c r="BB127" s="816"/>
      <c r="BC127" s="757"/>
      <c r="BD127" s="815"/>
      <c r="BE127" s="813"/>
      <c r="BF127" s="757"/>
      <c r="BG127" s="815"/>
      <c r="BH127" s="815"/>
      <c r="BI127" s="815"/>
      <c r="BJ127" s="815"/>
      <c r="BK127" s="816"/>
      <c r="BL127" s="1586"/>
      <c r="BM127" s="1586"/>
      <c r="BN127" s="1586"/>
      <c r="BO127" s="1586"/>
      <c r="BP127" s="1587"/>
      <c r="BQ127" s="1484"/>
      <c r="BR127" s="734">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692">
        <f t="shared" si="1371"/>
        <v>0</v>
      </c>
      <c r="BT127" s="637">
        <f>AZ112</f>
        <v>0.5</v>
      </c>
      <c r="BU127" s="1148" t="str">
        <f>$BU$27</f>
        <v>AG F Fungacide</v>
      </c>
      <c r="BV127" s="694" t="str">
        <f>$BV$27</f>
        <v>Additives</v>
      </c>
      <c r="BW127" s="1239">
        <f>BW$27</f>
        <v>0</v>
      </c>
      <c r="BX127" s="1239">
        <f t="shared" ref="BX127:DM127" si="1388">BX$27</f>
        <v>0</v>
      </c>
      <c r="BY127" s="1239">
        <f t="shared" si="1388"/>
        <v>0</v>
      </c>
      <c r="BZ127" s="1240">
        <f t="shared" si="1388"/>
        <v>0</v>
      </c>
      <c r="CA127" s="1240">
        <f t="shared" si="1388"/>
        <v>0</v>
      </c>
      <c r="CB127" s="1241">
        <f t="shared" si="1388"/>
        <v>0</v>
      </c>
      <c r="CC127" s="1242">
        <f t="shared" si="1388"/>
        <v>0</v>
      </c>
      <c r="CD127" s="1242">
        <f t="shared" si="1388"/>
        <v>0</v>
      </c>
      <c r="CE127" s="1242">
        <f t="shared" si="1388"/>
        <v>0</v>
      </c>
      <c r="CF127" s="1242">
        <f t="shared" si="1388"/>
        <v>0</v>
      </c>
      <c r="CG127" s="1242">
        <f t="shared" si="1388"/>
        <v>0</v>
      </c>
      <c r="CH127" s="1242">
        <f t="shared" si="1388"/>
        <v>0</v>
      </c>
      <c r="CI127" s="1242">
        <f t="shared" si="1388"/>
        <v>0</v>
      </c>
      <c r="CJ127" s="1242">
        <f t="shared" si="1388"/>
        <v>0</v>
      </c>
      <c r="CK127" s="1239">
        <f t="shared" si="1388"/>
        <v>0</v>
      </c>
      <c r="CL127" s="1240">
        <f t="shared" si="1388"/>
        <v>0</v>
      </c>
      <c r="CM127" s="1241">
        <f t="shared" si="1388"/>
        <v>0</v>
      </c>
      <c r="CN127" s="1242">
        <f t="shared" si="1388"/>
        <v>0</v>
      </c>
      <c r="CO127" s="1242">
        <f t="shared" si="1388"/>
        <v>0</v>
      </c>
      <c r="CP127" s="1242">
        <f t="shared" si="1388"/>
        <v>0</v>
      </c>
      <c r="CQ127" s="1242">
        <f t="shared" si="1388"/>
        <v>0</v>
      </c>
      <c r="CR127" s="1243">
        <f t="shared" si="1388"/>
        <v>0</v>
      </c>
      <c r="CS127" s="1243">
        <f t="shared" si="1388"/>
        <v>0</v>
      </c>
      <c r="CT127" s="1243">
        <f t="shared" si="1388"/>
        <v>0</v>
      </c>
      <c r="CU127" s="1243">
        <f t="shared" si="1388"/>
        <v>0</v>
      </c>
      <c r="CV127" s="1243">
        <f t="shared" si="1388"/>
        <v>0</v>
      </c>
      <c r="CW127" s="1243">
        <f t="shared" si="1388"/>
        <v>0</v>
      </c>
      <c r="CX127" s="1243">
        <f t="shared" si="1388"/>
        <v>0</v>
      </c>
      <c r="CY127" s="1243">
        <f t="shared" si="1388"/>
        <v>0</v>
      </c>
      <c r="CZ127" s="1244">
        <f t="shared" si="1388"/>
        <v>0</v>
      </c>
      <c r="DA127" s="1244">
        <f t="shared" si="1388"/>
        <v>0</v>
      </c>
      <c r="DB127" s="1244">
        <f t="shared" si="1388"/>
        <v>0</v>
      </c>
      <c r="DC127" s="1244">
        <f t="shared" si="1388"/>
        <v>0</v>
      </c>
      <c r="DD127" s="1244">
        <f t="shared" si="1388"/>
        <v>0</v>
      </c>
      <c r="DE127" s="1244">
        <f t="shared" si="1388"/>
        <v>0</v>
      </c>
      <c r="DF127" s="1244">
        <f t="shared" si="1388"/>
        <v>0</v>
      </c>
      <c r="DG127" s="1244">
        <f t="shared" si="1388"/>
        <v>0</v>
      </c>
      <c r="DH127" s="1244">
        <f t="shared" si="1388"/>
        <v>0</v>
      </c>
      <c r="DI127" s="1244">
        <f t="shared" si="1388"/>
        <v>0</v>
      </c>
      <c r="DJ127" s="1244">
        <f t="shared" si="1388"/>
        <v>0</v>
      </c>
      <c r="DK127" s="1244">
        <f t="shared" si="1388"/>
        <v>0</v>
      </c>
      <c r="DL127" s="1244">
        <f t="shared" si="1388"/>
        <v>0</v>
      </c>
      <c r="DM127" s="1244">
        <f t="shared" si="1388"/>
        <v>0</v>
      </c>
      <c r="DN127" s="933"/>
      <c r="DT127" s="739"/>
      <c r="EM127" s="898"/>
      <c r="EN127" s="898"/>
      <c r="EO127" s="898"/>
      <c r="EP127" s="898"/>
      <c r="EQ127" s="898"/>
      <c r="ER127" s="898"/>
      <c r="ES127" s="898"/>
      <c r="ET127" s="898"/>
      <c r="EU127" s="898"/>
      <c r="EV127" s="898"/>
      <c r="EW127" s="898"/>
      <c r="EX127" s="898"/>
      <c r="EY127" s="898"/>
      <c r="EZ127" s="1348" t="str">
        <f t="shared" si="1249"/>
        <v>AG F Fungacide</v>
      </c>
      <c r="FA127" s="1224">
        <f t="shared" si="1250"/>
        <v>0</v>
      </c>
      <c r="FB127" s="1224">
        <f t="shared" si="1251"/>
        <v>0</v>
      </c>
      <c r="FC127" s="1224">
        <f t="shared" si="1252"/>
        <v>0</v>
      </c>
      <c r="FD127" s="544">
        <f t="shared" si="1253"/>
        <v>0</v>
      </c>
      <c r="FE127" s="544">
        <f t="shared" si="1254"/>
        <v>0</v>
      </c>
      <c r="FF127" s="324">
        <f t="shared" si="1255"/>
        <v>0</v>
      </c>
      <c r="FG127" s="549">
        <f t="shared" si="1256"/>
        <v>0</v>
      </c>
      <c r="FH127" s="549">
        <f t="shared" si="1257"/>
        <v>0</v>
      </c>
      <c r="FI127" s="549">
        <f t="shared" si="1258"/>
        <v>0</v>
      </c>
      <c r="FJ127" s="549">
        <f t="shared" si="1259"/>
        <v>0</v>
      </c>
      <c r="FK127" s="549">
        <f t="shared" si="1260"/>
        <v>0</v>
      </c>
      <c r="FL127" s="549">
        <f t="shared" si="1261"/>
        <v>0</v>
      </c>
      <c r="FM127" s="549">
        <f t="shared" si="1262"/>
        <v>0</v>
      </c>
      <c r="FN127" s="549">
        <f t="shared" si="1263"/>
        <v>0</v>
      </c>
      <c r="FO127" s="1203">
        <f t="shared" si="1264"/>
        <v>0</v>
      </c>
      <c r="FP127" s="544">
        <f t="shared" si="1265"/>
        <v>0</v>
      </c>
      <c r="FQ127" s="324">
        <f t="shared" si="1266"/>
        <v>0</v>
      </c>
      <c r="FR127" s="548">
        <f t="shared" si="1267"/>
        <v>0</v>
      </c>
      <c r="FS127" s="548">
        <f t="shared" si="1268"/>
        <v>0</v>
      </c>
      <c r="FT127" s="548">
        <f t="shared" si="1339"/>
        <v>0</v>
      </c>
      <c r="FU127" s="548">
        <f t="shared" si="1269"/>
        <v>0</v>
      </c>
      <c r="FV127" s="928">
        <f t="shared" si="1270"/>
        <v>0</v>
      </c>
      <c r="FW127" s="928">
        <f t="shared" si="1271"/>
        <v>0</v>
      </c>
      <c r="FX127" s="928">
        <f t="shared" si="1272"/>
        <v>0</v>
      </c>
      <c r="FY127" s="928">
        <f t="shared" si="1273"/>
        <v>0</v>
      </c>
      <c r="FZ127" s="928">
        <f t="shared" si="1274"/>
        <v>0</v>
      </c>
      <c r="GA127" s="928">
        <f t="shared" si="1275"/>
        <v>0</v>
      </c>
      <c r="GB127" s="928">
        <f t="shared" si="1276"/>
        <v>0</v>
      </c>
      <c r="GC127" s="928">
        <f t="shared" si="1277"/>
        <v>0</v>
      </c>
      <c r="GD127" s="326">
        <f t="shared" si="1278"/>
        <v>0</v>
      </c>
      <c r="GE127" s="326">
        <f t="shared" si="1279"/>
        <v>0</v>
      </c>
      <c r="GF127" s="326">
        <f t="shared" si="1280"/>
        <v>0</v>
      </c>
      <c r="GG127" s="326">
        <f t="shared" si="1281"/>
        <v>0</v>
      </c>
      <c r="GH127" s="326">
        <f t="shared" si="1282"/>
        <v>0</v>
      </c>
      <c r="GI127" s="326">
        <f t="shared" si="1283"/>
        <v>0</v>
      </c>
      <c r="GJ127" s="326">
        <f t="shared" si="1284"/>
        <v>0</v>
      </c>
      <c r="GK127" s="326">
        <f t="shared" si="1285"/>
        <v>0</v>
      </c>
      <c r="GL127" s="326">
        <f t="shared" si="1286"/>
        <v>0</v>
      </c>
      <c r="GM127" s="326">
        <f t="shared" si="1287"/>
        <v>0</v>
      </c>
      <c r="GN127" s="326">
        <f t="shared" si="1288"/>
        <v>0</v>
      </c>
      <c r="GO127" s="326">
        <f t="shared" si="1289"/>
        <v>0</v>
      </c>
      <c r="GP127" s="326">
        <f t="shared" si="1290"/>
        <v>0</v>
      </c>
      <c r="GQ127" s="326">
        <f t="shared" si="1291"/>
        <v>0</v>
      </c>
      <c r="GR127" s="898"/>
      <c r="GS127" s="898"/>
      <c r="GT127" s="898"/>
      <c r="GU127" s="898"/>
      <c r="GV127" s="898"/>
      <c r="GW127" s="898"/>
      <c r="GX127" s="898"/>
      <c r="GY127" s="898"/>
      <c r="GZ127" s="1375"/>
      <c r="HA127" s="1225">
        <f t="shared" si="1292"/>
        <v>0</v>
      </c>
      <c r="HB127" s="1225">
        <f t="shared" si="1293"/>
        <v>0</v>
      </c>
      <c r="HC127" s="1225">
        <f t="shared" si="1294"/>
        <v>0</v>
      </c>
      <c r="HD127" s="542">
        <f t="shared" si="1295"/>
        <v>0</v>
      </c>
      <c r="HE127" s="542">
        <f t="shared" si="1296"/>
        <v>0</v>
      </c>
      <c r="HF127" s="321">
        <f t="shared" si="1297"/>
        <v>0</v>
      </c>
      <c r="HG127" s="547">
        <f t="shared" si="1298"/>
        <v>0</v>
      </c>
      <c r="HH127" s="547">
        <f t="shared" si="1299"/>
        <v>0</v>
      </c>
      <c r="HI127" s="547">
        <f t="shared" si="1300"/>
        <v>0</v>
      </c>
      <c r="HJ127" s="547">
        <f t="shared" si="1301"/>
        <v>0</v>
      </c>
      <c r="HK127" s="547">
        <f t="shared" si="1302"/>
        <v>0</v>
      </c>
      <c r="HL127" s="547">
        <f t="shared" si="1303"/>
        <v>0</v>
      </c>
      <c r="HM127" s="547">
        <f t="shared" si="1304"/>
        <v>0</v>
      </c>
      <c r="HN127" s="547">
        <f t="shared" si="1305"/>
        <v>0</v>
      </c>
      <c r="HO127" s="1225">
        <f t="shared" si="1306"/>
        <v>0</v>
      </c>
      <c r="HP127" s="542">
        <f t="shared" si="1307"/>
        <v>0</v>
      </c>
      <c r="HQ127" s="321">
        <f t="shared" si="1308"/>
        <v>0</v>
      </c>
      <c r="HR127" s="547">
        <f t="shared" si="1309"/>
        <v>0</v>
      </c>
      <c r="HS127" s="547">
        <f t="shared" si="1310"/>
        <v>0</v>
      </c>
      <c r="HT127" s="547">
        <f t="shared" si="1311"/>
        <v>0</v>
      </c>
      <c r="HU127" s="547">
        <f t="shared" si="1312"/>
        <v>0</v>
      </c>
      <c r="HV127" s="931">
        <f t="shared" si="1313"/>
        <v>0</v>
      </c>
      <c r="HW127" s="931">
        <f t="shared" si="1314"/>
        <v>0</v>
      </c>
      <c r="HX127" s="931">
        <f t="shared" si="1315"/>
        <v>0</v>
      </c>
      <c r="HY127" s="931">
        <f t="shared" si="1316"/>
        <v>0</v>
      </c>
      <c r="HZ127" s="931">
        <f t="shared" si="1317"/>
        <v>0</v>
      </c>
      <c r="IA127" s="931">
        <f t="shared" si="1318"/>
        <v>0</v>
      </c>
      <c r="IB127" s="931">
        <f t="shared" si="1319"/>
        <v>0</v>
      </c>
      <c r="IC127" s="931">
        <f t="shared" si="1320"/>
        <v>0</v>
      </c>
      <c r="ID127" s="1226">
        <f t="shared" si="1321"/>
        <v>0</v>
      </c>
      <c r="IE127" s="1226">
        <f t="shared" si="1322"/>
        <v>0</v>
      </c>
      <c r="IF127" s="1226">
        <f t="shared" si="1323"/>
        <v>0</v>
      </c>
      <c r="IG127" s="1226">
        <f t="shared" si="1324"/>
        <v>0</v>
      </c>
      <c r="IH127" s="1226">
        <f t="shared" si="1325"/>
        <v>0</v>
      </c>
      <c r="II127" s="1226">
        <f t="shared" si="1326"/>
        <v>0</v>
      </c>
      <c r="IJ127" s="1226">
        <f t="shared" si="1327"/>
        <v>0</v>
      </c>
      <c r="IK127" s="1226">
        <f t="shared" si="1328"/>
        <v>0</v>
      </c>
      <c r="IL127" s="1226">
        <f t="shared" si="1329"/>
        <v>0</v>
      </c>
      <c r="IM127" s="1226">
        <f t="shared" si="1330"/>
        <v>0</v>
      </c>
      <c r="IN127" s="1226">
        <f t="shared" si="1331"/>
        <v>0</v>
      </c>
      <c r="IO127" s="1226">
        <f t="shared" si="1332"/>
        <v>0</v>
      </c>
      <c r="IP127" s="1226">
        <f t="shared" si="1333"/>
        <v>0</v>
      </c>
      <c r="IQ127" s="1226">
        <f t="shared" si="1334"/>
        <v>0</v>
      </c>
      <c r="IR127" s="902"/>
      <c r="IS127" s="902"/>
      <c r="IT127" s="902"/>
      <c r="IU127" s="902"/>
      <c r="IV127" s="902"/>
      <c r="IW127" s="902"/>
      <c r="IX127" s="902"/>
      <c r="IY127" s="902"/>
      <c r="IZ127" s="1365"/>
      <c r="JA127" s="1231">
        <f t="shared" ref="JA127:KQ127" si="1389">SUM(BW127*$DP$27)</f>
        <v>0</v>
      </c>
      <c r="JB127" s="1231">
        <f t="shared" si="1389"/>
        <v>0</v>
      </c>
      <c r="JC127" s="1231">
        <f t="shared" si="1389"/>
        <v>0</v>
      </c>
      <c r="JD127" s="942">
        <f t="shared" si="1389"/>
        <v>0</v>
      </c>
      <c r="JE127" s="942">
        <f t="shared" si="1389"/>
        <v>0</v>
      </c>
      <c r="JF127" s="943">
        <f t="shared" si="1389"/>
        <v>0</v>
      </c>
      <c r="JG127" s="944">
        <f t="shared" si="1389"/>
        <v>0</v>
      </c>
      <c r="JH127" s="944">
        <f t="shared" si="1389"/>
        <v>0</v>
      </c>
      <c r="JI127" s="944">
        <f t="shared" si="1389"/>
        <v>0</v>
      </c>
      <c r="JJ127" s="944">
        <f t="shared" si="1389"/>
        <v>0</v>
      </c>
      <c r="JK127" s="944">
        <f t="shared" si="1389"/>
        <v>0</v>
      </c>
      <c r="JL127" s="944">
        <f t="shared" si="1389"/>
        <v>0</v>
      </c>
      <c r="JM127" s="944">
        <f t="shared" si="1389"/>
        <v>0</v>
      </c>
      <c r="JN127" s="944">
        <f t="shared" si="1389"/>
        <v>0</v>
      </c>
      <c r="JO127" s="1231">
        <f t="shared" si="1389"/>
        <v>0</v>
      </c>
      <c r="JP127" s="942">
        <f t="shared" si="1389"/>
        <v>0</v>
      </c>
      <c r="JQ127" s="943">
        <f t="shared" si="1389"/>
        <v>0</v>
      </c>
      <c r="JR127" s="944">
        <f t="shared" si="1389"/>
        <v>0</v>
      </c>
      <c r="JS127" s="944">
        <f t="shared" si="1389"/>
        <v>0</v>
      </c>
      <c r="JT127" s="944">
        <f t="shared" si="1389"/>
        <v>0</v>
      </c>
      <c r="JU127" s="944">
        <f t="shared" si="1389"/>
        <v>0</v>
      </c>
      <c r="JV127" s="945">
        <f t="shared" si="1389"/>
        <v>0</v>
      </c>
      <c r="JW127" s="945">
        <f t="shared" si="1389"/>
        <v>0</v>
      </c>
      <c r="JX127" s="945">
        <f t="shared" si="1389"/>
        <v>0</v>
      </c>
      <c r="JY127" s="945">
        <f t="shared" si="1389"/>
        <v>0</v>
      </c>
      <c r="JZ127" s="945">
        <f t="shared" si="1389"/>
        <v>0</v>
      </c>
      <c r="KA127" s="945">
        <f t="shared" si="1389"/>
        <v>0</v>
      </c>
      <c r="KB127" s="945">
        <f t="shared" si="1389"/>
        <v>0</v>
      </c>
      <c r="KC127" s="945">
        <f t="shared" si="1389"/>
        <v>0</v>
      </c>
      <c r="KD127" s="946">
        <f t="shared" si="1389"/>
        <v>0</v>
      </c>
      <c r="KE127" s="946">
        <f t="shared" si="1389"/>
        <v>0</v>
      </c>
      <c r="KF127" s="946">
        <f t="shared" si="1389"/>
        <v>0</v>
      </c>
      <c r="KG127" s="946">
        <f t="shared" si="1389"/>
        <v>0</v>
      </c>
      <c r="KH127" s="946">
        <f t="shared" si="1389"/>
        <v>0</v>
      </c>
      <c r="KI127" s="946">
        <f t="shared" si="1389"/>
        <v>0</v>
      </c>
      <c r="KJ127" s="946">
        <f t="shared" si="1389"/>
        <v>0</v>
      </c>
      <c r="KK127" s="946">
        <f t="shared" si="1389"/>
        <v>0</v>
      </c>
      <c r="KL127" s="946">
        <f t="shared" si="1389"/>
        <v>0</v>
      </c>
      <c r="KM127" s="946">
        <f t="shared" si="1389"/>
        <v>0</v>
      </c>
      <c r="KN127" s="946">
        <f t="shared" si="1389"/>
        <v>0</v>
      </c>
      <c r="KO127" s="946">
        <f t="shared" si="1389"/>
        <v>0</v>
      </c>
      <c r="KP127" s="946">
        <f t="shared" si="1389"/>
        <v>0</v>
      </c>
      <c r="KQ127" s="946">
        <f t="shared" si="1389"/>
        <v>0</v>
      </c>
      <c r="KR127" s="898"/>
      <c r="KS127" s="898"/>
      <c r="KT127" s="898"/>
      <c r="KU127" s="898"/>
      <c r="KV127" s="898"/>
      <c r="KW127" s="898"/>
      <c r="KX127" s="898"/>
      <c r="KY127" s="898"/>
      <c r="KZ127" s="1363"/>
      <c r="LA127" s="1217">
        <f t="shared" ref="LA127:MM127" si="1390">SUM(JA127/$DO$27)</f>
        <v>0</v>
      </c>
      <c r="LB127" s="1217">
        <f t="shared" si="1390"/>
        <v>0</v>
      </c>
      <c r="LC127" s="1217">
        <f t="shared" si="1390"/>
        <v>0</v>
      </c>
      <c r="LD127" s="545">
        <f t="shared" si="1390"/>
        <v>0</v>
      </c>
      <c r="LE127" s="545">
        <f t="shared" si="1390"/>
        <v>0</v>
      </c>
      <c r="LF127" s="329">
        <f t="shared" si="1390"/>
        <v>0</v>
      </c>
      <c r="LG127" s="550">
        <f t="shared" si="1390"/>
        <v>0</v>
      </c>
      <c r="LH127" s="550">
        <f t="shared" si="1390"/>
        <v>0</v>
      </c>
      <c r="LI127" s="550">
        <f t="shared" si="1390"/>
        <v>0</v>
      </c>
      <c r="LJ127" s="550">
        <f t="shared" si="1390"/>
        <v>0</v>
      </c>
      <c r="LK127" s="550">
        <f t="shared" si="1390"/>
        <v>0</v>
      </c>
      <c r="LL127" s="550">
        <f t="shared" si="1390"/>
        <v>0</v>
      </c>
      <c r="LM127" s="550">
        <f t="shared" si="1390"/>
        <v>0</v>
      </c>
      <c r="LN127" s="550">
        <f t="shared" si="1390"/>
        <v>0</v>
      </c>
      <c r="LO127" s="1217">
        <f t="shared" si="1390"/>
        <v>0</v>
      </c>
      <c r="LP127" s="1217">
        <f t="shared" si="1390"/>
        <v>0</v>
      </c>
      <c r="LQ127" s="1217">
        <f t="shared" si="1390"/>
        <v>0</v>
      </c>
      <c r="LR127" s="550">
        <f t="shared" si="1390"/>
        <v>0</v>
      </c>
      <c r="LS127" s="550">
        <f t="shared" si="1390"/>
        <v>0</v>
      </c>
      <c r="LT127" s="550">
        <f t="shared" si="1390"/>
        <v>0</v>
      </c>
      <c r="LU127" s="550">
        <f t="shared" si="1390"/>
        <v>0</v>
      </c>
      <c r="LV127" s="932">
        <f t="shared" si="1390"/>
        <v>0</v>
      </c>
      <c r="LW127" s="932">
        <f t="shared" si="1390"/>
        <v>0</v>
      </c>
      <c r="LX127" s="932">
        <f t="shared" si="1390"/>
        <v>0</v>
      </c>
      <c r="LY127" s="932">
        <f t="shared" si="1390"/>
        <v>0</v>
      </c>
      <c r="LZ127" s="932">
        <f t="shared" si="1390"/>
        <v>0</v>
      </c>
      <c r="MA127" s="932">
        <f t="shared" si="1390"/>
        <v>0</v>
      </c>
      <c r="MB127" s="932">
        <f t="shared" si="1390"/>
        <v>0</v>
      </c>
      <c r="MC127" s="932">
        <f t="shared" si="1390"/>
        <v>0</v>
      </c>
      <c r="MD127" s="932">
        <f t="shared" si="1390"/>
        <v>0</v>
      </c>
      <c r="ME127" s="327">
        <f t="shared" si="1390"/>
        <v>0</v>
      </c>
      <c r="MF127" s="327">
        <f t="shared" si="1390"/>
        <v>0</v>
      </c>
      <c r="MG127" s="327">
        <f t="shared" si="1390"/>
        <v>0</v>
      </c>
      <c r="MH127" s="327">
        <f t="shared" si="1390"/>
        <v>0</v>
      </c>
      <c r="MI127" s="327">
        <f t="shared" si="1390"/>
        <v>0</v>
      </c>
      <c r="MJ127" s="327">
        <f t="shared" si="1390"/>
        <v>0</v>
      </c>
      <c r="MK127" s="327">
        <f t="shared" si="1390"/>
        <v>0</v>
      </c>
      <c r="ML127" s="327">
        <f t="shared" si="1390"/>
        <v>0</v>
      </c>
      <c r="MM127" s="327">
        <f t="shared" si="1390"/>
        <v>0</v>
      </c>
      <c r="MN127" s="327">
        <f t="shared" ref="MN127:MP127" si="1391">SUM(KN127/$DO$27)</f>
        <v>0</v>
      </c>
      <c r="MO127" s="327">
        <f t="shared" si="1391"/>
        <v>0</v>
      </c>
      <c r="MP127" s="327">
        <f t="shared" si="1391"/>
        <v>0</v>
      </c>
      <c r="MQ127" s="327">
        <f>SUM(KQ127/$DO$27)</f>
        <v>0</v>
      </c>
    </row>
    <row r="128" spans="1:355" s="317" customFormat="1" ht="15" hidden="1" customHeight="1" outlineLevel="1" thickTop="1" thickBot="1" x14ac:dyDescent="0.3">
      <c r="A128" s="941"/>
      <c r="B128" s="1904" t="s">
        <v>1254</v>
      </c>
      <c r="C128" s="1905"/>
      <c r="D128" s="657"/>
      <c r="E128" s="822"/>
      <c r="F128" s="823"/>
      <c r="G128" s="658"/>
      <c r="H128" s="659"/>
      <c r="I128" s="660"/>
      <c r="J128" s="822"/>
      <c r="K128" s="824"/>
      <c r="L128" s="879"/>
      <c r="M128" s="825"/>
      <c r="N128" s="826"/>
      <c r="O128" s="1538"/>
      <c r="P128" s="827"/>
      <c r="Q128" s="825"/>
      <c r="R128" s="826"/>
      <c r="S128" s="1538"/>
      <c r="T128" s="827"/>
      <c r="U128" s="825"/>
      <c r="V128" s="826"/>
      <c r="W128" s="1538"/>
      <c r="X128" s="827"/>
      <c r="Y128" s="825"/>
      <c r="Z128" s="826"/>
      <c r="AA128" s="1538"/>
      <c r="AB128" s="827"/>
      <c r="AC128" s="825"/>
      <c r="AD128" s="826"/>
      <c r="AE128" s="1538"/>
      <c r="AF128" s="827"/>
      <c r="AG128" s="825"/>
      <c r="AH128" s="826"/>
      <c r="AI128" s="1538"/>
      <c r="AJ128" s="827"/>
      <c r="AK128" s="825"/>
      <c r="AL128" s="826"/>
      <c r="AM128" s="1538"/>
      <c r="AN128" s="827"/>
      <c r="AO128" s="825"/>
      <c r="AP128" s="826"/>
      <c r="AQ128" s="1538"/>
      <c r="AR128" s="827"/>
      <c r="AS128" s="825"/>
      <c r="AT128" s="826"/>
      <c r="AU128" s="1538"/>
      <c r="AV128" s="827"/>
      <c r="AW128" s="825"/>
      <c r="AX128" s="826"/>
      <c r="AY128" s="1538"/>
      <c r="AZ128" s="827"/>
      <c r="BA128" s="825"/>
      <c r="BB128" s="828"/>
      <c r="BC128" s="824"/>
      <c r="BD128" s="827"/>
      <c r="BE128" s="825"/>
      <c r="BF128" s="824"/>
      <c r="BG128" s="827"/>
      <c r="BH128" s="827"/>
      <c r="BI128" s="827"/>
      <c r="BJ128" s="827"/>
      <c r="BK128" s="828"/>
      <c r="BL128" s="1588"/>
      <c r="BM128" s="1588"/>
      <c r="BN128" s="1588"/>
      <c r="BO128" s="1588"/>
      <c r="BP128" s="1589"/>
      <c r="BQ128" s="1484"/>
      <c r="BR128" s="734">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5.4382483487450459</v>
      </c>
      <c r="BS128" s="692">
        <f t="shared" si="1371"/>
        <v>5.1064121532364597</v>
      </c>
      <c r="BT128" s="637">
        <f>$BT$28</f>
        <v>1</v>
      </c>
      <c r="BU128" s="1162" t="str">
        <f>$BU$28</f>
        <v>**Water RO</v>
      </c>
      <c r="BV128" s="1156" t="str">
        <f>$BV$28</f>
        <v>H2O</v>
      </c>
      <c r="BW128" s="1239">
        <f>BW$28</f>
        <v>0</v>
      </c>
      <c r="BX128" s="1239">
        <f t="shared" ref="BX128:DM128" si="1392">BX$28</f>
        <v>0</v>
      </c>
      <c r="BY128" s="1239">
        <f t="shared" si="1392"/>
        <v>0</v>
      </c>
      <c r="BZ128" s="1240">
        <f t="shared" si="1392"/>
        <v>0</v>
      </c>
      <c r="CA128" s="1240">
        <f t="shared" si="1392"/>
        <v>0</v>
      </c>
      <c r="CB128" s="1241">
        <f t="shared" si="1392"/>
        <v>0</v>
      </c>
      <c r="CC128" s="1242">
        <f t="shared" si="1392"/>
        <v>0</v>
      </c>
      <c r="CD128" s="1242">
        <f t="shared" si="1392"/>
        <v>0</v>
      </c>
      <c r="CE128" s="1242">
        <f t="shared" si="1392"/>
        <v>0</v>
      </c>
      <c r="CF128" s="1242">
        <f t="shared" si="1392"/>
        <v>0</v>
      </c>
      <c r="CG128" s="1242">
        <f t="shared" si="1392"/>
        <v>3.0000000000000001E-3</v>
      </c>
      <c r="CH128" s="1242">
        <f t="shared" si="1392"/>
        <v>0</v>
      </c>
      <c r="CI128" s="1242">
        <f t="shared" si="1392"/>
        <v>0</v>
      </c>
      <c r="CJ128" s="1242">
        <f t="shared" si="1392"/>
        <v>0</v>
      </c>
      <c r="CK128" s="1239">
        <f t="shared" si="1392"/>
        <v>0</v>
      </c>
      <c r="CL128" s="1240">
        <f t="shared" si="1392"/>
        <v>0</v>
      </c>
      <c r="CM128" s="1241">
        <f t="shared" si="1392"/>
        <v>0</v>
      </c>
      <c r="CN128" s="1242">
        <f t="shared" si="1392"/>
        <v>4.0000000000000002E-4</v>
      </c>
      <c r="CO128" s="1242">
        <f t="shared" si="1392"/>
        <v>1.256E-3</v>
      </c>
      <c r="CP128" s="1242">
        <f t="shared" si="1392"/>
        <v>0</v>
      </c>
      <c r="CQ128" s="1242">
        <f t="shared" si="1392"/>
        <v>0</v>
      </c>
      <c r="CR128" s="1243">
        <f t="shared" si="1392"/>
        <v>0</v>
      </c>
      <c r="CS128" s="1243">
        <f t="shared" si="1392"/>
        <v>7.4980000000000001E-4</v>
      </c>
      <c r="CT128" s="1243">
        <f t="shared" si="1392"/>
        <v>7.9978999999999998E-4</v>
      </c>
      <c r="CU128" s="1243">
        <f t="shared" si="1392"/>
        <v>3.9999999999999998E-6</v>
      </c>
      <c r="CV128" s="1243">
        <f t="shared" si="1392"/>
        <v>4.4988E-4</v>
      </c>
      <c r="CW128" s="1243">
        <f t="shared" si="1392"/>
        <v>1.3496E-4</v>
      </c>
      <c r="CX128" s="1243">
        <f t="shared" si="1392"/>
        <v>2.2994000000000001E-4</v>
      </c>
      <c r="CY128" s="1243">
        <f t="shared" si="1392"/>
        <v>9.6492000000000001E-3</v>
      </c>
      <c r="CZ128" s="1244">
        <f t="shared" si="1392"/>
        <v>4.6543000000000001E-3</v>
      </c>
      <c r="DA128" s="1244">
        <f t="shared" si="1392"/>
        <v>0</v>
      </c>
      <c r="DB128" s="1244">
        <f t="shared" si="1392"/>
        <v>0</v>
      </c>
      <c r="DC128" s="1244">
        <f t="shared" si="1392"/>
        <v>0</v>
      </c>
      <c r="DD128" s="1244">
        <f t="shared" si="1392"/>
        <v>0</v>
      </c>
      <c r="DE128" s="1244">
        <f t="shared" si="1392"/>
        <v>0</v>
      </c>
      <c r="DF128" s="1244">
        <f t="shared" si="1392"/>
        <v>0</v>
      </c>
      <c r="DG128" s="1244">
        <f t="shared" si="1392"/>
        <v>0</v>
      </c>
      <c r="DH128" s="1244">
        <f t="shared" si="1392"/>
        <v>0</v>
      </c>
      <c r="DI128" s="1244">
        <f t="shared" si="1392"/>
        <v>0</v>
      </c>
      <c r="DJ128" s="1244">
        <f t="shared" si="1392"/>
        <v>0</v>
      </c>
      <c r="DK128" s="1244">
        <f t="shared" si="1392"/>
        <v>0</v>
      </c>
      <c r="DL128" s="1244">
        <f t="shared" si="1392"/>
        <v>0</v>
      </c>
      <c r="DM128" s="1244">
        <f t="shared" si="1392"/>
        <v>0</v>
      </c>
      <c r="DN128" s="933"/>
      <c r="DT128" s="739"/>
      <c r="EM128" s="898"/>
      <c r="EN128" s="898"/>
      <c r="EO128" s="898"/>
      <c r="EP128" s="898"/>
      <c r="EQ128" s="898"/>
      <c r="ER128" s="898"/>
      <c r="ES128" s="898"/>
      <c r="ET128" s="898"/>
      <c r="EU128" s="898"/>
      <c r="EV128" s="898"/>
      <c r="EW128" s="898"/>
      <c r="EX128" s="898"/>
      <c r="EY128" s="898"/>
      <c r="EZ128" s="1348" t="str">
        <f t="shared" si="1249"/>
        <v>**Water RO</v>
      </c>
      <c r="FA128" s="1224">
        <f t="shared" si="1250"/>
        <v>0</v>
      </c>
      <c r="FB128" s="1224">
        <f t="shared" si="1251"/>
        <v>0</v>
      </c>
      <c r="FC128" s="1224">
        <f t="shared" si="1252"/>
        <v>0</v>
      </c>
      <c r="FD128" s="544">
        <f t="shared" si="1253"/>
        <v>0</v>
      </c>
      <c r="FE128" s="544">
        <f t="shared" si="1254"/>
        <v>0</v>
      </c>
      <c r="FF128" s="324">
        <f t="shared" si="1255"/>
        <v>0</v>
      </c>
      <c r="FG128" s="549">
        <f t="shared" si="1256"/>
        <v>0</v>
      </c>
      <c r="FH128" s="549">
        <f t="shared" si="1257"/>
        <v>0</v>
      </c>
      <c r="FI128" s="549">
        <f t="shared" si="1258"/>
        <v>0</v>
      </c>
      <c r="FJ128" s="549">
        <f t="shared" si="1259"/>
        <v>0</v>
      </c>
      <c r="FK128" s="549">
        <f t="shared" si="1260"/>
        <v>9.9989999999999996E-4</v>
      </c>
      <c r="FL128" s="549">
        <f t="shared" si="1261"/>
        <v>0</v>
      </c>
      <c r="FM128" s="549">
        <f t="shared" si="1262"/>
        <v>0</v>
      </c>
      <c r="FN128" s="549">
        <f t="shared" si="1263"/>
        <v>0</v>
      </c>
      <c r="FO128" s="1203">
        <f t="shared" si="1264"/>
        <v>0</v>
      </c>
      <c r="FP128" s="544">
        <f t="shared" si="1265"/>
        <v>0</v>
      </c>
      <c r="FQ128" s="324">
        <f t="shared" si="1266"/>
        <v>0</v>
      </c>
      <c r="FR128" s="549">
        <f t="shared" si="1267"/>
        <v>4.0000000000000002E-4</v>
      </c>
      <c r="FS128" s="549">
        <f t="shared" si="1268"/>
        <v>1.256E-3</v>
      </c>
      <c r="FT128" s="549">
        <f t="shared" si="1339"/>
        <v>9.9989999999999996E-4</v>
      </c>
      <c r="FU128" s="549">
        <f t="shared" si="1269"/>
        <v>0</v>
      </c>
      <c r="FV128" s="929">
        <f t="shared" si="1270"/>
        <v>0</v>
      </c>
      <c r="FW128" s="929">
        <f t="shared" si="1271"/>
        <v>7.4980000000000001E-4</v>
      </c>
      <c r="FX128" s="929">
        <f t="shared" si="1272"/>
        <v>7.9978999999999998E-4</v>
      </c>
      <c r="FY128" s="929">
        <f t="shared" si="1273"/>
        <v>3.9999999999999998E-6</v>
      </c>
      <c r="FZ128" s="929">
        <f t="shared" si="1274"/>
        <v>4.4988E-4</v>
      </c>
      <c r="GA128" s="929">
        <f t="shared" si="1275"/>
        <v>1.3496E-4</v>
      </c>
      <c r="GB128" s="929">
        <f t="shared" si="1276"/>
        <v>2.2994000000000001E-4</v>
      </c>
      <c r="GC128" s="929">
        <f t="shared" si="1277"/>
        <v>9.6492000000000001E-3</v>
      </c>
      <c r="GD128" s="325">
        <f t="shared" si="1278"/>
        <v>4.6543000000000001E-3</v>
      </c>
      <c r="GE128" s="325">
        <f t="shared" si="1279"/>
        <v>0</v>
      </c>
      <c r="GF128" s="325">
        <f t="shared" si="1280"/>
        <v>0</v>
      </c>
      <c r="GG128" s="325">
        <f t="shared" si="1281"/>
        <v>0</v>
      </c>
      <c r="GH128" s="325">
        <f t="shared" si="1282"/>
        <v>0</v>
      </c>
      <c r="GI128" s="325">
        <f t="shared" si="1283"/>
        <v>0</v>
      </c>
      <c r="GJ128" s="325">
        <f t="shared" si="1284"/>
        <v>0</v>
      </c>
      <c r="GK128" s="325">
        <f t="shared" si="1285"/>
        <v>0</v>
      </c>
      <c r="GL128" s="325">
        <f t="shared" si="1286"/>
        <v>0</v>
      </c>
      <c r="GM128" s="325">
        <f t="shared" si="1287"/>
        <v>0</v>
      </c>
      <c r="GN128" s="325">
        <f t="shared" si="1288"/>
        <v>0</v>
      </c>
      <c r="GO128" s="325">
        <f t="shared" si="1289"/>
        <v>0</v>
      </c>
      <c r="GP128" s="325">
        <f t="shared" si="1290"/>
        <v>0</v>
      </c>
      <c r="GQ128" s="325">
        <f t="shared" si="1291"/>
        <v>0</v>
      </c>
      <c r="GR128" s="898"/>
      <c r="GS128" s="898"/>
      <c r="GT128" s="898"/>
      <c r="GU128" s="898"/>
      <c r="GV128" s="898"/>
      <c r="GW128" s="898"/>
      <c r="GX128" s="898"/>
      <c r="GY128" s="898"/>
      <c r="GZ128" s="1375"/>
      <c r="HA128" s="1225">
        <f t="shared" si="1292"/>
        <v>0</v>
      </c>
      <c r="HB128" s="1225">
        <f t="shared" si="1293"/>
        <v>0</v>
      </c>
      <c r="HC128" s="1225">
        <f t="shared" si="1294"/>
        <v>0</v>
      </c>
      <c r="HD128" s="542">
        <f t="shared" si="1295"/>
        <v>0</v>
      </c>
      <c r="HE128" s="542">
        <f t="shared" si="1296"/>
        <v>0</v>
      </c>
      <c r="HF128" s="321">
        <f t="shared" si="1297"/>
        <v>0</v>
      </c>
      <c r="HG128" s="547">
        <f t="shared" si="1298"/>
        <v>0</v>
      </c>
      <c r="HH128" s="547">
        <f t="shared" si="1299"/>
        <v>0</v>
      </c>
      <c r="HI128" s="547">
        <f t="shared" si="1300"/>
        <v>0</v>
      </c>
      <c r="HJ128" s="547">
        <f t="shared" si="1301"/>
        <v>0</v>
      </c>
      <c r="HK128" s="547">
        <f t="shared" si="1302"/>
        <v>2.6417437252311755E-4</v>
      </c>
      <c r="HL128" s="547">
        <f t="shared" si="1303"/>
        <v>0</v>
      </c>
      <c r="HM128" s="547">
        <f t="shared" si="1304"/>
        <v>0</v>
      </c>
      <c r="HN128" s="547">
        <f t="shared" si="1305"/>
        <v>0</v>
      </c>
      <c r="HO128" s="1225">
        <f t="shared" si="1306"/>
        <v>0</v>
      </c>
      <c r="HP128" s="542">
        <f t="shared" si="1307"/>
        <v>0</v>
      </c>
      <c r="HQ128" s="321">
        <f t="shared" si="1308"/>
        <v>0</v>
      </c>
      <c r="HR128" s="547">
        <f t="shared" si="1309"/>
        <v>1.0568031704095113E-4</v>
      </c>
      <c r="HS128" s="547">
        <f t="shared" si="1310"/>
        <v>3.3183619550858649E-4</v>
      </c>
      <c r="HT128" s="547">
        <f t="shared" si="1311"/>
        <v>0</v>
      </c>
      <c r="HU128" s="547">
        <f t="shared" si="1312"/>
        <v>0</v>
      </c>
      <c r="HV128" s="931">
        <f t="shared" si="1313"/>
        <v>0</v>
      </c>
      <c r="HW128" s="931">
        <f t="shared" si="1314"/>
        <v>1.9809775429326288E-4</v>
      </c>
      <c r="HX128" s="931">
        <f t="shared" si="1315"/>
        <v>2.1130515191545573E-4</v>
      </c>
      <c r="HY128" s="931">
        <f t="shared" si="1316"/>
        <v>1.0568031704095113E-6</v>
      </c>
      <c r="HZ128" s="931">
        <f t="shared" si="1317"/>
        <v>1.1885865257595773E-4</v>
      </c>
      <c r="IA128" s="931">
        <f t="shared" si="1318"/>
        <v>3.5656538969616908E-5</v>
      </c>
      <c r="IB128" s="931">
        <f t="shared" si="1319"/>
        <v>6.0750330250990752E-5</v>
      </c>
      <c r="IC128" s="931">
        <f t="shared" si="1320"/>
        <v>2.549326287978864E-3</v>
      </c>
      <c r="ID128" s="1226">
        <f t="shared" si="1321"/>
        <v>1.2296697490092471E-3</v>
      </c>
      <c r="IE128" s="1226">
        <f t="shared" si="1322"/>
        <v>0</v>
      </c>
      <c r="IF128" s="1226">
        <f t="shared" si="1323"/>
        <v>0</v>
      </c>
      <c r="IG128" s="1226">
        <f t="shared" si="1324"/>
        <v>0</v>
      </c>
      <c r="IH128" s="1226">
        <f t="shared" si="1325"/>
        <v>0</v>
      </c>
      <c r="II128" s="1226">
        <f t="shared" si="1326"/>
        <v>0</v>
      </c>
      <c r="IJ128" s="1226">
        <f t="shared" si="1327"/>
        <v>0</v>
      </c>
      <c r="IK128" s="1226">
        <f t="shared" si="1328"/>
        <v>0</v>
      </c>
      <c r="IL128" s="1226">
        <f t="shared" si="1329"/>
        <v>0</v>
      </c>
      <c r="IM128" s="1226">
        <f t="shared" si="1330"/>
        <v>0</v>
      </c>
      <c r="IN128" s="1226">
        <f t="shared" si="1331"/>
        <v>0</v>
      </c>
      <c r="IO128" s="1226">
        <f t="shared" si="1332"/>
        <v>0</v>
      </c>
      <c r="IP128" s="1226">
        <f t="shared" si="1333"/>
        <v>0</v>
      </c>
      <c r="IQ128" s="1226">
        <f t="shared" si="1334"/>
        <v>0</v>
      </c>
      <c r="IR128" s="902"/>
      <c r="IS128" s="902"/>
      <c r="IT128" s="902"/>
      <c r="IU128" s="902"/>
      <c r="IV128" s="902"/>
      <c r="IW128" s="902"/>
      <c r="IX128" s="902"/>
      <c r="IY128" s="902"/>
      <c r="IZ128" s="1365"/>
      <c r="JA128" s="1231">
        <f t="shared" ref="JA128:KQ128" si="1393">SUM(BW128*$DP$28)</f>
        <v>0</v>
      </c>
      <c r="JB128" s="1231">
        <f t="shared" si="1393"/>
        <v>0</v>
      </c>
      <c r="JC128" s="1231">
        <f t="shared" si="1393"/>
        <v>0</v>
      </c>
      <c r="JD128" s="942">
        <f t="shared" si="1393"/>
        <v>0</v>
      </c>
      <c r="JE128" s="942">
        <f t="shared" si="1393"/>
        <v>0</v>
      </c>
      <c r="JF128" s="943">
        <f t="shared" si="1393"/>
        <v>0</v>
      </c>
      <c r="JG128" s="944">
        <f t="shared" si="1393"/>
        <v>0</v>
      </c>
      <c r="JH128" s="944">
        <f t="shared" si="1393"/>
        <v>0</v>
      </c>
      <c r="JI128" s="944">
        <f t="shared" si="1393"/>
        <v>0</v>
      </c>
      <c r="JJ128" s="944">
        <f t="shared" si="1393"/>
        <v>0</v>
      </c>
      <c r="JK128" s="944">
        <f t="shared" si="1393"/>
        <v>3</v>
      </c>
      <c r="JL128" s="944">
        <f t="shared" si="1393"/>
        <v>0</v>
      </c>
      <c r="JM128" s="944">
        <f t="shared" si="1393"/>
        <v>0</v>
      </c>
      <c r="JN128" s="944">
        <f t="shared" si="1393"/>
        <v>0</v>
      </c>
      <c r="JO128" s="1231">
        <f t="shared" si="1393"/>
        <v>0</v>
      </c>
      <c r="JP128" s="942">
        <f t="shared" si="1393"/>
        <v>0</v>
      </c>
      <c r="JQ128" s="943">
        <f t="shared" si="1393"/>
        <v>0</v>
      </c>
      <c r="JR128" s="944">
        <f t="shared" si="1393"/>
        <v>0.4</v>
      </c>
      <c r="JS128" s="944">
        <f t="shared" si="1393"/>
        <v>1.256</v>
      </c>
      <c r="JT128" s="944">
        <f t="shared" si="1393"/>
        <v>0</v>
      </c>
      <c r="JU128" s="944">
        <f t="shared" si="1393"/>
        <v>0</v>
      </c>
      <c r="JV128" s="945">
        <f t="shared" si="1393"/>
        <v>0</v>
      </c>
      <c r="JW128" s="945">
        <f t="shared" si="1393"/>
        <v>0.74980000000000002</v>
      </c>
      <c r="JX128" s="945">
        <f t="shared" si="1393"/>
        <v>0.79979</v>
      </c>
      <c r="JY128" s="945">
        <f t="shared" si="1393"/>
        <v>4.0000000000000001E-3</v>
      </c>
      <c r="JZ128" s="945">
        <f t="shared" si="1393"/>
        <v>0.44988</v>
      </c>
      <c r="KA128" s="945">
        <f t="shared" si="1393"/>
        <v>0.13496</v>
      </c>
      <c r="KB128" s="945">
        <f t="shared" si="1393"/>
        <v>0.22994000000000001</v>
      </c>
      <c r="KC128" s="945">
        <f t="shared" si="1393"/>
        <v>9.6492000000000004</v>
      </c>
      <c r="KD128" s="946">
        <f t="shared" si="1393"/>
        <v>4.6543000000000001</v>
      </c>
      <c r="KE128" s="946">
        <f t="shared" si="1393"/>
        <v>0</v>
      </c>
      <c r="KF128" s="946">
        <f t="shared" si="1393"/>
        <v>0</v>
      </c>
      <c r="KG128" s="946">
        <f t="shared" si="1393"/>
        <v>0</v>
      </c>
      <c r="KH128" s="946">
        <f t="shared" si="1393"/>
        <v>0</v>
      </c>
      <c r="KI128" s="946">
        <f t="shared" si="1393"/>
        <v>0</v>
      </c>
      <c r="KJ128" s="946">
        <f t="shared" si="1393"/>
        <v>0</v>
      </c>
      <c r="KK128" s="946">
        <f t="shared" si="1393"/>
        <v>0</v>
      </c>
      <c r="KL128" s="946">
        <f t="shared" si="1393"/>
        <v>0</v>
      </c>
      <c r="KM128" s="946">
        <f t="shared" si="1393"/>
        <v>0</v>
      </c>
      <c r="KN128" s="946">
        <f t="shared" si="1393"/>
        <v>0</v>
      </c>
      <c r="KO128" s="946">
        <f t="shared" si="1393"/>
        <v>0</v>
      </c>
      <c r="KP128" s="946">
        <f t="shared" si="1393"/>
        <v>0</v>
      </c>
      <c r="KQ128" s="946">
        <f t="shared" si="1393"/>
        <v>0</v>
      </c>
      <c r="KR128" s="898"/>
      <c r="KS128" s="898"/>
      <c r="KT128" s="898"/>
      <c r="KU128" s="898"/>
      <c r="KV128" s="898"/>
      <c r="KW128" s="898"/>
      <c r="KX128" s="898"/>
      <c r="KY128" s="898"/>
      <c r="KZ128" s="1363"/>
      <c r="LA128" s="1217">
        <f t="shared" ref="LA128:MM128" si="1394">SUM(JA128/$DO$28)</f>
        <v>0</v>
      </c>
      <c r="LB128" s="1217">
        <f t="shared" si="1394"/>
        <v>0</v>
      </c>
      <c r="LC128" s="1217">
        <f t="shared" si="1394"/>
        <v>0</v>
      </c>
      <c r="LD128" s="545">
        <f t="shared" si="1394"/>
        <v>0</v>
      </c>
      <c r="LE128" s="545">
        <f t="shared" si="1394"/>
        <v>0</v>
      </c>
      <c r="LF128" s="329">
        <f t="shared" si="1394"/>
        <v>0</v>
      </c>
      <c r="LG128" s="550">
        <f t="shared" si="1394"/>
        <v>0</v>
      </c>
      <c r="LH128" s="550">
        <f t="shared" si="1394"/>
        <v>0</v>
      </c>
      <c r="LI128" s="550">
        <f t="shared" si="1394"/>
        <v>0</v>
      </c>
      <c r="LJ128" s="550">
        <f t="shared" si="1394"/>
        <v>0</v>
      </c>
      <c r="LK128" s="550">
        <f t="shared" si="1394"/>
        <v>3</v>
      </c>
      <c r="LL128" s="550">
        <f t="shared" si="1394"/>
        <v>0</v>
      </c>
      <c r="LM128" s="550">
        <f t="shared" si="1394"/>
        <v>0</v>
      </c>
      <c r="LN128" s="550">
        <f t="shared" si="1394"/>
        <v>0</v>
      </c>
      <c r="LO128" s="1217">
        <f t="shared" si="1394"/>
        <v>0</v>
      </c>
      <c r="LP128" s="1217">
        <f t="shared" si="1394"/>
        <v>0</v>
      </c>
      <c r="LQ128" s="1217">
        <f t="shared" si="1394"/>
        <v>0</v>
      </c>
      <c r="LR128" s="550">
        <f t="shared" si="1394"/>
        <v>0.4</v>
      </c>
      <c r="LS128" s="550">
        <f t="shared" si="1394"/>
        <v>1.256</v>
      </c>
      <c r="LT128" s="550">
        <f t="shared" si="1394"/>
        <v>0</v>
      </c>
      <c r="LU128" s="550">
        <f t="shared" si="1394"/>
        <v>0</v>
      </c>
      <c r="LV128" s="932">
        <f t="shared" si="1394"/>
        <v>0</v>
      </c>
      <c r="LW128" s="932">
        <f t="shared" si="1394"/>
        <v>0.74980000000000002</v>
      </c>
      <c r="LX128" s="932">
        <f t="shared" si="1394"/>
        <v>0.79979</v>
      </c>
      <c r="LY128" s="932">
        <f t="shared" si="1394"/>
        <v>4.0000000000000001E-3</v>
      </c>
      <c r="LZ128" s="932">
        <f t="shared" si="1394"/>
        <v>0.44988</v>
      </c>
      <c r="MA128" s="932">
        <f t="shared" si="1394"/>
        <v>0.13496</v>
      </c>
      <c r="MB128" s="932">
        <f t="shared" si="1394"/>
        <v>0.22994000000000001</v>
      </c>
      <c r="MC128" s="932">
        <f t="shared" si="1394"/>
        <v>9.6492000000000004</v>
      </c>
      <c r="MD128" s="932">
        <f t="shared" si="1394"/>
        <v>4.6543000000000001</v>
      </c>
      <c r="ME128" s="327">
        <f t="shared" si="1394"/>
        <v>0</v>
      </c>
      <c r="MF128" s="327">
        <f t="shared" si="1394"/>
        <v>0</v>
      </c>
      <c r="MG128" s="327">
        <f t="shared" si="1394"/>
        <v>0</v>
      </c>
      <c r="MH128" s="327">
        <f t="shared" si="1394"/>
        <v>0</v>
      </c>
      <c r="MI128" s="327">
        <f t="shared" si="1394"/>
        <v>0</v>
      </c>
      <c r="MJ128" s="327">
        <f t="shared" si="1394"/>
        <v>0</v>
      </c>
      <c r="MK128" s="327">
        <f t="shared" si="1394"/>
        <v>0</v>
      </c>
      <c r="ML128" s="327">
        <f t="shared" si="1394"/>
        <v>0</v>
      </c>
      <c r="MM128" s="327">
        <f t="shared" si="1394"/>
        <v>0</v>
      </c>
      <c r="MN128" s="327">
        <f t="shared" ref="MN128:MP128" si="1395">SUM(KN128/$DO$28)</f>
        <v>0</v>
      </c>
      <c r="MO128" s="327">
        <f t="shared" si="1395"/>
        <v>0</v>
      </c>
      <c r="MP128" s="327">
        <f t="shared" si="1395"/>
        <v>0</v>
      </c>
      <c r="MQ128" s="327">
        <f>SUM(KQ128/$DO$28)</f>
        <v>0</v>
      </c>
    </row>
    <row r="129" spans="1:510" s="317" customFormat="1" ht="3.75" customHeight="1" collapsed="1" thickTop="1" thickBot="1" x14ac:dyDescent="0.3">
      <c r="A129" s="379"/>
      <c r="B129" s="848"/>
      <c r="C129" s="848"/>
      <c r="D129" s="848"/>
      <c r="E129" s="848"/>
      <c r="F129" s="319"/>
      <c r="G129" s="848"/>
      <c r="H129" s="848"/>
      <c r="I129" s="848"/>
      <c r="J129" s="848"/>
      <c r="K129" s="848"/>
      <c r="L129" s="848"/>
      <c r="M129" s="849"/>
      <c r="N129" s="850"/>
      <c r="O129" s="1540"/>
      <c r="P129" s="848"/>
      <c r="Q129" s="849"/>
      <c r="R129" s="850"/>
      <c r="S129" s="1540"/>
      <c r="T129" s="848"/>
      <c r="U129" s="849"/>
      <c r="V129" s="850"/>
      <c r="W129" s="1540"/>
      <c r="X129" s="848"/>
      <c r="Y129" s="849"/>
      <c r="Z129" s="850"/>
      <c r="AA129" s="1540"/>
      <c r="AB129" s="848"/>
      <c r="AC129" s="849"/>
      <c r="AD129" s="850"/>
      <c r="AE129" s="1540"/>
      <c r="AF129" s="848"/>
      <c r="AG129" s="849"/>
      <c r="AH129" s="850"/>
      <c r="AI129" s="1540"/>
      <c r="AJ129" s="848"/>
      <c r="AK129" s="849"/>
      <c r="AL129" s="850"/>
      <c r="AM129" s="1540"/>
      <c r="AN129" s="848"/>
      <c r="AO129" s="849"/>
      <c r="AP129" s="850"/>
      <c r="AQ129" s="1540"/>
      <c r="AR129" s="848"/>
      <c r="AS129" s="849"/>
      <c r="AT129" s="850"/>
      <c r="AU129" s="1540"/>
      <c r="AV129" s="848"/>
      <c r="AW129" s="849"/>
      <c r="AX129" s="850"/>
      <c r="AY129" s="1540"/>
      <c r="AZ129" s="848"/>
      <c r="BA129" s="849"/>
      <c r="BB129" s="848"/>
      <c r="BC129" s="757"/>
      <c r="BD129" s="848"/>
      <c r="BE129" s="849"/>
      <c r="BF129" s="848"/>
      <c r="BG129" s="848"/>
      <c r="BH129" s="848"/>
      <c r="BI129" s="848"/>
      <c r="BJ129" s="848"/>
      <c r="BK129" s="851"/>
      <c r="BL129" s="1597"/>
      <c r="BM129" s="1597"/>
      <c r="BN129" s="1597"/>
      <c r="BO129" s="1597"/>
      <c r="BP129" s="1597"/>
      <c r="BQ129" s="1488"/>
      <c r="BR129" s="323"/>
      <c r="BS129" s="697"/>
      <c r="BT129" s="686"/>
      <c r="BU129" s="1149"/>
      <c r="BV129" s="1149"/>
      <c r="BW129" s="686"/>
      <c r="BX129" s="686"/>
      <c r="BY129" s="686"/>
      <c r="BZ129" s="686"/>
      <c r="CA129" s="686"/>
      <c r="CB129" s="686"/>
      <c r="CC129" s="686"/>
      <c r="CD129" s="686"/>
      <c r="CE129" s="686"/>
      <c r="CF129" s="686"/>
      <c r="CG129" s="686"/>
      <c r="CH129" s="686"/>
      <c r="CI129" s="686"/>
      <c r="CJ129" s="686"/>
      <c r="CK129" s="686"/>
      <c r="CL129" s="686"/>
      <c r="CM129" s="686"/>
      <c r="CN129" s="686"/>
      <c r="CO129" s="686"/>
      <c r="CP129" s="686"/>
      <c r="CQ129" s="686"/>
      <c r="CR129" s="686"/>
      <c r="CS129" s="686"/>
      <c r="CT129" s="686"/>
      <c r="CU129" s="686"/>
      <c r="CV129" s="686"/>
      <c r="CW129" s="686"/>
      <c r="CX129" s="686"/>
      <c r="CY129" s="686"/>
      <c r="CZ129" s="686"/>
      <c r="DA129" s="686"/>
      <c r="DB129" s="686"/>
      <c r="DC129" s="686"/>
      <c r="DD129" s="686"/>
      <c r="DE129" s="686"/>
      <c r="DF129" s="686"/>
      <c r="DG129" s="686"/>
      <c r="DH129" s="686"/>
      <c r="DI129" s="686"/>
      <c r="DJ129" s="686"/>
      <c r="DK129" s="686"/>
      <c r="DL129" s="686"/>
      <c r="DM129" s="686"/>
      <c r="DN129" s="933"/>
      <c r="DT129" s="218"/>
      <c r="EM129" s="900"/>
      <c r="EN129" s="900"/>
      <c r="EO129" s="900"/>
      <c r="EP129" s="900"/>
      <c r="EQ129" s="900"/>
      <c r="ER129" s="900"/>
      <c r="ES129" s="900"/>
      <c r="ET129" s="900"/>
      <c r="EU129" s="900"/>
      <c r="EV129" s="900"/>
      <c r="EW129" s="900"/>
      <c r="EX129" s="900"/>
      <c r="EY129" s="900"/>
      <c r="EZ129" s="1347"/>
      <c r="FA129" s="686"/>
      <c r="FB129" s="686"/>
      <c r="FC129" s="686"/>
      <c r="FD129" s="686"/>
      <c r="FE129" s="686"/>
      <c r="FF129" s="686"/>
      <c r="FG129" s="686"/>
      <c r="FH129" s="686"/>
      <c r="FI129" s="686"/>
      <c r="FJ129" s="686"/>
      <c r="FK129" s="686"/>
      <c r="FL129" s="686"/>
      <c r="FM129" s="686"/>
      <c r="FN129" s="686"/>
      <c r="FO129" s="686"/>
      <c r="FP129" s="686"/>
      <c r="FQ129" s="686"/>
      <c r="FR129" s="686"/>
      <c r="FS129" s="686"/>
      <c r="FT129" s="686"/>
      <c r="FU129" s="686"/>
      <c r="FV129" s="686"/>
      <c r="FW129" s="686"/>
      <c r="FX129" s="686"/>
      <c r="FY129" s="686"/>
      <c r="FZ129" s="686"/>
      <c r="GA129" s="686"/>
      <c r="GB129" s="686"/>
      <c r="GC129" s="686"/>
      <c r="GD129" s="686"/>
      <c r="GE129" s="686"/>
      <c r="GF129" s="686"/>
      <c r="GG129" s="686"/>
      <c r="GH129" s="686"/>
      <c r="GI129" s="686"/>
      <c r="GJ129" s="686"/>
      <c r="GK129" s="686"/>
      <c r="GL129" s="686"/>
      <c r="GM129" s="686"/>
      <c r="GN129" s="686"/>
      <c r="GO129" s="686"/>
      <c r="GP129" s="686"/>
      <c r="GQ129" s="686"/>
      <c r="GR129" s="900"/>
      <c r="GS129" s="900"/>
      <c r="GT129" s="900"/>
      <c r="GU129" s="900"/>
      <c r="GV129" s="900"/>
      <c r="GW129" s="900"/>
      <c r="GX129" s="900"/>
      <c r="GY129" s="900"/>
      <c r="GZ129" s="1375"/>
      <c r="HA129" s="686"/>
      <c r="HB129" s="686"/>
      <c r="HC129" s="686"/>
      <c r="HD129" s="686"/>
      <c r="HE129" s="686"/>
      <c r="HF129" s="686"/>
      <c r="HG129" s="686"/>
      <c r="HH129" s="686"/>
      <c r="HI129" s="686"/>
      <c r="HJ129" s="686"/>
      <c r="HK129" s="686"/>
      <c r="HL129" s="686"/>
      <c r="HM129" s="686"/>
      <c r="HN129" s="686"/>
      <c r="HO129" s="686"/>
      <c r="HP129" s="686"/>
      <c r="HQ129" s="686"/>
      <c r="HR129" s="686"/>
      <c r="HS129" s="686"/>
      <c r="HT129" s="686"/>
      <c r="HU129" s="686"/>
      <c r="HV129" s="686"/>
      <c r="HW129" s="686"/>
      <c r="HX129" s="686"/>
      <c r="HY129" s="686"/>
      <c r="HZ129" s="686"/>
      <c r="IA129" s="686"/>
      <c r="IB129" s="686"/>
      <c r="IC129" s="686"/>
      <c r="ID129" s="686"/>
      <c r="IE129" s="686"/>
      <c r="IF129" s="686"/>
      <c r="IG129" s="686"/>
      <c r="IH129" s="686"/>
      <c r="II129" s="686"/>
      <c r="IJ129" s="686"/>
      <c r="IK129" s="686"/>
      <c r="IL129" s="686"/>
      <c r="IM129" s="686"/>
      <c r="IN129" s="686"/>
      <c r="IO129" s="686"/>
      <c r="IP129" s="686"/>
      <c r="IQ129" s="686"/>
      <c r="IR129" s="900"/>
      <c r="IS129" s="900"/>
      <c r="IT129" s="900"/>
      <c r="IU129" s="900"/>
      <c r="IV129" s="900"/>
      <c r="IW129" s="900"/>
      <c r="IX129" s="900"/>
      <c r="IY129" s="900"/>
      <c r="IZ129" s="1363"/>
      <c r="JA129" s="686"/>
      <c r="JB129" s="686"/>
      <c r="JC129" s="686"/>
      <c r="JD129" s="686"/>
      <c r="JE129" s="686"/>
      <c r="JF129" s="686"/>
      <c r="JG129" s="686"/>
      <c r="JH129" s="686"/>
      <c r="JI129" s="686"/>
      <c r="JJ129" s="686"/>
      <c r="JK129" s="686"/>
      <c r="JL129" s="686"/>
      <c r="JM129" s="686"/>
      <c r="JN129" s="686"/>
      <c r="JO129" s="686"/>
      <c r="JP129" s="686"/>
      <c r="JQ129" s="686"/>
      <c r="JR129" s="686"/>
      <c r="JS129" s="686"/>
      <c r="JT129" s="686"/>
      <c r="JU129" s="686"/>
      <c r="JV129" s="686"/>
      <c r="JW129" s="686"/>
      <c r="JX129" s="686"/>
      <c r="JY129" s="686"/>
      <c r="JZ129" s="686"/>
      <c r="KA129" s="686"/>
      <c r="KB129" s="686"/>
      <c r="KC129" s="686"/>
      <c r="KD129" s="686"/>
      <c r="KE129" s="686"/>
      <c r="KF129" s="686"/>
      <c r="KG129" s="686"/>
      <c r="KH129" s="686"/>
      <c r="KI129" s="686"/>
      <c r="KJ129" s="686"/>
      <c r="KK129" s="686"/>
      <c r="KL129" s="686"/>
      <c r="KM129" s="686"/>
      <c r="KN129" s="686"/>
      <c r="KO129" s="686"/>
      <c r="KP129" s="686"/>
      <c r="KQ129" s="686"/>
      <c r="KR129" s="900"/>
      <c r="KS129" s="900"/>
      <c r="KT129" s="900"/>
      <c r="KU129" s="900"/>
      <c r="KV129" s="900"/>
      <c r="KW129" s="900"/>
      <c r="KX129" s="900"/>
      <c r="KY129" s="900"/>
      <c r="KZ129" s="1363"/>
      <c r="LA129" s="686"/>
      <c r="LB129" s="686"/>
      <c r="LC129" s="686"/>
      <c r="LD129" s="686"/>
      <c r="LE129" s="686"/>
      <c r="LF129" s="686"/>
      <c r="LG129" s="686"/>
      <c r="LH129" s="686"/>
      <c r="LI129" s="686"/>
      <c r="LJ129" s="686"/>
      <c r="LK129" s="686"/>
      <c r="LL129" s="686"/>
      <c r="LM129" s="686"/>
      <c r="LN129" s="686"/>
      <c r="LO129" s="686"/>
      <c r="LP129" s="686"/>
      <c r="LQ129" s="686"/>
      <c r="LR129" s="686"/>
      <c r="LS129" s="686"/>
      <c r="LT129" s="686"/>
      <c r="LU129" s="686"/>
      <c r="LV129" s="686"/>
      <c r="LW129" s="686"/>
      <c r="LX129" s="686"/>
      <c r="LY129" s="686"/>
      <c r="LZ129" s="686"/>
      <c r="MA129" s="686"/>
      <c r="MB129" s="686"/>
      <c r="MC129" s="686"/>
      <c r="MD129" s="686"/>
      <c r="ME129" s="686"/>
      <c r="MF129" s="686"/>
      <c r="MG129" s="686"/>
      <c r="MH129" s="686"/>
      <c r="MI129" s="686"/>
      <c r="MJ129" s="686"/>
      <c r="MK129" s="686"/>
      <c r="ML129" s="686"/>
      <c r="MM129" s="686"/>
      <c r="MN129" s="686"/>
      <c r="MO129" s="686"/>
      <c r="MP129" s="686"/>
      <c r="MQ129" s="686"/>
    </row>
    <row r="130" spans="1:510" s="317" customFormat="1" ht="10.5" customHeight="1" thickTop="1" thickBot="1" x14ac:dyDescent="0.25">
      <c r="A130" s="379">
        <v>5</v>
      </c>
      <c r="B130" s="1906" t="s">
        <v>10</v>
      </c>
      <c r="C130" s="1907"/>
      <c r="D130" s="776">
        <v>7</v>
      </c>
      <c r="E130" s="661">
        <v>30</v>
      </c>
      <c r="F130" s="848"/>
      <c r="G130" s="1906" t="s">
        <v>10</v>
      </c>
      <c r="H130" s="1907"/>
      <c r="I130" s="776">
        <v>7</v>
      </c>
      <c r="J130" s="646">
        <v>1</v>
      </c>
      <c r="K130" s="319"/>
      <c r="L130" s="1940" t="s">
        <v>1316</v>
      </c>
      <c r="M130" s="1941"/>
      <c r="N130" s="1942"/>
      <c r="O130" s="1536">
        <f>SUM($BH$6,$N131)</f>
        <v>18.996702774108325</v>
      </c>
      <c r="P130" s="647">
        <v>40000</v>
      </c>
      <c r="Q130" s="623" t="s">
        <v>825</v>
      </c>
      <c r="R130" s="777">
        <f>(P130/64.55337)</f>
        <v>619.64232076497319</v>
      </c>
      <c r="S130" s="1536">
        <f>SUM($O130,$R131)</f>
        <v>142.74318867671002</v>
      </c>
      <c r="T130" s="1849" t="str">
        <f>IF($BN$5="ON","80F                27c",IF($BN$5="OFF","80F                27c"))</f>
        <v>80F                27c</v>
      </c>
      <c r="U130" s="1850"/>
      <c r="V130" s="1851"/>
      <c r="W130" s="1536">
        <f>SUM($S130,$V131)</f>
        <v>341.13951038741885</v>
      </c>
      <c r="X130" s="1849" t="str">
        <f>IF($BN$5="ON","68F                20c",IF($BN$5="OFF","68F                20c"))</f>
        <v>68F                20c</v>
      </c>
      <c r="Y130" s="1850"/>
      <c r="Z130" s="1851"/>
      <c r="AA130" s="1536">
        <f>SUM($W130,$Z131)</f>
        <v>497.49863360375809</v>
      </c>
      <c r="AB130" s="1849" t="str">
        <f>IF($BN$5="ON","60%                45%",IF($BN$5="OFF","60%                45%"))</f>
        <v>60%                45%</v>
      </c>
      <c r="AC130" s="1850"/>
      <c r="AD130" s="1851"/>
      <c r="AE130" s="1536">
        <f>SUM($AA130,$AD131)</f>
        <v>692.5354972018099</v>
      </c>
      <c r="AF130" s="1939" t="s">
        <v>1358</v>
      </c>
      <c r="AG130" s="1850"/>
      <c r="AH130" s="1851"/>
      <c r="AI130" s="1536">
        <f>SUM($AE130,$AH131)</f>
        <v>692.5354972018099</v>
      </c>
      <c r="AJ130" s="1939" t="s">
        <v>11</v>
      </c>
      <c r="AK130" s="1850"/>
      <c r="AL130" s="1851"/>
      <c r="AM130" s="1536">
        <f>SUM($AI130,$AL131)</f>
        <v>709.68741684501595</v>
      </c>
      <c r="AN130" s="1939" t="s">
        <v>978</v>
      </c>
      <c r="AO130" s="1850"/>
      <c r="AP130" s="1851"/>
      <c r="AQ130" s="1536">
        <f>SUM($AM130,$AP131)</f>
        <v>720.2349965458792</v>
      </c>
      <c r="AR130" s="1849" t="str">
        <f>IF($BN$5="ON","68F                20c",IF($BN$5="OFF","68F                20c"))</f>
        <v>68F                20c</v>
      </c>
      <c r="AS130" s="1850"/>
      <c r="AT130" s="1851"/>
      <c r="AU130" s="1536">
        <f>SUM($AQ130,$AT131)</f>
        <v>720.2349965458792</v>
      </c>
      <c r="AV130" s="1849" t="str">
        <f>IF($BN$5="ON","1400 PPM co2",IF($BN$5="OFF","1400 PPM co2"))</f>
        <v>1400 PPM co2</v>
      </c>
      <c r="AW130" s="1850"/>
      <c r="AX130" s="1851"/>
      <c r="AY130" s="1536">
        <f>SUM($AU130,$AX131,$AX132)</f>
        <v>720.2349965458792</v>
      </c>
      <c r="AZ130" s="745">
        <f>EC$331</f>
        <v>0.5</v>
      </c>
      <c r="BA130" s="728">
        <f>(E130*AZ130)*(J130)</f>
        <v>15</v>
      </c>
      <c r="BB130" s="729">
        <f>IF($BI$6="ON",$BR145,IF($BI$6="OFF",$BS145))</f>
        <v>29.98678996036988</v>
      </c>
      <c r="BC130" s="894">
        <f>SUM($AY130,$BB130,$BB131,$BB132)</f>
        <v>750.22178650624903</v>
      </c>
      <c r="BD130" s="1937">
        <v>6</v>
      </c>
      <c r="BE130" s="1938"/>
      <c r="BF130" s="319"/>
      <c r="BG130" s="623">
        <v>1.3</v>
      </c>
      <c r="BH130" s="623">
        <v>1.4</v>
      </c>
      <c r="BI130" s="1014" t="str">
        <f>BG130*500&amp;"-"&amp;BH130*500</f>
        <v>650-700</v>
      </c>
      <c r="BJ130" s="1014" t="str">
        <f>BG130*640&amp;"-"&amp;BH130*640</f>
        <v>832-896</v>
      </c>
      <c r="BK130" s="1014" t="str">
        <f>BG130*700&amp;"-"&amp;BH130*700</f>
        <v>910-980</v>
      </c>
      <c r="BL130" s="1591">
        <v>1</v>
      </c>
      <c r="BM130" s="1591">
        <v>1</v>
      </c>
      <c r="BN130" s="1591">
        <v>1</v>
      </c>
      <c r="BO130" s="1592">
        <v>0.25</v>
      </c>
      <c r="BP130" s="1592">
        <v>0.5</v>
      </c>
      <c r="BQ130" s="1484"/>
      <c r="BR130" s="921">
        <f>SUM($BR134:$BR148)</f>
        <v>750.22178650624903</v>
      </c>
      <c r="BS130" s="1293">
        <f>SUM($CK130:$DM130)</f>
        <v>490.10358883379894</v>
      </c>
      <c r="BT130" s="1288">
        <f>SUM($CK130:$DM130)/500</f>
        <v>0.98020717766759791</v>
      </c>
      <c r="BU130" s="1150" t="str">
        <f>$B130</f>
        <v>Transition</v>
      </c>
      <c r="BV130" s="1152">
        <f>SUM(CK130:DM130)</f>
        <v>490.10358883379894</v>
      </c>
      <c r="BW130" s="1247">
        <f t="shared" ref="BW130:CD130" si="1396">SUM(HA134:HA148)*1000</f>
        <v>7.2428710284809847</v>
      </c>
      <c r="BX130" s="1247">
        <f t="shared" si="1396"/>
        <v>96.694477393128892</v>
      </c>
      <c r="BY130" s="1247">
        <f t="shared" si="1396"/>
        <v>0</v>
      </c>
      <c r="BZ130" s="1247">
        <f t="shared" si="1396"/>
        <v>42.46111817761895</v>
      </c>
      <c r="CA130" s="1247">
        <f t="shared" si="1396"/>
        <v>0</v>
      </c>
      <c r="CB130" s="1247">
        <f t="shared" si="1396"/>
        <v>136.59496190864627</v>
      </c>
      <c r="CC130" s="1247">
        <f t="shared" si="1396"/>
        <v>0</v>
      </c>
      <c r="CD130" s="1247">
        <f t="shared" si="1396"/>
        <v>0</v>
      </c>
      <c r="CE130" s="1247">
        <f t="shared" ref="CE130:CJ130" si="1397">SUM(HI134:HI148)*1000</f>
        <v>0</v>
      </c>
      <c r="CF130" s="1247">
        <f t="shared" si="1397"/>
        <v>0</v>
      </c>
      <c r="CG130" s="1247">
        <f t="shared" si="1397"/>
        <v>0.26417437252311754</v>
      </c>
      <c r="CH130" s="1247">
        <f t="shared" si="1397"/>
        <v>0</v>
      </c>
      <c r="CI130" s="1247">
        <f t="shared" si="1397"/>
        <v>0</v>
      </c>
      <c r="CJ130" s="1247">
        <f t="shared" si="1397"/>
        <v>27.097490092470281</v>
      </c>
      <c r="CK130" s="1202">
        <f>SUM(HO134:HO148)*1000+SUM(HA134:HA148)*1000+SUM(HB134:HB148)*1000+SUM(HC134:HC148)*1000</f>
        <v>103.93734842160988</v>
      </c>
      <c r="CL130" s="1202">
        <f>SUM(HP134:HP148)*1000+SUM(HD134:HD148)*1000+SUM(HE134:HE148)*1000</f>
        <v>42.46111817761895</v>
      </c>
      <c r="CM130" s="1202">
        <f>SUM(HQ134:HQ148)*1000+SUM(HF134:HF148)*1000</f>
        <v>136.59496190864627</v>
      </c>
      <c r="CN130" s="1202">
        <f>SUM(HR134:HR149)*1000+SUM(HG134:HG149)*1000+SUM(HH134:HH149)*1000</f>
        <v>48.975846742599671</v>
      </c>
      <c r="CO130" s="1202">
        <f>SUM(HS134:HS148)*1000+SUM(HI134:HI148)*1000+SUM(HJ134:HJ148)*1000</f>
        <v>86.820077166176006</v>
      </c>
      <c r="CP130" s="1202">
        <f>SUM(HT134:HT149)*1000+SUM(HK134:HK149)*1000+SUM(HL134:HL149)*1000</f>
        <v>31.641770354716613</v>
      </c>
      <c r="CQ130" s="1202">
        <f>SUM(HU134:HU148)*1000+SUM(HM134:HM148)*1000+SUM(HN134:HN148)*1000</f>
        <v>27.097490092470281</v>
      </c>
      <c r="CR130" s="1202">
        <f t="shared" ref="CR130:DF130" si="1398">SUM(HV134:HV148)*1000</f>
        <v>6.1935366783643286E-3</v>
      </c>
      <c r="CS130" s="1202">
        <f t="shared" si="1398"/>
        <v>1.9278625737066111</v>
      </c>
      <c r="CT130" s="1202">
        <f t="shared" si="1398"/>
        <v>0.83065881975188849</v>
      </c>
      <c r="CU130" s="1202">
        <f t="shared" si="1398"/>
        <v>1.3740570178117403E-2</v>
      </c>
      <c r="CV130" s="1202">
        <f t="shared" si="1398"/>
        <v>0.30466475292688749</v>
      </c>
      <c r="CW130" s="1202">
        <f t="shared" si="1398"/>
        <v>0.17617192247085325</v>
      </c>
      <c r="CX130" s="1202">
        <f t="shared" si="1398"/>
        <v>0.18462106381827731</v>
      </c>
      <c r="CY130" s="1202">
        <f t="shared" si="1398"/>
        <v>2.5493262879788641</v>
      </c>
      <c r="CZ130" s="1202">
        <f t="shared" si="1398"/>
        <v>1.229669749009247</v>
      </c>
      <c r="DA130" s="1202">
        <f t="shared" si="1398"/>
        <v>0.77516185695349327</v>
      </c>
      <c r="DB130" s="1202">
        <f t="shared" si="1398"/>
        <v>4.0664534953290232</v>
      </c>
      <c r="DC130" s="1202">
        <f t="shared" si="1398"/>
        <v>0.51045134115960256</v>
      </c>
      <c r="DD130" s="1202">
        <f t="shared" si="1398"/>
        <v>0</v>
      </c>
      <c r="DE130" s="1202">
        <f t="shared" si="1398"/>
        <v>0</v>
      </c>
      <c r="DF130" s="1202">
        <f t="shared" si="1398"/>
        <v>0</v>
      </c>
      <c r="DG130" s="1202">
        <f>SUM(IK134:IK148)*1000</f>
        <v>0</v>
      </c>
      <c r="DH130" s="1202">
        <f>SUM(IL134:IL148)*1000</f>
        <v>0</v>
      </c>
      <c r="DI130" s="1202">
        <f>SUM(IM134:IM148)*1000</f>
        <v>0</v>
      </c>
      <c r="DJ130" s="1202">
        <f t="shared" ref="DJ130:DL130" si="1399">SUM(IN134:IN148)*1000</f>
        <v>0</v>
      </c>
      <c r="DK130" s="1202">
        <f t="shared" si="1399"/>
        <v>0</v>
      </c>
      <c r="DL130" s="1202">
        <f t="shared" si="1399"/>
        <v>0</v>
      </c>
      <c r="DM130" s="1202">
        <f t="shared" ref="DM130" si="1400">SUM(IQ134:IQ148)*1000</f>
        <v>0</v>
      </c>
      <c r="DN130" s="933"/>
      <c r="DT130" s="894"/>
      <c r="EM130" s="618"/>
      <c r="EN130" s="618"/>
      <c r="EO130" s="618"/>
      <c r="EP130" s="618"/>
      <c r="EQ130" s="618"/>
      <c r="ER130" s="618"/>
      <c r="ES130" s="618"/>
      <c r="ET130" s="618"/>
      <c r="EU130" s="618"/>
      <c r="EV130" s="618"/>
      <c r="EW130" s="618"/>
      <c r="EX130" s="618"/>
      <c r="EY130" s="618"/>
      <c r="EZ130" s="1347"/>
      <c r="FA130" s="1223" t="s">
        <v>1872</v>
      </c>
      <c r="FB130" s="908"/>
      <c r="FC130" s="757"/>
      <c r="FD130" s="938"/>
      <c r="FE130" s="938"/>
      <c r="FF130" s="1080"/>
      <c r="FG130" s="319"/>
      <c r="FH130" s="319"/>
      <c r="FI130" s="319"/>
      <c r="FJ130" s="319"/>
      <c r="FK130" s="319"/>
      <c r="FL130" s="319"/>
      <c r="FM130" s="319"/>
      <c r="FN130" s="319"/>
      <c r="FO130" s="1841" t="s">
        <v>1873</v>
      </c>
      <c r="FP130" s="1842"/>
      <c r="FQ130" s="1842"/>
      <c r="FR130" s="1842"/>
      <c r="FS130" s="1842"/>
      <c r="FT130" s="1842"/>
      <c r="FU130" s="1842"/>
      <c r="FV130" s="319"/>
      <c r="FW130" s="319"/>
      <c r="FX130" s="319"/>
      <c r="FY130" s="319"/>
      <c r="FZ130" s="319"/>
      <c r="GA130" s="319"/>
      <c r="GB130" s="319"/>
      <c r="GC130" s="319"/>
      <c r="GD130" s="319"/>
      <c r="GE130" s="319"/>
      <c r="GF130" s="319"/>
      <c r="GG130" s="319"/>
      <c r="GH130" s="319"/>
      <c r="GI130" s="319"/>
      <c r="GJ130" s="319"/>
      <c r="GK130" s="319"/>
      <c r="GL130" s="319"/>
      <c r="GM130" s="319"/>
      <c r="GN130" s="319"/>
      <c r="GO130" s="319"/>
      <c r="GP130" s="319"/>
      <c r="GQ130" s="319"/>
      <c r="GR130" s="618"/>
      <c r="GS130" s="618"/>
      <c r="GT130" s="618"/>
      <c r="GU130" s="618"/>
      <c r="GV130" s="618"/>
      <c r="GW130" s="618"/>
      <c r="GX130" s="618"/>
      <c r="GY130" s="618"/>
      <c r="GZ130" s="1362"/>
      <c r="HA130" s="159" t="s">
        <v>1876</v>
      </c>
      <c r="HB130" s="159"/>
      <c r="HC130" s="159"/>
      <c r="HD130" s="159"/>
      <c r="HE130" s="159"/>
      <c r="HF130" s="159"/>
      <c r="HG130" s="159"/>
      <c r="HH130" s="159"/>
      <c r="HI130" s="756"/>
      <c r="HJ130" s="756"/>
      <c r="HK130" s="756"/>
      <c r="HL130" s="756"/>
      <c r="HM130" s="1213"/>
      <c r="HN130" s="1228">
        <f>SUM(HO130:IQ130)</f>
        <v>490.10358883379894</v>
      </c>
      <c r="HO130" s="1214">
        <f>SUM(HO134:HO148)*1000+SUM(HA134:HA148)*1000+SUM(HB134:HB148)*1000+SUM(HC134:HC148)*1000</f>
        <v>103.93734842160988</v>
      </c>
      <c r="HP130" s="1214">
        <f>SUM(HP134:HP148)*1000+SUM(HD134:HD148)*1000+SUM(HE134:HE148)*1000</f>
        <v>42.46111817761895</v>
      </c>
      <c r="HQ130" s="1214">
        <f>SUM(HQ134:HQ148)*1000+SUM(HF134:HF148)*1000</f>
        <v>136.59496190864627</v>
      </c>
      <c r="HR130" s="1214">
        <f>SUM(HR134:HR149)*1000+SUM(HG134:HG149)*1000+SUM(HH134:HH149)*1000</f>
        <v>48.975846742599671</v>
      </c>
      <c r="HS130" s="1214">
        <f>SUM(HS134:HS148)*1000+SUM(HI134:HI148)*1000+SUM(HJ134:HJ148)*1000</f>
        <v>86.820077166176006</v>
      </c>
      <c r="HT130" s="1214">
        <f>SUM(HT134:HT149)*1000+SUM(HK134:HK149)*1000+SUM(HL134:HL149)*1000</f>
        <v>31.641770354716613</v>
      </c>
      <c r="HU130" s="1214">
        <f>SUM(HU134:HU148)*1000+SUM(HM134:HM148)*1000+SUM(HN134:HN148)*1000</f>
        <v>27.097490092470281</v>
      </c>
      <c r="HV130" s="1214">
        <f t="shared" ref="HV130:IQ130" si="1401">SUM(HV134:HV148)*1000</f>
        <v>6.1935366783643286E-3</v>
      </c>
      <c r="HW130" s="1214">
        <f t="shared" si="1401"/>
        <v>1.9278625737066111</v>
      </c>
      <c r="HX130" s="1214">
        <f t="shared" si="1401"/>
        <v>0.83065881975188849</v>
      </c>
      <c r="HY130" s="1214">
        <f t="shared" si="1401"/>
        <v>1.3740570178117403E-2</v>
      </c>
      <c r="HZ130" s="1214">
        <f t="shared" si="1401"/>
        <v>0.30466475292688749</v>
      </c>
      <c r="IA130" s="1214">
        <f t="shared" si="1401"/>
        <v>0.17617192247085325</v>
      </c>
      <c r="IB130" s="1214">
        <f t="shared" si="1401"/>
        <v>0.18462106381827731</v>
      </c>
      <c r="IC130" s="1214">
        <f t="shared" si="1401"/>
        <v>2.5493262879788641</v>
      </c>
      <c r="ID130" s="1214">
        <f t="shared" si="1401"/>
        <v>1.229669749009247</v>
      </c>
      <c r="IE130" s="1214">
        <f t="shared" si="1401"/>
        <v>0.77516185695349327</v>
      </c>
      <c r="IF130" s="1214">
        <f t="shared" si="1401"/>
        <v>4.0664534953290232</v>
      </c>
      <c r="IG130" s="1214">
        <f t="shared" si="1401"/>
        <v>0.51045134115960256</v>
      </c>
      <c r="IH130" s="1214">
        <f t="shared" si="1401"/>
        <v>0</v>
      </c>
      <c r="II130" s="1214">
        <f t="shared" si="1401"/>
        <v>0</v>
      </c>
      <c r="IJ130" s="1214">
        <f t="shared" ref="IJ130" si="1402">SUM(IJ134:IJ148)*1000</f>
        <v>0</v>
      </c>
      <c r="IK130" s="1214">
        <f t="shared" si="1401"/>
        <v>0</v>
      </c>
      <c r="IL130" s="1214">
        <f t="shared" si="1401"/>
        <v>0</v>
      </c>
      <c r="IM130" s="1214">
        <f t="shared" si="1401"/>
        <v>0</v>
      </c>
      <c r="IN130" s="1214">
        <f t="shared" ref="IN130:IP130" si="1403">SUM(IN134:IN148)*1000</f>
        <v>0</v>
      </c>
      <c r="IO130" s="1214">
        <f t="shared" si="1403"/>
        <v>0</v>
      </c>
      <c r="IP130" s="1214">
        <f t="shared" si="1403"/>
        <v>0</v>
      </c>
      <c r="IQ130" s="1214">
        <f t="shared" si="1401"/>
        <v>0</v>
      </c>
      <c r="IR130" s="618"/>
      <c r="IS130" s="618"/>
      <c r="IT130" s="618"/>
      <c r="IU130" s="618"/>
      <c r="IV130" s="618"/>
      <c r="IW130" s="618"/>
      <c r="IX130" s="618"/>
      <c r="IY130" s="618"/>
      <c r="IZ130" s="1361"/>
      <c r="JA130" s="539" t="s">
        <v>1877</v>
      </c>
      <c r="JB130" s="319"/>
      <c r="JC130" s="319"/>
      <c r="JD130" s="319"/>
      <c r="JE130" s="319"/>
      <c r="JF130" s="319"/>
      <c r="JG130" s="319"/>
      <c r="JH130" s="319"/>
      <c r="JI130" s="319"/>
      <c r="JJ130" s="319"/>
      <c r="JK130" s="319"/>
      <c r="JL130" s="319"/>
      <c r="JM130" s="319"/>
      <c r="JN130" s="319"/>
      <c r="JO130" s="319"/>
      <c r="JP130" s="319"/>
      <c r="JQ130" s="319"/>
      <c r="JR130" s="319"/>
      <c r="JS130" s="319"/>
      <c r="JT130" s="319"/>
      <c r="JU130" s="319"/>
      <c r="JV130" s="319"/>
      <c r="JW130" s="319"/>
      <c r="JX130" s="319"/>
      <c r="JY130" s="319"/>
      <c r="JZ130" s="319"/>
      <c r="KA130" s="319"/>
      <c r="KB130" s="319"/>
      <c r="KC130" s="319"/>
      <c r="KD130" s="319"/>
      <c r="KE130" s="319"/>
      <c r="KF130" s="319"/>
      <c r="KG130" s="319"/>
      <c r="KH130" s="319"/>
      <c r="KI130" s="319"/>
      <c r="KJ130" s="319"/>
      <c r="KK130" s="319"/>
      <c r="KL130" s="319"/>
      <c r="KM130" s="319"/>
      <c r="KN130" s="319"/>
      <c r="KO130" s="319"/>
      <c r="KP130" s="319"/>
      <c r="KQ130" s="319"/>
      <c r="KR130" s="618"/>
      <c r="KS130" s="618"/>
      <c r="KT130" s="618"/>
      <c r="KU130" s="618"/>
      <c r="KV130" s="618"/>
      <c r="KW130" s="618"/>
      <c r="KX130" s="618"/>
      <c r="KY130" s="618"/>
      <c r="KZ130" s="1361"/>
      <c r="LA130" s="539" t="s">
        <v>1878</v>
      </c>
      <c r="LB130" s="319"/>
      <c r="LC130" s="319"/>
      <c r="LD130" s="319"/>
      <c r="LE130" s="319"/>
      <c r="LF130" s="319"/>
      <c r="LG130" s="319"/>
      <c r="LH130" s="319"/>
      <c r="LI130" s="319"/>
      <c r="LJ130" s="319"/>
      <c r="LK130" s="319"/>
      <c r="LL130" s="319"/>
      <c r="LM130" s="319"/>
      <c r="LN130" s="319"/>
      <c r="LO130" s="319"/>
      <c r="LP130" s="319"/>
      <c r="LQ130" s="319"/>
      <c r="LR130" s="319"/>
      <c r="LS130" s="319"/>
      <c r="LT130" s="319"/>
      <c r="LU130" s="319"/>
      <c r="LV130" s="319"/>
      <c r="LW130" s="319"/>
      <c r="LX130" s="319"/>
      <c r="LY130" s="319"/>
      <c r="LZ130" s="319"/>
      <c r="MA130" s="319"/>
      <c r="MB130" s="319"/>
      <c r="MC130" s="319"/>
      <c r="MD130" s="319"/>
      <c r="ME130" s="319"/>
      <c r="MF130" s="319"/>
      <c r="MG130" s="319"/>
      <c r="MH130" s="319"/>
      <c r="MI130" s="319"/>
      <c r="MJ130" s="319"/>
      <c r="MK130" s="319"/>
      <c r="ML130" s="319"/>
      <c r="MM130" s="319"/>
      <c r="MN130" s="319"/>
      <c r="MO130" s="319"/>
      <c r="MP130" s="319"/>
      <c r="MQ130" s="319"/>
    </row>
    <row r="131" spans="1:510" s="255" customFormat="1" ht="12.75" customHeight="1" thickTop="1" thickBot="1" x14ac:dyDescent="0.25">
      <c r="A131" s="379">
        <v>1</v>
      </c>
      <c r="B131" s="1957" t="s">
        <v>12</v>
      </c>
      <c r="C131" s="1924"/>
      <c r="D131" s="1889">
        <f>SUM(D111,D110)</f>
        <v>44278</v>
      </c>
      <c r="E131" s="1890"/>
      <c r="F131" s="319"/>
      <c r="G131" s="1957" t="s">
        <v>12</v>
      </c>
      <c r="H131" s="1924"/>
      <c r="I131" s="1889">
        <f>SUM(I111,I110)</f>
        <v>44350</v>
      </c>
      <c r="J131" s="1890"/>
      <c r="K131" s="753"/>
      <c r="L131" s="603">
        <f>EC$320</f>
        <v>0.5</v>
      </c>
      <c r="M131" s="732">
        <f>(E130*L131)*(J130)</f>
        <v>15</v>
      </c>
      <c r="N131" s="729">
        <f>IF($BI$6="ON",$BR134,IF($BI$6="OFF",$BS134))</f>
        <v>13.558454425363278</v>
      </c>
      <c r="O131" s="1536">
        <f>$BS134</f>
        <v>27.116908850726553</v>
      </c>
      <c r="P131" s="671">
        <f>EC$321</f>
        <v>1.5</v>
      </c>
      <c r="Q131" s="732">
        <f>(E130*P131)*(J130)</f>
        <v>45</v>
      </c>
      <c r="R131" s="729">
        <f>IF($BI$6="ON",$BR135,IF($BI$6="OFF",$BS135))</f>
        <v>123.74648590260169</v>
      </c>
      <c r="S131" s="1536">
        <f>$BS135</f>
        <v>37.320368764276694</v>
      </c>
      <c r="T131" s="672">
        <f>EC$322</f>
        <v>3.8</v>
      </c>
      <c r="U131" s="732">
        <f>(E130*T131)*(J130)</f>
        <v>114</v>
      </c>
      <c r="V131" s="729">
        <f>IF($BI$6="ON",$BR136,IF($BI$6="OFF",$BS136))</f>
        <v>198.39632171070883</v>
      </c>
      <c r="W131" s="1536">
        <f>$BS136</f>
        <v>136.46095492706556</v>
      </c>
      <c r="X131" s="673">
        <f>EC$323</f>
        <v>4.7</v>
      </c>
      <c r="Y131" s="732">
        <f>(E130*X131)*(J130)</f>
        <v>141</v>
      </c>
      <c r="Z131" s="729">
        <f>IF($BI$6="ON",$BR137,IF($BI$6="OFF",$BS137))</f>
        <v>156.35912321633924</v>
      </c>
      <c r="AA131" s="1536">
        <f>$BS137</f>
        <v>111.6850880116709</v>
      </c>
      <c r="AB131" s="674">
        <f>EC$324</f>
        <v>4.7</v>
      </c>
      <c r="AC131" s="732">
        <f>(E130*AB131)*(J130)</f>
        <v>141</v>
      </c>
      <c r="AD131" s="729">
        <f>IF($BI$6="ON",$BR138,IF($BI$6="OFF",$BS138))</f>
        <v>195.03686359805181</v>
      </c>
      <c r="AE131" s="1536">
        <f>$BS138</f>
        <v>114.72756682238342</v>
      </c>
      <c r="AF131" s="675">
        <f>EC$325</f>
        <v>0</v>
      </c>
      <c r="AG131" s="732">
        <f>(E130*AF131)*(J130)</f>
        <v>0</v>
      </c>
      <c r="AH131" s="729">
        <f>IF($BI$6="ON",$BR139,IF($BI$6="OFF",$BS139))</f>
        <v>0</v>
      </c>
      <c r="AI131" s="1536">
        <f>$BS139</f>
        <v>0</v>
      </c>
      <c r="AJ131" s="677">
        <f>EC$326</f>
        <v>1.5</v>
      </c>
      <c r="AK131" s="732">
        <f>(E130*AJ131)*(J130)</f>
        <v>45</v>
      </c>
      <c r="AL131" s="729">
        <f>IF($BI$6="ON",$BR140,IF($BI$6="OFF",$BS140))</f>
        <v>17.151919643206096</v>
      </c>
      <c r="AM131" s="1536">
        <f>$BS140</f>
        <v>17.151919643206096</v>
      </c>
      <c r="AN131" s="676">
        <f>EC$327</f>
        <v>3</v>
      </c>
      <c r="AO131" s="728">
        <f>(E130*AN131)*(J130)</f>
        <v>90</v>
      </c>
      <c r="AP131" s="729">
        <f>IF($BI$6="ON",$BR141,IF($BI$6="OFF",$BS141))</f>
        <v>10.547579700863277</v>
      </c>
      <c r="AQ131" s="1536">
        <f>$BS141</f>
        <v>10.547579700863277</v>
      </c>
      <c r="AR131" s="1736">
        <f>EC$328</f>
        <v>0</v>
      </c>
      <c r="AS131" s="732">
        <f>(E130*AR131)*(J130)</f>
        <v>0</v>
      </c>
      <c r="AT131" s="729">
        <f>IF($BI$6="ON",$BR142,IF($BI$6="OFF",$BS142))</f>
        <v>0</v>
      </c>
      <c r="AU131" s="1536">
        <f>$BS142</f>
        <v>0</v>
      </c>
      <c r="AV131" s="648">
        <f>EC$329</f>
        <v>0</v>
      </c>
      <c r="AW131" s="728">
        <f>(E130*AV131)*(J130)</f>
        <v>0</v>
      </c>
      <c r="AX131" s="729">
        <f>IF($BI$6="ON",$BR143,IF($BI$6="OFF",$BS143))</f>
        <v>0</v>
      </c>
      <c r="AY131" s="1536">
        <f>$BS143</f>
        <v>0</v>
      </c>
      <c r="AZ131" s="750">
        <f>EC$332</f>
        <v>0.5</v>
      </c>
      <c r="BA131" s="748">
        <f>(E130*AZ131)*(J130)</f>
        <v>15</v>
      </c>
      <c r="BB131" s="749">
        <f>IF($BI$6="ON",$BR146,IF($BI$6="OFF",$BS146))</f>
        <v>0</v>
      </c>
      <c r="BC131" s="894"/>
      <c r="BD131" s="650">
        <v>2</v>
      </c>
      <c r="BE131" s="678">
        <f>(E130*BD131)*(J130)</f>
        <v>60</v>
      </c>
      <c r="BF131" s="319"/>
      <c r="BG131" s="699">
        <f>IF($BG$6&lt;&gt;0,BG132-$BG$6,0)</f>
        <v>1.489567076315008</v>
      </c>
      <c r="BH131" s="1402">
        <f>IF($BH$6&lt;&gt;0,BS130-$BH$6,0)</f>
        <v>484.66534048505389</v>
      </c>
      <c r="BI131" s="700">
        <f>IF($BN$6="OFF",$BG131*500,IF($BN$6="ON",$BG131*550))</f>
        <v>744.78353815750393</v>
      </c>
      <c r="BJ131" s="701">
        <f>(BG131*640)</f>
        <v>953.32292884160506</v>
      </c>
      <c r="BK131" s="702">
        <f>(BG131*700)</f>
        <v>1042.6969534205057</v>
      </c>
      <c r="BL131" s="1575">
        <f>IF(BL132&lt;&gt;0,BL132/MIN(BL132:BN132),0)</f>
        <v>2.3268379898382952</v>
      </c>
      <c r="BM131" s="1575">
        <f>IF(BM132&lt;&gt;0,BM132/MIN(BL132:BN132),0)</f>
        <v>1</v>
      </c>
      <c r="BN131" s="1575">
        <f>IF(BN132&lt;&gt;0,BN132/MIN(BL132:BN132),0)</f>
        <v>3.2025462962962958</v>
      </c>
      <c r="BO131" s="1575">
        <f>IF(CN132&lt;&gt;0,CN132/CN132,0)</f>
        <v>1</v>
      </c>
      <c r="BP131" s="1576">
        <f>IF($CO132&lt;&gt;0,$CO132/$CN132,0)</f>
        <v>1.6049186256781194</v>
      </c>
      <c r="BQ131" s="1484"/>
      <c r="BR131" s="923" t="s">
        <v>670</v>
      </c>
      <c r="BS131" s="925">
        <f>IF($CN130&lt;&gt;0,$CO130/$CN130,0)</f>
        <v>1.7727121211905266</v>
      </c>
      <c r="BT131" s="924" t="s">
        <v>926</v>
      </c>
      <c r="BU131" s="1151" t="str">
        <f>$BU$11</f>
        <v>PPM        Handicaps</v>
      </c>
      <c r="BV131" s="1152">
        <f>SUM(CK131:DM131)</f>
        <v>576.9236659999749</v>
      </c>
      <c r="BW131" s="1232">
        <f t="shared" ref="BW131:CC131" si="1404">SUM(BW$310*BW130)</f>
        <v>7.2428710284809847</v>
      </c>
      <c r="BX131" s="1232">
        <f t="shared" si="1404"/>
        <v>96.694477393128892</v>
      </c>
      <c r="BY131" s="1232">
        <f t="shared" si="1404"/>
        <v>0</v>
      </c>
      <c r="BZ131" s="1232">
        <f t="shared" si="1404"/>
        <v>42.46111817761895</v>
      </c>
      <c r="CA131" s="1232">
        <f t="shared" si="1404"/>
        <v>0</v>
      </c>
      <c r="CB131" s="1232">
        <f t="shared" si="1404"/>
        <v>136.59496190864627</v>
      </c>
      <c r="CC131" s="1232">
        <f t="shared" si="1404"/>
        <v>0</v>
      </c>
      <c r="CD131" s="1232">
        <f t="shared" ref="CD131" si="1405">SUM(CD$310*CD130)</f>
        <v>0</v>
      </c>
      <c r="CE131" s="1232">
        <f>SUM(CE$310*CE130)</f>
        <v>0</v>
      </c>
      <c r="CF131" s="1232">
        <f>SUM(CF$310*CF130)</f>
        <v>0</v>
      </c>
      <c r="CG131" s="1232">
        <f>SUM(CG$310*CG130)</f>
        <v>0.26417437252311754</v>
      </c>
      <c r="CH131" s="1232">
        <f>SUM(CH$310*CH130)</f>
        <v>0</v>
      </c>
      <c r="CI131" s="1232">
        <f t="shared" ref="CI131:DM131" si="1406">SUM(CI$310*CI130)</f>
        <v>0</v>
      </c>
      <c r="CJ131" s="1232">
        <f t="shared" si="1406"/>
        <v>27.097490092470281</v>
      </c>
      <c r="CK131" s="905">
        <f t="shared" si="1406"/>
        <v>103.93734842160988</v>
      </c>
      <c r="CL131" s="905">
        <f t="shared" si="1406"/>
        <v>42.46111817761895</v>
      </c>
      <c r="CM131" s="905">
        <f t="shared" si="1406"/>
        <v>136.59496190864627</v>
      </c>
      <c r="CN131" s="905">
        <f t="shared" si="1406"/>
        <v>48.975846742599671</v>
      </c>
      <c r="CO131" s="905">
        <f t="shared" si="1406"/>
        <v>173.64015433235201</v>
      </c>
      <c r="CP131" s="905">
        <f t="shared" si="1406"/>
        <v>31.641770354716613</v>
      </c>
      <c r="CQ131" s="905">
        <f t="shared" si="1406"/>
        <v>27.097490092470281</v>
      </c>
      <c r="CR131" s="905">
        <f t="shared" si="1406"/>
        <v>6.1935366783643286E-3</v>
      </c>
      <c r="CS131" s="905">
        <f t="shared" si="1406"/>
        <v>1.9278625737066111</v>
      </c>
      <c r="CT131" s="905">
        <f t="shared" si="1406"/>
        <v>0.83065881975188849</v>
      </c>
      <c r="CU131" s="905">
        <f t="shared" si="1406"/>
        <v>1.3740570178117403E-2</v>
      </c>
      <c r="CV131" s="905">
        <f t="shared" si="1406"/>
        <v>0.30466475292688749</v>
      </c>
      <c r="CW131" s="905">
        <f t="shared" si="1406"/>
        <v>0.17617192247085325</v>
      </c>
      <c r="CX131" s="905">
        <f t="shared" si="1406"/>
        <v>0.18462106381827731</v>
      </c>
      <c r="CY131" s="905">
        <f t="shared" si="1406"/>
        <v>2.5493262879788641</v>
      </c>
      <c r="CZ131" s="905">
        <f t="shared" si="1406"/>
        <v>1.229669749009247</v>
      </c>
      <c r="DA131" s="905">
        <f t="shared" si="1406"/>
        <v>0.77516185695349327</v>
      </c>
      <c r="DB131" s="905">
        <f t="shared" si="1406"/>
        <v>4.0664534953290232</v>
      </c>
      <c r="DC131" s="905">
        <f t="shared" si="1406"/>
        <v>0.51045134115960256</v>
      </c>
      <c r="DD131" s="905">
        <f t="shared" si="1406"/>
        <v>0</v>
      </c>
      <c r="DE131" s="905">
        <f t="shared" si="1406"/>
        <v>0</v>
      </c>
      <c r="DF131" s="905">
        <f t="shared" si="1406"/>
        <v>0</v>
      </c>
      <c r="DG131" s="905">
        <f t="shared" si="1406"/>
        <v>0</v>
      </c>
      <c r="DH131" s="905">
        <f t="shared" si="1406"/>
        <v>0</v>
      </c>
      <c r="DI131" s="905">
        <f t="shared" si="1406"/>
        <v>0</v>
      </c>
      <c r="DJ131" s="905">
        <f t="shared" ref="DJ131:DL131" si="1407">SUM(DJ$310*DJ130)</f>
        <v>0</v>
      </c>
      <c r="DK131" s="905">
        <f t="shared" si="1407"/>
        <v>0</v>
      </c>
      <c r="DL131" s="905">
        <f t="shared" si="1407"/>
        <v>0</v>
      </c>
      <c r="DM131" s="905">
        <f t="shared" si="1406"/>
        <v>0</v>
      </c>
      <c r="DN131" s="933"/>
      <c r="DO131" s="283"/>
      <c r="DP131" s="283"/>
      <c r="DQ131" s="283"/>
      <c r="DR131" s="283"/>
      <c r="DS131" s="283"/>
      <c r="DT131" s="739"/>
      <c r="DU131" s="283"/>
      <c r="DV131" s="283"/>
      <c r="DW131" s="283"/>
      <c r="DX131" s="283"/>
      <c r="DY131" s="283"/>
      <c r="DZ131" s="283"/>
      <c r="EA131" s="283"/>
      <c r="EB131" s="283"/>
      <c r="EC131" s="283"/>
      <c r="ED131" s="283"/>
      <c r="EE131" s="283"/>
      <c r="EF131" s="283"/>
      <c r="EG131" s="283"/>
      <c r="EH131" s="283"/>
      <c r="EI131" s="283"/>
      <c r="EJ131" s="283"/>
      <c r="EK131" s="283"/>
      <c r="EL131" s="283"/>
      <c r="EM131" s="618"/>
      <c r="EN131" s="618"/>
      <c r="EO131" s="618"/>
      <c r="EP131" s="618"/>
      <c r="EQ131" s="618"/>
      <c r="ER131" s="618"/>
      <c r="ES131" s="618"/>
      <c r="ET131" s="618"/>
      <c r="EU131" s="618"/>
      <c r="EV131" s="618"/>
      <c r="EW131" s="618"/>
      <c r="EX131" s="618"/>
      <c r="EY131" s="618"/>
      <c r="EZ131" s="1347"/>
      <c r="FA131" s="539"/>
      <c r="FB131" s="319"/>
      <c r="FC131" s="319"/>
      <c r="FD131" s="319"/>
      <c r="FE131" s="319"/>
      <c r="FF131" s="319"/>
      <c r="FG131" s="319"/>
      <c r="FH131" s="319"/>
      <c r="FI131" s="319"/>
      <c r="FJ131" s="319"/>
      <c r="FK131" s="319"/>
      <c r="FL131" s="319"/>
      <c r="FM131" s="319"/>
      <c r="FN131" s="319"/>
      <c r="FO131" s="1221">
        <f>SUM(FO134:FO148)+SUM(FA134:FA148)+SUM(FB134:FB148)+SUM(FC134:FC148)</f>
        <v>0.65800000000000003</v>
      </c>
      <c r="FP131" s="1221">
        <f>SUM(FP134:FP148)+SUM(FD134:FD148)+SUM(FE134:FE148)</f>
        <v>0.28278720000000002</v>
      </c>
      <c r="FQ131" s="1221">
        <f>SUM(FQ134:FQ148)+SUM(FF134:FF148)</f>
        <v>0.90563909999999992</v>
      </c>
      <c r="FR131" s="1221">
        <f>SUM(FR134:FR148)+SUM(FG134:FG148)+SUM(FH134:FH148)</f>
        <v>0.16589999999999999</v>
      </c>
      <c r="FS131" s="1221">
        <f>SUM(FS134:FS148)+SUM(FI134:FI148)+SUM(FJ134:FJ148)</f>
        <v>0.26625599999999999</v>
      </c>
      <c r="FT131" s="1221">
        <f>SUM(FT134:FT148)+SUM(FK134:FK148)+SUM(FL134:FL148)</f>
        <v>0.1134998</v>
      </c>
      <c r="FU131" s="1221">
        <f>SUM(FU134:FU148)+SUM(FM134:FM148)+SUM(FN134:FN148)</f>
        <v>0.14652000000000001</v>
      </c>
      <c r="FV131" s="1221">
        <f>SUM(FV134:FV148)</f>
        <v>1.9000000000000001E-5</v>
      </c>
      <c r="FW131" s="1221">
        <f t="shared" ref="FW131:GQ131" si="1408">SUM(FW134:FW148)</f>
        <v>6.0498000000000001E-3</v>
      </c>
      <c r="FX131" s="1221">
        <f t="shared" si="1408"/>
        <v>2.6997900000000001E-3</v>
      </c>
      <c r="FY131" s="1221">
        <f t="shared" si="1408"/>
        <v>4.1900000000000002E-5</v>
      </c>
      <c r="FZ131" s="1221">
        <f t="shared" si="1408"/>
        <v>1.0198799999999999E-3</v>
      </c>
      <c r="GA131" s="1221">
        <f t="shared" si="1408"/>
        <v>5.5995999999999997E-4</v>
      </c>
      <c r="GB131" s="1221">
        <f t="shared" si="1408"/>
        <v>6.0994E-4</v>
      </c>
      <c r="GC131" s="1221">
        <f t="shared" si="1408"/>
        <v>9.6492000000000001E-3</v>
      </c>
      <c r="GD131" s="1221">
        <f t="shared" si="1408"/>
        <v>4.6543000000000001E-3</v>
      </c>
      <c r="GE131" s="1221">
        <f t="shared" si="1408"/>
        <v>2.7749999999999997E-3</v>
      </c>
      <c r="GF131" s="1221">
        <f t="shared" si="1408"/>
        <v>1.3769999999999998E-2</v>
      </c>
      <c r="GG131" s="1221">
        <f t="shared" si="1408"/>
        <v>1.725E-3</v>
      </c>
      <c r="GH131" s="1221">
        <f t="shared" si="1408"/>
        <v>0</v>
      </c>
      <c r="GI131" s="1221">
        <f t="shared" si="1408"/>
        <v>0</v>
      </c>
      <c r="GJ131" s="1221">
        <f t="shared" ref="GJ131" si="1409">SUM(GJ134:GJ148)</f>
        <v>0</v>
      </c>
      <c r="GK131" s="1221">
        <f t="shared" si="1408"/>
        <v>0</v>
      </c>
      <c r="GL131" s="1221">
        <f t="shared" si="1408"/>
        <v>0</v>
      </c>
      <c r="GM131" s="1221">
        <f t="shared" si="1408"/>
        <v>0</v>
      </c>
      <c r="GN131" s="1221">
        <f t="shared" ref="GN131:GP131" si="1410">SUM(GN134:GN148)</f>
        <v>0</v>
      </c>
      <c r="GO131" s="1221">
        <f t="shared" si="1410"/>
        <v>0</v>
      </c>
      <c r="GP131" s="1221">
        <f t="shared" si="1410"/>
        <v>0</v>
      </c>
      <c r="GQ131" s="1221">
        <f t="shared" si="1408"/>
        <v>0</v>
      </c>
      <c r="GR131" s="618"/>
      <c r="GS131" s="618"/>
      <c r="GT131" s="618"/>
      <c r="GU131" s="618"/>
      <c r="GV131" s="618"/>
      <c r="GW131" s="618"/>
      <c r="GX131" s="618"/>
      <c r="GY131" s="618"/>
      <c r="GZ131" s="1362"/>
      <c r="HA131" s="1214">
        <f t="shared" ref="HA131:IQ131" si="1411">SUM(HA134:HA148)*1000</f>
        <v>7.2428710284809847</v>
      </c>
      <c r="HB131" s="1214">
        <f t="shared" si="1411"/>
        <v>96.694477393128892</v>
      </c>
      <c r="HC131" s="1214">
        <f t="shared" si="1411"/>
        <v>0</v>
      </c>
      <c r="HD131" s="1214">
        <f t="shared" si="1411"/>
        <v>42.46111817761895</v>
      </c>
      <c r="HE131" s="1214">
        <f t="shared" si="1411"/>
        <v>0</v>
      </c>
      <c r="HF131" s="1214">
        <f t="shared" si="1411"/>
        <v>136.59496190864627</v>
      </c>
      <c r="HG131" s="1214">
        <f t="shared" si="1411"/>
        <v>0</v>
      </c>
      <c r="HH131" s="1214">
        <f t="shared" ref="HH131" si="1412">SUM(HH134:HH148)*1000</f>
        <v>0</v>
      </c>
      <c r="HI131" s="1214">
        <f t="shared" si="1411"/>
        <v>0</v>
      </c>
      <c r="HJ131" s="1214">
        <f t="shared" si="1411"/>
        <v>0</v>
      </c>
      <c r="HK131" s="1214">
        <f t="shared" si="1411"/>
        <v>0.26417437252311754</v>
      </c>
      <c r="HL131" s="1214">
        <f t="shared" ref="HL131" si="1413">SUM(HL134:HL148)*1000</f>
        <v>0</v>
      </c>
      <c r="HM131" s="1214">
        <f t="shared" si="1411"/>
        <v>0</v>
      </c>
      <c r="HN131" s="1214">
        <f t="shared" si="1411"/>
        <v>27.097490092470281</v>
      </c>
      <c r="HO131" s="1214">
        <f t="shared" si="1411"/>
        <v>0</v>
      </c>
      <c r="HP131" s="1214">
        <f t="shared" si="1411"/>
        <v>0</v>
      </c>
      <c r="HQ131" s="1214">
        <f t="shared" si="1411"/>
        <v>0</v>
      </c>
      <c r="HR131" s="1214">
        <f t="shared" si="1411"/>
        <v>48.975846742599671</v>
      </c>
      <c r="HS131" s="1214">
        <f t="shared" si="1411"/>
        <v>86.820077166176006</v>
      </c>
      <c r="HT131" s="1214">
        <f t="shared" si="1411"/>
        <v>31.377595982193494</v>
      </c>
      <c r="HU131" s="1214">
        <f t="shared" si="1411"/>
        <v>0</v>
      </c>
      <c r="HV131" s="1214">
        <f t="shared" si="1411"/>
        <v>6.1935366783643286E-3</v>
      </c>
      <c r="HW131" s="1214">
        <f t="shared" si="1411"/>
        <v>1.9278625737066111</v>
      </c>
      <c r="HX131" s="1214">
        <f t="shared" si="1411"/>
        <v>0.83065881975188849</v>
      </c>
      <c r="HY131" s="1214">
        <f t="shared" si="1411"/>
        <v>1.3740570178117403E-2</v>
      </c>
      <c r="HZ131" s="1214">
        <f t="shared" si="1411"/>
        <v>0.30466475292688749</v>
      </c>
      <c r="IA131" s="1214">
        <f t="shared" si="1411"/>
        <v>0.17617192247085325</v>
      </c>
      <c r="IB131" s="1214">
        <f t="shared" si="1411"/>
        <v>0.18462106381827731</v>
      </c>
      <c r="IC131" s="1214">
        <f t="shared" si="1411"/>
        <v>2.5493262879788641</v>
      </c>
      <c r="ID131" s="1214">
        <f t="shared" si="1411"/>
        <v>1.229669749009247</v>
      </c>
      <c r="IE131" s="1214">
        <f t="shared" si="1411"/>
        <v>0.77516185695349327</v>
      </c>
      <c r="IF131" s="1214">
        <f t="shared" si="1411"/>
        <v>4.0664534953290232</v>
      </c>
      <c r="IG131" s="1214">
        <f t="shared" si="1411"/>
        <v>0.51045134115960256</v>
      </c>
      <c r="IH131" s="1214">
        <f t="shared" si="1411"/>
        <v>0</v>
      </c>
      <c r="II131" s="1214">
        <f t="shared" si="1411"/>
        <v>0</v>
      </c>
      <c r="IJ131" s="1214">
        <f t="shared" ref="IJ131" si="1414">SUM(IJ134:IJ148)*1000</f>
        <v>0</v>
      </c>
      <c r="IK131" s="1214">
        <f t="shared" si="1411"/>
        <v>0</v>
      </c>
      <c r="IL131" s="1214">
        <f t="shared" si="1411"/>
        <v>0</v>
      </c>
      <c r="IM131" s="1214">
        <f t="shared" si="1411"/>
        <v>0</v>
      </c>
      <c r="IN131" s="1214">
        <f t="shared" ref="IN131:IP131" si="1415">SUM(IN134:IN148)*1000</f>
        <v>0</v>
      </c>
      <c r="IO131" s="1214">
        <f t="shared" si="1415"/>
        <v>0</v>
      </c>
      <c r="IP131" s="1214">
        <f t="shared" si="1415"/>
        <v>0</v>
      </c>
      <c r="IQ131" s="1214">
        <f t="shared" si="1411"/>
        <v>0</v>
      </c>
      <c r="IR131" s="618"/>
      <c r="IS131" s="618"/>
      <c r="IT131" s="618"/>
      <c r="IU131" s="618"/>
      <c r="IV131" s="618"/>
      <c r="IW131" s="618"/>
      <c r="IX131" s="618"/>
      <c r="IY131" s="618"/>
      <c r="IZ131" s="1361"/>
      <c r="JA131" s="159"/>
      <c r="JB131" s="159"/>
      <c r="JC131" s="159"/>
      <c r="JD131" s="159"/>
      <c r="JE131" s="159"/>
      <c r="JF131" s="159"/>
      <c r="JG131" s="159"/>
      <c r="JH131" s="159"/>
      <c r="JI131" s="159"/>
      <c r="JJ131" s="159"/>
      <c r="JK131" s="159"/>
      <c r="JL131" s="159"/>
      <c r="JM131" s="159"/>
      <c r="JN131" s="1228">
        <f>SUM(JO131:KQ131)</f>
        <v>4284.183579999999</v>
      </c>
      <c r="JO131" s="1214">
        <f>SUM(JO134:JO148)+SUM(JA134:JA148)+SUM(JB134:JB148)+SUM(JC134:JC148)</f>
        <v>402.45</v>
      </c>
      <c r="JP131" s="1214">
        <f>SUM(JP134:JP148)+SUM(JD134:JD148)+SUM(JE134:JE148)</f>
        <v>1280.04</v>
      </c>
      <c r="JQ131" s="1214">
        <f>SUM(JQ134:JQ148)+SUM(JF134:JF148)</f>
        <v>1315.55</v>
      </c>
      <c r="JR131" s="1214">
        <f>SUM(JR134:JR148)+SUM(JG134:JG148)+SUM(JH134:JH148)</f>
        <v>268.52499999999998</v>
      </c>
      <c r="JS131" s="1214">
        <f>SUM(JS134:JS148)+SUM(JI134:JI148)+SUM(JJ134:JJ148)</f>
        <v>469.25599999999997</v>
      </c>
      <c r="JT131" s="1214">
        <f>SUM(JT134:JT148)+SUM(JK134:JK148)+SUM(JL134:JL148)</f>
        <v>193.97</v>
      </c>
      <c r="JU131" s="1214">
        <f>SUM(JU134:JU148)+SUM(JM134:JM148)+SUM(JN134:JN148)</f>
        <v>308</v>
      </c>
      <c r="JV131" s="1214">
        <f t="shared" ref="JV131:KQ131" si="1416">SUM(JV134:JV148)</f>
        <v>2.3350000000000003E-2</v>
      </c>
      <c r="JW131" s="1214">
        <f t="shared" si="1416"/>
        <v>10.1098</v>
      </c>
      <c r="JX131" s="1214">
        <f t="shared" si="1416"/>
        <v>3.1347899999999997</v>
      </c>
      <c r="JY131" s="1214">
        <f t="shared" si="1416"/>
        <v>6.1859999999999998E-2</v>
      </c>
      <c r="JZ131" s="1214">
        <f t="shared" si="1416"/>
        <v>1.15038</v>
      </c>
      <c r="KA131" s="1214">
        <f t="shared" si="1416"/>
        <v>0.66496</v>
      </c>
      <c r="KB131" s="1214">
        <f t="shared" si="1416"/>
        <v>0.69694</v>
      </c>
      <c r="KC131" s="1214">
        <f t="shared" si="1416"/>
        <v>17.824199999999998</v>
      </c>
      <c r="KD131" s="1214">
        <f t="shared" si="1416"/>
        <v>4.6543000000000001</v>
      </c>
      <c r="KE131" s="1214">
        <f t="shared" si="1416"/>
        <v>2.3505000000000003</v>
      </c>
      <c r="KF131" s="1214">
        <f t="shared" si="1416"/>
        <v>5.1119999999999992</v>
      </c>
      <c r="KG131" s="1214">
        <f t="shared" si="1416"/>
        <v>0.60950000000000004</v>
      </c>
      <c r="KH131" s="1214">
        <f t="shared" si="1416"/>
        <v>0</v>
      </c>
      <c r="KI131" s="1214">
        <f t="shared" si="1416"/>
        <v>0</v>
      </c>
      <c r="KJ131" s="1214">
        <f t="shared" si="1416"/>
        <v>0</v>
      </c>
      <c r="KK131" s="1214">
        <f t="shared" si="1416"/>
        <v>0</v>
      </c>
      <c r="KL131" s="1214">
        <f t="shared" si="1416"/>
        <v>0</v>
      </c>
      <c r="KM131" s="1214">
        <f t="shared" si="1416"/>
        <v>0</v>
      </c>
      <c r="KN131" s="1214">
        <f t="shared" ref="KN131:KP131" si="1417">SUM(KN134:KN148)</f>
        <v>0</v>
      </c>
      <c r="KO131" s="1214">
        <f t="shared" si="1417"/>
        <v>0</v>
      </c>
      <c r="KP131" s="1214">
        <f t="shared" si="1417"/>
        <v>0</v>
      </c>
      <c r="KQ131" s="1214">
        <f t="shared" si="1416"/>
        <v>0</v>
      </c>
      <c r="KR131" s="618"/>
      <c r="KS131" s="618"/>
      <c r="KT131" s="618"/>
      <c r="KU131" s="618"/>
      <c r="KV131" s="618"/>
      <c r="KW131" s="618"/>
      <c r="KX131" s="618"/>
      <c r="KY131" s="618"/>
      <c r="KZ131" s="1361"/>
      <c r="LA131" s="319"/>
      <c r="LB131" s="319"/>
      <c r="LC131" s="319"/>
      <c r="LD131" s="319"/>
      <c r="LE131" s="319"/>
      <c r="LF131" s="319"/>
      <c r="LG131" s="319"/>
      <c r="LH131" s="319"/>
      <c r="LI131" s="319"/>
      <c r="LJ131" s="319"/>
      <c r="LK131" s="319"/>
      <c r="LL131" s="319"/>
      <c r="LM131" s="319"/>
      <c r="LN131" s="319"/>
      <c r="LO131" s="1214">
        <f>SUM(LO134:LO148)+SUM(LA134:LA148)+SUM(LB134:LB148)+SUM(LC134:LC148)</f>
        <v>144.96494602209185</v>
      </c>
      <c r="LP131" s="1214">
        <f>SUM(LP134:LP148)+SUM(LD134:LD148)+SUM(LE134:LE148)</f>
        <v>737.63415567472157</v>
      </c>
      <c r="LQ131" s="1214">
        <f>SUM(LQ134:LQ148)+SUM(LF134:LF148)</f>
        <v>610.34762829351439</v>
      </c>
      <c r="LR131" s="1214">
        <f>SUM(LR134:LR148)+SUM(LG134:LG148)+SUM(LH134:LH148)</f>
        <v>152.86575443848952</v>
      </c>
      <c r="LS131" s="1214">
        <f>SUM(LS134:LS148)+SUM(LI134:LI148)+SUM(LJ134:LJ148)</f>
        <v>124.90197093791281</v>
      </c>
      <c r="LT131" s="1214">
        <f>SUM(LT134:LT148)+SUM(LK134:LK148)+SUM(LL134:LL148)</f>
        <v>162.00223425617423</v>
      </c>
      <c r="LU131" s="1214">
        <f>SUM(LU134:LU148)+SUM(LM134:LM148)+SUM(LN134:LN148)</f>
        <v>616</v>
      </c>
      <c r="LV131" s="1214">
        <f t="shared" ref="LV131:MQ131" si="1418">SUM(LV134:LV148)</f>
        <v>6.1690885072655226E-3</v>
      </c>
      <c r="LW131" s="1214">
        <f t="shared" si="1418"/>
        <v>3.2227194187582562</v>
      </c>
      <c r="LX131" s="1214">
        <f t="shared" si="1418"/>
        <v>1.4166988507265521</v>
      </c>
      <c r="LY131" s="1214">
        <f t="shared" si="1418"/>
        <v>4.4870541611624834E-2</v>
      </c>
      <c r="LZ131" s="1214">
        <f t="shared" si="1418"/>
        <v>0.63495265521796562</v>
      </c>
      <c r="MA131" s="1214">
        <f t="shared" si="1418"/>
        <v>0.38434177014531046</v>
      </c>
      <c r="MB131" s="1214">
        <f t="shared" si="1418"/>
        <v>0.35332177014531041</v>
      </c>
      <c r="MC131" s="1214">
        <f t="shared" si="1418"/>
        <v>18.290849048625795</v>
      </c>
      <c r="MD131" s="1214">
        <f t="shared" si="1418"/>
        <v>4.6543000000000001</v>
      </c>
      <c r="ME131" s="1214">
        <f t="shared" si="1418"/>
        <v>1.4540102464347968</v>
      </c>
      <c r="MF131" s="1214">
        <f t="shared" si="1418"/>
        <v>10.170660982143554</v>
      </c>
      <c r="MG131" s="1214">
        <f t="shared" si="1418"/>
        <v>1.2880388841927304</v>
      </c>
      <c r="MH131" s="1214">
        <f t="shared" si="1418"/>
        <v>0</v>
      </c>
      <c r="MI131" s="1214">
        <f t="shared" si="1418"/>
        <v>0</v>
      </c>
      <c r="MJ131" s="1214">
        <f t="shared" si="1418"/>
        <v>0</v>
      </c>
      <c r="MK131" s="1214">
        <f t="shared" si="1418"/>
        <v>0</v>
      </c>
      <c r="ML131" s="1214">
        <f t="shared" si="1418"/>
        <v>0</v>
      </c>
      <c r="MM131" s="1214">
        <f t="shared" si="1418"/>
        <v>0</v>
      </c>
      <c r="MN131" s="1214">
        <f t="shared" ref="MN131:MP131" si="1419">SUM(MN134:MN148)</f>
        <v>0</v>
      </c>
      <c r="MO131" s="1214">
        <f t="shared" si="1419"/>
        <v>0</v>
      </c>
      <c r="MP131" s="1214">
        <f t="shared" si="1419"/>
        <v>0</v>
      </c>
      <c r="MQ131" s="1214">
        <f t="shared" si="1418"/>
        <v>0</v>
      </c>
      <c r="MR131" s="283"/>
      <c r="MS131" s="283"/>
      <c r="MT131" s="283"/>
      <c r="MU131" s="283"/>
      <c r="MV131" s="283"/>
      <c r="MW131" s="283"/>
      <c r="MX131" s="283"/>
      <c r="MY131" s="283"/>
      <c r="MZ131" s="283"/>
      <c r="NA131" s="283"/>
      <c r="NB131" s="283"/>
      <c r="NC131" s="283"/>
      <c r="ND131" s="283"/>
      <c r="NE131" s="283"/>
      <c r="NF131" s="283"/>
      <c r="NG131" s="283"/>
      <c r="NH131" s="283"/>
      <c r="NI131" s="283"/>
      <c r="NJ131" s="283"/>
      <c r="NK131" s="283"/>
      <c r="NL131" s="283"/>
      <c r="NM131" s="283"/>
      <c r="NN131" s="283"/>
      <c r="NO131" s="283"/>
      <c r="NP131" s="283"/>
      <c r="NQ131" s="283"/>
      <c r="NR131" s="283"/>
      <c r="NS131" s="283"/>
      <c r="NT131" s="283"/>
      <c r="NU131" s="283"/>
      <c r="NV131" s="283"/>
      <c r="NW131" s="283"/>
      <c r="NX131" s="283"/>
      <c r="NY131" s="283"/>
      <c r="NZ131" s="283"/>
      <c r="OA131" s="283"/>
      <c r="OB131" s="283"/>
      <c r="OC131" s="283"/>
      <c r="OD131" s="283"/>
      <c r="OE131" s="283"/>
      <c r="OF131" s="283"/>
      <c r="OG131" s="283"/>
      <c r="OH131" s="283"/>
      <c r="OI131" s="283"/>
      <c r="OJ131" s="283"/>
      <c r="OK131" s="283"/>
      <c r="OL131" s="283"/>
      <c r="OM131" s="283"/>
      <c r="ON131" s="283"/>
      <c r="OO131" s="283"/>
      <c r="OP131" s="283"/>
      <c r="OQ131" s="283"/>
      <c r="OR131" s="283"/>
      <c r="OS131" s="283"/>
      <c r="OT131" s="283"/>
      <c r="OU131" s="283"/>
      <c r="OV131" s="283"/>
      <c r="OW131" s="283"/>
      <c r="OX131" s="283"/>
      <c r="OY131" s="283"/>
      <c r="OZ131" s="283"/>
      <c r="PA131" s="283"/>
      <c r="PB131" s="283"/>
      <c r="PC131" s="283"/>
      <c r="PD131" s="283"/>
      <c r="PE131" s="283"/>
      <c r="PF131" s="283"/>
      <c r="PG131" s="283"/>
      <c r="PH131" s="283"/>
      <c r="PI131" s="283"/>
      <c r="PJ131" s="283"/>
      <c r="PK131" s="283"/>
      <c r="PL131" s="283"/>
      <c r="PM131" s="283"/>
      <c r="PN131" s="283"/>
      <c r="PO131" s="283"/>
      <c r="PP131" s="283"/>
      <c r="PQ131" s="283"/>
      <c r="PR131" s="283"/>
      <c r="PS131" s="283"/>
      <c r="PT131" s="283"/>
      <c r="PU131" s="283"/>
      <c r="PV131" s="283"/>
      <c r="PW131" s="283"/>
      <c r="PX131" s="283"/>
      <c r="PY131" s="283"/>
      <c r="PZ131" s="283"/>
      <c r="QA131" s="283"/>
      <c r="QB131" s="283"/>
      <c r="QC131" s="283"/>
      <c r="QD131" s="283"/>
      <c r="QE131" s="283"/>
      <c r="QF131" s="283"/>
      <c r="QG131" s="283"/>
      <c r="QH131" s="283"/>
      <c r="QI131" s="283"/>
      <c r="QJ131" s="283"/>
      <c r="QK131" s="283"/>
      <c r="QL131" s="283"/>
      <c r="QM131" s="283"/>
      <c r="QN131" s="283"/>
      <c r="QO131" s="283"/>
      <c r="QP131" s="283"/>
      <c r="QQ131" s="283"/>
      <c r="QR131" s="283"/>
      <c r="QS131" s="283"/>
      <c r="QT131" s="283"/>
      <c r="QU131" s="283"/>
      <c r="QV131" s="283"/>
      <c r="QW131" s="283"/>
      <c r="QX131" s="283"/>
      <c r="QY131" s="283"/>
      <c r="QZ131" s="283"/>
      <c r="RA131" s="283"/>
      <c r="RB131" s="283"/>
      <c r="RC131" s="283"/>
      <c r="RD131" s="283"/>
      <c r="RE131" s="283"/>
      <c r="RF131" s="283"/>
      <c r="RG131" s="283"/>
      <c r="RH131" s="283"/>
      <c r="RI131" s="283"/>
      <c r="RJ131" s="283"/>
      <c r="RK131" s="283"/>
      <c r="RL131" s="283"/>
      <c r="RM131" s="283"/>
      <c r="RN131" s="283"/>
      <c r="RO131" s="283"/>
      <c r="RP131" s="283"/>
      <c r="RQ131" s="283"/>
      <c r="RR131" s="283"/>
      <c r="RS131" s="283"/>
      <c r="RT131" s="283"/>
      <c r="RU131" s="283"/>
      <c r="RV131" s="283"/>
      <c r="RW131" s="283"/>
      <c r="RX131" s="283"/>
      <c r="RY131" s="283"/>
      <c r="RZ131" s="283"/>
      <c r="SA131" s="283"/>
      <c r="SB131" s="283"/>
      <c r="SC131" s="283"/>
      <c r="SD131" s="283"/>
      <c r="SE131" s="283"/>
      <c r="SF131" s="283"/>
      <c r="SG131" s="283"/>
      <c r="SH131" s="283"/>
      <c r="SI131" s="283"/>
      <c r="SJ131" s="283"/>
      <c r="SK131" s="283"/>
      <c r="SL131" s="283"/>
      <c r="SM131" s="283"/>
      <c r="SN131" s="283"/>
      <c r="SO131" s="283"/>
      <c r="SP131" s="283"/>
    </row>
    <row r="132" spans="1:510" s="317" customFormat="1" ht="11.25" customHeight="1" thickTop="1" thickBot="1" x14ac:dyDescent="0.3">
      <c r="A132" s="379"/>
      <c r="B132" s="1955" t="s">
        <v>216</v>
      </c>
      <c r="C132" s="1956"/>
      <c r="D132" s="601">
        <f>SUM(C7,D30,D50,D70,D90,D110)</f>
        <v>52</v>
      </c>
      <c r="E132" s="706">
        <f>(D132/7)</f>
        <v>7.4285714285714288</v>
      </c>
      <c r="F132" s="753"/>
      <c r="G132" s="1955" t="s">
        <v>216</v>
      </c>
      <c r="H132" s="1956"/>
      <c r="I132" s="601">
        <f>SUM(H7,I30,I50,I70,I90,I110)</f>
        <v>61</v>
      </c>
      <c r="J132" s="706">
        <f>(I132/7)</f>
        <v>8.7142857142857135</v>
      </c>
      <c r="K132" s="848"/>
      <c r="L132" s="1846" t="s">
        <v>1671</v>
      </c>
      <c r="M132" s="1844"/>
      <c r="N132" s="1844"/>
      <c r="O132" s="1844"/>
      <c r="P132" s="1844"/>
      <c r="Q132" s="1844"/>
      <c r="R132" s="1844"/>
      <c r="S132" s="1844"/>
      <c r="T132" s="1844"/>
      <c r="U132" s="1844"/>
      <c r="V132" s="1844"/>
      <c r="W132" s="1844"/>
      <c r="X132" s="1844"/>
      <c r="Y132" s="1844"/>
      <c r="Z132" s="1844"/>
      <c r="AA132" s="1844"/>
      <c r="AB132" s="1844"/>
      <c r="AC132" s="1844"/>
      <c r="AD132" s="1844"/>
      <c r="AE132" s="1844"/>
      <c r="AF132" s="1844"/>
      <c r="AG132" s="1844"/>
      <c r="AH132" s="1844"/>
      <c r="AI132" s="1844"/>
      <c r="AJ132" s="1844"/>
      <c r="AK132" s="1844"/>
      <c r="AL132" s="1844"/>
      <c r="AM132" s="1844"/>
      <c r="AN132" s="1844"/>
      <c r="AO132" s="1844"/>
      <c r="AP132" s="1844"/>
      <c r="AQ132" s="1844"/>
      <c r="AR132" s="1844"/>
      <c r="AS132" s="1844"/>
      <c r="AT132" s="1844"/>
      <c r="AU132" s="1845"/>
      <c r="AV132" s="1518">
        <f>EC$330</f>
        <v>0</v>
      </c>
      <c r="AW132" s="748">
        <f>(E130*AV132)*(J130)</f>
        <v>0</v>
      </c>
      <c r="AX132" s="749">
        <f>IF($BI$6="ON",$BR144,IF($BI$6="OFF",$BS144))</f>
        <v>0</v>
      </c>
      <c r="AY132" s="1536">
        <f>$BS144</f>
        <v>0</v>
      </c>
      <c r="AZ132" s="1514">
        <f>EC$333</f>
        <v>0.5</v>
      </c>
      <c r="BA132" s="748">
        <f>(E130*AZ132)*(J130)</f>
        <v>15</v>
      </c>
      <c r="BB132" s="749">
        <f>IF($BI$6="ON",$BR147,IF($BI$6="OFF",$BS147))</f>
        <v>0</v>
      </c>
      <c r="BC132" s="1502"/>
      <c r="BD132" s="778">
        <v>2</v>
      </c>
      <c r="BE132" s="779">
        <f>(E130*BD132)*(J130)</f>
        <v>60</v>
      </c>
      <c r="BF132" s="852"/>
      <c r="BG132" s="767">
        <f>IF($BI$6="ON",SUM(BR134:BR148)/500,IF($BI$6="OFF",$BT130))</f>
        <v>1.5004435730124981</v>
      </c>
      <c r="BH132" s="1403">
        <f>BS130</f>
        <v>490.10358883379894</v>
      </c>
      <c r="BI132" s="1136">
        <f>IF($BN$6="OFF",$BG132*500,IF($BN$6="ON",$BG132*550))</f>
        <v>750.22178650624903</v>
      </c>
      <c r="BJ132" s="768">
        <f>(BG132*640)</f>
        <v>960.28388672799883</v>
      </c>
      <c r="BK132" s="769">
        <f>(BG132*700)</f>
        <v>1050.3105011087487</v>
      </c>
      <c r="BL132" s="1577">
        <f>CK132</f>
        <v>0.65800000000000003</v>
      </c>
      <c r="BM132" s="1577">
        <f>CL132</f>
        <v>0.28278720000000002</v>
      </c>
      <c r="BN132" s="1577">
        <f>CM132</f>
        <v>0.90563909999999992</v>
      </c>
      <c r="BO132" s="1577">
        <f>$CN132</f>
        <v>0.16589999999999999</v>
      </c>
      <c r="BP132" s="1578">
        <f>$CO132</f>
        <v>0.26625599999999999</v>
      </c>
      <c r="BQ132" s="1488"/>
      <c r="BR132" s="923" t="s">
        <v>1395</v>
      </c>
      <c r="BS132" s="925">
        <f>IF(CL130&lt;&gt;0,CM130/CL130,0)/2</f>
        <v>1.6084710880346624</v>
      </c>
      <c r="BT132" s="924" t="s">
        <v>1396</v>
      </c>
      <c r="BU132" s="1153" t="str">
        <f>$BU$12</f>
        <v>Elemental %</v>
      </c>
      <c r="BV132" s="1320">
        <f>SUM(CK132:DM132)</f>
        <v>2.5821758699999999</v>
      </c>
      <c r="BW132" s="1200">
        <f t="shared" ref="BW132:CD132" si="1420">SUM(FA134:FA148)</f>
        <v>2.315E-2</v>
      </c>
      <c r="BX132" s="1200">
        <f t="shared" si="1420"/>
        <v>0.30585000000000007</v>
      </c>
      <c r="BY132" s="1200">
        <f t="shared" si="1420"/>
        <v>0</v>
      </c>
      <c r="BZ132" s="1200">
        <f t="shared" si="1420"/>
        <v>0.14139360000000001</v>
      </c>
      <c r="CA132" s="1200">
        <f t="shared" si="1420"/>
        <v>0</v>
      </c>
      <c r="CB132" s="1200">
        <f t="shared" si="1420"/>
        <v>0.45281954999999996</v>
      </c>
      <c r="CC132" s="1200">
        <f t="shared" si="1420"/>
        <v>0</v>
      </c>
      <c r="CD132" s="1200">
        <f t="shared" si="1420"/>
        <v>0</v>
      </c>
      <c r="CE132" s="1200">
        <f t="shared" ref="CE132:CJ132" si="1421">SUM(FI134:FI148)</f>
        <v>0</v>
      </c>
      <c r="CF132" s="1200">
        <f t="shared" si="1421"/>
        <v>0</v>
      </c>
      <c r="CG132" s="1200">
        <f t="shared" si="1421"/>
        <v>9.9989999999999996E-4</v>
      </c>
      <c r="CH132" s="1200">
        <f t="shared" si="1421"/>
        <v>0</v>
      </c>
      <c r="CI132" s="1200">
        <f t="shared" si="1421"/>
        <v>0</v>
      </c>
      <c r="CJ132" s="1200">
        <f t="shared" si="1421"/>
        <v>7.3260000000000006E-2</v>
      </c>
      <c r="CK132" s="1200">
        <f>SUM(FO134:FO148)+SUM(FA134:FA148)+SUM(FB134:FB148)+SUM(FC134:FC148)</f>
        <v>0.65800000000000003</v>
      </c>
      <c r="CL132" s="1200">
        <f>SUM(FP134:FP148)+SUM(FD134:FD148)+SUM(FE134:FE148)</f>
        <v>0.28278720000000002</v>
      </c>
      <c r="CM132" s="1200">
        <f>SUM(FQ134:FQ148)+SUM(FF134:FF148)</f>
        <v>0.90563909999999992</v>
      </c>
      <c r="CN132" s="1200">
        <f>SUM(FR134:FR149)+SUM(FG134:FG149)+SUM(FH134:FH149)</f>
        <v>0.16589999999999999</v>
      </c>
      <c r="CO132" s="1200">
        <f>SUM(FS134:FS148)+SUM(FI134:FI148)+SUM(FJ134:FJ148)</f>
        <v>0.26625599999999999</v>
      </c>
      <c r="CP132" s="1200">
        <f>SUM(FT134:FT149)+SUM(FK134:FK149)+SUM(FL134:FL149)</f>
        <v>0.1134998</v>
      </c>
      <c r="CQ132" s="1200">
        <f>SUM(FU134:FU148)+SUM(FM134:FM148)+SUM(FN134:FN148)</f>
        <v>0.14652000000000001</v>
      </c>
      <c r="CR132" s="1200">
        <f t="shared" ref="CR132:DF132" si="1422">SUM(FV134:FV148)</f>
        <v>1.9000000000000001E-5</v>
      </c>
      <c r="CS132" s="1200">
        <f t="shared" si="1422"/>
        <v>6.0498000000000001E-3</v>
      </c>
      <c r="CT132" s="1200">
        <f t="shared" si="1422"/>
        <v>2.6997900000000001E-3</v>
      </c>
      <c r="CU132" s="1200">
        <f t="shared" si="1422"/>
        <v>4.1900000000000002E-5</v>
      </c>
      <c r="CV132" s="1200">
        <f t="shared" si="1422"/>
        <v>1.0198799999999999E-3</v>
      </c>
      <c r="CW132" s="1200">
        <f t="shared" si="1422"/>
        <v>5.5995999999999997E-4</v>
      </c>
      <c r="CX132" s="1200">
        <f t="shared" si="1422"/>
        <v>6.0994E-4</v>
      </c>
      <c r="CY132" s="1200">
        <f t="shared" si="1422"/>
        <v>9.6492000000000001E-3</v>
      </c>
      <c r="CZ132" s="1200">
        <f t="shared" si="1422"/>
        <v>4.6543000000000001E-3</v>
      </c>
      <c r="DA132" s="1200">
        <f t="shared" si="1422"/>
        <v>2.7749999999999997E-3</v>
      </c>
      <c r="DB132" s="1200">
        <f t="shared" si="1422"/>
        <v>1.3769999999999998E-2</v>
      </c>
      <c r="DC132" s="1200">
        <f t="shared" si="1422"/>
        <v>1.725E-3</v>
      </c>
      <c r="DD132" s="1200">
        <f t="shared" si="1422"/>
        <v>0</v>
      </c>
      <c r="DE132" s="1200">
        <f t="shared" si="1422"/>
        <v>0</v>
      </c>
      <c r="DF132" s="1200">
        <f t="shared" si="1422"/>
        <v>0</v>
      </c>
      <c r="DG132" s="1200">
        <f>SUM(GK134:GK148)</f>
        <v>0</v>
      </c>
      <c r="DH132" s="1200">
        <f>SUM(GL134:GL148)</f>
        <v>0</v>
      </c>
      <c r="DI132" s="1200">
        <f>SUM(GM134:GM148)</f>
        <v>0</v>
      </c>
      <c r="DJ132" s="1200">
        <f t="shared" ref="DJ132:DL132" si="1423">SUM(GN134:GN148)</f>
        <v>0</v>
      </c>
      <c r="DK132" s="1200">
        <f t="shared" si="1423"/>
        <v>0</v>
      </c>
      <c r="DL132" s="1200">
        <f t="shared" si="1423"/>
        <v>0</v>
      </c>
      <c r="DM132" s="1200">
        <f t="shared" ref="DM132" si="1424">SUM(GQ134:GQ148)</f>
        <v>0</v>
      </c>
      <c r="DN132" s="933"/>
      <c r="DT132" s="940"/>
      <c r="EM132" s="618"/>
      <c r="EN132" s="618"/>
      <c r="EO132" s="618"/>
      <c r="EP132" s="618"/>
      <c r="EQ132" s="618"/>
      <c r="ER132" s="618"/>
      <c r="ES132" s="618"/>
      <c r="ET132" s="618"/>
      <c r="EU132" s="618"/>
      <c r="EV132" s="618"/>
      <c r="EW132" s="618"/>
      <c r="EX132" s="618"/>
      <c r="EY132" s="618"/>
      <c r="EZ132" s="1347"/>
      <c r="FA132" s="1204">
        <f t="shared" ref="FA132:GQ132" si="1425">SUM(FA134:FA148)</f>
        <v>2.315E-2</v>
      </c>
      <c r="FB132" s="1204">
        <f t="shared" si="1425"/>
        <v>0.30585000000000007</v>
      </c>
      <c r="FC132" s="1204">
        <f t="shared" si="1425"/>
        <v>0</v>
      </c>
      <c r="FD132" s="1204">
        <f t="shared" si="1425"/>
        <v>0.14139360000000001</v>
      </c>
      <c r="FE132" s="1204">
        <f t="shared" si="1425"/>
        <v>0</v>
      </c>
      <c r="FF132" s="1204">
        <f t="shared" si="1425"/>
        <v>0.45281954999999996</v>
      </c>
      <c r="FG132" s="1204">
        <f t="shared" si="1425"/>
        <v>0</v>
      </c>
      <c r="FH132" s="1204">
        <f t="shared" ref="FH132" si="1426">SUM(FH134:FH148)</f>
        <v>0</v>
      </c>
      <c r="FI132" s="1204">
        <f t="shared" si="1425"/>
        <v>0</v>
      </c>
      <c r="FJ132" s="1204">
        <f t="shared" si="1425"/>
        <v>0</v>
      </c>
      <c r="FK132" s="1204">
        <f t="shared" si="1425"/>
        <v>9.9989999999999996E-4</v>
      </c>
      <c r="FL132" s="1204">
        <f t="shared" ref="FL132" si="1427">SUM(FL134:FL148)</f>
        <v>0</v>
      </c>
      <c r="FM132" s="1204">
        <f t="shared" si="1425"/>
        <v>0</v>
      </c>
      <c r="FN132" s="1204">
        <f t="shared" si="1425"/>
        <v>7.3260000000000006E-2</v>
      </c>
      <c r="FO132" s="1204">
        <f t="shared" si="1425"/>
        <v>0.32899999999999996</v>
      </c>
      <c r="FP132" s="1204">
        <f t="shared" si="1425"/>
        <v>0.14139360000000001</v>
      </c>
      <c r="FQ132" s="1204">
        <f t="shared" si="1425"/>
        <v>0.45281954999999996</v>
      </c>
      <c r="FR132" s="1204">
        <f t="shared" si="1425"/>
        <v>0.16589999999999999</v>
      </c>
      <c r="FS132" s="1204">
        <f t="shared" si="1425"/>
        <v>0.26625599999999999</v>
      </c>
      <c r="FT132" s="1204">
        <f t="shared" si="1425"/>
        <v>0.1124999</v>
      </c>
      <c r="FU132" s="1204">
        <f t="shared" si="1425"/>
        <v>7.3260000000000006E-2</v>
      </c>
      <c r="FV132" s="1204">
        <f t="shared" si="1425"/>
        <v>1.9000000000000001E-5</v>
      </c>
      <c r="FW132" s="1204">
        <f t="shared" si="1425"/>
        <v>6.0498000000000001E-3</v>
      </c>
      <c r="FX132" s="1204">
        <f t="shared" si="1425"/>
        <v>2.6997900000000001E-3</v>
      </c>
      <c r="FY132" s="1204">
        <f t="shared" si="1425"/>
        <v>4.1900000000000002E-5</v>
      </c>
      <c r="FZ132" s="1204">
        <f t="shared" si="1425"/>
        <v>1.0198799999999999E-3</v>
      </c>
      <c r="GA132" s="1204">
        <f t="shared" si="1425"/>
        <v>5.5995999999999997E-4</v>
      </c>
      <c r="GB132" s="1204">
        <f t="shared" si="1425"/>
        <v>6.0994E-4</v>
      </c>
      <c r="GC132" s="1204">
        <f t="shared" si="1425"/>
        <v>9.6492000000000001E-3</v>
      </c>
      <c r="GD132" s="1204">
        <f t="shared" si="1425"/>
        <v>4.6543000000000001E-3</v>
      </c>
      <c r="GE132" s="1204">
        <f t="shared" si="1425"/>
        <v>2.7749999999999997E-3</v>
      </c>
      <c r="GF132" s="1204">
        <f t="shared" si="1425"/>
        <v>1.3769999999999998E-2</v>
      </c>
      <c r="GG132" s="1204">
        <f t="shared" si="1425"/>
        <v>1.725E-3</v>
      </c>
      <c r="GH132" s="1204">
        <f t="shared" si="1425"/>
        <v>0</v>
      </c>
      <c r="GI132" s="1204">
        <f t="shared" si="1425"/>
        <v>0</v>
      </c>
      <c r="GJ132" s="1204">
        <f t="shared" ref="GJ132" si="1428">SUM(GJ134:GJ148)</f>
        <v>0</v>
      </c>
      <c r="GK132" s="1204">
        <f t="shared" si="1425"/>
        <v>0</v>
      </c>
      <c r="GL132" s="1204">
        <f t="shared" si="1425"/>
        <v>0</v>
      </c>
      <c r="GM132" s="1204">
        <f t="shared" si="1425"/>
        <v>0</v>
      </c>
      <c r="GN132" s="1204">
        <f t="shared" ref="GN132:GP132" si="1429">SUM(GN134:GN148)</f>
        <v>0</v>
      </c>
      <c r="GO132" s="1204">
        <f t="shared" si="1429"/>
        <v>0</v>
      </c>
      <c r="GP132" s="1204">
        <f t="shared" si="1429"/>
        <v>0</v>
      </c>
      <c r="GQ132" s="1204">
        <f t="shared" si="1425"/>
        <v>0</v>
      </c>
      <c r="GR132" s="618"/>
      <c r="GS132" s="618"/>
      <c r="GT132" s="618"/>
      <c r="GU132" s="618"/>
      <c r="GV132" s="618"/>
      <c r="GW132" s="618"/>
      <c r="GX132" s="618"/>
      <c r="GY132" s="618"/>
      <c r="GZ132" s="1362"/>
      <c r="HA132" s="1201">
        <f t="shared" ref="HA132:IQ132" si="1430">SUM(HA134:HA148)</f>
        <v>7.2428710284809846E-3</v>
      </c>
      <c r="HB132" s="1201">
        <f t="shared" si="1430"/>
        <v>9.6694477393128891E-2</v>
      </c>
      <c r="HC132" s="1201">
        <f t="shared" si="1430"/>
        <v>0</v>
      </c>
      <c r="HD132" s="1201">
        <f t="shared" si="1430"/>
        <v>4.2461118177618946E-2</v>
      </c>
      <c r="HE132" s="1201">
        <f t="shared" si="1430"/>
        <v>0</v>
      </c>
      <c r="HF132" s="1201">
        <f t="shared" si="1430"/>
        <v>0.13659496190864626</v>
      </c>
      <c r="HG132" s="1201">
        <f t="shared" si="1430"/>
        <v>0</v>
      </c>
      <c r="HH132" s="1201">
        <f t="shared" ref="HH132" si="1431">SUM(HH134:HH148)</f>
        <v>0</v>
      </c>
      <c r="HI132" s="1201">
        <f t="shared" si="1430"/>
        <v>0</v>
      </c>
      <c r="HJ132" s="1201">
        <f t="shared" si="1430"/>
        <v>0</v>
      </c>
      <c r="HK132" s="1201">
        <f t="shared" si="1430"/>
        <v>2.6417437252311755E-4</v>
      </c>
      <c r="HL132" s="1201">
        <f t="shared" ref="HL132" si="1432">SUM(HL134:HL148)</f>
        <v>0</v>
      </c>
      <c r="HM132" s="1201">
        <f t="shared" si="1430"/>
        <v>0</v>
      </c>
      <c r="HN132" s="1201">
        <f t="shared" si="1430"/>
        <v>2.709749009247028E-2</v>
      </c>
      <c r="HO132" s="1201">
        <f t="shared" si="1430"/>
        <v>0</v>
      </c>
      <c r="HP132" s="1201">
        <f t="shared" si="1430"/>
        <v>0</v>
      </c>
      <c r="HQ132" s="1201">
        <f t="shared" si="1430"/>
        <v>0</v>
      </c>
      <c r="HR132" s="1201">
        <f t="shared" si="1430"/>
        <v>4.8975846742599673E-2</v>
      </c>
      <c r="HS132" s="1201">
        <f t="shared" si="1430"/>
        <v>8.6820077166175999E-2</v>
      </c>
      <c r="HT132" s="1201">
        <f t="shared" si="1430"/>
        <v>3.1377595982193494E-2</v>
      </c>
      <c r="HU132" s="1201">
        <f t="shared" si="1430"/>
        <v>0</v>
      </c>
      <c r="HV132" s="1201">
        <f t="shared" si="1430"/>
        <v>6.1935366783643287E-6</v>
      </c>
      <c r="HW132" s="1201">
        <f t="shared" si="1430"/>
        <v>1.9278625737066111E-3</v>
      </c>
      <c r="HX132" s="1201">
        <f t="shared" si="1430"/>
        <v>8.3065881975188851E-4</v>
      </c>
      <c r="HY132" s="1201">
        <f t="shared" si="1430"/>
        <v>1.3740570178117403E-5</v>
      </c>
      <c r="HZ132" s="1201">
        <f t="shared" si="1430"/>
        <v>3.0466475292688751E-4</v>
      </c>
      <c r="IA132" s="1201">
        <f t="shared" si="1430"/>
        <v>1.7617192247085326E-4</v>
      </c>
      <c r="IB132" s="1201">
        <f t="shared" si="1430"/>
        <v>1.8462106381827732E-4</v>
      </c>
      <c r="IC132" s="1201">
        <f t="shared" si="1430"/>
        <v>2.549326287978864E-3</v>
      </c>
      <c r="ID132" s="1201">
        <f t="shared" si="1430"/>
        <v>1.2296697490092471E-3</v>
      </c>
      <c r="IE132" s="1201">
        <f t="shared" si="1430"/>
        <v>7.7516185695349332E-4</v>
      </c>
      <c r="IF132" s="1201">
        <f t="shared" si="1430"/>
        <v>4.0664534953290228E-3</v>
      </c>
      <c r="IG132" s="1201">
        <f t="shared" si="1430"/>
        <v>5.104513411596025E-4</v>
      </c>
      <c r="IH132" s="1201">
        <f t="shared" si="1430"/>
        <v>0</v>
      </c>
      <c r="II132" s="1201">
        <f t="shared" si="1430"/>
        <v>0</v>
      </c>
      <c r="IJ132" s="1201">
        <f t="shared" ref="IJ132" si="1433">SUM(IJ134:IJ148)</f>
        <v>0</v>
      </c>
      <c r="IK132" s="1201">
        <f t="shared" si="1430"/>
        <v>0</v>
      </c>
      <c r="IL132" s="1201">
        <f t="shared" si="1430"/>
        <v>0</v>
      </c>
      <c r="IM132" s="1201">
        <f t="shared" si="1430"/>
        <v>0</v>
      </c>
      <c r="IN132" s="1201">
        <f t="shared" ref="IN132:IP132" si="1434">SUM(IN134:IN148)</f>
        <v>0</v>
      </c>
      <c r="IO132" s="1201">
        <f t="shared" si="1434"/>
        <v>0</v>
      </c>
      <c r="IP132" s="1201">
        <f t="shared" si="1434"/>
        <v>0</v>
      </c>
      <c r="IQ132" s="1201">
        <f t="shared" si="1430"/>
        <v>0</v>
      </c>
      <c r="IR132" s="618"/>
      <c r="IS132" s="618"/>
      <c r="IT132" s="618"/>
      <c r="IU132" s="618"/>
      <c r="IV132" s="618"/>
      <c r="IW132" s="618"/>
      <c r="IX132" s="618"/>
      <c r="IY132" s="618"/>
      <c r="IZ132" s="1361"/>
      <c r="JA132" s="1201">
        <f t="shared" ref="JA132:KQ132" si="1435">SUM(JA134:JA148)</f>
        <v>50.209999999999994</v>
      </c>
      <c r="JB132" s="1201">
        <f t="shared" si="1435"/>
        <v>352.24</v>
      </c>
      <c r="JC132" s="1201">
        <f t="shared" si="1435"/>
        <v>0</v>
      </c>
      <c r="JD132" s="1201">
        <f t="shared" si="1435"/>
        <v>1280.04</v>
      </c>
      <c r="JE132" s="1201">
        <f t="shared" si="1435"/>
        <v>0</v>
      </c>
      <c r="JF132" s="1201">
        <f t="shared" si="1435"/>
        <v>1315.55</v>
      </c>
      <c r="JG132" s="1201">
        <f t="shared" si="1435"/>
        <v>0</v>
      </c>
      <c r="JH132" s="1201">
        <f t="shared" ref="JH132" si="1436">SUM(JH134:JH148)</f>
        <v>0</v>
      </c>
      <c r="JI132" s="1201">
        <f t="shared" si="1435"/>
        <v>0</v>
      </c>
      <c r="JJ132" s="1201">
        <f t="shared" si="1435"/>
        <v>0</v>
      </c>
      <c r="JK132" s="1201">
        <f t="shared" si="1435"/>
        <v>3</v>
      </c>
      <c r="JL132" s="1201">
        <f t="shared" ref="JL132" si="1437">SUM(JL134:JL148)</f>
        <v>0</v>
      </c>
      <c r="JM132" s="1201">
        <f t="shared" si="1435"/>
        <v>0</v>
      </c>
      <c r="JN132" s="1201">
        <f t="shared" si="1435"/>
        <v>308</v>
      </c>
      <c r="JO132" s="1201">
        <f t="shared" si="1435"/>
        <v>0</v>
      </c>
      <c r="JP132" s="1201">
        <f t="shared" si="1435"/>
        <v>0</v>
      </c>
      <c r="JQ132" s="1201">
        <f t="shared" si="1435"/>
        <v>0</v>
      </c>
      <c r="JR132" s="1201">
        <f t="shared" si="1435"/>
        <v>268.52499999999998</v>
      </c>
      <c r="JS132" s="1201">
        <f t="shared" si="1435"/>
        <v>469.25599999999997</v>
      </c>
      <c r="JT132" s="1201">
        <f t="shared" si="1435"/>
        <v>190.97</v>
      </c>
      <c r="JU132" s="1201">
        <f t="shared" si="1435"/>
        <v>0</v>
      </c>
      <c r="JV132" s="1201">
        <f t="shared" si="1435"/>
        <v>2.3350000000000003E-2</v>
      </c>
      <c r="JW132" s="1201">
        <f t="shared" si="1435"/>
        <v>10.1098</v>
      </c>
      <c r="JX132" s="1201">
        <f t="shared" si="1435"/>
        <v>3.1347899999999997</v>
      </c>
      <c r="JY132" s="1201">
        <f t="shared" si="1435"/>
        <v>6.1859999999999998E-2</v>
      </c>
      <c r="JZ132" s="1201">
        <f t="shared" si="1435"/>
        <v>1.15038</v>
      </c>
      <c r="KA132" s="1201">
        <f t="shared" si="1435"/>
        <v>0.66496</v>
      </c>
      <c r="KB132" s="1201">
        <f t="shared" si="1435"/>
        <v>0.69694</v>
      </c>
      <c r="KC132" s="1201">
        <f t="shared" si="1435"/>
        <v>17.824199999999998</v>
      </c>
      <c r="KD132" s="1201">
        <f t="shared" si="1435"/>
        <v>4.6543000000000001</v>
      </c>
      <c r="KE132" s="1201">
        <f t="shared" si="1435"/>
        <v>2.3505000000000003</v>
      </c>
      <c r="KF132" s="1201">
        <f t="shared" si="1435"/>
        <v>5.1119999999999992</v>
      </c>
      <c r="KG132" s="1201">
        <f t="shared" si="1435"/>
        <v>0.60950000000000004</v>
      </c>
      <c r="KH132" s="1201">
        <f t="shared" si="1435"/>
        <v>0</v>
      </c>
      <c r="KI132" s="1201">
        <f t="shared" si="1435"/>
        <v>0</v>
      </c>
      <c r="KJ132" s="1201">
        <f t="shared" ref="KJ132" si="1438">SUM(KJ134:KJ148)</f>
        <v>0</v>
      </c>
      <c r="KK132" s="1201">
        <f t="shared" ref="KK132" si="1439">SUM(KK134:KK148)</f>
        <v>0</v>
      </c>
      <c r="KL132" s="1201">
        <f t="shared" si="1435"/>
        <v>0</v>
      </c>
      <c r="KM132" s="1201">
        <f t="shared" si="1435"/>
        <v>0</v>
      </c>
      <c r="KN132" s="1201">
        <f t="shared" ref="KN132:KP132" si="1440">SUM(KN134:KN148)</f>
        <v>0</v>
      </c>
      <c r="KO132" s="1201">
        <f t="shared" si="1440"/>
        <v>0</v>
      </c>
      <c r="KP132" s="1201">
        <f t="shared" si="1440"/>
        <v>0</v>
      </c>
      <c r="KQ132" s="1201">
        <f t="shared" si="1435"/>
        <v>0</v>
      </c>
      <c r="KR132" s="618"/>
      <c r="KS132" s="618"/>
      <c r="KT132" s="618"/>
      <c r="KU132" s="618"/>
      <c r="KV132" s="618"/>
      <c r="KW132" s="618"/>
      <c r="KX132" s="618"/>
      <c r="KY132" s="618"/>
      <c r="KZ132" s="1361"/>
      <c r="LA132" s="1201">
        <f t="shared" ref="LA132:MQ132" si="1441">SUM(LA134:LA148)</f>
        <v>32.302710990585403</v>
      </c>
      <c r="LB132" s="1201">
        <f t="shared" si="1441"/>
        <v>112.66223503150646</v>
      </c>
      <c r="LC132" s="1201">
        <f t="shared" si="1441"/>
        <v>0</v>
      </c>
      <c r="LD132" s="1201">
        <f t="shared" si="1441"/>
        <v>737.63415567472157</v>
      </c>
      <c r="LE132" s="1201">
        <f t="shared" si="1441"/>
        <v>0</v>
      </c>
      <c r="LF132" s="1201">
        <f t="shared" si="1441"/>
        <v>610.34762829351439</v>
      </c>
      <c r="LG132" s="1201">
        <f t="shared" si="1441"/>
        <v>0</v>
      </c>
      <c r="LH132" s="1201">
        <f t="shared" si="1441"/>
        <v>0</v>
      </c>
      <c r="LI132" s="1201">
        <f t="shared" si="1441"/>
        <v>0</v>
      </c>
      <c r="LJ132" s="1201">
        <f t="shared" si="1441"/>
        <v>0</v>
      </c>
      <c r="LK132" s="1201">
        <f t="shared" si="1441"/>
        <v>3</v>
      </c>
      <c r="LL132" s="1201">
        <f t="shared" si="1441"/>
        <v>0</v>
      </c>
      <c r="LM132" s="1201">
        <f t="shared" si="1441"/>
        <v>0</v>
      </c>
      <c r="LN132" s="1201">
        <f t="shared" si="1441"/>
        <v>616</v>
      </c>
      <c r="LO132" s="1201">
        <f t="shared" si="1441"/>
        <v>0</v>
      </c>
      <c r="LP132" s="1201">
        <f t="shared" si="1441"/>
        <v>0</v>
      </c>
      <c r="LQ132" s="1201">
        <f t="shared" si="1441"/>
        <v>0</v>
      </c>
      <c r="LR132" s="1201">
        <f t="shared" si="1441"/>
        <v>152.86575443848952</v>
      </c>
      <c r="LS132" s="1201">
        <f t="shared" si="1441"/>
        <v>124.90197093791281</v>
      </c>
      <c r="LT132" s="1201">
        <f t="shared" si="1441"/>
        <v>159.00223425617423</v>
      </c>
      <c r="LU132" s="1201">
        <f t="shared" si="1441"/>
        <v>0</v>
      </c>
      <c r="LV132" s="1201">
        <f t="shared" si="1441"/>
        <v>6.1690885072655226E-3</v>
      </c>
      <c r="LW132" s="1201">
        <f t="shared" si="1441"/>
        <v>3.2227194187582562</v>
      </c>
      <c r="LX132" s="1201">
        <f t="shared" si="1441"/>
        <v>1.4166988507265521</v>
      </c>
      <c r="LY132" s="1201">
        <f t="shared" si="1441"/>
        <v>4.4870541611624834E-2</v>
      </c>
      <c r="LZ132" s="1201">
        <f t="shared" si="1441"/>
        <v>0.63495265521796562</v>
      </c>
      <c r="MA132" s="1201">
        <f t="shared" si="1441"/>
        <v>0.38434177014531046</v>
      </c>
      <c r="MB132" s="1201">
        <f t="shared" si="1441"/>
        <v>0.35332177014531041</v>
      </c>
      <c r="MC132" s="1201">
        <f t="shared" si="1441"/>
        <v>18.290849048625795</v>
      </c>
      <c r="MD132" s="1201">
        <f t="shared" si="1441"/>
        <v>4.6543000000000001</v>
      </c>
      <c r="ME132" s="1201">
        <f t="shared" si="1441"/>
        <v>1.4540102464347968</v>
      </c>
      <c r="MF132" s="1201">
        <f t="shared" si="1441"/>
        <v>10.170660982143554</v>
      </c>
      <c r="MG132" s="1201">
        <f t="shared" si="1441"/>
        <v>1.2880388841927304</v>
      </c>
      <c r="MH132" s="1201">
        <f t="shared" si="1441"/>
        <v>0</v>
      </c>
      <c r="MI132" s="1201">
        <f t="shared" si="1441"/>
        <v>0</v>
      </c>
      <c r="MJ132" s="1201">
        <f t="shared" si="1441"/>
        <v>0</v>
      </c>
      <c r="MK132" s="1201">
        <f t="shared" si="1441"/>
        <v>0</v>
      </c>
      <c r="ML132" s="1201">
        <f t="shared" si="1441"/>
        <v>0</v>
      </c>
      <c r="MM132" s="1201">
        <f t="shared" si="1441"/>
        <v>0</v>
      </c>
      <c r="MN132" s="1201">
        <f t="shared" ref="MN132:MP132" si="1442">SUM(MN134:MN148)</f>
        <v>0</v>
      </c>
      <c r="MO132" s="1201">
        <f t="shared" si="1442"/>
        <v>0</v>
      </c>
      <c r="MP132" s="1201">
        <f t="shared" si="1442"/>
        <v>0</v>
      </c>
      <c r="MQ132" s="1201">
        <f t="shared" si="1441"/>
        <v>0</v>
      </c>
    </row>
    <row r="133" spans="1:510" s="317" customFormat="1" ht="15" hidden="1" customHeight="1" outlineLevel="1" thickTop="1" thickBot="1" x14ac:dyDescent="0.3">
      <c r="A133" s="380"/>
      <c r="B133" s="1935" t="str">
        <f>$B$33</f>
        <v>Expert Light</v>
      </c>
      <c r="C133" s="1936"/>
      <c r="D133" s="652">
        <v>1</v>
      </c>
      <c r="E133" s="831"/>
      <c r="F133" s="848"/>
      <c r="G133" s="1923"/>
      <c r="H133" s="1924"/>
      <c r="I133" s="781"/>
      <c r="J133" s="831"/>
      <c r="K133" s="319"/>
      <c r="L133" s="782"/>
      <c r="M133" s="832">
        <f>((E130*L133)/1)*(D133)</f>
        <v>0</v>
      </c>
      <c r="N133" s="784">
        <f t="shared" ref="N133:N138" si="1443">IF($BI$6="ON",$BR$14*$L133,IF($BI$6="OFF",$BS$14*$L133))</f>
        <v>0</v>
      </c>
      <c r="O133" s="1534"/>
      <c r="P133" s="782">
        <v>1.9</v>
      </c>
      <c r="Q133" s="832">
        <f>((E130*P133)/1)*(D133)</f>
        <v>57</v>
      </c>
      <c r="R133" s="784">
        <f t="shared" ref="R133:R138" si="1444">IF($BI$6="ON",$BR$15*$P133,IF($BI$6="OFF",$BS$15*$P133))</f>
        <v>156.74554880996212</v>
      </c>
      <c r="S133" s="1534"/>
      <c r="T133" s="782">
        <v>3.8</v>
      </c>
      <c r="U133" s="832">
        <f>((E130*T133)/1)*(D133)</f>
        <v>114</v>
      </c>
      <c r="V133" s="784">
        <f t="shared" ref="V133:V138" si="1445">IF($BI$6="ON",$BR$16*$T133,IF($BI$6="OFF",$BS$16*$T133))</f>
        <v>198.3963217107088</v>
      </c>
      <c r="W133" s="1534"/>
      <c r="X133" s="782">
        <v>4.7</v>
      </c>
      <c r="Y133" s="832">
        <f>((E130*X133)/1)*(D133)</f>
        <v>141</v>
      </c>
      <c r="Z133" s="784">
        <f t="shared" ref="Z133:Z138" si="1446">IF($BI$6="ON",$BR$17*$X133,IF($BI$6="OFF",$BS$17*$X133))</f>
        <v>156.35912321633927</v>
      </c>
      <c r="AA133" s="1534"/>
      <c r="AB133" s="782">
        <v>4.7</v>
      </c>
      <c r="AC133" s="832">
        <f>((E130*AB133)/1)*(D133)</f>
        <v>141</v>
      </c>
      <c r="AD133" s="784">
        <f t="shared" ref="AD133:AD138" si="1447">IF($BI$6="ON",$BR$18*$AB133,IF($BI$6="OFF",$BS$18*$AB133))</f>
        <v>195.03686359805181</v>
      </c>
      <c r="AE133" s="1534"/>
      <c r="AF133" s="782">
        <v>1</v>
      </c>
      <c r="AG133" s="832">
        <f>((E130*AF133)/1)*(D133)</f>
        <v>30</v>
      </c>
      <c r="AH133" s="784">
        <f t="shared" ref="AH133:AH138" si="1448">IF($BI$6="ON",$BR$19*$AF133,IF($BI$6="OFF",$BS$19*$AF133))</f>
        <v>35.803744531444956</v>
      </c>
      <c r="AI133" s="1534"/>
      <c r="AJ133" s="782">
        <v>1</v>
      </c>
      <c r="AK133" s="832">
        <f>((E130*AJ133)/1)*(D133)</f>
        <v>30</v>
      </c>
      <c r="AL133" s="784">
        <f t="shared" ref="AL133:AL138" si="1449">IF($BI$6="ON",$BR$20*$AJ133,IF($BI$6="OFF",$BS$20*$AJ133))</f>
        <v>11.434613095470732</v>
      </c>
      <c r="AM133" s="1534"/>
      <c r="AN133" s="782"/>
      <c r="AO133" s="833">
        <f>((E130*AN133)/1)*(D133)</f>
        <v>0</v>
      </c>
      <c r="AP133" s="784">
        <f t="shared" ref="AP133:AP138" si="1450">IF($BI$6="ON",$BR$21*$AN133,IF($BI$6="OFF",$BS$21*$AN133))</f>
        <v>0</v>
      </c>
      <c r="AQ133" s="1534"/>
      <c r="AR133" s="782"/>
      <c r="AS133" s="832">
        <f>((E130*AR133)/1)*(D133)</f>
        <v>0</v>
      </c>
      <c r="AT133" s="784">
        <f t="shared" ref="AT133:AT138" si="1451">IF($BI$6="ON",$BR$22*$AR133,IF($BI$6="OFF",$BS$22*$AR133))</f>
        <v>0</v>
      </c>
      <c r="AU133" s="1534"/>
      <c r="AV133" s="782"/>
      <c r="AW133" s="832">
        <f>((E130*AV133)/1)*(D133)</f>
        <v>0</v>
      </c>
      <c r="AX133" s="784">
        <f t="shared" ref="AX133:AX138" si="1452">IF($BI$6="ON",$BR$23*$AV133,IF($BI$6="OFF",$BS$23*$AV133))</f>
        <v>0</v>
      </c>
      <c r="AY133" s="1534"/>
      <c r="AZ133" s="782"/>
      <c r="BA133" s="832">
        <f>((E130*AZ133)/1)*(D133)</f>
        <v>0</v>
      </c>
      <c r="BB133" s="784">
        <f t="shared" ref="BB133:BB138" si="1453">IF($BI$6="ON",$BR$25*$AZ133,IF($BI$6="OFF",$BS$25*$AZ133))</f>
        <v>0</v>
      </c>
      <c r="BC133" s="649"/>
      <c r="BD133" s="835"/>
      <c r="BE133" s="832">
        <f>((E130*BD133)/1)*(D133)</f>
        <v>0</v>
      </c>
      <c r="BF133" s="319"/>
      <c r="BG133" s="880">
        <f t="shared" ref="BG133:BG138" si="1454">SUM(N133,R133,V133,Z133,AD133,AH133,AL133,AP133,AT133,AX133,BB133)/500</f>
        <v>1.5075524299239553</v>
      </c>
      <c r="BH133" s="881">
        <f t="shared" ref="BH133:BH138" si="1455">SUM($BG133+$BG$6)</f>
        <v>1.5184289266214455</v>
      </c>
      <c r="BI133" s="786">
        <f t="shared" ref="BI133:BI138" si="1456">(BH133*500)</f>
        <v>759.21446331072275</v>
      </c>
      <c r="BJ133" s="785"/>
      <c r="BK133" s="786">
        <f t="shared" ref="BK133:BK138" si="1457">(BH133*700)</f>
        <v>1062.9002486350118</v>
      </c>
      <c r="BL133" s="1948" t="s">
        <v>1362</v>
      </c>
      <c r="BM133" s="1949"/>
      <c r="BN133" s="1950"/>
      <c r="BO133" s="1579"/>
      <c r="BP133" s="1579"/>
      <c r="BQ133" s="1484"/>
      <c r="BR133" s="873" t="s">
        <v>1350</v>
      </c>
      <c r="BS133" s="691" t="s">
        <v>6</v>
      </c>
      <c r="BT133" s="691" t="s">
        <v>928</v>
      </c>
      <c r="BU133" s="1163" t="s">
        <v>1328</v>
      </c>
      <c r="BV133" s="1164"/>
      <c r="BW133" s="1353" t="str">
        <f>$BW$318</f>
        <v xml:space="preserve">NH4 </v>
      </c>
      <c r="BX133" s="1353" t="str">
        <f>$BX$318</f>
        <v>NO3</v>
      </c>
      <c r="BY133" s="1353" t="str">
        <f>$BY$318</f>
        <v>NH2 Nitrites</v>
      </c>
      <c r="BZ133" s="1353" t="str">
        <f>$BZ$318</f>
        <v>P2O5</v>
      </c>
      <c r="CA133" s="1353" t="str">
        <f>$CA$318</f>
        <v>PO4</v>
      </c>
      <c r="CB133" s="1353" t="str">
        <f>$CB$318</f>
        <v>K2O</v>
      </c>
      <c r="CC133" s="1353" t="str">
        <f>$CC$318</f>
        <v>MgO</v>
      </c>
      <c r="CD133" s="1353" t="str">
        <f>$CD$318</f>
        <v>MgCo3</v>
      </c>
      <c r="CE133" s="1353" t="str">
        <f>$CE$318</f>
        <v>CaO</v>
      </c>
      <c r="CF133" s="1353" t="str">
        <f>$CF$318</f>
        <v>CaCO3</v>
      </c>
      <c r="CG133" s="1353" t="str">
        <f>$CG$318</f>
        <v>SO4</v>
      </c>
      <c r="CH133" s="1353" t="str">
        <f>$CH$318</f>
        <v>SO3</v>
      </c>
      <c r="CI133" s="1353" t="str">
        <f>$CI$318</f>
        <v>SiO2</v>
      </c>
      <c r="CJ133" s="1353" t="str">
        <f>$CJ$318</f>
        <v>Si(OH)4</v>
      </c>
      <c r="CK133" s="1353" t="str">
        <f>$CK$318</f>
        <v>N</v>
      </c>
      <c r="CL133" s="1353" t="str">
        <f>$CL$318</f>
        <v>P</v>
      </c>
      <c r="CM133" s="1353" t="str">
        <f>$CM$318</f>
        <v>K</v>
      </c>
      <c r="CN133" s="1353" t="str">
        <f>$CN$318</f>
        <v>MG</v>
      </c>
      <c r="CO133" s="1353" t="str">
        <f>$CO$318</f>
        <v>CA</v>
      </c>
      <c r="CP133" s="1353" t="str">
        <f>$CP$318</f>
        <v>S</v>
      </c>
      <c r="CQ133" s="1353" t="str">
        <f>$CQ$318</f>
        <v>Si</v>
      </c>
      <c r="CR133" s="1353" t="str">
        <f>$CR$318</f>
        <v>Co</v>
      </c>
      <c r="CS133" s="1353" t="str">
        <f>$CS$318</f>
        <v>Fe</v>
      </c>
      <c r="CT133" s="1353" t="str">
        <f>$CT$318</f>
        <v>Mn</v>
      </c>
      <c r="CU133" s="1353" t="str">
        <f>$CU$318</f>
        <v>Mo</v>
      </c>
      <c r="CV133" s="1353" t="str">
        <f>$CV$318</f>
        <v>Zn</v>
      </c>
      <c r="CW133" s="1353" t="str">
        <f>$CW$318</f>
        <v>B</v>
      </c>
      <c r="CX133" s="1353" t="str">
        <f>$CX$318</f>
        <v>Cu</v>
      </c>
      <c r="CY133" s="1353" t="str">
        <f>$CY$318</f>
        <v>Cl</v>
      </c>
      <c r="CZ133" s="1353" t="str">
        <f>$CZ$318</f>
        <v>Na</v>
      </c>
      <c r="DA133" s="1353" t="str">
        <f>$DA$318</f>
        <v>Humic</v>
      </c>
      <c r="DB133" s="1353" t="str">
        <f>$DB$318</f>
        <v>Fulvic</v>
      </c>
      <c r="DC133" s="1353" t="str">
        <f>$DC$318</f>
        <v xml:space="preserve"> B1</v>
      </c>
      <c r="DD133" s="1353" t="str">
        <f>$DD$318</f>
        <v>EDTA</v>
      </c>
      <c r="DE133" s="1353" t="str">
        <f>$DE$318</f>
        <v>DTPA</v>
      </c>
      <c r="DF133" s="1353" t="str">
        <f>$DF$318</f>
        <v>EDDHA</v>
      </c>
      <c r="DG133" s="1353" t="str">
        <f>$DG$318</f>
        <v>F</v>
      </c>
      <c r="DH133" s="1353" t="str">
        <f>$DH$318</f>
        <v>Cd</v>
      </c>
      <c r="DI133" s="1353" t="str">
        <f>$DI$318</f>
        <v>Cr</v>
      </c>
      <c r="DJ133" s="1353" t="str">
        <f>$DJ$318</f>
        <v>Al</v>
      </c>
      <c r="DK133" s="1353" t="str">
        <f>$DK$318</f>
        <v>Pb</v>
      </c>
      <c r="DL133" s="1353" t="str">
        <f>$DL$318</f>
        <v>Se</v>
      </c>
      <c r="DM133" s="1353" t="str">
        <f>$DM$318</f>
        <v>Other</v>
      </c>
      <c r="DN133" s="933"/>
      <c r="DT133" s="739"/>
      <c r="EM133" s="618"/>
      <c r="EN133" s="618"/>
      <c r="EO133" s="618"/>
      <c r="EP133" s="618"/>
      <c r="EQ133" s="618"/>
      <c r="ER133" s="618"/>
      <c r="ES133" s="618"/>
      <c r="ET133" s="618"/>
      <c r="EU133" s="618"/>
      <c r="EV133" s="618"/>
      <c r="EW133" s="618"/>
      <c r="EX133" s="618"/>
      <c r="EY133" s="618"/>
      <c r="EZ133" s="1347"/>
      <c r="FA133" s="1219" t="str">
        <f t="shared" ref="FA133:GQ133" si="1458">BW$318</f>
        <v xml:space="preserve">NH4 </v>
      </c>
      <c r="FB133" s="1222" t="str">
        <f t="shared" si="1458"/>
        <v>NO3</v>
      </c>
      <c r="FC133" s="1222" t="str">
        <f t="shared" si="1458"/>
        <v>NH2 Nitrites</v>
      </c>
      <c r="FD133" s="1219" t="str">
        <f t="shared" si="1458"/>
        <v>P2O5</v>
      </c>
      <c r="FE133" s="1219" t="str">
        <f t="shared" si="1458"/>
        <v>PO4</v>
      </c>
      <c r="FF133" s="1219" t="str">
        <f t="shared" si="1458"/>
        <v>K2O</v>
      </c>
      <c r="FG133" s="1219" t="str">
        <f t="shared" si="1458"/>
        <v>MgO</v>
      </c>
      <c r="FH133" s="1219" t="str">
        <f t="shared" si="1458"/>
        <v>MgCo3</v>
      </c>
      <c r="FI133" s="1219" t="str">
        <f t="shared" si="1458"/>
        <v>CaO</v>
      </c>
      <c r="FJ133" s="1219" t="str">
        <f t="shared" si="1458"/>
        <v>CaCO3</v>
      </c>
      <c r="FK133" s="1219" t="str">
        <f t="shared" si="1458"/>
        <v>SO4</v>
      </c>
      <c r="FL133" s="1219" t="str">
        <f t="shared" si="1458"/>
        <v>SO3</v>
      </c>
      <c r="FM133" s="1219" t="str">
        <f t="shared" si="1458"/>
        <v>SiO2</v>
      </c>
      <c r="FN133" s="1219" t="str">
        <f t="shared" si="1458"/>
        <v>Si(OH)4</v>
      </c>
      <c r="FO133" s="1219" t="str">
        <f t="shared" si="1458"/>
        <v>N</v>
      </c>
      <c r="FP133" s="1219" t="str">
        <f t="shared" si="1458"/>
        <v>P</v>
      </c>
      <c r="FQ133" s="1219" t="str">
        <f t="shared" si="1458"/>
        <v>K</v>
      </c>
      <c r="FR133" s="1219" t="str">
        <f t="shared" si="1458"/>
        <v>MG</v>
      </c>
      <c r="FS133" s="1219" t="str">
        <f t="shared" si="1458"/>
        <v>CA</v>
      </c>
      <c r="FT133" s="1219" t="str">
        <f t="shared" si="1458"/>
        <v>S</v>
      </c>
      <c r="FU133" s="1219" t="str">
        <f t="shared" si="1458"/>
        <v>Si</v>
      </c>
      <c r="FV133" s="1219" t="str">
        <f t="shared" si="1458"/>
        <v>Co</v>
      </c>
      <c r="FW133" s="1219" t="str">
        <f t="shared" si="1458"/>
        <v>Fe</v>
      </c>
      <c r="FX133" s="1219" t="str">
        <f t="shared" si="1458"/>
        <v>Mn</v>
      </c>
      <c r="FY133" s="1219" t="str">
        <f t="shared" si="1458"/>
        <v>Mo</v>
      </c>
      <c r="FZ133" s="1219" t="str">
        <f t="shared" si="1458"/>
        <v>Zn</v>
      </c>
      <c r="GA133" s="1219" t="str">
        <f t="shared" si="1458"/>
        <v>B</v>
      </c>
      <c r="GB133" s="1219" t="str">
        <f t="shared" si="1458"/>
        <v>Cu</v>
      </c>
      <c r="GC133" s="1219" t="str">
        <f t="shared" si="1458"/>
        <v>Cl</v>
      </c>
      <c r="GD133" s="1219" t="str">
        <f t="shared" si="1458"/>
        <v>Na</v>
      </c>
      <c r="GE133" s="1219" t="str">
        <f t="shared" si="1458"/>
        <v>Humic</v>
      </c>
      <c r="GF133" s="1219" t="str">
        <f t="shared" si="1458"/>
        <v>Fulvic</v>
      </c>
      <c r="GG133" s="1219" t="str">
        <f t="shared" si="1458"/>
        <v xml:space="preserve"> B1</v>
      </c>
      <c r="GH133" s="1219" t="str">
        <f t="shared" si="1458"/>
        <v>EDTA</v>
      </c>
      <c r="GI133" s="1219" t="str">
        <f t="shared" si="1458"/>
        <v>DTPA</v>
      </c>
      <c r="GJ133" s="1219" t="str">
        <f t="shared" si="1458"/>
        <v>EDDHA</v>
      </c>
      <c r="GK133" s="1219" t="str">
        <f t="shared" si="1458"/>
        <v>F</v>
      </c>
      <c r="GL133" s="1219" t="str">
        <f t="shared" si="1458"/>
        <v>Cd</v>
      </c>
      <c r="GM133" s="1220" t="str">
        <f t="shared" si="1458"/>
        <v>Cr</v>
      </c>
      <c r="GN133" s="1220" t="str">
        <f t="shared" si="1458"/>
        <v>Al</v>
      </c>
      <c r="GO133" s="1220" t="str">
        <f t="shared" si="1458"/>
        <v>Pb</v>
      </c>
      <c r="GP133" s="1220" t="str">
        <f t="shared" si="1458"/>
        <v>Se</v>
      </c>
      <c r="GQ133" s="1220" t="str">
        <f t="shared" si="1458"/>
        <v>Other</v>
      </c>
      <c r="GR133" s="897"/>
      <c r="GS133" s="897"/>
      <c r="GT133" s="897"/>
      <c r="GU133" s="897"/>
      <c r="GV133" s="897"/>
      <c r="GW133" s="897"/>
      <c r="GX133" s="897"/>
      <c r="GY133" s="897"/>
      <c r="GZ133" s="1373"/>
      <c r="HA133" s="1220" t="str">
        <f t="shared" ref="HA133:IM133" si="1459">FA$318</f>
        <v xml:space="preserve">NH4 </v>
      </c>
      <c r="HB133" s="1220" t="str">
        <f t="shared" si="1459"/>
        <v>NO3</v>
      </c>
      <c r="HC133" s="1220" t="str">
        <f t="shared" si="1459"/>
        <v>NH2 Nitrites</v>
      </c>
      <c r="HD133" s="1220" t="str">
        <f t="shared" si="1459"/>
        <v>P2O5</v>
      </c>
      <c r="HE133" s="1220" t="str">
        <f t="shared" si="1459"/>
        <v>PO4</v>
      </c>
      <c r="HF133" s="1220" t="str">
        <f t="shared" si="1459"/>
        <v>K2O</v>
      </c>
      <c r="HG133" s="1220" t="str">
        <f t="shared" si="1459"/>
        <v>MgO</v>
      </c>
      <c r="HH133" s="1220" t="str">
        <f t="shared" si="1459"/>
        <v>MgCo3</v>
      </c>
      <c r="HI133" s="1220" t="str">
        <f t="shared" si="1459"/>
        <v>CaO</v>
      </c>
      <c r="HJ133" s="1220" t="str">
        <f t="shared" si="1459"/>
        <v>CaCO3</v>
      </c>
      <c r="HK133" s="1220" t="str">
        <f t="shared" si="1459"/>
        <v>SO4</v>
      </c>
      <c r="HL133" s="1220" t="str">
        <f t="shared" si="1459"/>
        <v>SO3</v>
      </c>
      <c r="HM133" s="1220" t="str">
        <f t="shared" si="1459"/>
        <v>SiO2</v>
      </c>
      <c r="HN133" s="1220" t="str">
        <f t="shared" si="1459"/>
        <v>Si(OH)4</v>
      </c>
      <c r="HO133" s="1220" t="str">
        <f t="shared" si="1459"/>
        <v>N</v>
      </c>
      <c r="HP133" s="1220" t="str">
        <f t="shared" si="1459"/>
        <v>P</v>
      </c>
      <c r="HQ133" s="1220" t="str">
        <f t="shared" si="1459"/>
        <v>K</v>
      </c>
      <c r="HR133" s="1220" t="str">
        <f t="shared" si="1459"/>
        <v>MG</v>
      </c>
      <c r="HS133" s="1220" t="str">
        <f t="shared" si="1459"/>
        <v>CA</v>
      </c>
      <c r="HT133" s="1220" t="str">
        <f t="shared" si="1459"/>
        <v>S</v>
      </c>
      <c r="HU133" s="1220" t="str">
        <f t="shared" si="1459"/>
        <v>Si</v>
      </c>
      <c r="HV133" s="1220" t="str">
        <f t="shared" si="1459"/>
        <v>Co</v>
      </c>
      <c r="HW133" s="1220" t="str">
        <f t="shared" si="1459"/>
        <v>Fe</v>
      </c>
      <c r="HX133" s="1220" t="str">
        <f t="shared" si="1459"/>
        <v>Mn</v>
      </c>
      <c r="HY133" s="1220" t="str">
        <f t="shared" si="1459"/>
        <v>Mo</v>
      </c>
      <c r="HZ133" s="1220" t="str">
        <f t="shared" si="1459"/>
        <v>Zn</v>
      </c>
      <c r="IA133" s="1220" t="str">
        <f t="shared" si="1459"/>
        <v>B</v>
      </c>
      <c r="IB133" s="1220" t="str">
        <f t="shared" si="1459"/>
        <v>Cu</v>
      </c>
      <c r="IC133" s="1220" t="str">
        <f t="shared" si="1459"/>
        <v>Cl</v>
      </c>
      <c r="ID133" s="1220" t="str">
        <f t="shared" si="1459"/>
        <v>Na</v>
      </c>
      <c r="IE133" s="1220" t="str">
        <f t="shared" si="1459"/>
        <v>Humic</v>
      </c>
      <c r="IF133" s="1220" t="str">
        <f t="shared" si="1459"/>
        <v>Fulvic</v>
      </c>
      <c r="IG133" s="1220" t="str">
        <f t="shared" si="1459"/>
        <v xml:space="preserve"> B1</v>
      </c>
      <c r="IH133" s="1220" t="str">
        <f t="shared" si="1459"/>
        <v>EDTA</v>
      </c>
      <c r="II133" s="1220" t="str">
        <f t="shared" si="1459"/>
        <v>DTPA</v>
      </c>
      <c r="IJ133" s="1220" t="str">
        <f t="shared" si="1459"/>
        <v>EDDHA</v>
      </c>
      <c r="IK133" s="1220" t="str">
        <f t="shared" si="1459"/>
        <v>F</v>
      </c>
      <c r="IL133" s="1220" t="str">
        <f t="shared" si="1459"/>
        <v>Cd</v>
      </c>
      <c r="IM133" s="1220" t="str">
        <f t="shared" si="1459"/>
        <v>Cr</v>
      </c>
      <c r="IN133" s="1353" t="str">
        <f>$DJ$318</f>
        <v>Al</v>
      </c>
      <c r="IO133" s="1353" t="str">
        <f>$DK$318</f>
        <v>Pb</v>
      </c>
      <c r="IP133" s="1353" t="str">
        <f>$DL$318</f>
        <v>Se</v>
      </c>
      <c r="IQ133" s="1220" t="str">
        <f>GQ$318</f>
        <v>Other</v>
      </c>
      <c r="IR133" s="895"/>
      <c r="IS133" s="895"/>
      <c r="IT133" s="895"/>
      <c r="IU133" s="895"/>
      <c r="IV133" s="895"/>
      <c r="IW133" s="895"/>
      <c r="IX133" s="895"/>
      <c r="IY133" s="895"/>
      <c r="IZ133" s="1362"/>
      <c r="JA133" s="1220" t="str">
        <f t="shared" ref="JA133:KM133" si="1460">HA$318</f>
        <v xml:space="preserve">NH4 </v>
      </c>
      <c r="JB133" s="1220" t="str">
        <f t="shared" si="1460"/>
        <v>NO3</v>
      </c>
      <c r="JC133" s="1220" t="str">
        <f t="shared" si="1460"/>
        <v>NH2 Nitrites</v>
      </c>
      <c r="JD133" s="1220" t="str">
        <f t="shared" si="1460"/>
        <v>P2O5</v>
      </c>
      <c r="JE133" s="1220" t="str">
        <f t="shared" si="1460"/>
        <v>PO4</v>
      </c>
      <c r="JF133" s="1220" t="str">
        <f t="shared" si="1460"/>
        <v>K2O</v>
      </c>
      <c r="JG133" s="1220" t="str">
        <f t="shared" si="1460"/>
        <v>MgO</v>
      </c>
      <c r="JH133" s="1220" t="str">
        <f t="shared" si="1460"/>
        <v>MgCo3</v>
      </c>
      <c r="JI133" s="1220" t="str">
        <f t="shared" si="1460"/>
        <v>CaO</v>
      </c>
      <c r="JJ133" s="1220" t="str">
        <f t="shared" si="1460"/>
        <v>CaCO3</v>
      </c>
      <c r="JK133" s="1220" t="str">
        <f t="shared" si="1460"/>
        <v>SO4</v>
      </c>
      <c r="JL133" s="1220" t="str">
        <f t="shared" si="1460"/>
        <v>SO3</v>
      </c>
      <c r="JM133" s="1220" t="str">
        <f t="shared" si="1460"/>
        <v>SiO2</v>
      </c>
      <c r="JN133" s="1220" t="str">
        <f t="shared" si="1460"/>
        <v>Si(OH)4</v>
      </c>
      <c r="JO133" s="1220" t="str">
        <f t="shared" si="1460"/>
        <v>N</v>
      </c>
      <c r="JP133" s="1220" t="str">
        <f t="shared" si="1460"/>
        <v>P</v>
      </c>
      <c r="JQ133" s="1220" t="str">
        <f t="shared" si="1460"/>
        <v>K</v>
      </c>
      <c r="JR133" s="1220" t="str">
        <f t="shared" si="1460"/>
        <v>MG</v>
      </c>
      <c r="JS133" s="1220" t="str">
        <f t="shared" si="1460"/>
        <v>CA</v>
      </c>
      <c r="JT133" s="1220" t="str">
        <f t="shared" si="1460"/>
        <v>S</v>
      </c>
      <c r="JU133" s="1220" t="str">
        <f t="shared" si="1460"/>
        <v>Si</v>
      </c>
      <c r="JV133" s="1220" t="str">
        <f t="shared" si="1460"/>
        <v>Co</v>
      </c>
      <c r="JW133" s="1220" t="str">
        <f t="shared" si="1460"/>
        <v>Fe</v>
      </c>
      <c r="JX133" s="1220" t="str">
        <f t="shared" si="1460"/>
        <v>Mn</v>
      </c>
      <c r="JY133" s="1220" t="str">
        <f t="shared" si="1460"/>
        <v>Mo</v>
      </c>
      <c r="JZ133" s="1220" t="str">
        <f t="shared" si="1460"/>
        <v>Zn</v>
      </c>
      <c r="KA133" s="1220" t="str">
        <f t="shared" si="1460"/>
        <v>B</v>
      </c>
      <c r="KB133" s="1220" t="str">
        <f t="shared" si="1460"/>
        <v>Cu</v>
      </c>
      <c r="KC133" s="1220" t="str">
        <f t="shared" si="1460"/>
        <v>Cl</v>
      </c>
      <c r="KD133" s="1220" t="str">
        <f t="shared" si="1460"/>
        <v>Na</v>
      </c>
      <c r="KE133" s="1220" t="str">
        <f t="shared" si="1460"/>
        <v>Humic</v>
      </c>
      <c r="KF133" s="1220" t="str">
        <f t="shared" si="1460"/>
        <v>Fulvic</v>
      </c>
      <c r="KG133" s="1220" t="str">
        <f t="shared" si="1460"/>
        <v xml:space="preserve"> B1</v>
      </c>
      <c r="KH133" s="1220" t="str">
        <f t="shared" si="1460"/>
        <v>EDTA</v>
      </c>
      <c r="KI133" s="1220" t="str">
        <f t="shared" si="1460"/>
        <v>DTPA</v>
      </c>
      <c r="KJ133" s="1220" t="str">
        <f t="shared" si="1460"/>
        <v>DTPA</v>
      </c>
      <c r="KK133" s="1220" t="str">
        <f t="shared" si="1460"/>
        <v>F</v>
      </c>
      <c r="KL133" s="1220" t="str">
        <f t="shared" si="1460"/>
        <v>Cd</v>
      </c>
      <c r="KM133" s="1220" t="str">
        <f t="shared" si="1460"/>
        <v>Cr</v>
      </c>
      <c r="KN133" s="1220" t="str">
        <f t="shared" ref="KN133" si="1461">IN$318</f>
        <v>Al</v>
      </c>
      <c r="KO133" s="1220" t="str">
        <f t="shared" ref="KO133" si="1462">IO$318</f>
        <v>Pb</v>
      </c>
      <c r="KP133" s="1220" t="str">
        <f t="shared" ref="KP133" si="1463">IP$318</f>
        <v>Se</v>
      </c>
      <c r="KQ133" s="1220" t="str">
        <f>IQ$318</f>
        <v>Other</v>
      </c>
      <c r="KR133" s="618"/>
      <c r="KS133" s="618"/>
      <c r="KT133" s="618"/>
      <c r="KU133" s="618"/>
      <c r="KV133" s="618"/>
      <c r="KW133" s="618"/>
      <c r="KX133" s="618"/>
      <c r="KY133" s="618"/>
      <c r="KZ133" s="1361"/>
      <c r="LA133" s="1220" t="str">
        <f t="shared" ref="LA133:MM133" si="1464">JA$318</f>
        <v xml:space="preserve">NH4 </v>
      </c>
      <c r="LB133" s="1220" t="str">
        <f t="shared" si="1464"/>
        <v>NO3</v>
      </c>
      <c r="LC133" s="1220" t="str">
        <f t="shared" si="1464"/>
        <v>NH2 Nitrites</v>
      </c>
      <c r="LD133" s="1220" t="str">
        <f t="shared" si="1464"/>
        <v>P2O5</v>
      </c>
      <c r="LE133" s="1220" t="str">
        <f t="shared" si="1464"/>
        <v>PO4</v>
      </c>
      <c r="LF133" s="1220" t="str">
        <f t="shared" si="1464"/>
        <v>K2O</v>
      </c>
      <c r="LG133" s="1220" t="str">
        <f t="shared" si="1464"/>
        <v>MgO</v>
      </c>
      <c r="LH133" s="1220" t="str">
        <f t="shared" si="1464"/>
        <v>MgCo3</v>
      </c>
      <c r="LI133" s="1220" t="str">
        <f t="shared" si="1464"/>
        <v>CaO</v>
      </c>
      <c r="LJ133" s="1220" t="str">
        <f t="shared" si="1464"/>
        <v>CaCO3</v>
      </c>
      <c r="LK133" s="1220" t="str">
        <f t="shared" si="1464"/>
        <v>SO4</v>
      </c>
      <c r="LL133" s="1220" t="str">
        <f t="shared" si="1464"/>
        <v>SO3</v>
      </c>
      <c r="LM133" s="1220" t="str">
        <f t="shared" si="1464"/>
        <v>SiO2</v>
      </c>
      <c r="LN133" s="1220" t="str">
        <f t="shared" si="1464"/>
        <v>Si(OH)4</v>
      </c>
      <c r="LO133" s="1220" t="str">
        <f t="shared" si="1464"/>
        <v>N</v>
      </c>
      <c r="LP133" s="1220" t="str">
        <f t="shared" si="1464"/>
        <v>P</v>
      </c>
      <c r="LQ133" s="1220" t="str">
        <f t="shared" si="1464"/>
        <v>K</v>
      </c>
      <c r="LR133" s="1220" t="str">
        <f t="shared" si="1464"/>
        <v>MG</v>
      </c>
      <c r="LS133" s="1220" t="str">
        <f t="shared" si="1464"/>
        <v>CA</v>
      </c>
      <c r="LT133" s="1220" t="str">
        <f t="shared" si="1464"/>
        <v>S</v>
      </c>
      <c r="LU133" s="1220" t="str">
        <f t="shared" si="1464"/>
        <v>Si</v>
      </c>
      <c r="LV133" s="1220" t="str">
        <f t="shared" si="1464"/>
        <v>Co</v>
      </c>
      <c r="LW133" s="1220" t="str">
        <f t="shared" si="1464"/>
        <v>Fe</v>
      </c>
      <c r="LX133" s="1220" t="str">
        <f t="shared" si="1464"/>
        <v>Mn</v>
      </c>
      <c r="LY133" s="1220" t="str">
        <f t="shared" si="1464"/>
        <v>Mo</v>
      </c>
      <c r="LZ133" s="1220" t="str">
        <f t="shared" si="1464"/>
        <v>Zn</v>
      </c>
      <c r="MA133" s="1220" t="str">
        <f t="shared" si="1464"/>
        <v>B</v>
      </c>
      <c r="MB133" s="1220" t="str">
        <f t="shared" si="1464"/>
        <v>Cu</v>
      </c>
      <c r="MC133" s="1220" t="str">
        <f t="shared" si="1464"/>
        <v>Cl</v>
      </c>
      <c r="MD133" s="1220" t="str">
        <f t="shared" si="1464"/>
        <v>Na</v>
      </c>
      <c r="ME133" s="1220" t="str">
        <f t="shared" si="1464"/>
        <v>Humic</v>
      </c>
      <c r="MF133" s="1220" t="str">
        <f t="shared" si="1464"/>
        <v>Fulvic</v>
      </c>
      <c r="MG133" s="1220" t="str">
        <f t="shared" si="1464"/>
        <v xml:space="preserve"> B1</v>
      </c>
      <c r="MH133" s="1220" t="str">
        <f t="shared" si="1464"/>
        <v>EDTA</v>
      </c>
      <c r="MI133" s="1220" t="str">
        <f t="shared" si="1464"/>
        <v>DTPA</v>
      </c>
      <c r="MJ133" s="1220" t="str">
        <f t="shared" si="1464"/>
        <v>EDDHA</v>
      </c>
      <c r="MK133" s="1220" t="str">
        <f t="shared" si="1464"/>
        <v>F</v>
      </c>
      <c r="ML133" s="1220" t="str">
        <f t="shared" si="1464"/>
        <v>Cd</v>
      </c>
      <c r="MM133" s="1220" t="str">
        <f t="shared" si="1464"/>
        <v>Cr</v>
      </c>
      <c r="MN133" s="1220" t="str">
        <f t="shared" ref="MN133:MP133" si="1465">KN$318</f>
        <v>Al</v>
      </c>
      <c r="MO133" s="1220" t="str">
        <f t="shared" si="1465"/>
        <v>Pb</v>
      </c>
      <c r="MP133" s="1220" t="str">
        <f t="shared" si="1465"/>
        <v>Se</v>
      </c>
      <c r="MQ133" s="1220" t="str">
        <f>KQ$318</f>
        <v>Other</v>
      </c>
    </row>
    <row r="134" spans="1:510" s="317" customFormat="1" ht="15" hidden="1" customHeight="1" outlineLevel="1" thickTop="1" thickBot="1" x14ac:dyDescent="0.3">
      <c r="A134" s="380"/>
      <c r="B134" s="1928" t="str">
        <f>$B$34</f>
        <v>Expert Medium</v>
      </c>
      <c r="C134" s="1924"/>
      <c r="D134" s="653">
        <v>1</v>
      </c>
      <c r="E134" s="836"/>
      <c r="F134" s="319"/>
      <c r="G134" s="1928"/>
      <c r="H134" s="1924"/>
      <c r="I134" s="788"/>
      <c r="J134" s="836"/>
      <c r="K134" s="319"/>
      <c r="L134" s="782"/>
      <c r="M134" s="832">
        <f>((E130*L134)/1)*(D134)</f>
        <v>0</v>
      </c>
      <c r="N134" s="784">
        <f t="shared" si="1443"/>
        <v>0</v>
      </c>
      <c r="O134" s="1534"/>
      <c r="P134" s="789">
        <v>1.9</v>
      </c>
      <c r="Q134" s="837">
        <f>((E130*P134)/1)*(D134)</f>
        <v>57</v>
      </c>
      <c r="R134" s="784">
        <f t="shared" si="1444"/>
        <v>156.74554880996212</v>
      </c>
      <c r="S134" s="1534"/>
      <c r="T134" s="789">
        <v>4.2</v>
      </c>
      <c r="U134" s="837">
        <f>((E130*T134)/1)*(D134)</f>
        <v>126</v>
      </c>
      <c r="V134" s="784">
        <f t="shared" si="1445"/>
        <v>219.28014504867818</v>
      </c>
      <c r="W134" s="1534"/>
      <c r="X134" s="789">
        <v>5.3</v>
      </c>
      <c r="Y134" s="837">
        <f>((E130*X134)/1)*(D134)</f>
        <v>159</v>
      </c>
      <c r="Z134" s="784">
        <f t="shared" si="1446"/>
        <v>176.31986235034003</v>
      </c>
      <c r="AA134" s="1534"/>
      <c r="AB134" s="789">
        <v>5.3</v>
      </c>
      <c r="AC134" s="837">
        <f>((E130*AB134)/1)*(D134)</f>
        <v>159</v>
      </c>
      <c r="AD134" s="784">
        <f t="shared" si="1447"/>
        <v>219.93518661056902</v>
      </c>
      <c r="AE134" s="1534"/>
      <c r="AF134" s="789">
        <v>1</v>
      </c>
      <c r="AG134" s="837">
        <f>((E130*AF134)/1)*(D134)</f>
        <v>30</v>
      </c>
      <c r="AH134" s="784">
        <f t="shared" si="1448"/>
        <v>35.803744531444956</v>
      </c>
      <c r="AI134" s="1534"/>
      <c r="AJ134" s="789">
        <v>1.5</v>
      </c>
      <c r="AK134" s="837">
        <f>((E130*AJ134)/1)*(D136)</f>
        <v>45</v>
      </c>
      <c r="AL134" s="784">
        <f t="shared" si="1449"/>
        <v>17.151919643206099</v>
      </c>
      <c r="AM134" s="1534"/>
      <c r="AN134" s="789"/>
      <c r="AO134" s="838">
        <f>((E130*AN134)/1)*(D134)</f>
        <v>0</v>
      </c>
      <c r="AP134" s="784">
        <f t="shared" si="1450"/>
        <v>0</v>
      </c>
      <c r="AQ134" s="1534"/>
      <c r="AR134" s="789"/>
      <c r="AS134" s="837">
        <f>((E130*AR134)/1)*(D134)</f>
        <v>0</v>
      </c>
      <c r="AT134" s="784">
        <f t="shared" si="1451"/>
        <v>0</v>
      </c>
      <c r="AU134" s="1534"/>
      <c r="AV134" s="789"/>
      <c r="AW134" s="837">
        <f>((E130*AV134)/1)*(D134)</f>
        <v>0</v>
      </c>
      <c r="AX134" s="784">
        <f t="shared" si="1452"/>
        <v>0</v>
      </c>
      <c r="AY134" s="1534"/>
      <c r="AZ134" s="789"/>
      <c r="BA134" s="837">
        <f>((E130*AZ134)/1)*(D134)</f>
        <v>0</v>
      </c>
      <c r="BB134" s="784">
        <f t="shared" si="1453"/>
        <v>0</v>
      </c>
      <c r="BC134" s="649"/>
      <c r="BD134" s="840"/>
      <c r="BE134" s="837">
        <f>((E130*BD134)/1)*(D134)</f>
        <v>0</v>
      </c>
      <c r="BF134" s="319"/>
      <c r="BG134" s="880">
        <f t="shared" si="1454"/>
        <v>1.6504728139884004</v>
      </c>
      <c r="BH134" s="881">
        <f t="shared" si="1455"/>
        <v>1.6613493106858905</v>
      </c>
      <c r="BI134" s="786">
        <f t="shared" si="1456"/>
        <v>830.67465534294524</v>
      </c>
      <c r="BJ134" s="792"/>
      <c r="BK134" s="786">
        <f t="shared" si="1457"/>
        <v>1162.9445174801233</v>
      </c>
      <c r="BL134" s="1943" t="s">
        <v>1377</v>
      </c>
      <c r="BM134" s="1830"/>
      <c r="BN134" s="1944"/>
      <c r="BO134" s="1580"/>
      <c r="BP134" s="1580"/>
      <c r="BQ134" s="1484"/>
      <c r="BR134" s="734">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13.558454425363278</v>
      </c>
      <c r="BS134" s="692">
        <f t="shared" ref="BS134:BS142" si="1466">SUM(HA134:IQ134)*1000</f>
        <v>27.116908850726553</v>
      </c>
      <c r="BT134" s="693">
        <f>L131</f>
        <v>0.5</v>
      </c>
      <c r="BU134" s="1146" t="str">
        <f>$BU$14</f>
        <v>Grotek Gro-Silic</v>
      </c>
      <c r="BV134" s="1154" t="str">
        <f>$BV$14</f>
        <v>Defense (Slica)</v>
      </c>
      <c r="BW134" s="1239">
        <f>BW$14</f>
        <v>0</v>
      </c>
      <c r="BX134" s="1239">
        <f t="shared" ref="BX134:DM134" si="1467">BX$14</f>
        <v>0</v>
      </c>
      <c r="BY134" s="1239">
        <f t="shared" si="1467"/>
        <v>0</v>
      </c>
      <c r="BZ134" s="1240">
        <f t="shared" si="1467"/>
        <v>0</v>
      </c>
      <c r="CA134" s="1240">
        <f t="shared" si="1467"/>
        <v>0</v>
      </c>
      <c r="CB134" s="1241">
        <f t="shared" si="1467"/>
        <v>0</v>
      </c>
      <c r="CC134" s="1242">
        <f t="shared" si="1467"/>
        <v>0</v>
      </c>
      <c r="CD134" s="1242">
        <f t="shared" si="1467"/>
        <v>0</v>
      </c>
      <c r="CE134" s="1242">
        <f t="shared" si="1467"/>
        <v>0</v>
      </c>
      <c r="CF134" s="1242">
        <f t="shared" si="1467"/>
        <v>0</v>
      </c>
      <c r="CG134" s="1242">
        <f t="shared" si="1467"/>
        <v>0</v>
      </c>
      <c r="CH134" s="1242">
        <f t="shared" si="1467"/>
        <v>0</v>
      </c>
      <c r="CI134" s="1242">
        <f t="shared" si="1467"/>
        <v>0</v>
      </c>
      <c r="CJ134" s="1242">
        <f t="shared" si="1467"/>
        <v>0.44</v>
      </c>
      <c r="CK134" s="1239">
        <f t="shared" si="1467"/>
        <v>0</v>
      </c>
      <c r="CL134" s="1240">
        <f t="shared" si="1467"/>
        <v>0</v>
      </c>
      <c r="CM134" s="1241">
        <f t="shared" si="1467"/>
        <v>0</v>
      </c>
      <c r="CN134" s="1242">
        <f t="shared" si="1467"/>
        <v>0</v>
      </c>
      <c r="CO134" s="1242">
        <f t="shared" si="1467"/>
        <v>0</v>
      </c>
      <c r="CP134" s="1242">
        <f t="shared" si="1467"/>
        <v>0</v>
      </c>
      <c r="CQ134" s="1242">
        <f t="shared" si="1467"/>
        <v>0</v>
      </c>
      <c r="CR134" s="1243">
        <f t="shared" si="1467"/>
        <v>0</v>
      </c>
      <c r="CS134" s="1243">
        <f t="shared" si="1467"/>
        <v>0</v>
      </c>
      <c r="CT134" s="1243">
        <f t="shared" si="1467"/>
        <v>0</v>
      </c>
      <c r="CU134" s="1243">
        <f t="shared" si="1467"/>
        <v>1.5E-5</v>
      </c>
      <c r="CV134" s="1243">
        <f t="shared" si="1467"/>
        <v>0</v>
      </c>
      <c r="CW134" s="1243">
        <f t="shared" si="1467"/>
        <v>9.0000000000000006E-5</v>
      </c>
      <c r="CX134" s="1243">
        <f t="shared" si="1467"/>
        <v>0</v>
      </c>
      <c r="CY134" s="1243">
        <f t="shared" si="1467"/>
        <v>0</v>
      </c>
      <c r="CZ134" s="1244">
        <f t="shared" si="1467"/>
        <v>0</v>
      </c>
      <c r="DA134" s="1244">
        <f t="shared" si="1467"/>
        <v>0</v>
      </c>
      <c r="DB134" s="1244">
        <f t="shared" si="1467"/>
        <v>0</v>
      </c>
      <c r="DC134" s="1244">
        <f t="shared" si="1467"/>
        <v>0</v>
      </c>
      <c r="DD134" s="1244">
        <f t="shared" si="1467"/>
        <v>0</v>
      </c>
      <c r="DE134" s="1244">
        <f t="shared" si="1467"/>
        <v>0</v>
      </c>
      <c r="DF134" s="1244">
        <f t="shared" si="1467"/>
        <v>0</v>
      </c>
      <c r="DG134" s="1244">
        <f t="shared" si="1467"/>
        <v>0</v>
      </c>
      <c r="DH134" s="1244">
        <f t="shared" si="1467"/>
        <v>0</v>
      </c>
      <c r="DI134" s="1244">
        <f t="shared" si="1467"/>
        <v>0</v>
      </c>
      <c r="DJ134" s="1244">
        <f t="shared" si="1467"/>
        <v>0</v>
      </c>
      <c r="DK134" s="1244">
        <f t="shared" si="1467"/>
        <v>0</v>
      </c>
      <c r="DL134" s="1244">
        <f t="shared" si="1467"/>
        <v>0</v>
      </c>
      <c r="DM134" s="1244">
        <f t="shared" si="1467"/>
        <v>0</v>
      </c>
      <c r="DN134" s="933"/>
      <c r="DT134" s="739"/>
      <c r="EM134" s="898"/>
      <c r="EN134" s="898"/>
      <c r="EO134" s="898"/>
      <c r="EP134" s="898"/>
      <c r="EQ134" s="898"/>
      <c r="ER134" s="898"/>
      <c r="ES134" s="898"/>
      <c r="ET134" s="898"/>
      <c r="EU134" s="898"/>
      <c r="EV134" s="898"/>
      <c r="EW134" s="898"/>
      <c r="EX134" s="898"/>
      <c r="EY134" s="898"/>
      <c r="EZ134" s="1348" t="str">
        <f t="shared" ref="EZ134:EZ148" si="1468">BU134</f>
        <v>Grotek Gro-Silic</v>
      </c>
      <c r="FA134" s="1224">
        <f t="shared" ref="FA134:FA148" si="1469">SUM(BW134*$BT134)*BW$311</f>
        <v>0</v>
      </c>
      <c r="FB134" s="1224">
        <f t="shared" ref="FB134:FB148" si="1470">SUM(BX134*$BT134)*BX$311</f>
        <v>0</v>
      </c>
      <c r="FC134" s="1224">
        <f t="shared" ref="FC134:FC148" si="1471">SUM(BY134*$BT134)*BY$311</f>
        <v>0</v>
      </c>
      <c r="FD134" s="544">
        <f t="shared" ref="FD134:FD148" si="1472">SUM(BZ134*$BT134)*BZ$311</f>
        <v>0</v>
      </c>
      <c r="FE134" s="544">
        <f t="shared" ref="FE134:FE148" si="1473">SUM(CA134*$BT134)*CA$311</f>
        <v>0</v>
      </c>
      <c r="FF134" s="324">
        <f t="shared" ref="FF134:FF148" si="1474">SUM(CB134*$BT134)*CB$311</f>
        <v>0</v>
      </c>
      <c r="FG134" s="549">
        <f t="shared" ref="FG134:FG148" si="1475">SUM(CC134*$BT134)*CC$311</f>
        <v>0</v>
      </c>
      <c r="FH134" s="549">
        <f t="shared" ref="FH134:FH148" si="1476">SUM(CD134*$BT134)*CD$311</f>
        <v>0</v>
      </c>
      <c r="FI134" s="549">
        <f t="shared" ref="FI134:FI148" si="1477">SUM(CE134*$BT134)*CE$311</f>
        <v>0</v>
      </c>
      <c r="FJ134" s="549">
        <f t="shared" ref="FJ134:FJ148" si="1478">SUM(CF134*$BT134)*CF$311</f>
        <v>0</v>
      </c>
      <c r="FK134" s="549">
        <f t="shared" ref="FK134:FK148" si="1479">SUM(CG134*$BT134)*CG$311</f>
        <v>0</v>
      </c>
      <c r="FL134" s="549">
        <f t="shared" ref="FL134:FL148" si="1480">SUM(CH134*$BT134)*CH$311</f>
        <v>0</v>
      </c>
      <c r="FM134" s="549">
        <f t="shared" ref="FM134:FM148" si="1481">SUM(CI134*$BT134)*CI$311</f>
        <v>0</v>
      </c>
      <c r="FN134" s="549">
        <f t="shared" ref="FN134:FN148" si="1482">SUM(CJ134*$BT134)*CJ$311</f>
        <v>7.3260000000000006E-2</v>
      </c>
      <c r="FO134" s="1203">
        <f t="shared" ref="FO134:FO148" si="1483">SUM($CK134*$BT134) +$FA134 +$FB134+$FC134</f>
        <v>0</v>
      </c>
      <c r="FP134" s="544">
        <f t="shared" ref="FP134:FP148" si="1484">SUM($CL134*$BT134) +$FD134 +$FE134</f>
        <v>0</v>
      </c>
      <c r="FQ134" s="324">
        <f t="shared" ref="FQ134:FQ148" si="1485">SUM($CM134*$BT134) +$FF134</f>
        <v>0</v>
      </c>
      <c r="FR134" s="548">
        <f t="shared" ref="FR134:FR148" si="1486">SUM($CN134*$BT134) +$FG134+$FH134</f>
        <v>0</v>
      </c>
      <c r="FS134" s="548">
        <f t="shared" ref="FS134:FS148" si="1487">SUM($CO134*$BT134) +$FI134 +$FJ134</f>
        <v>0</v>
      </c>
      <c r="FT134" s="548">
        <f>SUM($CP134*$BT134) +$FK134+$FL134</f>
        <v>0</v>
      </c>
      <c r="FU134" s="548">
        <f t="shared" ref="FU134:FU148" si="1488">SUM($CQ134*$BT134) +$FM134 +$FN134</f>
        <v>7.3260000000000006E-2</v>
      </c>
      <c r="FV134" s="928">
        <f t="shared" ref="FV134:FV148" si="1489">SUM(CR134*$BT134)</f>
        <v>0</v>
      </c>
      <c r="FW134" s="928">
        <f t="shared" ref="FW134:FW148" si="1490">SUM(CS134*$BT134)</f>
        <v>0</v>
      </c>
      <c r="FX134" s="928">
        <f t="shared" ref="FX134:FX148" si="1491">SUM(CT134*$BT134)</f>
        <v>0</v>
      </c>
      <c r="FY134" s="928">
        <f t="shared" ref="FY134:FY148" si="1492">SUM(CU134*$BT134)</f>
        <v>7.5000000000000002E-6</v>
      </c>
      <c r="FZ134" s="928">
        <f t="shared" ref="FZ134:FZ148" si="1493">SUM(CV134*$BT134)</f>
        <v>0</v>
      </c>
      <c r="GA134" s="928">
        <f t="shared" ref="GA134:GA148" si="1494">SUM(CW134*$BT134)</f>
        <v>4.5000000000000003E-5</v>
      </c>
      <c r="GB134" s="928">
        <f t="shared" ref="GB134:GB148" si="1495">SUM(CX134*$BT134)</f>
        <v>0</v>
      </c>
      <c r="GC134" s="928">
        <f t="shared" ref="GC134:GC148" si="1496">SUM(CY134*$BT134)</f>
        <v>0</v>
      </c>
      <c r="GD134" s="326">
        <f t="shared" ref="GD134:GD148" si="1497">SUM(CZ134*$BT134)</f>
        <v>0</v>
      </c>
      <c r="GE134" s="326">
        <f t="shared" ref="GE134:GE148" si="1498">SUM(DA134*$BT134)</f>
        <v>0</v>
      </c>
      <c r="GF134" s="326">
        <f t="shared" ref="GF134:GF148" si="1499">SUM(DB134*$BT134)</f>
        <v>0</v>
      </c>
      <c r="GG134" s="326">
        <f t="shared" ref="GG134:GG148" si="1500">SUM(DC134*$BT134)</f>
        <v>0</v>
      </c>
      <c r="GH134" s="326">
        <f t="shared" ref="GH134:GH148" si="1501">SUM(DD134*$BT134)</f>
        <v>0</v>
      </c>
      <c r="GI134" s="326">
        <f t="shared" ref="GI134:GI148" si="1502">SUM(DE134*$BT134)</f>
        <v>0</v>
      </c>
      <c r="GJ134" s="326">
        <f t="shared" ref="GJ134:GJ148" si="1503">SUM(DF134*$BT134)</f>
        <v>0</v>
      </c>
      <c r="GK134" s="326">
        <f t="shared" ref="GK134:GK148" si="1504">SUM(DG134*$BT134)</f>
        <v>0</v>
      </c>
      <c r="GL134" s="326">
        <f t="shared" ref="GL134:GL148" si="1505">SUM(DH134*$BT134)</f>
        <v>0</v>
      </c>
      <c r="GM134" s="326">
        <f t="shared" ref="GM134:GM148" si="1506">SUM(DI134*$BT134)</f>
        <v>0</v>
      </c>
      <c r="GN134" s="326">
        <f t="shared" ref="GN134:GN148" si="1507">SUM(DJ134*$BT134)</f>
        <v>0</v>
      </c>
      <c r="GO134" s="326">
        <f t="shared" ref="GO134:GO148" si="1508">SUM(DK134*$BT134)</f>
        <v>0</v>
      </c>
      <c r="GP134" s="326">
        <f t="shared" ref="GP134:GP148" si="1509">SUM(DL134*$BT134)</f>
        <v>0</v>
      </c>
      <c r="GQ134" s="326">
        <f t="shared" ref="GQ134:GQ148" si="1510">SUM(DM134*$BT134)</f>
        <v>0</v>
      </c>
      <c r="GR134" s="899"/>
      <c r="GS134" s="899"/>
      <c r="GT134" s="899"/>
      <c r="GU134" s="899"/>
      <c r="GV134" s="899"/>
      <c r="GW134" s="899"/>
      <c r="GX134" s="899"/>
      <c r="GY134" s="899"/>
      <c r="GZ134" s="1374"/>
      <c r="HA134" s="1225">
        <f t="shared" ref="HA134:HA148" si="1511">SUM(LA134*($BT134/$HA$315)*BW$311)</f>
        <v>0</v>
      </c>
      <c r="HB134" s="1225">
        <f t="shared" ref="HB134:HB148" si="1512">SUM(LB134*($BT134/$HA$315)*BX$311)</f>
        <v>0</v>
      </c>
      <c r="HC134" s="1225">
        <f t="shared" ref="HC134:HC148" si="1513">SUM(LC134*($BT134/$HA$315)*BY$311)</f>
        <v>0</v>
      </c>
      <c r="HD134" s="542">
        <f t="shared" ref="HD134:HD148" si="1514">SUM(LD134*($BT134/$HA$315)*BZ$311)</f>
        <v>0</v>
      </c>
      <c r="HE134" s="542">
        <f t="shared" ref="HE134:HE148" si="1515">SUM(LE134*($BT134/$HA$315)*CA$311)</f>
        <v>0</v>
      </c>
      <c r="HF134" s="321">
        <f t="shared" ref="HF134:HF148" si="1516">SUM(LF134*($BT134/$HA$315)*CB$311)</f>
        <v>0</v>
      </c>
      <c r="HG134" s="547">
        <f t="shared" ref="HG134:HG148" si="1517">SUM(LG134*($BT134/$HA$315)*CC$311)</f>
        <v>0</v>
      </c>
      <c r="HH134" s="547">
        <f t="shared" ref="HH134:HH148" si="1518">SUM(LH134*($BT134/$HA$315)*CD$311)</f>
        <v>0</v>
      </c>
      <c r="HI134" s="547">
        <f t="shared" ref="HI134:HI148" si="1519">SUM(LI134*($BT134/$HA$315)*CE$311)</f>
        <v>0</v>
      </c>
      <c r="HJ134" s="547">
        <f t="shared" ref="HJ134:HJ148" si="1520">SUM(LJ134*($BT134/$HA$315)*CF$311)</f>
        <v>0</v>
      </c>
      <c r="HK134" s="547">
        <f t="shared" ref="HK134:HK148" si="1521">SUM(LK134*($BT134/$HA$315)*CG$311)</f>
        <v>0</v>
      </c>
      <c r="HL134" s="547">
        <f t="shared" ref="HL134:HL148" si="1522">SUM(LL134*($BT134/$HA$315)*CH$311)</f>
        <v>0</v>
      </c>
      <c r="HM134" s="547">
        <f t="shared" ref="HM134:HM148" si="1523">SUM(LM134*($BT134/$HA$315)*CI$311)</f>
        <v>0</v>
      </c>
      <c r="HN134" s="547">
        <f t="shared" ref="HN134:HN148" si="1524">SUM(LN134*($BT134/$HA$315)*CJ$311)</f>
        <v>2.709749009247028E-2</v>
      </c>
      <c r="HO134" s="1225">
        <f t="shared" ref="HO134:HO148" si="1525">SUM(LO134*($BT134/$HA$315))</f>
        <v>0</v>
      </c>
      <c r="HP134" s="542">
        <f t="shared" ref="HP134:HP148" si="1526">SUM(LP134*($BT134/$HA$315))</f>
        <v>0</v>
      </c>
      <c r="HQ134" s="321">
        <f t="shared" ref="HQ134:HQ148" si="1527">SUM(LQ134*($BT134/$HA$315))</f>
        <v>0</v>
      </c>
      <c r="HR134" s="547">
        <f t="shared" ref="HR134:HR148" si="1528">SUM(LR134*($BT134/$HA$315))</f>
        <v>0</v>
      </c>
      <c r="HS134" s="547">
        <f t="shared" ref="HS134:HS148" si="1529">SUM(LS134*($BT134/$HA$315))</f>
        <v>0</v>
      </c>
      <c r="HT134" s="547">
        <f t="shared" ref="HT134:HT148" si="1530">SUM(LT134*($BT134/$HA$315))</f>
        <v>0</v>
      </c>
      <c r="HU134" s="547">
        <f t="shared" ref="HU134:HU148" si="1531">SUM(LU134*($BT134/$HA$315))</f>
        <v>0</v>
      </c>
      <c r="HV134" s="931">
        <f t="shared" ref="HV134:HV148" si="1532">SUM(LV134*($BT134/$HA$315))</f>
        <v>0</v>
      </c>
      <c r="HW134" s="931">
        <f t="shared" ref="HW134:HW148" si="1533">SUM(LW134*($BT134/$HA$315))</f>
        <v>0</v>
      </c>
      <c r="HX134" s="931">
        <f t="shared" ref="HX134:HX148" si="1534">SUM(LX134*($BT134/$HA$315))</f>
        <v>0</v>
      </c>
      <c r="HY134" s="931">
        <f t="shared" ref="HY134:HY148" si="1535">SUM(LY134*($BT134/$HA$315))</f>
        <v>2.7741083223249669E-6</v>
      </c>
      <c r="HZ134" s="931">
        <f t="shared" ref="HZ134:HZ148" si="1536">SUM(LZ134*($BT134/$HA$315))</f>
        <v>0</v>
      </c>
      <c r="IA134" s="931">
        <f t="shared" ref="IA134:IA148" si="1537">SUM(MA134*($BT134/$HA$315))</f>
        <v>1.6644649933949801E-5</v>
      </c>
      <c r="IB134" s="931">
        <f t="shared" ref="IB134:IB148" si="1538">SUM(MB134*($BT134/$HA$315))</f>
        <v>0</v>
      </c>
      <c r="IC134" s="931">
        <f t="shared" ref="IC134:IC148" si="1539">SUM(MC134*($BT134/$HA$315))</f>
        <v>0</v>
      </c>
      <c r="ID134" s="1226">
        <f t="shared" ref="ID134:ID148" si="1540">SUM(MD134*($BT134/$HA$315))</f>
        <v>0</v>
      </c>
      <c r="IE134" s="1226">
        <f t="shared" ref="IE134:IE148" si="1541">SUM(ME134*($BT134/$HA$315))</f>
        <v>0</v>
      </c>
      <c r="IF134" s="1226">
        <f t="shared" ref="IF134:IF148" si="1542">SUM(MF134*($BT134/$HA$315))</f>
        <v>0</v>
      </c>
      <c r="IG134" s="1226">
        <f t="shared" ref="IG134:IG148" si="1543">SUM(MG134*($BT134/$HA$315))</f>
        <v>0</v>
      </c>
      <c r="IH134" s="1226">
        <f t="shared" ref="IH134:IH148" si="1544">SUM(MH134*($BT134/$HA$315))</f>
        <v>0</v>
      </c>
      <c r="II134" s="1226">
        <f t="shared" ref="II134:II148" si="1545">SUM(MI134*($BT134/$HA$315))</f>
        <v>0</v>
      </c>
      <c r="IJ134" s="1226">
        <f t="shared" ref="IJ134:IJ148" si="1546">SUM(MJ134*($BT134/$HA$315))</f>
        <v>0</v>
      </c>
      <c r="IK134" s="1226">
        <f t="shared" ref="IK134:IK148" si="1547">SUM(MK134*($BT134/$HA$315))</f>
        <v>0</v>
      </c>
      <c r="IL134" s="1226">
        <f t="shared" ref="IL134:IL148" si="1548">SUM(ML134*($BT134/$HA$315))</f>
        <v>0</v>
      </c>
      <c r="IM134" s="1226">
        <f t="shared" ref="IM134:IM148" si="1549">SUM(MM134*($BT134/$HA$315))</f>
        <v>0</v>
      </c>
      <c r="IN134" s="1226">
        <f t="shared" ref="IN134:IN148" si="1550">SUM(MN134*($BT134/$HA$315))</f>
        <v>0</v>
      </c>
      <c r="IO134" s="1226">
        <f t="shared" ref="IO134:IO148" si="1551">SUM(MO134*($BT134/$HA$315))</f>
        <v>0</v>
      </c>
      <c r="IP134" s="1226">
        <f t="shared" ref="IP134:IP148" si="1552">SUM(MP134*($BT134/$HA$315))</f>
        <v>0</v>
      </c>
      <c r="IQ134" s="1226">
        <f t="shared" ref="IQ134:IQ148" si="1553">SUM(MQ134*($BT134/$HA$315))</f>
        <v>0</v>
      </c>
      <c r="IR134" s="902"/>
      <c r="IS134" s="902"/>
      <c r="IT134" s="902"/>
      <c r="IU134" s="902"/>
      <c r="IV134" s="902"/>
      <c r="IW134" s="902"/>
      <c r="IX134" s="902"/>
      <c r="IY134" s="902"/>
      <c r="IZ134" s="1365"/>
      <c r="JA134" s="1231">
        <f t="shared" ref="JA134:KQ134" si="1554">SUM(BW134*$DP$14)</f>
        <v>0</v>
      </c>
      <c r="JB134" s="1231">
        <f t="shared" si="1554"/>
        <v>0</v>
      </c>
      <c r="JC134" s="1231">
        <f t="shared" si="1554"/>
        <v>0</v>
      </c>
      <c r="JD134" s="942">
        <f t="shared" si="1554"/>
        <v>0</v>
      </c>
      <c r="JE134" s="942">
        <f t="shared" si="1554"/>
        <v>0</v>
      </c>
      <c r="JF134" s="943">
        <f t="shared" si="1554"/>
        <v>0</v>
      </c>
      <c r="JG134" s="944">
        <f t="shared" si="1554"/>
        <v>0</v>
      </c>
      <c r="JH134" s="944">
        <f t="shared" si="1554"/>
        <v>0</v>
      </c>
      <c r="JI134" s="944">
        <f t="shared" si="1554"/>
        <v>0</v>
      </c>
      <c r="JJ134" s="944">
        <f t="shared" si="1554"/>
        <v>0</v>
      </c>
      <c r="JK134" s="944">
        <f t="shared" si="1554"/>
        <v>0</v>
      </c>
      <c r="JL134" s="944">
        <f t="shared" si="1554"/>
        <v>0</v>
      </c>
      <c r="JM134" s="944">
        <f t="shared" si="1554"/>
        <v>0</v>
      </c>
      <c r="JN134" s="944">
        <f t="shared" si="1554"/>
        <v>308</v>
      </c>
      <c r="JO134" s="1231">
        <f t="shared" si="1554"/>
        <v>0</v>
      </c>
      <c r="JP134" s="942">
        <f t="shared" si="1554"/>
        <v>0</v>
      </c>
      <c r="JQ134" s="943">
        <f t="shared" si="1554"/>
        <v>0</v>
      </c>
      <c r="JR134" s="944">
        <f t="shared" si="1554"/>
        <v>0</v>
      </c>
      <c r="JS134" s="944">
        <f t="shared" si="1554"/>
        <v>0</v>
      </c>
      <c r="JT134" s="944">
        <f t="shared" si="1554"/>
        <v>0</v>
      </c>
      <c r="JU134" s="944">
        <f t="shared" si="1554"/>
        <v>0</v>
      </c>
      <c r="JV134" s="945">
        <f t="shared" si="1554"/>
        <v>0</v>
      </c>
      <c r="JW134" s="945">
        <f t="shared" si="1554"/>
        <v>0</v>
      </c>
      <c r="JX134" s="945">
        <f t="shared" si="1554"/>
        <v>0</v>
      </c>
      <c r="JY134" s="945">
        <f t="shared" si="1554"/>
        <v>1.0500000000000001E-2</v>
      </c>
      <c r="JZ134" s="945">
        <f t="shared" si="1554"/>
        <v>0</v>
      </c>
      <c r="KA134" s="945">
        <f t="shared" si="1554"/>
        <v>6.3E-2</v>
      </c>
      <c r="KB134" s="945">
        <f t="shared" si="1554"/>
        <v>0</v>
      </c>
      <c r="KC134" s="945">
        <f t="shared" si="1554"/>
        <v>0</v>
      </c>
      <c r="KD134" s="946">
        <f t="shared" si="1554"/>
        <v>0</v>
      </c>
      <c r="KE134" s="946">
        <f t="shared" si="1554"/>
        <v>0</v>
      </c>
      <c r="KF134" s="946">
        <f t="shared" si="1554"/>
        <v>0</v>
      </c>
      <c r="KG134" s="946">
        <f t="shared" si="1554"/>
        <v>0</v>
      </c>
      <c r="KH134" s="946">
        <f t="shared" si="1554"/>
        <v>0</v>
      </c>
      <c r="KI134" s="946">
        <f t="shared" si="1554"/>
        <v>0</v>
      </c>
      <c r="KJ134" s="946">
        <f t="shared" si="1554"/>
        <v>0</v>
      </c>
      <c r="KK134" s="946">
        <f t="shared" si="1554"/>
        <v>0</v>
      </c>
      <c r="KL134" s="946">
        <f t="shared" si="1554"/>
        <v>0</v>
      </c>
      <c r="KM134" s="946">
        <f t="shared" si="1554"/>
        <v>0</v>
      </c>
      <c r="KN134" s="946">
        <f t="shared" si="1554"/>
        <v>0</v>
      </c>
      <c r="KO134" s="946">
        <f t="shared" si="1554"/>
        <v>0</v>
      </c>
      <c r="KP134" s="946">
        <f t="shared" si="1554"/>
        <v>0</v>
      </c>
      <c r="KQ134" s="946">
        <f t="shared" si="1554"/>
        <v>0</v>
      </c>
      <c r="KR134" s="898"/>
      <c r="KS134" s="898"/>
      <c r="KT134" s="898"/>
      <c r="KU134" s="898"/>
      <c r="KV134" s="898"/>
      <c r="KW134" s="898"/>
      <c r="KX134" s="898"/>
      <c r="KY134" s="898"/>
      <c r="KZ134" s="1363"/>
      <c r="LA134" s="1217">
        <f t="shared" ref="LA134:MM134" si="1555">SUM(JA134/$DO$14)</f>
        <v>0</v>
      </c>
      <c r="LB134" s="1217">
        <f t="shared" si="1555"/>
        <v>0</v>
      </c>
      <c r="LC134" s="1217">
        <f t="shared" si="1555"/>
        <v>0</v>
      </c>
      <c r="LD134" s="545">
        <f t="shared" si="1555"/>
        <v>0</v>
      </c>
      <c r="LE134" s="545">
        <f t="shared" si="1555"/>
        <v>0</v>
      </c>
      <c r="LF134" s="329">
        <f t="shared" si="1555"/>
        <v>0</v>
      </c>
      <c r="LG134" s="550">
        <f t="shared" si="1555"/>
        <v>0</v>
      </c>
      <c r="LH134" s="550">
        <f t="shared" si="1555"/>
        <v>0</v>
      </c>
      <c r="LI134" s="550">
        <f t="shared" si="1555"/>
        <v>0</v>
      </c>
      <c r="LJ134" s="550">
        <f t="shared" si="1555"/>
        <v>0</v>
      </c>
      <c r="LK134" s="550">
        <f t="shared" si="1555"/>
        <v>0</v>
      </c>
      <c r="LL134" s="550">
        <f t="shared" si="1555"/>
        <v>0</v>
      </c>
      <c r="LM134" s="550">
        <f t="shared" si="1555"/>
        <v>0</v>
      </c>
      <c r="LN134" s="550">
        <f t="shared" si="1555"/>
        <v>616</v>
      </c>
      <c r="LO134" s="1217">
        <f t="shared" si="1555"/>
        <v>0</v>
      </c>
      <c r="LP134" s="1217">
        <f t="shared" si="1555"/>
        <v>0</v>
      </c>
      <c r="LQ134" s="1217">
        <f t="shared" si="1555"/>
        <v>0</v>
      </c>
      <c r="LR134" s="550">
        <f t="shared" si="1555"/>
        <v>0</v>
      </c>
      <c r="LS134" s="550">
        <f t="shared" si="1555"/>
        <v>0</v>
      </c>
      <c r="LT134" s="550">
        <f t="shared" si="1555"/>
        <v>0</v>
      </c>
      <c r="LU134" s="550">
        <f t="shared" si="1555"/>
        <v>0</v>
      </c>
      <c r="LV134" s="932">
        <f t="shared" si="1555"/>
        <v>0</v>
      </c>
      <c r="LW134" s="932">
        <f t="shared" si="1555"/>
        <v>0</v>
      </c>
      <c r="LX134" s="932">
        <f t="shared" si="1555"/>
        <v>0</v>
      </c>
      <c r="LY134" s="932">
        <f t="shared" si="1555"/>
        <v>2.1000000000000001E-2</v>
      </c>
      <c r="LZ134" s="932">
        <f t="shared" si="1555"/>
        <v>0</v>
      </c>
      <c r="MA134" s="932">
        <f t="shared" si="1555"/>
        <v>0.126</v>
      </c>
      <c r="MB134" s="932">
        <f t="shared" si="1555"/>
        <v>0</v>
      </c>
      <c r="MC134" s="932">
        <f t="shared" si="1555"/>
        <v>0</v>
      </c>
      <c r="MD134" s="932">
        <f t="shared" si="1555"/>
        <v>0</v>
      </c>
      <c r="ME134" s="327">
        <f t="shared" si="1555"/>
        <v>0</v>
      </c>
      <c r="MF134" s="327">
        <f t="shared" si="1555"/>
        <v>0</v>
      </c>
      <c r="MG134" s="327">
        <f t="shared" si="1555"/>
        <v>0</v>
      </c>
      <c r="MH134" s="327">
        <f t="shared" si="1555"/>
        <v>0</v>
      </c>
      <c r="MI134" s="327">
        <f t="shared" si="1555"/>
        <v>0</v>
      </c>
      <c r="MJ134" s="327">
        <f t="shared" si="1555"/>
        <v>0</v>
      </c>
      <c r="MK134" s="327">
        <f t="shared" si="1555"/>
        <v>0</v>
      </c>
      <c r="ML134" s="327">
        <f t="shared" si="1555"/>
        <v>0</v>
      </c>
      <c r="MM134" s="327">
        <f t="shared" si="1555"/>
        <v>0</v>
      </c>
      <c r="MN134" s="327">
        <f t="shared" ref="MN134:MP134" si="1556">SUM(KN134/$DO$14)</f>
        <v>0</v>
      </c>
      <c r="MO134" s="327">
        <f t="shared" si="1556"/>
        <v>0</v>
      </c>
      <c r="MP134" s="327">
        <f t="shared" si="1556"/>
        <v>0</v>
      </c>
      <c r="MQ134" s="327">
        <f>SUM(KQ134/$DO$14)</f>
        <v>0</v>
      </c>
    </row>
    <row r="135" spans="1:510" s="317" customFormat="1" ht="15" hidden="1" customHeight="1" outlineLevel="1" thickTop="1" thickBot="1" x14ac:dyDescent="0.3">
      <c r="A135" s="380"/>
      <c r="B135" s="1923" t="str">
        <f>$B$35</f>
        <v>Expert Heavy</v>
      </c>
      <c r="C135" s="1924"/>
      <c r="D135" s="653">
        <v>1</v>
      </c>
      <c r="E135" s="841"/>
      <c r="F135" s="319"/>
      <c r="G135" s="1923"/>
      <c r="H135" s="1924"/>
      <c r="I135" s="781"/>
      <c r="J135" s="841"/>
      <c r="K135" s="319"/>
      <c r="L135" s="782"/>
      <c r="M135" s="832">
        <f>((E130*L135)/1)*(D135)</f>
        <v>0</v>
      </c>
      <c r="N135" s="784">
        <f t="shared" si="1443"/>
        <v>0</v>
      </c>
      <c r="O135" s="1534"/>
      <c r="P135" s="789">
        <v>2</v>
      </c>
      <c r="Q135" s="842">
        <f>((E130*P135)/1)*(D135)</f>
        <v>60</v>
      </c>
      <c r="R135" s="784">
        <f t="shared" si="1444"/>
        <v>164.99531453680223</v>
      </c>
      <c r="S135" s="1534"/>
      <c r="T135" s="789">
        <v>5.7</v>
      </c>
      <c r="U135" s="842">
        <f>((E130*T135)/1)*(D135)</f>
        <v>171</v>
      </c>
      <c r="V135" s="784">
        <f t="shared" si="1445"/>
        <v>297.59448256606322</v>
      </c>
      <c r="W135" s="1534"/>
      <c r="X135" s="789">
        <v>6.6</v>
      </c>
      <c r="Y135" s="842">
        <f>((E130*X135)/1)*(D135)</f>
        <v>198</v>
      </c>
      <c r="Z135" s="784">
        <f t="shared" si="1446"/>
        <v>219.56813047400831</v>
      </c>
      <c r="AA135" s="1534"/>
      <c r="AB135" s="789">
        <v>6.6</v>
      </c>
      <c r="AC135" s="842">
        <f>((E130*AB135)/1)*(D135)</f>
        <v>198</v>
      </c>
      <c r="AD135" s="784">
        <f t="shared" si="1447"/>
        <v>273.88155313768971</v>
      </c>
      <c r="AE135" s="1534"/>
      <c r="AF135" s="789">
        <v>1</v>
      </c>
      <c r="AG135" s="842">
        <f>((E130*AF135)/1)*(D135)</f>
        <v>30</v>
      </c>
      <c r="AH135" s="784">
        <f t="shared" si="1448"/>
        <v>35.803744531444956</v>
      </c>
      <c r="AI135" s="1534"/>
      <c r="AJ135" s="789">
        <v>2</v>
      </c>
      <c r="AK135" s="842">
        <f>((E130*AJ135)/1)*(D136)</f>
        <v>60</v>
      </c>
      <c r="AL135" s="784">
        <f t="shared" si="1449"/>
        <v>22.869226190941465</v>
      </c>
      <c r="AM135" s="1534"/>
      <c r="AN135" s="789"/>
      <c r="AO135" s="833">
        <f>((E130*AN135)/1)*(D135)</f>
        <v>0</v>
      </c>
      <c r="AP135" s="784">
        <f t="shared" si="1450"/>
        <v>0</v>
      </c>
      <c r="AQ135" s="1534"/>
      <c r="AR135" s="789"/>
      <c r="AS135" s="842">
        <f>((E130*AR135)/1)*(D135)</f>
        <v>0</v>
      </c>
      <c r="AT135" s="784">
        <f t="shared" si="1451"/>
        <v>0</v>
      </c>
      <c r="AU135" s="1534"/>
      <c r="AV135" s="789"/>
      <c r="AW135" s="842">
        <f>((E130*AV135)/1)*(D135)</f>
        <v>0</v>
      </c>
      <c r="AX135" s="784">
        <f t="shared" si="1452"/>
        <v>0</v>
      </c>
      <c r="AY135" s="1534"/>
      <c r="AZ135" s="789"/>
      <c r="BA135" s="842">
        <f>((E130*AZ135)/1)*(D135)</f>
        <v>0</v>
      </c>
      <c r="BB135" s="784">
        <f t="shared" si="1453"/>
        <v>0</v>
      </c>
      <c r="BC135" s="649"/>
      <c r="BD135" s="840"/>
      <c r="BE135" s="842">
        <f>((E130*BD135)/1)*(D135)</f>
        <v>0</v>
      </c>
      <c r="BF135" s="319"/>
      <c r="BG135" s="880">
        <f t="shared" si="1454"/>
        <v>2.0294249028738998</v>
      </c>
      <c r="BH135" s="881">
        <f t="shared" si="1455"/>
        <v>2.0403013995713897</v>
      </c>
      <c r="BI135" s="786">
        <f t="shared" si="1456"/>
        <v>1020.1506997856949</v>
      </c>
      <c r="BJ135" s="792"/>
      <c r="BK135" s="786">
        <f t="shared" si="1457"/>
        <v>1428.2109796999728</v>
      </c>
      <c r="BL135" s="1943" t="s">
        <v>1369</v>
      </c>
      <c r="BM135" s="1830"/>
      <c r="BN135" s="1944"/>
      <c r="BO135" s="1580"/>
      <c r="BP135" s="1580"/>
      <c r="BQ135" s="1484"/>
      <c r="BR135" s="734">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123.74648590260169</v>
      </c>
      <c r="BS135" s="692">
        <f t="shared" si="1466"/>
        <v>37.320368764276694</v>
      </c>
      <c r="BT135" s="693">
        <f>P131</f>
        <v>1.5</v>
      </c>
      <c r="BU135" s="1146" t="str">
        <f>$BU$15</f>
        <v>GH CALiMAGic</v>
      </c>
      <c r="BV135" s="1155" t="str">
        <f>$BV$15</f>
        <v>Vigor</v>
      </c>
      <c r="BW135" s="1239">
        <f>BW$15</f>
        <v>0</v>
      </c>
      <c r="BX135" s="1239">
        <f t="shared" ref="BX135:DM135" si="1557">BX$15</f>
        <v>0.01</v>
      </c>
      <c r="BY135" s="1239">
        <f t="shared" si="1557"/>
        <v>0</v>
      </c>
      <c r="BZ135" s="1240">
        <f t="shared" si="1557"/>
        <v>0</v>
      </c>
      <c r="CA135" s="1240">
        <f t="shared" si="1557"/>
        <v>0</v>
      </c>
      <c r="CB135" s="1241">
        <f t="shared" si="1557"/>
        <v>0</v>
      </c>
      <c r="CC135" s="1242">
        <f t="shared" si="1557"/>
        <v>0</v>
      </c>
      <c r="CD135" s="1242">
        <f t="shared" si="1557"/>
        <v>0</v>
      </c>
      <c r="CE135" s="1242">
        <f t="shared" si="1557"/>
        <v>0</v>
      </c>
      <c r="CF135" s="1242">
        <f t="shared" si="1557"/>
        <v>0</v>
      </c>
      <c r="CG135" s="1242">
        <f t="shared" si="1557"/>
        <v>0</v>
      </c>
      <c r="CH135" s="1242">
        <f t="shared" si="1557"/>
        <v>0</v>
      </c>
      <c r="CI135" s="1242">
        <f t="shared" si="1557"/>
        <v>0</v>
      </c>
      <c r="CJ135" s="1242">
        <f t="shared" si="1557"/>
        <v>0</v>
      </c>
      <c r="CK135" s="1239">
        <f t="shared" si="1557"/>
        <v>0</v>
      </c>
      <c r="CL135" s="1240">
        <f t="shared" si="1557"/>
        <v>0</v>
      </c>
      <c r="CM135" s="1241">
        <f t="shared" si="1557"/>
        <v>0</v>
      </c>
      <c r="CN135" s="1242">
        <f t="shared" si="1557"/>
        <v>1.4999999999999999E-2</v>
      </c>
      <c r="CO135" s="1242">
        <f t="shared" si="1557"/>
        <v>0.05</v>
      </c>
      <c r="CP135" s="1242">
        <f t="shared" si="1557"/>
        <v>0</v>
      </c>
      <c r="CQ135" s="1242">
        <f t="shared" si="1557"/>
        <v>0</v>
      </c>
      <c r="CR135" s="1243">
        <f t="shared" si="1557"/>
        <v>0</v>
      </c>
      <c r="CS135" s="1243">
        <f t="shared" si="1557"/>
        <v>1E-3</v>
      </c>
      <c r="CT135" s="1243">
        <f t="shared" si="1557"/>
        <v>0</v>
      </c>
      <c r="CU135" s="1243">
        <f t="shared" si="1557"/>
        <v>0</v>
      </c>
      <c r="CV135" s="1243">
        <f t="shared" si="1557"/>
        <v>0</v>
      </c>
      <c r="CW135" s="1243">
        <f t="shared" si="1557"/>
        <v>0</v>
      </c>
      <c r="CX135" s="1243">
        <f t="shared" si="1557"/>
        <v>0</v>
      </c>
      <c r="CY135" s="1243">
        <f t="shared" si="1557"/>
        <v>0</v>
      </c>
      <c r="CZ135" s="1244">
        <f t="shared" si="1557"/>
        <v>0</v>
      </c>
      <c r="DA135" s="1244">
        <f t="shared" si="1557"/>
        <v>0</v>
      </c>
      <c r="DB135" s="1244">
        <f t="shared" si="1557"/>
        <v>0</v>
      </c>
      <c r="DC135" s="1244">
        <f t="shared" si="1557"/>
        <v>0</v>
      </c>
      <c r="DD135" s="1244">
        <f t="shared" si="1557"/>
        <v>0</v>
      </c>
      <c r="DE135" s="1244">
        <f t="shared" si="1557"/>
        <v>0</v>
      </c>
      <c r="DF135" s="1244">
        <f t="shared" si="1557"/>
        <v>0</v>
      </c>
      <c r="DG135" s="1244">
        <f t="shared" si="1557"/>
        <v>0</v>
      </c>
      <c r="DH135" s="1244">
        <f t="shared" si="1557"/>
        <v>0</v>
      </c>
      <c r="DI135" s="1244">
        <f t="shared" si="1557"/>
        <v>0</v>
      </c>
      <c r="DJ135" s="1244">
        <f t="shared" si="1557"/>
        <v>0</v>
      </c>
      <c r="DK135" s="1244">
        <f t="shared" si="1557"/>
        <v>0</v>
      </c>
      <c r="DL135" s="1244">
        <f t="shared" si="1557"/>
        <v>0</v>
      </c>
      <c r="DM135" s="1244">
        <f t="shared" si="1557"/>
        <v>0</v>
      </c>
      <c r="DN135" s="933"/>
      <c r="DT135" s="739"/>
      <c r="EM135" s="898"/>
      <c r="EN135" s="898"/>
      <c r="EO135" s="898"/>
      <c r="EP135" s="898"/>
      <c r="EQ135" s="898"/>
      <c r="ER135" s="898"/>
      <c r="ES135" s="898"/>
      <c r="ET135" s="898"/>
      <c r="EU135" s="898"/>
      <c r="EV135" s="898"/>
      <c r="EW135" s="898"/>
      <c r="EX135" s="898"/>
      <c r="EY135" s="898"/>
      <c r="EZ135" s="1348" t="str">
        <f t="shared" si="1468"/>
        <v>GH CALiMAGic</v>
      </c>
      <c r="FA135" s="1224">
        <f t="shared" si="1469"/>
        <v>0</v>
      </c>
      <c r="FB135" s="1224">
        <f t="shared" si="1470"/>
        <v>1.4999999999999999E-2</v>
      </c>
      <c r="FC135" s="1224">
        <f t="shared" si="1471"/>
        <v>0</v>
      </c>
      <c r="FD135" s="544">
        <f t="shared" si="1472"/>
        <v>0</v>
      </c>
      <c r="FE135" s="544">
        <f t="shared" si="1473"/>
        <v>0</v>
      </c>
      <c r="FF135" s="324">
        <f t="shared" si="1474"/>
        <v>0</v>
      </c>
      <c r="FG135" s="549">
        <f t="shared" si="1475"/>
        <v>0</v>
      </c>
      <c r="FH135" s="549">
        <f t="shared" si="1476"/>
        <v>0</v>
      </c>
      <c r="FI135" s="549">
        <f t="shared" si="1477"/>
        <v>0</v>
      </c>
      <c r="FJ135" s="549">
        <f t="shared" si="1478"/>
        <v>0</v>
      </c>
      <c r="FK135" s="549">
        <f t="shared" si="1479"/>
        <v>0</v>
      </c>
      <c r="FL135" s="549">
        <f t="shared" si="1480"/>
        <v>0</v>
      </c>
      <c r="FM135" s="549">
        <f t="shared" si="1481"/>
        <v>0</v>
      </c>
      <c r="FN135" s="549">
        <f t="shared" si="1482"/>
        <v>0</v>
      </c>
      <c r="FO135" s="1203">
        <f t="shared" si="1483"/>
        <v>1.4999999999999999E-2</v>
      </c>
      <c r="FP135" s="544">
        <f t="shared" si="1484"/>
        <v>0</v>
      </c>
      <c r="FQ135" s="324">
        <f t="shared" si="1485"/>
        <v>0</v>
      </c>
      <c r="FR135" s="548">
        <f t="shared" si="1486"/>
        <v>2.2499999999999999E-2</v>
      </c>
      <c r="FS135" s="548">
        <f t="shared" si="1487"/>
        <v>7.5000000000000011E-2</v>
      </c>
      <c r="FT135" s="548">
        <f t="shared" ref="FT135:FT148" si="1558">SUM($CP135*$BT135) +$FK135</f>
        <v>0</v>
      </c>
      <c r="FU135" s="548">
        <f t="shared" si="1488"/>
        <v>0</v>
      </c>
      <c r="FV135" s="928">
        <f t="shared" si="1489"/>
        <v>0</v>
      </c>
      <c r="FW135" s="928">
        <f t="shared" si="1490"/>
        <v>1.5E-3</v>
      </c>
      <c r="FX135" s="928">
        <f t="shared" si="1491"/>
        <v>0</v>
      </c>
      <c r="FY135" s="928">
        <f t="shared" si="1492"/>
        <v>0</v>
      </c>
      <c r="FZ135" s="928">
        <f t="shared" si="1493"/>
        <v>0</v>
      </c>
      <c r="GA135" s="928">
        <f t="shared" si="1494"/>
        <v>0</v>
      </c>
      <c r="GB135" s="928">
        <f t="shared" si="1495"/>
        <v>0</v>
      </c>
      <c r="GC135" s="928">
        <f t="shared" si="1496"/>
        <v>0</v>
      </c>
      <c r="GD135" s="326">
        <f t="shared" si="1497"/>
        <v>0</v>
      </c>
      <c r="GE135" s="326">
        <f t="shared" si="1498"/>
        <v>0</v>
      </c>
      <c r="GF135" s="326">
        <f t="shared" si="1499"/>
        <v>0</v>
      </c>
      <c r="GG135" s="326">
        <f t="shared" si="1500"/>
        <v>0</v>
      </c>
      <c r="GH135" s="326">
        <f t="shared" si="1501"/>
        <v>0</v>
      </c>
      <c r="GI135" s="326">
        <f t="shared" si="1502"/>
        <v>0</v>
      </c>
      <c r="GJ135" s="326">
        <f t="shared" si="1503"/>
        <v>0</v>
      </c>
      <c r="GK135" s="326">
        <f t="shared" si="1504"/>
        <v>0</v>
      </c>
      <c r="GL135" s="326">
        <f t="shared" si="1505"/>
        <v>0</v>
      </c>
      <c r="GM135" s="326">
        <f t="shared" si="1506"/>
        <v>0</v>
      </c>
      <c r="GN135" s="326">
        <f t="shared" si="1507"/>
        <v>0</v>
      </c>
      <c r="GO135" s="326">
        <f t="shared" si="1508"/>
        <v>0</v>
      </c>
      <c r="GP135" s="326">
        <f t="shared" si="1509"/>
        <v>0</v>
      </c>
      <c r="GQ135" s="326">
        <f t="shared" si="1510"/>
        <v>0</v>
      </c>
      <c r="GR135" s="899"/>
      <c r="GS135" s="899"/>
      <c r="GT135" s="899"/>
      <c r="GU135" s="899"/>
      <c r="GV135" s="899"/>
      <c r="GW135" s="899"/>
      <c r="GX135" s="899"/>
      <c r="GY135" s="899"/>
      <c r="GZ135" s="1374"/>
      <c r="HA135" s="1225">
        <f t="shared" si="1511"/>
        <v>0</v>
      </c>
      <c r="HB135" s="1225">
        <f t="shared" si="1512"/>
        <v>4.9105748374048287E-3</v>
      </c>
      <c r="HC135" s="1225">
        <f t="shared" si="1513"/>
        <v>0</v>
      </c>
      <c r="HD135" s="542">
        <f t="shared" si="1514"/>
        <v>0</v>
      </c>
      <c r="HE135" s="542">
        <f t="shared" si="1515"/>
        <v>0</v>
      </c>
      <c r="HF135" s="321">
        <f t="shared" si="1516"/>
        <v>0</v>
      </c>
      <c r="HG135" s="547">
        <f t="shared" si="1517"/>
        <v>0</v>
      </c>
      <c r="HH135" s="547">
        <f t="shared" si="1518"/>
        <v>0</v>
      </c>
      <c r="HI135" s="547">
        <f t="shared" si="1519"/>
        <v>0</v>
      </c>
      <c r="HJ135" s="547">
        <f t="shared" si="1520"/>
        <v>0</v>
      </c>
      <c r="HK135" s="547">
        <f t="shared" si="1521"/>
        <v>0</v>
      </c>
      <c r="HL135" s="547">
        <f t="shared" si="1522"/>
        <v>0</v>
      </c>
      <c r="HM135" s="547">
        <f t="shared" si="1523"/>
        <v>0</v>
      </c>
      <c r="HN135" s="547">
        <f t="shared" si="1524"/>
        <v>0</v>
      </c>
      <c r="HO135" s="1225">
        <f t="shared" si="1525"/>
        <v>0</v>
      </c>
      <c r="HP135" s="542">
        <f t="shared" si="1526"/>
        <v>0</v>
      </c>
      <c r="HQ135" s="321">
        <f t="shared" si="1527"/>
        <v>0</v>
      </c>
      <c r="HR135" s="547">
        <f t="shared" si="1528"/>
        <v>7.3658622561072438E-3</v>
      </c>
      <c r="HS135" s="547">
        <f t="shared" si="1529"/>
        <v>2.4552874187024145E-2</v>
      </c>
      <c r="HT135" s="547">
        <f t="shared" si="1530"/>
        <v>0</v>
      </c>
      <c r="HU135" s="547">
        <f t="shared" si="1531"/>
        <v>0</v>
      </c>
      <c r="HV135" s="931">
        <f t="shared" si="1532"/>
        <v>0</v>
      </c>
      <c r="HW135" s="931">
        <f t="shared" si="1533"/>
        <v>4.9105748374048293E-4</v>
      </c>
      <c r="HX135" s="931">
        <f t="shared" si="1534"/>
        <v>0</v>
      </c>
      <c r="HY135" s="931">
        <f t="shared" si="1535"/>
        <v>0</v>
      </c>
      <c r="HZ135" s="931">
        <f t="shared" si="1536"/>
        <v>0</v>
      </c>
      <c r="IA135" s="931">
        <f t="shared" si="1537"/>
        <v>0</v>
      </c>
      <c r="IB135" s="931">
        <f t="shared" si="1538"/>
        <v>0</v>
      </c>
      <c r="IC135" s="931">
        <f t="shared" si="1539"/>
        <v>0</v>
      </c>
      <c r="ID135" s="1226">
        <f t="shared" si="1540"/>
        <v>0</v>
      </c>
      <c r="IE135" s="1226">
        <f t="shared" si="1541"/>
        <v>0</v>
      </c>
      <c r="IF135" s="1226">
        <f t="shared" si="1542"/>
        <v>0</v>
      </c>
      <c r="IG135" s="1226">
        <f t="shared" si="1543"/>
        <v>0</v>
      </c>
      <c r="IH135" s="1226">
        <f t="shared" si="1544"/>
        <v>0</v>
      </c>
      <c r="II135" s="1226">
        <f t="shared" si="1545"/>
        <v>0</v>
      </c>
      <c r="IJ135" s="1226">
        <f t="shared" si="1546"/>
        <v>0</v>
      </c>
      <c r="IK135" s="1226">
        <f t="shared" si="1547"/>
        <v>0</v>
      </c>
      <c r="IL135" s="1226">
        <f t="shared" si="1548"/>
        <v>0</v>
      </c>
      <c r="IM135" s="1226">
        <f t="shared" si="1549"/>
        <v>0</v>
      </c>
      <c r="IN135" s="1226">
        <f t="shared" si="1550"/>
        <v>0</v>
      </c>
      <c r="IO135" s="1226">
        <f t="shared" si="1551"/>
        <v>0</v>
      </c>
      <c r="IP135" s="1226">
        <f t="shared" si="1552"/>
        <v>0</v>
      </c>
      <c r="IQ135" s="1226">
        <f t="shared" si="1553"/>
        <v>0</v>
      </c>
      <c r="IR135" s="902"/>
      <c r="IS135" s="902"/>
      <c r="IT135" s="902"/>
      <c r="IU135" s="902"/>
      <c r="IV135" s="902"/>
      <c r="IW135" s="902"/>
      <c r="IX135" s="902"/>
      <c r="IY135" s="902"/>
      <c r="IZ135" s="1365"/>
      <c r="JA135" s="1231">
        <f t="shared" ref="JA135:KQ135" si="1559">SUM(BW135*$DP$15)</f>
        <v>0</v>
      </c>
      <c r="JB135" s="1231">
        <f t="shared" si="1559"/>
        <v>46.9</v>
      </c>
      <c r="JC135" s="1231">
        <f t="shared" si="1559"/>
        <v>0</v>
      </c>
      <c r="JD135" s="942">
        <f t="shared" si="1559"/>
        <v>0</v>
      </c>
      <c r="JE135" s="942">
        <f t="shared" si="1559"/>
        <v>0</v>
      </c>
      <c r="JF135" s="943">
        <f t="shared" si="1559"/>
        <v>0</v>
      </c>
      <c r="JG135" s="944">
        <f t="shared" si="1559"/>
        <v>0</v>
      </c>
      <c r="JH135" s="944">
        <f t="shared" si="1559"/>
        <v>0</v>
      </c>
      <c r="JI135" s="944">
        <f t="shared" si="1559"/>
        <v>0</v>
      </c>
      <c r="JJ135" s="944">
        <f t="shared" si="1559"/>
        <v>0</v>
      </c>
      <c r="JK135" s="944">
        <f t="shared" si="1559"/>
        <v>0</v>
      </c>
      <c r="JL135" s="944">
        <f t="shared" si="1559"/>
        <v>0</v>
      </c>
      <c r="JM135" s="944">
        <f t="shared" si="1559"/>
        <v>0</v>
      </c>
      <c r="JN135" s="944">
        <f t="shared" si="1559"/>
        <v>0</v>
      </c>
      <c r="JO135" s="1231">
        <f t="shared" si="1559"/>
        <v>0</v>
      </c>
      <c r="JP135" s="942">
        <f t="shared" si="1559"/>
        <v>0</v>
      </c>
      <c r="JQ135" s="943">
        <f t="shared" si="1559"/>
        <v>0</v>
      </c>
      <c r="JR135" s="944">
        <f t="shared" si="1559"/>
        <v>70.349999999999994</v>
      </c>
      <c r="JS135" s="944">
        <f t="shared" si="1559"/>
        <v>234.5</v>
      </c>
      <c r="JT135" s="944">
        <f t="shared" si="1559"/>
        <v>0</v>
      </c>
      <c r="JU135" s="944">
        <f t="shared" si="1559"/>
        <v>0</v>
      </c>
      <c r="JV135" s="945">
        <f t="shared" si="1559"/>
        <v>0</v>
      </c>
      <c r="JW135" s="945">
        <f t="shared" si="1559"/>
        <v>4.6900000000000004</v>
      </c>
      <c r="JX135" s="945">
        <f t="shared" si="1559"/>
        <v>0</v>
      </c>
      <c r="JY135" s="945">
        <f t="shared" si="1559"/>
        <v>0</v>
      </c>
      <c r="JZ135" s="945">
        <f t="shared" si="1559"/>
        <v>0</v>
      </c>
      <c r="KA135" s="945">
        <f t="shared" si="1559"/>
        <v>0</v>
      </c>
      <c r="KB135" s="945">
        <f t="shared" si="1559"/>
        <v>0</v>
      </c>
      <c r="KC135" s="945">
        <f t="shared" si="1559"/>
        <v>0</v>
      </c>
      <c r="KD135" s="946">
        <f t="shared" si="1559"/>
        <v>0</v>
      </c>
      <c r="KE135" s="946">
        <f t="shared" si="1559"/>
        <v>0</v>
      </c>
      <c r="KF135" s="946">
        <f t="shared" si="1559"/>
        <v>0</v>
      </c>
      <c r="KG135" s="946">
        <f t="shared" si="1559"/>
        <v>0</v>
      </c>
      <c r="KH135" s="946">
        <f t="shared" si="1559"/>
        <v>0</v>
      </c>
      <c r="KI135" s="946">
        <f t="shared" si="1559"/>
        <v>0</v>
      </c>
      <c r="KJ135" s="946">
        <f t="shared" si="1559"/>
        <v>0</v>
      </c>
      <c r="KK135" s="946">
        <f t="shared" si="1559"/>
        <v>0</v>
      </c>
      <c r="KL135" s="946">
        <f t="shared" si="1559"/>
        <v>0</v>
      </c>
      <c r="KM135" s="946">
        <f t="shared" si="1559"/>
        <v>0</v>
      </c>
      <c r="KN135" s="946">
        <f t="shared" si="1559"/>
        <v>0</v>
      </c>
      <c r="KO135" s="946">
        <f t="shared" si="1559"/>
        <v>0</v>
      </c>
      <c r="KP135" s="946">
        <f t="shared" si="1559"/>
        <v>0</v>
      </c>
      <c r="KQ135" s="946">
        <f t="shared" si="1559"/>
        <v>0</v>
      </c>
      <c r="KR135" s="898"/>
      <c r="KS135" s="898"/>
      <c r="KT135" s="898"/>
      <c r="KU135" s="898"/>
      <c r="KV135" s="898"/>
      <c r="KW135" s="898"/>
      <c r="KX135" s="898"/>
      <c r="KY135" s="898"/>
      <c r="KZ135" s="1363"/>
      <c r="LA135" s="1217">
        <f t="shared" ref="LA135:MM135" si="1560">SUM(JA135/$DO$15)</f>
        <v>0</v>
      </c>
      <c r="LB135" s="1217">
        <f t="shared" si="1560"/>
        <v>12.391017173051518</v>
      </c>
      <c r="LC135" s="1217">
        <f t="shared" si="1560"/>
        <v>0</v>
      </c>
      <c r="LD135" s="545">
        <f t="shared" si="1560"/>
        <v>0</v>
      </c>
      <c r="LE135" s="545">
        <f t="shared" si="1560"/>
        <v>0</v>
      </c>
      <c r="LF135" s="329">
        <f t="shared" si="1560"/>
        <v>0</v>
      </c>
      <c r="LG135" s="550">
        <f t="shared" si="1560"/>
        <v>0</v>
      </c>
      <c r="LH135" s="550">
        <f t="shared" si="1560"/>
        <v>0</v>
      </c>
      <c r="LI135" s="550">
        <f t="shared" si="1560"/>
        <v>0</v>
      </c>
      <c r="LJ135" s="550">
        <f t="shared" si="1560"/>
        <v>0</v>
      </c>
      <c r="LK135" s="550">
        <f t="shared" si="1560"/>
        <v>0</v>
      </c>
      <c r="LL135" s="550">
        <f t="shared" si="1560"/>
        <v>0</v>
      </c>
      <c r="LM135" s="550">
        <f t="shared" si="1560"/>
        <v>0</v>
      </c>
      <c r="LN135" s="550">
        <f t="shared" si="1560"/>
        <v>0</v>
      </c>
      <c r="LO135" s="1217">
        <f t="shared" si="1560"/>
        <v>0</v>
      </c>
      <c r="LP135" s="1217">
        <f t="shared" si="1560"/>
        <v>0</v>
      </c>
      <c r="LQ135" s="1217">
        <f t="shared" si="1560"/>
        <v>0</v>
      </c>
      <c r="LR135" s="550">
        <f t="shared" si="1560"/>
        <v>18.586525759577277</v>
      </c>
      <c r="LS135" s="550">
        <f t="shared" si="1560"/>
        <v>61.955085865257594</v>
      </c>
      <c r="LT135" s="550">
        <f t="shared" si="1560"/>
        <v>0</v>
      </c>
      <c r="LU135" s="550">
        <f t="shared" si="1560"/>
        <v>0</v>
      </c>
      <c r="LV135" s="932">
        <f t="shared" si="1560"/>
        <v>0</v>
      </c>
      <c r="LW135" s="932">
        <f t="shared" si="1560"/>
        <v>1.239101717305152</v>
      </c>
      <c r="LX135" s="932">
        <f t="shared" si="1560"/>
        <v>0</v>
      </c>
      <c r="LY135" s="932">
        <f t="shared" si="1560"/>
        <v>0</v>
      </c>
      <c r="LZ135" s="932">
        <f t="shared" si="1560"/>
        <v>0</v>
      </c>
      <c r="MA135" s="932">
        <f t="shared" si="1560"/>
        <v>0</v>
      </c>
      <c r="MB135" s="932">
        <f t="shared" si="1560"/>
        <v>0</v>
      </c>
      <c r="MC135" s="932">
        <f t="shared" si="1560"/>
        <v>0</v>
      </c>
      <c r="MD135" s="932">
        <f t="shared" si="1560"/>
        <v>0</v>
      </c>
      <c r="ME135" s="327">
        <f t="shared" si="1560"/>
        <v>0</v>
      </c>
      <c r="MF135" s="327">
        <f t="shared" si="1560"/>
        <v>0</v>
      </c>
      <c r="MG135" s="327">
        <f t="shared" si="1560"/>
        <v>0</v>
      </c>
      <c r="MH135" s="327">
        <f t="shared" si="1560"/>
        <v>0</v>
      </c>
      <c r="MI135" s="327">
        <f t="shared" si="1560"/>
        <v>0</v>
      </c>
      <c r="MJ135" s="327">
        <f t="shared" si="1560"/>
        <v>0</v>
      </c>
      <c r="MK135" s="327">
        <f t="shared" si="1560"/>
        <v>0</v>
      </c>
      <c r="ML135" s="327">
        <f t="shared" si="1560"/>
        <v>0</v>
      </c>
      <c r="MM135" s="327">
        <f t="shared" si="1560"/>
        <v>0</v>
      </c>
      <c r="MN135" s="327">
        <f t="shared" ref="MN135:MP135" si="1561">SUM(KN135/$DO$15)</f>
        <v>0</v>
      </c>
      <c r="MO135" s="327">
        <f t="shared" si="1561"/>
        <v>0</v>
      </c>
      <c r="MP135" s="327">
        <f t="shared" si="1561"/>
        <v>0</v>
      </c>
      <c r="MQ135" s="327">
        <f>SUM(KQ135/$DO$15)</f>
        <v>0</v>
      </c>
    </row>
    <row r="136" spans="1:510" s="317" customFormat="1" ht="15" hidden="1" customHeight="1" outlineLevel="1" thickTop="1" thickBot="1" x14ac:dyDescent="0.3">
      <c r="A136" s="380"/>
      <c r="B136" s="1928" t="str">
        <f>$B$36</f>
        <v>Full Light</v>
      </c>
      <c r="C136" s="1924"/>
      <c r="D136" s="653">
        <v>1</v>
      </c>
      <c r="E136" s="836"/>
      <c r="F136" s="319"/>
      <c r="G136" s="1928"/>
      <c r="H136" s="1924"/>
      <c r="I136" s="788"/>
      <c r="J136" s="836"/>
      <c r="K136" s="319"/>
      <c r="L136" s="782"/>
      <c r="M136" s="832">
        <f>((E130*L136)/1)*(D136)</f>
        <v>0</v>
      </c>
      <c r="N136" s="784">
        <f t="shared" si="1443"/>
        <v>0</v>
      </c>
      <c r="O136" s="1534"/>
      <c r="P136" s="789">
        <v>1.8</v>
      </c>
      <c r="Q136" s="837">
        <f>((E130*P136)/1)*(D136)</f>
        <v>54</v>
      </c>
      <c r="R136" s="784">
        <f t="shared" si="1444"/>
        <v>148.49578308312201</v>
      </c>
      <c r="S136" s="1534"/>
      <c r="T136" s="789">
        <v>3.8</v>
      </c>
      <c r="U136" s="837">
        <f>((E130*T136)/1)*(D136)</f>
        <v>114</v>
      </c>
      <c r="V136" s="784">
        <f t="shared" si="1445"/>
        <v>198.3963217107088</v>
      </c>
      <c r="W136" s="1534"/>
      <c r="X136" s="789">
        <v>3.8</v>
      </c>
      <c r="Y136" s="837">
        <f>((E130*X136)/1)*(D136)</f>
        <v>114</v>
      </c>
      <c r="Z136" s="784">
        <f t="shared" si="1446"/>
        <v>126.41801451533813</v>
      </c>
      <c r="AA136" s="1534"/>
      <c r="AB136" s="789">
        <v>5.7</v>
      </c>
      <c r="AC136" s="837">
        <f>((E130*AB136)/1)*(D136)</f>
        <v>171</v>
      </c>
      <c r="AD136" s="784">
        <f t="shared" si="1447"/>
        <v>236.53406861891389</v>
      </c>
      <c r="AE136" s="1534"/>
      <c r="AF136" s="789">
        <v>1</v>
      </c>
      <c r="AG136" s="837">
        <f>((E130*AF136)/1)*(D136)</f>
        <v>30</v>
      </c>
      <c r="AH136" s="784">
        <f t="shared" si="1448"/>
        <v>35.803744531444956</v>
      </c>
      <c r="AI136" s="1534"/>
      <c r="AJ136" s="789">
        <v>1</v>
      </c>
      <c r="AK136" s="837">
        <f>((E130*AJ136)/1)*(D136)</f>
        <v>30</v>
      </c>
      <c r="AL136" s="784">
        <f t="shared" si="1449"/>
        <v>11.434613095470732</v>
      </c>
      <c r="AM136" s="1534"/>
      <c r="AN136" s="789"/>
      <c r="AO136" s="838">
        <f>((E130*AN136)/1)*(D136)</f>
        <v>0</v>
      </c>
      <c r="AP136" s="784">
        <f t="shared" si="1450"/>
        <v>0</v>
      </c>
      <c r="AQ136" s="1534"/>
      <c r="AR136" s="789"/>
      <c r="AS136" s="837">
        <f>((E130*AR136)/1)*(D136)</f>
        <v>0</v>
      </c>
      <c r="AT136" s="784">
        <f t="shared" si="1451"/>
        <v>0</v>
      </c>
      <c r="AU136" s="1534"/>
      <c r="AV136" s="789"/>
      <c r="AW136" s="837">
        <f>((E130*AV136)/1)*(D136)</f>
        <v>0</v>
      </c>
      <c r="AX136" s="784">
        <f t="shared" si="1452"/>
        <v>0</v>
      </c>
      <c r="AY136" s="1534"/>
      <c r="AZ136" s="789"/>
      <c r="BA136" s="837">
        <f>((E130*AZ136)/1)*(D136)</f>
        <v>0</v>
      </c>
      <c r="BB136" s="784">
        <f t="shared" si="1453"/>
        <v>0</v>
      </c>
      <c r="BC136" s="649"/>
      <c r="BD136" s="840"/>
      <c r="BE136" s="837">
        <f>((E130*BD136)/1)*(D136)</f>
        <v>0</v>
      </c>
      <c r="BF136" s="319"/>
      <c r="BG136" s="880">
        <f t="shared" si="1454"/>
        <v>1.5141650911099971</v>
      </c>
      <c r="BH136" s="881">
        <f t="shared" si="1455"/>
        <v>1.5250415878074872</v>
      </c>
      <c r="BI136" s="786">
        <f t="shared" si="1456"/>
        <v>762.52079390374365</v>
      </c>
      <c r="BJ136" s="792"/>
      <c r="BK136" s="786">
        <f t="shared" si="1457"/>
        <v>1067.5291114652412</v>
      </c>
      <c r="BL136" s="1948" t="s">
        <v>1362</v>
      </c>
      <c r="BM136" s="1949"/>
      <c r="BN136" s="1950"/>
      <c r="BO136" s="1580"/>
      <c r="BP136" s="1580"/>
      <c r="BQ136" s="1484"/>
      <c r="BR136" s="734">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198.39632171070883</v>
      </c>
      <c r="BS136" s="692">
        <f t="shared" si="1466"/>
        <v>136.46095492706556</v>
      </c>
      <c r="BT136" s="693">
        <f>T131</f>
        <v>3.8</v>
      </c>
      <c r="BU136" s="1146" t="str">
        <f>$BU$16</f>
        <v>GH FloraMicro</v>
      </c>
      <c r="BV136" s="1156" t="str">
        <f>$BV$16</f>
        <v>Micro</v>
      </c>
      <c r="BW136" s="1239">
        <f>BW$16</f>
        <v>3.0000000000000001E-3</v>
      </c>
      <c r="BX136" s="1239">
        <f t="shared" ref="BX136:DM136" si="1562">BX$16</f>
        <v>4.7E-2</v>
      </c>
      <c r="BY136" s="1239">
        <f t="shared" si="1562"/>
        <v>0</v>
      </c>
      <c r="BZ136" s="1240">
        <f t="shared" si="1562"/>
        <v>0</v>
      </c>
      <c r="CA136" s="1240">
        <f t="shared" si="1562"/>
        <v>0</v>
      </c>
      <c r="CB136" s="1241">
        <f t="shared" si="1562"/>
        <v>0.01</v>
      </c>
      <c r="CC136" s="1242">
        <f t="shared" si="1562"/>
        <v>0</v>
      </c>
      <c r="CD136" s="1242">
        <f t="shared" si="1562"/>
        <v>0</v>
      </c>
      <c r="CE136" s="1242">
        <f t="shared" si="1562"/>
        <v>0</v>
      </c>
      <c r="CF136" s="1242">
        <f t="shared" si="1562"/>
        <v>0</v>
      </c>
      <c r="CG136" s="1242">
        <f t="shared" si="1562"/>
        <v>0</v>
      </c>
      <c r="CH136" s="1242">
        <f t="shared" si="1562"/>
        <v>0</v>
      </c>
      <c r="CI136" s="1242">
        <f t="shared" si="1562"/>
        <v>0</v>
      </c>
      <c r="CJ136" s="1242">
        <f t="shared" si="1562"/>
        <v>0</v>
      </c>
      <c r="CK136" s="1239">
        <f t="shared" si="1562"/>
        <v>0</v>
      </c>
      <c r="CL136" s="1240">
        <f t="shared" si="1562"/>
        <v>0</v>
      </c>
      <c r="CM136" s="1241">
        <f t="shared" si="1562"/>
        <v>0</v>
      </c>
      <c r="CN136" s="1242">
        <f t="shared" si="1562"/>
        <v>0</v>
      </c>
      <c r="CO136" s="1242">
        <f t="shared" si="1562"/>
        <v>0.05</v>
      </c>
      <c r="CP136" s="1242">
        <f t="shared" si="1562"/>
        <v>0</v>
      </c>
      <c r="CQ136" s="1242">
        <f t="shared" si="1562"/>
        <v>0</v>
      </c>
      <c r="CR136" s="1243">
        <f t="shared" si="1562"/>
        <v>5.0000000000000004E-6</v>
      </c>
      <c r="CS136" s="1243">
        <f t="shared" si="1562"/>
        <v>1E-3</v>
      </c>
      <c r="CT136" s="1243">
        <f t="shared" si="1562"/>
        <v>5.0000000000000001E-4</v>
      </c>
      <c r="CU136" s="1243">
        <f t="shared" si="1562"/>
        <v>7.9999999999999996E-6</v>
      </c>
      <c r="CV136" s="1243">
        <f t="shared" si="1562"/>
        <v>1.4999999999999999E-4</v>
      </c>
      <c r="CW136" s="1243">
        <f t="shared" si="1562"/>
        <v>1E-4</v>
      </c>
      <c r="CX136" s="1243">
        <f t="shared" si="1562"/>
        <v>1E-4</v>
      </c>
      <c r="CY136" s="1243">
        <f t="shared" si="1562"/>
        <v>0</v>
      </c>
      <c r="CZ136" s="1244">
        <f t="shared" si="1562"/>
        <v>0</v>
      </c>
      <c r="DA136" s="1244">
        <f t="shared" si="1562"/>
        <v>0</v>
      </c>
      <c r="DB136" s="1244">
        <f t="shared" si="1562"/>
        <v>0</v>
      </c>
      <c r="DC136" s="1244">
        <f t="shared" si="1562"/>
        <v>0</v>
      </c>
      <c r="DD136" s="1244">
        <f t="shared" si="1562"/>
        <v>0</v>
      </c>
      <c r="DE136" s="1244">
        <f t="shared" si="1562"/>
        <v>0</v>
      </c>
      <c r="DF136" s="1244">
        <f t="shared" si="1562"/>
        <v>0</v>
      </c>
      <c r="DG136" s="1244">
        <f t="shared" si="1562"/>
        <v>0</v>
      </c>
      <c r="DH136" s="1244">
        <f t="shared" si="1562"/>
        <v>0</v>
      </c>
      <c r="DI136" s="1244">
        <f t="shared" si="1562"/>
        <v>0</v>
      </c>
      <c r="DJ136" s="1244">
        <f t="shared" si="1562"/>
        <v>0</v>
      </c>
      <c r="DK136" s="1244">
        <f t="shared" si="1562"/>
        <v>0</v>
      </c>
      <c r="DL136" s="1244">
        <f t="shared" si="1562"/>
        <v>0</v>
      </c>
      <c r="DM136" s="1244">
        <f t="shared" si="1562"/>
        <v>0</v>
      </c>
      <c r="DN136" s="933"/>
      <c r="DT136" s="739"/>
      <c r="EM136" s="898"/>
      <c r="EN136" s="898"/>
      <c r="EO136" s="898"/>
      <c r="EP136" s="898"/>
      <c r="EQ136" s="898"/>
      <c r="ER136" s="898"/>
      <c r="ES136" s="898"/>
      <c r="ET136" s="898"/>
      <c r="EU136" s="898"/>
      <c r="EV136" s="898"/>
      <c r="EW136" s="898"/>
      <c r="EX136" s="898"/>
      <c r="EY136" s="898"/>
      <c r="EZ136" s="1348" t="str">
        <f t="shared" si="1468"/>
        <v>GH FloraMicro</v>
      </c>
      <c r="FA136" s="1224">
        <f t="shared" si="1469"/>
        <v>1.14E-2</v>
      </c>
      <c r="FB136" s="1224">
        <f t="shared" si="1470"/>
        <v>0.17859999999999998</v>
      </c>
      <c r="FC136" s="1224">
        <f t="shared" si="1471"/>
        <v>0</v>
      </c>
      <c r="FD136" s="544">
        <f t="shared" si="1472"/>
        <v>0</v>
      </c>
      <c r="FE136" s="544">
        <f t="shared" si="1473"/>
        <v>0</v>
      </c>
      <c r="FF136" s="324">
        <f t="shared" si="1474"/>
        <v>3.1543799999999997E-2</v>
      </c>
      <c r="FG136" s="549">
        <f t="shared" si="1475"/>
        <v>0</v>
      </c>
      <c r="FH136" s="549">
        <f t="shared" si="1476"/>
        <v>0</v>
      </c>
      <c r="FI136" s="549">
        <f t="shared" si="1477"/>
        <v>0</v>
      </c>
      <c r="FJ136" s="549">
        <f t="shared" si="1478"/>
        <v>0</v>
      </c>
      <c r="FK136" s="549">
        <f t="shared" si="1479"/>
        <v>0</v>
      </c>
      <c r="FL136" s="549">
        <f t="shared" si="1480"/>
        <v>0</v>
      </c>
      <c r="FM136" s="549">
        <f t="shared" si="1481"/>
        <v>0</v>
      </c>
      <c r="FN136" s="549">
        <f t="shared" si="1482"/>
        <v>0</v>
      </c>
      <c r="FO136" s="1203">
        <f t="shared" si="1483"/>
        <v>0.18999999999999997</v>
      </c>
      <c r="FP136" s="544">
        <f t="shared" si="1484"/>
        <v>0</v>
      </c>
      <c r="FQ136" s="324">
        <f t="shared" si="1485"/>
        <v>3.1543799999999997E-2</v>
      </c>
      <c r="FR136" s="548">
        <f t="shared" si="1486"/>
        <v>0</v>
      </c>
      <c r="FS136" s="548">
        <f t="shared" si="1487"/>
        <v>0.19</v>
      </c>
      <c r="FT136" s="548">
        <f t="shared" si="1558"/>
        <v>0</v>
      </c>
      <c r="FU136" s="548">
        <f t="shared" si="1488"/>
        <v>0</v>
      </c>
      <c r="FV136" s="928">
        <f t="shared" si="1489"/>
        <v>1.9000000000000001E-5</v>
      </c>
      <c r="FW136" s="928">
        <f t="shared" si="1490"/>
        <v>3.8E-3</v>
      </c>
      <c r="FX136" s="928">
        <f t="shared" si="1491"/>
        <v>1.9E-3</v>
      </c>
      <c r="FY136" s="928">
        <f t="shared" si="1492"/>
        <v>3.0399999999999997E-5</v>
      </c>
      <c r="FZ136" s="928">
        <f t="shared" si="1493"/>
        <v>5.6999999999999998E-4</v>
      </c>
      <c r="GA136" s="928">
        <f t="shared" si="1494"/>
        <v>3.8000000000000002E-4</v>
      </c>
      <c r="GB136" s="928">
        <f t="shared" si="1495"/>
        <v>3.8000000000000002E-4</v>
      </c>
      <c r="GC136" s="928">
        <f t="shared" si="1496"/>
        <v>0</v>
      </c>
      <c r="GD136" s="326">
        <f t="shared" si="1497"/>
        <v>0</v>
      </c>
      <c r="GE136" s="326">
        <f t="shared" si="1498"/>
        <v>0</v>
      </c>
      <c r="GF136" s="326">
        <f t="shared" si="1499"/>
        <v>0</v>
      </c>
      <c r="GG136" s="326">
        <f t="shared" si="1500"/>
        <v>0</v>
      </c>
      <c r="GH136" s="326">
        <f t="shared" si="1501"/>
        <v>0</v>
      </c>
      <c r="GI136" s="326">
        <f t="shared" si="1502"/>
        <v>0</v>
      </c>
      <c r="GJ136" s="326">
        <f t="shared" si="1503"/>
        <v>0</v>
      </c>
      <c r="GK136" s="326">
        <f t="shared" si="1504"/>
        <v>0</v>
      </c>
      <c r="GL136" s="326">
        <f t="shared" si="1505"/>
        <v>0</v>
      </c>
      <c r="GM136" s="326">
        <f t="shared" si="1506"/>
        <v>0</v>
      </c>
      <c r="GN136" s="326">
        <f t="shared" si="1507"/>
        <v>0</v>
      </c>
      <c r="GO136" s="326">
        <f t="shared" si="1508"/>
        <v>0</v>
      </c>
      <c r="GP136" s="326">
        <f t="shared" si="1509"/>
        <v>0</v>
      </c>
      <c r="GQ136" s="326">
        <f t="shared" si="1510"/>
        <v>0</v>
      </c>
      <c r="GR136" s="899"/>
      <c r="GS136" s="899"/>
      <c r="GT136" s="899"/>
      <c r="GU136" s="899"/>
      <c r="GV136" s="899"/>
      <c r="GW136" s="899"/>
      <c r="GX136" s="899"/>
      <c r="GY136" s="899"/>
      <c r="GZ136" s="1374"/>
      <c r="HA136" s="1225">
        <f t="shared" si="1511"/>
        <v>3.7161220070185967E-3</v>
      </c>
      <c r="HB136" s="1225">
        <f t="shared" si="1512"/>
        <v>5.8219244776624685E-2</v>
      </c>
      <c r="HC136" s="1225">
        <f t="shared" si="1513"/>
        <v>0</v>
      </c>
      <c r="HD136" s="542">
        <f t="shared" si="1514"/>
        <v>0</v>
      </c>
      <c r="HE136" s="542">
        <f t="shared" si="1515"/>
        <v>0</v>
      </c>
      <c r="HF136" s="321">
        <f t="shared" si="1516"/>
        <v>1.0282509593420457E-2</v>
      </c>
      <c r="HG136" s="547">
        <f t="shared" si="1517"/>
        <v>0</v>
      </c>
      <c r="HH136" s="547">
        <f t="shared" si="1518"/>
        <v>0</v>
      </c>
      <c r="HI136" s="547">
        <f t="shared" si="1519"/>
        <v>0</v>
      </c>
      <c r="HJ136" s="547">
        <f t="shared" si="1520"/>
        <v>0</v>
      </c>
      <c r="HK136" s="547">
        <f t="shared" si="1521"/>
        <v>0</v>
      </c>
      <c r="HL136" s="547">
        <f t="shared" si="1522"/>
        <v>0</v>
      </c>
      <c r="HM136" s="547">
        <f t="shared" si="1523"/>
        <v>0</v>
      </c>
      <c r="HN136" s="547">
        <f t="shared" si="1524"/>
        <v>0</v>
      </c>
      <c r="HO136" s="1225">
        <f t="shared" si="1525"/>
        <v>0</v>
      </c>
      <c r="HP136" s="542">
        <f t="shared" si="1526"/>
        <v>0</v>
      </c>
      <c r="HQ136" s="321">
        <f t="shared" si="1527"/>
        <v>0</v>
      </c>
      <c r="HR136" s="547">
        <f t="shared" si="1528"/>
        <v>0</v>
      </c>
      <c r="HS136" s="547">
        <f t="shared" si="1529"/>
        <v>6.1935366783643274E-2</v>
      </c>
      <c r="HT136" s="547">
        <f t="shared" si="1530"/>
        <v>0</v>
      </c>
      <c r="HU136" s="547">
        <f t="shared" si="1531"/>
        <v>0</v>
      </c>
      <c r="HV136" s="931">
        <f t="shared" si="1532"/>
        <v>6.1935366783643287E-6</v>
      </c>
      <c r="HW136" s="931">
        <f t="shared" si="1533"/>
        <v>1.2387073356728655E-3</v>
      </c>
      <c r="HX136" s="931">
        <f t="shared" si="1534"/>
        <v>6.1935366783643275E-4</v>
      </c>
      <c r="HY136" s="931">
        <f t="shared" si="1535"/>
        <v>9.9096586853829242E-6</v>
      </c>
      <c r="HZ136" s="931">
        <f t="shared" si="1536"/>
        <v>1.858061003509298E-4</v>
      </c>
      <c r="IA136" s="931">
        <f t="shared" si="1537"/>
        <v>1.2387073356728655E-4</v>
      </c>
      <c r="IB136" s="931">
        <f t="shared" si="1538"/>
        <v>1.2387073356728655E-4</v>
      </c>
      <c r="IC136" s="931">
        <f t="shared" si="1539"/>
        <v>0</v>
      </c>
      <c r="ID136" s="1226">
        <f t="shared" si="1540"/>
        <v>0</v>
      </c>
      <c r="IE136" s="1226">
        <f t="shared" si="1541"/>
        <v>0</v>
      </c>
      <c r="IF136" s="1226">
        <f t="shared" si="1542"/>
        <v>0</v>
      </c>
      <c r="IG136" s="1226">
        <f t="shared" si="1543"/>
        <v>0</v>
      </c>
      <c r="IH136" s="1226">
        <f t="shared" si="1544"/>
        <v>0</v>
      </c>
      <c r="II136" s="1226">
        <f t="shared" si="1545"/>
        <v>0</v>
      </c>
      <c r="IJ136" s="1226">
        <f t="shared" si="1546"/>
        <v>0</v>
      </c>
      <c r="IK136" s="1226">
        <f t="shared" si="1547"/>
        <v>0</v>
      </c>
      <c r="IL136" s="1226">
        <f t="shared" si="1548"/>
        <v>0</v>
      </c>
      <c r="IM136" s="1226">
        <f t="shared" si="1549"/>
        <v>0</v>
      </c>
      <c r="IN136" s="1226">
        <f t="shared" si="1550"/>
        <v>0</v>
      </c>
      <c r="IO136" s="1226">
        <f t="shared" si="1551"/>
        <v>0</v>
      </c>
      <c r="IP136" s="1226">
        <f t="shared" si="1552"/>
        <v>0</v>
      </c>
      <c r="IQ136" s="1226">
        <f t="shared" si="1553"/>
        <v>0</v>
      </c>
      <c r="IR136" s="902"/>
      <c r="IS136" s="902"/>
      <c r="IT136" s="902"/>
      <c r="IU136" s="902"/>
      <c r="IV136" s="902"/>
      <c r="IW136" s="902"/>
      <c r="IX136" s="902"/>
      <c r="IY136" s="902"/>
      <c r="IZ136" s="1365"/>
      <c r="JA136" s="1231">
        <f t="shared" ref="JA136:KQ136" si="1563">SUM(BW136*$DP$16)</f>
        <v>14.01</v>
      </c>
      <c r="JB136" s="1231">
        <f t="shared" si="1563"/>
        <v>219.49</v>
      </c>
      <c r="JC136" s="1231">
        <f t="shared" si="1563"/>
        <v>0</v>
      </c>
      <c r="JD136" s="942">
        <f t="shared" si="1563"/>
        <v>0</v>
      </c>
      <c r="JE136" s="942">
        <f t="shared" si="1563"/>
        <v>0</v>
      </c>
      <c r="JF136" s="943">
        <f t="shared" si="1563"/>
        <v>46.7</v>
      </c>
      <c r="JG136" s="944">
        <f t="shared" si="1563"/>
        <v>0</v>
      </c>
      <c r="JH136" s="944">
        <f t="shared" si="1563"/>
        <v>0</v>
      </c>
      <c r="JI136" s="944">
        <f t="shared" si="1563"/>
        <v>0</v>
      </c>
      <c r="JJ136" s="944">
        <f t="shared" si="1563"/>
        <v>0</v>
      </c>
      <c r="JK136" s="944">
        <f t="shared" si="1563"/>
        <v>0</v>
      </c>
      <c r="JL136" s="944">
        <f t="shared" si="1563"/>
        <v>0</v>
      </c>
      <c r="JM136" s="944">
        <f t="shared" si="1563"/>
        <v>0</v>
      </c>
      <c r="JN136" s="944">
        <f t="shared" si="1563"/>
        <v>0</v>
      </c>
      <c r="JO136" s="1231">
        <f t="shared" si="1563"/>
        <v>0</v>
      </c>
      <c r="JP136" s="942">
        <f t="shared" si="1563"/>
        <v>0</v>
      </c>
      <c r="JQ136" s="943">
        <f t="shared" si="1563"/>
        <v>0</v>
      </c>
      <c r="JR136" s="944">
        <f t="shared" si="1563"/>
        <v>0</v>
      </c>
      <c r="JS136" s="944">
        <f t="shared" si="1563"/>
        <v>233.5</v>
      </c>
      <c r="JT136" s="944">
        <f t="shared" si="1563"/>
        <v>0</v>
      </c>
      <c r="JU136" s="944">
        <f t="shared" si="1563"/>
        <v>0</v>
      </c>
      <c r="JV136" s="945">
        <f t="shared" si="1563"/>
        <v>2.3350000000000003E-2</v>
      </c>
      <c r="JW136" s="945">
        <f t="shared" si="1563"/>
        <v>4.67</v>
      </c>
      <c r="JX136" s="945">
        <f t="shared" si="1563"/>
        <v>2.335</v>
      </c>
      <c r="JY136" s="945">
        <f t="shared" si="1563"/>
        <v>3.7359999999999997E-2</v>
      </c>
      <c r="JZ136" s="945">
        <f t="shared" si="1563"/>
        <v>0.7004999999999999</v>
      </c>
      <c r="KA136" s="945">
        <f t="shared" si="1563"/>
        <v>0.46700000000000003</v>
      </c>
      <c r="KB136" s="945">
        <f t="shared" si="1563"/>
        <v>0.46700000000000003</v>
      </c>
      <c r="KC136" s="945">
        <f t="shared" si="1563"/>
        <v>0</v>
      </c>
      <c r="KD136" s="946">
        <f t="shared" si="1563"/>
        <v>0</v>
      </c>
      <c r="KE136" s="946">
        <f t="shared" si="1563"/>
        <v>0</v>
      </c>
      <c r="KF136" s="946">
        <f t="shared" si="1563"/>
        <v>0</v>
      </c>
      <c r="KG136" s="946">
        <f t="shared" si="1563"/>
        <v>0</v>
      </c>
      <c r="KH136" s="946">
        <f t="shared" si="1563"/>
        <v>0</v>
      </c>
      <c r="KI136" s="946">
        <f t="shared" si="1563"/>
        <v>0</v>
      </c>
      <c r="KJ136" s="946">
        <f t="shared" si="1563"/>
        <v>0</v>
      </c>
      <c r="KK136" s="946">
        <f t="shared" si="1563"/>
        <v>0</v>
      </c>
      <c r="KL136" s="946">
        <f t="shared" si="1563"/>
        <v>0</v>
      </c>
      <c r="KM136" s="946">
        <f t="shared" si="1563"/>
        <v>0</v>
      </c>
      <c r="KN136" s="946">
        <f t="shared" si="1563"/>
        <v>0</v>
      </c>
      <c r="KO136" s="946">
        <f t="shared" si="1563"/>
        <v>0</v>
      </c>
      <c r="KP136" s="946">
        <f t="shared" si="1563"/>
        <v>0</v>
      </c>
      <c r="KQ136" s="946">
        <f t="shared" si="1563"/>
        <v>0</v>
      </c>
      <c r="KR136" s="898"/>
      <c r="KS136" s="898"/>
      <c r="KT136" s="898"/>
      <c r="KU136" s="898"/>
      <c r="KV136" s="898"/>
      <c r="KW136" s="898"/>
      <c r="KX136" s="898"/>
      <c r="KY136" s="898"/>
      <c r="KZ136" s="1363"/>
      <c r="LA136" s="1217">
        <f t="shared" ref="LA136:MM136" si="1564">SUM(JA136/$DO$16)</f>
        <v>3.7014531043593131</v>
      </c>
      <c r="LB136" s="1217">
        <f t="shared" si="1564"/>
        <v>57.989431968295904</v>
      </c>
      <c r="LC136" s="1217">
        <f t="shared" si="1564"/>
        <v>0</v>
      </c>
      <c r="LD136" s="545">
        <f t="shared" si="1564"/>
        <v>0</v>
      </c>
      <c r="LE136" s="545">
        <f t="shared" si="1564"/>
        <v>0</v>
      </c>
      <c r="LF136" s="329">
        <f t="shared" si="1564"/>
        <v>12.338177014531045</v>
      </c>
      <c r="LG136" s="550">
        <f t="shared" si="1564"/>
        <v>0</v>
      </c>
      <c r="LH136" s="550">
        <f t="shared" si="1564"/>
        <v>0</v>
      </c>
      <c r="LI136" s="550">
        <f t="shared" si="1564"/>
        <v>0</v>
      </c>
      <c r="LJ136" s="550">
        <f t="shared" si="1564"/>
        <v>0</v>
      </c>
      <c r="LK136" s="550">
        <f t="shared" si="1564"/>
        <v>0</v>
      </c>
      <c r="LL136" s="550">
        <f t="shared" si="1564"/>
        <v>0</v>
      </c>
      <c r="LM136" s="550">
        <f t="shared" si="1564"/>
        <v>0</v>
      </c>
      <c r="LN136" s="550">
        <f t="shared" si="1564"/>
        <v>0</v>
      </c>
      <c r="LO136" s="1217">
        <f t="shared" si="1564"/>
        <v>0</v>
      </c>
      <c r="LP136" s="1217">
        <f t="shared" si="1564"/>
        <v>0</v>
      </c>
      <c r="LQ136" s="1217">
        <f t="shared" si="1564"/>
        <v>0</v>
      </c>
      <c r="LR136" s="550">
        <f t="shared" si="1564"/>
        <v>0</v>
      </c>
      <c r="LS136" s="550">
        <f t="shared" si="1564"/>
        <v>61.690885072655213</v>
      </c>
      <c r="LT136" s="550">
        <f t="shared" si="1564"/>
        <v>0</v>
      </c>
      <c r="LU136" s="550">
        <f t="shared" si="1564"/>
        <v>0</v>
      </c>
      <c r="LV136" s="932">
        <f t="shared" si="1564"/>
        <v>6.1690885072655226E-3</v>
      </c>
      <c r="LW136" s="932">
        <f t="shared" si="1564"/>
        <v>1.2338177014531042</v>
      </c>
      <c r="LX136" s="932">
        <f t="shared" si="1564"/>
        <v>0.6169088507265521</v>
      </c>
      <c r="LY136" s="932">
        <f t="shared" si="1564"/>
        <v>9.8705416116248341E-3</v>
      </c>
      <c r="LZ136" s="932">
        <f t="shared" si="1564"/>
        <v>0.18507265521796562</v>
      </c>
      <c r="MA136" s="932">
        <f t="shared" si="1564"/>
        <v>0.12338177014531043</v>
      </c>
      <c r="MB136" s="932">
        <f t="shared" si="1564"/>
        <v>0.12338177014531043</v>
      </c>
      <c r="MC136" s="932">
        <f t="shared" si="1564"/>
        <v>0</v>
      </c>
      <c r="MD136" s="932">
        <f t="shared" si="1564"/>
        <v>0</v>
      </c>
      <c r="ME136" s="327">
        <f t="shared" si="1564"/>
        <v>0</v>
      </c>
      <c r="MF136" s="327">
        <f t="shared" si="1564"/>
        <v>0</v>
      </c>
      <c r="MG136" s="327">
        <f t="shared" si="1564"/>
        <v>0</v>
      </c>
      <c r="MH136" s="327">
        <f t="shared" si="1564"/>
        <v>0</v>
      </c>
      <c r="MI136" s="327">
        <f t="shared" si="1564"/>
        <v>0</v>
      </c>
      <c r="MJ136" s="327">
        <f t="shared" si="1564"/>
        <v>0</v>
      </c>
      <c r="MK136" s="327">
        <f t="shared" si="1564"/>
        <v>0</v>
      </c>
      <c r="ML136" s="327">
        <f t="shared" si="1564"/>
        <v>0</v>
      </c>
      <c r="MM136" s="327">
        <f t="shared" si="1564"/>
        <v>0</v>
      </c>
      <c r="MN136" s="327">
        <f t="shared" ref="MN136:MP136" si="1565">SUM(KN136/$DO$16)</f>
        <v>0</v>
      </c>
      <c r="MO136" s="327">
        <f t="shared" si="1565"/>
        <v>0</v>
      </c>
      <c r="MP136" s="327">
        <f t="shared" si="1565"/>
        <v>0</v>
      </c>
      <c r="MQ136" s="327">
        <f>SUM(KQ136/$DO$16)</f>
        <v>0</v>
      </c>
    </row>
    <row r="137" spans="1:510" s="317" customFormat="1" ht="15" hidden="1" customHeight="1" outlineLevel="1" thickTop="1" thickBot="1" x14ac:dyDescent="0.3">
      <c r="A137" s="380"/>
      <c r="B137" s="1923" t="str">
        <f>$B$37</f>
        <v>Full Medium</v>
      </c>
      <c r="C137" s="1924"/>
      <c r="D137" s="653">
        <v>1</v>
      </c>
      <c r="E137" s="841"/>
      <c r="F137" s="319"/>
      <c r="G137" s="1923"/>
      <c r="H137" s="1924"/>
      <c r="I137" s="781"/>
      <c r="J137" s="841"/>
      <c r="K137" s="319"/>
      <c r="L137" s="782"/>
      <c r="M137" s="832">
        <f>((E130*L137)/1)*(D137)</f>
        <v>0</v>
      </c>
      <c r="N137" s="784">
        <f t="shared" si="1443"/>
        <v>0</v>
      </c>
      <c r="O137" s="1534"/>
      <c r="P137" s="789">
        <v>1.9</v>
      </c>
      <c r="Q137" s="842">
        <f>((E130*P137)/1)*(D137)</f>
        <v>57</v>
      </c>
      <c r="R137" s="784">
        <f t="shared" si="1444"/>
        <v>156.74554880996212</v>
      </c>
      <c r="S137" s="1534"/>
      <c r="T137" s="789">
        <v>4.7</v>
      </c>
      <c r="U137" s="842">
        <f>((E130*T137)/1)*(D137)</f>
        <v>141</v>
      </c>
      <c r="V137" s="784">
        <f t="shared" si="1445"/>
        <v>245.38492422113987</v>
      </c>
      <c r="W137" s="1534"/>
      <c r="X137" s="789">
        <v>3.8</v>
      </c>
      <c r="Y137" s="842">
        <f>((E130*X137)/1)*(D137)</f>
        <v>114</v>
      </c>
      <c r="Z137" s="784">
        <f t="shared" si="1446"/>
        <v>126.41801451533813</v>
      </c>
      <c r="AA137" s="1534"/>
      <c r="AB137" s="789">
        <v>6.6</v>
      </c>
      <c r="AC137" s="842">
        <f>((E130*AB137)/1)*(D137)</f>
        <v>198</v>
      </c>
      <c r="AD137" s="784">
        <f t="shared" si="1447"/>
        <v>273.88155313768971</v>
      </c>
      <c r="AE137" s="1534"/>
      <c r="AF137" s="789">
        <v>1</v>
      </c>
      <c r="AG137" s="842">
        <f>((E130*AF137)/1)*(D137)</f>
        <v>30</v>
      </c>
      <c r="AH137" s="784">
        <f t="shared" si="1448"/>
        <v>35.803744531444956</v>
      </c>
      <c r="AI137" s="1534"/>
      <c r="AJ137" s="789">
        <v>1.5</v>
      </c>
      <c r="AK137" s="842">
        <f>((E130*AJ137)/1)*(D137)</f>
        <v>45</v>
      </c>
      <c r="AL137" s="784">
        <f t="shared" si="1449"/>
        <v>17.151919643206099</v>
      </c>
      <c r="AM137" s="1534"/>
      <c r="AN137" s="789"/>
      <c r="AO137" s="833">
        <f>((E130*AN137)/1)*(D137)</f>
        <v>0</v>
      </c>
      <c r="AP137" s="784">
        <f t="shared" si="1450"/>
        <v>0</v>
      </c>
      <c r="AQ137" s="1534"/>
      <c r="AR137" s="789"/>
      <c r="AS137" s="842">
        <f>((E130*AR137)/1)*(D137)</f>
        <v>0</v>
      </c>
      <c r="AT137" s="784">
        <f t="shared" si="1451"/>
        <v>0</v>
      </c>
      <c r="AU137" s="1534"/>
      <c r="AV137" s="789"/>
      <c r="AW137" s="842">
        <f>((E130*AV137)/1)*(D137)</f>
        <v>0</v>
      </c>
      <c r="AX137" s="784">
        <f t="shared" si="1452"/>
        <v>0</v>
      </c>
      <c r="AY137" s="1534"/>
      <c r="AZ137" s="789"/>
      <c r="BA137" s="842">
        <f>((E130*AZ137)/1)*(D137)</f>
        <v>0</v>
      </c>
      <c r="BB137" s="784">
        <f t="shared" si="1453"/>
        <v>0</v>
      </c>
      <c r="BC137" s="649"/>
      <c r="BD137" s="840"/>
      <c r="BE137" s="842">
        <f>((E130*BD137)/1)*(D137)</f>
        <v>0</v>
      </c>
      <c r="BF137" s="319"/>
      <c r="BG137" s="880">
        <f t="shared" si="1454"/>
        <v>1.7107714097175617</v>
      </c>
      <c r="BH137" s="881">
        <f t="shared" si="1455"/>
        <v>1.7216479064150518</v>
      </c>
      <c r="BI137" s="786">
        <f t="shared" si="1456"/>
        <v>860.82395320752596</v>
      </c>
      <c r="BJ137" s="792"/>
      <c r="BK137" s="786">
        <f t="shared" si="1457"/>
        <v>1205.1535344905362</v>
      </c>
      <c r="BL137" s="1943" t="s">
        <v>1377</v>
      </c>
      <c r="BM137" s="1830"/>
      <c r="BN137" s="1944"/>
      <c r="BO137" s="1580"/>
      <c r="BP137" s="1580"/>
      <c r="BQ137" s="1484"/>
      <c r="BR137" s="734">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156.35912321633924</v>
      </c>
      <c r="BS137" s="692">
        <f t="shared" si="1466"/>
        <v>111.6850880116709</v>
      </c>
      <c r="BT137" s="693">
        <f>X131</f>
        <v>4.7</v>
      </c>
      <c r="BU137" s="1146" t="str">
        <f>$BU$17</f>
        <v>GH Flora Gro</v>
      </c>
      <c r="BV137" s="1157" t="str">
        <f>$BV$17</f>
        <v>Grow</v>
      </c>
      <c r="BW137" s="1239">
        <f>BW$17</f>
        <v>2.5000000000000001E-3</v>
      </c>
      <c r="BX137" s="1239">
        <f t="shared" ref="BX137:DM137" si="1566">BX$17</f>
        <v>1.7500000000000002E-2</v>
      </c>
      <c r="BY137" s="1239">
        <f t="shared" si="1566"/>
        <v>0</v>
      </c>
      <c r="BZ137" s="1240">
        <f t="shared" si="1566"/>
        <v>0.01</v>
      </c>
      <c r="CA137" s="1240">
        <f t="shared" si="1566"/>
        <v>0</v>
      </c>
      <c r="CB137" s="1241">
        <f t="shared" si="1566"/>
        <v>0.06</v>
      </c>
      <c r="CC137" s="1242">
        <f t="shared" si="1566"/>
        <v>0</v>
      </c>
      <c r="CD137" s="1242">
        <f t="shared" si="1566"/>
        <v>0</v>
      </c>
      <c r="CE137" s="1242">
        <f t="shared" si="1566"/>
        <v>0</v>
      </c>
      <c r="CF137" s="1242">
        <f t="shared" si="1566"/>
        <v>0</v>
      </c>
      <c r="CG137" s="1242">
        <f t="shared" si="1566"/>
        <v>0</v>
      </c>
      <c r="CH137" s="1242">
        <f t="shared" si="1566"/>
        <v>0</v>
      </c>
      <c r="CI137" s="1242">
        <f t="shared" si="1566"/>
        <v>0</v>
      </c>
      <c r="CJ137" s="1242">
        <f t="shared" si="1566"/>
        <v>0</v>
      </c>
      <c r="CK137" s="1239">
        <f t="shared" si="1566"/>
        <v>0</v>
      </c>
      <c r="CL137" s="1240">
        <f t="shared" si="1566"/>
        <v>0</v>
      </c>
      <c r="CM137" s="1241">
        <f t="shared" si="1566"/>
        <v>0</v>
      </c>
      <c r="CN137" s="1242">
        <f t="shared" si="1566"/>
        <v>5.0000000000000001E-3</v>
      </c>
      <c r="CO137" s="1242">
        <f t="shared" si="1566"/>
        <v>0</v>
      </c>
      <c r="CP137" s="1242">
        <f t="shared" si="1566"/>
        <v>0</v>
      </c>
      <c r="CQ137" s="1242">
        <f t="shared" si="1566"/>
        <v>0</v>
      </c>
      <c r="CR137" s="1243">
        <f t="shared" si="1566"/>
        <v>0</v>
      </c>
      <c r="CS137" s="1243">
        <f t="shared" si="1566"/>
        <v>0</v>
      </c>
      <c r="CT137" s="1243">
        <f t="shared" si="1566"/>
        <v>0</v>
      </c>
      <c r="CU137" s="1243">
        <f t="shared" si="1566"/>
        <v>0</v>
      </c>
      <c r="CV137" s="1243">
        <f t="shared" si="1566"/>
        <v>0</v>
      </c>
      <c r="CW137" s="1243">
        <f t="shared" si="1566"/>
        <v>0</v>
      </c>
      <c r="CX137" s="1243">
        <f t="shared" si="1566"/>
        <v>0</v>
      </c>
      <c r="CY137" s="1243">
        <f t="shared" si="1566"/>
        <v>0</v>
      </c>
      <c r="CZ137" s="1244">
        <f t="shared" si="1566"/>
        <v>0</v>
      </c>
      <c r="DA137" s="1244">
        <f t="shared" si="1566"/>
        <v>0</v>
      </c>
      <c r="DB137" s="1244">
        <f t="shared" si="1566"/>
        <v>0</v>
      </c>
      <c r="DC137" s="1244">
        <f t="shared" si="1566"/>
        <v>0</v>
      </c>
      <c r="DD137" s="1244">
        <f t="shared" si="1566"/>
        <v>0</v>
      </c>
      <c r="DE137" s="1244">
        <f t="shared" si="1566"/>
        <v>0</v>
      </c>
      <c r="DF137" s="1244">
        <f t="shared" si="1566"/>
        <v>0</v>
      </c>
      <c r="DG137" s="1244">
        <f t="shared" si="1566"/>
        <v>0</v>
      </c>
      <c r="DH137" s="1244">
        <f t="shared" si="1566"/>
        <v>0</v>
      </c>
      <c r="DI137" s="1244">
        <f t="shared" si="1566"/>
        <v>0</v>
      </c>
      <c r="DJ137" s="1244">
        <f t="shared" si="1566"/>
        <v>0</v>
      </c>
      <c r="DK137" s="1244">
        <f t="shared" si="1566"/>
        <v>0</v>
      </c>
      <c r="DL137" s="1244">
        <f t="shared" si="1566"/>
        <v>0</v>
      </c>
      <c r="DM137" s="1244">
        <f t="shared" si="1566"/>
        <v>0</v>
      </c>
      <c r="DN137" s="933"/>
      <c r="DT137" s="739"/>
      <c r="EM137" s="898"/>
      <c r="EN137" s="898"/>
      <c r="EO137" s="898"/>
      <c r="EP137" s="898"/>
      <c r="EQ137" s="898"/>
      <c r="ER137" s="898"/>
      <c r="ES137" s="898"/>
      <c r="ET137" s="898"/>
      <c r="EU137" s="898"/>
      <c r="EV137" s="898"/>
      <c r="EW137" s="898"/>
      <c r="EX137" s="898"/>
      <c r="EY137" s="898"/>
      <c r="EZ137" s="1348" t="str">
        <f t="shared" si="1468"/>
        <v>GH Flora Gro</v>
      </c>
      <c r="FA137" s="1224">
        <f t="shared" si="1469"/>
        <v>1.175E-2</v>
      </c>
      <c r="FB137" s="1224">
        <f t="shared" si="1470"/>
        <v>8.2250000000000018E-2</v>
      </c>
      <c r="FC137" s="1224">
        <f t="shared" si="1471"/>
        <v>0</v>
      </c>
      <c r="FD137" s="544">
        <f t="shared" si="1472"/>
        <v>2.0510799999999999E-2</v>
      </c>
      <c r="FE137" s="544">
        <f t="shared" si="1473"/>
        <v>0</v>
      </c>
      <c r="FF137" s="324">
        <f t="shared" si="1474"/>
        <v>0.23408819999999997</v>
      </c>
      <c r="FG137" s="549">
        <f t="shared" si="1475"/>
        <v>0</v>
      </c>
      <c r="FH137" s="549">
        <f t="shared" si="1476"/>
        <v>0</v>
      </c>
      <c r="FI137" s="549">
        <f t="shared" si="1477"/>
        <v>0</v>
      </c>
      <c r="FJ137" s="549">
        <f t="shared" si="1478"/>
        <v>0</v>
      </c>
      <c r="FK137" s="549">
        <f t="shared" si="1479"/>
        <v>0</v>
      </c>
      <c r="FL137" s="549">
        <f t="shared" si="1480"/>
        <v>0</v>
      </c>
      <c r="FM137" s="549">
        <f t="shared" si="1481"/>
        <v>0</v>
      </c>
      <c r="FN137" s="549">
        <f t="shared" si="1482"/>
        <v>0</v>
      </c>
      <c r="FO137" s="1203">
        <f t="shared" si="1483"/>
        <v>9.4000000000000014E-2</v>
      </c>
      <c r="FP137" s="544">
        <f t="shared" si="1484"/>
        <v>2.0510799999999999E-2</v>
      </c>
      <c r="FQ137" s="324">
        <f t="shared" si="1485"/>
        <v>0.23408819999999997</v>
      </c>
      <c r="FR137" s="548">
        <f t="shared" si="1486"/>
        <v>2.35E-2</v>
      </c>
      <c r="FS137" s="548">
        <f t="shared" si="1487"/>
        <v>0</v>
      </c>
      <c r="FT137" s="548">
        <f t="shared" si="1558"/>
        <v>0</v>
      </c>
      <c r="FU137" s="548">
        <f t="shared" si="1488"/>
        <v>0</v>
      </c>
      <c r="FV137" s="928">
        <f t="shared" si="1489"/>
        <v>0</v>
      </c>
      <c r="FW137" s="928">
        <f t="shared" si="1490"/>
        <v>0</v>
      </c>
      <c r="FX137" s="928">
        <f t="shared" si="1491"/>
        <v>0</v>
      </c>
      <c r="FY137" s="928">
        <f t="shared" si="1492"/>
        <v>0</v>
      </c>
      <c r="FZ137" s="928">
        <f t="shared" si="1493"/>
        <v>0</v>
      </c>
      <c r="GA137" s="928">
        <f t="shared" si="1494"/>
        <v>0</v>
      </c>
      <c r="GB137" s="928">
        <f t="shared" si="1495"/>
        <v>0</v>
      </c>
      <c r="GC137" s="928">
        <f t="shared" si="1496"/>
        <v>0</v>
      </c>
      <c r="GD137" s="326">
        <f t="shared" si="1497"/>
        <v>0</v>
      </c>
      <c r="GE137" s="326">
        <f t="shared" si="1498"/>
        <v>0</v>
      </c>
      <c r="GF137" s="326">
        <f t="shared" si="1499"/>
        <v>0</v>
      </c>
      <c r="GG137" s="326">
        <f t="shared" si="1500"/>
        <v>0</v>
      </c>
      <c r="GH137" s="326">
        <f t="shared" si="1501"/>
        <v>0</v>
      </c>
      <c r="GI137" s="326">
        <f t="shared" si="1502"/>
        <v>0</v>
      </c>
      <c r="GJ137" s="326">
        <f t="shared" si="1503"/>
        <v>0</v>
      </c>
      <c r="GK137" s="326">
        <f t="shared" si="1504"/>
        <v>0</v>
      </c>
      <c r="GL137" s="326">
        <f t="shared" si="1505"/>
        <v>0</v>
      </c>
      <c r="GM137" s="326">
        <f t="shared" si="1506"/>
        <v>0</v>
      </c>
      <c r="GN137" s="326">
        <f t="shared" si="1507"/>
        <v>0</v>
      </c>
      <c r="GO137" s="326">
        <f t="shared" si="1508"/>
        <v>0</v>
      </c>
      <c r="GP137" s="326">
        <f t="shared" si="1509"/>
        <v>0</v>
      </c>
      <c r="GQ137" s="326">
        <f t="shared" si="1510"/>
        <v>0</v>
      </c>
      <c r="GR137" s="899"/>
      <c r="GS137" s="899"/>
      <c r="GT137" s="899"/>
      <c r="GU137" s="899"/>
      <c r="GV137" s="899"/>
      <c r="GW137" s="899"/>
      <c r="GX137" s="899"/>
      <c r="GY137" s="899"/>
      <c r="GZ137" s="1374"/>
      <c r="HA137" s="1225">
        <f t="shared" si="1511"/>
        <v>3.5267490214623883E-3</v>
      </c>
      <c r="HB137" s="1225">
        <f t="shared" si="1512"/>
        <v>2.468724315023672E-2</v>
      </c>
      <c r="HC137" s="1225">
        <f t="shared" si="1513"/>
        <v>0</v>
      </c>
      <c r="HD137" s="542">
        <f t="shared" si="1514"/>
        <v>6.1562930918647452E-3</v>
      </c>
      <c r="HE137" s="542">
        <f t="shared" si="1515"/>
        <v>0</v>
      </c>
      <c r="HF137" s="321">
        <f t="shared" si="1516"/>
        <v>7.026130470518227E-2</v>
      </c>
      <c r="HG137" s="547">
        <f t="shared" si="1517"/>
        <v>0</v>
      </c>
      <c r="HH137" s="547">
        <f t="shared" si="1518"/>
        <v>0</v>
      </c>
      <c r="HI137" s="547">
        <f t="shared" si="1519"/>
        <v>0</v>
      </c>
      <c r="HJ137" s="547">
        <f t="shared" si="1520"/>
        <v>0</v>
      </c>
      <c r="HK137" s="547">
        <f t="shared" si="1521"/>
        <v>0</v>
      </c>
      <c r="HL137" s="547">
        <f t="shared" si="1522"/>
        <v>0</v>
      </c>
      <c r="HM137" s="547">
        <f t="shared" si="1523"/>
        <v>0</v>
      </c>
      <c r="HN137" s="547">
        <f t="shared" si="1524"/>
        <v>0</v>
      </c>
      <c r="HO137" s="1225">
        <f t="shared" si="1525"/>
        <v>0</v>
      </c>
      <c r="HP137" s="542">
        <f t="shared" si="1526"/>
        <v>0</v>
      </c>
      <c r="HQ137" s="321">
        <f t="shared" si="1527"/>
        <v>0</v>
      </c>
      <c r="HR137" s="547">
        <f t="shared" si="1528"/>
        <v>7.0534980429247766E-3</v>
      </c>
      <c r="HS137" s="547">
        <f t="shared" si="1529"/>
        <v>0</v>
      </c>
      <c r="HT137" s="547">
        <f t="shared" si="1530"/>
        <v>0</v>
      </c>
      <c r="HU137" s="547">
        <f t="shared" si="1531"/>
        <v>0</v>
      </c>
      <c r="HV137" s="931">
        <f t="shared" si="1532"/>
        <v>0</v>
      </c>
      <c r="HW137" s="931">
        <f t="shared" si="1533"/>
        <v>0</v>
      </c>
      <c r="HX137" s="931">
        <f t="shared" si="1534"/>
        <v>0</v>
      </c>
      <c r="HY137" s="931">
        <f t="shared" si="1535"/>
        <v>0</v>
      </c>
      <c r="HZ137" s="931">
        <f t="shared" si="1536"/>
        <v>0</v>
      </c>
      <c r="IA137" s="931">
        <f t="shared" si="1537"/>
        <v>0</v>
      </c>
      <c r="IB137" s="931">
        <f t="shared" si="1538"/>
        <v>0</v>
      </c>
      <c r="IC137" s="931">
        <f t="shared" si="1539"/>
        <v>0</v>
      </c>
      <c r="ID137" s="1226">
        <f t="shared" si="1540"/>
        <v>0</v>
      </c>
      <c r="IE137" s="1226">
        <f t="shared" si="1541"/>
        <v>0</v>
      </c>
      <c r="IF137" s="1226">
        <f t="shared" si="1542"/>
        <v>0</v>
      </c>
      <c r="IG137" s="1226">
        <f t="shared" si="1543"/>
        <v>0</v>
      </c>
      <c r="IH137" s="1226">
        <f t="shared" si="1544"/>
        <v>0</v>
      </c>
      <c r="II137" s="1226">
        <f t="shared" si="1545"/>
        <v>0</v>
      </c>
      <c r="IJ137" s="1226">
        <f t="shared" si="1546"/>
        <v>0</v>
      </c>
      <c r="IK137" s="1226">
        <f t="shared" si="1547"/>
        <v>0</v>
      </c>
      <c r="IL137" s="1226">
        <f t="shared" si="1548"/>
        <v>0</v>
      </c>
      <c r="IM137" s="1226">
        <f t="shared" si="1549"/>
        <v>0</v>
      </c>
      <c r="IN137" s="1226">
        <f t="shared" si="1550"/>
        <v>0</v>
      </c>
      <c r="IO137" s="1226">
        <f t="shared" si="1551"/>
        <v>0</v>
      </c>
      <c r="IP137" s="1226">
        <f t="shared" si="1552"/>
        <v>0</v>
      </c>
      <c r="IQ137" s="1226">
        <f t="shared" si="1553"/>
        <v>0</v>
      </c>
      <c r="IR137" s="902"/>
      <c r="IS137" s="902"/>
      <c r="IT137" s="902"/>
      <c r="IU137" s="902"/>
      <c r="IV137" s="902"/>
      <c r="IW137" s="902"/>
      <c r="IX137" s="902"/>
      <c r="IY137" s="902"/>
      <c r="IZ137" s="1365"/>
      <c r="JA137" s="1231">
        <f t="shared" ref="JA137:KQ137" si="1567">SUM(BW137*$DP$17)</f>
        <v>10.75</v>
      </c>
      <c r="JB137" s="1231">
        <f t="shared" si="1567"/>
        <v>75.250000000000014</v>
      </c>
      <c r="JC137" s="1231">
        <f t="shared" si="1567"/>
        <v>0</v>
      </c>
      <c r="JD137" s="942">
        <f t="shared" si="1567"/>
        <v>43</v>
      </c>
      <c r="JE137" s="942">
        <f t="shared" si="1567"/>
        <v>0</v>
      </c>
      <c r="JF137" s="943">
        <f t="shared" si="1567"/>
        <v>258</v>
      </c>
      <c r="JG137" s="944">
        <f t="shared" si="1567"/>
        <v>0</v>
      </c>
      <c r="JH137" s="944">
        <f t="shared" si="1567"/>
        <v>0</v>
      </c>
      <c r="JI137" s="944">
        <f t="shared" si="1567"/>
        <v>0</v>
      </c>
      <c r="JJ137" s="944">
        <f t="shared" si="1567"/>
        <v>0</v>
      </c>
      <c r="JK137" s="944">
        <f t="shared" si="1567"/>
        <v>0</v>
      </c>
      <c r="JL137" s="944">
        <f t="shared" si="1567"/>
        <v>0</v>
      </c>
      <c r="JM137" s="944">
        <f t="shared" si="1567"/>
        <v>0</v>
      </c>
      <c r="JN137" s="944">
        <f t="shared" si="1567"/>
        <v>0</v>
      </c>
      <c r="JO137" s="1231">
        <f t="shared" si="1567"/>
        <v>0</v>
      </c>
      <c r="JP137" s="942">
        <f t="shared" si="1567"/>
        <v>0</v>
      </c>
      <c r="JQ137" s="943">
        <f t="shared" si="1567"/>
        <v>0</v>
      </c>
      <c r="JR137" s="944">
        <f t="shared" si="1567"/>
        <v>21.5</v>
      </c>
      <c r="JS137" s="944">
        <f t="shared" si="1567"/>
        <v>0</v>
      </c>
      <c r="JT137" s="944">
        <f t="shared" si="1567"/>
        <v>0</v>
      </c>
      <c r="JU137" s="944">
        <f t="shared" si="1567"/>
        <v>0</v>
      </c>
      <c r="JV137" s="945">
        <f t="shared" si="1567"/>
        <v>0</v>
      </c>
      <c r="JW137" s="945">
        <f t="shared" si="1567"/>
        <v>0</v>
      </c>
      <c r="JX137" s="945">
        <f t="shared" si="1567"/>
        <v>0</v>
      </c>
      <c r="JY137" s="945">
        <f t="shared" si="1567"/>
        <v>0</v>
      </c>
      <c r="JZ137" s="945">
        <f t="shared" si="1567"/>
        <v>0</v>
      </c>
      <c r="KA137" s="945">
        <f t="shared" si="1567"/>
        <v>0</v>
      </c>
      <c r="KB137" s="945">
        <f t="shared" si="1567"/>
        <v>0</v>
      </c>
      <c r="KC137" s="945">
        <f t="shared" si="1567"/>
        <v>0</v>
      </c>
      <c r="KD137" s="946">
        <f t="shared" si="1567"/>
        <v>0</v>
      </c>
      <c r="KE137" s="946">
        <f t="shared" si="1567"/>
        <v>0</v>
      </c>
      <c r="KF137" s="946">
        <f t="shared" si="1567"/>
        <v>0</v>
      </c>
      <c r="KG137" s="946">
        <f t="shared" si="1567"/>
        <v>0</v>
      </c>
      <c r="KH137" s="946">
        <f t="shared" si="1567"/>
        <v>0</v>
      </c>
      <c r="KI137" s="946">
        <f t="shared" si="1567"/>
        <v>0</v>
      </c>
      <c r="KJ137" s="946">
        <f t="shared" si="1567"/>
        <v>0</v>
      </c>
      <c r="KK137" s="946">
        <f t="shared" si="1567"/>
        <v>0</v>
      </c>
      <c r="KL137" s="946">
        <f t="shared" si="1567"/>
        <v>0</v>
      </c>
      <c r="KM137" s="946">
        <f t="shared" si="1567"/>
        <v>0</v>
      </c>
      <c r="KN137" s="946">
        <f t="shared" si="1567"/>
        <v>0</v>
      </c>
      <c r="KO137" s="946">
        <f t="shared" si="1567"/>
        <v>0</v>
      </c>
      <c r="KP137" s="946">
        <f t="shared" si="1567"/>
        <v>0</v>
      </c>
      <c r="KQ137" s="946">
        <f t="shared" si="1567"/>
        <v>0</v>
      </c>
      <c r="KR137" s="898"/>
      <c r="KS137" s="898"/>
      <c r="KT137" s="898"/>
      <c r="KU137" s="898"/>
      <c r="KV137" s="898"/>
      <c r="KW137" s="898"/>
      <c r="KX137" s="898"/>
      <c r="KY137" s="898"/>
      <c r="KZ137" s="1363"/>
      <c r="LA137" s="1217">
        <f t="shared" ref="LA137:MM137" si="1568">SUM(JA137/$DO$17)</f>
        <v>2.8401585204755615</v>
      </c>
      <c r="LB137" s="1217">
        <f t="shared" si="1568"/>
        <v>19.881109643328934</v>
      </c>
      <c r="LC137" s="1217">
        <f t="shared" si="1568"/>
        <v>0</v>
      </c>
      <c r="LD137" s="545">
        <f t="shared" si="1568"/>
        <v>11.360634081902246</v>
      </c>
      <c r="LE137" s="545">
        <f t="shared" si="1568"/>
        <v>0</v>
      </c>
      <c r="LF137" s="329">
        <f t="shared" si="1568"/>
        <v>68.163804491413472</v>
      </c>
      <c r="LG137" s="550">
        <f t="shared" si="1568"/>
        <v>0</v>
      </c>
      <c r="LH137" s="550">
        <f t="shared" si="1568"/>
        <v>0</v>
      </c>
      <c r="LI137" s="550">
        <f t="shared" si="1568"/>
        <v>0</v>
      </c>
      <c r="LJ137" s="550">
        <f t="shared" si="1568"/>
        <v>0</v>
      </c>
      <c r="LK137" s="550">
        <f t="shared" si="1568"/>
        <v>0</v>
      </c>
      <c r="LL137" s="550">
        <f t="shared" si="1568"/>
        <v>0</v>
      </c>
      <c r="LM137" s="550">
        <f t="shared" si="1568"/>
        <v>0</v>
      </c>
      <c r="LN137" s="550">
        <f t="shared" si="1568"/>
        <v>0</v>
      </c>
      <c r="LO137" s="1217">
        <f t="shared" si="1568"/>
        <v>0</v>
      </c>
      <c r="LP137" s="1217">
        <f t="shared" si="1568"/>
        <v>0</v>
      </c>
      <c r="LQ137" s="1217">
        <f t="shared" si="1568"/>
        <v>0</v>
      </c>
      <c r="LR137" s="550">
        <f t="shared" si="1568"/>
        <v>5.680317040951123</v>
      </c>
      <c r="LS137" s="550">
        <f t="shared" si="1568"/>
        <v>0</v>
      </c>
      <c r="LT137" s="550">
        <f t="shared" si="1568"/>
        <v>0</v>
      </c>
      <c r="LU137" s="550">
        <f t="shared" si="1568"/>
        <v>0</v>
      </c>
      <c r="LV137" s="932">
        <f t="shared" si="1568"/>
        <v>0</v>
      </c>
      <c r="LW137" s="932">
        <f t="shared" si="1568"/>
        <v>0</v>
      </c>
      <c r="LX137" s="932">
        <f t="shared" si="1568"/>
        <v>0</v>
      </c>
      <c r="LY137" s="932">
        <f t="shared" si="1568"/>
        <v>0</v>
      </c>
      <c r="LZ137" s="932">
        <f t="shared" si="1568"/>
        <v>0</v>
      </c>
      <c r="MA137" s="932">
        <f t="shared" si="1568"/>
        <v>0</v>
      </c>
      <c r="MB137" s="932">
        <f t="shared" si="1568"/>
        <v>0</v>
      </c>
      <c r="MC137" s="932">
        <f t="shared" si="1568"/>
        <v>0</v>
      </c>
      <c r="MD137" s="932">
        <f t="shared" si="1568"/>
        <v>0</v>
      </c>
      <c r="ME137" s="327">
        <f t="shared" si="1568"/>
        <v>0</v>
      </c>
      <c r="MF137" s="327">
        <f t="shared" si="1568"/>
        <v>0</v>
      </c>
      <c r="MG137" s="327">
        <f t="shared" si="1568"/>
        <v>0</v>
      </c>
      <c r="MH137" s="327">
        <f t="shared" si="1568"/>
        <v>0</v>
      </c>
      <c r="MI137" s="327">
        <f t="shared" si="1568"/>
        <v>0</v>
      </c>
      <c r="MJ137" s="327">
        <f t="shared" si="1568"/>
        <v>0</v>
      </c>
      <c r="MK137" s="327">
        <f t="shared" si="1568"/>
        <v>0</v>
      </c>
      <c r="ML137" s="327">
        <f t="shared" si="1568"/>
        <v>0</v>
      </c>
      <c r="MM137" s="327">
        <f t="shared" si="1568"/>
        <v>0</v>
      </c>
      <c r="MN137" s="327">
        <f t="shared" ref="MN137:MP137" si="1569">SUM(KN137/$DO$17)</f>
        <v>0</v>
      </c>
      <c r="MO137" s="327">
        <f t="shared" si="1569"/>
        <v>0</v>
      </c>
      <c r="MP137" s="327">
        <f t="shared" si="1569"/>
        <v>0</v>
      </c>
      <c r="MQ137" s="327">
        <f>SUM(KQ137/$DO$17)</f>
        <v>0</v>
      </c>
    </row>
    <row r="138" spans="1:510" s="317" customFormat="1" ht="15" hidden="1" customHeight="1" outlineLevel="1" thickTop="1" thickBot="1" x14ac:dyDescent="0.3">
      <c r="A138" s="380"/>
      <c r="B138" s="1928" t="str">
        <f>$B$38</f>
        <v>Testing</v>
      </c>
      <c r="C138" s="1924"/>
      <c r="D138" s="653">
        <v>1</v>
      </c>
      <c r="E138" s="836"/>
      <c r="F138" s="319"/>
      <c r="G138" s="1928"/>
      <c r="H138" s="1924"/>
      <c r="I138" s="788"/>
      <c r="J138" s="836"/>
      <c r="K138" s="319"/>
      <c r="L138" s="797"/>
      <c r="M138" s="832">
        <f>((E130*L138)/1)*(D138)</f>
        <v>0</v>
      </c>
      <c r="N138" s="784">
        <f t="shared" si="1443"/>
        <v>0</v>
      </c>
      <c r="O138" s="1534"/>
      <c r="P138" s="797">
        <v>1</v>
      </c>
      <c r="Q138" s="837">
        <f>((E130*P138)/1)*(D138)</f>
        <v>30</v>
      </c>
      <c r="R138" s="784">
        <f t="shared" si="1444"/>
        <v>82.497657268401113</v>
      </c>
      <c r="S138" s="1534"/>
      <c r="T138" s="797">
        <v>5</v>
      </c>
      <c r="U138" s="837">
        <f>((E130*T138)/1)*(D138)</f>
        <v>150</v>
      </c>
      <c r="V138" s="784">
        <f t="shared" si="1445"/>
        <v>261.04779172461684</v>
      </c>
      <c r="W138" s="1534"/>
      <c r="X138" s="797">
        <v>5</v>
      </c>
      <c r="Y138" s="837">
        <f>((E130*X138)/1)*(D138)</f>
        <v>150</v>
      </c>
      <c r="Z138" s="784">
        <f t="shared" si="1446"/>
        <v>166.33949278333967</v>
      </c>
      <c r="AA138" s="1534"/>
      <c r="AB138" s="797">
        <v>5</v>
      </c>
      <c r="AC138" s="837">
        <f>((E130*AB138)/1)*(D138)</f>
        <v>150</v>
      </c>
      <c r="AD138" s="784">
        <f t="shared" si="1447"/>
        <v>207.48602510431041</v>
      </c>
      <c r="AE138" s="1534"/>
      <c r="AF138" s="797">
        <v>1</v>
      </c>
      <c r="AG138" s="837">
        <f>((E130*AF138)/1)*(D138)</f>
        <v>30</v>
      </c>
      <c r="AH138" s="784">
        <f t="shared" si="1448"/>
        <v>35.803744531444956</v>
      </c>
      <c r="AI138" s="1534"/>
      <c r="AJ138" s="797">
        <v>1</v>
      </c>
      <c r="AK138" s="837">
        <f>((E130*AJ138)/1)*(D138)</f>
        <v>30</v>
      </c>
      <c r="AL138" s="784">
        <f t="shared" si="1449"/>
        <v>11.434613095470732</v>
      </c>
      <c r="AM138" s="1534"/>
      <c r="AN138" s="797"/>
      <c r="AO138" s="838">
        <f>((E130*AN138)/1)*(D138)</f>
        <v>0</v>
      </c>
      <c r="AP138" s="784">
        <f t="shared" si="1450"/>
        <v>0</v>
      </c>
      <c r="AQ138" s="1534"/>
      <c r="AR138" s="797"/>
      <c r="AS138" s="837">
        <f>((E130*AR138)/1)*(D138)</f>
        <v>0</v>
      </c>
      <c r="AT138" s="784">
        <f t="shared" si="1451"/>
        <v>0</v>
      </c>
      <c r="AU138" s="1534"/>
      <c r="AV138" s="797"/>
      <c r="AW138" s="837">
        <f>((E130*AV138)/1)*(D138)</f>
        <v>0</v>
      </c>
      <c r="AX138" s="784">
        <f t="shared" si="1452"/>
        <v>0</v>
      </c>
      <c r="AY138" s="1534"/>
      <c r="AZ138" s="797"/>
      <c r="BA138" s="837">
        <f>((E130*AZ138)/1)*(D138)</f>
        <v>0</v>
      </c>
      <c r="BB138" s="784">
        <f t="shared" si="1453"/>
        <v>0</v>
      </c>
      <c r="BC138" s="649"/>
      <c r="BD138" s="840"/>
      <c r="BE138" s="837">
        <f>((E130*BD138)/1)*(D138)</f>
        <v>0</v>
      </c>
      <c r="BF138" s="319"/>
      <c r="BG138" s="880">
        <f t="shared" si="1454"/>
        <v>1.5292186490151674</v>
      </c>
      <c r="BH138" s="881">
        <f t="shared" si="1455"/>
        <v>1.5400951457126575</v>
      </c>
      <c r="BI138" s="786">
        <f t="shared" si="1456"/>
        <v>770.04757285632877</v>
      </c>
      <c r="BJ138" s="800"/>
      <c r="BK138" s="786">
        <f t="shared" si="1457"/>
        <v>1078.0666019988603</v>
      </c>
      <c r="BL138" s="1945"/>
      <c r="BM138" s="1946"/>
      <c r="BN138" s="1947"/>
      <c r="BO138" s="1581"/>
      <c r="BP138" s="1581"/>
      <c r="BQ138" s="1484"/>
      <c r="BR138" s="734">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195.03686359805181</v>
      </c>
      <c r="BS138" s="692">
        <f t="shared" si="1466"/>
        <v>114.72756682238342</v>
      </c>
      <c r="BT138" s="693">
        <f>AB131</f>
        <v>4.7</v>
      </c>
      <c r="BU138" s="1146" t="str">
        <f>$BU$18</f>
        <v>GH Flora Bloom</v>
      </c>
      <c r="BV138" s="1158" t="str">
        <f>$BV$18</f>
        <v>Bloom</v>
      </c>
      <c r="BW138" s="1239">
        <f>BW$18</f>
        <v>0</v>
      </c>
      <c r="BX138" s="1239">
        <f t="shared" ref="BX138:DM138" si="1570">BX$18</f>
        <v>0</v>
      </c>
      <c r="BY138" s="1239">
        <f t="shared" si="1570"/>
        <v>0</v>
      </c>
      <c r="BZ138" s="1240">
        <f t="shared" si="1570"/>
        <v>0.05</v>
      </c>
      <c r="CA138" s="1240">
        <f t="shared" si="1570"/>
        <v>0</v>
      </c>
      <c r="CB138" s="1241">
        <f t="shared" si="1570"/>
        <v>0.04</v>
      </c>
      <c r="CC138" s="1242">
        <f t="shared" si="1570"/>
        <v>0</v>
      </c>
      <c r="CD138" s="1242">
        <f t="shared" si="1570"/>
        <v>0</v>
      </c>
      <c r="CE138" s="1242">
        <f t="shared" si="1570"/>
        <v>0</v>
      </c>
      <c r="CF138" s="1242">
        <f t="shared" si="1570"/>
        <v>0</v>
      </c>
      <c r="CG138" s="1242">
        <f t="shared" si="1570"/>
        <v>0</v>
      </c>
      <c r="CH138" s="1242">
        <f t="shared" si="1570"/>
        <v>0</v>
      </c>
      <c r="CI138" s="1242">
        <f t="shared" si="1570"/>
        <v>0</v>
      </c>
      <c r="CJ138" s="1242">
        <f t="shared" si="1570"/>
        <v>0</v>
      </c>
      <c r="CK138" s="1239">
        <f t="shared" si="1570"/>
        <v>0</v>
      </c>
      <c r="CL138" s="1240">
        <f t="shared" si="1570"/>
        <v>0</v>
      </c>
      <c r="CM138" s="1241">
        <f t="shared" si="1570"/>
        <v>0</v>
      </c>
      <c r="CN138" s="1242">
        <f t="shared" si="1570"/>
        <v>1.4999999999999999E-2</v>
      </c>
      <c r="CO138" s="1242">
        <f t="shared" si="1570"/>
        <v>0</v>
      </c>
      <c r="CP138" s="1242">
        <f t="shared" si="1570"/>
        <v>0.01</v>
      </c>
      <c r="CQ138" s="1242">
        <f t="shared" si="1570"/>
        <v>0</v>
      </c>
      <c r="CR138" s="1243">
        <f t="shared" si="1570"/>
        <v>0</v>
      </c>
      <c r="CS138" s="1243">
        <f t="shared" si="1570"/>
        <v>0</v>
      </c>
      <c r="CT138" s="1243">
        <f t="shared" si="1570"/>
        <v>0</v>
      </c>
      <c r="CU138" s="1243">
        <f t="shared" si="1570"/>
        <v>0</v>
      </c>
      <c r="CV138" s="1243">
        <f t="shared" si="1570"/>
        <v>0</v>
      </c>
      <c r="CW138" s="1243">
        <f t="shared" si="1570"/>
        <v>0</v>
      </c>
      <c r="CX138" s="1243">
        <f t="shared" si="1570"/>
        <v>0</v>
      </c>
      <c r="CY138" s="1243">
        <f t="shared" si="1570"/>
        <v>0</v>
      </c>
      <c r="CZ138" s="1244">
        <f t="shared" si="1570"/>
        <v>0</v>
      </c>
      <c r="DA138" s="1244">
        <f t="shared" si="1570"/>
        <v>0</v>
      </c>
      <c r="DB138" s="1244">
        <f t="shared" si="1570"/>
        <v>0</v>
      </c>
      <c r="DC138" s="1244">
        <f t="shared" si="1570"/>
        <v>0</v>
      </c>
      <c r="DD138" s="1244">
        <f t="shared" si="1570"/>
        <v>0</v>
      </c>
      <c r="DE138" s="1244">
        <f t="shared" si="1570"/>
        <v>0</v>
      </c>
      <c r="DF138" s="1244">
        <f t="shared" si="1570"/>
        <v>0</v>
      </c>
      <c r="DG138" s="1244">
        <f t="shared" si="1570"/>
        <v>0</v>
      </c>
      <c r="DH138" s="1244">
        <f t="shared" si="1570"/>
        <v>0</v>
      </c>
      <c r="DI138" s="1244">
        <f t="shared" si="1570"/>
        <v>0</v>
      </c>
      <c r="DJ138" s="1244">
        <f t="shared" si="1570"/>
        <v>0</v>
      </c>
      <c r="DK138" s="1244">
        <f t="shared" si="1570"/>
        <v>0</v>
      </c>
      <c r="DL138" s="1244">
        <f t="shared" si="1570"/>
        <v>0</v>
      </c>
      <c r="DM138" s="1244">
        <f t="shared" si="1570"/>
        <v>0</v>
      </c>
      <c r="DN138" s="933"/>
      <c r="DT138" s="739"/>
      <c r="EM138" s="898"/>
      <c r="EN138" s="898"/>
      <c r="EO138" s="898"/>
      <c r="EP138" s="898"/>
      <c r="EQ138" s="898"/>
      <c r="ER138" s="898"/>
      <c r="ES138" s="898"/>
      <c r="ET138" s="898"/>
      <c r="EU138" s="898"/>
      <c r="EV138" s="898"/>
      <c r="EW138" s="898"/>
      <c r="EX138" s="898"/>
      <c r="EY138" s="898"/>
      <c r="EZ138" s="1348" t="str">
        <f t="shared" si="1468"/>
        <v>GH Flora Bloom</v>
      </c>
      <c r="FA138" s="1224">
        <f t="shared" si="1469"/>
        <v>0</v>
      </c>
      <c r="FB138" s="1224">
        <f t="shared" si="1470"/>
        <v>0</v>
      </c>
      <c r="FC138" s="1224">
        <f t="shared" si="1471"/>
        <v>0</v>
      </c>
      <c r="FD138" s="544">
        <f t="shared" si="1472"/>
        <v>0.10255400000000001</v>
      </c>
      <c r="FE138" s="544">
        <f t="shared" si="1473"/>
        <v>0</v>
      </c>
      <c r="FF138" s="324">
        <f t="shared" si="1474"/>
        <v>0.1560588</v>
      </c>
      <c r="FG138" s="549">
        <f t="shared" si="1475"/>
        <v>0</v>
      </c>
      <c r="FH138" s="549">
        <f t="shared" si="1476"/>
        <v>0</v>
      </c>
      <c r="FI138" s="549">
        <f t="shared" si="1477"/>
        <v>0</v>
      </c>
      <c r="FJ138" s="549">
        <f t="shared" si="1478"/>
        <v>0</v>
      </c>
      <c r="FK138" s="549">
        <f t="shared" si="1479"/>
        <v>0</v>
      </c>
      <c r="FL138" s="549">
        <f t="shared" si="1480"/>
        <v>0</v>
      </c>
      <c r="FM138" s="549">
        <f t="shared" si="1481"/>
        <v>0</v>
      </c>
      <c r="FN138" s="549">
        <f t="shared" si="1482"/>
        <v>0</v>
      </c>
      <c r="FO138" s="1203">
        <f t="shared" si="1483"/>
        <v>0</v>
      </c>
      <c r="FP138" s="544">
        <f t="shared" si="1484"/>
        <v>0.10255400000000001</v>
      </c>
      <c r="FQ138" s="324">
        <f t="shared" si="1485"/>
        <v>0.1560588</v>
      </c>
      <c r="FR138" s="548">
        <f t="shared" si="1486"/>
        <v>7.0499999999999993E-2</v>
      </c>
      <c r="FS138" s="548">
        <f t="shared" si="1487"/>
        <v>0</v>
      </c>
      <c r="FT138" s="548">
        <f t="shared" si="1558"/>
        <v>4.7E-2</v>
      </c>
      <c r="FU138" s="548">
        <f t="shared" si="1488"/>
        <v>0</v>
      </c>
      <c r="FV138" s="928">
        <f t="shared" si="1489"/>
        <v>0</v>
      </c>
      <c r="FW138" s="928">
        <f t="shared" si="1490"/>
        <v>0</v>
      </c>
      <c r="FX138" s="928">
        <f t="shared" si="1491"/>
        <v>0</v>
      </c>
      <c r="FY138" s="928">
        <f t="shared" si="1492"/>
        <v>0</v>
      </c>
      <c r="FZ138" s="928">
        <f t="shared" si="1493"/>
        <v>0</v>
      </c>
      <c r="GA138" s="928">
        <f t="shared" si="1494"/>
        <v>0</v>
      </c>
      <c r="GB138" s="928">
        <f t="shared" si="1495"/>
        <v>0</v>
      </c>
      <c r="GC138" s="928">
        <f t="shared" si="1496"/>
        <v>0</v>
      </c>
      <c r="GD138" s="326">
        <f t="shared" si="1497"/>
        <v>0</v>
      </c>
      <c r="GE138" s="326">
        <f t="shared" si="1498"/>
        <v>0</v>
      </c>
      <c r="GF138" s="326">
        <f t="shared" si="1499"/>
        <v>0</v>
      </c>
      <c r="GG138" s="326">
        <f t="shared" si="1500"/>
        <v>0</v>
      </c>
      <c r="GH138" s="326">
        <f t="shared" si="1501"/>
        <v>0</v>
      </c>
      <c r="GI138" s="326">
        <f t="shared" si="1502"/>
        <v>0</v>
      </c>
      <c r="GJ138" s="326">
        <f t="shared" si="1503"/>
        <v>0</v>
      </c>
      <c r="GK138" s="326">
        <f t="shared" si="1504"/>
        <v>0</v>
      </c>
      <c r="GL138" s="326">
        <f t="shared" si="1505"/>
        <v>0</v>
      </c>
      <c r="GM138" s="326">
        <f t="shared" si="1506"/>
        <v>0</v>
      </c>
      <c r="GN138" s="326">
        <f t="shared" si="1507"/>
        <v>0</v>
      </c>
      <c r="GO138" s="326">
        <f t="shared" si="1508"/>
        <v>0</v>
      </c>
      <c r="GP138" s="326">
        <f t="shared" si="1509"/>
        <v>0</v>
      </c>
      <c r="GQ138" s="326">
        <f t="shared" si="1510"/>
        <v>0</v>
      </c>
      <c r="GR138" s="899"/>
      <c r="GS138" s="899"/>
      <c r="GT138" s="899"/>
      <c r="GU138" s="899"/>
      <c r="GV138" s="899"/>
      <c r="GW138" s="899"/>
      <c r="GX138" s="899"/>
      <c r="GY138" s="899"/>
      <c r="GZ138" s="1374"/>
      <c r="HA138" s="1225">
        <f t="shared" si="1511"/>
        <v>0</v>
      </c>
      <c r="HB138" s="1225">
        <f t="shared" si="1512"/>
        <v>0</v>
      </c>
      <c r="HC138" s="1225">
        <f t="shared" si="1513"/>
        <v>0</v>
      </c>
      <c r="HD138" s="542">
        <f t="shared" si="1514"/>
        <v>3.1282559083080155E-2</v>
      </c>
      <c r="HE138" s="542">
        <f t="shared" si="1515"/>
        <v>0</v>
      </c>
      <c r="HF138" s="321">
        <f t="shared" si="1516"/>
        <v>4.760339559095296E-2</v>
      </c>
      <c r="HG138" s="547">
        <f t="shared" si="1517"/>
        <v>0</v>
      </c>
      <c r="HH138" s="547">
        <f t="shared" si="1518"/>
        <v>0</v>
      </c>
      <c r="HI138" s="547">
        <f t="shared" si="1519"/>
        <v>0</v>
      </c>
      <c r="HJ138" s="547">
        <f t="shared" si="1520"/>
        <v>0</v>
      </c>
      <c r="HK138" s="547">
        <f t="shared" si="1521"/>
        <v>0</v>
      </c>
      <c r="HL138" s="547">
        <f t="shared" si="1522"/>
        <v>0</v>
      </c>
      <c r="HM138" s="547">
        <f t="shared" si="1523"/>
        <v>0</v>
      </c>
      <c r="HN138" s="547">
        <f t="shared" si="1524"/>
        <v>0</v>
      </c>
      <c r="HO138" s="1225">
        <f t="shared" si="1525"/>
        <v>0</v>
      </c>
      <c r="HP138" s="542">
        <f t="shared" si="1526"/>
        <v>0</v>
      </c>
      <c r="HQ138" s="321">
        <f t="shared" si="1527"/>
        <v>0</v>
      </c>
      <c r="HR138" s="547">
        <f t="shared" si="1528"/>
        <v>2.1504967289010187E-2</v>
      </c>
      <c r="HS138" s="547">
        <f t="shared" si="1529"/>
        <v>0</v>
      </c>
      <c r="HT138" s="547">
        <f t="shared" si="1530"/>
        <v>1.4336644859340128E-2</v>
      </c>
      <c r="HU138" s="547">
        <f t="shared" si="1531"/>
        <v>0</v>
      </c>
      <c r="HV138" s="931">
        <f t="shared" si="1532"/>
        <v>0</v>
      </c>
      <c r="HW138" s="931">
        <f t="shared" si="1533"/>
        <v>0</v>
      </c>
      <c r="HX138" s="931">
        <f t="shared" si="1534"/>
        <v>0</v>
      </c>
      <c r="HY138" s="931">
        <f t="shared" si="1535"/>
        <v>0</v>
      </c>
      <c r="HZ138" s="931">
        <f t="shared" si="1536"/>
        <v>0</v>
      </c>
      <c r="IA138" s="931">
        <f t="shared" si="1537"/>
        <v>0</v>
      </c>
      <c r="IB138" s="931">
        <f t="shared" si="1538"/>
        <v>0</v>
      </c>
      <c r="IC138" s="931">
        <f t="shared" si="1539"/>
        <v>0</v>
      </c>
      <c r="ID138" s="1226">
        <f t="shared" si="1540"/>
        <v>0</v>
      </c>
      <c r="IE138" s="1226">
        <f t="shared" si="1541"/>
        <v>0</v>
      </c>
      <c r="IF138" s="1226">
        <f t="shared" si="1542"/>
        <v>0</v>
      </c>
      <c r="IG138" s="1226">
        <f t="shared" si="1543"/>
        <v>0</v>
      </c>
      <c r="IH138" s="1226">
        <f t="shared" si="1544"/>
        <v>0</v>
      </c>
      <c r="II138" s="1226">
        <f t="shared" si="1545"/>
        <v>0</v>
      </c>
      <c r="IJ138" s="1226">
        <f t="shared" si="1546"/>
        <v>0</v>
      </c>
      <c r="IK138" s="1226">
        <f t="shared" si="1547"/>
        <v>0</v>
      </c>
      <c r="IL138" s="1226">
        <f t="shared" si="1548"/>
        <v>0</v>
      </c>
      <c r="IM138" s="1226">
        <f t="shared" si="1549"/>
        <v>0</v>
      </c>
      <c r="IN138" s="1226">
        <f t="shared" si="1550"/>
        <v>0</v>
      </c>
      <c r="IO138" s="1226">
        <f t="shared" si="1551"/>
        <v>0</v>
      </c>
      <c r="IP138" s="1226">
        <f t="shared" si="1552"/>
        <v>0</v>
      </c>
      <c r="IQ138" s="1226">
        <f t="shared" si="1553"/>
        <v>0</v>
      </c>
      <c r="IR138" s="902"/>
      <c r="IS138" s="902"/>
      <c r="IT138" s="902"/>
      <c r="IU138" s="902"/>
      <c r="IV138" s="902"/>
      <c r="IW138" s="902"/>
      <c r="IX138" s="902"/>
      <c r="IY138" s="902"/>
      <c r="IZ138" s="1365"/>
      <c r="JA138" s="1231">
        <f t="shared" ref="JA138:KQ138" si="1571">SUM(BW138*$DP$18)</f>
        <v>0</v>
      </c>
      <c r="JB138" s="1231">
        <f t="shared" si="1571"/>
        <v>0</v>
      </c>
      <c r="JC138" s="1231">
        <f t="shared" si="1571"/>
        <v>0</v>
      </c>
      <c r="JD138" s="942">
        <f t="shared" si="1571"/>
        <v>218.5</v>
      </c>
      <c r="JE138" s="942">
        <f t="shared" si="1571"/>
        <v>0</v>
      </c>
      <c r="JF138" s="943">
        <f t="shared" si="1571"/>
        <v>174.8</v>
      </c>
      <c r="JG138" s="944">
        <f t="shared" si="1571"/>
        <v>0</v>
      </c>
      <c r="JH138" s="944">
        <f t="shared" si="1571"/>
        <v>0</v>
      </c>
      <c r="JI138" s="944">
        <f t="shared" si="1571"/>
        <v>0</v>
      </c>
      <c r="JJ138" s="944">
        <f t="shared" si="1571"/>
        <v>0</v>
      </c>
      <c r="JK138" s="944">
        <f t="shared" si="1571"/>
        <v>0</v>
      </c>
      <c r="JL138" s="944">
        <f t="shared" si="1571"/>
        <v>0</v>
      </c>
      <c r="JM138" s="944">
        <f t="shared" si="1571"/>
        <v>0</v>
      </c>
      <c r="JN138" s="944">
        <f t="shared" si="1571"/>
        <v>0</v>
      </c>
      <c r="JO138" s="1231">
        <f t="shared" si="1571"/>
        <v>0</v>
      </c>
      <c r="JP138" s="942">
        <f t="shared" si="1571"/>
        <v>0</v>
      </c>
      <c r="JQ138" s="943">
        <f t="shared" si="1571"/>
        <v>0</v>
      </c>
      <c r="JR138" s="944">
        <f t="shared" si="1571"/>
        <v>65.55</v>
      </c>
      <c r="JS138" s="944">
        <f t="shared" si="1571"/>
        <v>0</v>
      </c>
      <c r="JT138" s="944">
        <f t="shared" si="1571"/>
        <v>43.7</v>
      </c>
      <c r="JU138" s="944">
        <f t="shared" si="1571"/>
        <v>0</v>
      </c>
      <c r="JV138" s="945">
        <f t="shared" si="1571"/>
        <v>0</v>
      </c>
      <c r="JW138" s="945">
        <f t="shared" si="1571"/>
        <v>0</v>
      </c>
      <c r="JX138" s="945">
        <f t="shared" si="1571"/>
        <v>0</v>
      </c>
      <c r="JY138" s="945">
        <f t="shared" si="1571"/>
        <v>0</v>
      </c>
      <c r="JZ138" s="945">
        <f t="shared" si="1571"/>
        <v>0</v>
      </c>
      <c r="KA138" s="945">
        <f t="shared" si="1571"/>
        <v>0</v>
      </c>
      <c r="KB138" s="945">
        <f t="shared" si="1571"/>
        <v>0</v>
      </c>
      <c r="KC138" s="945">
        <f t="shared" si="1571"/>
        <v>0</v>
      </c>
      <c r="KD138" s="946">
        <f t="shared" si="1571"/>
        <v>0</v>
      </c>
      <c r="KE138" s="946">
        <f t="shared" si="1571"/>
        <v>0</v>
      </c>
      <c r="KF138" s="946">
        <f t="shared" si="1571"/>
        <v>0</v>
      </c>
      <c r="KG138" s="946">
        <f t="shared" si="1571"/>
        <v>0</v>
      </c>
      <c r="KH138" s="946">
        <f t="shared" si="1571"/>
        <v>0</v>
      </c>
      <c r="KI138" s="946">
        <f t="shared" si="1571"/>
        <v>0</v>
      </c>
      <c r="KJ138" s="946">
        <f t="shared" si="1571"/>
        <v>0</v>
      </c>
      <c r="KK138" s="946">
        <f t="shared" si="1571"/>
        <v>0</v>
      </c>
      <c r="KL138" s="946">
        <f t="shared" si="1571"/>
        <v>0</v>
      </c>
      <c r="KM138" s="946">
        <f t="shared" si="1571"/>
        <v>0</v>
      </c>
      <c r="KN138" s="946">
        <f t="shared" si="1571"/>
        <v>0</v>
      </c>
      <c r="KO138" s="946">
        <f t="shared" si="1571"/>
        <v>0</v>
      </c>
      <c r="KP138" s="946">
        <f t="shared" si="1571"/>
        <v>0</v>
      </c>
      <c r="KQ138" s="946">
        <f t="shared" si="1571"/>
        <v>0</v>
      </c>
      <c r="KR138" s="898"/>
      <c r="KS138" s="898"/>
      <c r="KT138" s="898"/>
      <c r="KU138" s="898"/>
      <c r="KV138" s="898"/>
      <c r="KW138" s="898"/>
      <c r="KX138" s="898"/>
      <c r="KY138" s="898"/>
      <c r="KZ138" s="1363"/>
      <c r="LA138" s="1217">
        <f t="shared" ref="LA138:MM138" si="1572">SUM(JA138/$DO$18)</f>
        <v>0</v>
      </c>
      <c r="LB138" s="1217">
        <f t="shared" si="1572"/>
        <v>0</v>
      </c>
      <c r="LC138" s="1217">
        <f t="shared" si="1572"/>
        <v>0</v>
      </c>
      <c r="LD138" s="545">
        <f t="shared" si="1572"/>
        <v>57.72787318361955</v>
      </c>
      <c r="LE138" s="545">
        <f t="shared" si="1572"/>
        <v>0</v>
      </c>
      <c r="LF138" s="329">
        <f t="shared" si="1572"/>
        <v>46.182298546895645</v>
      </c>
      <c r="LG138" s="550">
        <f t="shared" si="1572"/>
        <v>0</v>
      </c>
      <c r="LH138" s="550">
        <f t="shared" si="1572"/>
        <v>0</v>
      </c>
      <c r="LI138" s="550">
        <f t="shared" si="1572"/>
        <v>0</v>
      </c>
      <c r="LJ138" s="550">
        <f t="shared" si="1572"/>
        <v>0</v>
      </c>
      <c r="LK138" s="550">
        <f t="shared" si="1572"/>
        <v>0</v>
      </c>
      <c r="LL138" s="550">
        <f t="shared" si="1572"/>
        <v>0</v>
      </c>
      <c r="LM138" s="550">
        <f t="shared" si="1572"/>
        <v>0</v>
      </c>
      <c r="LN138" s="550">
        <f t="shared" si="1572"/>
        <v>0</v>
      </c>
      <c r="LO138" s="1217">
        <f t="shared" si="1572"/>
        <v>0</v>
      </c>
      <c r="LP138" s="1217">
        <f t="shared" si="1572"/>
        <v>0</v>
      </c>
      <c r="LQ138" s="1217">
        <f t="shared" si="1572"/>
        <v>0</v>
      </c>
      <c r="LR138" s="550">
        <f t="shared" si="1572"/>
        <v>17.318361955085862</v>
      </c>
      <c r="LS138" s="550">
        <f t="shared" si="1572"/>
        <v>0</v>
      </c>
      <c r="LT138" s="550">
        <f t="shared" si="1572"/>
        <v>11.545574636723911</v>
      </c>
      <c r="LU138" s="550">
        <f t="shared" si="1572"/>
        <v>0</v>
      </c>
      <c r="LV138" s="932">
        <f t="shared" si="1572"/>
        <v>0</v>
      </c>
      <c r="LW138" s="932">
        <f t="shared" si="1572"/>
        <v>0</v>
      </c>
      <c r="LX138" s="932">
        <f t="shared" si="1572"/>
        <v>0</v>
      </c>
      <c r="LY138" s="932">
        <f t="shared" si="1572"/>
        <v>0</v>
      </c>
      <c r="LZ138" s="932">
        <f t="shared" si="1572"/>
        <v>0</v>
      </c>
      <c r="MA138" s="932">
        <f t="shared" si="1572"/>
        <v>0</v>
      </c>
      <c r="MB138" s="932">
        <f t="shared" si="1572"/>
        <v>0</v>
      </c>
      <c r="MC138" s="932">
        <f t="shared" si="1572"/>
        <v>0</v>
      </c>
      <c r="MD138" s="932">
        <f t="shared" si="1572"/>
        <v>0</v>
      </c>
      <c r="ME138" s="327">
        <f t="shared" si="1572"/>
        <v>0</v>
      </c>
      <c r="MF138" s="327">
        <f t="shared" si="1572"/>
        <v>0</v>
      </c>
      <c r="MG138" s="327">
        <f t="shared" si="1572"/>
        <v>0</v>
      </c>
      <c r="MH138" s="327">
        <f t="shared" si="1572"/>
        <v>0</v>
      </c>
      <c r="MI138" s="327">
        <f t="shared" si="1572"/>
        <v>0</v>
      </c>
      <c r="MJ138" s="327">
        <f t="shared" si="1572"/>
        <v>0</v>
      </c>
      <c r="MK138" s="327">
        <f t="shared" si="1572"/>
        <v>0</v>
      </c>
      <c r="ML138" s="327">
        <f t="shared" si="1572"/>
        <v>0</v>
      </c>
      <c r="MM138" s="327">
        <f t="shared" si="1572"/>
        <v>0</v>
      </c>
      <c r="MN138" s="327">
        <f t="shared" ref="MN138:MP138" si="1573">SUM(KN138/$DO$18)</f>
        <v>0</v>
      </c>
      <c r="MO138" s="327">
        <f t="shared" si="1573"/>
        <v>0</v>
      </c>
      <c r="MP138" s="327">
        <f t="shared" si="1573"/>
        <v>0</v>
      </c>
      <c r="MQ138" s="327">
        <f>SUM(KQ138/$DO$18)</f>
        <v>0</v>
      </c>
    </row>
    <row r="139" spans="1:510" s="317" customFormat="1" ht="15" hidden="1" customHeight="1" outlineLevel="1" thickTop="1" thickBot="1" x14ac:dyDescent="0.3">
      <c r="A139" s="381"/>
      <c r="B139" s="620" t="s">
        <v>965</v>
      </c>
      <c r="C139" s="877">
        <v>40000</v>
      </c>
      <c r="D139" s="621" t="s">
        <v>825</v>
      </c>
      <c r="E139" s="760">
        <f>(C139/64.55337)</f>
        <v>619.64232076497319</v>
      </c>
      <c r="F139" s="761"/>
      <c r="G139" s="622" t="s">
        <v>966</v>
      </c>
      <c r="H139" s="877">
        <v>40000</v>
      </c>
      <c r="I139" s="621" t="s">
        <v>825</v>
      </c>
      <c r="J139" s="762">
        <f>(H139/69.5388)</f>
        <v>575.21843920228707</v>
      </c>
      <c r="K139" s="756"/>
      <c r="L139" s="802" t="s">
        <v>1313</v>
      </c>
      <c r="M139" s="803"/>
      <c r="N139" s="804"/>
      <c r="O139" s="1539"/>
      <c r="P139" s="806"/>
      <c r="Q139" s="803"/>
      <c r="R139" s="804"/>
      <c r="S139" s="1539"/>
      <c r="T139" s="806"/>
      <c r="U139" s="803"/>
      <c r="V139" s="804"/>
      <c r="W139" s="1539"/>
      <c r="X139" s="806"/>
      <c r="Y139" s="803"/>
      <c r="Z139" s="804"/>
      <c r="AA139" s="1539"/>
      <c r="AB139" s="807"/>
      <c r="AC139" s="803"/>
      <c r="AD139" s="804"/>
      <c r="AE139" s="1539"/>
      <c r="AF139" s="806"/>
      <c r="AG139" s="803"/>
      <c r="AH139" s="804"/>
      <c r="AI139" s="1539"/>
      <c r="AJ139" s="806"/>
      <c r="AK139" s="803"/>
      <c r="AL139" s="804"/>
      <c r="AM139" s="1539"/>
      <c r="AN139" s="806"/>
      <c r="AO139" s="803"/>
      <c r="AP139" s="804"/>
      <c r="AQ139" s="1539"/>
      <c r="AR139" s="806"/>
      <c r="AS139" s="803"/>
      <c r="AT139" s="804"/>
      <c r="AU139" s="1539"/>
      <c r="AV139" s="806"/>
      <c r="AW139" s="803"/>
      <c r="AX139" s="804"/>
      <c r="AY139" s="1539"/>
      <c r="AZ139" s="806"/>
      <c r="BA139" s="803"/>
      <c r="BB139" s="808"/>
      <c r="BC139" s="805"/>
      <c r="BD139" s="806"/>
      <c r="BE139" s="803"/>
      <c r="BF139" s="805"/>
      <c r="BG139" s="806"/>
      <c r="BH139" s="806"/>
      <c r="BI139" s="806"/>
      <c r="BJ139" s="806"/>
      <c r="BK139" s="808"/>
      <c r="BL139" s="1593"/>
      <c r="BM139" s="1594"/>
      <c r="BN139" s="1595"/>
      <c r="BO139" s="1595"/>
      <c r="BP139" s="1583"/>
      <c r="BQ139" s="1484"/>
      <c r="BR139" s="734">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692">
        <f t="shared" si="1466"/>
        <v>0</v>
      </c>
      <c r="BT139" s="693">
        <f>AF131</f>
        <v>0</v>
      </c>
      <c r="BU139" s="1146" t="str">
        <f>$BU$19</f>
        <v>GH KoolBloom</v>
      </c>
      <c r="BV139" s="1159" t="str">
        <f>$BV$19</f>
        <v>Weight</v>
      </c>
      <c r="BW139" s="1239">
        <f>BW$19</f>
        <v>0</v>
      </c>
      <c r="BX139" s="1239">
        <f t="shared" ref="BX139:DM139" si="1574">BX$19</f>
        <v>0</v>
      </c>
      <c r="BY139" s="1239">
        <f t="shared" si="1574"/>
        <v>0</v>
      </c>
      <c r="BZ139" s="1240">
        <f t="shared" si="1574"/>
        <v>0.1</v>
      </c>
      <c r="CA139" s="1240">
        <f t="shared" si="1574"/>
        <v>0</v>
      </c>
      <c r="CB139" s="1241">
        <f t="shared" si="1574"/>
        <v>0.1</v>
      </c>
      <c r="CC139" s="1242">
        <f t="shared" si="1574"/>
        <v>0</v>
      </c>
      <c r="CD139" s="1242">
        <f t="shared" si="1574"/>
        <v>0</v>
      </c>
      <c r="CE139" s="1242">
        <f t="shared" si="1574"/>
        <v>0</v>
      </c>
      <c r="CF139" s="1242">
        <f t="shared" si="1574"/>
        <v>0</v>
      </c>
      <c r="CG139" s="1242">
        <f t="shared" si="1574"/>
        <v>0</v>
      </c>
      <c r="CH139" s="1242">
        <f t="shared" si="1574"/>
        <v>0</v>
      </c>
      <c r="CI139" s="1242">
        <f t="shared" si="1574"/>
        <v>0</v>
      </c>
      <c r="CJ139" s="1242">
        <f t="shared" si="1574"/>
        <v>0</v>
      </c>
      <c r="CK139" s="1239">
        <f t="shared" si="1574"/>
        <v>0</v>
      </c>
      <c r="CL139" s="1240">
        <f t="shared" si="1574"/>
        <v>0</v>
      </c>
      <c r="CM139" s="1241">
        <f t="shared" si="1574"/>
        <v>0</v>
      </c>
      <c r="CN139" s="1242">
        <f t="shared" si="1574"/>
        <v>0</v>
      </c>
      <c r="CO139" s="1242">
        <f t="shared" si="1574"/>
        <v>0</v>
      </c>
      <c r="CP139" s="1242">
        <f t="shared" si="1574"/>
        <v>0</v>
      </c>
      <c r="CQ139" s="1242">
        <f t="shared" si="1574"/>
        <v>0</v>
      </c>
      <c r="CR139" s="1243">
        <f t="shared" si="1574"/>
        <v>0</v>
      </c>
      <c r="CS139" s="1243">
        <f t="shared" si="1574"/>
        <v>0</v>
      </c>
      <c r="CT139" s="1243">
        <f t="shared" si="1574"/>
        <v>0</v>
      </c>
      <c r="CU139" s="1243">
        <f t="shared" si="1574"/>
        <v>0</v>
      </c>
      <c r="CV139" s="1243">
        <f t="shared" si="1574"/>
        <v>0</v>
      </c>
      <c r="CW139" s="1243">
        <f t="shared" si="1574"/>
        <v>0</v>
      </c>
      <c r="CX139" s="1243">
        <f t="shared" si="1574"/>
        <v>0</v>
      </c>
      <c r="CY139" s="1243">
        <f t="shared" si="1574"/>
        <v>0</v>
      </c>
      <c r="CZ139" s="1244">
        <f t="shared" si="1574"/>
        <v>0</v>
      </c>
      <c r="DA139" s="1244">
        <f t="shared" si="1574"/>
        <v>0</v>
      </c>
      <c r="DB139" s="1244">
        <f t="shared" si="1574"/>
        <v>0</v>
      </c>
      <c r="DC139" s="1244">
        <f t="shared" si="1574"/>
        <v>0</v>
      </c>
      <c r="DD139" s="1244">
        <f t="shared" si="1574"/>
        <v>0</v>
      </c>
      <c r="DE139" s="1244">
        <f t="shared" si="1574"/>
        <v>0</v>
      </c>
      <c r="DF139" s="1244">
        <f t="shared" si="1574"/>
        <v>0</v>
      </c>
      <c r="DG139" s="1244">
        <f t="shared" si="1574"/>
        <v>0</v>
      </c>
      <c r="DH139" s="1244">
        <f t="shared" si="1574"/>
        <v>0</v>
      </c>
      <c r="DI139" s="1244">
        <f t="shared" si="1574"/>
        <v>0</v>
      </c>
      <c r="DJ139" s="1244">
        <f t="shared" si="1574"/>
        <v>0</v>
      </c>
      <c r="DK139" s="1244">
        <f t="shared" si="1574"/>
        <v>0</v>
      </c>
      <c r="DL139" s="1244">
        <f t="shared" si="1574"/>
        <v>0</v>
      </c>
      <c r="DM139" s="1244">
        <f t="shared" si="1574"/>
        <v>0</v>
      </c>
      <c r="DN139" s="933"/>
      <c r="DT139" s="739"/>
      <c r="EM139" s="898"/>
      <c r="EN139" s="898"/>
      <c r="EO139" s="898"/>
      <c r="EP139" s="898"/>
      <c r="EQ139" s="898"/>
      <c r="ER139" s="898"/>
      <c r="ES139" s="898"/>
      <c r="ET139" s="898"/>
      <c r="EU139" s="898"/>
      <c r="EV139" s="898"/>
      <c r="EW139" s="898"/>
      <c r="EX139" s="898"/>
      <c r="EY139" s="898"/>
      <c r="EZ139" s="1348" t="str">
        <f t="shared" si="1468"/>
        <v>GH KoolBloom</v>
      </c>
      <c r="FA139" s="1224">
        <f t="shared" si="1469"/>
        <v>0</v>
      </c>
      <c r="FB139" s="1224">
        <f t="shared" si="1470"/>
        <v>0</v>
      </c>
      <c r="FC139" s="1224">
        <f t="shared" si="1471"/>
        <v>0</v>
      </c>
      <c r="FD139" s="544">
        <f t="shared" si="1472"/>
        <v>0</v>
      </c>
      <c r="FE139" s="544">
        <f t="shared" si="1473"/>
        <v>0</v>
      </c>
      <c r="FF139" s="324">
        <f t="shared" si="1474"/>
        <v>0</v>
      </c>
      <c r="FG139" s="549">
        <f t="shared" si="1475"/>
        <v>0</v>
      </c>
      <c r="FH139" s="549">
        <f t="shared" si="1476"/>
        <v>0</v>
      </c>
      <c r="FI139" s="549">
        <f t="shared" si="1477"/>
        <v>0</v>
      </c>
      <c r="FJ139" s="549">
        <f t="shared" si="1478"/>
        <v>0</v>
      </c>
      <c r="FK139" s="549">
        <f t="shared" si="1479"/>
        <v>0</v>
      </c>
      <c r="FL139" s="549">
        <f t="shared" si="1480"/>
        <v>0</v>
      </c>
      <c r="FM139" s="549">
        <f t="shared" si="1481"/>
        <v>0</v>
      </c>
      <c r="FN139" s="549">
        <f t="shared" si="1482"/>
        <v>0</v>
      </c>
      <c r="FO139" s="1203">
        <f t="shared" si="1483"/>
        <v>0</v>
      </c>
      <c r="FP139" s="544">
        <f t="shared" si="1484"/>
        <v>0</v>
      </c>
      <c r="FQ139" s="324">
        <f t="shared" si="1485"/>
        <v>0</v>
      </c>
      <c r="FR139" s="548">
        <f t="shared" si="1486"/>
        <v>0</v>
      </c>
      <c r="FS139" s="548">
        <f t="shared" si="1487"/>
        <v>0</v>
      </c>
      <c r="FT139" s="548">
        <f t="shared" si="1558"/>
        <v>0</v>
      </c>
      <c r="FU139" s="548">
        <f t="shared" si="1488"/>
        <v>0</v>
      </c>
      <c r="FV139" s="928">
        <f t="shared" si="1489"/>
        <v>0</v>
      </c>
      <c r="FW139" s="928">
        <f t="shared" si="1490"/>
        <v>0</v>
      </c>
      <c r="FX139" s="928">
        <f t="shared" si="1491"/>
        <v>0</v>
      </c>
      <c r="FY139" s="928">
        <f t="shared" si="1492"/>
        <v>0</v>
      </c>
      <c r="FZ139" s="928">
        <f t="shared" si="1493"/>
        <v>0</v>
      </c>
      <c r="GA139" s="928">
        <f t="shared" si="1494"/>
        <v>0</v>
      </c>
      <c r="GB139" s="928">
        <f t="shared" si="1495"/>
        <v>0</v>
      </c>
      <c r="GC139" s="928">
        <f t="shared" si="1496"/>
        <v>0</v>
      </c>
      <c r="GD139" s="326">
        <f t="shared" si="1497"/>
        <v>0</v>
      </c>
      <c r="GE139" s="326">
        <f t="shared" si="1498"/>
        <v>0</v>
      </c>
      <c r="GF139" s="326">
        <f t="shared" si="1499"/>
        <v>0</v>
      </c>
      <c r="GG139" s="326">
        <f t="shared" si="1500"/>
        <v>0</v>
      </c>
      <c r="GH139" s="326">
        <f t="shared" si="1501"/>
        <v>0</v>
      </c>
      <c r="GI139" s="326">
        <f t="shared" si="1502"/>
        <v>0</v>
      </c>
      <c r="GJ139" s="326">
        <f t="shared" si="1503"/>
        <v>0</v>
      </c>
      <c r="GK139" s="326">
        <f t="shared" si="1504"/>
        <v>0</v>
      </c>
      <c r="GL139" s="326">
        <f t="shared" si="1505"/>
        <v>0</v>
      </c>
      <c r="GM139" s="326">
        <f t="shared" si="1506"/>
        <v>0</v>
      </c>
      <c r="GN139" s="326">
        <f t="shared" si="1507"/>
        <v>0</v>
      </c>
      <c r="GO139" s="326">
        <f t="shared" si="1508"/>
        <v>0</v>
      </c>
      <c r="GP139" s="326">
        <f t="shared" si="1509"/>
        <v>0</v>
      </c>
      <c r="GQ139" s="326">
        <f t="shared" si="1510"/>
        <v>0</v>
      </c>
      <c r="GR139" s="898"/>
      <c r="GS139" s="898"/>
      <c r="GT139" s="898"/>
      <c r="GU139" s="898"/>
      <c r="GV139" s="898"/>
      <c r="GW139" s="898"/>
      <c r="GX139" s="898"/>
      <c r="GY139" s="898"/>
      <c r="GZ139" s="1375"/>
      <c r="HA139" s="1225">
        <f t="shared" si="1511"/>
        <v>0</v>
      </c>
      <c r="HB139" s="1225">
        <f t="shared" si="1512"/>
        <v>0</v>
      </c>
      <c r="HC139" s="1225">
        <f t="shared" si="1513"/>
        <v>0</v>
      </c>
      <c r="HD139" s="542">
        <f t="shared" si="1514"/>
        <v>0</v>
      </c>
      <c r="HE139" s="542">
        <f t="shared" si="1515"/>
        <v>0</v>
      </c>
      <c r="HF139" s="321">
        <f t="shared" si="1516"/>
        <v>0</v>
      </c>
      <c r="HG139" s="547">
        <f t="shared" si="1517"/>
        <v>0</v>
      </c>
      <c r="HH139" s="547">
        <f t="shared" si="1518"/>
        <v>0</v>
      </c>
      <c r="HI139" s="547">
        <f t="shared" si="1519"/>
        <v>0</v>
      </c>
      <c r="HJ139" s="547">
        <f t="shared" si="1520"/>
        <v>0</v>
      </c>
      <c r="HK139" s="547">
        <f t="shared" si="1521"/>
        <v>0</v>
      </c>
      <c r="HL139" s="547">
        <f t="shared" si="1522"/>
        <v>0</v>
      </c>
      <c r="HM139" s="547">
        <f t="shared" si="1523"/>
        <v>0</v>
      </c>
      <c r="HN139" s="547">
        <f t="shared" si="1524"/>
        <v>0</v>
      </c>
      <c r="HO139" s="1225">
        <f t="shared" si="1525"/>
        <v>0</v>
      </c>
      <c r="HP139" s="542">
        <f t="shared" si="1526"/>
        <v>0</v>
      </c>
      <c r="HQ139" s="321">
        <f t="shared" si="1527"/>
        <v>0</v>
      </c>
      <c r="HR139" s="547">
        <f t="shared" si="1528"/>
        <v>0</v>
      </c>
      <c r="HS139" s="547">
        <f t="shared" si="1529"/>
        <v>0</v>
      </c>
      <c r="HT139" s="547">
        <f t="shared" si="1530"/>
        <v>0</v>
      </c>
      <c r="HU139" s="547">
        <f t="shared" si="1531"/>
        <v>0</v>
      </c>
      <c r="HV139" s="931">
        <f t="shared" si="1532"/>
        <v>0</v>
      </c>
      <c r="HW139" s="931">
        <f t="shared" si="1533"/>
        <v>0</v>
      </c>
      <c r="HX139" s="931">
        <f t="shared" si="1534"/>
        <v>0</v>
      </c>
      <c r="HY139" s="931">
        <f t="shared" si="1535"/>
        <v>0</v>
      </c>
      <c r="HZ139" s="931">
        <f t="shared" si="1536"/>
        <v>0</v>
      </c>
      <c r="IA139" s="931">
        <f t="shared" si="1537"/>
        <v>0</v>
      </c>
      <c r="IB139" s="931">
        <f t="shared" si="1538"/>
        <v>0</v>
      </c>
      <c r="IC139" s="931">
        <f t="shared" si="1539"/>
        <v>0</v>
      </c>
      <c r="ID139" s="1226">
        <f t="shared" si="1540"/>
        <v>0</v>
      </c>
      <c r="IE139" s="1226">
        <f t="shared" si="1541"/>
        <v>0</v>
      </c>
      <c r="IF139" s="1226">
        <f t="shared" si="1542"/>
        <v>0</v>
      </c>
      <c r="IG139" s="1226">
        <f t="shared" si="1543"/>
        <v>0</v>
      </c>
      <c r="IH139" s="1226">
        <f t="shared" si="1544"/>
        <v>0</v>
      </c>
      <c r="II139" s="1226">
        <f t="shared" si="1545"/>
        <v>0</v>
      </c>
      <c r="IJ139" s="1226">
        <f t="shared" si="1546"/>
        <v>0</v>
      </c>
      <c r="IK139" s="1226">
        <f t="shared" si="1547"/>
        <v>0</v>
      </c>
      <c r="IL139" s="1226">
        <f t="shared" si="1548"/>
        <v>0</v>
      </c>
      <c r="IM139" s="1226">
        <f t="shared" si="1549"/>
        <v>0</v>
      </c>
      <c r="IN139" s="1226">
        <f t="shared" si="1550"/>
        <v>0</v>
      </c>
      <c r="IO139" s="1226">
        <f t="shared" si="1551"/>
        <v>0</v>
      </c>
      <c r="IP139" s="1226">
        <f t="shared" si="1552"/>
        <v>0</v>
      </c>
      <c r="IQ139" s="1226">
        <f t="shared" si="1553"/>
        <v>0</v>
      </c>
      <c r="IR139" s="902"/>
      <c r="IS139" s="902"/>
      <c r="IT139" s="902"/>
      <c r="IU139" s="902"/>
      <c r="IV139" s="902"/>
      <c r="IW139" s="902"/>
      <c r="IX139" s="902"/>
      <c r="IY139" s="902"/>
      <c r="IZ139" s="1365"/>
      <c r="JA139" s="1231">
        <f t="shared" ref="JA139:KQ139" si="1575">SUM(BW139*$DP$19)</f>
        <v>0</v>
      </c>
      <c r="JB139" s="1231">
        <f t="shared" si="1575"/>
        <v>0</v>
      </c>
      <c r="JC139" s="1231">
        <f t="shared" si="1575"/>
        <v>0</v>
      </c>
      <c r="JD139" s="942">
        <f t="shared" si="1575"/>
        <v>450</v>
      </c>
      <c r="JE139" s="942">
        <f t="shared" si="1575"/>
        <v>0</v>
      </c>
      <c r="JF139" s="943">
        <f t="shared" si="1575"/>
        <v>450</v>
      </c>
      <c r="JG139" s="944">
        <f t="shared" si="1575"/>
        <v>0</v>
      </c>
      <c r="JH139" s="944">
        <f t="shared" si="1575"/>
        <v>0</v>
      </c>
      <c r="JI139" s="944">
        <f t="shared" si="1575"/>
        <v>0</v>
      </c>
      <c r="JJ139" s="944">
        <f t="shared" si="1575"/>
        <v>0</v>
      </c>
      <c r="JK139" s="944">
        <f t="shared" si="1575"/>
        <v>0</v>
      </c>
      <c r="JL139" s="944">
        <f t="shared" si="1575"/>
        <v>0</v>
      </c>
      <c r="JM139" s="944">
        <f t="shared" si="1575"/>
        <v>0</v>
      </c>
      <c r="JN139" s="944">
        <f t="shared" si="1575"/>
        <v>0</v>
      </c>
      <c r="JO139" s="1231">
        <f t="shared" si="1575"/>
        <v>0</v>
      </c>
      <c r="JP139" s="942">
        <f t="shared" si="1575"/>
        <v>0</v>
      </c>
      <c r="JQ139" s="943">
        <f t="shared" si="1575"/>
        <v>0</v>
      </c>
      <c r="JR139" s="944">
        <f t="shared" si="1575"/>
        <v>0</v>
      </c>
      <c r="JS139" s="944">
        <f t="shared" si="1575"/>
        <v>0</v>
      </c>
      <c r="JT139" s="944">
        <f t="shared" si="1575"/>
        <v>0</v>
      </c>
      <c r="JU139" s="944">
        <f t="shared" si="1575"/>
        <v>0</v>
      </c>
      <c r="JV139" s="945">
        <f t="shared" si="1575"/>
        <v>0</v>
      </c>
      <c r="JW139" s="945">
        <f t="shared" si="1575"/>
        <v>0</v>
      </c>
      <c r="JX139" s="945">
        <f t="shared" si="1575"/>
        <v>0</v>
      </c>
      <c r="JY139" s="945">
        <f t="shared" si="1575"/>
        <v>0</v>
      </c>
      <c r="JZ139" s="945">
        <f t="shared" si="1575"/>
        <v>0</v>
      </c>
      <c r="KA139" s="945">
        <f t="shared" si="1575"/>
        <v>0</v>
      </c>
      <c r="KB139" s="945">
        <f t="shared" si="1575"/>
        <v>0</v>
      </c>
      <c r="KC139" s="945">
        <f t="shared" si="1575"/>
        <v>0</v>
      </c>
      <c r="KD139" s="946">
        <f t="shared" si="1575"/>
        <v>0</v>
      </c>
      <c r="KE139" s="946">
        <f t="shared" si="1575"/>
        <v>0</v>
      </c>
      <c r="KF139" s="946">
        <f t="shared" si="1575"/>
        <v>0</v>
      </c>
      <c r="KG139" s="946">
        <f t="shared" si="1575"/>
        <v>0</v>
      </c>
      <c r="KH139" s="946">
        <f t="shared" si="1575"/>
        <v>0</v>
      </c>
      <c r="KI139" s="946">
        <f t="shared" si="1575"/>
        <v>0</v>
      </c>
      <c r="KJ139" s="946">
        <f t="shared" si="1575"/>
        <v>0</v>
      </c>
      <c r="KK139" s="946">
        <f t="shared" si="1575"/>
        <v>0</v>
      </c>
      <c r="KL139" s="946">
        <f t="shared" si="1575"/>
        <v>0</v>
      </c>
      <c r="KM139" s="946">
        <f t="shared" si="1575"/>
        <v>0</v>
      </c>
      <c r="KN139" s="946">
        <f t="shared" si="1575"/>
        <v>0</v>
      </c>
      <c r="KO139" s="946">
        <f t="shared" si="1575"/>
        <v>0</v>
      </c>
      <c r="KP139" s="946">
        <f t="shared" si="1575"/>
        <v>0</v>
      </c>
      <c r="KQ139" s="946">
        <f t="shared" si="1575"/>
        <v>0</v>
      </c>
      <c r="KR139" s="898"/>
      <c r="KS139" s="898"/>
      <c r="KT139" s="898"/>
      <c r="KU139" s="898"/>
      <c r="KV139" s="898"/>
      <c r="KW139" s="898"/>
      <c r="KX139" s="898"/>
      <c r="KY139" s="898"/>
      <c r="KZ139" s="1363"/>
      <c r="LA139" s="1217">
        <f t="shared" ref="LA139:MM139" si="1576">SUM(JA139/$DO$19)</f>
        <v>0</v>
      </c>
      <c r="LB139" s="1217">
        <f t="shared" si="1576"/>
        <v>0</v>
      </c>
      <c r="LC139" s="1217">
        <f t="shared" si="1576"/>
        <v>0</v>
      </c>
      <c r="LD139" s="545">
        <f t="shared" si="1576"/>
        <v>118.89035667107001</v>
      </c>
      <c r="LE139" s="545">
        <f t="shared" si="1576"/>
        <v>0</v>
      </c>
      <c r="LF139" s="329">
        <f t="shared" si="1576"/>
        <v>118.89035667107001</v>
      </c>
      <c r="LG139" s="550">
        <f t="shared" si="1576"/>
        <v>0</v>
      </c>
      <c r="LH139" s="550">
        <f t="shared" si="1576"/>
        <v>0</v>
      </c>
      <c r="LI139" s="550">
        <f t="shared" si="1576"/>
        <v>0</v>
      </c>
      <c r="LJ139" s="550">
        <f t="shared" si="1576"/>
        <v>0</v>
      </c>
      <c r="LK139" s="550">
        <f t="shared" si="1576"/>
        <v>0</v>
      </c>
      <c r="LL139" s="550">
        <f t="shared" si="1576"/>
        <v>0</v>
      </c>
      <c r="LM139" s="550">
        <f t="shared" si="1576"/>
        <v>0</v>
      </c>
      <c r="LN139" s="550">
        <f t="shared" si="1576"/>
        <v>0</v>
      </c>
      <c r="LO139" s="1217">
        <f t="shared" si="1576"/>
        <v>0</v>
      </c>
      <c r="LP139" s="1217">
        <f t="shared" si="1576"/>
        <v>0</v>
      </c>
      <c r="LQ139" s="1217">
        <f t="shared" si="1576"/>
        <v>0</v>
      </c>
      <c r="LR139" s="550">
        <f t="shared" si="1576"/>
        <v>0</v>
      </c>
      <c r="LS139" s="550">
        <f t="shared" si="1576"/>
        <v>0</v>
      </c>
      <c r="LT139" s="550">
        <f t="shared" si="1576"/>
        <v>0</v>
      </c>
      <c r="LU139" s="550">
        <f t="shared" si="1576"/>
        <v>0</v>
      </c>
      <c r="LV139" s="932">
        <f t="shared" si="1576"/>
        <v>0</v>
      </c>
      <c r="LW139" s="932">
        <f t="shared" si="1576"/>
        <v>0</v>
      </c>
      <c r="LX139" s="932">
        <f t="shared" si="1576"/>
        <v>0</v>
      </c>
      <c r="LY139" s="932">
        <f t="shared" si="1576"/>
        <v>0</v>
      </c>
      <c r="LZ139" s="932">
        <f t="shared" si="1576"/>
        <v>0</v>
      </c>
      <c r="MA139" s="932">
        <f t="shared" si="1576"/>
        <v>0</v>
      </c>
      <c r="MB139" s="932">
        <f t="shared" si="1576"/>
        <v>0</v>
      </c>
      <c r="MC139" s="932">
        <f t="shared" si="1576"/>
        <v>0</v>
      </c>
      <c r="MD139" s="932">
        <f t="shared" si="1576"/>
        <v>0</v>
      </c>
      <c r="ME139" s="327">
        <f t="shared" si="1576"/>
        <v>0</v>
      </c>
      <c r="MF139" s="327">
        <f t="shared" si="1576"/>
        <v>0</v>
      </c>
      <c r="MG139" s="327">
        <f t="shared" si="1576"/>
        <v>0</v>
      </c>
      <c r="MH139" s="327">
        <f t="shared" si="1576"/>
        <v>0</v>
      </c>
      <c r="MI139" s="327">
        <f t="shared" si="1576"/>
        <v>0</v>
      </c>
      <c r="MJ139" s="327">
        <f t="shared" si="1576"/>
        <v>0</v>
      </c>
      <c r="MK139" s="327">
        <f t="shared" si="1576"/>
        <v>0</v>
      </c>
      <c r="ML139" s="327">
        <f t="shared" si="1576"/>
        <v>0</v>
      </c>
      <c r="MM139" s="327">
        <f t="shared" si="1576"/>
        <v>0</v>
      </c>
      <c r="MN139" s="327">
        <f t="shared" ref="MN139:MP139" si="1577">SUM(KN139/$DO$19)</f>
        <v>0</v>
      </c>
      <c r="MO139" s="327">
        <f t="shared" si="1577"/>
        <v>0</v>
      </c>
      <c r="MP139" s="327">
        <f t="shared" si="1577"/>
        <v>0</v>
      </c>
      <c r="MQ139" s="327">
        <f>SUM(KQ139/$DO$19)</f>
        <v>0</v>
      </c>
    </row>
    <row r="140" spans="1:510" s="317" customFormat="1" ht="15" hidden="1" customHeight="1" outlineLevel="1" thickTop="1" thickBot="1" x14ac:dyDescent="0.3">
      <c r="A140" s="381"/>
      <c r="B140" s="1911" t="s">
        <v>962</v>
      </c>
      <c r="C140" s="1912"/>
      <c r="D140" s="655"/>
      <c r="E140" s="763"/>
      <c r="F140" s="757"/>
      <c r="G140" s="626"/>
      <c r="H140" s="627"/>
      <c r="I140" s="628"/>
      <c r="J140" s="812"/>
      <c r="K140" s="757"/>
      <c r="L140" s="878" t="s">
        <v>1314</v>
      </c>
      <c r="M140" s="813"/>
      <c r="N140" s="814"/>
      <c r="O140" s="1537"/>
      <c r="P140" s="815"/>
      <c r="Q140" s="813"/>
      <c r="R140" s="814"/>
      <c r="S140" s="1537"/>
      <c r="T140" s="815"/>
      <c r="U140" s="813"/>
      <c r="V140" s="814"/>
      <c r="W140" s="1537"/>
      <c r="X140" s="815"/>
      <c r="Y140" s="813"/>
      <c r="Z140" s="814"/>
      <c r="AA140" s="1537"/>
      <c r="AB140" s="815"/>
      <c r="AC140" s="813"/>
      <c r="AD140" s="814"/>
      <c r="AE140" s="1537"/>
      <c r="AF140" s="815"/>
      <c r="AG140" s="813"/>
      <c r="AH140" s="814"/>
      <c r="AI140" s="1537"/>
      <c r="AJ140" s="815"/>
      <c r="AK140" s="813"/>
      <c r="AL140" s="814"/>
      <c r="AM140" s="1537"/>
      <c r="AN140" s="815"/>
      <c r="AO140" s="813"/>
      <c r="AP140" s="814"/>
      <c r="AQ140" s="1537"/>
      <c r="AR140" s="815"/>
      <c r="AS140" s="813"/>
      <c r="AT140" s="814"/>
      <c r="AU140" s="1537"/>
      <c r="AV140" s="815"/>
      <c r="AW140" s="813"/>
      <c r="AX140" s="814"/>
      <c r="AY140" s="1537"/>
      <c r="AZ140" s="815"/>
      <c r="BA140" s="813"/>
      <c r="BB140" s="816"/>
      <c r="BC140" s="757"/>
      <c r="BD140" s="815"/>
      <c r="BE140" s="813"/>
      <c r="BF140" s="757"/>
      <c r="BG140" s="815"/>
      <c r="BH140" s="815"/>
      <c r="BI140" s="815"/>
      <c r="BJ140" s="815"/>
      <c r="BK140" s="816"/>
      <c r="BL140" s="1584"/>
      <c r="BM140" s="1585"/>
      <c r="BN140" s="1586"/>
      <c r="BO140" s="1586"/>
      <c r="BP140" s="1587"/>
      <c r="BQ140" s="1484"/>
      <c r="BR140" s="734">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17.151919643206096</v>
      </c>
      <c r="BS140" s="692">
        <f t="shared" si="1466"/>
        <v>17.151919643206096</v>
      </c>
      <c r="BT140" s="693">
        <f>AJ131</f>
        <v>1.5</v>
      </c>
      <c r="BU140" s="1146" t="str">
        <f>$BU$20</f>
        <v>GH Floralicious+</v>
      </c>
      <c r="BV140" s="1159" t="str">
        <f>$BV$20</f>
        <v>Aroma</v>
      </c>
      <c r="BW140" s="1239">
        <f>BW$20</f>
        <v>0</v>
      </c>
      <c r="BX140" s="1239">
        <f t="shared" ref="BX140:DM140" si="1578">BX$20</f>
        <v>0.02</v>
      </c>
      <c r="BY140" s="1239">
        <f t="shared" si="1578"/>
        <v>0</v>
      </c>
      <c r="BZ140" s="1240">
        <f t="shared" si="1578"/>
        <v>8.0000000000000002E-3</v>
      </c>
      <c r="CA140" s="1240">
        <f t="shared" si="1578"/>
        <v>0</v>
      </c>
      <c r="CB140" s="1241">
        <f t="shared" si="1578"/>
        <v>5.0000000000000001E-3</v>
      </c>
      <c r="CC140" s="1242">
        <f t="shared" si="1578"/>
        <v>0</v>
      </c>
      <c r="CD140" s="1242">
        <f t="shared" si="1578"/>
        <v>0</v>
      </c>
      <c r="CE140" s="1242">
        <f t="shared" si="1578"/>
        <v>0</v>
      </c>
      <c r="CF140" s="1242">
        <f t="shared" si="1578"/>
        <v>0</v>
      </c>
      <c r="CG140" s="1242">
        <f t="shared" si="1578"/>
        <v>0</v>
      </c>
      <c r="CH140" s="1242">
        <f t="shared" si="1578"/>
        <v>0</v>
      </c>
      <c r="CI140" s="1242">
        <f t="shared" si="1578"/>
        <v>0</v>
      </c>
      <c r="CJ140" s="1242">
        <f t="shared" si="1578"/>
        <v>0</v>
      </c>
      <c r="CK140" s="1239">
        <f t="shared" si="1578"/>
        <v>0</v>
      </c>
      <c r="CL140" s="1240">
        <f t="shared" si="1578"/>
        <v>0</v>
      </c>
      <c r="CM140" s="1241">
        <f t="shared" si="1578"/>
        <v>0</v>
      </c>
      <c r="CN140" s="1242">
        <f t="shared" si="1578"/>
        <v>0</v>
      </c>
      <c r="CO140" s="1242">
        <f t="shared" si="1578"/>
        <v>0</v>
      </c>
      <c r="CP140" s="1242">
        <f t="shared" si="1578"/>
        <v>0</v>
      </c>
      <c r="CQ140" s="1242">
        <f t="shared" si="1578"/>
        <v>0</v>
      </c>
      <c r="CR140" s="1243">
        <f t="shared" si="1578"/>
        <v>0</v>
      </c>
      <c r="CS140" s="1243">
        <f t="shared" si="1578"/>
        <v>0</v>
      </c>
      <c r="CT140" s="1243">
        <f t="shared" si="1578"/>
        <v>0</v>
      </c>
      <c r="CU140" s="1243">
        <f t="shared" si="1578"/>
        <v>0</v>
      </c>
      <c r="CV140" s="1243">
        <f t="shared" si="1578"/>
        <v>0</v>
      </c>
      <c r="CW140" s="1243">
        <f t="shared" si="1578"/>
        <v>0</v>
      </c>
      <c r="CX140" s="1243">
        <f t="shared" si="1578"/>
        <v>0</v>
      </c>
      <c r="CY140" s="1243">
        <f t="shared" si="1578"/>
        <v>0</v>
      </c>
      <c r="CZ140" s="1244">
        <f t="shared" si="1578"/>
        <v>0</v>
      </c>
      <c r="DA140" s="1244">
        <f t="shared" si="1578"/>
        <v>8.4999999999999995E-4</v>
      </c>
      <c r="DB140" s="1244">
        <f t="shared" si="1578"/>
        <v>8.9999999999999993E-3</v>
      </c>
      <c r="DC140" s="1244">
        <f t="shared" si="1578"/>
        <v>1.15E-3</v>
      </c>
      <c r="DD140" s="1244">
        <f t="shared" si="1578"/>
        <v>0</v>
      </c>
      <c r="DE140" s="1244">
        <f t="shared" si="1578"/>
        <v>0</v>
      </c>
      <c r="DF140" s="1244">
        <f t="shared" si="1578"/>
        <v>0</v>
      </c>
      <c r="DG140" s="1244">
        <f t="shared" si="1578"/>
        <v>0</v>
      </c>
      <c r="DH140" s="1244">
        <f t="shared" si="1578"/>
        <v>0</v>
      </c>
      <c r="DI140" s="1244">
        <f t="shared" si="1578"/>
        <v>0</v>
      </c>
      <c r="DJ140" s="1244">
        <f t="shared" si="1578"/>
        <v>0</v>
      </c>
      <c r="DK140" s="1244">
        <f t="shared" si="1578"/>
        <v>0</v>
      </c>
      <c r="DL140" s="1244">
        <f t="shared" si="1578"/>
        <v>0</v>
      </c>
      <c r="DM140" s="1244">
        <f t="shared" si="1578"/>
        <v>0</v>
      </c>
      <c r="DN140" s="933"/>
      <c r="DT140" s="739"/>
      <c r="EM140" s="898"/>
      <c r="EN140" s="898"/>
      <c r="EO140" s="898"/>
      <c r="EP140" s="898"/>
      <c r="EQ140" s="898"/>
      <c r="ER140" s="898"/>
      <c r="ES140" s="898"/>
      <c r="ET140" s="898"/>
      <c r="EU140" s="898"/>
      <c r="EV140" s="898"/>
      <c r="EW140" s="898"/>
      <c r="EX140" s="898"/>
      <c r="EY140" s="898"/>
      <c r="EZ140" s="1348" t="str">
        <f t="shared" si="1468"/>
        <v>GH Floralicious+</v>
      </c>
      <c r="FA140" s="1224">
        <f t="shared" si="1469"/>
        <v>0</v>
      </c>
      <c r="FB140" s="1224">
        <f t="shared" si="1470"/>
        <v>0.03</v>
      </c>
      <c r="FC140" s="1224">
        <f t="shared" si="1471"/>
        <v>0</v>
      </c>
      <c r="FD140" s="544">
        <f t="shared" si="1472"/>
        <v>5.2368000000000007E-3</v>
      </c>
      <c r="FE140" s="544">
        <f t="shared" si="1473"/>
        <v>0</v>
      </c>
      <c r="FF140" s="324">
        <f t="shared" si="1474"/>
        <v>6.2257499999999995E-3</v>
      </c>
      <c r="FG140" s="549">
        <f t="shared" si="1475"/>
        <v>0</v>
      </c>
      <c r="FH140" s="549">
        <f t="shared" si="1476"/>
        <v>0</v>
      </c>
      <c r="FI140" s="549">
        <f t="shared" si="1477"/>
        <v>0</v>
      </c>
      <c r="FJ140" s="549">
        <f t="shared" si="1478"/>
        <v>0</v>
      </c>
      <c r="FK140" s="549">
        <f t="shared" si="1479"/>
        <v>0</v>
      </c>
      <c r="FL140" s="549">
        <f t="shared" si="1480"/>
        <v>0</v>
      </c>
      <c r="FM140" s="549">
        <f t="shared" si="1481"/>
        <v>0</v>
      </c>
      <c r="FN140" s="549">
        <f t="shared" si="1482"/>
        <v>0</v>
      </c>
      <c r="FO140" s="1203">
        <f t="shared" si="1483"/>
        <v>0.03</v>
      </c>
      <c r="FP140" s="544">
        <f t="shared" si="1484"/>
        <v>5.2368000000000007E-3</v>
      </c>
      <c r="FQ140" s="324">
        <f t="shared" si="1485"/>
        <v>6.2257499999999995E-3</v>
      </c>
      <c r="FR140" s="548">
        <f t="shared" si="1486"/>
        <v>0</v>
      </c>
      <c r="FS140" s="548">
        <f t="shared" si="1487"/>
        <v>0</v>
      </c>
      <c r="FT140" s="548">
        <f t="shared" si="1558"/>
        <v>0</v>
      </c>
      <c r="FU140" s="548">
        <f t="shared" si="1488"/>
        <v>0</v>
      </c>
      <c r="FV140" s="928">
        <f t="shared" si="1489"/>
        <v>0</v>
      </c>
      <c r="FW140" s="928">
        <f t="shared" si="1490"/>
        <v>0</v>
      </c>
      <c r="FX140" s="928">
        <f t="shared" si="1491"/>
        <v>0</v>
      </c>
      <c r="FY140" s="928">
        <f t="shared" si="1492"/>
        <v>0</v>
      </c>
      <c r="FZ140" s="928">
        <f t="shared" si="1493"/>
        <v>0</v>
      </c>
      <c r="GA140" s="928">
        <f t="shared" si="1494"/>
        <v>0</v>
      </c>
      <c r="GB140" s="928">
        <f t="shared" si="1495"/>
        <v>0</v>
      </c>
      <c r="GC140" s="928">
        <f t="shared" si="1496"/>
        <v>0</v>
      </c>
      <c r="GD140" s="326">
        <f t="shared" si="1497"/>
        <v>0</v>
      </c>
      <c r="GE140" s="326">
        <f t="shared" si="1498"/>
        <v>1.2749999999999999E-3</v>
      </c>
      <c r="GF140" s="326">
        <f t="shared" si="1499"/>
        <v>1.3499999999999998E-2</v>
      </c>
      <c r="GG140" s="326">
        <f t="shared" si="1500"/>
        <v>1.725E-3</v>
      </c>
      <c r="GH140" s="326">
        <f t="shared" si="1501"/>
        <v>0</v>
      </c>
      <c r="GI140" s="326">
        <f t="shared" si="1502"/>
        <v>0</v>
      </c>
      <c r="GJ140" s="326">
        <f t="shared" si="1503"/>
        <v>0</v>
      </c>
      <c r="GK140" s="326">
        <f t="shared" si="1504"/>
        <v>0</v>
      </c>
      <c r="GL140" s="326">
        <f t="shared" si="1505"/>
        <v>0</v>
      </c>
      <c r="GM140" s="326">
        <f t="shared" si="1506"/>
        <v>0</v>
      </c>
      <c r="GN140" s="326">
        <f t="shared" si="1507"/>
        <v>0</v>
      </c>
      <c r="GO140" s="326">
        <f t="shared" si="1508"/>
        <v>0</v>
      </c>
      <c r="GP140" s="326">
        <f t="shared" si="1509"/>
        <v>0</v>
      </c>
      <c r="GQ140" s="326">
        <f t="shared" si="1510"/>
        <v>0</v>
      </c>
      <c r="GR140" s="899"/>
      <c r="GS140" s="899"/>
      <c r="GT140" s="899"/>
      <c r="GU140" s="899"/>
      <c r="GV140" s="899"/>
      <c r="GW140" s="899"/>
      <c r="GX140" s="899"/>
      <c r="GY140" s="899"/>
      <c r="GZ140" s="1374"/>
      <c r="HA140" s="1225">
        <f t="shared" si="1511"/>
        <v>0</v>
      </c>
      <c r="HB140" s="1225">
        <f t="shared" si="1512"/>
        <v>8.8774146288626513E-3</v>
      </c>
      <c r="HC140" s="1225">
        <f t="shared" si="1513"/>
        <v>0</v>
      </c>
      <c r="HD140" s="542">
        <f t="shared" si="1514"/>
        <v>1.5496414976142649E-3</v>
      </c>
      <c r="HE140" s="542">
        <f t="shared" si="1515"/>
        <v>0</v>
      </c>
      <c r="HF140" s="321">
        <f t="shared" si="1516"/>
        <v>1.8422854708547217E-3</v>
      </c>
      <c r="HG140" s="547">
        <f t="shared" si="1517"/>
        <v>0</v>
      </c>
      <c r="HH140" s="547">
        <f t="shared" si="1518"/>
        <v>0</v>
      </c>
      <c r="HI140" s="547">
        <f t="shared" si="1519"/>
        <v>0</v>
      </c>
      <c r="HJ140" s="547">
        <f t="shared" si="1520"/>
        <v>0</v>
      </c>
      <c r="HK140" s="547">
        <f t="shared" si="1521"/>
        <v>0</v>
      </c>
      <c r="HL140" s="547">
        <f t="shared" si="1522"/>
        <v>0</v>
      </c>
      <c r="HM140" s="547">
        <f t="shared" si="1523"/>
        <v>0</v>
      </c>
      <c r="HN140" s="547">
        <f t="shared" si="1524"/>
        <v>0</v>
      </c>
      <c r="HO140" s="1225">
        <f t="shared" si="1525"/>
        <v>0</v>
      </c>
      <c r="HP140" s="542">
        <f t="shared" si="1526"/>
        <v>0</v>
      </c>
      <c r="HQ140" s="321">
        <f t="shared" si="1527"/>
        <v>0</v>
      </c>
      <c r="HR140" s="547">
        <f t="shared" si="1528"/>
        <v>0</v>
      </c>
      <c r="HS140" s="547">
        <f t="shared" si="1529"/>
        <v>0</v>
      </c>
      <c r="HT140" s="547">
        <f t="shared" si="1530"/>
        <v>0</v>
      </c>
      <c r="HU140" s="547">
        <f t="shared" si="1531"/>
        <v>0</v>
      </c>
      <c r="HV140" s="931">
        <f t="shared" si="1532"/>
        <v>0</v>
      </c>
      <c r="HW140" s="931">
        <f t="shared" si="1533"/>
        <v>0</v>
      </c>
      <c r="HX140" s="931">
        <f t="shared" si="1534"/>
        <v>0</v>
      </c>
      <c r="HY140" s="931">
        <f t="shared" si="1535"/>
        <v>0</v>
      </c>
      <c r="HZ140" s="931">
        <f t="shared" si="1536"/>
        <v>0</v>
      </c>
      <c r="IA140" s="931">
        <f t="shared" si="1537"/>
        <v>0</v>
      </c>
      <c r="IB140" s="931">
        <f t="shared" si="1538"/>
        <v>0</v>
      </c>
      <c r="IC140" s="931">
        <f t="shared" si="1539"/>
        <v>0</v>
      </c>
      <c r="ID140" s="1226">
        <f t="shared" si="1540"/>
        <v>0</v>
      </c>
      <c r="IE140" s="1226">
        <f t="shared" si="1541"/>
        <v>3.7729012172666273E-4</v>
      </c>
      <c r="IF140" s="1226">
        <f t="shared" si="1542"/>
        <v>3.9948365829881932E-3</v>
      </c>
      <c r="IG140" s="1226">
        <f t="shared" si="1543"/>
        <v>5.104513411596025E-4</v>
      </c>
      <c r="IH140" s="1226">
        <f t="shared" si="1544"/>
        <v>0</v>
      </c>
      <c r="II140" s="1226">
        <f t="shared" si="1545"/>
        <v>0</v>
      </c>
      <c r="IJ140" s="1226">
        <f t="shared" si="1546"/>
        <v>0</v>
      </c>
      <c r="IK140" s="1226">
        <f t="shared" si="1547"/>
        <v>0</v>
      </c>
      <c r="IL140" s="1226">
        <f t="shared" si="1548"/>
        <v>0</v>
      </c>
      <c r="IM140" s="1226">
        <f t="shared" si="1549"/>
        <v>0</v>
      </c>
      <c r="IN140" s="1226">
        <f t="shared" si="1550"/>
        <v>0</v>
      </c>
      <c r="IO140" s="1226">
        <f t="shared" si="1551"/>
        <v>0</v>
      </c>
      <c r="IP140" s="1226">
        <f t="shared" si="1552"/>
        <v>0</v>
      </c>
      <c r="IQ140" s="1226">
        <f t="shared" si="1553"/>
        <v>0</v>
      </c>
      <c r="IR140" s="902"/>
      <c r="IS140" s="902"/>
      <c r="IT140" s="902"/>
      <c r="IU140" s="902"/>
      <c r="IV140" s="902"/>
      <c r="IW140" s="902"/>
      <c r="IX140" s="902"/>
      <c r="IY140" s="902"/>
      <c r="IZ140" s="1365"/>
      <c r="JA140" s="1231">
        <f t="shared" ref="JA140:KQ140" si="1579">SUM(BW140*$DP$20)</f>
        <v>0</v>
      </c>
      <c r="JB140" s="1231">
        <f t="shared" si="1579"/>
        <v>10.6</v>
      </c>
      <c r="JC140" s="1231">
        <f t="shared" si="1579"/>
        <v>0</v>
      </c>
      <c r="JD140" s="942">
        <f t="shared" si="1579"/>
        <v>4.24</v>
      </c>
      <c r="JE140" s="942">
        <f t="shared" si="1579"/>
        <v>0</v>
      </c>
      <c r="JF140" s="943">
        <f t="shared" si="1579"/>
        <v>2.65</v>
      </c>
      <c r="JG140" s="944">
        <f t="shared" si="1579"/>
        <v>0</v>
      </c>
      <c r="JH140" s="944">
        <f t="shared" si="1579"/>
        <v>0</v>
      </c>
      <c r="JI140" s="944">
        <f t="shared" si="1579"/>
        <v>0</v>
      </c>
      <c r="JJ140" s="944">
        <f t="shared" si="1579"/>
        <v>0</v>
      </c>
      <c r="JK140" s="944">
        <f t="shared" si="1579"/>
        <v>0</v>
      </c>
      <c r="JL140" s="944">
        <f t="shared" si="1579"/>
        <v>0</v>
      </c>
      <c r="JM140" s="944">
        <f t="shared" si="1579"/>
        <v>0</v>
      </c>
      <c r="JN140" s="944">
        <f t="shared" si="1579"/>
        <v>0</v>
      </c>
      <c r="JO140" s="1231">
        <f t="shared" si="1579"/>
        <v>0</v>
      </c>
      <c r="JP140" s="942">
        <f t="shared" si="1579"/>
        <v>0</v>
      </c>
      <c r="JQ140" s="943">
        <f t="shared" si="1579"/>
        <v>0</v>
      </c>
      <c r="JR140" s="944">
        <f t="shared" si="1579"/>
        <v>0</v>
      </c>
      <c r="JS140" s="944">
        <f t="shared" si="1579"/>
        <v>0</v>
      </c>
      <c r="JT140" s="944">
        <f t="shared" si="1579"/>
        <v>0</v>
      </c>
      <c r="JU140" s="944">
        <f t="shared" si="1579"/>
        <v>0</v>
      </c>
      <c r="JV140" s="945">
        <f t="shared" si="1579"/>
        <v>0</v>
      </c>
      <c r="JW140" s="945">
        <f t="shared" si="1579"/>
        <v>0</v>
      </c>
      <c r="JX140" s="945">
        <f t="shared" si="1579"/>
        <v>0</v>
      </c>
      <c r="JY140" s="945">
        <f t="shared" si="1579"/>
        <v>0</v>
      </c>
      <c r="JZ140" s="945">
        <f t="shared" si="1579"/>
        <v>0</v>
      </c>
      <c r="KA140" s="945">
        <f t="shared" si="1579"/>
        <v>0</v>
      </c>
      <c r="KB140" s="945">
        <f t="shared" si="1579"/>
        <v>0</v>
      </c>
      <c r="KC140" s="945">
        <f t="shared" si="1579"/>
        <v>0</v>
      </c>
      <c r="KD140" s="946">
        <f t="shared" si="1579"/>
        <v>0</v>
      </c>
      <c r="KE140" s="946">
        <f t="shared" si="1579"/>
        <v>0.45049999999999996</v>
      </c>
      <c r="KF140" s="946">
        <f t="shared" si="1579"/>
        <v>4.7699999999999996</v>
      </c>
      <c r="KG140" s="946">
        <f t="shared" si="1579"/>
        <v>0.60950000000000004</v>
      </c>
      <c r="KH140" s="946">
        <f t="shared" si="1579"/>
        <v>0</v>
      </c>
      <c r="KI140" s="946">
        <f t="shared" si="1579"/>
        <v>0</v>
      </c>
      <c r="KJ140" s="946">
        <f t="shared" si="1579"/>
        <v>0</v>
      </c>
      <c r="KK140" s="946">
        <f t="shared" si="1579"/>
        <v>0</v>
      </c>
      <c r="KL140" s="946">
        <f t="shared" si="1579"/>
        <v>0</v>
      </c>
      <c r="KM140" s="946">
        <f t="shared" si="1579"/>
        <v>0</v>
      </c>
      <c r="KN140" s="946">
        <f t="shared" si="1579"/>
        <v>0</v>
      </c>
      <c r="KO140" s="946">
        <f t="shared" si="1579"/>
        <v>0</v>
      </c>
      <c r="KP140" s="946">
        <f t="shared" si="1579"/>
        <v>0</v>
      </c>
      <c r="KQ140" s="946">
        <f t="shared" si="1579"/>
        <v>0</v>
      </c>
      <c r="KR140" s="898"/>
      <c r="KS140" s="898"/>
      <c r="KT140" s="898"/>
      <c r="KU140" s="898"/>
      <c r="KV140" s="898"/>
      <c r="KW140" s="898"/>
      <c r="KX140" s="898"/>
      <c r="KY140" s="898"/>
      <c r="KZ140" s="1363"/>
      <c r="LA140" s="1217">
        <f t="shared" ref="LA140:MM140" si="1580">SUM(JA140/$DO$20)</f>
        <v>0</v>
      </c>
      <c r="LB140" s="1217">
        <f t="shared" si="1580"/>
        <v>22.400676246830091</v>
      </c>
      <c r="LC140" s="1217">
        <f t="shared" si="1580"/>
        <v>0</v>
      </c>
      <c r="LD140" s="545">
        <f t="shared" si="1580"/>
        <v>8.9602704987320383</v>
      </c>
      <c r="LE140" s="545">
        <f t="shared" si="1580"/>
        <v>0</v>
      </c>
      <c r="LF140" s="329">
        <f t="shared" si="1580"/>
        <v>5.6001690617075228</v>
      </c>
      <c r="LG140" s="550">
        <f t="shared" si="1580"/>
        <v>0</v>
      </c>
      <c r="LH140" s="550">
        <f t="shared" si="1580"/>
        <v>0</v>
      </c>
      <c r="LI140" s="550">
        <f t="shared" si="1580"/>
        <v>0</v>
      </c>
      <c r="LJ140" s="550">
        <f t="shared" si="1580"/>
        <v>0</v>
      </c>
      <c r="LK140" s="550">
        <f t="shared" si="1580"/>
        <v>0</v>
      </c>
      <c r="LL140" s="550">
        <f t="shared" si="1580"/>
        <v>0</v>
      </c>
      <c r="LM140" s="550">
        <f t="shared" si="1580"/>
        <v>0</v>
      </c>
      <c r="LN140" s="550">
        <f t="shared" si="1580"/>
        <v>0</v>
      </c>
      <c r="LO140" s="1217">
        <f t="shared" si="1580"/>
        <v>0</v>
      </c>
      <c r="LP140" s="1217">
        <f t="shared" si="1580"/>
        <v>0</v>
      </c>
      <c r="LQ140" s="1217">
        <f t="shared" si="1580"/>
        <v>0</v>
      </c>
      <c r="LR140" s="550">
        <f t="shared" si="1580"/>
        <v>0</v>
      </c>
      <c r="LS140" s="550">
        <f t="shared" si="1580"/>
        <v>0</v>
      </c>
      <c r="LT140" s="550">
        <f t="shared" si="1580"/>
        <v>0</v>
      </c>
      <c r="LU140" s="550">
        <f t="shared" si="1580"/>
        <v>0</v>
      </c>
      <c r="LV140" s="932">
        <f t="shared" si="1580"/>
        <v>0</v>
      </c>
      <c r="LW140" s="932">
        <f t="shared" si="1580"/>
        <v>0</v>
      </c>
      <c r="LX140" s="932">
        <f t="shared" si="1580"/>
        <v>0</v>
      </c>
      <c r="LY140" s="932">
        <f t="shared" si="1580"/>
        <v>0</v>
      </c>
      <c r="LZ140" s="932">
        <f t="shared" si="1580"/>
        <v>0</v>
      </c>
      <c r="MA140" s="932">
        <f t="shared" si="1580"/>
        <v>0</v>
      </c>
      <c r="MB140" s="932">
        <f t="shared" si="1580"/>
        <v>0</v>
      </c>
      <c r="MC140" s="932">
        <f t="shared" si="1580"/>
        <v>0</v>
      </c>
      <c r="MD140" s="932">
        <f t="shared" si="1580"/>
        <v>0</v>
      </c>
      <c r="ME140" s="327">
        <f t="shared" si="1580"/>
        <v>0.95202874049027886</v>
      </c>
      <c r="MF140" s="327">
        <f t="shared" si="1580"/>
        <v>10.08030431107354</v>
      </c>
      <c r="MG140" s="327">
        <f t="shared" si="1580"/>
        <v>1.2880388841927304</v>
      </c>
      <c r="MH140" s="327">
        <f t="shared" si="1580"/>
        <v>0</v>
      </c>
      <c r="MI140" s="327">
        <f t="shared" si="1580"/>
        <v>0</v>
      </c>
      <c r="MJ140" s="327">
        <f t="shared" si="1580"/>
        <v>0</v>
      </c>
      <c r="MK140" s="327">
        <f t="shared" si="1580"/>
        <v>0</v>
      </c>
      <c r="ML140" s="327">
        <f t="shared" si="1580"/>
        <v>0</v>
      </c>
      <c r="MM140" s="327">
        <f t="shared" si="1580"/>
        <v>0</v>
      </c>
      <c r="MN140" s="327">
        <f t="shared" ref="MN140:MP140" si="1581">SUM(KN140/$DO$20)</f>
        <v>0</v>
      </c>
      <c r="MO140" s="327">
        <f t="shared" si="1581"/>
        <v>0</v>
      </c>
      <c r="MP140" s="327">
        <f t="shared" si="1581"/>
        <v>0</v>
      </c>
      <c r="MQ140" s="327">
        <f>SUM(KQ140/$DO$20)</f>
        <v>0</v>
      </c>
    </row>
    <row r="141" spans="1:510" s="317" customFormat="1" ht="15" hidden="1" customHeight="1" outlineLevel="1" thickTop="1" thickBot="1" x14ac:dyDescent="0.3">
      <c r="A141" s="381"/>
      <c r="B141" s="1913" t="s">
        <v>963</v>
      </c>
      <c r="C141" s="1914"/>
      <c r="D141" s="656"/>
      <c r="E141" s="765"/>
      <c r="F141" s="757"/>
      <c r="G141" s="629"/>
      <c r="H141" s="630"/>
      <c r="I141" s="631"/>
      <c r="J141" s="820"/>
      <c r="K141" s="757"/>
      <c r="L141" s="878" t="s">
        <v>1315</v>
      </c>
      <c r="M141" s="813"/>
      <c r="N141" s="814"/>
      <c r="O141" s="1537"/>
      <c r="P141" s="815"/>
      <c r="Q141" s="813"/>
      <c r="R141" s="814"/>
      <c r="S141" s="1537"/>
      <c r="T141" s="815"/>
      <c r="U141" s="813"/>
      <c r="V141" s="814"/>
      <c r="W141" s="1537"/>
      <c r="X141" s="815"/>
      <c r="Y141" s="813"/>
      <c r="Z141" s="814"/>
      <c r="AA141" s="1537"/>
      <c r="AB141" s="815"/>
      <c r="AC141" s="813"/>
      <c r="AD141" s="814"/>
      <c r="AE141" s="1537"/>
      <c r="AF141" s="815"/>
      <c r="AG141" s="813"/>
      <c r="AH141" s="814"/>
      <c r="AI141" s="1537"/>
      <c r="AJ141" s="815"/>
      <c r="AK141" s="813"/>
      <c r="AL141" s="814"/>
      <c r="AM141" s="1537"/>
      <c r="AN141" s="815"/>
      <c r="AO141" s="813"/>
      <c r="AP141" s="814"/>
      <c r="AQ141" s="1537"/>
      <c r="AR141" s="815"/>
      <c r="AS141" s="813"/>
      <c r="AT141" s="814"/>
      <c r="AU141" s="1537"/>
      <c r="AV141" s="815"/>
      <c r="AW141" s="813"/>
      <c r="AX141" s="814"/>
      <c r="AY141" s="1537"/>
      <c r="AZ141" s="815"/>
      <c r="BA141" s="813"/>
      <c r="BB141" s="816"/>
      <c r="BC141" s="757"/>
      <c r="BD141" s="815"/>
      <c r="BE141" s="813"/>
      <c r="BF141" s="757"/>
      <c r="BG141" s="815"/>
      <c r="BH141" s="815"/>
      <c r="BI141" s="815"/>
      <c r="BJ141" s="815"/>
      <c r="BK141" s="816"/>
      <c r="BL141" s="1584"/>
      <c r="BM141" s="1585"/>
      <c r="BN141" s="1586"/>
      <c r="BO141" s="1586"/>
      <c r="BP141" s="1587"/>
      <c r="BQ141" s="1484"/>
      <c r="BR141" s="734">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10.547579700863277</v>
      </c>
      <c r="BS141" s="692">
        <f t="shared" si="1466"/>
        <v>10.547579700863277</v>
      </c>
      <c r="BT141" s="693">
        <f>AN131</f>
        <v>3</v>
      </c>
      <c r="BU141" s="1146" t="str">
        <f>$BU$21</f>
        <v>GH Diamond Nectar</v>
      </c>
      <c r="BV141" s="1160" t="str">
        <f>$BV$21</f>
        <v>Flavor</v>
      </c>
      <c r="BW141" s="1239">
        <f>BW$21</f>
        <v>0</v>
      </c>
      <c r="BX141" s="1239">
        <f t="shared" ref="BX141:DM141" si="1582">BX$21</f>
        <v>0</v>
      </c>
      <c r="BY141" s="1239">
        <f t="shared" si="1582"/>
        <v>0</v>
      </c>
      <c r="BZ141" s="1240">
        <f t="shared" si="1582"/>
        <v>0.01</v>
      </c>
      <c r="CA141" s="1240">
        <f t="shared" si="1582"/>
        <v>0</v>
      </c>
      <c r="CB141" s="1241">
        <f t="shared" si="1582"/>
        <v>0.01</v>
      </c>
      <c r="CC141" s="1242">
        <f t="shared" si="1582"/>
        <v>0</v>
      </c>
      <c r="CD141" s="1242">
        <f t="shared" si="1582"/>
        <v>0</v>
      </c>
      <c r="CE141" s="1242">
        <f t="shared" si="1582"/>
        <v>0</v>
      </c>
      <c r="CF141" s="1242">
        <f t="shared" si="1582"/>
        <v>0</v>
      </c>
      <c r="CG141" s="1242">
        <f t="shared" si="1582"/>
        <v>0</v>
      </c>
      <c r="CH141" s="1242">
        <f t="shared" si="1582"/>
        <v>0</v>
      </c>
      <c r="CI141" s="1242">
        <f t="shared" si="1582"/>
        <v>0</v>
      </c>
      <c r="CJ141" s="1242">
        <f t="shared" si="1582"/>
        <v>0</v>
      </c>
      <c r="CK141" s="1239">
        <f t="shared" si="1582"/>
        <v>0</v>
      </c>
      <c r="CL141" s="1240">
        <f t="shared" si="1582"/>
        <v>0</v>
      </c>
      <c r="CM141" s="1241">
        <f t="shared" si="1582"/>
        <v>0</v>
      </c>
      <c r="CN141" s="1242">
        <f t="shared" si="1582"/>
        <v>0</v>
      </c>
      <c r="CO141" s="1242">
        <f t="shared" si="1582"/>
        <v>0</v>
      </c>
      <c r="CP141" s="1242">
        <f t="shared" si="1582"/>
        <v>0</v>
      </c>
      <c r="CQ141" s="1242">
        <f t="shared" si="1582"/>
        <v>0</v>
      </c>
      <c r="CR141" s="1243">
        <f t="shared" si="1582"/>
        <v>0</v>
      </c>
      <c r="CS141" s="1243">
        <f t="shared" si="1582"/>
        <v>0</v>
      </c>
      <c r="CT141" s="1243">
        <f t="shared" si="1582"/>
        <v>0</v>
      </c>
      <c r="CU141" s="1243">
        <f t="shared" si="1582"/>
        <v>0</v>
      </c>
      <c r="CV141" s="1243">
        <f t="shared" si="1582"/>
        <v>0</v>
      </c>
      <c r="CW141" s="1243">
        <f t="shared" si="1582"/>
        <v>0</v>
      </c>
      <c r="CX141" s="1243">
        <f t="shared" si="1582"/>
        <v>0</v>
      </c>
      <c r="CY141" s="1243">
        <f t="shared" si="1582"/>
        <v>0</v>
      </c>
      <c r="CZ141" s="1244">
        <f t="shared" si="1582"/>
        <v>0</v>
      </c>
      <c r="DA141" s="1244">
        <f t="shared" si="1582"/>
        <v>5.0000000000000001E-4</v>
      </c>
      <c r="DB141" s="1244">
        <f t="shared" si="1582"/>
        <v>9.0000000000000006E-5</v>
      </c>
      <c r="DC141" s="1244">
        <f t="shared" si="1582"/>
        <v>0</v>
      </c>
      <c r="DD141" s="1244">
        <f t="shared" si="1582"/>
        <v>0</v>
      </c>
      <c r="DE141" s="1244">
        <f t="shared" si="1582"/>
        <v>0</v>
      </c>
      <c r="DF141" s="1244">
        <f t="shared" si="1582"/>
        <v>0</v>
      </c>
      <c r="DG141" s="1244">
        <f t="shared" si="1582"/>
        <v>0</v>
      </c>
      <c r="DH141" s="1244">
        <f t="shared" si="1582"/>
        <v>0</v>
      </c>
      <c r="DI141" s="1244">
        <f t="shared" si="1582"/>
        <v>0</v>
      </c>
      <c r="DJ141" s="1244">
        <f t="shared" si="1582"/>
        <v>0</v>
      </c>
      <c r="DK141" s="1244">
        <f t="shared" si="1582"/>
        <v>0</v>
      </c>
      <c r="DL141" s="1244">
        <f t="shared" si="1582"/>
        <v>0</v>
      </c>
      <c r="DM141" s="1244">
        <f t="shared" si="1582"/>
        <v>0</v>
      </c>
      <c r="DN141" s="933"/>
      <c r="DT141" s="739"/>
      <c r="EM141" s="898"/>
      <c r="EN141" s="898"/>
      <c r="EO141" s="898"/>
      <c r="EP141" s="898"/>
      <c r="EQ141" s="898"/>
      <c r="ER141" s="898"/>
      <c r="ES141" s="898"/>
      <c r="ET141" s="898"/>
      <c r="EU141" s="898"/>
      <c r="EV141" s="898"/>
      <c r="EW141" s="898"/>
      <c r="EX141" s="898"/>
      <c r="EY141" s="898"/>
      <c r="EZ141" s="1348" t="str">
        <f t="shared" si="1468"/>
        <v>GH Diamond Nectar</v>
      </c>
      <c r="FA141" s="1224">
        <f t="shared" si="1469"/>
        <v>0</v>
      </c>
      <c r="FB141" s="1224">
        <f t="shared" si="1470"/>
        <v>0</v>
      </c>
      <c r="FC141" s="1224">
        <f t="shared" si="1471"/>
        <v>0</v>
      </c>
      <c r="FD141" s="544">
        <f t="shared" si="1472"/>
        <v>1.3091999999999999E-2</v>
      </c>
      <c r="FE141" s="544">
        <f t="shared" si="1473"/>
        <v>0</v>
      </c>
      <c r="FF141" s="324">
        <f t="shared" si="1474"/>
        <v>2.4902999999999998E-2</v>
      </c>
      <c r="FG141" s="549">
        <f t="shared" si="1475"/>
        <v>0</v>
      </c>
      <c r="FH141" s="549">
        <f t="shared" si="1476"/>
        <v>0</v>
      </c>
      <c r="FI141" s="549">
        <f t="shared" si="1477"/>
        <v>0</v>
      </c>
      <c r="FJ141" s="549">
        <f t="shared" si="1478"/>
        <v>0</v>
      </c>
      <c r="FK141" s="549">
        <f t="shared" si="1479"/>
        <v>0</v>
      </c>
      <c r="FL141" s="549">
        <f t="shared" si="1480"/>
        <v>0</v>
      </c>
      <c r="FM141" s="549">
        <f t="shared" si="1481"/>
        <v>0</v>
      </c>
      <c r="FN141" s="549">
        <f t="shared" si="1482"/>
        <v>0</v>
      </c>
      <c r="FO141" s="1203">
        <f t="shared" si="1483"/>
        <v>0</v>
      </c>
      <c r="FP141" s="544">
        <f t="shared" si="1484"/>
        <v>1.3091999999999999E-2</v>
      </c>
      <c r="FQ141" s="324">
        <f t="shared" si="1485"/>
        <v>2.4902999999999998E-2</v>
      </c>
      <c r="FR141" s="548">
        <f t="shared" si="1486"/>
        <v>0</v>
      </c>
      <c r="FS141" s="548">
        <f t="shared" si="1487"/>
        <v>0</v>
      </c>
      <c r="FT141" s="548">
        <f t="shared" si="1558"/>
        <v>0</v>
      </c>
      <c r="FU141" s="548">
        <f t="shared" si="1488"/>
        <v>0</v>
      </c>
      <c r="FV141" s="928">
        <f t="shared" si="1489"/>
        <v>0</v>
      </c>
      <c r="FW141" s="928">
        <f t="shared" si="1490"/>
        <v>0</v>
      </c>
      <c r="FX141" s="928">
        <f t="shared" si="1491"/>
        <v>0</v>
      </c>
      <c r="FY141" s="928">
        <f t="shared" si="1492"/>
        <v>0</v>
      </c>
      <c r="FZ141" s="928">
        <f t="shared" si="1493"/>
        <v>0</v>
      </c>
      <c r="GA141" s="928">
        <f t="shared" si="1494"/>
        <v>0</v>
      </c>
      <c r="GB141" s="928">
        <f t="shared" si="1495"/>
        <v>0</v>
      </c>
      <c r="GC141" s="928">
        <f t="shared" si="1496"/>
        <v>0</v>
      </c>
      <c r="GD141" s="326">
        <f t="shared" si="1497"/>
        <v>0</v>
      </c>
      <c r="GE141" s="326">
        <f t="shared" si="1498"/>
        <v>1.5E-3</v>
      </c>
      <c r="GF141" s="326">
        <f t="shared" si="1499"/>
        <v>2.7E-4</v>
      </c>
      <c r="GG141" s="326">
        <f t="shared" si="1500"/>
        <v>0</v>
      </c>
      <c r="GH141" s="326">
        <f t="shared" si="1501"/>
        <v>0</v>
      </c>
      <c r="GI141" s="326">
        <f t="shared" si="1502"/>
        <v>0</v>
      </c>
      <c r="GJ141" s="326">
        <f t="shared" si="1503"/>
        <v>0</v>
      </c>
      <c r="GK141" s="326">
        <f t="shared" si="1504"/>
        <v>0</v>
      </c>
      <c r="GL141" s="326">
        <f t="shared" si="1505"/>
        <v>0</v>
      </c>
      <c r="GM141" s="326">
        <f t="shared" si="1506"/>
        <v>0</v>
      </c>
      <c r="GN141" s="326">
        <f t="shared" si="1507"/>
        <v>0</v>
      </c>
      <c r="GO141" s="326">
        <f t="shared" si="1508"/>
        <v>0</v>
      </c>
      <c r="GP141" s="326">
        <f t="shared" si="1509"/>
        <v>0</v>
      </c>
      <c r="GQ141" s="326">
        <f t="shared" si="1510"/>
        <v>0</v>
      </c>
      <c r="GR141" s="899"/>
      <c r="GS141" s="899"/>
      <c r="GT141" s="899"/>
      <c r="GU141" s="899"/>
      <c r="GV141" s="899"/>
      <c r="GW141" s="899"/>
      <c r="GX141" s="899"/>
      <c r="GY141" s="899"/>
      <c r="GZ141" s="1374"/>
      <c r="HA141" s="1225">
        <f t="shared" si="1511"/>
        <v>0</v>
      </c>
      <c r="HB141" s="1225">
        <f t="shared" si="1512"/>
        <v>0</v>
      </c>
      <c r="HC141" s="1225">
        <f t="shared" si="1513"/>
        <v>0</v>
      </c>
      <c r="HD141" s="542">
        <f t="shared" si="1514"/>
        <v>3.4726245050597771E-3</v>
      </c>
      <c r="HE141" s="542">
        <f t="shared" si="1515"/>
        <v>0</v>
      </c>
      <c r="HF141" s="321">
        <f t="shared" si="1516"/>
        <v>6.6054665482358403E-3</v>
      </c>
      <c r="HG141" s="547">
        <f t="shared" si="1517"/>
        <v>0</v>
      </c>
      <c r="HH141" s="547">
        <f t="shared" si="1518"/>
        <v>0</v>
      </c>
      <c r="HI141" s="547">
        <f t="shared" si="1519"/>
        <v>0</v>
      </c>
      <c r="HJ141" s="547">
        <f t="shared" si="1520"/>
        <v>0</v>
      </c>
      <c r="HK141" s="547">
        <f t="shared" si="1521"/>
        <v>0</v>
      </c>
      <c r="HL141" s="547">
        <f t="shared" si="1522"/>
        <v>0</v>
      </c>
      <c r="HM141" s="547">
        <f t="shared" si="1523"/>
        <v>0</v>
      </c>
      <c r="HN141" s="547">
        <f t="shared" si="1524"/>
        <v>0</v>
      </c>
      <c r="HO141" s="1225">
        <f t="shared" si="1525"/>
        <v>0</v>
      </c>
      <c r="HP141" s="542">
        <f t="shared" si="1526"/>
        <v>0</v>
      </c>
      <c r="HQ141" s="321">
        <f t="shared" si="1527"/>
        <v>0</v>
      </c>
      <c r="HR141" s="547">
        <f t="shared" si="1528"/>
        <v>0</v>
      </c>
      <c r="HS141" s="547">
        <f t="shared" si="1529"/>
        <v>0</v>
      </c>
      <c r="HT141" s="547">
        <f t="shared" si="1530"/>
        <v>0</v>
      </c>
      <c r="HU141" s="547">
        <f t="shared" si="1531"/>
        <v>0</v>
      </c>
      <c r="HV141" s="931">
        <f t="shared" si="1532"/>
        <v>0</v>
      </c>
      <c r="HW141" s="931">
        <f t="shared" si="1533"/>
        <v>0</v>
      </c>
      <c r="HX141" s="931">
        <f t="shared" si="1534"/>
        <v>0</v>
      </c>
      <c r="HY141" s="931">
        <f t="shared" si="1535"/>
        <v>0</v>
      </c>
      <c r="HZ141" s="931">
        <f t="shared" si="1536"/>
        <v>0</v>
      </c>
      <c r="IA141" s="931">
        <f t="shared" si="1537"/>
        <v>0</v>
      </c>
      <c r="IB141" s="931">
        <f t="shared" si="1538"/>
        <v>0</v>
      </c>
      <c r="IC141" s="931">
        <f t="shared" si="1539"/>
        <v>0</v>
      </c>
      <c r="ID141" s="1226">
        <f t="shared" si="1540"/>
        <v>0</v>
      </c>
      <c r="IE141" s="1226">
        <f t="shared" si="1541"/>
        <v>3.9787173522683053E-4</v>
      </c>
      <c r="IF141" s="1226">
        <f t="shared" si="1542"/>
        <v>7.1616912340829498E-5</v>
      </c>
      <c r="IG141" s="1226">
        <f t="shared" si="1543"/>
        <v>0</v>
      </c>
      <c r="IH141" s="1226">
        <f t="shared" si="1544"/>
        <v>0</v>
      </c>
      <c r="II141" s="1226">
        <f t="shared" si="1545"/>
        <v>0</v>
      </c>
      <c r="IJ141" s="1226">
        <f t="shared" si="1546"/>
        <v>0</v>
      </c>
      <c r="IK141" s="1226">
        <f t="shared" si="1547"/>
        <v>0</v>
      </c>
      <c r="IL141" s="1226">
        <f t="shared" si="1548"/>
        <v>0</v>
      </c>
      <c r="IM141" s="1226">
        <f t="shared" si="1549"/>
        <v>0</v>
      </c>
      <c r="IN141" s="1226">
        <f t="shared" si="1550"/>
        <v>0</v>
      </c>
      <c r="IO141" s="1226">
        <f t="shared" si="1551"/>
        <v>0</v>
      </c>
      <c r="IP141" s="1226">
        <f t="shared" si="1552"/>
        <v>0</v>
      </c>
      <c r="IQ141" s="1226">
        <f t="shared" si="1553"/>
        <v>0</v>
      </c>
      <c r="IR141" s="902"/>
      <c r="IS141" s="902"/>
      <c r="IT141" s="902"/>
      <c r="IU141" s="902"/>
      <c r="IV141" s="902"/>
      <c r="IW141" s="902"/>
      <c r="IX141" s="902"/>
      <c r="IY141" s="902"/>
      <c r="IZ141" s="1365"/>
      <c r="JA141" s="1231">
        <f t="shared" ref="JA141:KQ141" si="1583">SUM(BW141*$DP$21)</f>
        <v>0</v>
      </c>
      <c r="JB141" s="1231">
        <f t="shared" si="1583"/>
        <v>0</v>
      </c>
      <c r="JC141" s="1231">
        <f t="shared" si="1583"/>
        <v>0</v>
      </c>
      <c r="JD141" s="942">
        <f t="shared" si="1583"/>
        <v>38</v>
      </c>
      <c r="JE141" s="942">
        <f t="shared" si="1583"/>
        <v>0</v>
      </c>
      <c r="JF141" s="943">
        <f t="shared" si="1583"/>
        <v>38</v>
      </c>
      <c r="JG141" s="944">
        <f t="shared" si="1583"/>
        <v>0</v>
      </c>
      <c r="JH141" s="944">
        <f t="shared" si="1583"/>
        <v>0</v>
      </c>
      <c r="JI141" s="944">
        <f t="shared" si="1583"/>
        <v>0</v>
      </c>
      <c r="JJ141" s="944">
        <f t="shared" si="1583"/>
        <v>0</v>
      </c>
      <c r="JK141" s="944">
        <f t="shared" si="1583"/>
        <v>0</v>
      </c>
      <c r="JL141" s="944">
        <f t="shared" si="1583"/>
        <v>0</v>
      </c>
      <c r="JM141" s="944">
        <f t="shared" si="1583"/>
        <v>0</v>
      </c>
      <c r="JN141" s="944">
        <f t="shared" si="1583"/>
        <v>0</v>
      </c>
      <c r="JO141" s="1231">
        <f t="shared" si="1583"/>
        <v>0</v>
      </c>
      <c r="JP141" s="942">
        <f t="shared" si="1583"/>
        <v>0</v>
      </c>
      <c r="JQ141" s="943">
        <f t="shared" si="1583"/>
        <v>0</v>
      </c>
      <c r="JR141" s="944">
        <f t="shared" si="1583"/>
        <v>0</v>
      </c>
      <c r="JS141" s="944">
        <f t="shared" si="1583"/>
        <v>0</v>
      </c>
      <c r="JT141" s="944">
        <f t="shared" si="1583"/>
        <v>0</v>
      </c>
      <c r="JU141" s="944">
        <f t="shared" si="1583"/>
        <v>0</v>
      </c>
      <c r="JV141" s="945">
        <f t="shared" si="1583"/>
        <v>0</v>
      </c>
      <c r="JW141" s="945">
        <f t="shared" si="1583"/>
        <v>0</v>
      </c>
      <c r="JX141" s="945">
        <f t="shared" si="1583"/>
        <v>0</v>
      </c>
      <c r="JY141" s="945">
        <f t="shared" si="1583"/>
        <v>0</v>
      </c>
      <c r="JZ141" s="945">
        <f t="shared" si="1583"/>
        <v>0</v>
      </c>
      <c r="KA141" s="945">
        <f t="shared" si="1583"/>
        <v>0</v>
      </c>
      <c r="KB141" s="945">
        <f t="shared" si="1583"/>
        <v>0</v>
      </c>
      <c r="KC141" s="945">
        <f t="shared" si="1583"/>
        <v>0</v>
      </c>
      <c r="KD141" s="946">
        <f t="shared" si="1583"/>
        <v>0</v>
      </c>
      <c r="KE141" s="946">
        <f t="shared" si="1583"/>
        <v>1.9000000000000001</v>
      </c>
      <c r="KF141" s="946">
        <f t="shared" si="1583"/>
        <v>0.34200000000000003</v>
      </c>
      <c r="KG141" s="946">
        <f t="shared" si="1583"/>
        <v>0</v>
      </c>
      <c r="KH141" s="946">
        <f t="shared" si="1583"/>
        <v>0</v>
      </c>
      <c r="KI141" s="946">
        <f t="shared" si="1583"/>
        <v>0</v>
      </c>
      <c r="KJ141" s="946">
        <f t="shared" si="1583"/>
        <v>0</v>
      </c>
      <c r="KK141" s="946">
        <f t="shared" si="1583"/>
        <v>0</v>
      </c>
      <c r="KL141" s="946">
        <f t="shared" si="1583"/>
        <v>0</v>
      </c>
      <c r="KM141" s="946">
        <f t="shared" si="1583"/>
        <v>0</v>
      </c>
      <c r="KN141" s="946">
        <f t="shared" si="1583"/>
        <v>0</v>
      </c>
      <c r="KO141" s="946">
        <f t="shared" si="1583"/>
        <v>0</v>
      </c>
      <c r="KP141" s="946">
        <f t="shared" si="1583"/>
        <v>0</v>
      </c>
      <c r="KQ141" s="946">
        <f t="shared" si="1583"/>
        <v>0</v>
      </c>
      <c r="KR141" s="898"/>
      <c r="KS141" s="898"/>
      <c r="KT141" s="898"/>
      <c r="KU141" s="898"/>
      <c r="KV141" s="898"/>
      <c r="KW141" s="898"/>
      <c r="KX141" s="898"/>
      <c r="KY141" s="898"/>
      <c r="KZ141" s="1363"/>
      <c r="LA141" s="1217">
        <f t="shared" ref="LA141:MM141" si="1584">SUM(JA141/$DO$21)</f>
        <v>0</v>
      </c>
      <c r="LB141" s="1217">
        <f t="shared" si="1584"/>
        <v>0</v>
      </c>
      <c r="LC141" s="1217">
        <f t="shared" si="1584"/>
        <v>0</v>
      </c>
      <c r="LD141" s="545">
        <f t="shared" si="1584"/>
        <v>10.039630118890356</v>
      </c>
      <c r="LE141" s="545">
        <f t="shared" si="1584"/>
        <v>0</v>
      </c>
      <c r="LF141" s="329">
        <f t="shared" si="1584"/>
        <v>10.039630118890356</v>
      </c>
      <c r="LG141" s="550">
        <f t="shared" si="1584"/>
        <v>0</v>
      </c>
      <c r="LH141" s="550">
        <f t="shared" si="1584"/>
        <v>0</v>
      </c>
      <c r="LI141" s="550">
        <f t="shared" si="1584"/>
        <v>0</v>
      </c>
      <c r="LJ141" s="550">
        <f t="shared" si="1584"/>
        <v>0</v>
      </c>
      <c r="LK141" s="550">
        <f t="shared" si="1584"/>
        <v>0</v>
      </c>
      <c r="LL141" s="550">
        <f t="shared" si="1584"/>
        <v>0</v>
      </c>
      <c r="LM141" s="550">
        <f t="shared" si="1584"/>
        <v>0</v>
      </c>
      <c r="LN141" s="550">
        <f t="shared" si="1584"/>
        <v>0</v>
      </c>
      <c r="LO141" s="1217">
        <f t="shared" si="1584"/>
        <v>0</v>
      </c>
      <c r="LP141" s="1217">
        <f t="shared" si="1584"/>
        <v>0</v>
      </c>
      <c r="LQ141" s="1217">
        <f t="shared" si="1584"/>
        <v>0</v>
      </c>
      <c r="LR141" s="550">
        <f t="shared" si="1584"/>
        <v>0</v>
      </c>
      <c r="LS141" s="550">
        <f t="shared" si="1584"/>
        <v>0</v>
      </c>
      <c r="LT141" s="550">
        <f t="shared" si="1584"/>
        <v>0</v>
      </c>
      <c r="LU141" s="550">
        <f t="shared" si="1584"/>
        <v>0</v>
      </c>
      <c r="LV141" s="932">
        <f t="shared" si="1584"/>
        <v>0</v>
      </c>
      <c r="LW141" s="932">
        <f t="shared" si="1584"/>
        <v>0</v>
      </c>
      <c r="LX141" s="932">
        <f t="shared" si="1584"/>
        <v>0</v>
      </c>
      <c r="LY141" s="932">
        <f t="shared" si="1584"/>
        <v>0</v>
      </c>
      <c r="LZ141" s="932">
        <f t="shared" si="1584"/>
        <v>0</v>
      </c>
      <c r="MA141" s="932">
        <f t="shared" si="1584"/>
        <v>0</v>
      </c>
      <c r="MB141" s="932">
        <f t="shared" si="1584"/>
        <v>0</v>
      </c>
      <c r="MC141" s="932">
        <f t="shared" si="1584"/>
        <v>0</v>
      </c>
      <c r="MD141" s="932">
        <f t="shared" si="1584"/>
        <v>0</v>
      </c>
      <c r="ME141" s="327">
        <f t="shared" si="1584"/>
        <v>0.50198150594451785</v>
      </c>
      <c r="MF141" s="327">
        <f t="shared" si="1584"/>
        <v>9.0356671070013217E-2</v>
      </c>
      <c r="MG141" s="327">
        <f t="shared" si="1584"/>
        <v>0</v>
      </c>
      <c r="MH141" s="327">
        <f t="shared" si="1584"/>
        <v>0</v>
      </c>
      <c r="MI141" s="327">
        <f t="shared" si="1584"/>
        <v>0</v>
      </c>
      <c r="MJ141" s="327">
        <f t="shared" si="1584"/>
        <v>0</v>
      </c>
      <c r="MK141" s="327">
        <f t="shared" si="1584"/>
        <v>0</v>
      </c>
      <c r="ML141" s="327">
        <f t="shared" si="1584"/>
        <v>0</v>
      </c>
      <c r="MM141" s="327">
        <f t="shared" si="1584"/>
        <v>0</v>
      </c>
      <c r="MN141" s="327">
        <f t="shared" ref="MN141:MP141" si="1585">SUM(KN141/$DO$21)</f>
        <v>0</v>
      </c>
      <c r="MO141" s="327">
        <f t="shared" si="1585"/>
        <v>0</v>
      </c>
      <c r="MP141" s="327">
        <f t="shared" si="1585"/>
        <v>0</v>
      </c>
      <c r="MQ141" s="327">
        <f>SUM(KQ141/$DO$21)</f>
        <v>0</v>
      </c>
    </row>
    <row r="142" spans="1:510" s="317" customFormat="1" ht="15" hidden="1" customHeight="1" outlineLevel="1" thickTop="1" thickBot="1" x14ac:dyDescent="0.3">
      <c r="A142" s="381"/>
      <c r="B142" s="1915" t="s">
        <v>964</v>
      </c>
      <c r="C142" s="1916"/>
      <c r="D142" s="655"/>
      <c r="E142" s="766"/>
      <c r="F142" s="757"/>
      <c r="G142" s="632"/>
      <c r="H142" s="633"/>
      <c r="I142" s="634"/>
      <c r="J142" s="820"/>
      <c r="K142" s="757"/>
      <c r="L142" s="878"/>
      <c r="M142" s="813"/>
      <c r="N142" s="814"/>
      <c r="O142" s="1537"/>
      <c r="P142" s="815"/>
      <c r="Q142" s="813"/>
      <c r="R142" s="814"/>
      <c r="S142" s="1537"/>
      <c r="T142" s="815"/>
      <c r="U142" s="813"/>
      <c r="V142" s="814"/>
      <c r="W142" s="1537"/>
      <c r="X142" s="815"/>
      <c r="Y142" s="813"/>
      <c r="Z142" s="814"/>
      <c r="AA142" s="1537"/>
      <c r="AB142" s="815"/>
      <c r="AC142" s="813"/>
      <c r="AD142" s="814"/>
      <c r="AE142" s="1537"/>
      <c r="AF142" s="815"/>
      <c r="AG142" s="813"/>
      <c r="AH142" s="814"/>
      <c r="AI142" s="1537"/>
      <c r="AJ142" s="815"/>
      <c r="AK142" s="813"/>
      <c r="AL142" s="814"/>
      <c r="AM142" s="1537"/>
      <c r="AN142" s="815"/>
      <c r="AO142" s="813"/>
      <c r="AP142" s="814"/>
      <c r="AQ142" s="1537"/>
      <c r="AR142" s="815"/>
      <c r="AS142" s="813"/>
      <c r="AT142" s="814"/>
      <c r="AU142" s="1537"/>
      <c r="AV142" s="815"/>
      <c r="AW142" s="813"/>
      <c r="AX142" s="814"/>
      <c r="AY142" s="1537"/>
      <c r="AZ142" s="815"/>
      <c r="BA142" s="813"/>
      <c r="BB142" s="816"/>
      <c r="BC142" s="757"/>
      <c r="BD142" s="815"/>
      <c r="BE142" s="813"/>
      <c r="BF142" s="757"/>
      <c r="BG142" s="815"/>
      <c r="BH142" s="815"/>
      <c r="BI142" s="815"/>
      <c r="BJ142" s="815"/>
      <c r="BK142" s="816"/>
      <c r="BL142" s="1586"/>
      <c r="BM142" s="1585"/>
      <c r="BN142" s="1586"/>
      <c r="BO142" s="1586"/>
      <c r="BP142" s="1587"/>
      <c r="BQ142" s="1484"/>
      <c r="BR142" s="734">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692">
        <f t="shared" si="1466"/>
        <v>0</v>
      </c>
      <c r="BT142" s="693">
        <f>AR131</f>
        <v>0</v>
      </c>
      <c r="BU142" s="1146">
        <f>$BU$22</f>
        <v>0</v>
      </c>
      <c r="BV142" s="694">
        <f>$BV$22</f>
        <v>0</v>
      </c>
      <c r="BW142" s="1239">
        <f>BW$22</f>
        <v>0</v>
      </c>
      <c r="BX142" s="1239">
        <f t="shared" ref="BX142:DM142" si="1586">BX$22</f>
        <v>0</v>
      </c>
      <c r="BY142" s="1239">
        <f t="shared" si="1586"/>
        <v>0</v>
      </c>
      <c r="BZ142" s="1240">
        <f t="shared" si="1586"/>
        <v>0</v>
      </c>
      <c r="CA142" s="1240">
        <f t="shared" si="1586"/>
        <v>0</v>
      </c>
      <c r="CB142" s="1241">
        <f t="shared" si="1586"/>
        <v>0</v>
      </c>
      <c r="CC142" s="1242">
        <f t="shared" si="1586"/>
        <v>0</v>
      </c>
      <c r="CD142" s="1242">
        <f t="shared" si="1586"/>
        <v>0</v>
      </c>
      <c r="CE142" s="1242">
        <f t="shared" si="1586"/>
        <v>0</v>
      </c>
      <c r="CF142" s="1242">
        <f t="shared" si="1586"/>
        <v>0</v>
      </c>
      <c r="CG142" s="1242">
        <f t="shared" si="1586"/>
        <v>0</v>
      </c>
      <c r="CH142" s="1242">
        <f t="shared" si="1586"/>
        <v>0</v>
      </c>
      <c r="CI142" s="1242">
        <f t="shared" si="1586"/>
        <v>0</v>
      </c>
      <c r="CJ142" s="1242">
        <f t="shared" si="1586"/>
        <v>0</v>
      </c>
      <c r="CK142" s="1239">
        <f t="shared" si="1586"/>
        <v>0</v>
      </c>
      <c r="CL142" s="1240">
        <f t="shared" si="1586"/>
        <v>0</v>
      </c>
      <c r="CM142" s="1241">
        <f t="shared" si="1586"/>
        <v>0</v>
      </c>
      <c r="CN142" s="1242">
        <f t="shared" si="1586"/>
        <v>0</v>
      </c>
      <c r="CO142" s="1242">
        <f t="shared" si="1586"/>
        <v>0</v>
      </c>
      <c r="CP142" s="1242">
        <f t="shared" si="1586"/>
        <v>0</v>
      </c>
      <c r="CQ142" s="1242">
        <f t="shared" si="1586"/>
        <v>0</v>
      </c>
      <c r="CR142" s="1243">
        <f t="shared" si="1586"/>
        <v>0</v>
      </c>
      <c r="CS142" s="1243">
        <f t="shared" si="1586"/>
        <v>0</v>
      </c>
      <c r="CT142" s="1243">
        <f t="shared" si="1586"/>
        <v>0</v>
      </c>
      <c r="CU142" s="1243">
        <f t="shared" si="1586"/>
        <v>0</v>
      </c>
      <c r="CV142" s="1243">
        <f t="shared" si="1586"/>
        <v>0</v>
      </c>
      <c r="CW142" s="1243">
        <f t="shared" si="1586"/>
        <v>0</v>
      </c>
      <c r="CX142" s="1243">
        <f t="shared" si="1586"/>
        <v>0</v>
      </c>
      <c r="CY142" s="1243">
        <f t="shared" si="1586"/>
        <v>0</v>
      </c>
      <c r="CZ142" s="1244">
        <f t="shared" si="1586"/>
        <v>0</v>
      </c>
      <c r="DA142" s="1244">
        <f t="shared" si="1586"/>
        <v>0</v>
      </c>
      <c r="DB142" s="1244">
        <f t="shared" si="1586"/>
        <v>0</v>
      </c>
      <c r="DC142" s="1244">
        <f t="shared" si="1586"/>
        <v>0</v>
      </c>
      <c r="DD142" s="1244">
        <f t="shared" si="1586"/>
        <v>0</v>
      </c>
      <c r="DE142" s="1244">
        <f t="shared" si="1586"/>
        <v>0</v>
      </c>
      <c r="DF142" s="1244">
        <f t="shared" si="1586"/>
        <v>0</v>
      </c>
      <c r="DG142" s="1244">
        <f t="shared" si="1586"/>
        <v>0</v>
      </c>
      <c r="DH142" s="1244">
        <f t="shared" si="1586"/>
        <v>0</v>
      </c>
      <c r="DI142" s="1244">
        <f t="shared" si="1586"/>
        <v>0</v>
      </c>
      <c r="DJ142" s="1244">
        <f t="shared" si="1586"/>
        <v>0</v>
      </c>
      <c r="DK142" s="1244">
        <f t="shared" si="1586"/>
        <v>0</v>
      </c>
      <c r="DL142" s="1244">
        <f t="shared" si="1586"/>
        <v>0</v>
      </c>
      <c r="DM142" s="1244">
        <f t="shared" si="1586"/>
        <v>0</v>
      </c>
      <c r="DN142" s="933"/>
      <c r="DT142" s="739"/>
      <c r="EM142" s="898"/>
      <c r="EN142" s="898"/>
      <c r="EO142" s="898"/>
      <c r="EP142" s="898"/>
      <c r="EQ142" s="898"/>
      <c r="ER142" s="898"/>
      <c r="ES142" s="898"/>
      <c r="ET142" s="898"/>
      <c r="EU142" s="898"/>
      <c r="EV142" s="898"/>
      <c r="EW142" s="898"/>
      <c r="EX142" s="898"/>
      <c r="EY142" s="898"/>
      <c r="EZ142" s="1348">
        <f t="shared" si="1468"/>
        <v>0</v>
      </c>
      <c r="FA142" s="1224">
        <f t="shared" si="1469"/>
        <v>0</v>
      </c>
      <c r="FB142" s="1224">
        <f t="shared" si="1470"/>
        <v>0</v>
      </c>
      <c r="FC142" s="1224">
        <f t="shared" si="1471"/>
        <v>0</v>
      </c>
      <c r="FD142" s="544">
        <f t="shared" si="1472"/>
        <v>0</v>
      </c>
      <c r="FE142" s="544">
        <f t="shared" si="1473"/>
        <v>0</v>
      </c>
      <c r="FF142" s="324">
        <f t="shared" si="1474"/>
        <v>0</v>
      </c>
      <c r="FG142" s="549">
        <f t="shared" si="1475"/>
        <v>0</v>
      </c>
      <c r="FH142" s="549">
        <f t="shared" si="1476"/>
        <v>0</v>
      </c>
      <c r="FI142" s="549">
        <f t="shared" si="1477"/>
        <v>0</v>
      </c>
      <c r="FJ142" s="549">
        <f t="shared" si="1478"/>
        <v>0</v>
      </c>
      <c r="FK142" s="549">
        <f t="shared" si="1479"/>
        <v>0</v>
      </c>
      <c r="FL142" s="549">
        <f t="shared" si="1480"/>
        <v>0</v>
      </c>
      <c r="FM142" s="549">
        <f t="shared" si="1481"/>
        <v>0</v>
      </c>
      <c r="FN142" s="549">
        <f t="shared" si="1482"/>
        <v>0</v>
      </c>
      <c r="FO142" s="1203">
        <f t="shared" si="1483"/>
        <v>0</v>
      </c>
      <c r="FP142" s="544">
        <f t="shared" si="1484"/>
        <v>0</v>
      </c>
      <c r="FQ142" s="324">
        <f t="shared" si="1485"/>
        <v>0</v>
      </c>
      <c r="FR142" s="548">
        <f t="shared" si="1486"/>
        <v>0</v>
      </c>
      <c r="FS142" s="548">
        <f t="shared" si="1487"/>
        <v>0</v>
      </c>
      <c r="FT142" s="548">
        <f t="shared" si="1558"/>
        <v>0</v>
      </c>
      <c r="FU142" s="548">
        <f t="shared" si="1488"/>
        <v>0</v>
      </c>
      <c r="FV142" s="928">
        <f t="shared" si="1489"/>
        <v>0</v>
      </c>
      <c r="FW142" s="928">
        <f t="shared" si="1490"/>
        <v>0</v>
      </c>
      <c r="FX142" s="928">
        <f t="shared" si="1491"/>
        <v>0</v>
      </c>
      <c r="FY142" s="928">
        <f t="shared" si="1492"/>
        <v>0</v>
      </c>
      <c r="FZ142" s="928">
        <f t="shared" si="1493"/>
        <v>0</v>
      </c>
      <c r="GA142" s="928">
        <f t="shared" si="1494"/>
        <v>0</v>
      </c>
      <c r="GB142" s="928">
        <f t="shared" si="1495"/>
        <v>0</v>
      </c>
      <c r="GC142" s="928">
        <f t="shared" si="1496"/>
        <v>0</v>
      </c>
      <c r="GD142" s="326">
        <f t="shared" si="1497"/>
        <v>0</v>
      </c>
      <c r="GE142" s="326">
        <f t="shared" si="1498"/>
        <v>0</v>
      </c>
      <c r="GF142" s="326">
        <f t="shared" si="1499"/>
        <v>0</v>
      </c>
      <c r="GG142" s="326">
        <f t="shared" si="1500"/>
        <v>0</v>
      </c>
      <c r="GH142" s="326">
        <f t="shared" si="1501"/>
        <v>0</v>
      </c>
      <c r="GI142" s="326">
        <f t="shared" si="1502"/>
        <v>0</v>
      </c>
      <c r="GJ142" s="326">
        <f t="shared" si="1503"/>
        <v>0</v>
      </c>
      <c r="GK142" s="326">
        <f t="shared" si="1504"/>
        <v>0</v>
      </c>
      <c r="GL142" s="326">
        <f t="shared" si="1505"/>
        <v>0</v>
      </c>
      <c r="GM142" s="326">
        <f t="shared" si="1506"/>
        <v>0</v>
      </c>
      <c r="GN142" s="326">
        <f t="shared" si="1507"/>
        <v>0</v>
      </c>
      <c r="GO142" s="326">
        <f t="shared" si="1508"/>
        <v>0</v>
      </c>
      <c r="GP142" s="326">
        <f t="shared" si="1509"/>
        <v>0</v>
      </c>
      <c r="GQ142" s="326">
        <f t="shared" si="1510"/>
        <v>0</v>
      </c>
      <c r="GR142" s="898"/>
      <c r="GS142" s="898"/>
      <c r="GT142" s="898"/>
      <c r="GU142" s="898"/>
      <c r="GV142" s="898"/>
      <c r="GW142" s="898"/>
      <c r="GX142" s="898"/>
      <c r="GY142" s="898"/>
      <c r="GZ142" s="1375"/>
      <c r="HA142" s="1225">
        <f t="shared" si="1511"/>
        <v>0</v>
      </c>
      <c r="HB142" s="1225">
        <f t="shared" si="1512"/>
        <v>0</v>
      </c>
      <c r="HC142" s="1225">
        <f t="shared" si="1513"/>
        <v>0</v>
      </c>
      <c r="HD142" s="542">
        <f t="shared" si="1514"/>
        <v>0</v>
      </c>
      <c r="HE142" s="542">
        <f t="shared" si="1515"/>
        <v>0</v>
      </c>
      <c r="HF142" s="321">
        <f t="shared" si="1516"/>
        <v>0</v>
      </c>
      <c r="HG142" s="547">
        <f t="shared" si="1517"/>
        <v>0</v>
      </c>
      <c r="HH142" s="547">
        <f t="shared" si="1518"/>
        <v>0</v>
      </c>
      <c r="HI142" s="547">
        <f t="shared" si="1519"/>
        <v>0</v>
      </c>
      <c r="HJ142" s="547">
        <f t="shared" si="1520"/>
        <v>0</v>
      </c>
      <c r="HK142" s="547">
        <f t="shared" si="1521"/>
        <v>0</v>
      </c>
      <c r="HL142" s="547">
        <f t="shared" si="1522"/>
        <v>0</v>
      </c>
      <c r="HM142" s="547">
        <f t="shared" si="1523"/>
        <v>0</v>
      </c>
      <c r="HN142" s="547">
        <f t="shared" si="1524"/>
        <v>0</v>
      </c>
      <c r="HO142" s="1225">
        <f t="shared" si="1525"/>
        <v>0</v>
      </c>
      <c r="HP142" s="542">
        <f t="shared" si="1526"/>
        <v>0</v>
      </c>
      <c r="HQ142" s="321">
        <f t="shared" si="1527"/>
        <v>0</v>
      </c>
      <c r="HR142" s="547">
        <f t="shared" si="1528"/>
        <v>0</v>
      </c>
      <c r="HS142" s="547">
        <f t="shared" si="1529"/>
        <v>0</v>
      </c>
      <c r="HT142" s="547">
        <f t="shared" si="1530"/>
        <v>0</v>
      </c>
      <c r="HU142" s="547">
        <f t="shared" si="1531"/>
        <v>0</v>
      </c>
      <c r="HV142" s="931">
        <f t="shared" si="1532"/>
        <v>0</v>
      </c>
      <c r="HW142" s="931">
        <f t="shared" si="1533"/>
        <v>0</v>
      </c>
      <c r="HX142" s="931">
        <f t="shared" si="1534"/>
        <v>0</v>
      </c>
      <c r="HY142" s="931">
        <f t="shared" si="1535"/>
        <v>0</v>
      </c>
      <c r="HZ142" s="931">
        <f t="shared" si="1536"/>
        <v>0</v>
      </c>
      <c r="IA142" s="931">
        <f t="shared" si="1537"/>
        <v>0</v>
      </c>
      <c r="IB142" s="931">
        <f t="shared" si="1538"/>
        <v>0</v>
      </c>
      <c r="IC142" s="931">
        <f t="shared" si="1539"/>
        <v>0</v>
      </c>
      <c r="ID142" s="1226">
        <f t="shared" si="1540"/>
        <v>0</v>
      </c>
      <c r="IE142" s="1226">
        <f t="shared" si="1541"/>
        <v>0</v>
      </c>
      <c r="IF142" s="1226">
        <f t="shared" si="1542"/>
        <v>0</v>
      </c>
      <c r="IG142" s="1226">
        <f t="shared" si="1543"/>
        <v>0</v>
      </c>
      <c r="IH142" s="1226">
        <f t="shared" si="1544"/>
        <v>0</v>
      </c>
      <c r="II142" s="1226">
        <f t="shared" si="1545"/>
        <v>0</v>
      </c>
      <c r="IJ142" s="1226">
        <f t="shared" si="1546"/>
        <v>0</v>
      </c>
      <c r="IK142" s="1226">
        <f t="shared" si="1547"/>
        <v>0</v>
      </c>
      <c r="IL142" s="1226">
        <f t="shared" si="1548"/>
        <v>0</v>
      </c>
      <c r="IM142" s="1226">
        <f t="shared" si="1549"/>
        <v>0</v>
      </c>
      <c r="IN142" s="1226">
        <f t="shared" si="1550"/>
        <v>0</v>
      </c>
      <c r="IO142" s="1226">
        <f t="shared" si="1551"/>
        <v>0</v>
      </c>
      <c r="IP142" s="1226">
        <f t="shared" si="1552"/>
        <v>0</v>
      </c>
      <c r="IQ142" s="1226">
        <f t="shared" si="1553"/>
        <v>0</v>
      </c>
      <c r="IR142" s="902"/>
      <c r="IS142" s="902"/>
      <c r="IT142" s="902"/>
      <c r="IU142" s="902"/>
      <c r="IV142" s="902"/>
      <c r="IW142" s="902"/>
      <c r="IX142" s="902"/>
      <c r="IY142" s="902"/>
      <c r="IZ142" s="1365"/>
      <c r="JA142" s="1231">
        <f t="shared" ref="JA142:KQ142" si="1587">SUM(BW142*$DP$22)</f>
        <v>0</v>
      </c>
      <c r="JB142" s="1231">
        <f t="shared" si="1587"/>
        <v>0</v>
      </c>
      <c r="JC142" s="1231">
        <f t="shared" si="1587"/>
        <v>0</v>
      </c>
      <c r="JD142" s="942">
        <f t="shared" si="1587"/>
        <v>0</v>
      </c>
      <c r="JE142" s="942">
        <f t="shared" si="1587"/>
        <v>0</v>
      </c>
      <c r="JF142" s="943">
        <f t="shared" si="1587"/>
        <v>0</v>
      </c>
      <c r="JG142" s="944">
        <f t="shared" si="1587"/>
        <v>0</v>
      </c>
      <c r="JH142" s="944">
        <f t="shared" si="1587"/>
        <v>0</v>
      </c>
      <c r="JI142" s="944">
        <f t="shared" si="1587"/>
        <v>0</v>
      </c>
      <c r="JJ142" s="944">
        <f t="shared" si="1587"/>
        <v>0</v>
      </c>
      <c r="JK142" s="944">
        <f t="shared" si="1587"/>
        <v>0</v>
      </c>
      <c r="JL142" s="944">
        <f t="shared" si="1587"/>
        <v>0</v>
      </c>
      <c r="JM142" s="944">
        <f t="shared" si="1587"/>
        <v>0</v>
      </c>
      <c r="JN142" s="944">
        <f t="shared" si="1587"/>
        <v>0</v>
      </c>
      <c r="JO142" s="1231">
        <f t="shared" si="1587"/>
        <v>0</v>
      </c>
      <c r="JP142" s="942">
        <f t="shared" si="1587"/>
        <v>0</v>
      </c>
      <c r="JQ142" s="943">
        <f t="shared" si="1587"/>
        <v>0</v>
      </c>
      <c r="JR142" s="944">
        <f t="shared" si="1587"/>
        <v>0</v>
      </c>
      <c r="JS142" s="944">
        <f t="shared" si="1587"/>
        <v>0</v>
      </c>
      <c r="JT142" s="944">
        <f t="shared" si="1587"/>
        <v>0</v>
      </c>
      <c r="JU142" s="944">
        <f t="shared" si="1587"/>
        <v>0</v>
      </c>
      <c r="JV142" s="945">
        <f t="shared" si="1587"/>
        <v>0</v>
      </c>
      <c r="JW142" s="945">
        <f t="shared" si="1587"/>
        <v>0</v>
      </c>
      <c r="JX142" s="945">
        <f t="shared" si="1587"/>
        <v>0</v>
      </c>
      <c r="JY142" s="945">
        <f t="shared" si="1587"/>
        <v>0</v>
      </c>
      <c r="JZ142" s="945">
        <f t="shared" si="1587"/>
        <v>0</v>
      </c>
      <c r="KA142" s="945">
        <f t="shared" si="1587"/>
        <v>0</v>
      </c>
      <c r="KB142" s="945">
        <f t="shared" si="1587"/>
        <v>0</v>
      </c>
      <c r="KC142" s="945">
        <f t="shared" si="1587"/>
        <v>0</v>
      </c>
      <c r="KD142" s="946">
        <f t="shared" si="1587"/>
        <v>0</v>
      </c>
      <c r="KE142" s="946">
        <f t="shared" si="1587"/>
        <v>0</v>
      </c>
      <c r="KF142" s="946">
        <f t="shared" si="1587"/>
        <v>0</v>
      </c>
      <c r="KG142" s="946">
        <f t="shared" si="1587"/>
        <v>0</v>
      </c>
      <c r="KH142" s="946">
        <f t="shared" si="1587"/>
        <v>0</v>
      </c>
      <c r="KI142" s="946">
        <f t="shared" si="1587"/>
        <v>0</v>
      </c>
      <c r="KJ142" s="946">
        <f t="shared" si="1587"/>
        <v>0</v>
      </c>
      <c r="KK142" s="946">
        <f t="shared" si="1587"/>
        <v>0</v>
      </c>
      <c r="KL142" s="946">
        <f t="shared" si="1587"/>
        <v>0</v>
      </c>
      <c r="KM142" s="946">
        <f t="shared" si="1587"/>
        <v>0</v>
      </c>
      <c r="KN142" s="946">
        <f t="shared" si="1587"/>
        <v>0</v>
      </c>
      <c r="KO142" s="946">
        <f t="shared" si="1587"/>
        <v>0</v>
      </c>
      <c r="KP142" s="946">
        <f t="shared" si="1587"/>
        <v>0</v>
      </c>
      <c r="KQ142" s="946">
        <f t="shared" si="1587"/>
        <v>0</v>
      </c>
      <c r="KR142" s="898"/>
      <c r="KS142" s="898"/>
      <c r="KT142" s="898"/>
      <c r="KU142" s="898"/>
      <c r="KV142" s="898"/>
      <c r="KW142" s="898"/>
      <c r="KX142" s="898"/>
      <c r="KY142" s="898"/>
      <c r="KZ142" s="1363"/>
      <c r="LA142" s="1217">
        <f t="shared" ref="LA142:MM142" si="1588">SUM(JA142/$DO$22)</f>
        <v>0</v>
      </c>
      <c r="LB142" s="1217">
        <f t="shared" si="1588"/>
        <v>0</v>
      </c>
      <c r="LC142" s="1217">
        <f t="shared" si="1588"/>
        <v>0</v>
      </c>
      <c r="LD142" s="545">
        <f t="shared" si="1588"/>
        <v>0</v>
      </c>
      <c r="LE142" s="545">
        <f t="shared" si="1588"/>
        <v>0</v>
      </c>
      <c r="LF142" s="329">
        <f t="shared" si="1588"/>
        <v>0</v>
      </c>
      <c r="LG142" s="550">
        <f t="shared" si="1588"/>
        <v>0</v>
      </c>
      <c r="LH142" s="550">
        <f t="shared" si="1588"/>
        <v>0</v>
      </c>
      <c r="LI142" s="550">
        <f t="shared" si="1588"/>
        <v>0</v>
      </c>
      <c r="LJ142" s="550">
        <f t="shared" si="1588"/>
        <v>0</v>
      </c>
      <c r="LK142" s="550">
        <f t="shared" si="1588"/>
        <v>0</v>
      </c>
      <c r="LL142" s="550">
        <f t="shared" si="1588"/>
        <v>0</v>
      </c>
      <c r="LM142" s="550">
        <f t="shared" si="1588"/>
        <v>0</v>
      </c>
      <c r="LN142" s="550">
        <f t="shared" si="1588"/>
        <v>0</v>
      </c>
      <c r="LO142" s="1217">
        <f t="shared" si="1588"/>
        <v>0</v>
      </c>
      <c r="LP142" s="1217">
        <f t="shared" si="1588"/>
        <v>0</v>
      </c>
      <c r="LQ142" s="1217">
        <f t="shared" si="1588"/>
        <v>0</v>
      </c>
      <c r="LR142" s="550">
        <f t="shared" si="1588"/>
        <v>0</v>
      </c>
      <c r="LS142" s="550">
        <f t="shared" si="1588"/>
        <v>0</v>
      </c>
      <c r="LT142" s="550">
        <f t="shared" si="1588"/>
        <v>0</v>
      </c>
      <c r="LU142" s="550">
        <f t="shared" si="1588"/>
        <v>0</v>
      </c>
      <c r="LV142" s="932">
        <f t="shared" si="1588"/>
        <v>0</v>
      </c>
      <c r="LW142" s="932">
        <f t="shared" si="1588"/>
        <v>0</v>
      </c>
      <c r="LX142" s="932">
        <f t="shared" si="1588"/>
        <v>0</v>
      </c>
      <c r="LY142" s="932">
        <f t="shared" si="1588"/>
        <v>0</v>
      </c>
      <c r="LZ142" s="932">
        <f t="shared" si="1588"/>
        <v>0</v>
      </c>
      <c r="MA142" s="932">
        <f t="shared" si="1588"/>
        <v>0</v>
      </c>
      <c r="MB142" s="932">
        <f t="shared" si="1588"/>
        <v>0</v>
      </c>
      <c r="MC142" s="932">
        <f t="shared" si="1588"/>
        <v>0</v>
      </c>
      <c r="MD142" s="932">
        <f t="shared" si="1588"/>
        <v>0</v>
      </c>
      <c r="ME142" s="327">
        <f t="shared" si="1588"/>
        <v>0</v>
      </c>
      <c r="MF142" s="327">
        <f t="shared" si="1588"/>
        <v>0</v>
      </c>
      <c r="MG142" s="327">
        <f t="shared" si="1588"/>
        <v>0</v>
      </c>
      <c r="MH142" s="327">
        <f t="shared" si="1588"/>
        <v>0</v>
      </c>
      <c r="MI142" s="327">
        <f t="shared" si="1588"/>
        <v>0</v>
      </c>
      <c r="MJ142" s="327">
        <f t="shared" si="1588"/>
        <v>0</v>
      </c>
      <c r="MK142" s="327">
        <f t="shared" si="1588"/>
        <v>0</v>
      </c>
      <c r="ML142" s="327">
        <f t="shared" si="1588"/>
        <v>0</v>
      </c>
      <c r="MM142" s="327">
        <f t="shared" si="1588"/>
        <v>0</v>
      </c>
      <c r="MN142" s="327">
        <f t="shared" ref="MN142:MP142" si="1589">SUM(KN142/$DO$22)</f>
        <v>0</v>
      </c>
      <c r="MO142" s="327">
        <f t="shared" si="1589"/>
        <v>0</v>
      </c>
      <c r="MP142" s="327">
        <f t="shared" si="1589"/>
        <v>0</v>
      </c>
      <c r="MQ142" s="327">
        <f>SUM(KQ142/$DO$22)</f>
        <v>0</v>
      </c>
    </row>
    <row r="143" spans="1:510" s="317" customFormat="1" ht="15" hidden="1" customHeight="1" outlineLevel="1" thickTop="1" thickBot="1" x14ac:dyDescent="0.3">
      <c r="A143" s="381"/>
      <c r="B143" s="1917" t="s">
        <v>961</v>
      </c>
      <c r="C143" s="1918"/>
      <c r="D143" s="656"/>
      <c r="E143" s="765"/>
      <c r="F143" s="757"/>
      <c r="G143" s="629"/>
      <c r="H143" s="630"/>
      <c r="I143" s="636"/>
      <c r="J143" s="821"/>
      <c r="K143" s="757"/>
      <c r="L143" s="878"/>
      <c r="M143" s="813"/>
      <c r="N143" s="814"/>
      <c r="O143" s="1537"/>
      <c r="P143" s="815"/>
      <c r="Q143" s="813"/>
      <c r="R143" s="814"/>
      <c r="S143" s="1537"/>
      <c r="T143" s="815"/>
      <c r="U143" s="813"/>
      <c r="V143" s="814"/>
      <c r="W143" s="1537"/>
      <c r="X143" s="815"/>
      <c r="Y143" s="813"/>
      <c r="Z143" s="814"/>
      <c r="AA143" s="1537"/>
      <c r="AB143" s="815"/>
      <c r="AC143" s="813"/>
      <c r="AD143" s="814"/>
      <c r="AE143" s="1537"/>
      <c r="AF143" s="815"/>
      <c r="AG143" s="813"/>
      <c r="AH143" s="814"/>
      <c r="AI143" s="1537"/>
      <c r="AJ143" s="815"/>
      <c r="AK143" s="813"/>
      <c r="AL143" s="814"/>
      <c r="AM143" s="1537"/>
      <c r="AN143" s="815"/>
      <c r="AO143" s="813"/>
      <c r="AP143" s="814"/>
      <c r="AQ143" s="1537"/>
      <c r="AR143" s="815"/>
      <c r="AS143" s="813"/>
      <c r="AT143" s="814"/>
      <c r="AU143" s="1537"/>
      <c r="AV143" s="815"/>
      <c r="AW143" s="813"/>
      <c r="AX143" s="814"/>
      <c r="AY143" s="1537"/>
      <c r="AZ143" s="815"/>
      <c r="BA143" s="813"/>
      <c r="BB143" s="816"/>
      <c r="BC143" s="757"/>
      <c r="BD143" s="815"/>
      <c r="BE143" s="813"/>
      <c r="BF143" s="757"/>
      <c r="BG143" s="815"/>
      <c r="BH143" s="815"/>
      <c r="BI143" s="815"/>
      <c r="BJ143" s="815"/>
      <c r="BK143" s="816"/>
      <c r="BL143" s="1586"/>
      <c r="BM143" s="1585"/>
      <c r="BN143" s="1586"/>
      <c r="BO143" s="1586"/>
      <c r="BP143" s="1587"/>
      <c r="BQ143" s="1484"/>
      <c r="BR143" s="734">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692">
        <f t="shared" ref="BS143:BS148" si="1590">SUM(HA143:IQ143)*1000</f>
        <v>0</v>
      </c>
      <c r="BT143" s="693">
        <f>AV131</f>
        <v>0</v>
      </c>
      <c r="BU143" s="1146" t="str">
        <f>$BU$23</f>
        <v>GH Ripen</v>
      </c>
      <c r="BV143" s="1160" t="str">
        <f>$BV$23</f>
        <v>Booster</v>
      </c>
      <c r="BW143" s="1239">
        <f>BW$23</f>
        <v>5.0000000000000001E-3</v>
      </c>
      <c r="BX143" s="1239">
        <f t="shared" ref="BX143:DM143" si="1591">BX$23</f>
        <v>0</v>
      </c>
      <c r="BY143" s="1239">
        <f t="shared" si="1591"/>
        <v>0</v>
      </c>
      <c r="BZ143" s="1240">
        <f t="shared" si="1591"/>
        <v>7.0000000000000007E-2</v>
      </c>
      <c r="CA143" s="1240">
        <f t="shared" si="1591"/>
        <v>0</v>
      </c>
      <c r="CB143" s="1241">
        <f t="shared" si="1591"/>
        <v>0.06</v>
      </c>
      <c r="CC143" s="1242">
        <f t="shared" si="1591"/>
        <v>0</v>
      </c>
      <c r="CD143" s="1242">
        <f t="shared" si="1591"/>
        <v>0</v>
      </c>
      <c r="CE143" s="1242">
        <f t="shared" si="1591"/>
        <v>0</v>
      </c>
      <c r="CF143" s="1242">
        <f t="shared" si="1591"/>
        <v>0</v>
      </c>
      <c r="CG143" s="1242">
        <f t="shared" si="1591"/>
        <v>0</v>
      </c>
      <c r="CH143" s="1242">
        <f t="shared" si="1591"/>
        <v>0</v>
      </c>
      <c r="CI143" s="1242">
        <f t="shared" si="1591"/>
        <v>0</v>
      </c>
      <c r="CJ143" s="1242">
        <f t="shared" si="1591"/>
        <v>0</v>
      </c>
      <c r="CK143" s="1239">
        <f t="shared" si="1591"/>
        <v>0</v>
      </c>
      <c r="CL143" s="1240">
        <f t="shared" si="1591"/>
        <v>0</v>
      </c>
      <c r="CM143" s="1241">
        <f t="shared" si="1591"/>
        <v>0</v>
      </c>
      <c r="CN143" s="1242">
        <f t="shared" si="1591"/>
        <v>2.5000000000000001E-3</v>
      </c>
      <c r="CO143" s="1242">
        <f t="shared" si="1591"/>
        <v>0</v>
      </c>
      <c r="CP143" s="1242">
        <f t="shared" si="1591"/>
        <v>3.0000000000000001E-3</v>
      </c>
      <c r="CQ143" s="1242">
        <f t="shared" si="1591"/>
        <v>0</v>
      </c>
      <c r="CR143" s="1243">
        <f t="shared" si="1591"/>
        <v>0</v>
      </c>
      <c r="CS143" s="1243">
        <f t="shared" si="1591"/>
        <v>0</v>
      </c>
      <c r="CT143" s="1243">
        <f t="shared" si="1591"/>
        <v>0</v>
      </c>
      <c r="CU143" s="1243">
        <f t="shared" si="1591"/>
        <v>0</v>
      </c>
      <c r="CV143" s="1243">
        <f t="shared" si="1591"/>
        <v>0</v>
      </c>
      <c r="CW143" s="1243">
        <f t="shared" si="1591"/>
        <v>0</v>
      </c>
      <c r="CX143" s="1243">
        <f t="shared" si="1591"/>
        <v>0</v>
      </c>
      <c r="CY143" s="1243">
        <f t="shared" si="1591"/>
        <v>7.4999999999999997E-3</v>
      </c>
      <c r="CZ143" s="1244">
        <f t="shared" si="1591"/>
        <v>0</v>
      </c>
      <c r="DA143" s="1244">
        <f t="shared" si="1591"/>
        <v>0</v>
      </c>
      <c r="DB143" s="1244">
        <f t="shared" si="1591"/>
        <v>0</v>
      </c>
      <c r="DC143" s="1244">
        <f t="shared" si="1591"/>
        <v>0</v>
      </c>
      <c r="DD143" s="1244">
        <f t="shared" si="1591"/>
        <v>0</v>
      </c>
      <c r="DE143" s="1244">
        <f t="shared" si="1591"/>
        <v>0</v>
      </c>
      <c r="DF143" s="1244">
        <f t="shared" si="1591"/>
        <v>0</v>
      </c>
      <c r="DG143" s="1244">
        <f t="shared" si="1591"/>
        <v>0</v>
      </c>
      <c r="DH143" s="1244">
        <f t="shared" si="1591"/>
        <v>0</v>
      </c>
      <c r="DI143" s="1244">
        <f t="shared" si="1591"/>
        <v>0</v>
      </c>
      <c r="DJ143" s="1244">
        <f t="shared" si="1591"/>
        <v>0</v>
      </c>
      <c r="DK143" s="1244">
        <f t="shared" si="1591"/>
        <v>0</v>
      </c>
      <c r="DL143" s="1244">
        <f t="shared" si="1591"/>
        <v>0</v>
      </c>
      <c r="DM143" s="1244">
        <f t="shared" si="1591"/>
        <v>0</v>
      </c>
      <c r="DN143" s="933"/>
      <c r="DT143" s="739"/>
      <c r="EM143" s="898"/>
      <c r="EN143" s="898"/>
      <c r="EO143" s="898"/>
      <c r="EP143" s="898"/>
      <c r="EQ143" s="898"/>
      <c r="ER143" s="898"/>
      <c r="ES143" s="898"/>
      <c r="ET143" s="898"/>
      <c r="EU143" s="898"/>
      <c r="EV143" s="898"/>
      <c r="EW143" s="898"/>
      <c r="EX143" s="898"/>
      <c r="EY143" s="898"/>
      <c r="EZ143" s="1348" t="str">
        <f t="shared" si="1468"/>
        <v>GH Ripen</v>
      </c>
      <c r="FA143" s="1224">
        <f t="shared" si="1469"/>
        <v>0</v>
      </c>
      <c r="FB143" s="1224">
        <f t="shared" si="1470"/>
        <v>0</v>
      </c>
      <c r="FC143" s="1224">
        <f t="shared" si="1471"/>
        <v>0</v>
      </c>
      <c r="FD143" s="544">
        <f t="shared" si="1472"/>
        <v>0</v>
      </c>
      <c r="FE143" s="544">
        <f t="shared" si="1473"/>
        <v>0</v>
      </c>
      <c r="FF143" s="324">
        <f t="shared" si="1474"/>
        <v>0</v>
      </c>
      <c r="FG143" s="549">
        <f t="shared" si="1475"/>
        <v>0</v>
      </c>
      <c r="FH143" s="549">
        <f t="shared" si="1476"/>
        <v>0</v>
      </c>
      <c r="FI143" s="549">
        <f t="shared" si="1477"/>
        <v>0</v>
      </c>
      <c r="FJ143" s="549">
        <f t="shared" si="1478"/>
        <v>0</v>
      </c>
      <c r="FK143" s="549">
        <f t="shared" si="1479"/>
        <v>0</v>
      </c>
      <c r="FL143" s="549">
        <f t="shared" si="1480"/>
        <v>0</v>
      </c>
      <c r="FM143" s="549">
        <f t="shared" si="1481"/>
        <v>0</v>
      </c>
      <c r="FN143" s="549">
        <f t="shared" si="1482"/>
        <v>0</v>
      </c>
      <c r="FO143" s="1203">
        <f t="shared" si="1483"/>
        <v>0</v>
      </c>
      <c r="FP143" s="544">
        <f t="shared" si="1484"/>
        <v>0</v>
      </c>
      <c r="FQ143" s="324">
        <f t="shared" si="1485"/>
        <v>0</v>
      </c>
      <c r="FR143" s="548">
        <f t="shared" si="1486"/>
        <v>0</v>
      </c>
      <c r="FS143" s="548">
        <f t="shared" si="1487"/>
        <v>0</v>
      </c>
      <c r="FT143" s="548">
        <f t="shared" si="1558"/>
        <v>0</v>
      </c>
      <c r="FU143" s="548">
        <f t="shared" si="1488"/>
        <v>0</v>
      </c>
      <c r="FV143" s="928">
        <f t="shared" si="1489"/>
        <v>0</v>
      </c>
      <c r="FW143" s="928">
        <f t="shared" si="1490"/>
        <v>0</v>
      </c>
      <c r="FX143" s="928">
        <f t="shared" si="1491"/>
        <v>0</v>
      </c>
      <c r="FY143" s="928">
        <f t="shared" si="1492"/>
        <v>0</v>
      </c>
      <c r="FZ143" s="928">
        <f t="shared" si="1493"/>
        <v>0</v>
      </c>
      <c r="GA143" s="928">
        <f t="shared" si="1494"/>
        <v>0</v>
      </c>
      <c r="GB143" s="928">
        <f t="shared" si="1495"/>
        <v>0</v>
      </c>
      <c r="GC143" s="928">
        <f t="shared" si="1496"/>
        <v>0</v>
      </c>
      <c r="GD143" s="326">
        <f t="shared" si="1497"/>
        <v>0</v>
      </c>
      <c r="GE143" s="326">
        <f t="shared" si="1498"/>
        <v>0</v>
      </c>
      <c r="GF143" s="326">
        <f t="shared" si="1499"/>
        <v>0</v>
      </c>
      <c r="GG143" s="326">
        <f t="shared" si="1500"/>
        <v>0</v>
      </c>
      <c r="GH143" s="326">
        <f t="shared" si="1501"/>
        <v>0</v>
      </c>
      <c r="GI143" s="326">
        <f t="shared" si="1502"/>
        <v>0</v>
      </c>
      <c r="GJ143" s="326">
        <f t="shared" si="1503"/>
        <v>0</v>
      </c>
      <c r="GK143" s="326">
        <f t="shared" si="1504"/>
        <v>0</v>
      </c>
      <c r="GL143" s="326">
        <f t="shared" si="1505"/>
        <v>0</v>
      </c>
      <c r="GM143" s="326">
        <f t="shared" si="1506"/>
        <v>0</v>
      </c>
      <c r="GN143" s="326">
        <f t="shared" si="1507"/>
        <v>0</v>
      </c>
      <c r="GO143" s="326">
        <f t="shared" si="1508"/>
        <v>0</v>
      </c>
      <c r="GP143" s="326">
        <f t="shared" si="1509"/>
        <v>0</v>
      </c>
      <c r="GQ143" s="326">
        <f t="shared" si="1510"/>
        <v>0</v>
      </c>
      <c r="GR143" s="898"/>
      <c r="GS143" s="898"/>
      <c r="GT143" s="898"/>
      <c r="GU143" s="898"/>
      <c r="GV143" s="898"/>
      <c r="GW143" s="898"/>
      <c r="GX143" s="898"/>
      <c r="GY143" s="898"/>
      <c r="GZ143" s="1375"/>
      <c r="HA143" s="1225">
        <f t="shared" si="1511"/>
        <v>0</v>
      </c>
      <c r="HB143" s="1225">
        <f t="shared" si="1512"/>
        <v>0</v>
      </c>
      <c r="HC143" s="1225">
        <f t="shared" si="1513"/>
        <v>0</v>
      </c>
      <c r="HD143" s="542">
        <f t="shared" si="1514"/>
        <v>0</v>
      </c>
      <c r="HE143" s="542">
        <f t="shared" si="1515"/>
        <v>0</v>
      </c>
      <c r="HF143" s="321">
        <f t="shared" si="1516"/>
        <v>0</v>
      </c>
      <c r="HG143" s="547">
        <f t="shared" si="1517"/>
        <v>0</v>
      </c>
      <c r="HH143" s="547">
        <f t="shared" si="1518"/>
        <v>0</v>
      </c>
      <c r="HI143" s="547">
        <f t="shared" si="1519"/>
        <v>0</v>
      </c>
      <c r="HJ143" s="547">
        <f t="shared" si="1520"/>
        <v>0</v>
      </c>
      <c r="HK143" s="547">
        <f t="shared" si="1521"/>
        <v>0</v>
      </c>
      <c r="HL143" s="547">
        <f t="shared" si="1522"/>
        <v>0</v>
      </c>
      <c r="HM143" s="547">
        <f t="shared" si="1523"/>
        <v>0</v>
      </c>
      <c r="HN143" s="547">
        <f t="shared" si="1524"/>
        <v>0</v>
      </c>
      <c r="HO143" s="1225">
        <f t="shared" si="1525"/>
        <v>0</v>
      </c>
      <c r="HP143" s="542">
        <f t="shared" si="1526"/>
        <v>0</v>
      </c>
      <c r="HQ143" s="321">
        <f t="shared" si="1527"/>
        <v>0</v>
      </c>
      <c r="HR143" s="547">
        <f t="shared" si="1528"/>
        <v>0</v>
      </c>
      <c r="HS143" s="547">
        <f t="shared" si="1529"/>
        <v>0</v>
      </c>
      <c r="HT143" s="547">
        <f t="shared" si="1530"/>
        <v>0</v>
      </c>
      <c r="HU143" s="547">
        <f t="shared" si="1531"/>
        <v>0</v>
      </c>
      <c r="HV143" s="931">
        <f t="shared" si="1532"/>
        <v>0</v>
      </c>
      <c r="HW143" s="931">
        <f t="shared" si="1533"/>
        <v>0</v>
      </c>
      <c r="HX143" s="931">
        <f t="shared" si="1534"/>
        <v>0</v>
      </c>
      <c r="HY143" s="931">
        <f t="shared" si="1535"/>
        <v>0</v>
      </c>
      <c r="HZ143" s="931">
        <f t="shared" si="1536"/>
        <v>0</v>
      </c>
      <c r="IA143" s="931">
        <f t="shared" si="1537"/>
        <v>0</v>
      </c>
      <c r="IB143" s="931">
        <f t="shared" si="1538"/>
        <v>0</v>
      </c>
      <c r="IC143" s="931">
        <f t="shared" si="1539"/>
        <v>0</v>
      </c>
      <c r="ID143" s="1226">
        <f t="shared" si="1540"/>
        <v>0</v>
      </c>
      <c r="IE143" s="1226">
        <f t="shared" si="1541"/>
        <v>0</v>
      </c>
      <c r="IF143" s="1226">
        <f t="shared" si="1542"/>
        <v>0</v>
      </c>
      <c r="IG143" s="1226">
        <f t="shared" si="1543"/>
        <v>0</v>
      </c>
      <c r="IH143" s="1226">
        <f t="shared" si="1544"/>
        <v>0</v>
      </c>
      <c r="II143" s="1226">
        <f t="shared" si="1545"/>
        <v>0</v>
      </c>
      <c r="IJ143" s="1226">
        <f t="shared" si="1546"/>
        <v>0</v>
      </c>
      <c r="IK143" s="1226">
        <f t="shared" si="1547"/>
        <v>0</v>
      </c>
      <c r="IL143" s="1226">
        <f t="shared" si="1548"/>
        <v>0</v>
      </c>
      <c r="IM143" s="1226">
        <f t="shared" si="1549"/>
        <v>0</v>
      </c>
      <c r="IN143" s="1226">
        <f t="shared" si="1550"/>
        <v>0</v>
      </c>
      <c r="IO143" s="1226">
        <f t="shared" si="1551"/>
        <v>0</v>
      </c>
      <c r="IP143" s="1226">
        <f t="shared" si="1552"/>
        <v>0</v>
      </c>
      <c r="IQ143" s="1226">
        <f t="shared" si="1553"/>
        <v>0</v>
      </c>
      <c r="IR143" s="902"/>
      <c r="IS143" s="902"/>
      <c r="IT143" s="902"/>
      <c r="IU143" s="902"/>
      <c r="IV143" s="902"/>
      <c r="IW143" s="902"/>
      <c r="IX143" s="902"/>
      <c r="IY143" s="902"/>
      <c r="IZ143" s="1365"/>
      <c r="JA143" s="1231">
        <f t="shared" ref="JA143:KQ143" si="1592">SUM(BW143*$DP$23)</f>
        <v>5.45</v>
      </c>
      <c r="JB143" s="1231">
        <f t="shared" si="1592"/>
        <v>0</v>
      </c>
      <c r="JC143" s="1231">
        <f t="shared" si="1592"/>
        <v>0</v>
      </c>
      <c r="JD143" s="942">
        <f t="shared" si="1592"/>
        <v>76.300000000000011</v>
      </c>
      <c r="JE143" s="942">
        <f t="shared" si="1592"/>
        <v>0</v>
      </c>
      <c r="JF143" s="943">
        <f t="shared" si="1592"/>
        <v>65.399999999999991</v>
      </c>
      <c r="JG143" s="944">
        <f t="shared" si="1592"/>
        <v>0</v>
      </c>
      <c r="JH143" s="944">
        <f t="shared" si="1592"/>
        <v>0</v>
      </c>
      <c r="JI143" s="944">
        <f t="shared" si="1592"/>
        <v>0</v>
      </c>
      <c r="JJ143" s="944">
        <f t="shared" si="1592"/>
        <v>0</v>
      </c>
      <c r="JK143" s="944">
        <f t="shared" si="1592"/>
        <v>0</v>
      </c>
      <c r="JL143" s="944">
        <f t="shared" si="1592"/>
        <v>0</v>
      </c>
      <c r="JM143" s="944">
        <f t="shared" si="1592"/>
        <v>0</v>
      </c>
      <c r="JN143" s="944">
        <f t="shared" si="1592"/>
        <v>0</v>
      </c>
      <c r="JO143" s="1231">
        <f t="shared" si="1592"/>
        <v>0</v>
      </c>
      <c r="JP143" s="942">
        <f t="shared" si="1592"/>
        <v>0</v>
      </c>
      <c r="JQ143" s="943">
        <f t="shared" si="1592"/>
        <v>0</v>
      </c>
      <c r="JR143" s="944">
        <f t="shared" si="1592"/>
        <v>2.7250000000000001</v>
      </c>
      <c r="JS143" s="944">
        <f t="shared" si="1592"/>
        <v>0</v>
      </c>
      <c r="JT143" s="944">
        <f t="shared" si="1592"/>
        <v>3.27</v>
      </c>
      <c r="JU143" s="944">
        <f t="shared" si="1592"/>
        <v>0</v>
      </c>
      <c r="JV143" s="945">
        <f t="shared" si="1592"/>
        <v>0</v>
      </c>
      <c r="JW143" s="945">
        <f t="shared" si="1592"/>
        <v>0</v>
      </c>
      <c r="JX143" s="945">
        <f t="shared" si="1592"/>
        <v>0</v>
      </c>
      <c r="JY143" s="945">
        <f t="shared" si="1592"/>
        <v>0</v>
      </c>
      <c r="JZ143" s="945">
        <f t="shared" si="1592"/>
        <v>0</v>
      </c>
      <c r="KA143" s="945">
        <f t="shared" si="1592"/>
        <v>0</v>
      </c>
      <c r="KB143" s="945">
        <f t="shared" si="1592"/>
        <v>0</v>
      </c>
      <c r="KC143" s="945">
        <f t="shared" si="1592"/>
        <v>8.1749999999999989</v>
      </c>
      <c r="KD143" s="946">
        <f t="shared" si="1592"/>
        <v>0</v>
      </c>
      <c r="KE143" s="946">
        <f t="shared" si="1592"/>
        <v>0</v>
      </c>
      <c r="KF143" s="946">
        <f t="shared" si="1592"/>
        <v>0</v>
      </c>
      <c r="KG143" s="946">
        <f t="shared" si="1592"/>
        <v>0</v>
      </c>
      <c r="KH143" s="946">
        <f t="shared" si="1592"/>
        <v>0</v>
      </c>
      <c r="KI143" s="946">
        <f t="shared" si="1592"/>
        <v>0</v>
      </c>
      <c r="KJ143" s="946">
        <f t="shared" si="1592"/>
        <v>0</v>
      </c>
      <c r="KK143" s="946">
        <f t="shared" si="1592"/>
        <v>0</v>
      </c>
      <c r="KL143" s="946">
        <f t="shared" si="1592"/>
        <v>0</v>
      </c>
      <c r="KM143" s="946">
        <f t="shared" si="1592"/>
        <v>0</v>
      </c>
      <c r="KN143" s="946">
        <f t="shared" si="1592"/>
        <v>0</v>
      </c>
      <c r="KO143" s="946">
        <f t="shared" si="1592"/>
        <v>0</v>
      </c>
      <c r="KP143" s="946">
        <f t="shared" si="1592"/>
        <v>0</v>
      </c>
      <c r="KQ143" s="946">
        <f t="shared" si="1592"/>
        <v>0</v>
      </c>
      <c r="KR143" s="898"/>
      <c r="KS143" s="898"/>
      <c r="KT143" s="898"/>
      <c r="KU143" s="898"/>
      <c r="KV143" s="898"/>
      <c r="KW143" s="898"/>
      <c r="KX143" s="898"/>
      <c r="KY143" s="898"/>
      <c r="KZ143" s="1363"/>
      <c r="LA143" s="1217">
        <f t="shared" ref="LA143:MM143" si="1593">SUM(JA143/$DO$23)</f>
        <v>5.7610993657505292</v>
      </c>
      <c r="LB143" s="1217">
        <f t="shared" si="1593"/>
        <v>0</v>
      </c>
      <c r="LC143" s="1217">
        <f t="shared" si="1593"/>
        <v>0</v>
      </c>
      <c r="LD143" s="545">
        <f t="shared" si="1593"/>
        <v>80.655391120507417</v>
      </c>
      <c r="LE143" s="545">
        <f t="shared" si="1593"/>
        <v>0</v>
      </c>
      <c r="LF143" s="329">
        <f t="shared" si="1593"/>
        <v>69.133192389006339</v>
      </c>
      <c r="LG143" s="550">
        <f t="shared" si="1593"/>
        <v>0</v>
      </c>
      <c r="LH143" s="550">
        <f t="shared" si="1593"/>
        <v>0</v>
      </c>
      <c r="LI143" s="550">
        <f t="shared" si="1593"/>
        <v>0</v>
      </c>
      <c r="LJ143" s="550">
        <f t="shared" si="1593"/>
        <v>0</v>
      </c>
      <c r="LK143" s="550">
        <f t="shared" si="1593"/>
        <v>0</v>
      </c>
      <c r="LL143" s="550">
        <f t="shared" si="1593"/>
        <v>0</v>
      </c>
      <c r="LM143" s="550">
        <f t="shared" si="1593"/>
        <v>0</v>
      </c>
      <c r="LN143" s="550">
        <f t="shared" si="1593"/>
        <v>0</v>
      </c>
      <c r="LO143" s="1217">
        <f t="shared" si="1593"/>
        <v>0</v>
      </c>
      <c r="LP143" s="1217">
        <f t="shared" si="1593"/>
        <v>0</v>
      </c>
      <c r="LQ143" s="1217">
        <f t="shared" si="1593"/>
        <v>0</v>
      </c>
      <c r="LR143" s="550">
        <f t="shared" si="1593"/>
        <v>2.8805496828752646</v>
      </c>
      <c r="LS143" s="550">
        <f t="shared" si="1593"/>
        <v>0</v>
      </c>
      <c r="LT143" s="550">
        <f t="shared" si="1593"/>
        <v>3.4566596194503174</v>
      </c>
      <c r="LU143" s="550">
        <f t="shared" si="1593"/>
        <v>0</v>
      </c>
      <c r="LV143" s="932">
        <f t="shared" si="1593"/>
        <v>0</v>
      </c>
      <c r="LW143" s="932">
        <f t="shared" si="1593"/>
        <v>0</v>
      </c>
      <c r="LX143" s="932">
        <f t="shared" si="1593"/>
        <v>0</v>
      </c>
      <c r="LY143" s="932">
        <f t="shared" si="1593"/>
        <v>0</v>
      </c>
      <c r="LZ143" s="932">
        <f t="shared" si="1593"/>
        <v>0</v>
      </c>
      <c r="MA143" s="932">
        <f t="shared" si="1593"/>
        <v>0</v>
      </c>
      <c r="MB143" s="932">
        <f t="shared" si="1593"/>
        <v>0</v>
      </c>
      <c r="MC143" s="932">
        <f t="shared" si="1593"/>
        <v>8.6416490486257924</v>
      </c>
      <c r="MD143" s="932">
        <f t="shared" si="1593"/>
        <v>0</v>
      </c>
      <c r="ME143" s="327">
        <f t="shared" si="1593"/>
        <v>0</v>
      </c>
      <c r="MF143" s="327">
        <f t="shared" si="1593"/>
        <v>0</v>
      </c>
      <c r="MG143" s="327">
        <f t="shared" si="1593"/>
        <v>0</v>
      </c>
      <c r="MH143" s="327">
        <f t="shared" si="1593"/>
        <v>0</v>
      </c>
      <c r="MI143" s="327">
        <f t="shared" si="1593"/>
        <v>0</v>
      </c>
      <c r="MJ143" s="327">
        <f t="shared" si="1593"/>
        <v>0</v>
      </c>
      <c r="MK143" s="327">
        <f t="shared" si="1593"/>
        <v>0</v>
      </c>
      <c r="ML143" s="327">
        <f t="shared" si="1593"/>
        <v>0</v>
      </c>
      <c r="MM143" s="327">
        <f t="shared" si="1593"/>
        <v>0</v>
      </c>
      <c r="MN143" s="327">
        <f t="shared" ref="MN143:MP143" si="1594">SUM(KN143/$DO$23)</f>
        <v>0</v>
      </c>
      <c r="MO143" s="327">
        <f t="shared" si="1594"/>
        <v>0</v>
      </c>
      <c r="MP143" s="327">
        <f t="shared" si="1594"/>
        <v>0</v>
      </c>
      <c r="MQ143" s="327">
        <f>SUM(KQ143/$DO$23)</f>
        <v>0</v>
      </c>
    </row>
    <row r="144" spans="1:510" s="317" customFormat="1" ht="15" hidden="1" customHeight="1" outlineLevel="1" thickTop="1" thickBot="1" x14ac:dyDescent="0.3">
      <c r="A144" s="381"/>
      <c r="B144" s="1919" t="s">
        <v>960</v>
      </c>
      <c r="C144" s="1920"/>
      <c r="D144" s="655"/>
      <c r="E144" s="770"/>
      <c r="F144" s="757"/>
      <c r="G144" s="638"/>
      <c r="H144" s="627"/>
      <c r="I144" s="639"/>
      <c r="J144" s="770"/>
      <c r="K144" s="757"/>
      <c r="L144" s="878"/>
      <c r="M144" s="813"/>
      <c r="N144" s="814"/>
      <c r="O144" s="1537"/>
      <c r="P144" s="815"/>
      <c r="Q144" s="813"/>
      <c r="R144" s="814"/>
      <c r="S144" s="1537"/>
      <c r="T144" s="815"/>
      <c r="U144" s="813"/>
      <c r="V144" s="814"/>
      <c r="W144" s="1537"/>
      <c r="X144" s="815"/>
      <c r="Y144" s="813"/>
      <c r="Z144" s="814"/>
      <c r="AA144" s="1537"/>
      <c r="AB144" s="815"/>
      <c r="AC144" s="813"/>
      <c r="AD144" s="814"/>
      <c r="AE144" s="1537"/>
      <c r="AF144" s="815"/>
      <c r="AG144" s="813"/>
      <c r="AH144" s="814"/>
      <c r="AI144" s="1537"/>
      <c r="AJ144" s="815"/>
      <c r="AK144" s="813"/>
      <c r="AL144" s="814"/>
      <c r="AM144" s="1537"/>
      <c r="AN144" s="815"/>
      <c r="AO144" s="813"/>
      <c r="AP144" s="814"/>
      <c r="AQ144" s="1537"/>
      <c r="AR144" s="815"/>
      <c r="AS144" s="813"/>
      <c r="AT144" s="814"/>
      <c r="AU144" s="1537"/>
      <c r="AV144" s="815"/>
      <c r="AW144" s="813"/>
      <c r="AX144" s="814"/>
      <c r="AY144" s="1537"/>
      <c r="AZ144" s="815"/>
      <c r="BA144" s="813"/>
      <c r="BB144" s="816"/>
      <c r="BC144" s="757"/>
      <c r="BD144" s="815"/>
      <c r="BE144" s="813"/>
      <c r="BF144" s="757"/>
      <c r="BG144" s="815"/>
      <c r="BH144" s="815"/>
      <c r="BI144" s="815"/>
      <c r="BJ144" s="815"/>
      <c r="BK144" s="816"/>
      <c r="BL144" s="1586"/>
      <c r="BM144" s="1586"/>
      <c r="BN144" s="1586"/>
      <c r="BO144" s="1586"/>
      <c r="BP144" s="1587"/>
      <c r="BQ144" s="1484"/>
      <c r="BR144" s="734">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692">
        <f t="shared" si="1590"/>
        <v>0</v>
      </c>
      <c r="BT144" s="693">
        <f>AV132</f>
        <v>0</v>
      </c>
      <c r="BU144" s="1146" t="str">
        <f>$BU$24</f>
        <v>KoolBloom (Dry)</v>
      </c>
      <c r="BV144" s="695" t="str">
        <f>$BV$24</f>
        <v>Booster</v>
      </c>
      <c r="BW144" s="1239">
        <f>BW$24</f>
        <v>0.02</v>
      </c>
      <c r="BX144" s="1239">
        <f t="shared" ref="BX144:DM144" si="1595">BX$24</f>
        <v>0</v>
      </c>
      <c r="BY144" s="1239">
        <f t="shared" si="1595"/>
        <v>0</v>
      </c>
      <c r="BZ144" s="1240">
        <f t="shared" si="1595"/>
        <v>0.45</v>
      </c>
      <c r="CA144" s="1240">
        <f t="shared" si="1595"/>
        <v>0</v>
      </c>
      <c r="CB144" s="1241">
        <f t="shared" si="1595"/>
        <v>0.28000000000000003</v>
      </c>
      <c r="CC144" s="1242">
        <f t="shared" si="1595"/>
        <v>0</v>
      </c>
      <c r="CD144" s="1242">
        <f t="shared" si="1595"/>
        <v>0</v>
      </c>
      <c r="CE144" s="1242">
        <f t="shared" si="1595"/>
        <v>0</v>
      </c>
      <c r="CF144" s="1242">
        <f t="shared" si="1595"/>
        <v>0</v>
      </c>
      <c r="CG144" s="1242">
        <f t="shared" si="1595"/>
        <v>0</v>
      </c>
      <c r="CH144" s="1242">
        <f t="shared" si="1595"/>
        <v>0</v>
      </c>
      <c r="CI144" s="1242">
        <f t="shared" si="1595"/>
        <v>0</v>
      </c>
      <c r="CJ144" s="1242">
        <f t="shared" si="1595"/>
        <v>0</v>
      </c>
      <c r="CK144" s="1239">
        <f t="shared" si="1595"/>
        <v>0</v>
      </c>
      <c r="CL144" s="1240">
        <f t="shared" si="1595"/>
        <v>0</v>
      </c>
      <c r="CM144" s="1241">
        <f t="shared" si="1595"/>
        <v>0</v>
      </c>
      <c r="CN144" s="1242">
        <f t="shared" si="1595"/>
        <v>0.01</v>
      </c>
      <c r="CO144" s="1242">
        <f t="shared" si="1595"/>
        <v>0</v>
      </c>
      <c r="CP144" s="1242">
        <f t="shared" si="1595"/>
        <v>1.4999999999999999E-2</v>
      </c>
      <c r="CQ144" s="1242">
        <f t="shared" si="1595"/>
        <v>0</v>
      </c>
      <c r="CR144" s="1243">
        <f t="shared" si="1595"/>
        <v>0</v>
      </c>
      <c r="CS144" s="1243">
        <f t="shared" si="1595"/>
        <v>0</v>
      </c>
      <c r="CT144" s="1243">
        <f t="shared" si="1595"/>
        <v>0</v>
      </c>
      <c r="CU144" s="1243">
        <f t="shared" si="1595"/>
        <v>1.0000000000000001E-5</v>
      </c>
      <c r="CV144" s="1243">
        <f t="shared" si="1595"/>
        <v>0</v>
      </c>
      <c r="CW144" s="1243">
        <f t="shared" si="1595"/>
        <v>0</v>
      </c>
      <c r="CX144" s="1243">
        <f t="shared" si="1595"/>
        <v>0</v>
      </c>
      <c r="CY144" s="1243">
        <f t="shared" si="1595"/>
        <v>0</v>
      </c>
      <c r="CZ144" s="1244">
        <f t="shared" si="1595"/>
        <v>0</v>
      </c>
      <c r="DA144" s="1244">
        <f t="shared" si="1595"/>
        <v>0</v>
      </c>
      <c r="DB144" s="1244">
        <f t="shared" si="1595"/>
        <v>0</v>
      </c>
      <c r="DC144" s="1244">
        <f t="shared" si="1595"/>
        <v>0</v>
      </c>
      <c r="DD144" s="1244">
        <f t="shared" si="1595"/>
        <v>0</v>
      </c>
      <c r="DE144" s="1244">
        <f t="shared" si="1595"/>
        <v>0</v>
      </c>
      <c r="DF144" s="1244">
        <f t="shared" si="1595"/>
        <v>0</v>
      </c>
      <c r="DG144" s="1244">
        <f t="shared" si="1595"/>
        <v>0</v>
      </c>
      <c r="DH144" s="1244">
        <f t="shared" si="1595"/>
        <v>0</v>
      </c>
      <c r="DI144" s="1244">
        <f t="shared" si="1595"/>
        <v>0</v>
      </c>
      <c r="DJ144" s="1244">
        <f t="shared" si="1595"/>
        <v>0</v>
      </c>
      <c r="DK144" s="1244">
        <f t="shared" si="1595"/>
        <v>0</v>
      </c>
      <c r="DL144" s="1244">
        <f t="shared" si="1595"/>
        <v>0</v>
      </c>
      <c r="DM144" s="1244">
        <f t="shared" si="1595"/>
        <v>0</v>
      </c>
      <c r="DN144" s="933"/>
      <c r="DT144" s="739"/>
      <c r="EM144" s="898"/>
      <c r="EN144" s="898"/>
      <c r="EO144" s="898"/>
      <c r="EP144" s="898"/>
      <c r="EQ144" s="898"/>
      <c r="ER144" s="898"/>
      <c r="ES144" s="898"/>
      <c r="ET144" s="898"/>
      <c r="EU144" s="898"/>
      <c r="EV144" s="898"/>
      <c r="EW144" s="898"/>
      <c r="EX144" s="898"/>
      <c r="EY144" s="898"/>
      <c r="EZ144" s="1348" t="str">
        <f t="shared" si="1468"/>
        <v>KoolBloom (Dry)</v>
      </c>
      <c r="FA144" s="1224">
        <f t="shared" si="1469"/>
        <v>0</v>
      </c>
      <c r="FB144" s="1224">
        <f t="shared" si="1470"/>
        <v>0</v>
      </c>
      <c r="FC144" s="1224">
        <f t="shared" si="1471"/>
        <v>0</v>
      </c>
      <c r="FD144" s="544">
        <f t="shared" si="1472"/>
        <v>0</v>
      </c>
      <c r="FE144" s="544">
        <f t="shared" si="1473"/>
        <v>0</v>
      </c>
      <c r="FF144" s="324">
        <f t="shared" si="1474"/>
        <v>0</v>
      </c>
      <c r="FG144" s="549">
        <f t="shared" si="1475"/>
        <v>0</v>
      </c>
      <c r="FH144" s="549">
        <f t="shared" si="1476"/>
        <v>0</v>
      </c>
      <c r="FI144" s="549">
        <f t="shared" si="1477"/>
        <v>0</v>
      </c>
      <c r="FJ144" s="549">
        <f t="shared" si="1478"/>
        <v>0</v>
      </c>
      <c r="FK144" s="549">
        <f t="shared" si="1479"/>
        <v>0</v>
      </c>
      <c r="FL144" s="549">
        <f t="shared" si="1480"/>
        <v>0</v>
      </c>
      <c r="FM144" s="549">
        <f t="shared" si="1481"/>
        <v>0</v>
      </c>
      <c r="FN144" s="549">
        <f t="shared" si="1482"/>
        <v>0</v>
      </c>
      <c r="FO144" s="1203">
        <f t="shared" si="1483"/>
        <v>0</v>
      </c>
      <c r="FP144" s="544">
        <f t="shared" si="1484"/>
        <v>0</v>
      </c>
      <c r="FQ144" s="324">
        <f t="shared" si="1485"/>
        <v>0</v>
      </c>
      <c r="FR144" s="548">
        <f t="shared" si="1486"/>
        <v>0</v>
      </c>
      <c r="FS144" s="548">
        <f t="shared" si="1487"/>
        <v>0</v>
      </c>
      <c r="FT144" s="548">
        <f t="shared" si="1558"/>
        <v>0</v>
      </c>
      <c r="FU144" s="548">
        <f t="shared" si="1488"/>
        <v>0</v>
      </c>
      <c r="FV144" s="928">
        <f t="shared" si="1489"/>
        <v>0</v>
      </c>
      <c r="FW144" s="928">
        <f t="shared" si="1490"/>
        <v>0</v>
      </c>
      <c r="FX144" s="928">
        <f t="shared" si="1491"/>
        <v>0</v>
      </c>
      <c r="FY144" s="928">
        <f t="shared" si="1492"/>
        <v>0</v>
      </c>
      <c r="FZ144" s="928">
        <f t="shared" si="1493"/>
        <v>0</v>
      </c>
      <c r="GA144" s="928">
        <f t="shared" si="1494"/>
        <v>0</v>
      </c>
      <c r="GB144" s="928">
        <f t="shared" si="1495"/>
        <v>0</v>
      </c>
      <c r="GC144" s="928">
        <f t="shared" si="1496"/>
        <v>0</v>
      </c>
      <c r="GD144" s="326">
        <f t="shared" si="1497"/>
        <v>0</v>
      </c>
      <c r="GE144" s="326">
        <f t="shared" si="1498"/>
        <v>0</v>
      </c>
      <c r="GF144" s="326">
        <f t="shared" si="1499"/>
        <v>0</v>
      </c>
      <c r="GG144" s="326">
        <f t="shared" si="1500"/>
        <v>0</v>
      </c>
      <c r="GH144" s="326">
        <f t="shared" si="1501"/>
        <v>0</v>
      </c>
      <c r="GI144" s="326">
        <f t="shared" si="1502"/>
        <v>0</v>
      </c>
      <c r="GJ144" s="326">
        <f t="shared" si="1503"/>
        <v>0</v>
      </c>
      <c r="GK144" s="326">
        <f t="shared" si="1504"/>
        <v>0</v>
      </c>
      <c r="GL144" s="326">
        <f t="shared" si="1505"/>
        <v>0</v>
      </c>
      <c r="GM144" s="326">
        <f t="shared" si="1506"/>
        <v>0</v>
      </c>
      <c r="GN144" s="326">
        <f t="shared" si="1507"/>
        <v>0</v>
      </c>
      <c r="GO144" s="326">
        <f t="shared" si="1508"/>
        <v>0</v>
      </c>
      <c r="GP144" s="326">
        <f t="shared" si="1509"/>
        <v>0</v>
      </c>
      <c r="GQ144" s="326">
        <f t="shared" si="1510"/>
        <v>0</v>
      </c>
      <c r="GR144" s="898"/>
      <c r="GS144" s="898"/>
      <c r="GT144" s="898"/>
      <c r="GU144" s="898"/>
      <c r="GV144" s="898"/>
      <c r="GW144" s="898"/>
      <c r="GX144" s="898"/>
      <c r="GY144" s="898"/>
      <c r="GZ144" s="1375"/>
      <c r="HA144" s="1225">
        <f t="shared" si="1511"/>
        <v>0</v>
      </c>
      <c r="HB144" s="1225">
        <f t="shared" si="1512"/>
        <v>0</v>
      </c>
      <c r="HC144" s="1225">
        <f t="shared" si="1513"/>
        <v>0</v>
      </c>
      <c r="HD144" s="542">
        <f t="shared" si="1514"/>
        <v>0</v>
      </c>
      <c r="HE144" s="542">
        <f t="shared" si="1515"/>
        <v>0</v>
      </c>
      <c r="HF144" s="321">
        <f t="shared" si="1516"/>
        <v>0</v>
      </c>
      <c r="HG144" s="547">
        <f t="shared" si="1517"/>
        <v>0</v>
      </c>
      <c r="HH144" s="547">
        <f t="shared" si="1518"/>
        <v>0</v>
      </c>
      <c r="HI144" s="547">
        <f t="shared" si="1519"/>
        <v>0</v>
      </c>
      <c r="HJ144" s="547">
        <f t="shared" si="1520"/>
        <v>0</v>
      </c>
      <c r="HK144" s="547">
        <f t="shared" si="1521"/>
        <v>0</v>
      </c>
      <c r="HL144" s="547">
        <f t="shared" si="1522"/>
        <v>0</v>
      </c>
      <c r="HM144" s="547">
        <f t="shared" si="1523"/>
        <v>0</v>
      </c>
      <c r="HN144" s="547">
        <f t="shared" si="1524"/>
        <v>0</v>
      </c>
      <c r="HO144" s="1225">
        <f t="shared" si="1525"/>
        <v>0</v>
      </c>
      <c r="HP144" s="542">
        <f t="shared" si="1526"/>
        <v>0</v>
      </c>
      <c r="HQ144" s="321">
        <f t="shared" si="1527"/>
        <v>0</v>
      </c>
      <c r="HR144" s="547">
        <f t="shared" si="1528"/>
        <v>0</v>
      </c>
      <c r="HS144" s="547">
        <f t="shared" si="1529"/>
        <v>0</v>
      </c>
      <c r="HT144" s="547">
        <f t="shared" si="1530"/>
        <v>0</v>
      </c>
      <c r="HU144" s="547">
        <f t="shared" si="1531"/>
        <v>0</v>
      </c>
      <c r="HV144" s="931">
        <f t="shared" si="1532"/>
        <v>0</v>
      </c>
      <c r="HW144" s="931">
        <f t="shared" si="1533"/>
        <v>0</v>
      </c>
      <c r="HX144" s="931">
        <f t="shared" si="1534"/>
        <v>0</v>
      </c>
      <c r="HY144" s="931">
        <f t="shared" si="1535"/>
        <v>0</v>
      </c>
      <c r="HZ144" s="931">
        <f t="shared" si="1536"/>
        <v>0</v>
      </c>
      <c r="IA144" s="931">
        <f t="shared" si="1537"/>
        <v>0</v>
      </c>
      <c r="IB144" s="931">
        <f t="shared" si="1538"/>
        <v>0</v>
      </c>
      <c r="IC144" s="931">
        <f t="shared" si="1539"/>
        <v>0</v>
      </c>
      <c r="ID144" s="1226">
        <f t="shared" si="1540"/>
        <v>0</v>
      </c>
      <c r="IE144" s="1226">
        <f t="shared" si="1541"/>
        <v>0</v>
      </c>
      <c r="IF144" s="1226">
        <f t="shared" si="1542"/>
        <v>0</v>
      </c>
      <c r="IG144" s="1226">
        <f t="shared" si="1543"/>
        <v>0</v>
      </c>
      <c r="IH144" s="1226">
        <f t="shared" si="1544"/>
        <v>0</v>
      </c>
      <c r="II144" s="1226">
        <f t="shared" si="1545"/>
        <v>0</v>
      </c>
      <c r="IJ144" s="1226">
        <f t="shared" si="1546"/>
        <v>0</v>
      </c>
      <c r="IK144" s="1226">
        <f t="shared" si="1547"/>
        <v>0</v>
      </c>
      <c r="IL144" s="1226">
        <f t="shared" si="1548"/>
        <v>0</v>
      </c>
      <c r="IM144" s="1226">
        <f t="shared" si="1549"/>
        <v>0</v>
      </c>
      <c r="IN144" s="1226">
        <f t="shared" si="1550"/>
        <v>0</v>
      </c>
      <c r="IO144" s="1226">
        <f t="shared" si="1551"/>
        <v>0</v>
      </c>
      <c r="IP144" s="1226">
        <f t="shared" si="1552"/>
        <v>0</v>
      </c>
      <c r="IQ144" s="1226">
        <f t="shared" si="1553"/>
        <v>0</v>
      </c>
      <c r="IR144" s="902"/>
      <c r="IS144" s="902"/>
      <c r="IT144" s="902"/>
      <c r="IU144" s="902"/>
      <c r="IV144" s="902"/>
      <c r="IW144" s="902"/>
      <c r="IX144" s="902"/>
      <c r="IY144" s="902"/>
      <c r="IZ144" s="1365"/>
      <c r="JA144" s="1231">
        <f t="shared" ref="JA144:KQ144" si="1596">SUM(BW144*$DP$24)</f>
        <v>20</v>
      </c>
      <c r="JB144" s="1231">
        <f t="shared" si="1596"/>
        <v>0</v>
      </c>
      <c r="JC144" s="1231">
        <f t="shared" si="1596"/>
        <v>0</v>
      </c>
      <c r="JD144" s="942">
        <f t="shared" si="1596"/>
        <v>450</v>
      </c>
      <c r="JE144" s="942">
        <f t="shared" si="1596"/>
        <v>0</v>
      </c>
      <c r="JF144" s="943">
        <f t="shared" si="1596"/>
        <v>280</v>
      </c>
      <c r="JG144" s="944">
        <f t="shared" si="1596"/>
        <v>0</v>
      </c>
      <c r="JH144" s="944">
        <f t="shared" si="1596"/>
        <v>0</v>
      </c>
      <c r="JI144" s="944">
        <f t="shared" si="1596"/>
        <v>0</v>
      </c>
      <c r="JJ144" s="944">
        <f t="shared" si="1596"/>
        <v>0</v>
      </c>
      <c r="JK144" s="944">
        <f t="shared" si="1596"/>
        <v>0</v>
      </c>
      <c r="JL144" s="944">
        <f t="shared" si="1596"/>
        <v>0</v>
      </c>
      <c r="JM144" s="944">
        <f t="shared" si="1596"/>
        <v>0</v>
      </c>
      <c r="JN144" s="944">
        <f t="shared" si="1596"/>
        <v>0</v>
      </c>
      <c r="JO144" s="1231">
        <f t="shared" si="1596"/>
        <v>0</v>
      </c>
      <c r="JP144" s="942">
        <f t="shared" si="1596"/>
        <v>0</v>
      </c>
      <c r="JQ144" s="943">
        <f t="shared" si="1596"/>
        <v>0</v>
      </c>
      <c r="JR144" s="944">
        <f t="shared" si="1596"/>
        <v>10</v>
      </c>
      <c r="JS144" s="944">
        <f t="shared" si="1596"/>
        <v>0</v>
      </c>
      <c r="JT144" s="944">
        <f t="shared" si="1596"/>
        <v>15</v>
      </c>
      <c r="JU144" s="944">
        <f t="shared" si="1596"/>
        <v>0</v>
      </c>
      <c r="JV144" s="945">
        <f t="shared" si="1596"/>
        <v>0</v>
      </c>
      <c r="JW144" s="945">
        <f t="shared" si="1596"/>
        <v>0</v>
      </c>
      <c r="JX144" s="945">
        <f t="shared" si="1596"/>
        <v>0</v>
      </c>
      <c r="JY144" s="945">
        <f t="shared" si="1596"/>
        <v>0.01</v>
      </c>
      <c r="JZ144" s="945">
        <f t="shared" si="1596"/>
        <v>0</v>
      </c>
      <c r="KA144" s="945">
        <f t="shared" si="1596"/>
        <v>0</v>
      </c>
      <c r="KB144" s="945">
        <f t="shared" si="1596"/>
        <v>0</v>
      </c>
      <c r="KC144" s="945">
        <f t="shared" si="1596"/>
        <v>0</v>
      </c>
      <c r="KD144" s="946">
        <f t="shared" si="1596"/>
        <v>0</v>
      </c>
      <c r="KE144" s="946">
        <f t="shared" si="1596"/>
        <v>0</v>
      </c>
      <c r="KF144" s="946">
        <f t="shared" si="1596"/>
        <v>0</v>
      </c>
      <c r="KG144" s="946">
        <f t="shared" si="1596"/>
        <v>0</v>
      </c>
      <c r="KH144" s="946">
        <f t="shared" si="1596"/>
        <v>0</v>
      </c>
      <c r="KI144" s="946">
        <f t="shared" si="1596"/>
        <v>0</v>
      </c>
      <c r="KJ144" s="946">
        <f t="shared" si="1596"/>
        <v>0</v>
      </c>
      <c r="KK144" s="946">
        <f t="shared" si="1596"/>
        <v>0</v>
      </c>
      <c r="KL144" s="946">
        <f t="shared" si="1596"/>
        <v>0</v>
      </c>
      <c r="KM144" s="946">
        <f t="shared" si="1596"/>
        <v>0</v>
      </c>
      <c r="KN144" s="946">
        <f t="shared" si="1596"/>
        <v>0</v>
      </c>
      <c r="KO144" s="946">
        <f t="shared" si="1596"/>
        <v>0</v>
      </c>
      <c r="KP144" s="946">
        <f t="shared" si="1596"/>
        <v>0</v>
      </c>
      <c r="KQ144" s="946">
        <f t="shared" si="1596"/>
        <v>0</v>
      </c>
      <c r="KR144" s="898"/>
      <c r="KS144" s="898"/>
      <c r="KT144" s="898"/>
      <c r="KU144" s="898"/>
      <c r="KV144" s="898"/>
      <c r="KW144" s="898"/>
      <c r="KX144" s="898"/>
      <c r="KY144" s="898"/>
      <c r="KZ144" s="1363"/>
      <c r="LA144" s="1217">
        <f t="shared" ref="LA144:MM144" si="1597">SUM(JA144/$DO$24)</f>
        <v>20</v>
      </c>
      <c r="LB144" s="1217">
        <f t="shared" si="1597"/>
        <v>0</v>
      </c>
      <c r="LC144" s="1217">
        <f t="shared" si="1597"/>
        <v>0</v>
      </c>
      <c r="LD144" s="545">
        <f t="shared" si="1597"/>
        <v>450</v>
      </c>
      <c r="LE144" s="545">
        <f t="shared" si="1597"/>
        <v>0</v>
      </c>
      <c r="LF144" s="329">
        <f t="shared" si="1597"/>
        <v>280</v>
      </c>
      <c r="LG144" s="550">
        <f t="shared" si="1597"/>
        <v>0</v>
      </c>
      <c r="LH144" s="550">
        <f t="shared" si="1597"/>
        <v>0</v>
      </c>
      <c r="LI144" s="550">
        <f t="shared" si="1597"/>
        <v>0</v>
      </c>
      <c r="LJ144" s="550">
        <f t="shared" si="1597"/>
        <v>0</v>
      </c>
      <c r="LK144" s="550">
        <f t="shared" si="1597"/>
        <v>0</v>
      </c>
      <c r="LL144" s="550">
        <f t="shared" si="1597"/>
        <v>0</v>
      </c>
      <c r="LM144" s="550">
        <f t="shared" si="1597"/>
        <v>0</v>
      </c>
      <c r="LN144" s="550">
        <f t="shared" si="1597"/>
        <v>0</v>
      </c>
      <c r="LO144" s="1217">
        <f t="shared" si="1597"/>
        <v>0</v>
      </c>
      <c r="LP144" s="1217">
        <f t="shared" si="1597"/>
        <v>0</v>
      </c>
      <c r="LQ144" s="1217">
        <f t="shared" si="1597"/>
        <v>0</v>
      </c>
      <c r="LR144" s="550">
        <f t="shared" si="1597"/>
        <v>10</v>
      </c>
      <c r="LS144" s="550">
        <f t="shared" si="1597"/>
        <v>0</v>
      </c>
      <c r="LT144" s="550">
        <f t="shared" si="1597"/>
        <v>15</v>
      </c>
      <c r="LU144" s="550">
        <f t="shared" si="1597"/>
        <v>0</v>
      </c>
      <c r="LV144" s="932">
        <f t="shared" si="1597"/>
        <v>0</v>
      </c>
      <c r="LW144" s="932">
        <f t="shared" si="1597"/>
        <v>0</v>
      </c>
      <c r="LX144" s="932">
        <f t="shared" si="1597"/>
        <v>0</v>
      </c>
      <c r="LY144" s="932">
        <f t="shared" si="1597"/>
        <v>0.01</v>
      </c>
      <c r="LZ144" s="932">
        <f t="shared" si="1597"/>
        <v>0</v>
      </c>
      <c r="MA144" s="932">
        <f t="shared" si="1597"/>
        <v>0</v>
      </c>
      <c r="MB144" s="932">
        <f t="shared" si="1597"/>
        <v>0</v>
      </c>
      <c r="MC144" s="932">
        <f t="shared" si="1597"/>
        <v>0</v>
      </c>
      <c r="MD144" s="932">
        <f t="shared" si="1597"/>
        <v>0</v>
      </c>
      <c r="ME144" s="327">
        <f t="shared" si="1597"/>
        <v>0</v>
      </c>
      <c r="MF144" s="327">
        <f t="shared" si="1597"/>
        <v>0</v>
      </c>
      <c r="MG144" s="327">
        <f t="shared" si="1597"/>
        <v>0</v>
      </c>
      <c r="MH144" s="327">
        <f t="shared" si="1597"/>
        <v>0</v>
      </c>
      <c r="MI144" s="327">
        <f t="shared" si="1597"/>
        <v>0</v>
      </c>
      <c r="MJ144" s="327">
        <f t="shared" si="1597"/>
        <v>0</v>
      </c>
      <c r="MK144" s="327">
        <f t="shared" si="1597"/>
        <v>0</v>
      </c>
      <c r="ML144" s="327">
        <f t="shared" si="1597"/>
        <v>0</v>
      </c>
      <c r="MM144" s="327">
        <f t="shared" si="1597"/>
        <v>0</v>
      </c>
      <c r="MN144" s="327">
        <f t="shared" ref="MN144:MP144" si="1598">SUM(KN144/$DO$24)</f>
        <v>0</v>
      </c>
      <c r="MO144" s="327">
        <f t="shared" si="1598"/>
        <v>0</v>
      </c>
      <c r="MP144" s="327">
        <f t="shared" si="1598"/>
        <v>0</v>
      </c>
      <c r="MQ144" s="327">
        <f>SUM(KQ144/$DO$24)</f>
        <v>0</v>
      </c>
    </row>
    <row r="145" spans="1:355" s="317" customFormat="1" ht="15" hidden="1" customHeight="1" outlineLevel="1" thickTop="1" thickBot="1" x14ac:dyDescent="0.3">
      <c r="A145" s="381"/>
      <c r="B145" s="1921" t="s">
        <v>957</v>
      </c>
      <c r="C145" s="1922"/>
      <c r="D145" s="655"/>
      <c r="E145" s="770"/>
      <c r="F145" s="757"/>
      <c r="G145" s="638"/>
      <c r="H145" s="627"/>
      <c r="I145" s="639"/>
      <c r="J145" s="770"/>
      <c r="K145" s="757"/>
      <c r="L145" s="878"/>
      <c r="M145" s="813"/>
      <c r="N145" s="814"/>
      <c r="O145" s="1537"/>
      <c r="P145" s="815"/>
      <c r="Q145" s="813"/>
      <c r="R145" s="814"/>
      <c r="S145" s="1537"/>
      <c r="T145" s="815"/>
      <c r="U145" s="813"/>
      <c r="V145" s="814"/>
      <c r="W145" s="1537"/>
      <c r="X145" s="815"/>
      <c r="Y145" s="813"/>
      <c r="Z145" s="814"/>
      <c r="AA145" s="1537"/>
      <c r="AB145" s="815"/>
      <c r="AC145" s="813"/>
      <c r="AD145" s="814"/>
      <c r="AE145" s="1537"/>
      <c r="AF145" s="815"/>
      <c r="AG145" s="813"/>
      <c r="AH145" s="814"/>
      <c r="AI145" s="1537"/>
      <c r="AJ145" s="815"/>
      <c r="AK145" s="813"/>
      <c r="AL145" s="814"/>
      <c r="AM145" s="1537"/>
      <c r="AN145" s="815"/>
      <c r="AO145" s="813"/>
      <c r="AP145" s="814"/>
      <c r="AQ145" s="1537"/>
      <c r="AR145" s="815"/>
      <c r="AS145" s="813"/>
      <c r="AT145" s="814"/>
      <c r="AU145" s="1537"/>
      <c r="AV145" s="815"/>
      <c r="AW145" s="813"/>
      <c r="AX145" s="814"/>
      <c r="AY145" s="1537"/>
      <c r="AZ145" s="815"/>
      <c r="BA145" s="813"/>
      <c r="BB145" s="816"/>
      <c r="BC145" s="757"/>
      <c r="BD145" s="815"/>
      <c r="BE145" s="813"/>
      <c r="BF145" s="757"/>
      <c r="BG145" s="815"/>
      <c r="BH145" s="815"/>
      <c r="BI145" s="815"/>
      <c r="BJ145" s="815"/>
      <c r="BK145" s="816"/>
      <c r="BL145" s="1586"/>
      <c r="BM145" s="1586"/>
      <c r="BN145" s="1586"/>
      <c r="BO145" s="1586"/>
      <c r="BP145" s="1587"/>
      <c r="BQ145" s="1484"/>
      <c r="BR145" s="734">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29.98678996036988</v>
      </c>
      <c r="BS145" s="692">
        <f t="shared" si="1590"/>
        <v>29.98678996036988</v>
      </c>
      <c r="BT145" s="696">
        <f>AZ130</f>
        <v>0.5</v>
      </c>
      <c r="BU145" s="1147" t="str">
        <f>$BU$25</f>
        <v>Epsom Salt</v>
      </c>
      <c r="BV145" s="1159" t="str">
        <f>$BV$25</f>
        <v>Additives</v>
      </c>
      <c r="BW145" s="1239">
        <f>BW$25</f>
        <v>0</v>
      </c>
      <c r="BX145" s="1239">
        <f t="shared" ref="BX145:DM145" si="1599">BX$25</f>
        <v>0</v>
      </c>
      <c r="BY145" s="1239">
        <f t="shared" si="1599"/>
        <v>0</v>
      </c>
      <c r="BZ145" s="1240">
        <f t="shared" si="1599"/>
        <v>0</v>
      </c>
      <c r="CA145" s="1240">
        <f t="shared" si="1599"/>
        <v>0</v>
      </c>
      <c r="CB145" s="1241">
        <f t="shared" si="1599"/>
        <v>0</v>
      </c>
      <c r="CC145" s="1242">
        <f t="shared" si="1599"/>
        <v>0</v>
      </c>
      <c r="CD145" s="1242">
        <f t="shared" si="1599"/>
        <v>0</v>
      </c>
      <c r="CE145" s="1242">
        <f t="shared" si="1599"/>
        <v>0</v>
      </c>
      <c r="CF145" s="1242">
        <f t="shared" si="1599"/>
        <v>0</v>
      </c>
      <c r="CG145" s="1242">
        <f t="shared" si="1599"/>
        <v>0</v>
      </c>
      <c r="CH145" s="1242">
        <f t="shared" si="1599"/>
        <v>0</v>
      </c>
      <c r="CI145" s="1242">
        <f t="shared" si="1599"/>
        <v>0</v>
      </c>
      <c r="CJ145" s="1242">
        <f t="shared" si="1599"/>
        <v>0</v>
      </c>
      <c r="CK145" s="1239">
        <f t="shared" si="1599"/>
        <v>0</v>
      </c>
      <c r="CL145" s="1240">
        <f t="shared" si="1599"/>
        <v>0</v>
      </c>
      <c r="CM145" s="1241">
        <f t="shared" si="1599"/>
        <v>0</v>
      </c>
      <c r="CN145" s="1242">
        <f t="shared" si="1599"/>
        <v>9.8000000000000004E-2</v>
      </c>
      <c r="CO145" s="1242">
        <f t="shared" si="1599"/>
        <v>0</v>
      </c>
      <c r="CP145" s="1242">
        <f t="shared" si="1599"/>
        <v>0.129</v>
      </c>
      <c r="CQ145" s="1242">
        <f t="shared" si="1599"/>
        <v>0</v>
      </c>
      <c r="CR145" s="1243">
        <f t="shared" si="1599"/>
        <v>0</v>
      </c>
      <c r="CS145" s="1243">
        <f t="shared" si="1599"/>
        <v>0</v>
      </c>
      <c r="CT145" s="1243">
        <f t="shared" si="1599"/>
        <v>0</v>
      </c>
      <c r="CU145" s="1243">
        <f t="shared" si="1599"/>
        <v>0</v>
      </c>
      <c r="CV145" s="1243">
        <f t="shared" si="1599"/>
        <v>0</v>
      </c>
      <c r="CW145" s="1243">
        <f t="shared" si="1599"/>
        <v>0</v>
      </c>
      <c r="CX145" s="1243">
        <f t="shared" si="1599"/>
        <v>0</v>
      </c>
      <c r="CY145" s="1243">
        <f t="shared" si="1599"/>
        <v>0</v>
      </c>
      <c r="CZ145" s="1244">
        <f t="shared" si="1599"/>
        <v>0</v>
      </c>
      <c r="DA145" s="1244">
        <f t="shared" si="1599"/>
        <v>0</v>
      </c>
      <c r="DB145" s="1244">
        <f t="shared" si="1599"/>
        <v>0</v>
      </c>
      <c r="DC145" s="1244">
        <f t="shared" si="1599"/>
        <v>0</v>
      </c>
      <c r="DD145" s="1244">
        <f t="shared" si="1599"/>
        <v>0</v>
      </c>
      <c r="DE145" s="1244">
        <f t="shared" si="1599"/>
        <v>0</v>
      </c>
      <c r="DF145" s="1244">
        <f t="shared" si="1599"/>
        <v>0</v>
      </c>
      <c r="DG145" s="1244">
        <f t="shared" si="1599"/>
        <v>0</v>
      </c>
      <c r="DH145" s="1244">
        <f t="shared" si="1599"/>
        <v>0</v>
      </c>
      <c r="DI145" s="1244">
        <f t="shared" si="1599"/>
        <v>0</v>
      </c>
      <c r="DJ145" s="1244">
        <f t="shared" si="1599"/>
        <v>0</v>
      </c>
      <c r="DK145" s="1244">
        <f t="shared" si="1599"/>
        <v>0</v>
      </c>
      <c r="DL145" s="1244">
        <f t="shared" si="1599"/>
        <v>0</v>
      </c>
      <c r="DM145" s="1244">
        <f t="shared" si="1599"/>
        <v>0</v>
      </c>
      <c r="DN145" s="933"/>
      <c r="DT145" s="739"/>
      <c r="EM145" s="898"/>
      <c r="EN145" s="898"/>
      <c r="EO145" s="898"/>
      <c r="EP145" s="898"/>
      <c r="EQ145" s="898"/>
      <c r="ER145" s="898"/>
      <c r="ES145" s="898"/>
      <c r="ET145" s="898"/>
      <c r="EU145" s="898"/>
      <c r="EV145" s="898"/>
      <c r="EW145" s="898"/>
      <c r="EX145" s="898"/>
      <c r="EY145" s="898"/>
      <c r="EZ145" s="1348" t="str">
        <f t="shared" si="1468"/>
        <v>Epsom Salt</v>
      </c>
      <c r="FA145" s="1224">
        <f t="shared" si="1469"/>
        <v>0</v>
      </c>
      <c r="FB145" s="1224">
        <f t="shared" si="1470"/>
        <v>0</v>
      </c>
      <c r="FC145" s="1224">
        <f t="shared" si="1471"/>
        <v>0</v>
      </c>
      <c r="FD145" s="544">
        <f t="shared" si="1472"/>
        <v>0</v>
      </c>
      <c r="FE145" s="544">
        <f t="shared" si="1473"/>
        <v>0</v>
      </c>
      <c r="FF145" s="324">
        <f t="shared" si="1474"/>
        <v>0</v>
      </c>
      <c r="FG145" s="549">
        <f t="shared" si="1475"/>
        <v>0</v>
      </c>
      <c r="FH145" s="549">
        <f t="shared" si="1476"/>
        <v>0</v>
      </c>
      <c r="FI145" s="549">
        <f t="shared" si="1477"/>
        <v>0</v>
      </c>
      <c r="FJ145" s="549">
        <f t="shared" si="1478"/>
        <v>0</v>
      </c>
      <c r="FK145" s="549">
        <f t="shared" si="1479"/>
        <v>0</v>
      </c>
      <c r="FL145" s="549">
        <f t="shared" si="1480"/>
        <v>0</v>
      </c>
      <c r="FM145" s="549">
        <f t="shared" si="1481"/>
        <v>0</v>
      </c>
      <c r="FN145" s="549">
        <f t="shared" si="1482"/>
        <v>0</v>
      </c>
      <c r="FO145" s="1203">
        <f t="shared" si="1483"/>
        <v>0</v>
      </c>
      <c r="FP145" s="544">
        <f t="shared" si="1484"/>
        <v>0</v>
      </c>
      <c r="FQ145" s="324">
        <f t="shared" si="1485"/>
        <v>0</v>
      </c>
      <c r="FR145" s="548">
        <f t="shared" si="1486"/>
        <v>4.9000000000000002E-2</v>
      </c>
      <c r="FS145" s="548">
        <f t="shared" si="1487"/>
        <v>0</v>
      </c>
      <c r="FT145" s="548">
        <f t="shared" si="1558"/>
        <v>6.4500000000000002E-2</v>
      </c>
      <c r="FU145" s="548">
        <f t="shared" si="1488"/>
        <v>0</v>
      </c>
      <c r="FV145" s="928">
        <f t="shared" si="1489"/>
        <v>0</v>
      </c>
      <c r="FW145" s="928">
        <f t="shared" si="1490"/>
        <v>0</v>
      </c>
      <c r="FX145" s="928">
        <f t="shared" si="1491"/>
        <v>0</v>
      </c>
      <c r="FY145" s="928">
        <f t="shared" si="1492"/>
        <v>0</v>
      </c>
      <c r="FZ145" s="928">
        <f t="shared" si="1493"/>
        <v>0</v>
      </c>
      <c r="GA145" s="928">
        <f t="shared" si="1494"/>
        <v>0</v>
      </c>
      <c r="GB145" s="928">
        <f t="shared" si="1495"/>
        <v>0</v>
      </c>
      <c r="GC145" s="928">
        <f t="shared" si="1496"/>
        <v>0</v>
      </c>
      <c r="GD145" s="326">
        <f t="shared" si="1497"/>
        <v>0</v>
      </c>
      <c r="GE145" s="326">
        <f t="shared" si="1498"/>
        <v>0</v>
      </c>
      <c r="GF145" s="326">
        <f t="shared" si="1499"/>
        <v>0</v>
      </c>
      <c r="GG145" s="326">
        <f t="shared" si="1500"/>
        <v>0</v>
      </c>
      <c r="GH145" s="326">
        <f t="shared" si="1501"/>
        <v>0</v>
      </c>
      <c r="GI145" s="326">
        <f t="shared" si="1502"/>
        <v>0</v>
      </c>
      <c r="GJ145" s="326">
        <f t="shared" si="1503"/>
        <v>0</v>
      </c>
      <c r="GK145" s="326">
        <f t="shared" si="1504"/>
        <v>0</v>
      </c>
      <c r="GL145" s="326">
        <f t="shared" si="1505"/>
        <v>0</v>
      </c>
      <c r="GM145" s="326">
        <f t="shared" si="1506"/>
        <v>0</v>
      </c>
      <c r="GN145" s="326">
        <f t="shared" si="1507"/>
        <v>0</v>
      </c>
      <c r="GO145" s="326">
        <f t="shared" si="1508"/>
        <v>0</v>
      </c>
      <c r="GP145" s="326">
        <f t="shared" si="1509"/>
        <v>0</v>
      </c>
      <c r="GQ145" s="326">
        <f t="shared" si="1510"/>
        <v>0</v>
      </c>
      <c r="GR145" s="898"/>
      <c r="GS145" s="898"/>
      <c r="GT145" s="898"/>
      <c r="GU145" s="898"/>
      <c r="GV145" s="898"/>
      <c r="GW145" s="898"/>
      <c r="GX145" s="898"/>
      <c r="GY145" s="898"/>
      <c r="GZ145" s="1375"/>
      <c r="HA145" s="1225">
        <f t="shared" si="1511"/>
        <v>0</v>
      </c>
      <c r="HB145" s="1225">
        <f t="shared" si="1512"/>
        <v>0</v>
      </c>
      <c r="HC145" s="1225">
        <f t="shared" si="1513"/>
        <v>0</v>
      </c>
      <c r="HD145" s="542">
        <f t="shared" si="1514"/>
        <v>0</v>
      </c>
      <c r="HE145" s="542">
        <f t="shared" si="1515"/>
        <v>0</v>
      </c>
      <c r="HF145" s="321">
        <f t="shared" si="1516"/>
        <v>0</v>
      </c>
      <c r="HG145" s="547">
        <f t="shared" si="1517"/>
        <v>0</v>
      </c>
      <c r="HH145" s="547">
        <f t="shared" si="1518"/>
        <v>0</v>
      </c>
      <c r="HI145" s="547">
        <f t="shared" si="1519"/>
        <v>0</v>
      </c>
      <c r="HJ145" s="547">
        <f t="shared" si="1520"/>
        <v>0</v>
      </c>
      <c r="HK145" s="547">
        <f t="shared" si="1521"/>
        <v>0</v>
      </c>
      <c r="HL145" s="547">
        <f t="shared" si="1522"/>
        <v>0</v>
      </c>
      <c r="HM145" s="547">
        <f t="shared" si="1523"/>
        <v>0</v>
      </c>
      <c r="HN145" s="547">
        <f t="shared" si="1524"/>
        <v>0</v>
      </c>
      <c r="HO145" s="1225">
        <f t="shared" si="1525"/>
        <v>0</v>
      </c>
      <c r="HP145" s="542">
        <f t="shared" si="1526"/>
        <v>0</v>
      </c>
      <c r="HQ145" s="321">
        <f t="shared" si="1527"/>
        <v>0</v>
      </c>
      <c r="HR145" s="547">
        <f t="shared" si="1528"/>
        <v>1.2945838837516512E-2</v>
      </c>
      <c r="HS145" s="547">
        <f t="shared" si="1529"/>
        <v>0</v>
      </c>
      <c r="HT145" s="547">
        <f t="shared" si="1530"/>
        <v>1.7040951122853368E-2</v>
      </c>
      <c r="HU145" s="547">
        <f t="shared" si="1531"/>
        <v>0</v>
      </c>
      <c r="HV145" s="931">
        <f t="shared" si="1532"/>
        <v>0</v>
      </c>
      <c r="HW145" s="931">
        <f t="shared" si="1533"/>
        <v>0</v>
      </c>
      <c r="HX145" s="931">
        <f t="shared" si="1534"/>
        <v>0</v>
      </c>
      <c r="HY145" s="931">
        <f t="shared" si="1535"/>
        <v>0</v>
      </c>
      <c r="HZ145" s="931">
        <f t="shared" si="1536"/>
        <v>0</v>
      </c>
      <c r="IA145" s="931">
        <f t="shared" si="1537"/>
        <v>0</v>
      </c>
      <c r="IB145" s="931">
        <f t="shared" si="1538"/>
        <v>0</v>
      </c>
      <c r="IC145" s="931">
        <f t="shared" si="1539"/>
        <v>0</v>
      </c>
      <c r="ID145" s="1226">
        <f t="shared" si="1540"/>
        <v>0</v>
      </c>
      <c r="IE145" s="1226">
        <f t="shared" si="1541"/>
        <v>0</v>
      </c>
      <c r="IF145" s="1226">
        <f t="shared" si="1542"/>
        <v>0</v>
      </c>
      <c r="IG145" s="1226">
        <f t="shared" si="1543"/>
        <v>0</v>
      </c>
      <c r="IH145" s="1226">
        <f t="shared" si="1544"/>
        <v>0</v>
      </c>
      <c r="II145" s="1226">
        <f t="shared" si="1545"/>
        <v>0</v>
      </c>
      <c r="IJ145" s="1226">
        <f t="shared" si="1546"/>
        <v>0</v>
      </c>
      <c r="IK145" s="1226">
        <f t="shared" si="1547"/>
        <v>0</v>
      </c>
      <c r="IL145" s="1226">
        <f t="shared" si="1548"/>
        <v>0</v>
      </c>
      <c r="IM145" s="1226">
        <f t="shared" si="1549"/>
        <v>0</v>
      </c>
      <c r="IN145" s="1226">
        <f t="shared" si="1550"/>
        <v>0</v>
      </c>
      <c r="IO145" s="1226">
        <f t="shared" si="1551"/>
        <v>0</v>
      </c>
      <c r="IP145" s="1226">
        <f t="shared" si="1552"/>
        <v>0</v>
      </c>
      <c r="IQ145" s="1226">
        <f t="shared" si="1553"/>
        <v>0</v>
      </c>
      <c r="IR145" s="902"/>
      <c r="IS145" s="902"/>
      <c r="IT145" s="902"/>
      <c r="IU145" s="902"/>
      <c r="IV145" s="902"/>
      <c r="IW145" s="902"/>
      <c r="IX145" s="902"/>
      <c r="IY145" s="902"/>
      <c r="IZ145" s="1365"/>
      <c r="JA145" s="1231">
        <f t="shared" ref="JA145:KQ145" si="1600">SUM(BW145*$DP$25)</f>
        <v>0</v>
      </c>
      <c r="JB145" s="1231">
        <f t="shared" si="1600"/>
        <v>0</v>
      </c>
      <c r="JC145" s="1231">
        <f t="shared" si="1600"/>
        <v>0</v>
      </c>
      <c r="JD145" s="942">
        <f t="shared" si="1600"/>
        <v>0</v>
      </c>
      <c r="JE145" s="942">
        <f t="shared" si="1600"/>
        <v>0</v>
      </c>
      <c r="JF145" s="943">
        <f t="shared" si="1600"/>
        <v>0</v>
      </c>
      <c r="JG145" s="944">
        <f t="shared" si="1600"/>
        <v>0</v>
      </c>
      <c r="JH145" s="944">
        <f t="shared" si="1600"/>
        <v>0</v>
      </c>
      <c r="JI145" s="944">
        <f t="shared" si="1600"/>
        <v>0</v>
      </c>
      <c r="JJ145" s="944">
        <f t="shared" si="1600"/>
        <v>0</v>
      </c>
      <c r="JK145" s="944">
        <f t="shared" si="1600"/>
        <v>0</v>
      </c>
      <c r="JL145" s="944">
        <f t="shared" si="1600"/>
        <v>0</v>
      </c>
      <c r="JM145" s="944">
        <f t="shared" si="1600"/>
        <v>0</v>
      </c>
      <c r="JN145" s="944">
        <f t="shared" si="1600"/>
        <v>0</v>
      </c>
      <c r="JO145" s="1231">
        <f t="shared" si="1600"/>
        <v>0</v>
      </c>
      <c r="JP145" s="942">
        <f t="shared" si="1600"/>
        <v>0</v>
      </c>
      <c r="JQ145" s="943">
        <f t="shared" si="1600"/>
        <v>0</v>
      </c>
      <c r="JR145" s="944">
        <f t="shared" si="1600"/>
        <v>98</v>
      </c>
      <c r="JS145" s="944">
        <f t="shared" si="1600"/>
        <v>0</v>
      </c>
      <c r="JT145" s="944">
        <f t="shared" si="1600"/>
        <v>129</v>
      </c>
      <c r="JU145" s="944">
        <f t="shared" si="1600"/>
        <v>0</v>
      </c>
      <c r="JV145" s="945">
        <f t="shared" si="1600"/>
        <v>0</v>
      </c>
      <c r="JW145" s="945">
        <f t="shared" si="1600"/>
        <v>0</v>
      </c>
      <c r="JX145" s="945">
        <f t="shared" si="1600"/>
        <v>0</v>
      </c>
      <c r="JY145" s="945">
        <f t="shared" si="1600"/>
        <v>0</v>
      </c>
      <c r="JZ145" s="945">
        <f t="shared" si="1600"/>
        <v>0</v>
      </c>
      <c r="KA145" s="945">
        <f t="shared" si="1600"/>
        <v>0</v>
      </c>
      <c r="KB145" s="945">
        <f t="shared" si="1600"/>
        <v>0</v>
      </c>
      <c r="KC145" s="945">
        <f t="shared" si="1600"/>
        <v>0</v>
      </c>
      <c r="KD145" s="946">
        <f t="shared" si="1600"/>
        <v>0</v>
      </c>
      <c r="KE145" s="946">
        <f t="shared" si="1600"/>
        <v>0</v>
      </c>
      <c r="KF145" s="946">
        <f t="shared" si="1600"/>
        <v>0</v>
      </c>
      <c r="KG145" s="946">
        <f t="shared" si="1600"/>
        <v>0</v>
      </c>
      <c r="KH145" s="946">
        <f t="shared" si="1600"/>
        <v>0</v>
      </c>
      <c r="KI145" s="946">
        <f t="shared" si="1600"/>
        <v>0</v>
      </c>
      <c r="KJ145" s="946">
        <f t="shared" si="1600"/>
        <v>0</v>
      </c>
      <c r="KK145" s="946">
        <f t="shared" si="1600"/>
        <v>0</v>
      </c>
      <c r="KL145" s="946">
        <f t="shared" si="1600"/>
        <v>0</v>
      </c>
      <c r="KM145" s="946">
        <f t="shared" si="1600"/>
        <v>0</v>
      </c>
      <c r="KN145" s="946">
        <f t="shared" si="1600"/>
        <v>0</v>
      </c>
      <c r="KO145" s="946">
        <f t="shared" si="1600"/>
        <v>0</v>
      </c>
      <c r="KP145" s="946">
        <f t="shared" si="1600"/>
        <v>0</v>
      </c>
      <c r="KQ145" s="946">
        <f t="shared" si="1600"/>
        <v>0</v>
      </c>
      <c r="KR145" s="898"/>
      <c r="KS145" s="898"/>
      <c r="KT145" s="898"/>
      <c r="KU145" s="898"/>
      <c r="KV145" s="898"/>
      <c r="KW145" s="898"/>
      <c r="KX145" s="898"/>
      <c r="KY145" s="898"/>
      <c r="KZ145" s="1363"/>
      <c r="LA145" s="1217">
        <f t="shared" ref="LA145:MM145" si="1601">SUM(JA145/$DO$25)</f>
        <v>0</v>
      </c>
      <c r="LB145" s="1217">
        <f t="shared" si="1601"/>
        <v>0</v>
      </c>
      <c r="LC145" s="1217">
        <f t="shared" si="1601"/>
        <v>0</v>
      </c>
      <c r="LD145" s="545">
        <f t="shared" si="1601"/>
        <v>0</v>
      </c>
      <c r="LE145" s="545">
        <f t="shared" si="1601"/>
        <v>0</v>
      </c>
      <c r="LF145" s="329">
        <f t="shared" si="1601"/>
        <v>0</v>
      </c>
      <c r="LG145" s="550">
        <f t="shared" si="1601"/>
        <v>0</v>
      </c>
      <c r="LH145" s="550">
        <f t="shared" si="1601"/>
        <v>0</v>
      </c>
      <c r="LI145" s="550">
        <f t="shared" si="1601"/>
        <v>0</v>
      </c>
      <c r="LJ145" s="550">
        <f t="shared" si="1601"/>
        <v>0</v>
      </c>
      <c r="LK145" s="550">
        <f t="shared" si="1601"/>
        <v>0</v>
      </c>
      <c r="LL145" s="550">
        <f t="shared" si="1601"/>
        <v>0</v>
      </c>
      <c r="LM145" s="550">
        <f t="shared" si="1601"/>
        <v>0</v>
      </c>
      <c r="LN145" s="550">
        <f t="shared" si="1601"/>
        <v>0</v>
      </c>
      <c r="LO145" s="1217">
        <f t="shared" si="1601"/>
        <v>0</v>
      </c>
      <c r="LP145" s="1217">
        <f t="shared" si="1601"/>
        <v>0</v>
      </c>
      <c r="LQ145" s="1217">
        <f t="shared" si="1601"/>
        <v>0</v>
      </c>
      <c r="LR145" s="550">
        <f t="shared" si="1601"/>
        <v>98</v>
      </c>
      <c r="LS145" s="550">
        <f t="shared" si="1601"/>
        <v>0</v>
      </c>
      <c r="LT145" s="550">
        <f t="shared" si="1601"/>
        <v>129</v>
      </c>
      <c r="LU145" s="550">
        <f t="shared" si="1601"/>
        <v>0</v>
      </c>
      <c r="LV145" s="932">
        <f t="shared" si="1601"/>
        <v>0</v>
      </c>
      <c r="LW145" s="932">
        <f t="shared" si="1601"/>
        <v>0</v>
      </c>
      <c r="LX145" s="932">
        <f t="shared" si="1601"/>
        <v>0</v>
      </c>
      <c r="LY145" s="932">
        <f t="shared" si="1601"/>
        <v>0</v>
      </c>
      <c r="LZ145" s="932">
        <f t="shared" si="1601"/>
        <v>0</v>
      </c>
      <c r="MA145" s="932">
        <f t="shared" si="1601"/>
        <v>0</v>
      </c>
      <c r="MB145" s="932">
        <f t="shared" si="1601"/>
        <v>0</v>
      </c>
      <c r="MC145" s="932">
        <f t="shared" si="1601"/>
        <v>0</v>
      </c>
      <c r="MD145" s="932">
        <f t="shared" si="1601"/>
        <v>0</v>
      </c>
      <c r="ME145" s="327">
        <f t="shared" si="1601"/>
        <v>0</v>
      </c>
      <c r="MF145" s="327">
        <f t="shared" si="1601"/>
        <v>0</v>
      </c>
      <c r="MG145" s="327">
        <f t="shared" si="1601"/>
        <v>0</v>
      </c>
      <c r="MH145" s="327">
        <f t="shared" si="1601"/>
        <v>0</v>
      </c>
      <c r="MI145" s="327">
        <f t="shared" si="1601"/>
        <v>0</v>
      </c>
      <c r="MJ145" s="327">
        <f t="shared" si="1601"/>
        <v>0</v>
      </c>
      <c r="MK145" s="327">
        <f t="shared" si="1601"/>
        <v>0</v>
      </c>
      <c r="ML145" s="327">
        <f t="shared" si="1601"/>
        <v>0</v>
      </c>
      <c r="MM145" s="327">
        <f t="shared" si="1601"/>
        <v>0</v>
      </c>
      <c r="MN145" s="327">
        <f t="shared" ref="MN145:MP145" si="1602">SUM(KN145/$DO$25)</f>
        <v>0</v>
      </c>
      <c r="MO145" s="327">
        <f t="shared" si="1602"/>
        <v>0</v>
      </c>
      <c r="MP145" s="327">
        <f t="shared" si="1602"/>
        <v>0</v>
      </c>
      <c r="MQ145" s="327">
        <f>SUM(KQ145/$DO$25)</f>
        <v>0</v>
      </c>
    </row>
    <row r="146" spans="1:355" s="317" customFormat="1" ht="15" hidden="1" customHeight="1" outlineLevel="1" thickTop="1" thickBot="1" x14ac:dyDescent="0.3">
      <c r="A146" s="381"/>
      <c r="B146" s="1902" t="s">
        <v>958</v>
      </c>
      <c r="C146" s="1903"/>
      <c r="D146" s="655"/>
      <c r="E146" s="770"/>
      <c r="F146" s="757"/>
      <c r="G146" s="638"/>
      <c r="H146" s="627"/>
      <c r="I146" s="639"/>
      <c r="J146" s="770"/>
      <c r="K146" s="757"/>
      <c r="L146" s="878"/>
      <c r="M146" s="813"/>
      <c r="N146" s="814"/>
      <c r="O146" s="1537"/>
      <c r="P146" s="815"/>
      <c r="Q146" s="813"/>
      <c r="R146" s="814"/>
      <c r="S146" s="1537"/>
      <c r="T146" s="815"/>
      <c r="U146" s="813"/>
      <c r="V146" s="814"/>
      <c r="W146" s="1537"/>
      <c r="X146" s="815"/>
      <c r="Y146" s="813"/>
      <c r="Z146" s="814"/>
      <c r="AA146" s="1537"/>
      <c r="AB146" s="815"/>
      <c r="AC146" s="813"/>
      <c r="AD146" s="814"/>
      <c r="AE146" s="1537"/>
      <c r="AF146" s="815"/>
      <c r="AG146" s="813"/>
      <c r="AH146" s="814"/>
      <c r="AI146" s="1537"/>
      <c r="AJ146" s="815"/>
      <c r="AK146" s="813"/>
      <c r="AL146" s="814"/>
      <c r="AM146" s="1537"/>
      <c r="AN146" s="815"/>
      <c r="AO146" s="813"/>
      <c r="AP146" s="814"/>
      <c r="AQ146" s="1537"/>
      <c r="AR146" s="815"/>
      <c r="AS146" s="813"/>
      <c r="AT146" s="814"/>
      <c r="AU146" s="1537"/>
      <c r="AV146" s="815"/>
      <c r="AW146" s="813"/>
      <c r="AX146" s="814"/>
      <c r="AY146" s="1537"/>
      <c r="AZ146" s="815"/>
      <c r="BA146" s="813"/>
      <c r="BB146" s="816"/>
      <c r="BC146" s="757"/>
      <c r="BD146" s="815"/>
      <c r="BE146" s="813"/>
      <c r="BF146" s="757"/>
      <c r="BG146" s="815"/>
      <c r="BH146" s="815"/>
      <c r="BI146" s="815"/>
      <c r="BJ146" s="815"/>
      <c r="BK146" s="816"/>
      <c r="BL146" s="1586"/>
      <c r="BM146" s="1586"/>
      <c r="BN146" s="1586"/>
      <c r="BO146" s="1586"/>
      <c r="BP146" s="1587"/>
      <c r="BQ146" s="1484"/>
      <c r="BR146" s="734">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692">
        <f t="shared" si="1590"/>
        <v>0</v>
      </c>
      <c r="BT146" s="637">
        <f>AZ131</f>
        <v>0.5</v>
      </c>
      <c r="BU146" s="1148" t="str">
        <f>$BU$26</f>
        <v>Z9 (2 Part)</v>
      </c>
      <c r="BV146" s="694" t="str">
        <f>$BV$26</f>
        <v>Additives</v>
      </c>
      <c r="BW146" s="1239">
        <f>BW$26</f>
        <v>0</v>
      </c>
      <c r="BX146" s="1239">
        <f t="shared" ref="BX146:DM146" si="1603">BX$26</f>
        <v>0</v>
      </c>
      <c r="BY146" s="1239">
        <f t="shared" si="1603"/>
        <v>0</v>
      </c>
      <c r="BZ146" s="1240">
        <f t="shared" si="1603"/>
        <v>0</v>
      </c>
      <c r="CA146" s="1240">
        <f t="shared" si="1603"/>
        <v>0</v>
      </c>
      <c r="CB146" s="1241">
        <f t="shared" si="1603"/>
        <v>0</v>
      </c>
      <c r="CC146" s="1242">
        <f t="shared" si="1603"/>
        <v>0</v>
      </c>
      <c r="CD146" s="1242">
        <f t="shared" si="1603"/>
        <v>0</v>
      </c>
      <c r="CE146" s="1242">
        <f t="shared" si="1603"/>
        <v>0</v>
      </c>
      <c r="CF146" s="1242">
        <f t="shared" si="1603"/>
        <v>0</v>
      </c>
      <c r="CG146" s="1242">
        <f t="shared" si="1603"/>
        <v>0</v>
      </c>
      <c r="CH146" s="1242">
        <f t="shared" si="1603"/>
        <v>0</v>
      </c>
      <c r="CI146" s="1242">
        <f t="shared" si="1603"/>
        <v>0</v>
      </c>
      <c r="CJ146" s="1242">
        <f t="shared" si="1603"/>
        <v>0</v>
      </c>
      <c r="CK146" s="1239">
        <f t="shared" si="1603"/>
        <v>0</v>
      </c>
      <c r="CL146" s="1240">
        <f t="shared" si="1603"/>
        <v>0</v>
      </c>
      <c r="CM146" s="1241">
        <f t="shared" si="1603"/>
        <v>0</v>
      </c>
      <c r="CN146" s="1242">
        <f t="shared" si="1603"/>
        <v>0</v>
      </c>
      <c r="CO146" s="1242">
        <f t="shared" si="1603"/>
        <v>0</v>
      </c>
      <c r="CP146" s="1242">
        <f t="shared" si="1603"/>
        <v>0</v>
      </c>
      <c r="CQ146" s="1242">
        <f t="shared" si="1603"/>
        <v>0</v>
      </c>
      <c r="CR146" s="1243">
        <f t="shared" si="1603"/>
        <v>0</v>
      </c>
      <c r="CS146" s="1243">
        <f t="shared" si="1603"/>
        <v>0</v>
      </c>
      <c r="CT146" s="1243">
        <f t="shared" si="1603"/>
        <v>0</v>
      </c>
      <c r="CU146" s="1243">
        <f t="shared" si="1603"/>
        <v>0</v>
      </c>
      <c r="CV146" s="1243">
        <f t="shared" si="1603"/>
        <v>0</v>
      </c>
      <c r="CW146" s="1243">
        <f t="shared" si="1603"/>
        <v>0</v>
      </c>
      <c r="CX146" s="1243">
        <f t="shared" si="1603"/>
        <v>0</v>
      </c>
      <c r="CY146" s="1243">
        <f t="shared" si="1603"/>
        <v>0</v>
      </c>
      <c r="CZ146" s="1244">
        <f t="shared" si="1603"/>
        <v>0</v>
      </c>
      <c r="DA146" s="1244">
        <f t="shared" si="1603"/>
        <v>0</v>
      </c>
      <c r="DB146" s="1244">
        <f t="shared" si="1603"/>
        <v>0</v>
      </c>
      <c r="DC146" s="1244">
        <f t="shared" si="1603"/>
        <v>0</v>
      </c>
      <c r="DD146" s="1244">
        <f t="shared" si="1603"/>
        <v>0</v>
      </c>
      <c r="DE146" s="1244">
        <f t="shared" si="1603"/>
        <v>0</v>
      </c>
      <c r="DF146" s="1244">
        <f t="shared" si="1603"/>
        <v>0</v>
      </c>
      <c r="DG146" s="1244">
        <f t="shared" si="1603"/>
        <v>0</v>
      </c>
      <c r="DH146" s="1244">
        <f t="shared" si="1603"/>
        <v>0</v>
      </c>
      <c r="DI146" s="1244">
        <f t="shared" si="1603"/>
        <v>0</v>
      </c>
      <c r="DJ146" s="1244">
        <f t="shared" si="1603"/>
        <v>0</v>
      </c>
      <c r="DK146" s="1244">
        <f t="shared" si="1603"/>
        <v>0</v>
      </c>
      <c r="DL146" s="1244">
        <f t="shared" si="1603"/>
        <v>0</v>
      </c>
      <c r="DM146" s="1244">
        <f t="shared" si="1603"/>
        <v>0</v>
      </c>
      <c r="DN146" s="933"/>
      <c r="DT146" s="739"/>
      <c r="EM146" s="898"/>
      <c r="EN146" s="898"/>
      <c r="EO146" s="898"/>
      <c r="EP146" s="898"/>
      <c r="EQ146" s="898"/>
      <c r="ER146" s="898"/>
      <c r="ES146" s="898"/>
      <c r="ET146" s="898"/>
      <c r="EU146" s="898"/>
      <c r="EV146" s="898"/>
      <c r="EW146" s="898"/>
      <c r="EX146" s="898"/>
      <c r="EY146" s="898"/>
      <c r="EZ146" s="1348" t="str">
        <f t="shared" si="1468"/>
        <v>Z9 (2 Part)</v>
      </c>
      <c r="FA146" s="1224">
        <f t="shared" si="1469"/>
        <v>0</v>
      </c>
      <c r="FB146" s="1224">
        <f t="shared" si="1470"/>
        <v>0</v>
      </c>
      <c r="FC146" s="1224">
        <f t="shared" si="1471"/>
        <v>0</v>
      </c>
      <c r="FD146" s="544">
        <f t="shared" si="1472"/>
        <v>0</v>
      </c>
      <c r="FE146" s="544">
        <f t="shared" si="1473"/>
        <v>0</v>
      </c>
      <c r="FF146" s="324">
        <f t="shared" si="1474"/>
        <v>0</v>
      </c>
      <c r="FG146" s="549">
        <f t="shared" si="1475"/>
        <v>0</v>
      </c>
      <c r="FH146" s="549">
        <f t="shared" si="1476"/>
        <v>0</v>
      </c>
      <c r="FI146" s="549">
        <f t="shared" si="1477"/>
        <v>0</v>
      </c>
      <c r="FJ146" s="549">
        <f t="shared" si="1478"/>
        <v>0</v>
      </c>
      <c r="FK146" s="549">
        <f t="shared" si="1479"/>
        <v>0</v>
      </c>
      <c r="FL146" s="549">
        <f t="shared" si="1480"/>
        <v>0</v>
      </c>
      <c r="FM146" s="549">
        <f t="shared" si="1481"/>
        <v>0</v>
      </c>
      <c r="FN146" s="549">
        <f t="shared" si="1482"/>
        <v>0</v>
      </c>
      <c r="FO146" s="1203">
        <f t="shared" si="1483"/>
        <v>0</v>
      </c>
      <c r="FP146" s="544">
        <f t="shared" si="1484"/>
        <v>0</v>
      </c>
      <c r="FQ146" s="324">
        <f t="shared" si="1485"/>
        <v>0</v>
      </c>
      <c r="FR146" s="548">
        <f t="shared" si="1486"/>
        <v>0</v>
      </c>
      <c r="FS146" s="548">
        <f t="shared" si="1487"/>
        <v>0</v>
      </c>
      <c r="FT146" s="548">
        <f t="shared" si="1558"/>
        <v>0</v>
      </c>
      <c r="FU146" s="548">
        <f t="shared" si="1488"/>
        <v>0</v>
      </c>
      <c r="FV146" s="928">
        <f t="shared" si="1489"/>
        <v>0</v>
      </c>
      <c r="FW146" s="928">
        <f t="shared" si="1490"/>
        <v>0</v>
      </c>
      <c r="FX146" s="928">
        <f t="shared" si="1491"/>
        <v>0</v>
      </c>
      <c r="FY146" s="928">
        <f t="shared" si="1492"/>
        <v>0</v>
      </c>
      <c r="FZ146" s="928">
        <f t="shared" si="1493"/>
        <v>0</v>
      </c>
      <c r="GA146" s="928">
        <f t="shared" si="1494"/>
        <v>0</v>
      </c>
      <c r="GB146" s="928">
        <f t="shared" si="1495"/>
        <v>0</v>
      </c>
      <c r="GC146" s="928">
        <f t="shared" si="1496"/>
        <v>0</v>
      </c>
      <c r="GD146" s="326">
        <f t="shared" si="1497"/>
        <v>0</v>
      </c>
      <c r="GE146" s="326">
        <f t="shared" si="1498"/>
        <v>0</v>
      </c>
      <c r="GF146" s="326">
        <f t="shared" si="1499"/>
        <v>0</v>
      </c>
      <c r="GG146" s="326">
        <f t="shared" si="1500"/>
        <v>0</v>
      </c>
      <c r="GH146" s="326">
        <f t="shared" si="1501"/>
        <v>0</v>
      </c>
      <c r="GI146" s="326">
        <f t="shared" si="1502"/>
        <v>0</v>
      </c>
      <c r="GJ146" s="326">
        <f t="shared" si="1503"/>
        <v>0</v>
      </c>
      <c r="GK146" s="326">
        <f t="shared" si="1504"/>
        <v>0</v>
      </c>
      <c r="GL146" s="326">
        <f t="shared" si="1505"/>
        <v>0</v>
      </c>
      <c r="GM146" s="326">
        <f t="shared" si="1506"/>
        <v>0</v>
      </c>
      <c r="GN146" s="326">
        <f t="shared" si="1507"/>
        <v>0</v>
      </c>
      <c r="GO146" s="326">
        <f t="shared" si="1508"/>
        <v>0</v>
      </c>
      <c r="GP146" s="326">
        <f t="shared" si="1509"/>
        <v>0</v>
      </c>
      <c r="GQ146" s="326">
        <f t="shared" si="1510"/>
        <v>0</v>
      </c>
      <c r="GR146" s="898"/>
      <c r="GS146" s="898"/>
      <c r="GT146" s="898"/>
      <c r="GU146" s="898"/>
      <c r="GV146" s="898"/>
      <c r="GW146" s="898"/>
      <c r="GX146" s="898"/>
      <c r="GY146" s="898"/>
      <c r="GZ146" s="1375"/>
      <c r="HA146" s="1225">
        <f t="shared" si="1511"/>
        <v>0</v>
      </c>
      <c r="HB146" s="1225">
        <f t="shared" si="1512"/>
        <v>0</v>
      </c>
      <c r="HC146" s="1225">
        <f t="shared" si="1513"/>
        <v>0</v>
      </c>
      <c r="HD146" s="542">
        <f t="shared" si="1514"/>
        <v>0</v>
      </c>
      <c r="HE146" s="542">
        <f t="shared" si="1515"/>
        <v>0</v>
      </c>
      <c r="HF146" s="321">
        <f t="shared" si="1516"/>
        <v>0</v>
      </c>
      <c r="HG146" s="547">
        <f t="shared" si="1517"/>
        <v>0</v>
      </c>
      <c r="HH146" s="547">
        <f t="shared" si="1518"/>
        <v>0</v>
      </c>
      <c r="HI146" s="547">
        <f t="shared" si="1519"/>
        <v>0</v>
      </c>
      <c r="HJ146" s="547">
        <f t="shared" si="1520"/>
        <v>0</v>
      </c>
      <c r="HK146" s="547">
        <f t="shared" si="1521"/>
        <v>0</v>
      </c>
      <c r="HL146" s="547">
        <f t="shared" si="1522"/>
        <v>0</v>
      </c>
      <c r="HM146" s="547">
        <f t="shared" si="1523"/>
        <v>0</v>
      </c>
      <c r="HN146" s="547">
        <f t="shared" si="1524"/>
        <v>0</v>
      </c>
      <c r="HO146" s="1225">
        <f t="shared" si="1525"/>
        <v>0</v>
      </c>
      <c r="HP146" s="542">
        <f t="shared" si="1526"/>
        <v>0</v>
      </c>
      <c r="HQ146" s="321">
        <f t="shared" si="1527"/>
        <v>0</v>
      </c>
      <c r="HR146" s="547">
        <f t="shared" si="1528"/>
        <v>0</v>
      </c>
      <c r="HS146" s="547">
        <f t="shared" si="1529"/>
        <v>0</v>
      </c>
      <c r="HT146" s="547">
        <f t="shared" si="1530"/>
        <v>0</v>
      </c>
      <c r="HU146" s="547">
        <f t="shared" si="1531"/>
        <v>0</v>
      </c>
      <c r="HV146" s="931">
        <f t="shared" si="1532"/>
        <v>0</v>
      </c>
      <c r="HW146" s="931">
        <f t="shared" si="1533"/>
        <v>0</v>
      </c>
      <c r="HX146" s="931">
        <f t="shared" si="1534"/>
        <v>0</v>
      </c>
      <c r="HY146" s="931">
        <f t="shared" si="1535"/>
        <v>0</v>
      </c>
      <c r="HZ146" s="931">
        <f t="shared" si="1536"/>
        <v>0</v>
      </c>
      <c r="IA146" s="931">
        <f t="shared" si="1537"/>
        <v>0</v>
      </c>
      <c r="IB146" s="931">
        <f t="shared" si="1538"/>
        <v>0</v>
      </c>
      <c r="IC146" s="931">
        <f t="shared" si="1539"/>
        <v>0</v>
      </c>
      <c r="ID146" s="1226">
        <f t="shared" si="1540"/>
        <v>0</v>
      </c>
      <c r="IE146" s="1226">
        <f t="shared" si="1541"/>
        <v>0</v>
      </c>
      <c r="IF146" s="1226">
        <f t="shared" si="1542"/>
        <v>0</v>
      </c>
      <c r="IG146" s="1226">
        <f t="shared" si="1543"/>
        <v>0</v>
      </c>
      <c r="IH146" s="1226">
        <f t="shared" si="1544"/>
        <v>0</v>
      </c>
      <c r="II146" s="1226">
        <f t="shared" si="1545"/>
        <v>0</v>
      </c>
      <c r="IJ146" s="1226">
        <f t="shared" si="1546"/>
        <v>0</v>
      </c>
      <c r="IK146" s="1226">
        <f t="shared" si="1547"/>
        <v>0</v>
      </c>
      <c r="IL146" s="1226">
        <f t="shared" si="1548"/>
        <v>0</v>
      </c>
      <c r="IM146" s="1226">
        <f t="shared" si="1549"/>
        <v>0</v>
      </c>
      <c r="IN146" s="1226">
        <f t="shared" si="1550"/>
        <v>0</v>
      </c>
      <c r="IO146" s="1226">
        <f t="shared" si="1551"/>
        <v>0</v>
      </c>
      <c r="IP146" s="1226">
        <f t="shared" si="1552"/>
        <v>0</v>
      </c>
      <c r="IQ146" s="1226">
        <f t="shared" si="1553"/>
        <v>0</v>
      </c>
      <c r="IR146" s="902"/>
      <c r="IS146" s="902"/>
      <c r="IT146" s="902"/>
      <c r="IU146" s="902"/>
      <c r="IV146" s="902"/>
      <c r="IW146" s="902"/>
      <c r="IX146" s="902"/>
      <c r="IY146" s="902"/>
      <c r="IZ146" s="1365"/>
      <c r="JA146" s="1231">
        <f t="shared" ref="JA146:KQ146" si="1604">SUM(BW146*$DP$26)</f>
        <v>0</v>
      </c>
      <c r="JB146" s="1231">
        <f t="shared" si="1604"/>
        <v>0</v>
      </c>
      <c r="JC146" s="1231">
        <f t="shared" si="1604"/>
        <v>0</v>
      </c>
      <c r="JD146" s="942">
        <f t="shared" si="1604"/>
        <v>0</v>
      </c>
      <c r="JE146" s="942">
        <f t="shared" si="1604"/>
        <v>0</v>
      </c>
      <c r="JF146" s="943">
        <f t="shared" si="1604"/>
        <v>0</v>
      </c>
      <c r="JG146" s="944">
        <f t="shared" si="1604"/>
        <v>0</v>
      </c>
      <c r="JH146" s="944">
        <f t="shared" si="1604"/>
        <v>0</v>
      </c>
      <c r="JI146" s="944">
        <f t="shared" si="1604"/>
        <v>0</v>
      </c>
      <c r="JJ146" s="944">
        <f t="shared" si="1604"/>
        <v>0</v>
      </c>
      <c r="JK146" s="944">
        <f t="shared" si="1604"/>
        <v>0</v>
      </c>
      <c r="JL146" s="944">
        <f t="shared" si="1604"/>
        <v>0</v>
      </c>
      <c r="JM146" s="944">
        <f t="shared" si="1604"/>
        <v>0</v>
      </c>
      <c r="JN146" s="944">
        <f t="shared" si="1604"/>
        <v>0</v>
      </c>
      <c r="JO146" s="1231">
        <f t="shared" si="1604"/>
        <v>0</v>
      </c>
      <c r="JP146" s="942">
        <f t="shared" si="1604"/>
        <v>0</v>
      </c>
      <c r="JQ146" s="943">
        <f t="shared" si="1604"/>
        <v>0</v>
      </c>
      <c r="JR146" s="944">
        <f t="shared" si="1604"/>
        <v>0</v>
      </c>
      <c r="JS146" s="944">
        <f t="shared" si="1604"/>
        <v>0</v>
      </c>
      <c r="JT146" s="944">
        <f t="shared" si="1604"/>
        <v>0</v>
      </c>
      <c r="JU146" s="944">
        <f t="shared" si="1604"/>
        <v>0</v>
      </c>
      <c r="JV146" s="945">
        <f t="shared" si="1604"/>
        <v>0</v>
      </c>
      <c r="JW146" s="945">
        <f t="shared" si="1604"/>
        <v>0</v>
      </c>
      <c r="JX146" s="945">
        <f t="shared" si="1604"/>
        <v>0</v>
      </c>
      <c r="JY146" s="945">
        <f t="shared" si="1604"/>
        <v>0</v>
      </c>
      <c r="JZ146" s="945">
        <f t="shared" si="1604"/>
        <v>0</v>
      </c>
      <c r="KA146" s="945">
        <f t="shared" si="1604"/>
        <v>0</v>
      </c>
      <c r="KB146" s="945">
        <f t="shared" si="1604"/>
        <v>0</v>
      </c>
      <c r="KC146" s="945">
        <f t="shared" si="1604"/>
        <v>0</v>
      </c>
      <c r="KD146" s="946">
        <f t="shared" si="1604"/>
        <v>0</v>
      </c>
      <c r="KE146" s="946">
        <f t="shared" si="1604"/>
        <v>0</v>
      </c>
      <c r="KF146" s="946">
        <f t="shared" si="1604"/>
        <v>0</v>
      </c>
      <c r="KG146" s="946">
        <f t="shared" si="1604"/>
        <v>0</v>
      </c>
      <c r="KH146" s="946">
        <f t="shared" si="1604"/>
        <v>0</v>
      </c>
      <c r="KI146" s="946">
        <f t="shared" si="1604"/>
        <v>0</v>
      </c>
      <c r="KJ146" s="946">
        <f t="shared" si="1604"/>
        <v>0</v>
      </c>
      <c r="KK146" s="946">
        <f t="shared" si="1604"/>
        <v>0</v>
      </c>
      <c r="KL146" s="946">
        <f t="shared" si="1604"/>
        <v>0</v>
      </c>
      <c r="KM146" s="946">
        <f t="shared" si="1604"/>
        <v>0</v>
      </c>
      <c r="KN146" s="946">
        <f t="shared" si="1604"/>
        <v>0</v>
      </c>
      <c r="KO146" s="946">
        <f t="shared" si="1604"/>
        <v>0</v>
      </c>
      <c r="KP146" s="946">
        <f t="shared" si="1604"/>
        <v>0</v>
      </c>
      <c r="KQ146" s="946">
        <f t="shared" si="1604"/>
        <v>0</v>
      </c>
      <c r="KR146" s="898"/>
      <c r="KS146" s="898"/>
      <c r="KT146" s="898"/>
      <c r="KU146" s="898"/>
      <c r="KV146" s="898"/>
      <c r="KW146" s="898"/>
      <c r="KX146" s="898"/>
      <c r="KY146" s="898"/>
      <c r="KZ146" s="1363"/>
      <c r="LA146" s="1217">
        <f t="shared" ref="LA146:MM146" si="1605">SUM(JA146/$DO$26)</f>
        <v>0</v>
      </c>
      <c r="LB146" s="1217">
        <f t="shared" si="1605"/>
        <v>0</v>
      </c>
      <c r="LC146" s="1217">
        <f t="shared" si="1605"/>
        <v>0</v>
      </c>
      <c r="LD146" s="545">
        <f t="shared" si="1605"/>
        <v>0</v>
      </c>
      <c r="LE146" s="545">
        <f t="shared" si="1605"/>
        <v>0</v>
      </c>
      <c r="LF146" s="329">
        <f t="shared" si="1605"/>
        <v>0</v>
      </c>
      <c r="LG146" s="550">
        <f t="shared" si="1605"/>
        <v>0</v>
      </c>
      <c r="LH146" s="550">
        <f t="shared" si="1605"/>
        <v>0</v>
      </c>
      <c r="LI146" s="550">
        <f t="shared" si="1605"/>
        <v>0</v>
      </c>
      <c r="LJ146" s="550">
        <f t="shared" si="1605"/>
        <v>0</v>
      </c>
      <c r="LK146" s="550">
        <f t="shared" si="1605"/>
        <v>0</v>
      </c>
      <c r="LL146" s="550">
        <f t="shared" si="1605"/>
        <v>0</v>
      </c>
      <c r="LM146" s="550">
        <f t="shared" si="1605"/>
        <v>0</v>
      </c>
      <c r="LN146" s="550">
        <f t="shared" si="1605"/>
        <v>0</v>
      </c>
      <c r="LO146" s="1217">
        <f t="shared" si="1605"/>
        <v>0</v>
      </c>
      <c r="LP146" s="1217">
        <f t="shared" si="1605"/>
        <v>0</v>
      </c>
      <c r="LQ146" s="1217">
        <f t="shared" si="1605"/>
        <v>0</v>
      </c>
      <c r="LR146" s="550">
        <f t="shared" si="1605"/>
        <v>0</v>
      </c>
      <c r="LS146" s="550">
        <f t="shared" si="1605"/>
        <v>0</v>
      </c>
      <c r="LT146" s="550">
        <f t="shared" si="1605"/>
        <v>0</v>
      </c>
      <c r="LU146" s="550">
        <f t="shared" si="1605"/>
        <v>0</v>
      </c>
      <c r="LV146" s="932">
        <f t="shared" si="1605"/>
        <v>0</v>
      </c>
      <c r="LW146" s="932">
        <f t="shared" si="1605"/>
        <v>0</v>
      </c>
      <c r="LX146" s="932">
        <f t="shared" si="1605"/>
        <v>0</v>
      </c>
      <c r="LY146" s="932">
        <f t="shared" si="1605"/>
        <v>0</v>
      </c>
      <c r="LZ146" s="932">
        <f t="shared" si="1605"/>
        <v>0</v>
      </c>
      <c r="MA146" s="932">
        <f t="shared" si="1605"/>
        <v>0</v>
      </c>
      <c r="MB146" s="932">
        <f t="shared" si="1605"/>
        <v>0</v>
      </c>
      <c r="MC146" s="932">
        <f t="shared" si="1605"/>
        <v>0</v>
      </c>
      <c r="MD146" s="932">
        <f t="shared" si="1605"/>
        <v>0</v>
      </c>
      <c r="ME146" s="327">
        <f t="shared" si="1605"/>
        <v>0</v>
      </c>
      <c r="MF146" s="327">
        <f t="shared" si="1605"/>
        <v>0</v>
      </c>
      <c r="MG146" s="327">
        <f t="shared" si="1605"/>
        <v>0</v>
      </c>
      <c r="MH146" s="327">
        <f t="shared" si="1605"/>
        <v>0</v>
      </c>
      <c r="MI146" s="327">
        <f t="shared" si="1605"/>
        <v>0</v>
      </c>
      <c r="MJ146" s="327">
        <f t="shared" si="1605"/>
        <v>0</v>
      </c>
      <c r="MK146" s="327">
        <f t="shared" si="1605"/>
        <v>0</v>
      </c>
      <c r="ML146" s="327">
        <f t="shared" si="1605"/>
        <v>0</v>
      </c>
      <c r="MM146" s="327">
        <f t="shared" si="1605"/>
        <v>0</v>
      </c>
      <c r="MN146" s="327">
        <f t="shared" ref="MN146:MP146" si="1606">SUM(KN146/$DO$26)</f>
        <v>0</v>
      </c>
      <c r="MO146" s="327">
        <f t="shared" si="1606"/>
        <v>0</v>
      </c>
      <c r="MP146" s="327">
        <f t="shared" si="1606"/>
        <v>0</v>
      </c>
      <c r="MQ146" s="327">
        <f>SUM(KQ146/$DO$26)</f>
        <v>0</v>
      </c>
    </row>
    <row r="147" spans="1:355" s="317" customFormat="1" ht="15" hidden="1" customHeight="1" outlineLevel="1" thickTop="1" thickBot="1" x14ac:dyDescent="0.3">
      <c r="A147" s="381"/>
      <c r="B147" s="1904" t="s">
        <v>959</v>
      </c>
      <c r="C147" s="1905"/>
      <c r="D147" s="655"/>
      <c r="E147" s="770"/>
      <c r="F147" s="757"/>
      <c r="G147" s="638"/>
      <c r="H147" s="627"/>
      <c r="I147" s="639"/>
      <c r="J147" s="770"/>
      <c r="K147" s="757"/>
      <c r="L147" s="878"/>
      <c r="M147" s="813"/>
      <c r="N147" s="814"/>
      <c r="O147" s="1537"/>
      <c r="P147" s="815"/>
      <c r="Q147" s="813"/>
      <c r="R147" s="814"/>
      <c r="S147" s="1537"/>
      <c r="T147" s="815"/>
      <c r="U147" s="813"/>
      <c r="V147" s="814"/>
      <c r="W147" s="1537"/>
      <c r="X147" s="815"/>
      <c r="Y147" s="813"/>
      <c r="Z147" s="814"/>
      <c r="AA147" s="1537"/>
      <c r="AB147" s="815"/>
      <c r="AC147" s="813"/>
      <c r="AD147" s="814"/>
      <c r="AE147" s="1537"/>
      <c r="AF147" s="815"/>
      <c r="AG147" s="813"/>
      <c r="AH147" s="814"/>
      <c r="AI147" s="1537"/>
      <c r="AJ147" s="815"/>
      <c r="AK147" s="813"/>
      <c r="AL147" s="814"/>
      <c r="AM147" s="1537"/>
      <c r="AN147" s="815"/>
      <c r="AO147" s="813"/>
      <c r="AP147" s="814"/>
      <c r="AQ147" s="1537"/>
      <c r="AR147" s="815"/>
      <c r="AS147" s="813"/>
      <c r="AT147" s="814"/>
      <c r="AU147" s="1537"/>
      <c r="AV147" s="815"/>
      <c r="AW147" s="813"/>
      <c r="AX147" s="814"/>
      <c r="AY147" s="1537"/>
      <c r="AZ147" s="815"/>
      <c r="BA147" s="813"/>
      <c r="BB147" s="816"/>
      <c r="BC147" s="757"/>
      <c r="BD147" s="815"/>
      <c r="BE147" s="813"/>
      <c r="BF147" s="757"/>
      <c r="BG147" s="815"/>
      <c r="BH147" s="815"/>
      <c r="BI147" s="815"/>
      <c r="BJ147" s="815"/>
      <c r="BK147" s="816"/>
      <c r="BL147" s="1586"/>
      <c r="BM147" s="1586"/>
      <c r="BN147" s="1586"/>
      <c r="BO147" s="1586"/>
      <c r="BP147" s="1587"/>
      <c r="BQ147" s="1484"/>
      <c r="BR147" s="734">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692">
        <f t="shared" si="1590"/>
        <v>0</v>
      </c>
      <c r="BT147" s="637">
        <f>AZ132</f>
        <v>0.5</v>
      </c>
      <c r="BU147" s="1148" t="str">
        <f>$BU$27</f>
        <v>AG F Fungacide</v>
      </c>
      <c r="BV147" s="694" t="str">
        <f>$BV$27</f>
        <v>Additives</v>
      </c>
      <c r="BW147" s="1239">
        <f>BW$27</f>
        <v>0</v>
      </c>
      <c r="BX147" s="1239">
        <f t="shared" ref="BX147:DM147" si="1607">BX$27</f>
        <v>0</v>
      </c>
      <c r="BY147" s="1239">
        <f t="shared" si="1607"/>
        <v>0</v>
      </c>
      <c r="BZ147" s="1240">
        <f t="shared" si="1607"/>
        <v>0</v>
      </c>
      <c r="CA147" s="1240">
        <f t="shared" si="1607"/>
        <v>0</v>
      </c>
      <c r="CB147" s="1241">
        <f t="shared" si="1607"/>
        <v>0</v>
      </c>
      <c r="CC147" s="1242">
        <f t="shared" si="1607"/>
        <v>0</v>
      </c>
      <c r="CD147" s="1242">
        <f t="shared" si="1607"/>
        <v>0</v>
      </c>
      <c r="CE147" s="1242">
        <f t="shared" si="1607"/>
        <v>0</v>
      </c>
      <c r="CF147" s="1242">
        <f t="shared" si="1607"/>
        <v>0</v>
      </c>
      <c r="CG147" s="1242">
        <f t="shared" si="1607"/>
        <v>0</v>
      </c>
      <c r="CH147" s="1242">
        <f t="shared" si="1607"/>
        <v>0</v>
      </c>
      <c r="CI147" s="1242">
        <f t="shared" si="1607"/>
        <v>0</v>
      </c>
      <c r="CJ147" s="1242">
        <f t="shared" si="1607"/>
        <v>0</v>
      </c>
      <c r="CK147" s="1239">
        <f t="shared" si="1607"/>
        <v>0</v>
      </c>
      <c r="CL147" s="1240">
        <f t="shared" si="1607"/>
        <v>0</v>
      </c>
      <c r="CM147" s="1241">
        <f t="shared" si="1607"/>
        <v>0</v>
      </c>
      <c r="CN147" s="1242">
        <f t="shared" si="1607"/>
        <v>0</v>
      </c>
      <c r="CO147" s="1242">
        <f t="shared" si="1607"/>
        <v>0</v>
      </c>
      <c r="CP147" s="1242">
        <f t="shared" si="1607"/>
        <v>0</v>
      </c>
      <c r="CQ147" s="1242">
        <f t="shared" si="1607"/>
        <v>0</v>
      </c>
      <c r="CR147" s="1243">
        <f t="shared" si="1607"/>
        <v>0</v>
      </c>
      <c r="CS147" s="1243">
        <f t="shared" si="1607"/>
        <v>0</v>
      </c>
      <c r="CT147" s="1243">
        <f t="shared" si="1607"/>
        <v>0</v>
      </c>
      <c r="CU147" s="1243">
        <f t="shared" si="1607"/>
        <v>0</v>
      </c>
      <c r="CV147" s="1243">
        <f t="shared" si="1607"/>
        <v>0</v>
      </c>
      <c r="CW147" s="1243">
        <f t="shared" si="1607"/>
        <v>0</v>
      </c>
      <c r="CX147" s="1243">
        <f t="shared" si="1607"/>
        <v>0</v>
      </c>
      <c r="CY147" s="1243">
        <f t="shared" si="1607"/>
        <v>0</v>
      </c>
      <c r="CZ147" s="1244">
        <f t="shared" si="1607"/>
        <v>0</v>
      </c>
      <c r="DA147" s="1244">
        <f t="shared" si="1607"/>
        <v>0</v>
      </c>
      <c r="DB147" s="1244">
        <f t="shared" si="1607"/>
        <v>0</v>
      </c>
      <c r="DC147" s="1244">
        <f t="shared" si="1607"/>
        <v>0</v>
      </c>
      <c r="DD147" s="1244">
        <f t="shared" si="1607"/>
        <v>0</v>
      </c>
      <c r="DE147" s="1244">
        <f t="shared" si="1607"/>
        <v>0</v>
      </c>
      <c r="DF147" s="1244">
        <f t="shared" si="1607"/>
        <v>0</v>
      </c>
      <c r="DG147" s="1244">
        <f t="shared" si="1607"/>
        <v>0</v>
      </c>
      <c r="DH147" s="1244">
        <f t="shared" si="1607"/>
        <v>0</v>
      </c>
      <c r="DI147" s="1244">
        <f t="shared" si="1607"/>
        <v>0</v>
      </c>
      <c r="DJ147" s="1244">
        <f t="shared" si="1607"/>
        <v>0</v>
      </c>
      <c r="DK147" s="1244">
        <f t="shared" si="1607"/>
        <v>0</v>
      </c>
      <c r="DL147" s="1244">
        <f t="shared" si="1607"/>
        <v>0</v>
      </c>
      <c r="DM147" s="1244">
        <f t="shared" si="1607"/>
        <v>0</v>
      </c>
      <c r="DN147" s="933"/>
      <c r="DT147" s="739"/>
      <c r="EM147" s="898"/>
      <c r="EN147" s="898"/>
      <c r="EO147" s="898"/>
      <c r="EP147" s="898"/>
      <c r="EQ147" s="898"/>
      <c r="ER147" s="898"/>
      <c r="ES147" s="898"/>
      <c r="ET147" s="898"/>
      <c r="EU147" s="898"/>
      <c r="EV147" s="898"/>
      <c r="EW147" s="898"/>
      <c r="EX147" s="898"/>
      <c r="EY147" s="898"/>
      <c r="EZ147" s="1348" t="str">
        <f t="shared" si="1468"/>
        <v>AG F Fungacide</v>
      </c>
      <c r="FA147" s="1224">
        <f t="shared" si="1469"/>
        <v>0</v>
      </c>
      <c r="FB147" s="1224">
        <f t="shared" si="1470"/>
        <v>0</v>
      </c>
      <c r="FC147" s="1224">
        <f t="shared" si="1471"/>
        <v>0</v>
      </c>
      <c r="FD147" s="544">
        <f t="shared" si="1472"/>
        <v>0</v>
      </c>
      <c r="FE147" s="544">
        <f t="shared" si="1473"/>
        <v>0</v>
      </c>
      <c r="FF147" s="324">
        <f t="shared" si="1474"/>
        <v>0</v>
      </c>
      <c r="FG147" s="549">
        <f t="shared" si="1475"/>
        <v>0</v>
      </c>
      <c r="FH147" s="549">
        <f t="shared" si="1476"/>
        <v>0</v>
      </c>
      <c r="FI147" s="549">
        <f t="shared" si="1477"/>
        <v>0</v>
      </c>
      <c r="FJ147" s="549">
        <f t="shared" si="1478"/>
        <v>0</v>
      </c>
      <c r="FK147" s="549">
        <f t="shared" si="1479"/>
        <v>0</v>
      </c>
      <c r="FL147" s="549">
        <f t="shared" si="1480"/>
        <v>0</v>
      </c>
      <c r="FM147" s="549">
        <f t="shared" si="1481"/>
        <v>0</v>
      </c>
      <c r="FN147" s="549">
        <f t="shared" si="1482"/>
        <v>0</v>
      </c>
      <c r="FO147" s="1203">
        <f t="shared" si="1483"/>
        <v>0</v>
      </c>
      <c r="FP147" s="544">
        <f t="shared" si="1484"/>
        <v>0</v>
      </c>
      <c r="FQ147" s="324">
        <f t="shared" si="1485"/>
        <v>0</v>
      </c>
      <c r="FR147" s="548">
        <f t="shared" si="1486"/>
        <v>0</v>
      </c>
      <c r="FS147" s="548">
        <f t="shared" si="1487"/>
        <v>0</v>
      </c>
      <c r="FT147" s="548">
        <f t="shared" si="1558"/>
        <v>0</v>
      </c>
      <c r="FU147" s="548">
        <f t="shared" si="1488"/>
        <v>0</v>
      </c>
      <c r="FV147" s="928">
        <f t="shared" si="1489"/>
        <v>0</v>
      </c>
      <c r="FW147" s="928">
        <f t="shared" si="1490"/>
        <v>0</v>
      </c>
      <c r="FX147" s="928">
        <f t="shared" si="1491"/>
        <v>0</v>
      </c>
      <c r="FY147" s="928">
        <f t="shared" si="1492"/>
        <v>0</v>
      </c>
      <c r="FZ147" s="928">
        <f t="shared" si="1493"/>
        <v>0</v>
      </c>
      <c r="GA147" s="928">
        <f t="shared" si="1494"/>
        <v>0</v>
      </c>
      <c r="GB147" s="928">
        <f t="shared" si="1495"/>
        <v>0</v>
      </c>
      <c r="GC147" s="928">
        <f t="shared" si="1496"/>
        <v>0</v>
      </c>
      <c r="GD147" s="326">
        <f t="shared" si="1497"/>
        <v>0</v>
      </c>
      <c r="GE147" s="326">
        <f t="shared" si="1498"/>
        <v>0</v>
      </c>
      <c r="GF147" s="326">
        <f t="shared" si="1499"/>
        <v>0</v>
      </c>
      <c r="GG147" s="326">
        <f t="shared" si="1500"/>
        <v>0</v>
      </c>
      <c r="GH147" s="326">
        <f t="shared" si="1501"/>
        <v>0</v>
      </c>
      <c r="GI147" s="326">
        <f t="shared" si="1502"/>
        <v>0</v>
      </c>
      <c r="GJ147" s="326">
        <f t="shared" si="1503"/>
        <v>0</v>
      </c>
      <c r="GK147" s="326">
        <f t="shared" si="1504"/>
        <v>0</v>
      </c>
      <c r="GL147" s="326">
        <f t="shared" si="1505"/>
        <v>0</v>
      </c>
      <c r="GM147" s="326">
        <f t="shared" si="1506"/>
        <v>0</v>
      </c>
      <c r="GN147" s="326">
        <f t="shared" si="1507"/>
        <v>0</v>
      </c>
      <c r="GO147" s="326">
        <f t="shared" si="1508"/>
        <v>0</v>
      </c>
      <c r="GP147" s="326">
        <f t="shared" si="1509"/>
        <v>0</v>
      </c>
      <c r="GQ147" s="326">
        <f t="shared" si="1510"/>
        <v>0</v>
      </c>
      <c r="GR147" s="898"/>
      <c r="GS147" s="898"/>
      <c r="GT147" s="898"/>
      <c r="GU147" s="898"/>
      <c r="GV147" s="898"/>
      <c r="GW147" s="898"/>
      <c r="GX147" s="898"/>
      <c r="GY147" s="898"/>
      <c r="GZ147" s="1375"/>
      <c r="HA147" s="1225">
        <f t="shared" si="1511"/>
        <v>0</v>
      </c>
      <c r="HB147" s="1225">
        <f t="shared" si="1512"/>
        <v>0</v>
      </c>
      <c r="HC147" s="1225">
        <f t="shared" si="1513"/>
        <v>0</v>
      </c>
      <c r="HD147" s="542">
        <f t="shared" si="1514"/>
        <v>0</v>
      </c>
      <c r="HE147" s="542">
        <f t="shared" si="1515"/>
        <v>0</v>
      </c>
      <c r="HF147" s="321">
        <f t="shared" si="1516"/>
        <v>0</v>
      </c>
      <c r="HG147" s="547">
        <f t="shared" si="1517"/>
        <v>0</v>
      </c>
      <c r="HH147" s="547">
        <f t="shared" si="1518"/>
        <v>0</v>
      </c>
      <c r="HI147" s="547">
        <f t="shared" si="1519"/>
        <v>0</v>
      </c>
      <c r="HJ147" s="547">
        <f t="shared" si="1520"/>
        <v>0</v>
      </c>
      <c r="HK147" s="547">
        <f t="shared" si="1521"/>
        <v>0</v>
      </c>
      <c r="HL147" s="547">
        <f t="shared" si="1522"/>
        <v>0</v>
      </c>
      <c r="HM147" s="547">
        <f t="shared" si="1523"/>
        <v>0</v>
      </c>
      <c r="HN147" s="547">
        <f t="shared" si="1524"/>
        <v>0</v>
      </c>
      <c r="HO147" s="1225">
        <f t="shared" si="1525"/>
        <v>0</v>
      </c>
      <c r="HP147" s="542">
        <f t="shared" si="1526"/>
        <v>0</v>
      </c>
      <c r="HQ147" s="321">
        <f t="shared" si="1527"/>
        <v>0</v>
      </c>
      <c r="HR147" s="547">
        <f t="shared" si="1528"/>
        <v>0</v>
      </c>
      <c r="HS147" s="547">
        <f t="shared" si="1529"/>
        <v>0</v>
      </c>
      <c r="HT147" s="547">
        <f t="shared" si="1530"/>
        <v>0</v>
      </c>
      <c r="HU147" s="547">
        <f t="shared" si="1531"/>
        <v>0</v>
      </c>
      <c r="HV147" s="931">
        <f t="shared" si="1532"/>
        <v>0</v>
      </c>
      <c r="HW147" s="931">
        <f t="shared" si="1533"/>
        <v>0</v>
      </c>
      <c r="HX147" s="931">
        <f t="shared" si="1534"/>
        <v>0</v>
      </c>
      <c r="HY147" s="931">
        <f t="shared" si="1535"/>
        <v>0</v>
      </c>
      <c r="HZ147" s="931">
        <f t="shared" si="1536"/>
        <v>0</v>
      </c>
      <c r="IA147" s="931">
        <f t="shared" si="1537"/>
        <v>0</v>
      </c>
      <c r="IB147" s="931">
        <f t="shared" si="1538"/>
        <v>0</v>
      </c>
      <c r="IC147" s="931">
        <f t="shared" si="1539"/>
        <v>0</v>
      </c>
      <c r="ID147" s="1226">
        <f t="shared" si="1540"/>
        <v>0</v>
      </c>
      <c r="IE147" s="1226">
        <f t="shared" si="1541"/>
        <v>0</v>
      </c>
      <c r="IF147" s="1226">
        <f t="shared" si="1542"/>
        <v>0</v>
      </c>
      <c r="IG147" s="1226">
        <f t="shared" si="1543"/>
        <v>0</v>
      </c>
      <c r="IH147" s="1226">
        <f t="shared" si="1544"/>
        <v>0</v>
      </c>
      <c r="II147" s="1226">
        <f t="shared" si="1545"/>
        <v>0</v>
      </c>
      <c r="IJ147" s="1226">
        <f t="shared" si="1546"/>
        <v>0</v>
      </c>
      <c r="IK147" s="1226">
        <f t="shared" si="1547"/>
        <v>0</v>
      </c>
      <c r="IL147" s="1226">
        <f t="shared" si="1548"/>
        <v>0</v>
      </c>
      <c r="IM147" s="1226">
        <f t="shared" si="1549"/>
        <v>0</v>
      </c>
      <c r="IN147" s="1226">
        <f t="shared" si="1550"/>
        <v>0</v>
      </c>
      <c r="IO147" s="1226">
        <f t="shared" si="1551"/>
        <v>0</v>
      </c>
      <c r="IP147" s="1226">
        <f t="shared" si="1552"/>
        <v>0</v>
      </c>
      <c r="IQ147" s="1226">
        <f t="shared" si="1553"/>
        <v>0</v>
      </c>
      <c r="IR147" s="902"/>
      <c r="IS147" s="902"/>
      <c r="IT147" s="902"/>
      <c r="IU147" s="902"/>
      <c r="IV147" s="902"/>
      <c r="IW147" s="902"/>
      <c r="IX147" s="902"/>
      <c r="IY147" s="902"/>
      <c r="IZ147" s="1365"/>
      <c r="JA147" s="1231">
        <f t="shared" ref="JA147:KQ147" si="1608">SUM(BW147*$DP$27)</f>
        <v>0</v>
      </c>
      <c r="JB147" s="1231">
        <f t="shared" si="1608"/>
        <v>0</v>
      </c>
      <c r="JC147" s="1231">
        <f t="shared" si="1608"/>
        <v>0</v>
      </c>
      <c r="JD147" s="942">
        <f t="shared" si="1608"/>
        <v>0</v>
      </c>
      <c r="JE147" s="942">
        <f t="shared" si="1608"/>
        <v>0</v>
      </c>
      <c r="JF147" s="943">
        <f t="shared" si="1608"/>
        <v>0</v>
      </c>
      <c r="JG147" s="944">
        <f t="shared" si="1608"/>
        <v>0</v>
      </c>
      <c r="JH147" s="944">
        <f t="shared" si="1608"/>
        <v>0</v>
      </c>
      <c r="JI147" s="944">
        <f t="shared" si="1608"/>
        <v>0</v>
      </c>
      <c r="JJ147" s="944">
        <f t="shared" si="1608"/>
        <v>0</v>
      </c>
      <c r="JK147" s="944">
        <f t="shared" si="1608"/>
        <v>0</v>
      </c>
      <c r="JL147" s="944">
        <f t="shared" si="1608"/>
        <v>0</v>
      </c>
      <c r="JM147" s="944">
        <f t="shared" si="1608"/>
        <v>0</v>
      </c>
      <c r="JN147" s="944">
        <f t="shared" si="1608"/>
        <v>0</v>
      </c>
      <c r="JO147" s="1231">
        <f t="shared" si="1608"/>
        <v>0</v>
      </c>
      <c r="JP147" s="942">
        <f t="shared" si="1608"/>
        <v>0</v>
      </c>
      <c r="JQ147" s="943">
        <f t="shared" si="1608"/>
        <v>0</v>
      </c>
      <c r="JR147" s="944">
        <f t="shared" si="1608"/>
        <v>0</v>
      </c>
      <c r="JS147" s="944">
        <f t="shared" si="1608"/>
        <v>0</v>
      </c>
      <c r="JT147" s="944">
        <f t="shared" si="1608"/>
        <v>0</v>
      </c>
      <c r="JU147" s="944">
        <f t="shared" si="1608"/>
        <v>0</v>
      </c>
      <c r="JV147" s="945">
        <f t="shared" si="1608"/>
        <v>0</v>
      </c>
      <c r="JW147" s="945">
        <f t="shared" si="1608"/>
        <v>0</v>
      </c>
      <c r="JX147" s="945">
        <f t="shared" si="1608"/>
        <v>0</v>
      </c>
      <c r="JY147" s="945">
        <f t="shared" si="1608"/>
        <v>0</v>
      </c>
      <c r="JZ147" s="945">
        <f t="shared" si="1608"/>
        <v>0</v>
      </c>
      <c r="KA147" s="945">
        <f t="shared" si="1608"/>
        <v>0</v>
      </c>
      <c r="KB147" s="945">
        <f t="shared" si="1608"/>
        <v>0</v>
      </c>
      <c r="KC147" s="945">
        <f t="shared" si="1608"/>
        <v>0</v>
      </c>
      <c r="KD147" s="946">
        <f t="shared" si="1608"/>
        <v>0</v>
      </c>
      <c r="KE147" s="946">
        <f t="shared" si="1608"/>
        <v>0</v>
      </c>
      <c r="KF147" s="946">
        <f t="shared" si="1608"/>
        <v>0</v>
      </c>
      <c r="KG147" s="946">
        <f t="shared" si="1608"/>
        <v>0</v>
      </c>
      <c r="KH147" s="946">
        <f t="shared" si="1608"/>
        <v>0</v>
      </c>
      <c r="KI147" s="946">
        <f t="shared" si="1608"/>
        <v>0</v>
      </c>
      <c r="KJ147" s="946">
        <f t="shared" si="1608"/>
        <v>0</v>
      </c>
      <c r="KK147" s="946">
        <f t="shared" si="1608"/>
        <v>0</v>
      </c>
      <c r="KL147" s="946">
        <f t="shared" si="1608"/>
        <v>0</v>
      </c>
      <c r="KM147" s="946">
        <f t="shared" si="1608"/>
        <v>0</v>
      </c>
      <c r="KN147" s="946">
        <f t="shared" si="1608"/>
        <v>0</v>
      </c>
      <c r="KO147" s="946">
        <f t="shared" si="1608"/>
        <v>0</v>
      </c>
      <c r="KP147" s="946">
        <f t="shared" si="1608"/>
        <v>0</v>
      </c>
      <c r="KQ147" s="946">
        <f t="shared" si="1608"/>
        <v>0</v>
      </c>
      <c r="KR147" s="898"/>
      <c r="KS147" s="898"/>
      <c r="KT147" s="898"/>
      <c r="KU147" s="898"/>
      <c r="KV147" s="898"/>
      <c r="KW147" s="898"/>
      <c r="KX147" s="898"/>
      <c r="KY147" s="898"/>
      <c r="KZ147" s="1363"/>
      <c r="LA147" s="1217">
        <f t="shared" ref="LA147:MM147" si="1609">SUM(JA147/$DO$27)</f>
        <v>0</v>
      </c>
      <c r="LB147" s="1217">
        <f t="shared" si="1609"/>
        <v>0</v>
      </c>
      <c r="LC147" s="1217">
        <f t="shared" si="1609"/>
        <v>0</v>
      </c>
      <c r="LD147" s="545">
        <f t="shared" si="1609"/>
        <v>0</v>
      </c>
      <c r="LE147" s="545">
        <f t="shared" si="1609"/>
        <v>0</v>
      </c>
      <c r="LF147" s="329">
        <f t="shared" si="1609"/>
        <v>0</v>
      </c>
      <c r="LG147" s="550">
        <f t="shared" si="1609"/>
        <v>0</v>
      </c>
      <c r="LH147" s="550">
        <f t="shared" si="1609"/>
        <v>0</v>
      </c>
      <c r="LI147" s="550">
        <f t="shared" si="1609"/>
        <v>0</v>
      </c>
      <c r="LJ147" s="550">
        <f t="shared" si="1609"/>
        <v>0</v>
      </c>
      <c r="LK147" s="550">
        <f t="shared" si="1609"/>
        <v>0</v>
      </c>
      <c r="LL147" s="550">
        <f t="shared" si="1609"/>
        <v>0</v>
      </c>
      <c r="LM147" s="550">
        <f t="shared" si="1609"/>
        <v>0</v>
      </c>
      <c r="LN147" s="550">
        <f t="shared" si="1609"/>
        <v>0</v>
      </c>
      <c r="LO147" s="1217">
        <f t="shared" si="1609"/>
        <v>0</v>
      </c>
      <c r="LP147" s="1217">
        <f t="shared" si="1609"/>
        <v>0</v>
      </c>
      <c r="LQ147" s="1217">
        <f t="shared" si="1609"/>
        <v>0</v>
      </c>
      <c r="LR147" s="550">
        <f t="shared" si="1609"/>
        <v>0</v>
      </c>
      <c r="LS147" s="550">
        <f t="shared" si="1609"/>
        <v>0</v>
      </c>
      <c r="LT147" s="550">
        <f t="shared" si="1609"/>
        <v>0</v>
      </c>
      <c r="LU147" s="550">
        <f t="shared" si="1609"/>
        <v>0</v>
      </c>
      <c r="LV147" s="932">
        <f t="shared" si="1609"/>
        <v>0</v>
      </c>
      <c r="LW147" s="932">
        <f t="shared" si="1609"/>
        <v>0</v>
      </c>
      <c r="LX147" s="932">
        <f t="shared" si="1609"/>
        <v>0</v>
      </c>
      <c r="LY147" s="932">
        <f t="shared" si="1609"/>
        <v>0</v>
      </c>
      <c r="LZ147" s="932">
        <f t="shared" si="1609"/>
        <v>0</v>
      </c>
      <c r="MA147" s="932">
        <f t="shared" si="1609"/>
        <v>0</v>
      </c>
      <c r="MB147" s="932">
        <f t="shared" si="1609"/>
        <v>0</v>
      </c>
      <c r="MC147" s="932">
        <f t="shared" si="1609"/>
        <v>0</v>
      </c>
      <c r="MD147" s="932">
        <f t="shared" si="1609"/>
        <v>0</v>
      </c>
      <c r="ME147" s="327">
        <f t="shared" si="1609"/>
        <v>0</v>
      </c>
      <c r="MF147" s="327">
        <f t="shared" si="1609"/>
        <v>0</v>
      </c>
      <c r="MG147" s="327">
        <f t="shared" si="1609"/>
        <v>0</v>
      </c>
      <c r="MH147" s="327">
        <f t="shared" si="1609"/>
        <v>0</v>
      </c>
      <c r="MI147" s="327">
        <f t="shared" si="1609"/>
        <v>0</v>
      </c>
      <c r="MJ147" s="327">
        <f t="shared" si="1609"/>
        <v>0</v>
      </c>
      <c r="MK147" s="327">
        <f t="shared" si="1609"/>
        <v>0</v>
      </c>
      <c r="ML147" s="327">
        <f t="shared" si="1609"/>
        <v>0</v>
      </c>
      <c r="MM147" s="327">
        <f t="shared" si="1609"/>
        <v>0</v>
      </c>
      <c r="MN147" s="327">
        <f t="shared" ref="MN147:MP147" si="1610">SUM(KN147/$DO$27)</f>
        <v>0</v>
      </c>
      <c r="MO147" s="327">
        <f t="shared" si="1610"/>
        <v>0</v>
      </c>
      <c r="MP147" s="327">
        <f t="shared" si="1610"/>
        <v>0</v>
      </c>
      <c r="MQ147" s="327">
        <f>SUM(KQ147/$DO$27)</f>
        <v>0</v>
      </c>
    </row>
    <row r="148" spans="1:355" s="317" customFormat="1" ht="15" hidden="1" customHeight="1" outlineLevel="1" thickTop="1" thickBot="1" x14ac:dyDescent="0.3">
      <c r="A148" s="381"/>
      <c r="B148" s="1904" t="s">
        <v>1254</v>
      </c>
      <c r="C148" s="1905"/>
      <c r="D148" s="657"/>
      <c r="E148" s="822"/>
      <c r="F148" s="823"/>
      <c r="G148" s="658"/>
      <c r="H148" s="659"/>
      <c r="I148" s="660"/>
      <c r="J148" s="822"/>
      <c r="K148" s="824"/>
      <c r="L148" s="879"/>
      <c r="M148" s="825"/>
      <c r="N148" s="826"/>
      <c r="O148" s="1538"/>
      <c r="P148" s="827"/>
      <c r="Q148" s="825"/>
      <c r="R148" s="826"/>
      <c r="S148" s="1538"/>
      <c r="T148" s="827"/>
      <c r="U148" s="825"/>
      <c r="V148" s="826"/>
      <c r="W148" s="1538"/>
      <c r="X148" s="827"/>
      <c r="Y148" s="825"/>
      <c r="Z148" s="826"/>
      <c r="AA148" s="1538"/>
      <c r="AB148" s="827"/>
      <c r="AC148" s="825"/>
      <c r="AD148" s="826"/>
      <c r="AE148" s="1538"/>
      <c r="AF148" s="827"/>
      <c r="AG148" s="825"/>
      <c r="AH148" s="826"/>
      <c r="AI148" s="1538"/>
      <c r="AJ148" s="827"/>
      <c r="AK148" s="825"/>
      <c r="AL148" s="826"/>
      <c r="AM148" s="1538"/>
      <c r="AN148" s="827"/>
      <c r="AO148" s="825"/>
      <c r="AP148" s="826"/>
      <c r="AQ148" s="1538"/>
      <c r="AR148" s="827"/>
      <c r="AS148" s="825"/>
      <c r="AT148" s="826"/>
      <c r="AU148" s="1538"/>
      <c r="AV148" s="827"/>
      <c r="AW148" s="825"/>
      <c r="AX148" s="826"/>
      <c r="AY148" s="1538"/>
      <c r="AZ148" s="827"/>
      <c r="BA148" s="825"/>
      <c r="BB148" s="828"/>
      <c r="BC148" s="824"/>
      <c r="BD148" s="827"/>
      <c r="BE148" s="825"/>
      <c r="BF148" s="824"/>
      <c r="BG148" s="827"/>
      <c r="BH148" s="827"/>
      <c r="BI148" s="827"/>
      <c r="BJ148" s="827"/>
      <c r="BK148" s="828"/>
      <c r="BL148" s="1588"/>
      <c r="BM148" s="1588"/>
      <c r="BN148" s="1588"/>
      <c r="BO148" s="1588"/>
      <c r="BP148" s="1589"/>
      <c r="BQ148" s="1484"/>
      <c r="BR148" s="734">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5.4382483487450459</v>
      </c>
      <c r="BS148" s="692">
        <f t="shared" si="1590"/>
        <v>5.1064121532364597</v>
      </c>
      <c r="BT148" s="637">
        <f>$BT$28</f>
        <v>1</v>
      </c>
      <c r="BU148" s="1162" t="str">
        <f>$BU$28</f>
        <v>**Water RO</v>
      </c>
      <c r="BV148" s="1156" t="str">
        <f>$BV$28</f>
        <v>H2O</v>
      </c>
      <c r="BW148" s="1239">
        <f>BW$28</f>
        <v>0</v>
      </c>
      <c r="BX148" s="1239">
        <f t="shared" ref="BX148:DM148" si="1611">BX$28</f>
        <v>0</v>
      </c>
      <c r="BY148" s="1239">
        <f t="shared" si="1611"/>
        <v>0</v>
      </c>
      <c r="BZ148" s="1240">
        <f t="shared" si="1611"/>
        <v>0</v>
      </c>
      <c r="CA148" s="1240">
        <f t="shared" si="1611"/>
        <v>0</v>
      </c>
      <c r="CB148" s="1241">
        <f t="shared" si="1611"/>
        <v>0</v>
      </c>
      <c r="CC148" s="1242">
        <f t="shared" si="1611"/>
        <v>0</v>
      </c>
      <c r="CD148" s="1242">
        <f t="shared" si="1611"/>
        <v>0</v>
      </c>
      <c r="CE148" s="1242">
        <f t="shared" si="1611"/>
        <v>0</v>
      </c>
      <c r="CF148" s="1242">
        <f t="shared" si="1611"/>
        <v>0</v>
      </c>
      <c r="CG148" s="1242">
        <f t="shared" si="1611"/>
        <v>3.0000000000000001E-3</v>
      </c>
      <c r="CH148" s="1242">
        <f t="shared" si="1611"/>
        <v>0</v>
      </c>
      <c r="CI148" s="1242">
        <f t="shared" si="1611"/>
        <v>0</v>
      </c>
      <c r="CJ148" s="1242">
        <f t="shared" si="1611"/>
        <v>0</v>
      </c>
      <c r="CK148" s="1239">
        <f t="shared" si="1611"/>
        <v>0</v>
      </c>
      <c r="CL148" s="1240">
        <f t="shared" si="1611"/>
        <v>0</v>
      </c>
      <c r="CM148" s="1241">
        <f t="shared" si="1611"/>
        <v>0</v>
      </c>
      <c r="CN148" s="1242">
        <f t="shared" si="1611"/>
        <v>4.0000000000000002E-4</v>
      </c>
      <c r="CO148" s="1242">
        <f t="shared" si="1611"/>
        <v>1.256E-3</v>
      </c>
      <c r="CP148" s="1242">
        <f t="shared" si="1611"/>
        <v>0</v>
      </c>
      <c r="CQ148" s="1242">
        <f t="shared" si="1611"/>
        <v>0</v>
      </c>
      <c r="CR148" s="1243">
        <f t="shared" si="1611"/>
        <v>0</v>
      </c>
      <c r="CS148" s="1243">
        <f t="shared" si="1611"/>
        <v>7.4980000000000001E-4</v>
      </c>
      <c r="CT148" s="1243">
        <f t="shared" si="1611"/>
        <v>7.9978999999999998E-4</v>
      </c>
      <c r="CU148" s="1243">
        <f t="shared" si="1611"/>
        <v>3.9999999999999998E-6</v>
      </c>
      <c r="CV148" s="1243">
        <f t="shared" si="1611"/>
        <v>4.4988E-4</v>
      </c>
      <c r="CW148" s="1243">
        <f t="shared" si="1611"/>
        <v>1.3496E-4</v>
      </c>
      <c r="CX148" s="1243">
        <f t="shared" si="1611"/>
        <v>2.2994000000000001E-4</v>
      </c>
      <c r="CY148" s="1243">
        <f t="shared" si="1611"/>
        <v>9.6492000000000001E-3</v>
      </c>
      <c r="CZ148" s="1244">
        <f t="shared" si="1611"/>
        <v>4.6543000000000001E-3</v>
      </c>
      <c r="DA148" s="1244">
        <f t="shared" si="1611"/>
        <v>0</v>
      </c>
      <c r="DB148" s="1244">
        <f t="shared" si="1611"/>
        <v>0</v>
      </c>
      <c r="DC148" s="1244">
        <f t="shared" si="1611"/>
        <v>0</v>
      </c>
      <c r="DD148" s="1244">
        <f t="shared" si="1611"/>
        <v>0</v>
      </c>
      <c r="DE148" s="1244">
        <f t="shared" si="1611"/>
        <v>0</v>
      </c>
      <c r="DF148" s="1244">
        <f t="shared" si="1611"/>
        <v>0</v>
      </c>
      <c r="DG148" s="1244">
        <f t="shared" si="1611"/>
        <v>0</v>
      </c>
      <c r="DH148" s="1244">
        <f t="shared" si="1611"/>
        <v>0</v>
      </c>
      <c r="DI148" s="1244">
        <f t="shared" si="1611"/>
        <v>0</v>
      </c>
      <c r="DJ148" s="1244">
        <f t="shared" si="1611"/>
        <v>0</v>
      </c>
      <c r="DK148" s="1244">
        <f t="shared" si="1611"/>
        <v>0</v>
      </c>
      <c r="DL148" s="1244">
        <f t="shared" si="1611"/>
        <v>0</v>
      </c>
      <c r="DM148" s="1244">
        <f t="shared" si="1611"/>
        <v>0</v>
      </c>
      <c r="DN148" s="933"/>
      <c r="DT148" s="739"/>
      <c r="EM148" s="898"/>
      <c r="EN148" s="898"/>
      <c r="EO148" s="898"/>
      <c r="EP148" s="898"/>
      <c r="EQ148" s="898"/>
      <c r="ER148" s="898"/>
      <c r="ES148" s="898"/>
      <c r="ET148" s="898"/>
      <c r="EU148" s="898"/>
      <c r="EV148" s="898"/>
      <c r="EW148" s="898"/>
      <c r="EX148" s="898"/>
      <c r="EY148" s="898"/>
      <c r="EZ148" s="1348" t="str">
        <f t="shared" si="1468"/>
        <v>**Water RO</v>
      </c>
      <c r="FA148" s="1224">
        <f t="shared" si="1469"/>
        <v>0</v>
      </c>
      <c r="FB148" s="1224">
        <f t="shared" si="1470"/>
        <v>0</v>
      </c>
      <c r="FC148" s="1224">
        <f t="shared" si="1471"/>
        <v>0</v>
      </c>
      <c r="FD148" s="544">
        <f t="shared" si="1472"/>
        <v>0</v>
      </c>
      <c r="FE148" s="544">
        <f t="shared" si="1473"/>
        <v>0</v>
      </c>
      <c r="FF148" s="324">
        <f t="shared" si="1474"/>
        <v>0</v>
      </c>
      <c r="FG148" s="549">
        <f t="shared" si="1475"/>
        <v>0</v>
      </c>
      <c r="FH148" s="549">
        <f t="shared" si="1476"/>
        <v>0</v>
      </c>
      <c r="FI148" s="549">
        <f t="shared" si="1477"/>
        <v>0</v>
      </c>
      <c r="FJ148" s="549">
        <f t="shared" si="1478"/>
        <v>0</v>
      </c>
      <c r="FK148" s="549">
        <f t="shared" si="1479"/>
        <v>9.9989999999999996E-4</v>
      </c>
      <c r="FL148" s="549">
        <f t="shared" si="1480"/>
        <v>0</v>
      </c>
      <c r="FM148" s="549">
        <f t="shared" si="1481"/>
        <v>0</v>
      </c>
      <c r="FN148" s="549">
        <f t="shared" si="1482"/>
        <v>0</v>
      </c>
      <c r="FO148" s="1203">
        <f t="shared" si="1483"/>
        <v>0</v>
      </c>
      <c r="FP148" s="544">
        <f t="shared" si="1484"/>
        <v>0</v>
      </c>
      <c r="FQ148" s="324">
        <f t="shared" si="1485"/>
        <v>0</v>
      </c>
      <c r="FR148" s="549">
        <f t="shared" si="1486"/>
        <v>4.0000000000000002E-4</v>
      </c>
      <c r="FS148" s="549">
        <f t="shared" si="1487"/>
        <v>1.256E-3</v>
      </c>
      <c r="FT148" s="549">
        <f t="shared" si="1558"/>
        <v>9.9989999999999996E-4</v>
      </c>
      <c r="FU148" s="549">
        <f t="shared" si="1488"/>
        <v>0</v>
      </c>
      <c r="FV148" s="929">
        <f t="shared" si="1489"/>
        <v>0</v>
      </c>
      <c r="FW148" s="929">
        <f t="shared" si="1490"/>
        <v>7.4980000000000001E-4</v>
      </c>
      <c r="FX148" s="929">
        <f t="shared" si="1491"/>
        <v>7.9978999999999998E-4</v>
      </c>
      <c r="FY148" s="929">
        <f t="shared" si="1492"/>
        <v>3.9999999999999998E-6</v>
      </c>
      <c r="FZ148" s="929">
        <f t="shared" si="1493"/>
        <v>4.4988E-4</v>
      </c>
      <c r="GA148" s="929">
        <f t="shared" si="1494"/>
        <v>1.3496E-4</v>
      </c>
      <c r="GB148" s="929">
        <f t="shared" si="1495"/>
        <v>2.2994000000000001E-4</v>
      </c>
      <c r="GC148" s="929">
        <f t="shared" si="1496"/>
        <v>9.6492000000000001E-3</v>
      </c>
      <c r="GD148" s="325">
        <f t="shared" si="1497"/>
        <v>4.6543000000000001E-3</v>
      </c>
      <c r="GE148" s="325">
        <f t="shared" si="1498"/>
        <v>0</v>
      </c>
      <c r="GF148" s="325">
        <f t="shared" si="1499"/>
        <v>0</v>
      </c>
      <c r="GG148" s="325">
        <f t="shared" si="1500"/>
        <v>0</v>
      </c>
      <c r="GH148" s="325">
        <f t="shared" si="1501"/>
        <v>0</v>
      </c>
      <c r="GI148" s="325">
        <f t="shared" si="1502"/>
        <v>0</v>
      </c>
      <c r="GJ148" s="325">
        <f t="shared" si="1503"/>
        <v>0</v>
      </c>
      <c r="GK148" s="325">
        <f t="shared" si="1504"/>
        <v>0</v>
      </c>
      <c r="GL148" s="325">
        <f t="shared" si="1505"/>
        <v>0</v>
      </c>
      <c r="GM148" s="325">
        <f t="shared" si="1506"/>
        <v>0</v>
      </c>
      <c r="GN148" s="325">
        <f t="shared" si="1507"/>
        <v>0</v>
      </c>
      <c r="GO148" s="325">
        <f t="shared" si="1508"/>
        <v>0</v>
      </c>
      <c r="GP148" s="325">
        <f t="shared" si="1509"/>
        <v>0</v>
      </c>
      <c r="GQ148" s="325">
        <f t="shared" si="1510"/>
        <v>0</v>
      </c>
      <c r="GR148" s="898"/>
      <c r="GS148" s="898"/>
      <c r="GT148" s="898"/>
      <c r="GU148" s="898"/>
      <c r="GV148" s="898"/>
      <c r="GW148" s="898"/>
      <c r="GX148" s="898"/>
      <c r="GY148" s="898"/>
      <c r="GZ148" s="1375"/>
      <c r="HA148" s="1225">
        <f t="shared" si="1511"/>
        <v>0</v>
      </c>
      <c r="HB148" s="1225">
        <f t="shared" si="1512"/>
        <v>0</v>
      </c>
      <c r="HC148" s="1225">
        <f t="shared" si="1513"/>
        <v>0</v>
      </c>
      <c r="HD148" s="542">
        <f t="shared" si="1514"/>
        <v>0</v>
      </c>
      <c r="HE148" s="542">
        <f t="shared" si="1515"/>
        <v>0</v>
      </c>
      <c r="HF148" s="321">
        <f t="shared" si="1516"/>
        <v>0</v>
      </c>
      <c r="HG148" s="547">
        <f t="shared" si="1517"/>
        <v>0</v>
      </c>
      <c r="HH148" s="547">
        <f t="shared" si="1518"/>
        <v>0</v>
      </c>
      <c r="HI148" s="547">
        <f t="shared" si="1519"/>
        <v>0</v>
      </c>
      <c r="HJ148" s="547">
        <f t="shared" si="1520"/>
        <v>0</v>
      </c>
      <c r="HK148" s="547">
        <f t="shared" si="1521"/>
        <v>2.6417437252311755E-4</v>
      </c>
      <c r="HL148" s="547">
        <f t="shared" si="1522"/>
        <v>0</v>
      </c>
      <c r="HM148" s="547">
        <f t="shared" si="1523"/>
        <v>0</v>
      </c>
      <c r="HN148" s="547">
        <f t="shared" si="1524"/>
        <v>0</v>
      </c>
      <c r="HO148" s="1225">
        <f t="shared" si="1525"/>
        <v>0</v>
      </c>
      <c r="HP148" s="542">
        <f t="shared" si="1526"/>
        <v>0</v>
      </c>
      <c r="HQ148" s="321">
        <f t="shared" si="1527"/>
        <v>0</v>
      </c>
      <c r="HR148" s="547">
        <f t="shared" si="1528"/>
        <v>1.0568031704095113E-4</v>
      </c>
      <c r="HS148" s="547">
        <f t="shared" si="1529"/>
        <v>3.3183619550858649E-4</v>
      </c>
      <c r="HT148" s="547">
        <f t="shared" si="1530"/>
        <v>0</v>
      </c>
      <c r="HU148" s="547">
        <f t="shared" si="1531"/>
        <v>0</v>
      </c>
      <c r="HV148" s="931">
        <f t="shared" si="1532"/>
        <v>0</v>
      </c>
      <c r="HW148" s="931">
        <f t="shared" si="1533"/>
        <v>1.9809775429326288E-4</v>
      </c>
      <c r="HX148" s="931">
        <f t="shared" si="1534"/>
        <v>2.1130515191545573E-4</v>
      </c>
      <c r="HY148" s="931">
        <f t="shared" si="1535"/>
        <v>1.0568031704095113E-6</v>
      </c>
      <c r="HZ148" s="931">
        <f t="shared" si="1536"/>
        <v>1.1885865257595773E-4</v>
      </c>
      <c r="IA148" s="931">
        <f t="shared" si="1537"/>
        <v>3.5656538969616908E-5</v>
      </c>
      <c r="IB148" s="931">
        <f t="shared" si="1538"/>
        <v>6.0750330250990752E-5</v>
      </c>
      <c r="IC148" s="931">
        <f t="shared" si="1539"/>
        <v>2.549326287978864E-3</v>
      </c>
      <c r="ID148" s="1226">
        <f t="shared" si="1540"/>
        <v>1.2296697490092471E-3</v>
      </c>
      <c r="IE148" s="1226">
        <f t="shared" si="1541"/>
        <v>0</v>
      </c>
      <c r="IF148" s="1226">
        <f t="shared" si="1542"/>
        <v>0</v>
      </c>
      <c r="IG148" s="1226">
        <f t="shared" si="1543"/>
        <v>0</v>
      </c>
      <c r="IH148" s="1226">
        <f t="shared" si="1544"/>
        <v>0</v>
      </c>
      <c r="II148" s="1226">
        <f t="shared" si="1545"/>
        <v>0</v>
      </c>
      <c r="IJ148" s="1226">
        <f t="shared" si="1546"/>
        <v>0</v>
      </c>
      <c r="IK148" s="1226">
        <f t="shared" si="1547"/>
        <v>0</v>
      </c>
      <c r="IL148" s="1226">
        <f t="shared" si="1548"/>
        <v>0</v>
      </c>
      <c r="IM148" s="1226">
        <f t="shared" si="1549"/>
        <v>0</v>
      </c>
      <c r="IN148" s="1226">
        <f t="shared" si="1550"/>
        <v>0</v>
      </c>
      <c r="IO148" s="1226">
        <f t="shared" si="1551"/>
        <v>0</v>
      </c>
      <c r="IP148" s="1226">
        <f t="shared" si="1552"/>
        <v>0</v>
      </c>
      <c r="IQ148" s="1226">
        <f t="shared" si="1553"/>
        <v>0</v>
      </c>
      <c r="IR148" s="902"/>
      <c r="IS148" s="902"/>
      <c r="IT148" s="902"/>
      <c r="IU148" s="902"/>
      <c r="IV148" s="902"/>
      <c r="IW148" s="902"/>
      <c r="IX148" s="902"/>
      <c r="IY148" s="902"/>
      <c r="IZ148" s="1365"/>
      <c r="JA148" s="1231">
        <f t="shared" ref="JA148:KQ148" si="1612">SUM(BW148*$DP$28)</f>
        <v>0</v>
      </c>
      <c r="JB148" s="1231">
        <f t="shared" si="1612"/>
        <v>0</v>
      </c>
      <c r="JC148" s="1231">
        <f t="shared" si="1612"/>
        <v>0</v>
      </c>
      <c r="JD148" s="942">
        <f t="shared" si="1612"/>
        <v>0</v>
      </c>
      <c r="JE148" s="942">
        <f t="shared" si="1612"/>
        <v>0</v>
      </c>
      <c r="JF148" s="943">
        <f t="shared" si="1612"/>
        <v>0</v>
      </c>
      <c r="JG148" s="944">
        <f t="shared" si="1612"/>
        <v>0</v>
      </c>
      <c r="JH148" s="944">
        <f t="shared" si="1612"/>
        <v>0</v>
      </c>
      <c r="JI148" s="944">
        <f t="shared" si="1612"/>
        <v>0</v>
      </c>
      <c r="JJ148" s="944">
        <f t="shared" si="1612"/>
        <v>0</v>
      </c>
      <c r="JK148" s="944">
        <f t="shared" si="1612"/>
        <v>3</v>
      </c>
      <c r="JL148" s="944">
        <f t="shared" si="1612"/>
        <v>0</v>
      </c>
      <c r="JM148" s="944">
        <f t="shared" si="1612"/>
        <v>0</v>
      </c>
      <c r="JN148" s="944">
        <f t="shared" si="1612"/>
        <v>0</v>
      </c>
      <c r="JO148" s="1231">
        <f t="shared" si="1612"/>
        <v>0</v>
      </c>
      <c r="JP148" s="942">
        <f t="shared" si="1612"/>
        <v>0</v>
      </c>
      <c r="JQ148" s="943">
        <f t="shared" si="1612"/>
        <v>0</v>
      </c>
      <c r="JR148" s="944">
        <f t="shared" si="1612"/>
        <v>0.4</v>
      </c>
      <c r="JS148" s="944">
        <f t="shared" si="1612"/>
        <v>1.256</v>
      </c>
      <c r="JT148" s="944">
        <f t="shared" si="1612"/>
        <v>0</v>
      </c>
      <c r="JU148" s="944">
        <f t="shared" si="1612"/>
        <v>0</v>
      </c>
      <c r="JV148" s="945">
        <f t="shared" si="1612"/>
        <v>0</v>
      </c>
      <c r="JW148" s="945">
        <f t="shared" si="1612"/>
        <v>0.74980000000000002</v>
      </c>
      <c r="JX148" s="945">
        <f t="shared" si="1612"/>
        <v>0.79979</v>
      </c>
      <c r="JY148" s="945">
        <f t="shared" si="1612"/>
        <v>4.0000000000000001E-3</v>
      </c>
      <c r="JZ148" s="945">
        <f t="shared" si="1612"/>
        <v>0.44988</v>
      </c>
      <c r="KA148" s="945">
        <f t="shared" si="1612"/>
        <v>0.13496</v>
      </c>
      <c r="KB148" s="945">
        <f t="shared" si="1612"/>
        <v>0.22994000000000001</v>
      </c>
      <c r="KC148" s="945">
        <f t="shared" si="1612"/>
        <v>9.6492000000000004</v>
      </c>
      <c r="KD148" s="946">
        <f t="shared" si="1612"/>
        <v>4.6543000000000001</v>
      </c>
      <c r="KE148" s="946">
        <f t="shared" si="1612"/>
        <v>0</v>
      </c>
      <c r="KF148" s="946">
        <f t="shared" si="1612"/>
        <v>0</v>
      </c>
      <c r="KG148" s="946">
        <f t="shared" si="1612"/>
        <v>0</v>
      </c>
      <c r="KH148" s="946">
        <f t="shared" si="1612"/>
        <v>0</v>
      </c>
      <c r="KI148" s="946">
        <f t="shared" si="1612"/>
        <v>0</v>
      </c>
      <c r="KJ148" s="946">
        <f t="shared" si="1612"/>
        <v>0</v>
      </c>
      <c r="KK148" s="946">
        <f t="shared" si="1612"/>
        <v>0</v>
      </c>
      <c r="KL148" s="946">
        <f t="shared" si="1612"/>
        <v>0</v>
      </c>
      <c r="KM148" s="946">
        <f t="shared" si="1612"/>
        <v>0</v>
      </c>
      <c r="KN148" s="946">
        <f t="shared" si="1612"/>
        <v>0</v>
      </c>
      <c r="KO148" s="946">
        <f t="shared" si="1612"/>
        <v>0</v>
      </c>
      <c r="KP148" s="946">
        <f t="shared" si="1612"/>
        <v>0</v>
      </c>
      <c r="KQ148" s="946">
        <f t="shared" si="1612"/>
        <v>0</v>
      </c>
      <c r="KR148" s="898"/>
      <c r="KS148" s="898"/>
      <c r="KT148" s="898"/>
      <c r="KU148" s="898"/>
      <c r="KV148" s="898"/>
      <c r="KW148" s="898"/>
      <c r="KX148" s="898"/>
      <c r="KY148" s="898"/>
      <c r="KZ148" s="1363"/>
      <c r="LA148" s="1217">
        <f t="shared" ref="LA148:MM148" si="1613">SUM(JA148/$DO$28)</f>
        <v>0</v>
      </c>
      <c r="LB148" s="1217">
        <f t="shared" si="1613"/>
        <v>0</v>
      </c>
      <c r="LC148" s="1217">
        <f t="shared" si="1613"/>
        <v>0</v>
      </c>
      <c r="LD148" s="545">
        <f t="shared" si="1613"/>
        <v>0</v>
      </c>
      <c r="LE148" s="545">
        <f t="shared" si="1613"/>
        <v>0</v>
      </c>
      <c r="LF148" s="329">
        <f t="shared" si="1613"/>
        <v>0</v>
      </c>
      <c r="LG148" s="550">
        <f t="shared" si="1613"/>
        <v>0</v>
      </c>
      <c r="LH148" s="550">
        <f t="shared" si="1613"/>
        <v>0</v>
      </c>
      <c r="LI148" s="550">
        <f t="shared" si="1613"/>
        <v>0</v>
      </c>
      <c r="LJ148" s="550">
        <f t="shared" si="1613"/>
        <v>0</v>
      </c>
      <c r="LK148" s="550">
        <f t="shared" si="1613"/>
        <v>3</v>
      </c>
      <c r="LL148" s="550">
        <f t="shared" si="1613"/>
        <v>0</v>
      </c>
      <c r="LM148" s="550">
        <f t="shared" si="1613"/>
        <v>0</v>
      </c>
      <c r="LN148" s="550">
        <f t="shared" si="1613"/>
        <v>0</v>
      </c>
      <c r="LO148" s="1217">
        <f t="shared" si="1613"/>
        <v>0</v>
      </c>
      <c r="LP148" s="1217">
        <f t="shared" si="1613"/>
        <v>0</v>
      </c>
      <c r="LQ148" s="1217">
        <f t="shared" si="1613"/>
        <v>0</v>
      </c>
      <c r="LR148" s="550">
        <f t="shared" si="1613"/>
        <v>0.4</v>
      </c>
      <c r="LS148" s="550">
        <f t="shared" si="1613"/>
        <v>1.256</v>
      </c>
      <c r="LT148" s="550">
        <f t="shared" si="1613"/>
        <v>0</v>
      </c>
      <c r="LU148" s="550">
        <f t="shared" si="1613"/>
        <v>0</v>
      </c>
      <c r="LV148" s="932">
        <f t="shared" si="1613"/>
        <v>0</v>
      </c>
      <c r="LW148" s="932">
        <f t="shared" si="1613"/>
        <v>0.74980000000000002</v>
      </c>
      <c r="LX148" s="932">
        <f t="shared" si="1613"/>
        <v>0.79979</v>
      </c>
      <c r="LY148" s="932">
        <f t="shared" si="1613"/>
        <v>4.0000000000000001E-3</v>
      </c>
      <c r="LZ148" s="932">
        <f t="shared" si="1613"/>
        <v>0.44988</v>
      </c>
      <c r="MA148" s="932">
        <f t="shared" si="1613"/>
        <v>0.13496</v>
      </c>
      <c r="MB148" s="932">
        <f t="shared" si="1613"/>
        <v>0.22994000000000001</v>
      </c>
      <c r="MC148" s="932">
        <f t="shared" si="1613"/>
        <v>9.6492000000000004</v>
      </c>
      <c r="MD148" s="932">
        <f t="shared" si="1613"/>
        <v>4.6543000000000001</v>
      </c>
      <c r="ME148" s="327">
        <f t="shared" si="1613"/>
        <v>0</v>
      </c>
      <c r="MF148" s="327">
        <f t="shared" si="1613"/>
        <v>0</v>
      </c>
      <c r="MG148" s="327">
        <f t="shared" si="1613"/>
        <v>0</v>
      </c>
      <c r="MH148" s="327">
        <f t="shared" si="1613"/>
        <v>0</v>
      </c>
      <c r="MI148" s="327">
        <f t="shared" si="1613"/>
        <v>0</v>
      </c>
      <c r="MJ148" s="327">
        <f t="shared" si="1613"/>
        <v>0</v>
      </c>
      <c r="MK148" s="327">
        <f t="shared" si="1613"/>
        <v>0</v>
      </c>
      <c r="ML148" s="327">
        <f t="shared" si="1613"/>
        <v>0</v>
      </c>
      <c r="MM148" s="327">
        <f t="shared" si="1613"/>
        <v>0</v>
      </c>
      <c r="MN148" s="327">
        <f t="shared" ref="MN148:MP148" si="1614">SUM(KN148/$DO$28)</f>
        <v>0</v>
      </c>
      <c r="MO148" s="327">
        <f t="shared" si="1614"/>
        <v>0</v>
      </c>
      <c r="MP148" s="327">
        <f t="shared" si="1614"/>
        <v>0</v>
      </c>
      <c r="MQ148" s="327">
        <f>SUM(KQ148/$DO$28)</f>
        <v>0</v>
      </c>
    </row>
    <row r="149" spans="1:355" s="317" customFormat="1" ht="3.75" customHeight="1" collapsed="1" thickTop="1" thickBot="1" x14ac:dyDescent="0.3">
      <c r="A149" s="382"/>
      <c r="B149" s="319"/>
      <c r="C149" s="319"/>
      <c r="D149" s="319"/>
      <c r="E149" s="319"/>
      <c r="F149" s="319"/>
      <c r="G149" s="319"/>
      <c r="H149" s="319"/>
      <c r="I149" s="319"/>
      <c r="J149" s="319"/>
      <c r="K149" s="319"/>
      <c r="L149" s="319"/>
      <c r="M149" s="617"/>
      <c r="N149" s="618"/>
      <c r="O149" s="1534"/>
      <c r="P149" s="319"/>
      <c r="Q149" s="617"/>
      <c r="R149" s="618"/>
      <c r="S149" s="1534"/>
      <c r="T149" s="319"/>
      <c r="U149" s="617"/>
      <c r="V149" s="618"/>
      <c r="W149" s="1534"/>
      <c r="X149" s="319"/>
      <c r="Y149" s="617"/>
      <c r="Z149" s="618"/>
      <c r="AA149" s="1534"/>
      <c r="AB149" s="319"/>
      <c r="AC149" s="617"/>
      <c r="AD149" s="618"/>
      <c r="AE149" s="1534"/>
      <c r="AF149" s="319"/>
      <c r="AG149" s="617"/>
      <c r="AH149" s="618"/>
      <c r="AI149" s="1534"/>
      <c r="AJ149" s="319"/>
      <c r="AK149" s="617"/>
      <c r="AL149" s="618"/>
      <c r="AM149" s="1534"/>
      <c r="AN149" s="319"/>
      <c r="AO149" s="617"/>
      <c r="AP149" s="618"/>
      <c r="AQ149" s="1534"/>
      <c r="AR149" s="319"/>
      <c r="AS149" s="617"/>
      <c r="AT149" s="618"/>
      <c r="AU149" s="1534"/>
      <c r="AV149" s="319"/>
      <c r="AW149" s="617"/>
      <c r="AX149" s="618"/>
      <c r="AY149" s="1534"/>
      <c r="AZ149" s="319"/>
      <c r="BA149" s="617"/>
      <c r="BB149" s="319"/>
      <c r="BC149" s="649"/>
      <c r="BD149" s="319"/>
      <c r="BE149" s="617"/>
      <c r="BF149" s="319"/>
      <c r="BG149" s="319"/>
      <c r="BH149" s="319"/>
      <c r="BI149" s="319"/>
      <c r="BJ149" s="319"/>
      <c r="BK149" s="649"/>
      <c r="BL149" s="1596"/>
      <c r="BM149" s="1596"/>
      <c r="BN149" s="1596"/>
      <c r="BO149" s="1596"/>
      <c r="BP149" s="1596"/>
      <c r="BQ149" s="1484"/>
      <c r="BR149" s="323"/>
      <c r="BS149" s="697"/>
      <c r="BT149" s="686"/>
      <c r="BU149" s="1149"/>
      <c r="BV149" s="1149"/>
      <c r="BW149" s="686"/>
      <c r="BX149" s="686"/>
      <c r="BY149" s="686"/>
      <c r="BZ149" s="686"/>
      <c r="CA149" s="686"/>
      <c r="CB149" s="686"/>
      <c r="CC149" s="686"/>
      <c r="CD149" s="686"/>
      <c r="CE149" s="686"/>
      <c r="CF149" s="686"/>
      <c r="CG149" s="686"/>
      <c r="CH149" s="686"/>
      <c r="CI149" s="686"/>
      <c r="CJ149" s="686"/>
      <c r="CK149" s="686"/>
      <c r="CL149" s="686"/>
      <c r="CM149" s="686"/>
      <c r="CN149" s="686"/>
      <c r="CO149" s="686"/>
      <c r="CP149" s="686"/>
      <c r="CQ149" s="686"/>
      <c r="CR149" s="686"/>
      <c r="CS149" s="686"/>
      <c r="CT149" s="686"/>
      <c r="CU149" s="686"/>
      <c r="CV149" s="686"/>
      <c r="CW149" s="686"/>
      <c r="CX149" s="686"/>
      <c r="CY149" s="686"/>
      <c r="CZ149" s="686"/>
      <c r="DA149" s="686"/>
      <c r="DB149" s="686"/>
      <c r="DC149" s="686"/>
      <c r="DD149" s="686"/>
      <c r="DE149" s="686"/>
      <c r="DF149" s="686"/>
      <c r="DG149" s="686"/>
      <c r="DH149" s="686"/>
      <c r="DI149" s="686"/>
      <c r="DJ149" s="686"/>
      <c r="DK149" s="686"/>
      <c r="DL149" s="686"/>
      <c r="DM149" s="686"/>
      <c r="DN149" s="933"/>
      <c r="DT149" s="218"/>
      <c r="EM149" s="900"/>
      <c r="EN149" s="900"/>
      <c r="EO149" s="900"/>
      <c r="EP149" s="900"/>
      <c r="EQ149" s="900"/>
      <c r="ER149" s="900"/>
      <c r="ES149" s="900"/>
      <c r="ET149" s="900"/>
      <c r="EU149" s="900"/>
      <c r="EV149" s="900"/>
      <c r="EW149" s="900"/>
      <c r="EX149" s="900"/>
      <c r="EY149" s="900"/>
      <c r="EZ149" s="1347"/>
      <c r="FA149" s="686"/>
      <c r="FB149" s="686"/>
      <c r="FC149" s="686"/>
      <c r="FD149" s="686"/>
      <c r="FE149" s="686"/>
      <c r="FF149" s="686"/>
      <c r="FG149" s="686"/>
      <c r="FH149" s="686"/>
      <c r="FI149" s="686"/>
      <c r="FJ149" s="686"/>
      <c r="FK149" s="686"/>
      <c r="FL149" s="686"/>
      <c r="FM149" s="686"/>
      <c r="FN149" s="686"/>
      <c r="FO149" s="686"/>
      <c r="FP149" s="686"/>
      <c r="FQ149" s="697"/>
      <c r="FR149" s="697"/>
      <c r="FS149" s="697"/>
      <c r="FT149" s="697"/>
      <c r="FU149" s="697"/>
      <c r="FV149" s="686"/>
      <c r="FW149" s="686"/>
      <c r="FX149" s="686"/>
      <c r="FY149" s="686"/>
      <c r="FZ149" s="686"/>
      <c r="GA149" s="686"/>
      <c r="GB149" s="686"/>
      <c r="GC149" s="686"/>
      <c r="GD149" s="686"/>
      <c r="GE149" s="686"/>
      <c r="GF149" s="686"/>
      <c r="GG149" s="686"/>
      <c r="GH149" s="686"/>
      <c r="GI149" s="686"/>
      <c r="GJ149" s="686"/>
      <c r="GK149" s="686"/>
      <c r="GL149" s="686"/>
      <c r="GM149" s="686"/>
      <c r="GN149" s="686"/>
      <c r="GO149" s="686"/>
      <c r="GP149" s="686"/>
      <c r="GQ149" s="686"/>
      <c r="GR149" s="900"/>
      <c r="GS149" s="900"/>
      <c r="GT149" s="900"/>
      <c r="GU149" s="900"/>
      <c r="GV149" s="900"/>
      <c r="GW149" s="900"/>
      <c r="GX149" s="900"/>
      <c r="GY149" s="900"/>
      <c r="GZ149" s="1375"/>
      <c r="HA149" s="686"/>
      <c r="HB149" s="686"/>
      <c r="HC149" s="686"/>
      <c r="HD149" s="686"/>
      <c r="HE149" s="686"/>
      <c r="HF149" s="686"/>
      <c r="HG149" s="686"/>
      <c r="HH149" s="686"/>
      <c r="HI149" s="686"/>
      <c r="HJ149" s="686"/>
      <c r="HK149" s="686"/>
      <c r="HL149" s="686"/>
      <c r="HM149" s="686"/>
      <c r="HN149" s="686"/>
      <c r="HO149" s="686"/>
      <c r="HP149" s="686"/>
      <c r="HQ149" s="686"/>
      <c r="HR149" s="686"/>
      <c r="HS149" s="686"/>
      <c r="HT149" s="686"/>
      <c r="HU149" s="686"/>
      <c r="HV149" s="686"/>
      <c r="HW149" s="686"/>
      <c r="HX149" s="686"/>
      <c r="HY149" s="686"/>
      <c r="HZ149" s="686"/>
      <c r="IA149" s="686"/>
      <c r="IB149" s="686"/>
      <c r="IC149" s="686"/>
      <c r="ID149" s="686"/>
      <c r="IE149" s="686"/>
      <c r="IF149" s="686"/>
      <c r="IG149" s="686"/>
      <c r="IH149" s="686"/>
      <c r="II149" s="686"/>
      <c r="IJ149" s="686"/>
      <c r="IK149" s="686"/>
      <c r="IL149" s="686"/>
      <c r="IM149" s="686"/>
      <c r="IN149" s="686"/>
      <c r="IO149" s="686"/>
      <c r="IP149" s="686"/>
      <c r="IQ149" s="686"/>
      <c r="IR149" s="900"/>
      <c r="IS149" s="900"/>
      <c r="IT149" s="900"/>
      <c r="IU149" s="900"/>
      <c r="IV149" s="900"/>
      <c r="IW149" s="900"/>
      <c r="IX149" s="900"/>
      <c r="IY149" s="900"/>
      <c r="IZ149" s="1363"/>
      <c r="JA149" s="686"/>
      <c r="JB149" s="686"/>
      <c r="JC149" s="686"/>
      <c r="JD149" s="686"/>
      <c r="JE149" s="686"/>
      <c r="JF149" s="686"/>
      <c r="JG149" s="686"/>
      <c r="JH149" s="686"/>
      <c r="JI149" s="686"/>
      <c r="JJ149" s="686"/>
      <c r="JK149" s="686"/>
      <c r="JL149" s="686"/>
      <c r="JM149" s="686"/>
      <c r="JN149" s="686"/>
      <c r="JO149" s="686"/>
      <c r="JP149" s="686"/>
      <c r="JQ149" s="686"/>
      <c r="JR149" s="686"/>
      <c r="JS149" s="686"/>
      <c r="JT149" s="686"/>
      <c r="JU149" s="686"/>
      <c r="JV149" s="686"/>
      <c r="JW149" s="686"/>
      <c r="JX149" s="686"/>
      <c r="JY149" s="686"/>
      <c r="JZ149" s="686"/>
      <c r="KA149" s="686"/>
      <c r="KB149" s="686"/>
      <c r="KC149" s="686"/>
      <c r="KD149" s="686"/>
      <c r="KE149" s="686"/>
      <c r="KF149" s="686"/>
      <c r="KG149" s="686"/>
      <c r="KH149" s="686"/>
      <c r="KI149" s="686"/>
      <c r="KJ149" s="686"/>
      <c r="KK149" s="686"/>
      <c r="KL149" s="686"/>
      <c r="KM149" s="686"/>
      <c r="KN149" s="686"/>
      <c r="KO149" s="686"/>
      <c r="KP149" s="686"/>
      <c r="KQ149" s="686"/>
      <c r="KR149" s="900"/>
      <c r="KS149" s="900"/>
      <c r="KT149" s="900"/>
      <c r="KU149" s="900"/>
      <c r="KV149" s="900"/>
      <c r="KW149" s="900"/>
      <c r="KX149" s="900"/>
      <c r="KY149" s="900"/>
      <c r="KZ149" s="1363"/>
      <c r="LA149" s="686"/>
      <c r="LB149" s="686"/>
      <c r="LC149" s="686"/>
      <c r="LD149" s="686"/>
      <c r="LE149" s="686"/>
      <c r="LF149" s="686"/>
      <c r="LG149" s="686"/>
      <c r="LH149" s="686"/>
      <c r="LI149" s="686"/>
      <c r="LJ149" s="686"/>
      <c r="LK149" s="686"/>
      <c r="LL149" s="686"/>
      <c r="LM149" s="686"/>
      <c r="LN149" s="686"/>
      <c r="LO149" s="686"/>
      <c r="LP149" s="686"/>
      <c r="LQ149" s="686"/>
      <c r="LR149" s="686"/>
      <c r="LS149" s="686"/>
      <c r="LT149" s="686"/>
      <c r="LU149" s="686"/>
      <c r="LV149" s="686"/>
      <c r="LW149" s="686"/>
      <c r="LX149" s="686"/>
      <c r="LY149" s="686"/>
      <c r="LZ149" s="686"/>
      <c r="MA149" s="686"/>
      <c r="MB149" s="686"/>
      <c r="MC149" s="686"/>
      <c r="MD149" s="686"/>
      <c r="ME149" s="686"/>
      <c r="MF149" s="686"/>
      <c r="MG149" s="686"/>
      <c r="MH149" s="686"/>
      <c r="MI149" s="686"/>
      <c r="MJ149" s="686"/>
      <c r="MK149" s="686"/>
      <c r="ML149" s="686"/>
      <c r="MM149" s="686"/>
      <c r="MN149" s="686"/>
      <c r="MO149" s="686"/>
      <c r="MP149" s="686"/>
      <c r="MQ149" s="686"/>
    </row>
    <row r="150" spans="1:355" s="317" customFormat="1" ht="11.25" customHeight="1" thickTop="1" thickBot="1" x14ac:dyDescent="0.25">
      <c r="A150" s="379">
        <v>6</v>
      </c>
      <c r="B150" s="1953" t="s">
        <v>14</v>
      </c>
      <c r="C150" s="1954"/>
      <c r="D150" s="776">
        <v>8</v>
      </c>
      <c r="E150" s="661">
        <v>30</v>
      </c>
      <c r="F150" s="319"/>
      <c r="G150" s="1953" t="s">
        <v>1010</v>
      </c>
      <c r="H150" s="1954"/>
      <c r="I150" s="776">
        <v>8</v>
      </c>
      <c r="J150" s="646">
        <v>1</v>
      </c>
      <c r="K150" s="319"/>
      <c r="L150" s="1940" t="s">
        <v>1316</v>
      </c>
      <c r="M150" s="1941"/>
      <c r="N150" s="1942"/>
      <c r="O150" s="1536">
        <f>SUM($BH$6,$N151)</f>
        <v>18.996702774108325</v>
      </c>
      <c r="P150" s="647">
        <v>50000</v>
      </c>
      <c r="Q150" s="623" t="s">
        <v>825</v>
      </c>
      <c r="R150" s="777">
        <f>(P150/64.55337)</f>
        <v>774.55290095621649</v>
      </c>
      <c r="S150" s="1536">
        <f>SUM($O150,$R151)</f>
        <v>142.74318867671002</v>
      </c>
      <c r="T150" s="1849" t="str">
        <f>IF($BN$5="ON","78F                26c",IF($BN$5="OFF","78F                26c"))</f>
        <v>78F                26c</v>
      </c>
      <c r="U150" s="1850"/>
      <c r="V150" s="1851"/>
      <c r="W150" s="1536">
        <f>SUM($S150,$V151)</f>
        <v>341.13951038741885</v>
      </c>
      <c r="X150" s="1849" t="str">
        <f>IF($BN$5="ON","66F                19c",IF($BN$5="OFF","66F                19c"))</f>
        <v>66F                19c</v>
      </c>
      <c r="Y150" s="1850"/>
      <c r="Z150" s="1851"/>
      <c r="AA150" s="1536">
        <f>SUM($W150,$Z151)</f>
        <v>467.557524902757</v>
      </c>
      <c r="AB150" s="1849" t="str">
        <f>IF($BN$5="ON","60%                45%",IF($BN$5="OFF","60%                45%"))</f>
        <v>60%                45%</v>
      </c>
      <c r="AC150" s="1850"/>
      <c r="AD150" s="1851"/>
      <c r="AE150" s="1536">
        <f>SUM($AA150,$AD151)</f>
        <v>704.09159352167092</v>
      </c>
      <c r="AF150" s="1939" t="s">
        <v>1359</v>
      </c>
      <c r="AG150" s="1850"/>
      <c r="AH150" s="1851"/>
      <c r="AI150" s="1536">
        <f>SUM($AE150,$AH151)</f>
        <v>739.89533805311589</v>
      </c>
      <c r="AJ150" s="1939" t="s">
        <v>11</v>
      </c>
      <c r="AK150" s="1850"/>
      <c r="AL150" s="1851"/>
      <c r="AM150" s="1536">
        <f>SUM($AI150,$AL151)</f>
        <v>757.04725769632194</v>
      </c>
      <c r="AN150" s="1939" t="s">
        <v>978</v>
      </c>
      <c r="AO150" s="1850"/>
      <c r="AP150" s="1851"/>
      <c r="AQ150" s="1536">
        <f>SUM($AM150,$AP151)</f>
        <v>757.04725769632194</v>
      </c>
      <c r="AR150" s="1849" t="str">
        <f>IF($BN$5="ON","68F                20c",IF($BN$5="OFF","68F                20c"))</f>
        <v>68F                20c</v>
      </c>
      <c r="AS150" s="1850"/>
      <c r="AT150" s="1851"/>
      <c r="AU150" s="1536">
        <f>SUM($AQ150,$AT151)</f>
        <v>757.04725769632194</v>
      </c>
      <c r="AV150" s="1849" t="str">
        <f>IF($BN$5="ON","1300 PPM co2",IF($BN$5="OFF","1300 PPM co2"))</f>
        <v>1300 PPM co2</v>
      </c>
      <c r="AW150" s="1850"/>
      <c r="AX150" s="1851"/>
      <c r="AY150" s="1536">
        <f>SUM($AU150,$AX151,$AX152)</f>
        <v>757.04725769632194</v>
      </c>
      <c r="AZ150" s="745">
        <f>ED$331</f>
        <v>0.5</v>
      </c>
      <c r="BA150" s="728">
        <f>(E150*AZ150)*(J150)</f>
        <v>15</v>
      </c>
      <c r="BB150" s="729">
        <f>IF($BI$6="ON",$BR165,IF($BI$6="OFF",$BS165))</f>
        <v>29.98678996036988</v>
      </c>
      <c r="BC150" s="894">
        <f>SUM($AY150,$BB150,$BB151,$BB152)</f>
        <v>787.03404765669177</v>
      </c>
      <c r="BD150" s="1937">
        <v>6</v>
      </c>
      <c r="BE150" s="1938"/>
      <c r="BF150" s="319"/>
      <c r="BG150" s="623">
        <v>1.4</v>
      </c>
      <c r="BH150" s="623">
        <v>1.5</v>
      </c>
      <c r="BI150" s="1014" t="str">
        <f>BG150*500&amp;"-"&amp;BH150*500</f>
        <v>700-750</v>
      </c>
      <c r="BJ150" s="1014" t="str">
        <f>BG150*640&amp;"-"&amp;BH150*640</f>
        <v>896-960</v>
      </c>
      <c r="BK150" s="1014" t="str">
        <f>BG150*700&amp;"-"&amp;BH150*700</f>
        <v>980-1050</v>
      </c>
      <c r="BL150" s="1591">
        <v>1</v>
      </c>
      <c r="BM150" s="1591">
        <v>1</v>
      </c>
      <c r="BN150" s="1591">
        <v>2</v>
      </c>
      <c r="BO150" s="1592">
        <v>0.25</v>
      </c>
      <c r="BP150" s="1592">
        <v>0.5</v>
      </c>
      <c r="BQ150" s="1484"/>
      <c r="BR150" s="921">
        <f>SUM($BR154:$BR168)</f>
        <v>787.03404765669165</v>
      </c>
      <c r="BS150" s="1293">
        <f>SUM($CK150:$DM150)</f>
        <v>522.36156188671418</v>
      </c>
      <c r="BT150" s="1288">
        <f>SUM($CK150:$DM150)/500</f>
        <v>1.0447231237734285</v>
      </c>
      <c r="BU150" s="1150" t="str">
        <f>$B150</f>
        <v>Early Bloom</v>
      </c>
      <c r="BV150" s="1152">
        <f>SUM(CK150:DM150)</f>
        <v>522.36156188671418</v>
      </c>
      <c r="BW150" s="1247">
        <f t="shared" ref="BW150:CD150" si="1615">SUM(HA154:HA168)*1000</f>
        <v>6.5675361094775493</v>
      </c>
      <c r="BX150" s="1247">
        <f t="shared" si="1615"/>
        <v>91.967132960104834</v>
      </c>
      <c r="BY150" s="1247">
        <f t="shared" si="1615"/>
        <v>0</v>
      </c>
      <c r="BZ150" s="1247">
        <f t="shared" si="1615"/>
        <v>58.173220982091166</v>
      </c>
      <c r="CA150" s="1247">
        <f t="shared" si="1615"/>
        <v>0</v>
      </c>
      <c r="CB150" s="1247">
        <f t="shared" si="1615"/>
        <v>152.73779506951033</v>
      </c>
      <c r="CC150" s="1247">
        <f t="shared" si="1615"/>
        <v>0</v>
      </c>
      <c r="CD150" s="1247">
        <f t="shared" si="1615"/>
        <v>0</v>
      </c>
      <c r="CE150" s="1247">
        <f t="shared" ref="CE150:CJ150" si="1616">SUM(HI154:HI168)*1000</f>
        <v>0</v>
      </c>
      <c r="CF150" s="1247">
        <f t="shared" si="1616"/>
        <v>0</v>
      </c>
      <c r="CG150" s="1247">
        <f t="shared" si="1616"/>
        <v>0.26417437252311754</v>
      </c>
      <c r="CH150" s="1247">
        <f t="shared" si="1616"/>
        <v>0</v>
      </c>
      <c r="CI150" s="1247">
        <f t="shared" si="1616"/>
        <v>0</v>
      </c>
      <c r="CJ150" s="1247">
        <f t="shared" si="1616"/>
        <v>27.097490092470281</v>
      </c>
      <c r="CK150" s="1202">
        <f>SUM(HO154:HO168)*1000+SUM(HA154:HA168)*1000+SUM(HB154:HB168)*1000+SUM(HC154:HC168)*1000</f>
        <v>98.534669069582378</v>
      </c>
      <c r="CL150" s="1202">
        <f>SUM(HP154:HP168)*1000+SUM(HD154:HD168)*1000+SUM(HE154:HE168)*1000</f>
        <v>58.173220982091166</v>
      </c>
      <c r="CM150" s="1202">
        <f>SUM(HQ154:HQ168)*1000+SUM(HF154:HF168)*1000</f>
        <v>152.73779506951033</v>
      </c>
      <c r="CN150" s="1202">
        <f>SUM(HR154:HR169)*1000+SUM(HG154:HG169)*1000+SUM(HH154:HH169)*1000</f>
        <v>52.200701859701347</v>
      </c>
      <c r="CO150" s="1202">
        <f>SUM(HS154:HS168)*1000+SUM(HI154:HI168)*1000+SUM(HJ154:HJ168)*1000</f>
        <v>86.820077166176006</v>
      </c>
      <c r="CP150" s="1202">
        <f>SUM(HT154:HT169)*1000+SUM(HK154:HK169)*1000+SUM(HL154:HL169)*1000</f>
        <v>34.692120324788981</v>
      </c>
      <c r="CQ150" s="1202">
        <f>SUM(HU154:HU168)*1000+SUM(HM154:HM168)*1000+SUM(HN154:HN168)*1000</f>
        <v>27.097490092470281</v>
      </c>
      <c r="CR150" s="1202">
        <f t="shared" ref="CR150:DF150" si="1617">SUM(HV154:HV168)*1000</f>
        <v>6.1935366783643286E-3</v>
      </c>
      <c r="CS150" s="1202">
        <f t="shared" si="1617"/>
        <v>1.9278625737066111</v>
      </c>
      <c r="CT150" s="1202">
        <f t="shared" si="1617"/>
        <v>0.83065881975188849</v>
      </c>
      <c r="CU150" s="1202">
        <f t="shared" si="1617"/>
        <v>1.3740570178117403E-2</v>
      </c>
      <c r="CV150" s="1202">
        <f t="shared" si="1617"/>
        <v>0.30466475292688749</v>
      </c>
      <c r="CW150" s="1202">
        <f t="shared" si="1617"/>
        <v>0.17617192247085325</v>
      </c>
      <c r="CX150" s="1202">
        <f t="shared" si="1617"/>
        <v>0.18462106381827731</v>
      </c>
      <c r="CY150" s="1202">
        <f t="shared" si="1617"/>
        <v>2.5493262879788641</v>
      </c>
      <c r="CZ150" s="1202">
        <f t="shared" si="1617"/>
        <v>1.229669749009247</v>
      </c>
      <c r="DA150" s="1202">
        <f t="shared" si="1617"/>
        <v>0.37729012172666271</v>
      </c>
      <c r="DB150" s="1202">
        <f t="shared" si="1617"/>
        <v>3.9948365829881931</v>
      </c>
      <c r="DC150" s="1202">
        <f t="shared" si="1617"/>
        <v>0.51045134115960256</v>
      </c>
      <c r="DD150" s="1202">
        <f t="shared" si="1617"/>
        <v>0</v>
      </c>
      <c r="DE150" s="1202">
        <f t="shared" si="1617"/>
        <v>0</v>
      </c>
      <c r="DF150" s="1202">
        <f t="shared" si="1617"/>
        <v>0</v>
      </c>
      <c r="DG150" s="1202">
        <f>SUM(IK154:IK168)*1000</f>
        <v>0</v>
      </c>
      <c r="DH150" s="1202">
        <f>SUM(IL154:IL168)*1000</f>
        <v>0</v>
      </c>
      <c r="DI150" s="1202">
        <f>SUM(IM154:IM168)*1000</f>
        <v>0</v>
      </c>
      <c r="DJ150" s="1202">
        <f t="shared" ref="DJ150:DL150" si="1618">SUM(IN154:IN168)*1000</f>
        <v>0</v>
      </c>
      <c r="DK150" s="1202">
        <f t="shared" si="1618"/>
        <v>0</v>
      </c>
      <c r="DL150" s="1202">
        <f t="shared" si="1618"/>
        <v>0</v>
      </c>
      <c r="DM150" s="1202">
        <f t="shared" ref="DM150" si="1619">SUM(IQ154:IQ168)*1000</f>
        <v>0</v>
      </c>
      <c r="DN150" s="933"/>
      <c r="DT150" s="894"/>
      <c r="EM150" s="618"/>
      <c r="EN150" s="618"/>
      <c r="EO150" s="618"/>
      <c r="EP150" s="618"/>
      <c r="EQ150" s="618"/>
      <c r="ER150" s="618"/>
      <c r="ES150" s="618"/>
      <c r="ET150" s="618"/>
      <c r="EU150" s="618"/>
      <c r="EV150" s="618"/>
      <c r="EW150" s="618"/>
      <c r="EX150" s="618"/>
      <c r="EY150" s="618"/>
      <c r="EZ150" s="1347"/>
      <c r="FA150" s="1223" t="s">
        <v>1872</v>
      </c>
      <c r="FB150" s="908"/>
      <c r="FC150" s="757"/>
      <c r="FD150" s="938"/>
      <c r="FE150" s="938"/>
      <c r="FF150" s="1080"/>
      <c r="FG150" s="319"/>
      <c r="FH150" s="319"/>
      <c r="FI150" s="319"/>
      <c r="FJ150" s="319"/>
      <c r="FK150" s="319"/>
      <c r="FL150" s="319"/>
      <c r="FM150" s="319"/>
      <c r="FN150" s="319"/>
      <c r="FO150" s="1841" t="s">
        <v>1873</v>
      </c>
      <c r="FP150" s="1842"/>
      <c r="FQ150" s="1842"/>
      <c r="FR150" s="1842"/>
      <c r="FS150" s="1842"/>
      <c r="FT150" s="1842"/>
      <c r="FU150" s="1842"/>
      <c r="FV150" s="319"/>
      <c r="FW150" s="319"/>
      <c r="FX150" s="319"/>
      <c r="FY150" s="319"/>
      <c r="FZ150" s="319"/>
      <c r="GA150" s="319"/>
      <c r="GB150" s="319"/>
      <c r="GC150" s="319"/>
      <c r="GD150" s="319"/>
      <c r="GE150" s="319"/>
      <c r="GF150" s="319"/>
      <c r="GG150" s="319"/>
      <c r="GH150" s="319"/>
      <c r="GI150" s="319"/>
      <c r="GJ150" s="319"/>
      <c r="GK150" s="319"/>
      <c r="GL150" s="319"/>
      <c r="GM150" s="319"/>
      <c r="GN150" s="319"/>
      <c r="GO150" s="319"/>
      <c r="GP150" s="319"/>
      <c r="GQ150" s="319"/>
      <c r="GR150" s="618"/>
      <c r="GS150" s="618"/>
      <c r="GT150" s="618"/>
      <c r="GU150" s="618"/>
      <c r="GV150" s="618"/>
      <c r="GW150" s="618"/>
      <c r="GX150" s="618"/>
      <c r="GY150" s="618"/>
      <c r="GZ150" s="1362"/>
      <c r="HA150" s="159" t="s">
        <v>1876</v>
      </c>
      <c r="HB150" s="159"/>
      <c r="HC150" s="159"/>
      <c r="HD150" s="159"/>
      <c r="HE150" s="159"/>
      <c r="HF150" s="159"/>
      <c r="HG150" s="159"/>
      <c r="HH150" s="159"/>
      <c r="HI150" s="756"/>
      <c r="HJ150" s="756"/>
      <c r="HK150" s="756"/>
      <c r="HL150" s="756"/>
      <c r="HM150" s="1213"/>
      <c r="HN150" s="1228">
        <f>SUM(HO150:IQ150)</f>
        <v>522.36156188671418</v>
      </c>
      <c r="HO150" s="1214">
        <f>SUM(HO154:HO168)*1000+SUM(HA154:HA168)*1000+SUM(HB154:HB168)*1000+SUM(HC154:HC168)*1000</f>
        <v>98.534669069582378</v>
      </c>
      <c r="HP150" s="1214">
        <f>SUM(HP154:HP168)*1000+SUM(HD154:HD168)*1000+SUM(HE154:HE168)*1000</f>
        <v>58.173220982091166</v>
      </c>
      <c r="HQ150" s="1214">
        <f>SUM(HQ154:HQ168)*1000+SUM(HF154:HF168)*1000</f>
        <v>152.73779506951033</v>
      </c>
      <c r="HR150" s="1214">
        <f>SUM(HR154:HR169)*1000+SUM(HG154:HG169)*1000+SUM(HH154:HH169)*1000</f>
        <v>52.200701859701347</v>
      </c>
      <c r="HS150" s="1214">
        <f>SUM(HS154:HS168)*1000+SUM(HI154:HI168)*1000+SUM(HJ154:HJ168)*1000</f>
        <v>86.820077166176006</v>
      </c>
      <c r="HT150" s="1214">
        <f>SUM(HT154:HT169)*1000+SUM(HK154:HK169)*1000+SUM(HL154:HL169)*1000</f>
        <v>34.692120324788981</v>
      </c>
      <c r="HU150" s="1214">
        <f>SUM(HU154:HU168)*1000+SUM(HM154:HM168)*1000+SUM(HN154:HN168)*1000</f>
        <v>27.097490092470281</v>
      </c>
      <c r="HV150" s="1214">
        <f t="shared" ref="HV150:IQ150" si="1620">SUM(HV154:HV168)*1000</f>
        <v>6.1935366783643286E-3</v>
      </c>
      <c r="HW150" s="1214">
        <f t="shared" si="1620"/>
        <v>1.9278625737066111</v>
      </c>
      <c r="HX150" s="1214">
        <f t="shared" si="1620"/>
        <v>0.83065881975188849</v>
      </c>
      <c r="HY150" s="1214">
        <f t="shared" si="1620"/>
        <v>1.3740570178117403E-2</v>
      </c>
      <c r="HZ150" s="1214">
        <f t="shared" si="1620"/>
        <v>0.30466475292688749</v>
      </c>
      <c r="IA150" s="1214">
        <f t="shared" si="1620"/>
        <v>0.17617192247085325</v>
      </c>
      <c r="IB150" s="1214">
        <f t="shared" si="1620"/>
        <v>0.18462106381827731</v>
      </c>
      <c r="IC150" s="1214">
        <f t="shared" si="1620"/>
        <v>2.5493262879788641</v>
      </c>
      <c r="ID150" s="1214">
        <f t="shared" si="1620"/>
        <v>1.229669749009247</v>
      </c>
      <c r="IE150" s="1214">
        <f t="shared" si="1620"/>
        <v>0.37729012172666271</v>
      </c>
      <c r="IF150" s="1214">
        <f t="shared" si="1620"/>
        <v>3.9948365829881931</v>
      </c>
      <c r="IG150" s="1214">
        <f t="shared" si="1620"/>
        <v>0.51045134115960256</v>
      </c>
      <c r="IH150" s="1214">
        <f t="shared" si="1620"/>
        <v>0</v>
      </c>
      <c r="II150" s="1214">
        <f t="shared" si="1620"/>
        <v>0</v>
      </c>
      <c r="IJ150" s="1214">
        <f t="shared" ref="IJ150" si="1621">SUM(IJ154:IJ168)*1000</f>
        <v>0</v>
      </c>
      <c r="IK150" s="1214">
        <f t="shared" si="1620"/>
        <v>0</v>
      </c>
      <c r="IL150" s="1214">
        <f t="shared" si="1620"/>
        <v>0</v>
      </c>
      <c r="IM150" s="1214">
        <f t="shared" si="1620"/>
        <v>0</v>
      </c>
      <c r="IN150" s="1214">
        <f t="shared" ref="IN150:IP150" si="1622">SUM(IN154:IN168)*1000</f>
        <v>0</v>
      </c>
      <c r="IO150" s="1214">
        <f t="shared" si="1622"/>
        <v>0</v>
      </c>
      <c r="IP150" s="1214">
        <f t="shared" si="1622"/>
        <v>0</v>
      </c>
      <c r="IQ150" s="1214">
        <f t="shared" si="1620"/>
        <v>0</v>
      </c>
      <c r="IR150" s="618"/>
      <c r="IS150" s="618"/>
      <c r="IT150" s="618"/>
      <c r="IU150" s="618"/>
      <c r="IV150" s="618"/>
      <c r="IW150" s="618"/>
      <c r="IX150" s="618"/>
      <c r="IY150" s="618"/>
      <c r="IZ150" s="1361"/>
      <c r="JA150" s="539" t="s">
        <v>1877</v>
      </c>
      <c r="JB150" s="319"/>
      <c r="JC150" s="319"/>
      <c r="JD150" s="319"/>
      <c r="JE150" s="319"/>
      <c r="JF150" s="319"/>
      <c r="JG150" s="319"/>
      <c r="JH150" s="319"/>
      <c r="JI150" s="319"/>
      <c r="JJ150" s="319"/>
      <c r="JK150" s="319"/>
      <c r="JL150" s="319"/>
      <c r="JM150" s="319"/>
      <c r="JN150" s="319"/>
      <c r="JO150" s="319"/>
      <c r="JP150" s="319"/>
      <c r="JQ150" s="319"/>
      <c r="JR150" s="319"/>
      <c r="JS150" s="319"/>
      <c r="JT150" s="319"/>
      <c r="JU150" s="319"/>
      <c r="JV150" s="319"/>
      <c r="JW150" s="319"/>
      <c r="JX150" s="319"/>
      <c r="JY150" s="319"/>
      <c r="JZ150" s="319"/>
      <c r="KA150" s="319"/>
      <c r="KB150" s="319"/>
      <c r="KC150" s="319"/>
      <c r="KD150" s="319"/>
      <c r="KE150" s="319"/>
      <c r="KF150" s="319"/>
      <c r="KG150" s="319"/>
      <c r="KH150" s="319"/>
      <c r="KI150" s="319"/>
      <c r="KJ150" s="319"/>
      <c r="KK150" s="319"/>
      <c r="KL150" s="319"/>
      <c r="KM150" s="319"/>
      <c r="KN150" s="319"/>
      <c r="KO150" s="319"/>
      <c r="KP150" s="319"/>
      <c r="KQ150" s="319"/>
      <c r="KR150" s="618"/>
      <c r="KS150" s="618"/>
      <c r="KT150" s="618"/>
      <c r="KU150" s="618"/>
      <c r="KV150" s="618"/>
      <c r="KW150" s="618"/>
      <c r="KX150" s="618"/>
      <c r="KY150" s="618"/>
      <c r="KZ150" s="1361"/>
      <c r="LA150" s="539" t="s">
        <v>1878</v>
      </c>
      <c r="LB150" s="319"/>
      <c r="LC150" s="319"/>
      <c r="LD150" s="319"/>
      <c r="LE150" s="319"/>
      <c r="LF150" s="319"/>
      <c r="LG150" s="319"/>
      <c r="LH150" s="319"/>
      <c r="LI150" s="319"/>
      <c r="LJ150" s="319"/>
      <c r="LK150" s="319"/>
      <c r="LL150" s="319"/>
      <c r="LM150" s="319"/>
      <c r="LN150" s="319"/>
      <c r="LO150" s="319"/>
      <c r="LP150" s="319"/>
      <c r="LQ150" s="319"/>
      <c r="LR150" s="319"/>
      <c r="LS150" s="319"/>
      <c r="LT150" s="319"/>
      <c r="LU150" s="319"/>
      <c r="LV150" s="319"/>
      <c r="LW150" s="319"/>
      <c r="LX150" s="319"/>
      <c r="LY150" s="319"/>
      <c r="LZ150" s="319"/>
      <c r="MA150" s="319"/>
      <c r="MB150" s="319"/>
      <c r="MC150" s="319"/>
      <c r="MD150" s="319"/>
      <c r="ME150" s="319"/>
      <c r="MF150" s="319"/>
      <c r="MG150" s="319"/>
      <c r="MH150" s="319"/>
      <c r="MI150" s="319"/>
      <c r="MJ150" s="319"/>
      <c r="MK150" s="319"/>
      <c r="ML150" s="319"/>
      <c r="MM150" s="319"/>
      <c r="MN150" s="319"/>
      <c r="MO150" s="319"/>
      <c r="MP150" s="319"/>
      <c r="MQ150" s="319"/>
    </row>
    <row r="151" spans="1:355" s="317" customFormat="1" ht="12.75" customHeight="1" thickTop="1" thickBot="1" x14ac:dyDescent="0.25">
      <c r="A151" s="379">
        <v>2</v>
      </c>
      <c r="B151" s="1887" t="s">
        <v>13</v>
      </c>
      <c r="C151" s="1888"/>
      <c r="D151" s="1889">
        <f>SUM(D131,D130)</f>
        <v>44285</v>
      </c>
      <c r="E151" s="1890"/>
      <c r="F151" s="319"/>
      <c r="G151" s="1887" t="s">
        <v>13</v>
      </c>
      <c r="H151" s="1888"/>
      <c r="I151" s="1889">
        <f>SUM(I131,I130)</f>
        <v>44357</v>
      </c>
      <c r="J151" s="1890"/>
      <c r="K151" s="753"/>
      <c r="L151" s="603">
        <f>ED$320</f>
        <v>0.5</v>
      </c>
      <c r="M151" s="731">
        <f>(E150*L151)*(J150)</f>
        <v>15</v>
      </c>
      <c r="N151" s="729">
        <f>IF($BI$6="ON",$BR154,IF($BI$6="OFF",$BS154))</f>
        <v>13.558454425363278</v>
      </c>
      <c r="O151" s="1536">
        <f>$BS154</f>
        <v>27.116908850726553</v>
      </c>
      <c r="P151" s="671">
        <f>ED$321</f>
        <v>1.5</v>
      </c>
      <c r="Q151" s="731">
        <f>(E150*P151)*(J150)</f>
        <v>45</v>
      </c>
      <c r="R151" s="729">
        <f>IF($BI$6="ON",$BR155,IF($BI$6="OFF",$BS155))</f>
        <v>123.74648590260169</v>
      </c>
      <c r="S151" s="1536">
        <f>$BS155</f>
        <v>37.320368764276694</v>
      </c>
      <c r="T151" s="672">
        <f>ED$322</f>
        <v>3.8</v>
      </c>
      <c r="U151" s="731">
        <f>(E150*T151)*(J150)</f>
        <v>114</v>
      </c>
      <c r="V151" s="729">
        <f>IF($BI$6="ON",$BR156,IF($BI$6="OFF",$BS156))</f>
        <v>198.39632171070883</v>
      </c>
      <c r="W151" s="1536">
        <f>$BS156</f>
        <v>136.46095492706556</v>
      </c>
      <c r="X151" s="673">
        <f>ED$323</f>
        <v>3.8</v>
      </c>
      <c r="Y151" s="731">
        <f>(E150*X151)*(J150)</f>
        <v>114</v>
      </c>
      <c r="Z151" s="729">
        <f>IF($BI$6="ON",$BR157,IF($BI$6="OFF",$BS157))</f>
        <v>126.41801451533811</v>
      </c>
      <c r="AA151" s="1536">
        <f>$BS157</f>
        <v>90.298581796670092</v>
      </c>
      <c r="AB151" s="674">
        <f>ED$324</f>
        <v>5.7</v>
      </c>
      <c r="AC151" s="731">
        <f>(E150*AB151)*(J150)</f>
        <v>171</v>
      </c>
      <c r="AD151" s="729">
        <f>IF($BI$6="ON",$BR158,IF($BI$6="OFF",$BS158))</f>
        <v>236.53406861891389</v>
      </c>
      <c r="AE151" s="1536">
        <f>$BS158</f>
        <v>139.13768742289054</v>
      </c>
      <c r="AF151" s="675">
        <f>ED$325</f>
        <v>1</v>
      </c>
      <c r="AG151" s="731">
        <f>(E150*AF151)*(J150)</f>
        <v>30</v>
      </c>
      <c r="AH151" s="729">
        <f>IF($BI$6="ON",$BR159,IF($BI$6="OFF",$BS159))</f>
        <v>35.803744531444956</v>
      </c>
      <c r="AI151" s="1536">
        <f>$BS159</f>
        <v>39.781938368272172</v>
      </c>
      <c r="AJ151" s="677">
        <f>ED$326</f>
        <v>1.5</v>
      </c>
      <c r="AK151" s="731">
        <f>(E150*AJ151)*(J150)</f>
        <v>45</v>
      </c>
      <c r="AL151" s="729">
        <f>IF($BI$6="ON",$BR160,IF($BI$6="OFF",$BS160))</f>
        <v>17.151919643206096</v>
      </c>
      <c r="AM151" s="1536">
        <f>$BS160</f>
        <v>17.151919643206096</v>
      </c>
      <c r="AN151" s="676">
        <f>ED$327</f>
        <v>0</v>
      </c>
      <c r="AO151" s="728">
        <f>(E150*AN151)*(J150)</f>
        <v>0</v>
      </c>
      <c r="AP151" s="729">
        <f>IF($BI$6="ON",$BR161,IF($BI$6="OFF",$BS161))</f>
        <v>0</v>
      </c>
      <c r="AQ151" s="1536">
        <f>$BS161</f>
        <v>0</v>
      </c>
      <c r="AR151" s="1736">
        <f>ED$328</f>
        <v>0</v>
      </c>
      <c r="AS151" s="731">
        <f>(E150*AR151)*(J150)</f>
        <v>0</v>
      </c>
      <c r="AT151" s="729">
        <f>IF($BI$6="ON",$BR162,IF($BI$6="OFF",$BS162))</f>
        <v>0</v>
      </c>
      <c r="AU151" s="1536">
        <f>$BS162</f>
        <v>0</v>
      </c>
      <c r="AV151" s="648">
        <f>ED$329</f>
        <v>0</v>
      </c>
      <c r="AW151" s="728">
        <f>(E150*AV151)*(J150)</f>
        <v>0</v>
      </c>
      <c r="AX151" s="729">
        <f>IF($BI$6="ON",$BR163,IF($BI$6="OFF",$BS163))</f>
        <v>0</v>
      </c>
      <c r="AY151" s="1536">
        <f>$BS163</f>
        <v>0</v>
      </c>
      <c r="AZ151" s="750">
        <f>ED$3433</f>
        <v>0</v>
      </c>
      <c r="BA151" s="748">
        <f>(E150*AZ151)*(J150)</f>
        <v>0</v>
      </c>
      <c r="BB151" s="749">
        <f>IF($BI$6="ON",$BR166,IF($BI$6="OFF",$BS166))</f>
        <v>0</v>
      </c>
      <c r="BC151" s="894"/>
      <c r="BD151" s="650">
        <v>2</v>
      </c>
      <c r="BE151" s="670">
        <f>(E150*BD151)*(J150)</f>
        <v>60</v>
      </c>
      <c r="BF151" s="319"/>
      <c r="BG151" s="699">
        <f>IF($BG$6&lt;&gt;0,BG152-$BG$6,0)</f>
        <v>1.5631915986158931</v>
      </c>
      <c r="BH151" s="1402">
        <f>IF($BH$6&lt;&gt;0,BS150-$BH$6,0)</f>
        <v>516.92331353796919</v>
      </c>
      <c r="BI151" s="700">
        <f>IF($BN$6="OFF",$BG151*500,IF($BN$6="ON",$BG151*550))</f>
        <v>781.59579930794655</v>
      </c>
      <c r="BJ151" s="701">
        <f>(BG151*640)</f>
        <v>1000.4426231141715</v>
      </c>
      <c r="BK151" s="702">
        <f>(BG151*700)</f>
        <v>1094.2341190311251</v>
      </c>
      <c r="BL151" s="1575">
        <f>IF(BL152&lt;&gt;0,BL152/MIN(BL152:BN152),0)</f>
        <v>1.6382734388992486</v>
      </c>
      <c r="BM151" s="1575">
        <f>IF(BM152&lt;&gt;0,BM152/MIN(BL152:BN152),0)</f>
        <v>1</v>
      </c>
      <c r="BN151" s="1575">
        <f>IF(BN152&lt;&gt;0,BN152/MIN(BL152:BN152),0)</f>
        <v>2.630219823635386</v>
      </c>
      <c r="BO151" s="1575">
        <f>IF(CN152&lt;&gt;0,CN152/CN152,0)</f>
        <v>1</v>
      </c>
      <c r="BP151" s="1576">
        <f>IF($CO152&lt;&gt;0,$CO152/$CN152,0)</f>
        <v>1.5093877551020407</v>
      </c>
      <c r="BQ151" s="1484"/>
      <c r="BR151" s="923" t="s">
        <v>670</v>
      </c>
      <c r="BS151" s="925">
        <f>IF($CN150&lt;&gt;0,$CO150/$CN150,0)</f>
        <v>1.6631975064151507</v>
      </c>
      <c r="BT151" s="924" t="s">
        <v>926</v>
      </c>
      <c r="BU151" s="1151" t="str">
        <f>$BU$11</f>
        <v>PPM        Handicaps</v>
      </c>
      <c r="BV151" s="1152">
        <f>SUM(CK151:DM151)</f>
        <v>609.18163905289009</v>
      </c>
      <c r="BW151" s="1232">
        <f t="shared" ref="BW151:CC151" si="1623">SUM(BW$310*BW150)</f>
        <v>6.5675361094775493</v>
      </c>
      <c r="BX151" s="1232">
        <f t="shared" si="1623"/>
        <v>91.967132960104834</v>
      </c>
      <c r="BY151" s="1232">
        <f t="shared" si="1623"/>
        <v>0</v>
      </c>
      <c r="BZ151" s="1232">
        <f t="shared" si="1623"/>
        <v>58.173220982091166</v>
      </c>
      <c r="CA151" s="1232">
        <f t="shared" si="1623"/>
        <v>0</v>
      </c>
      <c r="CB151" s="1232">
        <f t="shared" si="1623"/>
        <v>152.73779506951033</v>
      </c>
      <c r="CC151" s="1232">
        <f t="shared" si="1623"/>
        <v>0</v>
      </c>
      <c r="CD151" s="1232">
        <f t="shared" ref="CD151" si="1624">SUM(CD$310*CD150)</f>
        <v>0</v>
      </c>
      <c r="CE151" s="1232">
        <f>SUM(CE$310*CE150)</f>
        <v>0</v>
      </c>
      <c r="CF151" s="1232">
        <f>SUM(CF$310*CF150)</f>
        <v>0</v>
      </c>
      <c r="CG151" s="1232">
        <f>SUM(CG$310*CG150)</f>
        <v>0.26417437252311754</v>
      </c>
      <c r="CH151" s="1232">
        <f>SUM(CH$310*CH150)</f>
        <v>0</v>
      </c>
      <c r="CI151" s="1232">
        <f t="shared" ref="CI151:DM151" si="1625">SUM(CI$310*CI150)</f>
        <v>0</v>
      </c>
      <c r="CJ151" s="1232">
        <f t="shared" si="1625"/>
        <v>27.097490092470281</v>
      </c>
      <c r="CK151" s="905">
        <f t="shared" si="1625"/>
        <v>98.534669069582378</v>
      </c>
      <c r="CL151" s="905">
        <f t="shared" si="1625"/>
        <v>58.173220982091166</v>
      </c>
      <c r="CM151" s="905">
        <f t="shared" si="1625"/>
        <v>152.73779506951033</v>
      </c>
      <c r="CN151" s="905">
        <f t="shared" si="1625"/>
        <v>52.200701859701347</v>
      </c>
      <c r="CO151" s="905">
        <f t="shared" si="1625"/>
        <v>173.64015433235201</v>
      </c>
      <c r="CP151" s="905">
        <f t="shared" si="1625"/>
        <v>34.692120324788981</v>
      </c>
      <c r="CQ151" s="905">
        <f t="shared" si="1625"/>
        <v>27.097490092470281</v>
      </c>
      <c r="CR151" s="905">
        <f t="shared" si="1625"/>
        <v>6.1935366783643286E-3</v>
      </c>
      <c r="CS151" s="905">
        <f t="shared" si="1625"/>
        <v>1.9278625737066111</v>
      </c>
      <c r="CT151" s="905">
        <f t="shared" si="1625"/>
        <v>0.83065881975188849</v>
      </c>
      <c r="CU151" s="905">
        <f t="shared" si="1625"/>
        <v>1.3740570178117403E-2</v>
      </c>
      <c r="CV151" s="905">
        <f t="shared" si="1625"/>
        <v>0.30466475292688749</v>
      </c>
      <c r="CW151" s="905">
        <f t="shared" si="1625"/>
        <v>0.17617192247085325</v>
      </c>
      <c r="CX151" s="905">
        <f t="shared" si="1625"/>
        <v>0.18462106381827731</v>
      </c>
      <c r="CY151" s="905">
        <f t="shared" si="1625"/>
        <v>2.5493262879788641</v>
      </c>
      <c r="CZ151" s="905">
        <f t="shared" si="1625"/>
        <v>1.229669749009247</v>
      </c>
      <c r="DA151" s="905">
        <f t="shared" si="1625"/>
        <v>0.37729012172666271</v>
      </c>
      <c r="DB151" s="905">
        <f t="shared" si="1625"/>
        <v>3.9948365829881931</v>
      </c>
      <c r="DC151" s="905">
        <f t="shared" si="1625"/>
        <v>0.51045134115960256</v>
      </c>
      <c r="DD151" s="905">
        <f t="shared" si="1625"/>
        <v>0</v>
      </c>
      <c r="DE151" s="905">
        <f t="shared" si="1625"/>
        <v>0</v>
      </c>
      <c r="DF151" s="905">
        <f t="shared" si="1625"/>
        <v>0</v>
      </c>
      <c r="DG151" s="905">
        <f t="shared" si="1625"/>
        <v>0</v>
      </c>
      <c r="DH151" s="905">
        <f t="shared" si="1625"/>
        <v>0</v>
      </c>
      <c r="DI151" s="905">
        <f t="shared" si="1625"/>
        <v>0</v>
      </c>
      <c r="DJ151" s="905">
        <f t="shared" ref="DJ151:DL151" si="1626">SUM(DJ$310*DJ150)</f>
        <v>0</v>
      </c>
      <c r="DK151" s="905">
        <f t="shared" si="1626"/>
        <v>0</v>
      </c>
      <c r="DL151" s="905">
        <f t="shared" si="1626"/>
        <v>0</v>
      </c>
      <c r="DM151" s="905">
        <f t="shared" si="1625"/>
        <v>0</v>
      </c>
      <c r="DN151" s="933"/>
      <c r="DT151" s="739"/>
      <c r="EM151" s="618"/>
      <c r="EN151" s="618"/>
      <c r="EO151" s="618"/>
      <c r="EP151" s="618"/>
      <c r="EQ151" s="618"/>
      <c r="ER151" s="618"/>
      <c r="ES151" s="618"/>
      <c r="ET151" s="618"/>
      <c r="EU151" s="618"/>
      <c r="EV151" s="618"/>
      <c r="EW151" s="618"/>
      <c r="EX151" s="618"/>
      <c r="EY151" s="618"/>
      <c r="EZ151" s="1347"/>
      <c r="FA151" s="539"/>
      <c r="FB151" s="319"/>
      <c r="FC151" s="319"/>
      <c r="FD151" s="319"/>
      <c r="FE151" s="319"/>
      <c r="FF151" s="319"/>
      <c r="FG151" s="319"/>
      <c r="FH151" s="319"/>
      <c r="FI151" s="319"/>
      <c r="FJ151" s="319"/>
      <c r="FK151" s="319"/>
      <c r="FL151" s="319"/>
      <c r="FM151" s="319"/>
      <c r="FN151" s="319"/>
      <c r="FO151" s="1221">
        <f>SUM(FO154:FO168)+SUM(FA154:FA168)+SUM(FB154:FB168)+SUM(FC154:FC168)</f>
        <v>0.622</v>
      </c>
      <c r="FP151" s="1221">
        <f>SUM(FP154:FP168)+SUM(FD154:FD168)+SUM(FE154:FE168)</f>
        <v>0.37966800000000006</v>
      </c>
      <c r="FQ151" s="1221">
        <f>SUM(FQ154:FQ168)+SUM(FF154:FF168)</f>
        <v>0.99861029999999984</v>
      </c>
      <c r="FR151" s="1221">
        <f>SUM(FR154:FR168)+SUM(FG154:FG168)+SUM(FH154:FH168)</f>
        <v>0.1764</v>
      </c>
      <c r="FS151" s="1221">
        <f>SUM(FS154:FS168)+SUM(FI154:FI168)+SUM(FJ154:FJ168)</f>
        <v>0.26625599999999999</v>
      </c>
      <c r="FT151" s="1221">
        <f>SUM(FT154:FT168)+SUM(FK154:FK168)+SUM(FL154:FL168)</f>
        <v>0.12349979999999999</v>
      </c>
      <c r="FU151" s="1221">
        <f>SUM(FU154:FU168)+SUM(FM154:FM168)+SUM(FN154:FN168)</f>
        <v>0.14652000000000001</v>
      </c>
      <c r="FV151" s="1221">
        <f>SUM(FV154:FV168)</f>
        <v>1.9000000000000001E-5</v>
      </c>
      <c r="FW151" s="1221">
        <f t="shared" ref="FW151:GQ151" si="1627">SUM(FW154:FW168)</f>
        <v>6.0498000000000001E-3</v>
      </c>
      <c r="FX151" s="1221">
        <f t="shared" si="1627"/>
        <v>2.6997900000000001E-3</v>
      </c>
      <c r="FY151" s="1221">
        <f t="shared" si="1627"/>
        <v>4.1900000000000002E-5</v>
      </c>
      <c r="FZ151" s="1221">
        <f t="shared" si="1627"/>
        <v>1.0198799999999999E-3</v>
      </c>
      <c r="GA151" s="1221">
        <f t="shared" si="1627"/>
        <v>5.5995999999999997E-4</v>
      </c>
      <c r="GB151" s="1221">
        <f t="shared" si="1627"/>
        <v>6.0994E-4</v>
      </c>
      <c r="GC151" s="1221">
        <f t="shared" si="1627"/>
        <v>9.6492000000000001E-3</v>
      </c>
      <c r="GD151" s="1221">
        <f t="shared" si="1627"/>
        <v>4.6543000000000001E-3</v>
      </c>
      <c r="GE151" s="1221">
        <f t="shared" si="1627"/>
        <v>1.2749999999999999E-3</v>
      </c>
      <c r="GF151" s="1221">
        <f t="shared" si="1627"/>
        <v>1.3499999999999998E-2</v>
      </c>
      <c r="GG151" s="1221">
        <f t="shared" si="1627"/>
        <v>1.725E-3</v>
      </c>
      <c r="GH151" s="1221">
        <f t="shared" si="1627"/>
        <v>0</v>
      </c>
      <c r="GI151" s="1221">
        <f t="shared" si="1627"/>
        <v>0</v>
      </c>
      <c r="GJ151" s="1221">
        <f t="shared" ref="GJ151" si="1628">SUM(GJ154:GJ168)</f>
        <v>0</v>
      </c>
      <c r="GK151" s="1221">
        <f t="shared" si="1627"/>
        <v>0</v>
      </c>
      <c r="GL151" s="1221">
        <f t="shared" si="1627"/>
        <v>0</v>
      </c>
      <c r="GM151" s="1221">
        <f t="shared" si="1627"/>
        <v>0</v>
      </c>
      <c r="GN151" s="1221">
        <f t="shared" ref="GN151:GP151" si="1629">SUM(GN154:GN168)</f>
        <v>0</v>
      </c>
      <c r="GO151" s="1221">
        <f t="shared" si="1629"/>
        <v>0</v>
      </c>
      <c r="GP151" s="1221">
        <f t="shared" si="1629"/>
        <v>0</v>
      </c>
      <c r="GQ151" s="1221">
        <f t="shared" si="1627"/>
        <v>0</v>
      </c>
      <c r="GR151" s="618"/>
      <c r="GS151" s="618"/>
      <c r="GT151" s="618"/>
      <c r="GU151" s="618"/>
      <c r="GV151" s="618"/>
      <c r="GW151" s="618"/>
      <c r="GX151" s="618"/>
      <c r="GY151" s="618"/>
      <c r="GZ151" s="1362"/>
      <c r="HA151" s="1214">
        <f t="shared" ref="HA151:IQ151" si="1630">SUM(HA154:HA168)*1000</f>
        <v>6.5675361094775493</v>
      </c>
      <c r="HB151" s="1214">
        <f t="shared" si="1630"/>
        <v>91.967132960104834</v>
      </c>
      <c r="HC151" s="1214">
        <f t="shared" si="1630"/>
        <v>0</v>
      </c>
      <c r="HD151" s="1214">
        <f t="shared" si="1630"/>
        <v>58.173220982091166</v>
      </c>
      <c r="HE151" s="1214">
        <f t="shared" si="1630"/>
        <v>0</v>
      </c>
      <c r="HF151" s="1214">
        <f t="shared" si="1630"/>
        <v>152.73779506951033</v>
      </c>
      <c r="HG151" s="1214">
        <f t="shared" si="1630"/>
        <v>0</v>
      </c>
      <c r="HH151" s="1214">
        <f t="shared" ref="HH151" si="1631">SUM(HH154:HH168)*1000</f>
        <v>0</v>
      </c>
      <c r="HI151" s="1214">
        <f t="shared" si="1630"/>
        <v>0</v>
      </c>
      <c r="HJ151" s="1214">
        <f t="shared" si="1630"/>
        <v>0</v>
      </c>
      <c r="HK151" s="1214">
        <f t="shared" si="1630"/>
        <v>0.26417437252311754</v>
      </c>
      <c r="HL151" s="1214">
        <f t="shared" ref="HL151" si="1632">SUM(HL154:HL168)*1000</f>
        <v>0</v>
      </c>
      <c r="HM151" s="1214">
        <f t="shared" si="1630"/>
        <v>0</v>
      </c>
      <c r="HN151" s="1214">
        <f t="shared" si="1630"/>
        <v>27.097490092470281</v>
      </c>
      <c r="HO151" s="1214">
        <f t="shared" si="1630"/>
        <v>0</v>
      </c>
      <c r="HP151" s="1214">
        <f t="shared" si="1630"/>
        <v>0</v>
      </c>
      <c r="HQ151" s="1214">
        <f t="shared" si="1630"/>
        <v>0</v>
      </c>
      <c r="HR151" s="1214">
        <f t="shared" si="1630"/>
        <v>52.200701859701347</v>
      </c>
      <c r="HS151" s="1214">
        <f t="shared" si="1630"/>
        <v>86.820077166176006</v>
      </c>
      <c r="HT151" s="1214">
        <f t="shared" si="1630"/>
        <v>34.427945952265866</v>
      </c>
      <c r="HU151" s="1214">
        <f t="shared" si="1630"/>
        <v>0</v>
      </c>
      <c r="HV151" s="1214">
        <f t="shared" si="1630"/>
        <v>6.1935366783643286E-3</v>
      </c>
      <c r="HW151" s="1214">
        <f t="shared" si="1630"/>
        <v>1.9278625737066111</v>
      </c>
      <c r="HX151" s="1214">
        <f t="shared" si="1630"/>
        <v>0.83065881975188849</v>
      </c>
      <c r="HY151" s="1214">
        <f t="shared" si="1630"/>
        <v>1.3740570178117403E-2</v>
      </c>
      <c r="HZ151" s="1214">
        <f t="shared" si="1630"/>
        <v>0.30466475292688749</v>
      </c>
      <c r="IA151" s="1214">
        <f t="shared" si="1630"/>
        <v>0.17617192247085325</v>
      </c>
      <c r="IB151" s="1214">
        <f t="shared" si="1630"/>
        <v>0.18462106381827731</v>
      </c>
      <c r="IC151" s="1214">
        <f t="shared" si="1630"/>
        <v>2.5493262879788641</v>
      </c>
      <c r="ID151" s="1214">
        <f t="shared" si="1630"/>
        <v>1.229669749009247</v>
      </c>
      <c r="IE151" s="1214">
        <f t="shared" si="1630"/>
        <v>0.37729012172666271</v>
      </c>
      <c r="IF151" s="1214">
        <f t="shared" si="1630"/>
        <v>3.9948365829881931</v>
      </c>
      <c r="IG151" s="1214">
        <f t="shared" si="1630"/>
        <v>0.51045134115960256</v>
      </c>
      <c r="IH151" s="1214">
        <f t="shared" si="1630"/>
        <v>0</v>
      </c>
      <c r="II151" s="1214">
        <f t="shared" si="1630"/>
        <v>0</v>
      </c>
      <c r="IJ151" s="1214">
        <f t="shared" ref="IJ151" si="1633">SUM(IJ154:IJ168)*1000</f>
        <v>0</v>
      </c>
      <c r="IK151" s="1214">
        <f t="shared" si="1630"/>
        <v>0</v>
      </c>
      <c r="IL151" s="1214">
        <f t="shared" si="1630"/>
        <v>0</v>
      </c>
      <c r="IM151" s="1214">
        <f t="shared" si="1630"/>
        <v>0</v>
      </c>
      <c r="IN151" s="1214">
        <f t="shared" ref="IN151:IP151" si="1634">SUM(IN154:IN168)*1000</f>
        <v>0</v>
      </c>
      <c r="IO151" s="1214">
        <f t="shared" si="1634"/>
        <v>0</v>
      </c>
      <c r="IP151" s="1214">
        <f t="shared" si="1634"/>
        <v>0</v>
      </c>
      <c r="IQ151" s="1214">
        <f t="shared" si="1630"/>
        <v>0</v>
      </c>
      <c r="IR151" s="618"/>
      <c r="IS151" s="618"/>
      <c r="IT151" s="618"/>
      <c r="IU151" s="618"/>
      <c r="IV151" s="618"/>
      <c r="IW151" s="618"/>
      <c r="IX151" s="618"/>
      <c r="IY151" s="618"/>
      <c r="IZ151" s="1361"/>
      <c r="JA151" s="159"/>
      <c r="JB151" s="159"/>
      <c r="JC151" s="159"/>
      <c r="JD151" s="159"/>
      <c r="JE151" s="159"/>
      <c r="JF151" s="159"/>
      <c r="JG151" s="159"/>
      <c r="JH151" s="159"/>
      <c r="JI151" s="159"/>
      <c r="JJ151" s="159"/>
      <c r="JK151" s="159"/>
      <c r="JL151" s="159"/>
      <c r="JM151" s="159"/>
      <c r="JN151" s="1228">
        <f>SUM(JO151:KQ151)</f>
        <v>4284.183579999999</v>
      </c>
      <c r="JO151" s="1214">
        <f>SUM(JO154:JO168)+SUM(JA154:JA168)+SUM(JB154:JB168)+SUM(JC154:JC168)</f>
        <v>402.45</v>
      </c>
      <c r="JP151" s="1214">
        <f>SUM(JP154:JP168)+SUM(JD154:JD168)+SUM(JE154:JE168)</f>
        <v>1280.04</v>
      </c>
      <c r="JQ151" s="1214">
        <f>SUM(JQ154:JQ168)+SUM(JF154:JF168)</f>
        <v>1315.55</v>
      </c>
      <c r="JR151" s="1214">
        <f>SUM(JR154:JR168)+SUM(JG154:JG168)+SUM(JH154:JH168)</f>
        <v>268.52499999999998</v>
      </c>
      <c r="JS151" s="1214">
        <f>SUM(JS154:JS168)+SUM(JI154:JI168)+SUM(JJ154:JJ168)</f>
        <v>469.25599999999997</v>
      </c>
      <c r="JT151" s="1214">
        <f>SUM(JT154:JT168)+SUM(JK154:JK168)+SUM(JL154:JL168)</f>
        <v>193.97</v>
      </c>
      <c r="JU151" s="1214">
        <f>SUM(JU154:JU168)+SUM(JM154:JM168)+SUM(JN154:JN168)</f>
        <v>308</v>
      </c>
      <c r="JV151" s="1214">
        <f t="shared" ref="JV151:KQ151" si="1635">SUM(JV154:JV168)</f>
        <v>2.3350000000000003E-2</v>
      </c>
      <c r="JW151" s="1214">
        <f t="shared" si="1635"/>
        <v>10.1098</v>
      </c>
      <c r="JX151" s="1214">
        <f t="shared" si="1635"/>
        <v>3.1347899999999997</v>
      </c>
      <c r="JY151" s="1214">
        <f t="shared" si="1635"/>
        <v>6.1859999999999998E-2</v>
      </c>
      <c r="JZ151" s="1214">
        <f t="shared" si="1635"/>
        <v>1.15038</v>
      </c>
      <c r="KA151" s="1214">
        <f t="shared" si="1635"/>
        <v>0.66496</v>
      </c>
      <c r="KB151" s="1214">
        <f t="shared" si="1635"/>
        <v>0.69694</v>
      </c>
      <c r="KC151" s="1214">
        <f t="shared" si="1635"/>
        <v>17.824199999999998</v>
      </c>
      <c r="KD151" s="1214">
        <f t="shared" si="1635"/>
        <v>4.6543000000000001</v>
      </c>
      <c r="KE151" s="1214">
        <f t="shared" si="1635"/>
        <v>2.3505000000000003</v>
      </c>
      <c r="KF151" s="1214">
        <f t="shared" si="1635"/>
        <v>5.1119999999999992</v>
      </c>
      <c r="KG151" s="1214">
        <f t="shared" si="1635"/>
        <v>0.60950000000000004</v>
      </c>
      <c r="KH151" s="1214">
        <f t="shared" si="1635"/>
        <v>0</v>
      </c>
      <c r="KI151" s="1214">
        <f t="shared" si="1635"/>
        <v>0</v>
      </c>
      <c r="KJ151" s="1214">
        <f t="shared" si="1635"/>
        <v>0</v>
      </c>
      <c r="KK151" s="1214">
        <f t="shared" si="1635"/>
        <v>0</v>
      </c>
      <c r="KL151" s="1214">
        <f t="shared" si="1635"/>
        <v>0</v>
      </c>
      <c r="KM151" s="1214">
        <f t="shared" si="1635"/>
        <v>0</v>
      </c>
      <c r="KN151" s="1214">
        <f t="shared" ref="KN151:KP151" si="1636">SUM(KN154:KN168)</f>
        <v>0</v>
      </c>
      <c r="KO151" s="1214">
        <f t="shared" si="1636"/>
        <v>0</v>
      </c>
      <c r="KP151" s="1214">
        <f t="shared" si="1636"/>
        <v>0</v>
      </c>
      <c r="KQ151" s="1214">
        <f t="shared" si="1635"/>
        <v>0</v>
      </c>
      <c r="KR151" s="618"/>
      <c r="KS151" s="618"/>
      <c r="KT151" s="618"/>
      <c r="KU151" s="618"/>
      <c r="KV151" s="618"/>
      <c r="KW151" s="618"/>
      <c r="KX151" s="618"/>
      <c r="KY151" s="618"/>
      <c r="KZ151" s="1361"/>
      <c r="LA151" s="319"/>
      <c r="LB151" s="319"/>
      <c r="LC151" s="319"/>
      <c r="LD151" s="319"/>
      <c r="LE151" s="319"/>
      <c r="LF151" s="319"/>
      <c r="LG151" s="319"/>
      <c r="LH151" s="319"/>
      <c r="LI151" s="319"/>
      <c r="LJ151" s="319"/>
      <c r="LK151" s="319"/>
      <c r="LL151" s="319"/>
      <c r="LM151" s="319"/>
      <c r="LN151" s="319"/>
      <c r="LO151" s="1214">
        <f>SUM(LO154:LO168)+SUM(LA154:LA168)+SUM(LB154:LB168)+SUM(LC154:LC168)</f>
        <v>144.96494602209185</v>
      </c>
      <c r="LP151" s="1214">
        <f>SUM(LP154:LP168)+SUM(LD154:LD168)+SUM(LE154:LE168)</f>
        <v>737.63415567472157</v>
      </c>
      <c r="LQ151" s="1214">
        <f>SUM(LQ154:LQ168)+SUM(LF154:LF168)</f>
        <v>610.34762829351439</v>
      </c>
      <c r="LR151" s="1214">
        <f>SUM(LR154:LR168)+SUM(LG154:LG168)+SUM(LH154:LH168)</f>
        <v>152.86575443848952</v>
      </c>
      <c r="LS151" s="1214">
        <f>SUM(LS154:LS168)+SUM(LI154:LI168)+SUM(LJ154:LJ168)</f>
        <v>124.90197093791281</v>
      </c>
      <c r="LT151" s="1214">
        <f>SUM(LT154:LT168)+SUM(LK154:LK168)+SUM(LL154:LL168)</f>
        <v>162.00223425617423</v>
      </c>
      <c r="LU151" s="1214">
        <f>SUM(LU154:LU168)+SUM(LM154:LM168)+SUM(LN154:LN168)</f>
        <v>616</v>
      </c>
      <c r="LV151" s="1214">
        <f t="shared" ref="LV151:MQ151" si="1637">SUM(LV154:LV168)</f>
        <v>6.1690885072655226E-3</v>
      </c>
      <c r="LW151" s="1214">
        <f t="shared" si="1637"/>
        <v>3.2227194187582562</v>
      </c>
      <c r="LX151" s="1214">
        <f t="shared" si="1637"/>
        <v>1.4166988507265521</v>
      </c>
      <c r="LY151" s="1214">
        <f t="shared" si="1637"/>
        <v>4.4870541611624834E-2</v>
      </c>
      <c r="LZ151" s="1214">
        <f t="shared" si="1637"/>
        <v>0.63495265521796562</v>
      </c>
      <c r="MA151" s="1214">
        <f t="shared" si="1637"/>
        <v>0.38434177014531046</v>
      </c>
      <c r="MB151" s="1214">
        <f t="shared" si="1637"/>
        <v>0.35332177014531041</v>
      </c>
      <c r="MC151" s="1214">
        <f t="shared" si="1637"/>
        <v>18.290849048625795</v>
      </c>
      <c r="MD151" s="1214">
        <f t="shared" si="1637"/>
        <v>4.6543000000000001</v>
      </c>
      <c r="ME151" s="1214">
        <f t="shared" si="1637"/>
        <v>1.4540102464347968</v>
      </c>
      <c r="MF151" s="1214">
        <f t="shared" si="1637"/>
        <v>10.170660982143554</v>
      </c>
      <c r="MG151" s="1214">
        <f t="shared" si="1637"/>
        <v>1.2880388841927304</v>
      </c>
      <c r="MH151" s="1214">
        <f t="shared" si="1637"/>
        <v>0</v>
      </c>
      <c r="MI151" s="1214">
        <f t="shared" si="1637"/>
        <v>0</v>
      </c>
      <c r="MJ151" s="1214">
        <f t="shared" si="1637"/>
        <v>0</v>
      </c>
      <c r="MK151" s="1214">
        <f t="shared" si="1637"/>
        <v>0</v>
      </c>
      <c r="ML151" s="1214">
        <f t="shared" si="1637"/>
        <v>0</v>
      </c>
      <c r="MM151" s="1214">
        <f t="shared" si="1637"/>
        <v>0</v>
      </c>
      <c r="MN151" s="1214">
        <f t="shared" ref="MN151:MP151" si="1638">SUM(MN154:MN168)</f>
        <v>0</v>
      </c>
      <c r="MO151" s="1214">
        <f t="shared" si="1638"/>
        <v>0</v>
      </c>
      <c r="MP151" s="1214">
        <f t="shared" si="1638"/>
        <v>0</v>
      </c>
      <c r="MQ151" s="1214">
        <f t="shared" si="1637"/>
        <v>0</v>
      </c>
    </row>
    <row r="152" spans="1:355" s="317" customFormat="1" ht="11.25" customHeight="1" thickTop="1" thickBot="1" x14ac:dyDescent="0.3">
      <c r="A152" s="379"/>
      <c r="B152" s="853">
        <f>SUM(D130)</f>
        <v>7</v>
      </c>
      <c r="C152" s="854">
        <f>(B152/7)</f>
        <v>1</v>
      </c>
      <c r="D152" s="601">
        <f>SUM(C7,D30,D50,D70,D90,D110,D130)</f>
        <v>59</v>
      </c>
      <c r="E152" s="706">
        <f>(D152/7)</f>
        <v>8.4285714285714288</v>
      </c>
      <c r="F152" s="753"/>
      <c r="G152" s="855">
        <f>SUM(I130)</f>
        <v>7</v>
      </c>
      <c r="H152" s="856">
        <f>(G152/7)</f>
        <v>1</v>
      </c>
      <c r="I152" s="601">
        <f>SUM(H7,I30,I50,I70,I90,I110,I130)</f>
        <v>68</v>
      </c>
      <c r="J152" s="706">
        <f>(I152/7)</f>
        <v>9.7142857142857135</v>
      </c>
      <c r="K152" s="753"/>
      <c r="L152" s="1843" t="s">
        <v>1419</v>
      </c>
      <c r="M152" s="1844"/>
      <c r="N152" s="1844"/>
      <c r="O152" s="1844"/>
      <c r="P152" s="1844"/>
      <c r="Q152" s="1844"/>
      <c r="R152" s="1844"/>
      <c r="S152" s="1844"/>
      <c r="T152" s="1844"/>
      <c r="U152" s="1844"/>
      <c r="V152" s="1844"/>
      <c r="W152" s="1844"/>
      <c r="X152" s="1844"/>
      <c r="Y152" s="1844"/>
      <c r="Z152" s="1844"/>
      <c r="AA152" s="1844"/>
      <c r="AB152" s="1844"/>
      <c r="AC152" s="1844"/>
      <c r="AD152" s="1844"/>
      <c r="AE152" s="1844"/>
      <c r="AF152" s="1844"/>
      <c r="AG152" s="1844"/>
      <c r="AH152" s="1844"/>
      <c r="AI152" s="1844"/>
      <c r="AJ152" s="1844"/>
      <c r="AK152" s="1844"/>
      <c r="AL152" s="1844"/>
      <c r="AM152" s="1844"/>
      <c r="AN152" s="1844"/>
      <c r="AO152" s="1844"/>
      <c r="AP152" s="1844"/>
      <c r="AQ152" s="1844"/>
      <c r="AR152" s="1844"/>
      <c r="AS152" s="1844"/>
      <c r="AT152" s="1844"/>
      <c r="AU152" s="1845"/>
      <c r="AV152" s="1518">
        <f>ED$330</f>
        <v>0</v>
      </c>
      <c r="AW152" s="748">
        <f>(E150*AV152)*(J150)</f>
        <v>0</v>
      </c>
      <c r="AX152" s="749">
        <f>IF($BI$6="ON",$BR164,IF($BI$6="OFF",$BS164))</f>
        <v>0</v>
      </c>
      <c r="AY152" s="1536">
        <f>$BS164</f>
        <v>0</v>
      </c>
      <c r="AZ152" s="1514">
        <f>ED$333</f>
        <v>0.5</v>
      </c>
      <c r="BA152" s="748">
        <f>(E150*AZ152)*(J150)</f>
        <v>15</v>
      </c>
      <c r="BB152" s="749">
        <f>IF($BI$6="ON",$BR167,IF($BI$6="OFF",$BS167))</f>
        <v>0</v>
      </c>
      <c r="BC152" s="1502"/>
      <c r="BD152" s="778">
        <v>2</v>
      </c>
      <c r="BE152" s="779">
        <f>(E150*BD152)*(J150)</f>
        <v>60</v>
      </c>
      <c r="BF152" s="830"/>
      <c r="BG152" s="767">
        <f>IF($BI$6="ON",SUM(BR154:BR168)/500,IF($BI$6="OFF",$BT150))</f>
        <v>1.5740680953133832</v>
      </c>
      <c r="BH152" s="1403">
        <f>BS150</f>
        <v>522.36156188671418</v>
      </c>
      <c r="BI152" s="1136">
        <f>IF($BN$6="OFF",$BG152*500,IF($BN$6="ON",$BG152*550))</f>
        <v>787.03404765669165</v>
      </c>
      <c r="BJ152" s="768">
        <f>(BG152*640)</f>
        <v>1007.4035810005653</v>
      </c>
      <c r="BK152" s="769">
        <f>(BG152*700)</f>
        <v>1101.8476667193681</v>
      </c>
      <c r="BL152" s="1577">
        <f>CK152</f>
        <v>0.622</v>
      </c>
      <c r="BM152" s="1577">
        <f>CL152</f>
        <v>0.37966800000000006</v>
      </c>
      <c r="BN152" s="1577">
        <f>CM152</f>
        <v>0.99861029999999984</v>
      </c>
      <c r="BO152" s="1577">
        <f>$CN152</f>
        <v>0.1764</v>
      </c>
      <c r="BP152" s="1578">
        <f>$CO152</f>
        <v>0.26625599999999999</v>
      </c>
      <c r="BQ152" s="1484"/>
      <c r="BR152" s="923" t="s">
        <v>1395</v>
      </c>
      <c r="BS152" s="925">
        <f>IF(CL150&lt;&gt;0,CM150/CL150,0)/2</f>
        <v>1.3127844091401712</v>
      </c>
      <c r="BT152" s="924" t="s">
        <v>1396</v>
      </c>
      <c r="BU152" s="1153" t="str">
        <f>$BU$12</f>
        <v>Elemental %</v>
      </c>
      <c r="BV152" s="1320">
        <f>SUM(CK152:DM152)</f>
        <v>2.7547578699999993</v>
      </c>
      <c r="BW152" s="1200">
        <f t="shared" ref="BW152:CD152" si="1639">SUM(FA154:FA168)</f>
        <v>2.0900000000000002E-2</v>
      </c>
      <c r="BX152" s="1200">
        <f t="shared" si="1639"/>
        <v>0.29010000000000002</v>
      </c>
      <c r="BY152" s="1200">
        <f t="shared" si="1639"/>
        <v>0</v>
      </c>
      <c r="BZ152" s="1200">
        <f t="shared" si="1639"/>
        <v>0.18983400000000003</v>
      </c>
      <c r="CA152" s="1200">
        <f t="shared" si="1639"/>
        <v>0</v>
      </c>
      <c r="CB152" s="1200">
        <f t="shared" si="1639"/>
        <v>0.49930514999999992</v>
      </c>
      <c r="CC152" s="1200">
        <f t="shared" si="1639"/>
        <v>0</v>
      </c>
      <c r="CD152" s="1200">
        <f t="shared" si="1639"/>
        <v>0</v>
      </c>
      <c r="CE152" s="1200">
        <f t="shared" ref="CE152:CJ152" si="1640">SUM(FI154:FI168)</f>
        <v>0</v>
      </c>
      <c r="CF152" s="1200">
        <f t="shared" si="1640"/>
        <v>0</v>
      </c>
      <c r="CG152" s="1200">
        <f t="shared" si="1640"/>
        <v>9.9989999999999996E-4</v>
      </c>
      <c r="CH152" s="1200">
        <f t="shared" si="1640"/>
        <v>0</v>
      </c>
      <c r="CI152" s="1200">
        <f t="shared" si="1640"/>
        <v>0</v>
      </c>
      <c r="CJ152" s="1200">
        <f t="shared" si="1640"/>
        <v>7.3260000000000006E-2</v>
      </c>
      <c r="CK152" s="1200">
        <f>SUM(FO154:FO168)+SUM(FA154:FA168)+SUM(FB154:FB168)+SUM(FC154:FC168)</f>
        <v>0.622</v>
      </c>
      <c r="CL152" s="1200">
        <f>SUM(FP154:FP168)+SUM(FD154:FD168)+SUM(FE154:FE168)</f>
        <v>0.37966800000000006</v>
      </c>
      <c r="CM152" s="1200">
        <f>SUM(FQ154:FQ168)+SUM(FF154:FF168)</f>
        <v>0.99861029999999984</v>
      </c>
      <c r="CN152" s="1200">
        <f>SUM(FR154:FR169)+SUM(FG154:FG169)+SUM(FH154:FH169)</f>
        <v>0.1764</v>
      </c>
      <c r="CO152" s="1200">
        <f>SUM(FS154:FS168)+SUM(FI154:FI168)+SUM(FJ154:FJ168)</f>
        <v>0.26625599999999999</v>
      </c>
      <c r="CP152" s="1200">
        <f>SUM(FT154:FT169)+SUM(FK154:FK169)+SUM(FL154:FL169)</f>
        <v>0.12349979999999999</v>
      </c>
      <c r="CQ152" s="1200">
        <f>SUM(FU154:FU168)+SUM(FM154:FM168)+SUM(FN154:FN168)</f>
        <v>0.14652000000000001</v>
      </c>
      <c r="CR152" s="1200">
        <f t="shared" ref="CR152:DF152" si="1641">SUM(FV154:FV168)</f>
        <v>1.9000000000000001E-5</v>
      </c>
      <c r="CS152" s="1200">
        <f t="shared" si="1641"/>
        <v>6.0498000000000001E-3</v>
      </c>
      <c r="CT152" s="1200">
        <f t="shared" si="1641"/>
        <v>2.6997900000000001E-3</v>
      </c>
      <c r="CU152" s="1200">
        <f t="shared" si="1641"/>
        <v>4.1900000000000002E-5</v>
      </c>
      <c r="CV152" s="1200">
        <f t="shared" si="1641"/>
        <v>1.0198799999999999E-3</v>
      </c>
      <c r="CW152" s="1200">
        <f t="shared" si="1641"/>
        <v>5.5995999999999997E-4</v>
      </c>
      <c r="CX152" s="1200">
        <f t="shared" si="1641"/>
        <v>6.0994E-4</v>
      </c>
      <c r="CY152" s="1200">
        <f t="shared" si="1641"/>
        <v>9.6492000000000001E-3</v>
      </c>
      <c r="CZ152" s="1200">
        <f t="shared" si="1641"/>
        <v>4.6543000000000001E-3</v>
      </c>
      <c r="DA152" s="1200">
        <f t="shared" si="1641"/>
        <v>1.2749999999999999E-3</v>
      </c>
      <c r="DB152" s="1200">
        <f t="shared" si="1641"/>
        <v>1.3499999999999998E-2</v>
      </c>
      <c r="DC152" s="1200">
        <f t="shared" si="1641"/>
        <v>1.725E-3</v>
      </c>
      <c r="DD152" s="1200">
        <f t="shared" si="1641"/>
        <v>0</v>
      </c>
      <c r="DE152" s="1200">
        <f t="shared" si="1641"/>
        <v>0</v>
      </c>
      <c r="DF152" s="1200">
        <f t="shared" si="1641"/>
        <v>0</v>
      </c>
      <c r="DG152" s="1200">
        <f>SUM(GK154:GK168)</f>
        <v>0</v>
      </c>
      <c r="DH152" s="1200">
        <f>SUM(GL154:GL168)</f>
        <v>0</v>
      </c>
      <c r="DI152" s="1200">
        <f>SUM(GM154:GM168)</f>
        <v>0</v>
      </c>
      <c r="DJ152" s="1200">
        <f t="shared" ref="DJ152:DL152" si="1642">SUM(GN154:GN168)</f>
        <v>0</v>
      </c>
      <c r="DK152" s="1200">
        <f t="shared" si="1642"/>
        <v>0</v>
      </c>
      <c r="DL152" s="1200">
        <f t="shared" si="1642"/>
        <v>0</v>
      </c>
      <c r="DM152" s="1200">
        <f t="shared" ref="DM152" si="1643">SUM(GQ154:GQ168)</f>
        <v>0</v>
      </c>
      <c r="DN152" s="933"/>
      <c r="DT152" s="940"/>
      <c r="EM152" s="618"/>
      <c r="EN152" s="618"/>
      <c r="EO152" s="618"/>
      <c r="EP152" s="618"/>
      <c r="EQ152" s="618"/>
      <c r="ER152" s="618"/>
      <c r="ES152" s="618"/>
      <c r="ET152" s="618"/>
      <c r="EU152" s="618"/>
      <c r="EV152" s="618"/>
      <c r="EW152" s="618"/>
      <c r="EX152" s="618"/>
      <c r="EY152" s="618"/>
      <c r="EZ152" s="1347"/>
      <c r="FA152" s="1204">
        <f t="shared" ref="FA152:GQ152" si="1644">SUM(FA154:FA168)</f>
        <v>2.0900000000000002E-2</v>
      </c>
      <c r="FB152" s="1204">
        <f t="shared" si="1644"/>
        <v>0.29010000000000002</v>
      </c>
      <c r="FC152" s="1204">
        <f t="shared" si="1644"/>
        <v>0</v>
      </c>
      <c r="FD152" s="1204">
        <f t="shared" si="1644"/>
        <v>0.18983400000000003</v>
      </c>
      <c r="FE152" s="1204">
        <f t="shared" si="1644"/>
        <v>0</v>
      </c>
      <c r="FF152" s="1204">
        <f t="shared" si="1644"/>
        <v>0.49930514999999992</v>
      </c>
      <c r="FG152" s="1204">
        <f t="shared" si="1644"/>
        <v>0</v>
      </c>
      <c r="FH152" s="1204">
        <f t="shared" ref="FH152" si="1645">SUM(FH154:FH168)</f>
        <v>0</v>
      </c>
      <c r="FI152" s="1204">
        <f t="shared" si="1644"/>
        <v>0</v>
      </c>
      <c r="FJ152" s="1204">
        <f t="shared" si="1644"/>
        <v>0</v>
      </c>
      <c r="FK152" s="1204">
        <f t="shared" si="1644"/>
        <v>9.9989999999999996E-4</v>
      </c>
      <c r="FL152" s="1204">
        <f t="shared" ref="FL152" si="1646">SUM(FL154:FL168)</f>
        <v>0</v>
      </c>
      <c r="FM152" s="1204">
        <f t="shared" si="1644"/>
        <v>0</v>
      </c>
      <c r="FN152" s="1204">
        <f t="shared" si="1644"/>
        <v>7.3260000000000006E-2</v>
      </c>
      <c r="FO152" s="1204">
        <f t="shared" si="1644"/>
        <v>0.31099999999999994</v>
      </c>
      <c r="FP152" s="1204">
        <f t="shared" si="1644"/>
        <v>0.18983400000000003</v>
      </c>
      <c r="FQ152" s="1204">
        <f t="shared" si="1644"/>
        <v>0.49930514999999992</v>
      </c>
      <c r="FR152" s="1204">
        <f t="shared" si="1644"/>
        <v>0.1764</v>
      </c>
      <c r="FS152" s="1204">
        <f t="shared" si="1644"/>
        <v>0.26625599999999999</v>
      </c>
      <c r="FT152" s="1204">
        <f t="shared" si="1644"/>
        <v>0.12249989999999999</v>
      </c>
      <c r="FU152" s="1204">
        <f t="shared" si="1644"/>
        <v>7.3260000000000006E-2</v>
      </c>
      <c r="FV152" s="1204">
        <f t="shared" si="1644"/>
        <v>1.9000000000000001E-5</v>
      </c>
      <c r="FW152" s="1204">
        <f t="shared" si="1644"/>
        <v>6.0498000000000001E-3</v>
      </c>
      <c r="FX152" s="1204">
        <f t="shared" si="1644"/>
        <v>2.6997900000000001E-3</v>
      </c>
      <c r="FY152" s="1204">
        <f t="shared" si="1644"/>
        <v>4.1900000000000002E-5</v>
      </c>
      <c r="FZ152" s="1204">
        <f t="shared" si="1644"/>
        <v>1.0198799999999999E-3</v>
      </c>
      <c r="GA152" s="1204">
        <f t="shared" si="1644"/>
        <v>5.5995999999999997E-4</v>
      </c>
      <c r="GB152" s="1204">
        <f t="shared" si="1644"/>
        <v>6.0994E-4</v>
      </c>
      <c r="GC152" s="1204">
        <f t="shared" si="1644"/>
        <v>9.6492000000000001E-3</v>
      </c>
      <c r="GD152" s="1204">
        <f t="shared" si="1644"/>
        <v>4.6543000000000001E-3</v>
      </c>
      <c r="GE152" s="1204">
        <f t="shared" si="1644"/>
        <v>1.2749999999999999E-3</v>
      </c>
      <c r="GF152" s="1204">
        <f t="shared" si="1644"/>
        <v>1.3499999999999998E-2</v>
      </c>
      <c r="GG152" s="1204">
        <f t="shared" si="1644"/>
        <v>1.725E-3</v>
      </c>
      <c r="GH152" s="1204">
        <f t="shared" si="1644"/>
        <v>0</v>
      </c>
      <c r="GI152" s="1204">
        <f t="shared" si="1644"/>
        <v>0</v>
      </c>
      <c r="GJ152" s="1204">
        <f t="shared" ref="GJ152" si="1647">SUM(GJ154:GJ168)</f>
        <v>0</v>
      </c>
      <c r="GK152" s="1204">
        <f t="shared" si="1644"/>
        <v>0</v>
      </c>
      <c r="GL152" s="1204">
        <f t="shared" si="1644"/>
        <v>0</v>
      </c>
      <c r="GM152" s="1204">
        <f t="shared" si="1644"/>
        <v>0</v>
      </c>
      <c r="GN152" s="1204">
        <f t="shared" ref="GN152:GP152" si="1648">SUM(GN154:GN168)</f>
        <v>0</v>
      </c>
      <c r="GO152" s="1204">
        <f t="shared" si="1648"/>
        <v>0</v>
      </c>
      <c r="GP152" s="1204">
        <f t="shared" si="1648"/>
        <v>0</v>
      </c>
      <c r="GQ152" s="1204">
        <f t="shared" si="1644"/>
        <v>0</v>
      </c>
      <c r="GR152" s="618"/>
      <c r="GS152" s="618"/>
      <c r="GT152" s="618"/>
      <c r="GU152" s="618"/>
      <c r="GV152" s="618"/>
      <c r="GW152" s="618"/>
      <c r="GX152" s="618"/>
      <c r="GY152" s="618"/>
      <c r="GZ152" s="1362"/>
      <c r="HA152" s="1201">
        <f t="shared" ref="HA152:IQ152" si="1649">SUM(HA154:HA168)</f>
        <v>6.5675361094775491E-3</v>
      </c>
      <c r="HB152" s="1201">
        <f t="shared" si="1649"/>
        <v>9.1967132960104836E-2</v>
      </c>
      <c r="HC152" s="1201">
        <f t="shared" si="1649"/>
        <v>0</v>
      </c>
      <c r="HD152" s="1201">
        <f t="shared" si="1649"/>
        <v>5.8173220982091163E-2</v>
      </c>
      <c r="HE152" s="1201">
        <f t="shared" si="1649"/>
        <v>0</v>
      </c>
      <c r="HF152" s="1201">
        <f t="shared" si="1649"/>
        <v>0.15273779506951032</v>
      </c>
      <c r="HG152" s="1201">
        <f t="shared" si="1649"/>
        <v>0</v>
      </c>
      <c r="HH152" s="1201">
        <f t="shared" ref="HH152" si="1650">SUM(HH154:HH168)</f>
        <v>0</v>
      </c>
      <c r="HI152" s="1201">
        <f t="shared" si="1649"/>
        <v>0</v>
      </c>
      <c r="HJ152" s="1201">
        <f t="shared" si="1649"/>
        <v>0</v>
      </c>
      <c r="HK152" s="1201">
        <f t="shared" si="1649"/>
        <v>2.6417437252311755E-4</v>
      </c>
      <c r="HL152" s="1201">
        <f t="shared" ref="HL152" si="1651">SUM(HL154:HL168)</f>
        <v>0</v>
      </c>
      <c r="HM152" s="1201">
        <f t="shared" si="1649"/>
        <v>0</v>
      </c>
      <c r="HN152" s="1201">
        <f t="shared" si="1649"/>
        <v>2.709749009247028E-2</v>
      </c>
      <c r="HO152" s="1201">
        <f t="shared" si="1649"/>
        <v>0</v>
      </c>
      <c r="HP152" s="1201">
        <f t="shared" si="1649"/>
        <v>0</v>
      </c>
      <c r="HQ152" s="1201">
        <f t="shared" si="1649"/>
        <v>0</v>
      </c>
      <c r="HR152" s="1201">
        <f t="shared" si="1649"/>
        <v>5.2200701859701347E-2</v>
      </c>
      <c r="HS152" s="1201">
        <f t="shared" si="1649"/>
        <v>8.6820077166175999E-2</v>
      </c>
      <c r="HT152" s="1201">
        <f t="shared" si="1649"/>
        <v>3.4427945952265865E-2</v>
      </c>
      <c r="HU152" s="1201">
        <f t="shared" si="1649"/>
        <v>0</v>
      </c>
      <c r="HV152" s="1201">
        <f t="shared" si="1649"/>
        <v>6.1935366783643287E-6</v>
      </c>
      <c r="HW152" s="1201">
        <f t="shared" si="1649"/>
        <v>1.9278625737066111E-3</v>
      </c>
      <c r="HX152" s="1201">
        <f t="shared" si="1649"/>
        <v>8.3065881975188851E-4</v>
      </c>
      <c r="HY152" s="1201">
        <f t="shared" si="1649"/>
        <v>1.3740570178117403E-5</v>
      </c>
      <c r="HZ152" s="1201">
        <f t="shared" si="1649"/>
        <v>3.0466475292688751E-4</v>
      </c>
      <c r="IA152" s="1201">
        <f t="shared" si="1649"/>
        <v>1.7617192247085326E-4</v>
      </c>
      <c r="IB152" s="1201">
        <f t="shared" si="1649"/>
        <v>1.8462106381827732E-4</v>
      </c>
      <c r="IC152" s="1201">
        <f t="shared" si="1649"/>
        <v>2.549326287978864E-3</v>
      </c>
      <c r="ID152" s="1201">
        <f t="shared" si="1649"/>
        <v>1.2296697490092471E-3</v>
      </c>
      <c r="IE152" s="1201">
        <f t="shared" si="1649"/>
        <v>3.7729012172666273E-4</v>
      </c>
      <c r="IF152" s="1201">
        <f t="shared" si="1649"/>
        <v>3.9948365829881932E-3</v>
      </c>
      <c r="IG152" s="1201">
        <f t="shared" si="1649"/>
        <v>5.104513411596025E-4</v>
      </c>
      <c r="IH152" s="1201">
        <f t="shared" si="1649"/>
        <v>0</v>
      </c>
      <c r="II152" s="1201">
        <f t="shared" si="1649"/>
        <v>0</v>
      </c>
      <c r="IJ152" s="1201">
        <f t="shared" ref="IJ152" si="1652">SUM(IJ154:IJ168)</f>
        <v>0</v>
      </c>
      <c r="IK152" s="1201">
        <f t="shared" si="1649"/>
        <v>0</v>
      </c>
      <c r="IL152" s="1201">
        <f t="shared" si="1649"/>
        <v>0</v>
      </c>
      <c r="IM152" s="1201">
        <f t="shared" si="1649"/>
        <v>0</v>
      </c>
      <c r="IN152" s="1201">
        <f t="shared" ref="IN152:IP152" si="1653">SUM(IN154:IN168)</f>
        <v>0</v>
      </c>
      <c r="IO152" s="1201">
        <f t="shared" si="1653"/>
        <v>0</v>
      </c>
      <c r="IP152" s="1201">
        <f t="shared" si="1653"/>
        <v>0</v>
      </c>
      <c r="IQ152" s="1201">
        <f t="shared" si="1649"/>
        <v>0</v>
      </c>
      <c r="IR152" s="618"/>
      <c r="IS152" s="618"/>
      <c r="IT152" s="618"/>
      <c r="IU152" s="618"/>
      <c r="IV152" s="618"/>
      <c r="IW152" s="618"/>
      <c r="IX152" s="618"/>
      <c r="IY152" s="618"/>
      <c r="IZ152" s="1361"/>
      <c r="JA152" s="1201">
        <f t="shared" ref="JA152:KQ152" si="1654">SUM(JA154:JA168)</f>
        <v>50.209999999999994</v>
      </c>
      <c r="JB152" s="1201">
        <f t="shared" si="1654"/>
        <v>352.24</v>
      </c>
      <c r="JC152" s="1201">
        <f t="shared" si="1654"/>
        <v>0</v>
      </c>
      <c r="JD152" s="1201">
        <f t="shared" si="1654"/>
        <v>1280.04</v>
      </c>
      <c r="JE152" s="1201">
        <f t="shared" si="1654"/>
        <v>0</v>
      </c>
      <c r="JF152" s="1201">
        <f t="shared" si="1654"/>
        <v>1315.55</v>
      </c>
      <c r="JG152" s="1201">
        <f t="shared" si="1654"/>
        <v>0</v>
      </c>
      <c r="JH152" s="1201">
        <f t="shared" ref="JH152" si="1655">SUM(JH154:JH168)</f>
        <v>0</v>
      </c>
      <c r="JI152" s="1201">
        <f t="shared" si="1654"/>
        <v>0</v>
      </c>
      <c r="JJ152" s="1201">
        <f t="shared" si="1654"/>
        <v>0</v>
      </c>
      <c r="JK152" s="1201">
        <f t="shared" si="1654"/>
        <v>3</v>
      </c>
      <c r="JL152" s="1201">
        <f t="shared" ref="JL152" si="1656">SUM(JL154:JL168)</f>
        <v>0</v>
      </c>
      <c r="JM152" s="1201">
        <f t="shared" si="1654"/>
        <v>0</v>
      </c>
      <c r="JN152" s="1201">
        <f t="shared" si="1654"/>
        <v>308</v>
      </c>
      <c r="JO152" s="1201">
        <f t="shared" si="1654"/>
        <v>0</v>
      </c>
      <c r="JP152" s="1201">
        <f t="shared" si="1654"/>
        <v>0</v>
      </c>
      <c r="JQ152" s="1201">
        <f t="shared" si="1654"/>
        <v>0</v>
      </c>
      <c r="JR152" s="1201">
        <f t="shared" si="1654"/>
        <v>268.52499999999998</v>
      </c>
      <c r="JS152" s="1201">
        <f t="shared" si="1654"/>
        <v>469.25599999999997</v>
      </c>
      <c r="JT152" s="1201">
        <f t="shared" si="1654"/>
        <v>190.97</v>
      </c>
      <c r="JU152" s="1201">
        <f t="shared" si="1654"/>
        <v>0</v>
      </c>
      <c r="JV152" s="1201">
        <f t="shared" si="1654"/>
        <v>2.3350000000000003E-2</v>
      </c>
      <c r="JW152" s="1201">
        <f t="shared" si="1654"/>
        <v>10.1098</v>
      </c>
      <c r="JX152" s="1201">
        <f t="shared" si="1654"/>
        <v>3.1347899999999997</v>
      </c>
      <c r="JY152" s="1201">
        <f t="shared" si="1654"/>
        <v>6.1859999999999998E-2</v>
      </c>
      <c r="JZ152" s="1201">
        <f t="shared" si="1654"/>
        <v>1.15038</v>
      </c>
      <c r="KA152" s="1201">
        <f t="shared" si="1654"/>
        <v>0.66496</v>
      </c>
      <c r="KB152" s="1201">
        <f t="shared" si="1654"/>
        <v>0.69694</v>
      </c>
      <c r="KC152" s="1201">
        <f t="shared" si="1654"/>
        <v>17.824199999999998</v>
      </c>
      <c r="KD152" s="1201">
        <f t="shared" si="1654"/>
        <v>4.6543000000000001</v>
      </c>
      <c r="KE152" s="1201">
        <f t="shared" si="1654"/>
        <v>2.3505000000000003</v>
      </c>
      <c r="KF152" s="1201">
        <f t="shared" si="1654"/>
        <v>5.1119999999999992</v>
      </c>
      <c r="KG152" s="1201">
        <f t="shared" si="1654"/>
        <v>0.60950000000000004</v>
      </c>
      <c r="KH152" s="1201">
        <f t="shared" si="1654"/>
        <v>0</v>
      </c>
      <c r="KI152" s="1201">
        <f t="shared" si="1654"/>
        <v>0</v>
      </c>
      <c r="KJ152" s="1201">
        <f t="shared" ref="KJ152" si="1657">SUM(KJ154:KJ168)</f>
        <v>0</v>
      </c>
      <c r="KK152" s="1201">
        <f t="shared" ref="KK152" si="1658">SUM(KK154:KK168)</f>
        <v>0</v>
      </c>
      <c r="KL152" s="1201">
        <f t="shared" si="1654"/>
        <v>0</v>
      </c>
      <c r="KM152" s="1201">
        <f t="shared" si="1654"/>
        <v>0</v>
      </c>
      <c r="KN152" s="1201">
        <f t="shared" ref="KN152:KP152" si="1659">SUM(KN154:KN168)</f>
        <v>0</v>
      </c>
      <c r="KO152" s="1201">
        <f t="shared" si="1659"/>
        <v>0</v>
      </c>
      <c r="KP152" s="1201">
        <f t="shared" si="1659"/>
        <v>0</v>
      </c>
      <c r="KQ152" s="1201">
        <f t="shared" si="1654"/>
        <v>0</v>
      </c>
      <c r="KR152" s="618"/>
      <c r="KS152" s="618"/>
      <c r="KT152" s="618"/>
      <c r="KU152" s="618"/>
      <c r="KV152" s="618"/>
      <c r="KW152" s="618"/>
      <c r="KX152" s="618"/>
      <c r="KY152" s="618"/>
      <c r="KZ152" s="1361"/>
      <c r="LA152" s="1201">
        <f t="shared" ref="LA152:MQ152" si="1660">SUM(LA154:LA168)</f>
        <v>32.302710990585403</v>
      </c>
      <c r="LB152" s="1201">
        <f t="shared" si="1660"/>
        <v>112.66223503150646</v>
      </c>
      <c r="LC152" s="1201">
        <f t="shared" si="1660"/>
        <v>0</v>
      </c>
      <c r="LD152" s="1201">
        <f t="shared" si="1660"/>
        <v>737.63415567472157</v>
      </c>
      <c r="LE152" s="1201">
        <f t="shared" si="1660"/>
        <v>0</v>
      </c>
      <c r="LF152" s="1201">
        <f t="shared" si="1660"/>
        <v>610.34762829351439</v>
      </c>
      <c r="LG152" s="1201">
        <f t="shared" si="1660"/>
        <v>0</v>
      </c>
      <c r="LH152" s="1201">
        <f t="shared" si="1660"/>
        <v>0</v>
      </c>
      <c r="LI152" s="1201">
        <f t="shared" si="1660"/>
        <v>0</v>
      </c>
      <c r="LJ152" s="1201">
        <f t="shared" si="1660"/>
        <v>0</v>
      </c>
      <c r="LK152" s="1201">
        <f t="shared" si="1660"/>
        <v>3</v>
      </c>
      <c r="LL152" s="1201">
        <f t="shared" si="1660"/>
        <v>0</v>
      </c>
      <c r="LM152" s="1201">
        <f t="shared" si="1660"/>
        <v>0</v>
      </c>
      <c r="LN152" s="1201">
        <f t="shared" si="1660"/>
        <v>616</v>
      </c>
      <c r="LO152" s="1201">
        <f t="shared" si="1660"/>
        <v>0</v>
      </c>
      <c r="LP152" s="1201">
        <f t="shared" si="1660"/>
        <v>0</v>
      </c>
      <c r="LQ152" s="1201">
        <f t="shared" si="1660"/>
        <v>0</v>
      </c>
      <c r="LR152" s="1201">
        <f t="shared" si="1660"/>
        <v>152.86575443848952</v>
      </c>
      <c r="LS152" s="1201">
        <f t="shared" si="1660"/>
        <v>124.90197093791281</v>
      </c>
      <c r="LT152" s="1201">
        <f t="shared" si="1660"/>
        <v>159.00223425617423</v>
      </c>
      <c r="LU152" s="1201">
        <f t="shared" si="1660"/>
        <v>0</v>
      </c>
      <c r="LV152" s="1201">
        <f t="shared" si="1660"/>
        <v>6.1690885072655226E-3</v>
      </c>
      <c r="LW152" s="1201">
        <f t="shared" si="1660"/>
        <v>3.2227194187582562</v>
      </c>
      <c r="LX152" s="1201">
        <f t="shared" si="1660"/>
        <v>1.4166988507265521</v>
      </c>
      <c r="LY152" s="1201">
        <f t="shared" si="1660"/>
        <v>4.4870541611624834E-2</v>
      </c>
      <c r="LZ152" s="1201">
        <f t="shared" si="1660"/>
        <v>0.63495265521796562</v>
      </c>
      <c r="MA152" s="1201">
        <f t="shared" si="1660"/>
        <v>0.38434177014531046</v>
      </c>
      <c r="MB152" s="1201">
        <f t="shared" si="1660"/>
        <v>0.35332177014531041</v>
      </c>
      <c r="MC152" s="1201">
        <f t="shared" si="1660"/>
        <v>18.290849048625795</v>
      </c>
      <c r="MD152" s="1201">
        <f t="shared" si="1660"/>
        <v>4.6543000000000001</v>
      </c>
      <c r="ME152" s="1201">
        <f t="shared" si="1660"/>
        <v>1.4540102464347968</v>
      </c>
      <c r="MF152" s="1201">
        <f t="shared" si="1660"/>
        <v>10.170660982143554</v>
      </c>
      <c r="MG152" s="1201">
        <f t="shared" si="1660"/>
        <v>1.2880388841927304</v>
      </c>
      <c r="MH152" s="1201">
        <f t="shared" si="1660"/>
        <v>0</v>
      </c>
      <c r="MI152" s="1201">
        <f t="shared" si="1660"/>
        <v>0</v>
      </c>
      <c r="MJ152" s="1201">
        <f t="shared" si="1660"/>
        <v>0</v>
      </c>
      <c r="MK152" s="1201">
        <f t="shared" si="1660"/>
        <v>0</v>
      </c>
      <c r="ML152" s="1201">
        <f t="shared" si="1660"/>
        <v>0</v>
      </c>
      <c r="MM152" s="1201">
        <f t="shared" si="1660"/>
        <v>0</v>
      </c>
      <c r="MN152" s="1201">
        <f t="shared" ref="MN152:MP152" si="1661">SUM(MN154:MN168)</f>
        <v>0</v>
      </c>
      <c r="MO152" s="1201">
        <f t="shared" si="1661"/>
        <v>0</v>
      </c>
      <c r="MP152" s="1201">
        <f t="shared" si="1661"/>
        <v>0</v>
      </c>
      <c r="MQ152" s="1201">
        <f t="shared" si="1660"/>
        <v>0</v>
      </c>
    </row>
    <row r="153" spans="1:355" s="317" customFormat="1" ht="15" hidden="1" customHeight="1" outlineLevel="1" thickTop="1" thickBot="1" x14ac:dyDescent="0.3">
      <c r="A153" s="380"/>
      <c r="B153" s="1935" t="str">
        <f>$B$33</f>
        <v>Expert Light</v>
      </c>
      <c r="C153" s="1936"/>
      <c r="D153" s="652">
        <v>1</v>
      </c>
      <c r="E153" s="831"/>
      <c r="F153" s="753"/>
      <c r="G153" s="1923"/>
      <c r="H153" s="1924"/>
      <c r="I153" s="781"/>
      <c r="J153" s="831"/>
      <c r="K153" s="319"/>
      <c r="L153" s="782"/>
      <c r="M153" s="832">
        <f>((E150*L153)/1)*(D153)</f>
        <v>0</v>
      </c>
      <c r="N153" s="784">
        <f t="shared" ref="N153:N158" si="1662">IF($BI$6="ON",$BR$14*$L153,IF($BI$6="OFF",$BS$14*$L153))</f>
        <v>0</v>
      </c>
      <c r="O153" s="1534"/>
      <c r="P153" s="782">
        <v>1.9</v>
      </c>
      <c r="Q153" s="832">
        <f>((E150*P153)/1)*(D153)</f>
        <v>57</v>
      </c>
      <c r="R153" s="784">
        <f t="shared" ref="R153:R158" si="1663">IF($BI$6="ON",$BR$15*$P153,IF($BI$6="OFF",$BS$15*$P153))</f>
        <v>156.74554880996212</v>
      </c>
      <c r="S153" s="1534"/>
      <c r="T153" s="782">
        <v>3.8</v>
      </c>
      <c r="U153" s="832">
        <f>((E150*T153)/1)*(D153)</f>
        <v>114</v>
      </c>
      <c r="V153" s="784">
        <f t="shared" ref="V153:V158" si="1664">IF($BI$6="ON",$BR$16*$T153,IF($BI$6="OFF",$BS$16*$T153))</f>
        <v>198.3963217107088</v>
      </c>
      <c r="W153" s="1534"/>
      <c r="X153" s="782">
        <v>4.7</v>
      </c>
      <c r="Y153" s="832">
        <f>((E150*X153)/1)*(D153)</f>
        <v>141</v>
      </c>
      <c r="Z153" s="784">
        <f t="shared" ref="Z153:Z158" si="1665">IF($BI$6="ON",$BR$17*$X153,IF($BI$6="OFF",$BS$17*$X153))</f>
        <v>156.35912321633927</v>
      </c>
      <c r="AA153" s="1534"/>
      <c r="AB153" s="782">
        <v>4.7</v>
      </c>
      <c r="AC153" s="832">
        <f>((E150*AB153)/1)*(D153)</f>
        <v>141</v>
      </c>
      <c r="AD153" s="784">
        <f t="shared" ref="AD153:AD158" si="1666">IF($BI$6="ON",$BR$18*$AB153,IF($BI$6="OFF",$BS$18*$AB153))</f>
        <v>195.03686359805181</v>
      </c>
      <c r="AE153" s="1534"/>
      <c r="AF153" s="782">
        <v>1</v>
      </c>
      <c r="AG153" s="832">
        <f>((E150*AF153)/1)*(D153)</f>
        <v>30</v>
      </c>
      <c r="AH153" s="784">
        <f t="shared" ref="AH153:AH158" si="1667">IF($BI$6="ON",$BR$19*$AF153,IF($BI$6="OFF",$BS$19*$AF153))</f>
        <v>35.803744531444956</v>
      </c>
      <c r="AI153" s="1534"/>
      <c r="AJ153" s="782">
        <v>1</v>
      </c>
      <c r="AK153" s="832">
        <f>((E150*AJ153)/1)*(D153)</f>
        <v>30</v>
      </c>
      <c r="AL153" s="784">
        <f t="shared" ref="AL153:AL158" si="1668">IF($BI$6="ON",$BR$20*$AJ153,IF($BI$6="OFF",$BS$20*$AJ153))</f>
        <v>11.434613095470732</v>
      </c>
      <c r="AM153" s="1534"/>
      <c r="AN153" s="782"/>
      <c r="AO153" s="833">
        <f>((E150*AN153)/1)*(D153)</f>
        <v>0</v>
      </c>
      <c r="AP153" s="784">
        <f t="shared" ref="AP153:AP158" si="1669">IF($BI$6="ON",$BR$21*$AN153,IF($BI$6="OFF",$BS$21*$AN153))</f>
        <v>0</v>
      </c>
      <c r="AQ153" s="1534"/>
      <c r="AR153" s="782"/>
      <c r="AS153" s="832">
        <f>((E150*AR153)/1)*(D153)</f>
        <v>0</v>
      </c>
      <c r="AT153" s="784">
        <f t="shared" ref="AT153:AT158" si="1670">IF($BI$6="ON",$BR$22*$AR153,IF($BI$6="OFF",$BS$22*$AR153))</f>
        <v>0</v>
      </c>
      <c r="AU153" s="1534"/>
      <c r="AV153" s="782"/>
      <c r="AW153" s="832">
        <f>((E150*AV153)/1)*(D153)</f>
        <v>0</v>
      </c>
      <c r="AX153" s="784">
        <f t="shared" ref="AX153:AX158" si="1671">IF($BI$6="ON",$BR$23*$AV153,IF($BI$6="OFF",$BS$23*$AV153))</f>
        <v>0</v>
      </c>
      <c r="AY153" s="1534"/>
      <c r="AZ153" s="782"/>
      <c r="BA153" s="832">
        <f>((E150*AZ153)/1)*(D153)</f>
        <v>0</v>
      </c>
      <c r="BB153" s="784">
        <f t="shared" ref="BB153:BB158" si="1672">IF($BI$6="ON",$BR$25*$AZ153,IF($BI$6="OFF",$BS$25*$AZ153))</f>
        <v>0</v>
      </c>
      <c r="BC153" s="649"/>
      <c r="BD153" s="835"/>
      <c r="BE153" s="832">
        <f>((E150*BD153)/1)*(D153)</f>
        <v>0</v>
      </c>
      <c r="BF153" s="319"/>
      <c r="BG153" s="880">
        <f t="shared" ref="BG153:BG158" si="1673">SUM(N153,R153,V153,Z153,AD153,AH153,AL153,AP153,AT153,AX153,BB153)/500</f>
        <v>1.5075524299239553</v>
      </c>
      <c r="BH153" s="881">
        <f t="shared" ref="BH153:BH158" si="1674">SUM($BG153+$BG$6)</f>
        <v>1.5184289266214455</v>
      </c>
      <c r="BI153" s="786">
        <f t="shared" ref="BI153:BI158" si="1675">(BH153*500)</f>
        <v>759.21446331072275</v>
      </c>
      <c r="BJ153" s="785"/>
      <c r="BK153" s="786">
        <f t="shared" ref="BK153:BK158" si="1676">(BH153*700)</f>
        <v>1062.9002486350118</v>
      </c>
      <c r="BL153" s="1948" t="s">
        <v>1363</v>
      </c>
      <c r="BM153" s="1949"/>
      <c r="BN153" s="1950"/>
      <c r="BO153" s="1579"/>
      <c r="BP153" s="1579"/>
      <c r="BQ153" s="1484"/>
      <c r="BR153" s="873" t="s">
        <v>1350</v>
      </c>
      <c r="BS153" s="691" t="s">
        <v>6</v>
      </c>
      <c r="BT153" s="691" t="s">
        <v>928</v>
      </c>
      <c r="BU153" s="1163" t="s">
        <v>1328</v>
      </c>
      <c r="BV153" s="1164"/>
      <c r="BW153" s="1353" t="str">
        <f>$BW$318</f>
        <v xml:space="preserve">NH4 </v>
      </c>
      <c r="BX153" s="1353" t="str">
        <f>$BX$318</f>
        <v>NO3</v>
      </c>
      <c r="BY153" s="1353" t="str">
        <f>$BY$318</f>
        <v>NH2 Nitrites</v>
      </c>
      <c r="BZ153" s="1353" t="str">
        <f>$BZ$318</f>
        <v>P2O5</v>
      </c>
      <c r="CA153" s="1353" t="str">
        <f>$CA$318</f>
        <v>PO4</v>
      </c>
      <c r="CB153" s="1353" t="str">
        <f>$CB$318</f>
        <v>K2O</v>
      </c>
      <c r="CC153" s="1353" t="str">
        <f>$CC$318</f>
        <v>MgO</v>
      </c>
      <c r="CD153" s="1353" t="str">
        <f>$CD$318</f>
        <v>MgCo3</v>
      </c>
      <c r="CE153" s="1353" t="str">
        <f>$CE$318</f>
        <v>CaO</v>
      </c>
      <c r="CF153" s="1353" t="str">
        <f>$CF$318</f>
        <v>CaCO3</v>
      </c>
      <c r="CG153" s="1353" t="str">
        <f>$CG$318</f>
        <v>SO4</v>
      </c>
      <c r="CH153" s="1353" t="str">
        <f>$CH$318</f>
        <v>SO3</v>
      </c>
      <c r="CI153" s="1353" t="str">
        <f>$CI$318</f>
        <v>SiO2</v>
      </c>
      <c r="CJ153" s="1353" t="str">
        <f>$CJ$318</f>
        <v>Si(OH)4</v>
      </c>
      <c r="CK153" s="1353" t="str">
        <f>$CK$318</f>
        <v>N</v>
      </c>
      <c r="CL153" s="1353" t="str">
        <f>$CL$318</f>
        <v>P</v>
      </c>
      <c r="CM153" s="1353" t="str">
        <f>$CM$318</f>
        <v>K</v>
      </c>
      <c r="CN153" s="1353" t="str">
        <f>$CN$318</f>
        <v>MG</v>
      </c>
      <c r="CO153" s="1353" t="str">
        <f>$CO$318</f>
        <v>CA</v>
      </c>
      <c r="CP153" s="1353" t="str">
        <f>$CP$318</f>
        <v>S</v>
      </c>
      <c r="CQ153" s="1353" t="str">
        <f>$CQ$318</f>
        <v>Si</v>
      </c>
      <c r="CR153" s="1353" t="str">
        <f>$CR$318</f>
        <v>Co</v>
      </c>
      <c r="CS153" s="1353" t="str">
        <f>$CS$318</f>
        <v>Fe</v>
      </c>
      <c r="CT153" s="1353" t="str">
        <f>$CT$318</f>
        <v>Mn</v>
      </c>
      <c r="CU153" s="1353" t="str">
        <f>$CU$318</f>
        <v>Mo</v>
      </c>
      <c r="CV153" s="1353" t="str">
        <f>$CV$318</f>
        <v>Zn</v>
      </c>
      <c r="CW153" s="1353" t="str">
        <f>$CW$318</f>
        <v>B</v>
      </c>
      <c r="CX153" s="1353" t="str">
        <f>$CX$318</f>
        <v>Cu</v>
      </c>
      <c r="CY153" s="1353" t="str">
        <f>$CY$318</f>
        <v>Cl</v>
      </c>
      <c r="CZ153" s="1353" t="str">
        <f>$CZ$318</f>
        <v>Na</v>
      </c>
      <c r="DA153" s="1353" t="str">
        <f>$DA$318</f>
        <v>Humic</v>
      </c>
      <c r="DB153" s="1353" t="str">
        <f>$DB$318</f>
        <v>Fulvic</v>
      </c>
      <c r="DC153" s="1353" t="str">
        <f>$DC$318</f>
        <v xml:space="preserve"> B1</v>
      </c>
      <c r="DD153" s="1353" t="str">
        <f>$DD$318</f>
        <v>EDTA</v>
      </c>
      <c r="DE153" s="1353" t="str">
        <f>$DE$318</f>
        <v>DTPA</v>
      </c>
      <c r="DF153" s="1353" t="str">
        <f>$DF$318</f>
        <v>EDDHA</v>
      </c>
      <c r="DG153" s="1353" t="str">
        <f>$DG$318</f>
        <v>F</v>
      </c>
      <c r="DH153" s="1353" t="str">
        <f>$DH$318</f>
        <v>Cd</v>
      </c>
      <c r="DI153" s="1353" t="str">
        <f>$DI$318</f>
        <v>Cr</v>
      </c>
      <c r="DJ153" s="1353" t="str">
        <f>$DJ$318</f>
        <v>Al</v>
      </c>
      <c r="DK153" s="1353" t="str">
        <f>$DK$318</f>
        <v>Pb</v>
      </c>
      <c r="DL153" s="1353" t="str">
        <f>$DL$318</f>
        <v>Se</v>
      </c>
      <c r="DM153" s="1353" t="str">
        <f>$DM$318</f>
        <v>Other</v>
      </c>
      <c r="DN153" s="933"/>
      <c r="DT153" s="739"/>
      <c r="EM153" s="618"/>
      <c r="EN153" s="618"/>
      <c r="EO153" s="618"/>
      <c r="EP153" s="618"/>
      <c r="EQ153" s="618"/>
      <c r="ER153" s="618"/>
      <c r="ES153" s="618"/>
      <c r="ET153" s="618"/>
      <c r="EU153" s="618"/>
      <c r="EV153" s="618"/>
      <c r="EW153" s="618"/>
      <c r="EX153" s="618"/>
      <c r="EY153" s="618"/>
      <c r="EZ153" s="1347"/>
      <c r="FA153" s="1219" t="str">
        <f t="shared" ref="FA153:GQ153" si="1677">BW$318</f>
        <v xml:space="preserve">NH4 </v>
      </c>
      <c r="FB153" s="1222" t="str">
        <f t="shared" si="1677"/>
        <v>NO3</v>
      </c>
      <c r="FC153" s="1222" t="str">
        <f t="shared" si="1677"/>
        <v>NH2 Nitrites</v>
      </c>
      <c r="FD153" s="1219" t="str">
        <f t="shared" si="1677"/>
        <v>P2O5</v>
      </c>
      <c r="FE153" s="1219" t="str">
        <f t="shared" si="1677"/>
        <v>PO4</v>
      </c>
      <c r="FF153" s="1219" t="str">
        <f t="shared" si="1677"/>
        <v>K2O</v>
      </c>
      <c r="FG153" s="1219" t="str">
        <f t="shared" si="1677"/>
        <v>MgO</v>
      </c>
      <c r="FH153" s="1219" t="str">
        <f t="shared" si="1677"/>
        <v>MgCo3</v>
      </c>
      <c r="FI153" s="1219" t="str">
        <f t="shared" si="1677"/>
        <v>CaO</v>
      </c>
      <c r="FJ153" s="1219" t="str">
        <f t="shared" si="1677"/>
        <v>CaCO3</v>
      </c>
      <c r="FK153" s="1219" t="str">
        <f t="shared" si="1677"/>
        <v>SO4</v>
      </c>
      <c r="FL153" s="1219" t="str">
        <f t="shared" si="1677"/>
        <v>SO3</v>
      </c>
      <c r="FM153" s="1219" t="str">
        <f t="shared" si="1677"/>
        <v>SiO2</v>
      </c>
      <c r="FN153" s="1219" t="str">
        <f t="shared" si="1677"/>
        <v>Si(OH)4</v>
      </c>
      <c r="FO153" s="1219" t="str">
        <f t="shared" si="1677"/>
        <v>N</v>
      </c>
      <c r="FP153" s="1219" t="str">
        <f t="shared" si="1677"/>
        <v>P</v>
      </c>
      <c r="FQ153" s="1219" t="str">
        <f t="shared" si="1677"/>
        <v>K</v>
      </c>
      <c r="FR153" s="1219" t="str">
        <f t="shared" si="1677"/>
        <v>MG</v>
      </c>
      <c r="FS153" s="1219" t="str">
        <f t="shared" si="1677"/>
        <v>CA</v>
      </c>
      <c r="FT153" s="1219" t="str">
        <f t="shared" si="1677"/>
        <v>S</v>
      </c>
      <c r="FU153" s="1219" t="str">
        <f t="shared" si="1677"/>
        <v>Si</v>
      </c>
      <c r="FV153" s="1219" t="str">
        <f t="shared" si="1677"/>
        <v>Co</v>
      </c>
      <c r="FW153" s="1219" t="str">
        <f t="shared" si="1677"/>
        <v>Fe</v>
      </c>
      <c r="FX153" s="1219" t="str">
        <f t="shared" si="1677"/>
        <v>Mn</v>
      </c>
      <c r="FY153" s="1219" t="str">
        <f t="shared" si="1677"/>
        <v>Mo</v>
      </c>
      <c r="FZ153" s="1219" t="str">
        <f t="shared" si="1677"/>
        <v>Zn</v>
      </c>
      <c r="GA153" s="1219" t="str">
        <f t="shared" si="1677"/>
        <v>B</v>
      </c>
      <c r="GB153" s="1219" t="str">
        <f t="shared" si="1677"/>
        <v>Cu</v>
      </c>
      <c r="GC153" s="1219" t="str">
        <f t="shared" si="1677"/>
        <v>Cl</v>
      </c>
      <c r="GD153" s="1219" t="str">
        <f t="shared" si="1677"/>
        <v>Na</v>
      </c>
      <c r="GE153" s="1219" t="str">
        <f t="shared" si="1677"/>
        <v>Humic</v>
      </c>
      <c r="GF153" s="1219" t="str">
        <f t="shared" si="1677"/>
        <v>Fulvic</v>
      </c>
      <c r="GG153" s="1219" t="str">
        <f t="shared" si="1677"/>
        <v xml:space="preserve"> B1</v>
      </c>
      <c r="GH153" s="1219" t="str">
        <f t="shared" si="1677"/>
        <v>EDTA</v>
      </c>
      <c r="GI153" s="1219" t="str">
        <f t="shared" si="1677"/>
        <v>DTPA</v>
      </c>
      <c r="GJ153" s="1219" t="str">
        <f t="shared" si="1677"/>
        <v>EDDHA</v>
      </c>
      <c r="GK153" s="1219" t="str">
        <f t="shared" si="1677"/>
        <v>F</v>
      </c>
      <c r="GL153" s="1219" t="str">
        <f t="shared" si="1677"/>
        <v>Cd</v>
      </c>
      <c r="GM153" s="1220" t="str">
        <f t="shared" si="1677"/>
        <v>Cr</v>
      </c>
      <c r="GN153" s="1220" t="str">
        <f t="shared" si="1677"/>
        <v>Al</v>
      </c>
      <c r="GO153" s="1220" t="str">
        <f t="shared" si="1677"/>
        <v>Pb</v>
      </c>
      <c r="GP153" s="1220" t="str">
        <f t="shared" si="1677"/>
        <v>Se</v>
      </c>
      <c r="GQ153" s="1220" t="str">
        <f t="shared" si="1677"/>
        <v>Other</v>
      </c>
      <c r="GR153" s="897"/>
      <c r="GS153" s="897"/>
      <c r="GT153" s="897"/>
      <c r="GU153" s="897"/>
      <c r="GV153" s="897"/>
      <c r="GW153" s="897"/>
      <c r="GX153" s="897"/>
      <c r="GY153" s="897"/>
      <c r="GZ153" s="1373"/>
      <c r="HA153" s="1220" t="str">
        <f t="shared" ref="HA153:IM153" si="1678">FA$318</f>
        <v xml:space="preserve">NH4 </v>
      </c>
      <c r="HB153" s="1220" t="str">
        <f t="shared" si="1678"/>
        <v>NO3</v>
      </c>
      <c r="HC153" s="1220" t="str">
        <f t="shared" si="1678"/>
        <v>NH2 Nitrites</v>
      </c>
      <c r="HD153" s="1220" t="str">
        <f t="shared" si="1678"/>
        <v>P2O5</v>
      </c>
      <c r="HE153" s="1220" t="str">
        <f t="shared" si="1678"/>
        <v>PO4</v>
      </c>
      <c r="HF153" s="1220" t="str">
        <f t="shared" si="1678"/>
        <v>K2O</v>
      </c>
      <c r="HG153" s="1220" t="str">
        <f t="shared" si="1678"/>
        <v>MgO</v>
      </c>
      <c r="HH153" s="1220" t="str">
        <f t="shared" si="1678"/>
        <v>MgCo3</v>
      </c>
      <c r="HI153" s="1220" t="str">
        <f t="shared" si="1678"/>
        <v>CaO</v>
      </c>
      <c r="HJ153" s="1220" t="str">
        <f t="shared" si="1678"/>
        <v>CaCO3</v>
      </c>
      <c r="HK153" s="1220" t="str">
        <f t="shared" si="1678"/>
        <v>SO4</v>
      </c>
      <c r="HL153" s="1220" t="str">
        <f t="shared" si="1678"/>
        <v>SO3</v>
      </c>
      <c r="HM153" s="1220" t="str">
        <f t="shared" si="1678"/>
        <v>SiO2</v>
      </c>
      <c r="HN153" s="1220" t="str">
        <f t="shared" si="1678"/>
        <v>Si(OH)4</v>
      </c>
      <c r="HO153" s="1220" t="str">
        <f t="shared" si="1678"/>
        <v>N</v>
      </c>
      <c r="HP153" s="1220" t="str">
        <f t="shared" si="1678"/>
        <v>P</v>
      </c>
      <c r="HQ153" s="1220" t="str">
        <f t="shared" si="1678"/>
        <v>K</v>
      </c>
      <c r="HR153" s="1220" t="str">
        <f t="shared" si="1678"/>
        <v>MG</v>
      </c>
      <c r="HS153" s="1220" t="str">
        <f t="shared" si="1678"/>
        <v>CA</v>
      </c>
      <c r="HT153" s="1220" t="str">
        <f t="shared" si="1678"/>
        <v>S</v>
      </c>
      <c r="HU153" s="1220" t="str">
        <f t="shared" si="1678"/>
        <v>Si</v>
      </c>
      <c r="HV153" s="1220" t="str">
        <f t="shared" si="1678"/>
        <v>Co</v>
      </c>
      <c r="HW153" s="1220" t="str">
        <f t="shared" si="1678"/>
        <v>Fe</v>
      </c>
      <c r="HX153" s="1220" t="str">
        <f t="shared" si="1678"/>
        <v>Mn</v>
      </c>
      <c r="HY153" s="1220" t="str">
        <f t="shared" si="1678"/>
        <v>Mo</v>
      </c>
      <c r="HZ153" s="1220" t="str">
        <f t="shared" si="1678"/>
        <v>Zn</v>
      </c>
      <c r="IA153" s="1220" t="str">
        <f t="shared" si="1678"/>
        <v>B</v>
      </c>
      <c r="IB153" s="1220" t="str">
        <f t="shared" si="1678"/>
        <v>Cu</v>
      </c>
      <c r="IC153" s="1220" t="str">
        <f t="shared" si="1678"/>
        <v>Cl</v>
      </c>
      <c r="ID153" s="1220" t="str">
        <f t="shared" si="1678"/>
        <v>Na</v>
      </c>
      <c r="IE153" s="1220" t="str">
        <f t="shared" si="1678"/>
        <v>Humic</v>
      </c>
      <c r="IF153" s="1220" t="str">
        <f t="shared" si="1678"/>
        <v>Fulvic</v>
      </c>
      <c r="IG153" s="1220" t="str">
        <f t="shared" si="1678"/>
        <v xml:space="preserve"> B1</v>
      </c>
      <c r="IH153" s="1220" t="str">
        <f t="shared" si="1678"/>
        <v>EDTA</v>
      </c>
      <c r="II153" s="1220" t="str">
        <f t="shared" si="1678"/>
        <v>DTPA</v>
      </c>
      <c r="IJ153" s="1220" t="str">
        <f t="shared" si="1678"/>
        <v>EDDHA</v>
      </c>
      <c r="IK153" s="1220" t="str">
        <f t="shared" si="1678"/>
        <v>F</v>
      </c>
      <c r="IL153" s="1220" t="str">
        <f t="shared" si="1678"/>
        <v>Cd</v>
      </c>
      <c r="IM153" s="1220" t="str">
        <f t="shared" si="1678"/>
        <v>Cr</v>
      </c>
      <c r="IN153" s="1353" t="str">
        <f>$DJ$318</f>
        <v>Al</v>
      </c>
      <c r="IO153" s="1353" t="str">
        <f>$DK$318</f>
        <v>Pb</v>
      </c>
      <c r="IP153" s="1353" t="str">
        <f>$DL$318</f>
        <v>Se</v>
      </c>
      <c r="IQ153" s="1220" t="str">
        <f>GQ$318</f>
        <v>Other</v>
      </c>
      <c r="IR153" s="895"/>
      <c r="IS153" s="895"/>
      <c r="IT153" s="895"/>
      <c r="IU153" s="895"/>
      <c r="IV153" s="895"/>
      <c r="IW153" s="895"/>
      <c r="IX153" s="895"/>
      <c r="IY153" s="895"/>
      <c r="IZ153" s="1362"/>
      <c r="JA153" s="1220" t="str">
        <f t="shared" ref="JA153:KM153" si="1679">HA$318</f>
        <v xml:space="preserve">NH4 </v>
      </c>
      <c r="JB153" s="1220" t="str">
        <f t="shared" si="1679"/>
        <v>NO3</v>
      </c>
      <c r="JC153" s="1220" t="str">
        <f t="shared" si="1679"/>
        <v>NH2 Nitrites</v>
      </c>
      <c r="JD153" s="1220" t="str">
        <f t="shared" si="1679"/>
        <v>P2O5</v>
      </c>
      <c r="JE153" s="1220" t="str">
        <f t="shared" si="1679"/>
        <v>PO4</v>
      </c>
      <c r="JF153" s="1220" t="str">
        <f t="shared" si="1679"/>
        <v>K2O</v>
      </c>
      <c r="JG153" s="1220" t="str">
        <f t="shared" si="1679"/>
        <v>MgO</v>
      </c>
      <c r="JH153" s="1220" t="str">
        <f t="shared" si="1679"/>
        <v>MgCo3</v>
      </c>
      <c r="JI153" s="1220" t="str">
        <f t="shared" si="1679"/>
        <v>CaO</v>
      </c>
      <c r="JJ153" s="1220" t="str">
        <f t="shared" si="1679"/>
        <v>CaCO3</v>
      </c>
      <c r="JK153" s="1220" t="str">
        <f t="shared" si="1679"/>
        <v>SO4</v>
      </c>
      <c r="JL153" s="1220" t="str">
        <f t="shared" si="1679"/>
        <v>SO3</v>
      </c>
      <c r="JM153" s="1220" t="str">
        <f t="shared" si="1679"/>
        <v>SiO2</v>
      </c>
      <c r="JN153" s="1220" t="str">
        <f t="shared" si="1679"/>
        <v>Si(OH)4</v>
      </c>
      <c r="JO153" s="1220" t="str">
        <f t="shared" si="1679"/>
        <v>N</v>
      </c>
      <c r="JP153" s="1220" t="str">
        <f t="shared" si="1679"/>
        <v>P</v>
      </c>
      <c r="JQ153" s="1220" t="str">
        <f t="shared" si="1679"/>
        <v>K</v>
      </c>
      <c r="JR153" s="1220" t="str">
        <f t="shared" si="1679"/>
        <v>MG</v>
      </c>
      <c r="JS153" s="1220" t="str">
        <f t="shared" si="1679"/>
        <v>CA</v>
      </c>
      <c r="JT153" s="1220" t="str">
        <f t="shared" si="1679"/>
        <v>S</v>
      </c>
      <c r="JU153" s="1220" t="str">
        <f t="shared" si="1679"/>
        <v>Si</v>
      </c>
      <c r="JV153" s="1220" t="str">
        <f t="shared" si="1679"/>
        <v>Co</v>
      </c>
      <c r="JW153" s="1220" t="str">
        <f t="shared" si="1679"/>
        <v>Fe</v>
      </c>
      <c r="JX153" s="1220" t="str">
        <f t="shared" si="1679"/>
        <v>Mn</v>
      </c>
      <c r="JY153" s="1220" t="str">
        <f t="shared" si="1679"/>
        <v>Mo</v>
      </c>
      <c r="JZ153" s="1220" t="str">
        <f t="shared" si="1679"/>
        <v>Zn</v>
      </c>
      <c r="KA153" s="1220" t="str">
        <f t="shared" si="1679"/>
        <v>B</v>
      </c>
      <c r="KB153" s="1220" t="str">
        <f t="shared" si="1679"/>
        <v>Cu</v>
      </c>
      <c r="KC153" s="1220" t="str">
        <f t="shared" si="1679"/>
        <v>Cl</v>
      </c>
      <c r="KD153" s="1220" t="str">
        <f t="shared" si="1679"/>
        <v>Na</v>
      </c>
      <c r="KE153" s="1220" t="str">
        <f t="shared" si="1679"/>
        <v>Humic</v>
      </c>
      <c r="KF153" s="1220" t="str">
        <f t="shared" si="1679"/>
        <v>Fulvic</v>
      </c>
      <c r="KG153" s="1220" t="str">
        <f t="shared" si="1679"/>
        <v xml:space="preserve"> B1</v>
      </c>
      <c r="KH153" s="1220" t="str">
        <f t="shared" si="1679"/>
        <v>EDTA</v>
      </c>
      <c r="KI153" s="1220" t="str">
        <f t="shared" si="1679"/>
        <v>DTPA</v>
      </c>
      <c r="KJ153" s="1220" t="str">
        <f t="shared" si="1679"/>
        <v>DTPA</v>
      </c>
      <c r="KK153" s="1220" t="str">
        <f t="shared" si="1679"/>
        <v>F</v>
      </c>
      <c r="KL153" s="1220" t="str">
        <f t="shared" si="1679"/>
        <v>Cd</v>
      </c>
      <c r="KM153" s="1220" t="str">
        <f t="shared" si="1679"/>
        <v>Cr</v>
      </c>
      <c r="KN153" s="1220" t="str">
        <f t="shared" ref="KN153" si="1680">IN$318</f>
        <v>Al</v>
      </c>
      <c r="KO153" s="1220" t="str">
        <f t="shared" ref="KO153" si="1681">IO$318</f>
        <v>Pb</v>
      </c>
      <c r="KP153" s="1220" t="str">
        <f t="shared" ref="KP153" si="1682">IP$318</f>
        <v>Se</v>
      </c>
      <c r="KQ153" s="1220" t="str">
        <f>IQ$318</f>
        <v>Other</v>
      </c>
      <c r="KR153" s="618"/>
      <c r="KS153" s="618"/>
      <c r="KT153" s="618"/>
      <c r="KU153" s="618"/>
      <c r="KV153" s="618"/>
      <c r="KW153" s="618"/>
      <c r="KX153" s="618"/>
      <c r="KY153" s="618"/>
      <c r="KZ153" s="1361"/>
      <c r="LA153" s="1220" t="str">
        <f t="shared" ref="LA153:MM153" si="1683">JA$318</f>
        <v xml:space="preserve">NH4 </v>
      </c>
      <c r="LB153" s="1220" t="str">
        <f t="shared" si="1683"/>
        <v>NO3</v>
      </c>
      <c r="LC153" s="1220" t="str">
        <f t="shared" si="1683"/>
        <v>NH2 Nitrites</v>
      </c>
      <c r="LD153" s="1220" t="str">
        <f t="shared" si="1683"/>
        <v>P2O5</v>
      </c>
      <c r="LE153" s="1220" t="str">
        <f t="shared" si="1683"/>
        <v>PO4</v>
      </c>
      <c r="LF153" s="1220" t="str">
        <f t="shared" si="1683"/>
        <v>K2O</v>
      </c>
      <c r="LG153" s="1220" t="str">
        <f t="shared" si="1683"/>
        <v>MgO</v>
      </c>
      <c r="LH153" s="1220" t="str">
        <f t="shared" si="1683"/>
        <v>MgCo3</v>
      </c>
      <c r="LI153" s="1220" t="str">
        <f t="shared" si="1683"/>
        <v>CaO</v>
      </c>
      <c r="LJ153" s="1220" t="str">
        <f t="shared" si="1683"/>
        <v>CaCO3</v>
      </c>
      <c r="LK153" s="1220" t="str">
        <f t="shared" si="1683"/>
        <v>SO4</v>
      </c>
      <c r="LL153" s="1220" t="str">
        <f t="shared" si="1683"/>
        <v>SO3</v>
      </c>
      <c r="LM153" s="1220" t="str">
        <f t="shared" si="1683"/>
        <v>SiO2</v>
      </c>
      <c r="LN153" s="1220" t="str">
        <f t="shared" si="1683"/>
        <v>Si(OH)4</v>
      </c>
      <c r="LO153" s="1220" t="str">
        <f t="shared" si="1683"/>
        <v>N</v>
      </c>
      <c r="LP153" s="1220" t="str">
        <f t="shared" si="1683"/>
        <v>P</v>
      </c>
      <c r="LQ153" s="1220" t="str">
        <f t="shared" si="1683"/>
        <v>K</v>
      </c>
      <c r="LR153" s="1220" t="str">
        <f t="shared" si="1683"/>
        <v>MG</v>
      </c>
      <c r="LS153" s="1220" t="str">
        <f t="shared" si="1683"/>
        <v>CA</v>
      </c>
      <c r="LT153" s="1220" t="str">
        <f t="shared" si="1683"/>
        <v>S</v>
      </c>
      <c r="LU153" s="1220" t="str">
        <f t="shared" si="1683"/>
        <v>Si</v>
      </c>
      <c r="LV153" s="1220" t="str">
        <f t="shared" si="1683"/>
        <v>Co</v>
      </c>
      <c r="LW153" s="1220" t="str">
        <f t="shared" si="1683"/>
        <v>Fe</v>
      </c>
      <c r="LX153" s="1220" t="str">
        <f t="shared" si="1683"/>
        <v>Mn</v>
      </c>
      <c r="LY153" s="1220" t="str">
        <f t="shared" si="1683"/>
        <v>Mo</v>
      </c>
      <c r="LZ153" s="1220" t="str">
        <f t="shared" si="1683"/>
        <v>Zn</v>
      </c>
      <c r="MA153" s="1220" t="str">
        <f t="shared" si="1683"/>
        <v>B</v>
      </c>
      <c r="MB153" s="1220" t="str">
        <f t="shared" si="1683"/>
        <v>Cu</v>
      </c>
      <c r="MC153" s="1220" t="str">
        <f t="shared" si="1683"/>
        <v>Cl</v>
      </c>
      <c r="MD153" s="1220" t="str">
        <f t="shared" si="1683"/>
        <v>Na</v>
      </c>
      <c r="ME153" s="1220" t="str">
        <f t="shared" si="1683"/>
        <v>Humic</v>
      </c>
      <c r="MF153" s="1220" t="str">
        <f t="shared" si="1683"/>
        <v>Fulvic</v>
      </c>
      <c r="MG153" s="1220" t="str">
        <f t="shared" si="1683"/>
        <v xml:space="preserve"> B1</v>
      </c>
      <c r="MH153" s="1220" t="str">
        <f t="shared" si="1683"/>
        <v>EDTA</v>
      </c>
      <c r="MI153" s="1220" t="str">
        <f t="shared" si="1683"/>
        <v>DTPA</v>
      </c>
      <c r="MJ153" s="1220" t="str">
        <f t="shared" si="1683"/>
        <v>EDDHA</v>
      </c>
      <c r="MK153" s="1220" t="str">
        <f t="shared" si="1683"/>
        <v>F</v>
      </c>
      <c r="ML153" s="1220" t="str">
        <f t="shared" si="1683"/>
        <v>Cd</v>
      </c>
      <c r="MM153" s="1220" t="str">
        <f t="shared" si="1683"/>
        <v>Cr</v>
      </c>
      <c r="MN153" s="1220" t="str">
        <f t="shared" ref="MN153:MP153" si="1684">KN$318</f>
        <v>Al</v>
      </c>
      <c r="MO153" s="1220" t="str">
        <f t="shared" si="1684"/>
        <v>Pb</v>
      </c>
      <c r="MP153" s="1220" t="str">
        <f t="shared" si="1684"/>
        <v>Se</v>
      </c>
      <c r="MQ153" s="1220" t="str">
        <f>KQ$318</f>
        <v>Other</v>
      </c>
    </row>
    <row r="154" spans="1:355" s="317" customFormat="1" ht="15" hidden="1" customHeight="1" outlineLevel="1" thickTop="1" thickBot="1" x14ac:dyDescent="0.3">
      <c r="A154" s="380"/>
      <c r="B154" s="1928" t="str">
        <f>$B$34</f>
        <v>Expert Medium</v>
      </c>
      <c r="C154" s="1924"/>
      <c r="D154" s="653">
        <v>1</v>
      </c>
      <c r="E154" s="836"/>
      <c r="F154" s="319"/>
      <c r="G154" s="1928"/>
      <c r="H154" s="1924"/>
      <c r="I154" s="788"/>
      <c r="J154" s="836"/>
      <c r="K154" s="319"/>
      <c r="L154" s="782"/>
      <c r="M154" s="837">
        <f>((E150*L154)/1)*(D154)</f>
        <v>0</v>
      </c>
      <c r="N154" s="784">
        <f t="shared" si="1662"/>
        <v>0</v>
      </c>
      <c r="O154" s="1534"/>
      <c r="P154" s="789">
        <v>1.9</v>
      </c>
      <c r="Q154" s="837">
        <f>((E150*P154)/1)*(D154)</f>
        <v>57</v>
      </c>
      <c r="R154" s="784">
        <f t="shared" si="1663"/>
        <v>156.74554880996212</v>
      </c>
      <c r="S154" s="1534"/>
      <c r="T154" s="789">
        <v>4.2</v>
      </c>
      <c r="U154" s="837">
        <f>((E150*T154)/1)*(D154)</f>
        <v>126</v>
      </c>
      <c r="V154" s="784">
        <f t="shared" si="1664"/>
        <v>219.28014504867818</v>
      </c>
      <c r="W154" s="1534"/>
      <c r="X154" s="789">
        <v>5.3</v>
      </c>
      <c r="Y154" s="837">
        <f>((E150*X154)/1)*(D154)</f>
        <v>159</v>
      </c>
      <c r="Z154" s="784">
        <f t="shared" si="1665"/>
        <v>176.31986235034003</v>
      </c>
      <c r="AA154" s="1534"/>
      <c r="AB154" s="789">
        <v>5.3</v>
      </c>
      <c r="AC154" s="837">
        <f>((E150*AB154)/1)*(D154)</f>
        <v>159</v>
      </c>
      <c r="AD154" s="784">
        <f t="shared" si="1666"/>
        <v>219.93518661056902</v>
      </c>
      <c r="AE154" s="1534"/>
      <c r="AF154" s="789">
        <v>1</v>
      </c>
      <c r="AG154" s="837">
        <f>((E150*AF154)/1)*(D154)</f>
        <v>30</v>
      </c>
      <c r="AH154" s="784">
        <f t="shared" si="1667"/>
        <v>35.803744531444956</v>
      </c>
      <c r="AI154" s="1534"/>
      <c r="AJ154" s="789">
        <v>1.5</v>
      </c>
      <c r="AK154" s="837">
        <f>((E150*AJ154)/1)*(D155)</f>
        <v>45</v>
      </c>
      <c r="AL154" s="784">
        <f t="shared" si="1668"/>
        <v>17.151919643206099</v>
      </c>
      <c r="AM154" s="1534"/>
      <c r="AN154" s="789"/>
      <c r="AO154" s="838">
        <f>((E150*AN154)/1)*(D154)</f>
        <v>0</v>
      </c>
      <c r="AP154" s="784">
        <f t="shared" si="1669"/>
        <v>0</v>
      </c>
      <c r="AQ154" s="1534"/>
      <c r="AR154" s="789"/>
      <c r="AS154" s="837">
        <f>((E150*AR154)/1)*(D154)</f>
        <v>0</v>
      </c>
      <c r="AT154" s="784">
        <f t="shared" si="1670"/>
        <v>0</v>
      </c>
      <c r="AU154" s="1534"/>
      <c r="AV154" s="789"/>
      <c r="AW154" s="837">
        <f>((E150*AV154)/1)*(D154)</f>
        <v>0</v>
      </c>
      <c r="AX154" s="784">
        <f t="shared" si="1671"/>
        <v>0</v>
      </c>
      <c r="AY154" s="1534"/>
      <c r="AZ154" s="789"/>
      <c r="BA154" s="837">
        <f>((E150*AZ154)/1)*(D154)</f>
        <v>0</v>
      </c>
      <c r="BB154" s="784">
        <f t="shared" si="1672"/>
        <v>0</v>
      </c>
      <c r="BC154" s="649"/>
      <c r="BD154" s="840"/>
      <c r="BE154" s="837">
        <f>((E150*BD154)/1)*(D154)</f>
        <v>0</v>
      </c>
      <c r="BF154" s="319"/>
      <c r="BG154" s="880">
        <f t="shared" si="1673"/>
        <v>1.6504728139884004</v>
      </c>
      <c r="BH154" s="881">
        <f t="shared" si="1674"/>
        <v>1.6613493106858905</v>
      </c>
      <c r="BI154" s="786">
        <f t="shared" si="1675"/>
        <v>830.67465534294524</v>
      </c>
      <c r="BJ154" s="792"/>
      <c r="BK154" s="786">
        <f t="shared" si="1676"/>
        <v>1162.9445174801233</v>
      </c>
      <c r="BL154" s="1943" t="s">
        <v>1377</v>
      </c>
      <c r="BM154" s="1830"/>
      <c r="BN154" s="1944"/>
      <c r="BO154" s="1580"/>
      <c r="BP154" s="1580"/>
      <c r="BQ154" s="1484"/>
      <c r="BR154" s="734">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13.558454425363278</v>
      </c>
      <c r="BS154" s="692">
        <f t="shared" ref="BS154:BS162" si="1685">SUM(HA154:IQ154)*1000</f>
        <v>27.116908850726553</v>
      </c>
      <c r="BT154" s="693">
        <f>L151</f>
        <v>0.5</v>
      </c>
      <c r="BU154" s="1146" t="str">
        <f>$BU$14</f>
        <v>Grotek Gro-Silic</v>
      </c>
      <c r="BV154" s="1154" t="str">
        <f>$BV$14</f>
        <v>Defense (Slica)</v>
      </c>
      <c r="BW154" s="1239">
        <f>BW$14</f>
        <v>0</v>
      </c>
      <c r="BX154" s="1239">
        <f t="shared" ref="BX154:DM154" si="1686">BX$14</f>
        <v>0</v>
      </c>
      <c r="BY154" s="1239">
        <f t="shared" si="1686"/>
        <v>0</v>
      </c>
      <c r="BZ154" s="1240">
        <f t="shared" si="1686"/>
        <v>0</v>
      </c>
      <c r="CA154" s="1240">
        <f t="shared" si="1686"/>
        <v>0</v>
      </c>
      <c r="CB154" s="1241">
        <f t="shared" si="1686"/>
        <v>0</v>
      </c>
      <c r="CC154" s="1242">
        <f t="shared" si="1686"/>
        <v>0</v>
      </c>
      <c r="CD154" s="1242">
        <f t="shared" si="1686"/>
        <v>0</v>
      </c>
      <c r="CE154" s="1242">
        <f t="shared" si="1686"/>
        <v>0</v>
      </c>
      <c r="CF154" s="1242">
        <f t="shared" si="1686"/>
        <v>0</v>
      </c>
      <c r="CG154" s="1242">
        <f t="shared" si="1686"/>
        <v>0</v>
      </c>
      <c r="CH154" s="1242">
        <f t="shared" si="1686"/>
        <v>0</v>
      </c>
      <c r="CI154" s="1242">
        <f t="shared" si="1686"/>
        <v>0</v>
      </c>
      <c r="CJ154" s="1242">
        <f t="shared" si="1686"/>
        <v>0.44</v>
      </c>
      <c r="CK154" s="1239">
        <f t="shared" si="1686"/>
        <v>0</v>
      </c>
      <c r="CL154" s="1240">
        <f t="shared" si="1686"/>
        <v>0</v>
      </c>
      <c r="CM154" s="1241">
        <f t="shared" si="1686"/>
        <v>0</v>
      </c>
      <c r="CN154" s="1242">
        <f t="shared" si="1686"/>
        <v>0</v>
      </c>
      <c r="CO154" s="1242">
        <f t="shared" si="1686"/>
        <v>0</v>
      </c>
      <c r="CP154" s="1242">
        <f t="shared" si="1686"/>
        <v>0</v>
      </c>
      <c r="CQ154" s="1242">
        <f t="shared" si="1686"/>
        <v>0</v>
      </c>
      <c r="CR154" s="1243">
        <f t="shared" si="1686"/>
        <v>0</v>
      </c>
      <c r="CS154" s="1243">
        <f t="shared" si="1686"/>
        <v>0</v>
      </c>
      <c r="CT154" s="1243">
        <f t="shared" si="1686"/>
        <v>0</v>
      </c>
      <c r="CU154" s="1243">
        <f t="shared" si="1686"/>
        <v>1.5E-5</v>
      </c>
      <c r="CV154" s="1243">
        <f t="shared" si="1686"/>
        <v>0</v>
      </c>
      <c r="CW154" s="1243">
        <f t="shared" si="1686"/>
        <v>9.0000000000000006E-5</v>
      </c>
      <c r="CX154" s="1243">
        <f t="shared" si="1686"/>
        <v>0</v>
      </c>
      <c r="CY154" s="1243">
        <f t="shared" si="1686"/>
        <v>0</v>
      </c>
      <c r="CZ154" s="1244">
        <f t="shared" si="1686"/>
        <v>0</v>
      </c>
      <c r="DA154" s="1244">
        <f t="shared" si="1686"/>
        <v>0</v>
      </c>
      <c r="DB154" s="1244">
        <f t="shared" si="1686"/>
        <v>0</v>
      </c>
      <c r="DC154" s="1244">
        <f t="shared" si="1686"/>
        <v>0</v>
      </c>
      <c r="DD154" s="1244">
        <f t="shared" si="1686"/>
        <v>0</v>
      </c>
      <c r="DE154" s="1244">
        <f t="shared" si="1686"/>
        <v>0</v>
      </c>
      <c r="DF154" s="1244">
        <f t="shared" si="1686"/>
        <v>0</v>
      </c>
      <c r="DG154" s="1244">
        <f t="shared" si="1686"/>
        <v>0</v>
      </c>
      <c r="DH154" s="1244">
        <f t="shared" si="1686"/>
        <v>0</v>
      </c>
      <c r="DI154" s="1244">
        <f t="shared" si="1686"/>
        <v>0</v>
      </c>
      <c r="DJ154" s="1244">
        <f t="shared" si="1686"/>
        <v>0</v>
      </c>
      <c r="DK154" s="1244">
        <f t="shared" si="1686"/>
        <v>0</v>
      </c>
      <c r="DL154" s="1244">
        <f t="shared" si="1686"/>
        <v>0</v>
      </c>
      <c r="DM154" s="1244">
        <f t="shared" si="1686"/>
        <v>0</v>
      </c>
      <c r="DN154" s="933"/>
      <c r="DT154" s="739"/>
      <c r="EM154" s="898"/>
      <c r="EN154" s="898"/>
      <c r="EO154" s="898"/>
      <c r="EP154" s="898"/>
      <c r="EQ154" s="898"/>
      <c r="ER154" s="898"/>
      <c r="ES154" s="898"/>
      <c r="ET154" s="898"/>
      <c r="EU154" s="898"/>
      <c r="EV154" s="898"/>
      <c r="EW154" s="898"/>
      <c r="EX154" s="898"/>
      <c r="EY154" s="898"/>
      <c r="EZ154" s="1348" t="str">
        <f t="shared" ref="EZ154:EZ168" si="1687">BU154</f>
        <v>Grotek Gro-Silic</v>
      </c>
      <c r="FA154" s="1224">
        <f t="shared" ref="FA154:FA168" si="1688">SUM(BW154*$BT154)*BW$311</f>
        <v>0</v>
      </c>
      <c r="FB154" s="1224">
        <f t="shared" ref="FB154:FB168" si="1689">SUM(BX154*$BT154)*BX$311</f>
        <v>0</v>
      </c>
      <c r="FC154" s="1224">
        <f t="shared" ref="FC154:FC168" si="1690">SUM(BY154*$BT154)*BY$311</f>
        <v>0</v>
      </c>
      <c r="FD154" s="544">
        <f t="shared" ref="FD154:FD168" si="1691">SUM(BZ154*$BT154)*BZ$311</f>
        <v>0</v>
      </c>
      <c r="FE154" s="544">
        <f t="shared" ref="FE154:FE168" si="1692">SUM(CA154*$BT154)*CA$311</f>
        <v>0</v>
      </c>
      <c r="FF154" s="324">
        <f t="shared" ref="FF154:FF168" si="1693">SUM(CB154*$BT154)*CB$311</f>
        <v>0</v>
      </c>
      <c r="FG154" s="549">
        <f t="shared" ref="FG154:FG168" si="1694">SUM(CC154*$BT154)*CC$311</f>
        <v>0</v>
      </c>
      <c r="FH154" s="549">
        <f t="shared" ref="FH154:FH168" si="1695">SUM(CD154*$BT154)*CD$311</f>
        <v>0</v>
      </c>
      <c r="FI154" s="549">
        <f t="shared" ref="FI154:FI168" si="1696">SUM(CE154*$BT154)*CE$311</f>
        <v>0</v>
      </c>
      <c r="FJ154" s="549">
        <f t="shared" ref="FJ154:FJ168" si="1697">SUM(CF154*$BT154)*CF$311</f>
        <v>0</v>
      </c>
      <c r="FK154" s="549">
        <f t="shared" ref="FK154:FK168" si="1698">SUM(CG154*$BT154)*CG$311</f>
        <v>0</v>
      </c>
      <c r="FL154" s="549">
        <f t="shared" ref="FL154:FL168" si="1699">SUM(CH154*$BT154)*CH$311</f>
        <v>0</v>
      </c>
      <c r="FM154" s="549">
        <f t="shared" ref="FM154:FM168" si="1700">SUM(CI154*$BT154)*CI$311</f>
        <v>0</v>
      </c>
      <c r="FN154" s="549">
        <f t="shared" ref="FN154:FN168" si="1701">SUM(CJ154*$BT154)*CJ$311</f>
        <v>7.3260000000000006E-2</v>
      </c>
      <c r="FO154" s="1203">
        <f t="shared" ref="FO154:FO168" si="1702">SUM($CK154*$BT154) +$FA154 +$FB154+$FC154</f>
        <v>0</v>
      </c>
      <c r="FP154" s="544">
        <f t="shared" ref="FP154:FP168" si="1703">SUM($CL154*$BT154) +$FD154 +$FE154</f>
        <v>0</v>
      </c>
      <c r="FQ154" s="324">
        <f t="shared" ref="FQ154:FQ168" si="1704">SUM($CM154*$BT154) +$FF154</f>
        <v>0</v>
      </c>
      <c r="FR154" s="548">
        <f t="shared" ref="FR154:FR168" si="1705">SUM($CN154*$BT154) +$FG154+$FH154</f>
        <v>0</v>
      </c>
      <c r="FS154" s="548">
        <f t="shared" ref="FS154:FS168" si="1706">SUM($CO154*$BT154) +$FI154 +$FJ154</f>
        <v>0</v>
      </c>
      <c r="FT154" s="548">
        <f>SUM($CP154*$BT154) +$FK154+$FL154</f>
        <v>0</v>
      </c>
      <c r="FU154" s="548">
        <f t="shared" ref="FU154:FU168" si="1707">SUM($CQ154*$BT154) +$FM154 +$FN154</f>
        <v>7.3260000000000006E-2</v>
      </c>
      <c r="FV154" s="928">
        <f t="shared" ref="FV154:FV168" si="1708">SUM(CR154*$BT154)</f>
        <v>0</v>
      </c>
      <c r="FW154" s="928">
        <f t="shared" ref="FW154:FW168" si="1709">SUM(CS154*$BT154)</f>
        <v>0</v>
      </c>
      <c r="FX154" s="928">
        <f t="shared" ref="FX154:FX168" si="1710">SUM(CT154*$BT154)</f>
        <v>0</v>
      </c>
      <c r="FY154" s="928">
        <f t="shared" ref="FY154:FY168" si="1711">SUM(CU154*$BT154)</f>
        <v>7.5000000000000002E-6</v>
      </c>
      <c r="FZ154" s="928">
        <f t="shared" ref="FZ154:FZ168" si="1712">SUM(CV154*$BT154)</f>
        <v>0</v>
      </c>
      <c r="GA154" s="928">
        <f t="shared" ref="GA154:GA168" si="1713">SUM(CW154*$BT154)</f>
        <v>4.5000000000000003E-5</v>
      </c>
      <c r="GB154" s="928">
        <f t="shared" ref="GB154:GB168" si="1714">SUM(CX154*$BT154)</f>
        <v>0</v>
      </c>
      <c r="GC154" s="928">
        <f t="shared" ref="GC154:GC168" si="1715">SUM(CY154*$BT154)</f>
        <v>0</v>
      </c>
      <c r="GD154" s="326">
        <f t="shared" ref="GD154:GD168" si="1716">SUM(CZ154*$BT154)</f>
        <v>0</v>
      </c>
      <c r="GE154" s="326">
        <f t="shared" ref="GE154:GE168" si="1717">SUM(DA154*$BT154)</f>
        <v>0</v>
      </c>
      <c r="GF154" s="326">
        <f t="shared" ref="GF154:GF168" si="1718">SUM(DB154*$BT154)</f>
        <v>0</v>
      </c>
      <c r="GG154" s="326">
        <f t="shared" ref="GG154:GG168" si="1719">SUM(DC154*$BT154)</f>
        <v>0</v>
      </c>
      <c r="GH154" s="326">
        <f t="shared" ref="GH154:GH168" si="1720">SUM(DD154*$BT154)</f>
        <v>0</v>
      </c>
      <c r="GI154" s="326">
        <f t="shared" ref="GI154:GI168" si="1721">SUM(DE154*$BT154)</f>
        <v>0</v>
      </c>
      <c r="GJ154" s="326">
        <f t="shared" ref="GJ154:GJ168" si="1722">SUM(DF154*$BT154)</f>
        <v>0</v>
      </c>
      <c r="GK154" s="326">
        <f t="shared" ref="GK154:GK168" si="1723">SUM(DG154*$BT154)</f>
        <v>0</v>
      </c>
      <c r="GL154" s="326">
        <f t="shared" ref="GL154:GL168" si="1724">SUM(DH154*$BT154)</f>
        <v>0</v>
      </c>
      <c r="GM154" s="326">
        <f t="shared" ref="GM154:GM168" si="1725">SUM(DI154*$BT154)</f>
        <v>0</v>
      </c>
      <c r="GN154" s="326">
        <f t="shared" ref="GN154:GN168" si="1726">SUM(DJ154*$BT154)</f>
        <v>0</v>
      </c>
      <c r="GO154" s="326">
        <f t="shared" ref="GO154:GO168" si="1727">SUM(DK154*$BT154)</f>
        <v>0</v>
      </c>
      <c r="GP154" s="326">
        <f t="shared" ref="GP154:GP168" si="1728">SUM(DL154*$BT154)</f>
        <v>0</v>
      </c>
      <c r="GQ154" s="326">
        <f t="shared" ref="GQ154:GQ168" si="1729">SUM(DM154*$BT154)</f>
        <v>0</v>
      </c>
      <c r="GR154" s="899"/>
      <c r="GS154" s="899"/>
      <c r="GT154" s="899"/>
      <c r="GU154" s="899"/>
      <c r="GV154" s="899"/>
      <c r="GW154" s="899"/>
      <c r="GX154" s="899"/>
      <c r="GY154" s="899"/>
      <c r="GZ154" s="1374"/>
      <c r="HA154" s="1225">
        <f t="shared" ref="HA154:HA168" si="1730">SUM(LA154*($BT154/$HA$315)*BW$311)</f>
        <v>0</v>
      </c>
      <c r="HB154" s="1225">
        <f t="shared" ref="HB154:HB168" si="1731">SUM(LB154*($BT154/$HA$315)*BX$311)</f>
        <v>0</v>
      </c>
      <c r="HC154" s="1225">
        <f t="shared" ref="HC154:HC168" si="1732">SUM(LC154*($BT154/$HA$315)*BY$311)</f>
        <v>0</v>
      </c>
      <c r="HD154" s="542">
        <f t="shared" ref="HD154:HD168" si="1733">SUM(LD154*($BT154/$HA$315)*BZ$311)</f>
        <v>0</v>
      </c>
      <c r="HE154" s="542">
        <f t="shared" ref="HE154:HE168" si="1734">SUM(LE154*($BT154/$HA$315)*CA$311)</f>
        <v>0</v>
      </c>
      <c r="HF154" s="321">
        <f t="shared" ref="HF154:HF168" si="1735">SUM(LF154*($BT154/$HA$315)*CB$311)</f>
        <v>0</v>
      </c>
      <c r="HG154" s="547">
        <f t="shared" ref="HG154:HG168" si="1736">SUM(LG154*($BT154/$HA$315)*CC$311)</f>
        <v>0</v>
      </c>
      <c r="HH154" s="547">
        <f t="shared" ref="HH154:HH168" si="1737">SUM(LH154*($BT154/$HA$315)*CD$311)</f>
        <v>0</v>
      </c>
      <c r="HI154" s="547">
        <f t="shared" ref="HI154:HI168" si="1738">SUM(LI154*($BT154/$HA$315)*CE$311)</f>
        <v>0</v>
      </c>
      <c r="HJ154" s="547">
        <f t="shared" ref="HJ154:HJ168" si="1739">SUM(LJ154*($BT154/$HA$315)*CF$311)</f>
        <v>0</v>
      </c>
      <c r="HK154" s="547">
        <f t="shared" ref="HK154:HK168" si="1740">SUM(LK154*($BT154/$HA$315)*CG$311)</f>
        <v>0</v>
      </c>
      <c r="HL154" s="547">
        <f t="shared" ref="HL154:HL168" si="1741">SUM(LL154*($BT154/$HA$315)*CH$311)</f>
        <v>0</v>
      </c>
      <c r="HM154" s="547">
        <f t="shared" ref="HM154:HM168" si="1742">SUM(LM154*($BT154/$HA$315)*CI$311)</f>
        <v>0</v>
      </c>
      <c r="HN154" s="547">
        <f t="shared" ref="HN154:HN168" si="1743">SUM(LN154*($BT154/$HA$315)*CJ$311)</f>
        <v>2.709749009247028E-2</v>
      </c>
      <c r="HO154" s="1225">
        <f t="shared" ref="HO154:HO168" si="1744">SUM(LO154*($BT154/$HA$315))</f>
        <v>0</v>
      </c>
      <c r="HP154" s="542">
        <f t="shared" ref="HP154:HP168" si="1745">SUM(LP154*($BT154/$HA$315))</f>
        <v>0</v>
      </c>
      <c r="HQ154" s="321">
        <f t="shared" ref="HQ154:HQ168" si="1746">SUM(LQ154*($BT154/$HA$315))</f>
        <v>0</v>
      </c>
      <c r="HR154" s="547">
        <f t="shared" ref="HR154:HR168" si="1747">SUM(LR154*($BT154/$HA$315))</f>
        <v>0</v>
      </c>
      <c r="HS154" s="547">
        <f t="shared" ref="HS154:HS168" si="1748">SUM(LS154*($BT154/$HA$315))</f>
        <v>0</v>
      </c>
      <c r="HT154" s="547">
        <f t="shared" ref="HT154:HT168" si="1749">SUM(LT154*($BT154/$HA$315))</f>
        <v>0</v>
      </c>
      <c r="HU154" s="547">
        <f t="shared" ref="HU154:HU168" si="1750">SUM(LU154*($BT154/$HA$315))</f>
        <v>0</v>
      </c>
      <c r="HV154" s="931">
        <f t="shared" ref="HV154:HV168" si="1751">SUM(LV154*($BT154/$HA$315))</f>
        <v>0</v>
      </c>
      <c r="HW154" s="931">
        <f t="shared" ref="HW154:HW168" si="1752">SUM(LW154*($BT154/$HA$315))</f>
        <v>0</v>
      </c>
      <c r="HX154" s="931">
        <f t="shared" ref="HX154:HX168" si="1753">SUM(LX154*($BT154/$HA$315))</f>
        <v>0</v>
      </c>
      <c r="HY154" s="931">
        <f t="shared" ref="HY154:HY168" si="1754">SUM(LY154*($BT154/$HA$315))</f>
        <v>2.7741083223249669E-6</v>
      </c>
      <c r="HZ154" s="931">
        <f t="shared" ref="HZ154:HZ168" si="1755">SUM(LZ154*($BT154/$HA$315))</f>
        <v>0</v>
      </c>
      <c r="IA154" s="931">
        <f t="shared" ref="IA154:IA168" si="1756">SUM(MA154*($BT154/$HA$315))</f>
        <v>1.6644649933949801E-5</v>
      </c>
      <c r="IB154" s="931">
        <f t="shared" ref="IB154:IB168" si="1757">SUM(MB154*($BT154/$HA$315))</f>
        <v>0</v>
      </c>
      <c r="IC154" s="931">
        <f t="shared" ref="IC154:IC168" si="1758">SUM(MC154*($BT154/$HA$315))</f>
        <v>0</v>
      </c>
      <c r="ID154" s="1226">
        <f t="shared" ref="ID154:ID168" si="1759">SUM(MD154*($BT154/$HA$315))</f>
        <v>0</v>
      </c>
      <c r="IE154" s="1226">
        <f t="shared" ref="IE154:IE168" si="1760">SUM(ME154*($BT154/$HA$315))</f>
        <v>0</v>
      </c>
      <c r="IF154" s="1226">
        <f t="shared" ref="IF154:IF168" si="1761">SUM(MF154*($BT154/$HA$315))</f>
        <v>0</v>
      </c>
      <c r="IG154" s="1226">
        <f t="shared" ref="IG154:IG168" si="1762">SUM(MG154*($BT154/$HA$315))</f>
        <v>0</v>
      </c>
      <c r="IH154" s="1226">
        <f t="shared" ref="IH154:IH168" si="1763">SUM(MH154*($BT154/$HA$315))</f>
        <v>0</v>
      </c>
      <c r="II154" s="1226">
        <f t="shared" ref="II154:II168" si="1764">SUM(MI154*($BT154/$HA$315))</f>
        <v>0</v>
      </c>
      <c r="IJ154" s="1226">
        <f t="shared" ref="IJ154:IJ168" si="1765">SUM(MJ154*($BT154/$HA$315))</f>
        <v>0</v>
      </c>
      <c r="IK154" s="1226">
        <f t="shared" ref="IK154:IK168" si="1766">SUM(MK154*($BT154/$HA$315))</f>
        <v>0</v>
      </c>
      <c r="IL154" s="1226">
        <f t="shared" ref="IL154:IL168" si="1767">SUM(ML154*($BT154/$HA$315))</f>
        <v>0</v>
      </c>
      <c r="IM154" s="1226">
        <f t="shared" ref="IM154:IM168" si="1768">SUM(MM154*($BT154/$HA$315))</f>
        <v>0</v>
      </c>
      <c r="IN154" s="1226">
        <f t="shared" ref="IN154:IN168" si="1769">SUM(MN154*($BT154/$HA$315))</f>
        <v>0</v>
      </c>
      <c r="IO154" s="1226">
        <f t="shared" ref="IO154:IO168" si="1770">SUM(MO154*($BT154/$HA$315))</f>
        <v>0</v>
      </c>
      <c r="IP154" s="1226">
        <f t="shared" ref="IP154:IP168" si="1771">SUM(MP154*($BT154/$HA$315))</f>
        <v>0</v>
      </c>
      <c r="IQ154" s="1226">
        <f t="shared" ref="IQ154:IQ168" si="1772">SUM(MQ154*($BT154/$HA$315))</f>
        <v>0</v>
      </c>
      <c r="IR154" s="902"/>
      <c r="IS154" s="902"/>
      <c r="IT154" s="902"/>
      <c r="IU154" s="902"/>
      <c r="IV154" s="902"/>
      <c r="IW154" s="902"/>
      <c r="IX154" s="902"/>
      <c r="IY154" s="902"/>
      <c r="IZ154" s="1365"/>
      <c r="JA154" s="1231">
        <f t="shared" ref="JA154:KQ154" si="1773">SUM(BW154*$DP$14)</f>
        <v>0</v>
      </c>
      <c r="JB154" s="1231">
        <f t="shared" si="1773"/>
        <v>0</v>
      </c>
      <c r="JC154" s="1231">
        <f t="shared" si="1773"/>
        <v>0</v>
      </c>
      <c r="JD154" s="942">
        <f t="shared" si="1773"/>
        <v>0</v>
      </c>
      <c r="JE154" s="942">
        <f t="shared" si="1773"/>
        <v>0</v>
      </c>
      <c r="JF154" s="943">
        <f t="shared" si="1773"/>
        <v>0</v>
      </c>
      <c r="JG154" s="944">
        <f t="shared" si="1773"/>
        <v>0</v>
      </c>
      <c r="JH154" s="944">
        <f t="shared" si="1773"/>
        <v>0</v>
      </c>
      <c r="JI154" s="944">
        <f t="shared" si="1773"/>
        <v>0</v>
      </c>
      <c r="JJ154" s="944">
        <f t="shared" si="1773"/>
        <v>0</v>
      </c>
      <c r="JK154" s="944">
        <f t="shared" si="1773"/>
        <v>0</v>
      </c>
      <c r="JL154" s="944">
        <f t="shared" si="1773"/>
        <v>0</v>
      </c>
      <c r="JM154" s="944">
        <f t="shared" si="1773"/>
        <v>0</v>
      </c>
      <c r="JN154" s="944">
        <f t="shared" si="1773"/>
        <v>308</v>
      </c>
      <c r="JO154" s="1231">
        <f t="shared" si="1773"/>
        <v>0</v>
      </c>
      <c r="JP154" s="942">
        <f t="shared" si="1773"/>
        <v>0</v>
      </c>
      <c r="JQ154" s="943">
        <f t="shared" si="1773"/>
        <v>0</v>
      </c>
      <c r="JR154" s="944">
        <f t="shared" si="1773"/>
        <v>0</v>
      </c>
      <c r="JS154" s="944">
        <f t="shared" si="1773"/>
        <v>0</v>
      </c>
      <c r="JT154" s="944">
        <f t="shared" si="1773"/>
        <v>0</v>
      </c>
      <c r="JU154" s="944">
        <f t="shared" si="1773"/>
        <v>0</v>
      </c>
      <c r="JV154" s="945">
        <f t="shared" si="1773"/>
        <v>0</v>
      </c>
      <c r="JW154" s="945">
        <f t="shared" si="1773"/>
        <v>0</v>
      </c>
      <c r="JX154" s="945">
        <f t="shared" si="1773"/>
        <v>0</v>
      </c>
      <c r="JY154" s="945">
        <f t="shared" si="1773"/>
        <v>1.0500000000000001E-2</v>
      </c>
      <c r="JZ154" s="945">
        <f t="shared" si="1773"/>
        <v>0</v>
      </c>
      <c r="KA154" s="945">
        <f t="shared" si="1773"/>
        <v>6.3E-2</v>
      </c>
      <c r="KB154" s="945">
        <f t="shared" si="1773"/>
        <v>0</v>
      </c>
      <c r="KC154" s="945">
        <f t="shared" si="1773"/>
        <v>0</v>
      </c>
      <c r="KD154" s="946">
        <f t="shared" si="1773"/>
        <v>0</v>
      </c>
      <c r="KE154" s="946">
        <f t="shared" si="1773"/>
        <v>0</v>
      </c>
      <c r="KF154" s="946">
        <f t="shared" si="1773"/>
        <v>0</v>
      </c>
      <c r="KG154" s="946">
        <f t="shared" si="1773"/>
        <v>0</v>
      </c>
      <c r="KH154" s="946">
        <f t="shared" si="1773"/>
        <v>0</v>
      </c>
      <c r="KI154" s="946">
        <f t="shared" si="1773"/>
        <v>0</v>
      </c>
      <c r="KJ154" s="946">
        <f t="shared" si="1773"/>
        <v>0</v>
      </c>
      <c r="KK154" s="946">
        <f t="shared" si="1773"/>
        <v>0</v>
      </c>
      <c r="KL154" s="946">
        <f t="shared" si="1773"/>
        <v>0</v>
      </c>
      <c r="KM154" s="946">
        <f t="shared" si="1773"/>
        <v>0</v>
      </c>
      <c r="KN154" s="946">
        <f t="shared" si="1773"/>
        <v>0</v>
      </c>
      <c r="KO154" s="946">
        <f t="shared" si="1773"/>
        <v>0</v>
      </c>
      <c r="KP154" s="946">
        <f t="shared" si="1773"/>
        <v>0</v>
      </c>
      <c r="KQ154" s="946">
        <f t="shared" si="1773"/>
        <v>0</v>
      </c>
      <c r="KR154" s="898"/>
      <c r="KS154" s="898"/>
      <c r="KT154" s="898"/>
      <c r="KU154" s="898"/>
      <c r="KV154" s="898"/>
      <c r="KW154" s="898"/>
      <c r="KX154" s="898"/>
      <c r="KY154" s="898"/>
      <c r="KZ154" s="1363"/>
      <c r="LA154" s="1217">
        <f t="shared" ref="LA154:MM154" si="1774">SUM(JA154/$DO$14)</f>
        <v>0</v>
      </c>
      <c r="LB154" s="1217">
        <f t="shared" si="1774"/>
        <v>0</v>
      </c>
      <c r="LC154" s="1217">
        <f t="shared" si="1774"/>
        <v>0</v>
      </c>
      <c r="LD154" s="545">
        <f t="shared" si="1774"/>
        <v>0</v>
      </c>
      <c r="LE154" s="545">
        <f t="shared" si="1774"/>
        <v>0</v>
      </c>
      <c r="LF154" s="329">
        <f t="shared" si="1774"/>
        <v>0</v>
      </c>
      <c r="LG154" s="550">
        <f t="shared" si="1774"/>
        <v>0</v>
      </c>
      <c r="LH154" s="550">
        <f t="shared" si="1774"/>
        <v>0</v>
      </c>
      <c r="LI154" s="550">
        <f t="shared" si="1774"/>
        <v>0</v>
      </c>
      <c r="LJ154" s="550">
        <f t="shared" si="1774"/>
        <v>0</v>
      </c>
      <c r="LK154" s="550">
        <f t="shared" si="1774"/>
        <v>0</v>
      </c>
      <c r="LL154" s="550">
        <f t="shared" si="1774"/>
        <v>0</v>
      </c>
      <c r="LM154" s="550">
        <f t="shared" si="1774"/>
        <v>0</v>
      </c>
      <c r="LN154" s="550">
        <f t="shared" si="1774"/>
        <v>616</v>
      </c>
      <c r="LO154" s="1217">
        <f t="shared" si="1774"/>
        <v>0</v>
      </c>
      <c r="LP154" s="1217">
        <f t="shared" si="1774"/>
        <v>0</v>
      </c>
      <c r="LQ154" s="1217">
        <f t="shared" si="1774"/>
        <v>0</v>
      </c>
      <c r="LR154" s="550">
        <f t="shared" si="1774"/>
        <v>0</v>
      </c>
      <c r="LS154" s="550">
        <f t="shared" si="1774"/>
        <v>0</v>
      </c>
      <c r="LT154" s="550">
        <f t="shared" si="1774"/>
        <v>0</v>
      </c>
      <c r="LU154" s="550">
        <f t="shared" si="1774"/>
        <v>0</v>
      </c>
      <c r="LV154" s="932">
        <f t="shared" si="1774"/>
        <v>0</v>
      </c>
      <c r="LW154" s="932">
        <f t="shared" si="1774"/>
        <v>0</v>
      </c>
      <c r="LX154" s="932">
        <f t="shared" si="1774"/>
        <v>0</v>
      </c>
      <c r="LY154" s="932">
        <f t="shared" si="1774"/>
        <v>2.1000000000000001E-2</v>
      </c>
      <c r="LZ154" s="932">
        <f t="shared" si="1774"/>
        <v>0</v>
      </c>
      <c r="MA154" s="932">
        <f t="shared" si="1774"/>
        <v>0.126</v>
      </c>
      <c r="MB154" s="932">
        <f t="shared" si="1774"/>
        <v>0</v>
      </c>
      <c r="MC154" s="932">
        <f t="shared" si="1774"/>
        <v>0</v>
      </c>
      <c r="MD154" s="932">
        <f t="shared" si="1774"/>
        <v>0</v>
      </c>
      <c r="ME154" s="327">
        <f t="shared" si="1774"/>
        <v>0</v>
      </c>
      <c r="MF154" s="327">
        <f t="shared" si="1774"/>
        <v>0</v>
      </c>
      <c r="MG154" s="327">
        <f t="shared" si="1774"/>
        <v>0</v>
      </c>
      <c r="MH154" s="327">
        <f t="shared" si="1774"/>
        <v>0</v>
      </c>
      <c r="MI154" s="327">
        <f t="shared" si="1774"/>
        <v>0</v>
      </c>
      <c r="MJ154" s="327">
        <f t="shared" si="1774"/>
        <v>0</v>
      </c>
      <c r="MK154" s="327">
        <f t="shared" si="1774"/>
        <v>0</v>
      </c>
      <c r="ML154" s="327">
        <f t="shared" si="1774"/>
        <v>0</v>
      </c>
      <c r="MM154" s="327">
        <f t="shared" si="1774"/>
        <v>0</v>
      </c>
      <c r="MN154" s="327">
        <f t="shared" ref="MN154:MP154" si="1775">SUM(KN154/$DO$14)</f>
        <v>0</v>
      </c>
      <c r="MO154" s="327">
        <f t="shared" si="1775"/>
        <v>0</v>
      </c>
      <c r="MP154" s="327">
        <f t="shared" si="1775"/>
        <v>0</v>
      </c>
      <c r="MQ154" s="327">
        <f>SUM(KQ154/$DO$14)</f>
        <v>0</v>
      </c>
    </row>
    <row r="155" spans="1:355" s="317" customFormat="1" ht="15" hidden="1" customHeight="1" outlineLevel="1" thickTop="1" thickBot="1" x14ac:dyDescent="0.3">
      <c r="A155" s="380"/>
      <c r="B155" s="1923" t="str">
        <f>$B$35</f>
        <v>Expert Heavy</v>
      </c>
      <c r="C155" s="1924"/>
      <c r="D155" s="653">
        <v>1</v>
      </c>
      <c r="E155" s="841"/>
      <c r="F155" s="319"/>
      <c r="G155" s="1923"/>
      <c r="H155" s="1924"/>
      <c r="I155" s="781"/>
      <c r="J155" s="841"/>
      <c r="K155" s="319"/>
      <c r="L155" s="782"/>
      <c r="M155" s="842">
        <f>((E150*L155)/1)*(D155)</f>
        <v>0</v>
      </c>
      <c r="N155" s="784">
        <f t="shared" si="1662"/>
        <v>0</v>
      </c>
      <c r="O155" s="1534"/>
      <c r="P155" s="789">
        <v>2</v>
      </c>
      <c r="Q155" s="842">
        <f>((E150*P155)/1)*(D155)</f>
        <v>60</v>
      </c>
      <c r="R155" s="784">
        <f t="shared" si="1663"/>
        <v>164.99531453680223</v>
      </c>
      <c r="S155" s="1534"/>
      <c r="T155" s="789">
        <v>5.7</v>
      </c>
      <c r="U155" s="842">
        <f>((E150*T155)/1)*(D155)</f>
        <v>171</v>
      </c>
      <c r="V155" s="784">
        <f t="shared" si="1664"/>
        <v>297.59448256606322</v>
      </c>
      <c r="W155" s="1534"/>
      <c r="X155" s="789">
        <v>6.6</v>
      </c>
      <c r="Y155" s="842">
        <f>((E150*X155)/1)*(D155)</f>
        <v>198</v>
      </c>
      <c r="Z155" s="784">
        <f t="shared" si="1665"/>
        <v>219.56813047400831</v>
      </c>
      <c r="AA155" s="1534"/>
      <c r="AB155" s="789">
        <v>6.6</v>
      </c>
      <c r="AC155" s="842">
        <f>((E150*AB155)/1)*(D155)</f>
        <v>198</v>
      </c>
      <c r="AD155" s="784">
        <f t="shared" si="1666"/>
        <v>273.88155313768971</v>
      </c>
      <c r="AE155" s="1534"/>
      <c r="AF155" s="789">
        <v>1</v>
      </c>
      <c r="AG155" s="842">
        <f>((E150*AF155)/1)*(D155)</f>
        <v>30</v>
      </c>
      <c r="AH155" s="784">
        <f t="shared" si="1667"/>
        <v>35.803744531444956</v>
      </c>
      <c r="AI155" s="1534"/>
      <c r="AJ155" s="789">
        <v>2</v>
      </c>
      <c r="AK155" s="842">
        <f>((E150*AJ155)/1)*(D155)</f>
        <v>60</v>
      </c>
      <c r="AL155" s="784">
        <f t="shared" si="1668"/>
        <v>22.869226190941465</v>
      </c>
      <c r="AM155" s="1534"/>
      <c r="AN155" s="789"/>
      <c r="AO155" s="833">
        <f>((E150*AN155)/1)*(D155)</f>
        <v>0</v>
      </c>
      <c r="AP155" s="784">
        <f t="shared" si="1669"/>
        <v>0</v>
      </c>
      <c r="AQ155" s="1534"/>
      <c r="AR155" s="789"/>
      <c r="AS155" s="842">
        <f>((E150*AR155)/1)*(D155)</f>
        <v>0</v>
      </c>
      <c r="AT155" s="784">
        <f t="shared" si="1670"/>
        <v>0</v>
      </c>
      <c r="AU155" s="1534"/>
      <c r="AV155" s="789"/>
      <c r="AW155" s="842">
        <f>((E150*AV155)/1)*(D155)</f>
        <v>0</v>
      </c>
      <c r="AX155" s="784">
        <f t="shared" si="1671"/>
        <v>0</v>
      </c>
      <c r="AY155" s="1534"/>
      <c r="AZ155" s="789"/>
      <c r="BA155" s="842">
        <f>((E150*AZ155)/1)*(D155)</f>
        <v>0</v>
      </c>
      <c r="BB155" s="784">
        <f t="shared" si="1672"/>
        <v>0</v>
      </c>
      <c r="BC155" s="649"/>
      <c r="BD155" s="840"/>
      <c r="BE155" s="842">
        <f>((E150*BD155)/1)*(D155)</f>
        <v>0</v>
      </c>
      <c r="BF155" s="319"/>
      <c r="BG155" s="880">
        <f t="shared" si="1673"/>
        <v>2.0294249028738998</v>
      </c>
      <c r="BH155" s="881">
        <f t="shared" si="1674"/>
        <v>2.0403013995713897</v>
      </c>
      <c r="BI155" s="786">
        <f t="shared" si="1675"/>
        <v>1020.1506997856949</v>
      </c>
      <c r="BJ155" s="792"/>
      <c r="BK155" s="786">
        <f t="shared" si="1676"/>
        <v>1428.2109796999728</v>
      </c>
      <c r="BL155" s="1943" t="s">
        <v>1369</v>
      </c>
      <c r="BM155" s="1830"/>
      <c r="BN155" s="1944"/>
      <c r="BO155" s="1580"/>
      <c r="BP155" s="1580"/>
      <c r="BQ155" s="1484"/>
      <c r="BR155" s="734">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123.74648590260169</v>
      </c>
      <c r="BS155" s="692">
        <f t="shared" si="1685"/>
        <v>37.320368764276694</v>
      </c>
      <c r="BT155" s="693">
        <f>P151</f>
        <v>1.5</v>
      </c>
      <c r="BU155" s="1146" t="str">
        <f>$BU$15</f>
        <v>GH CALiMAGic</v>
      </c>
      <c r="BV155" s="1155" t="str">
        <f>$BV$15</f>
        <v>Vigor</v>
      </c>
      <c r="BW155" s="1239">
        <f>BW$15</f>
        <v>0</v>
      </c>
      <c r="BX155" s="1239">
        <f t="shared" ref="BX155:DM155" si="1776">BX$15</f>
        <v>0.01</v>
      </c>
      <c r="BY155" s="1239">
        <f t="shared" si="1776"/>
        <v>0</v>
      </c>
      <c r="BZ155" s="1240">
        <f t="shared" si="1776"/>
        <v>0</v>
      </c>
      <c r="CA155" s="1240">
        <f t="shared" si="1776"/>
        <v>0</v>
      </c>
      <c r="CB155" s="1241">
        <f t="shared" si="1776"/>
        <v>0</v>
      </c>
      <c r="CC155" s="1242">
        <f t="shared" si="1776"/>
        <v>0</v>
      </c>
      <c r="CD155" s="1242">
        <f t="shared" si="1776"/>
        <v>0</v>
      </c>
      <c r="CE155" s="1242">
        <f t="shared" si="1776"/>
        <v>0</v>
      </c>
      <c r="CF155" s="1242">
        <f t="shared" si="1776"/>
        <v>0</v>
      </c>
      <c r="CG155" s="1242">
        <f t="shared" si="1776"/>
        <v>0</v>
      </c>
      <c r="CH155" s="1242">
        <f t="shared" si="1776"/>
        <v>0</v>
      </c>
      <c r="CI155" s="1242">
        <f t="shared" si="1776"/>
        <v>0</v>
      </c>
      <c r="CJ155" s="1242">
        <f t="shared" si="1776"/>
        <v>0</v>
      </c>
      <c r="CK155" s="1239">
        <f t="shared" si="1776"/>
        <v>0</v>
      </c>
      <c r="CL155" s="1240">
        <f t="shared" si="1776"/>
        <v>0</v>
      </c>
      <c r="CM155" s="1241">
        <f t="shared" si="1776"/>
        <v>0</v>
      </c>
      <c r="CN155" s="1242">
        <f t="shared" si="1776"/>
        <v>1.4999999999999999E-2</v>
      </c>
      <c r="CO155" s="1242">
        <f t="shared" si="1776"/>
        <v>0.05</v>
      </c>
      <c r="CP155" s="1242">
        <f t="shared" si="1776"/>
        <v>0</v>
      </c>
      <c r="CQ155" s="1242">
        <f t="shared" si="1776"/>
        <v>0</v>
      </c>
      <c r="CR155" s="1243">
        <f t="shared" si="1776"/>
        <v>0</v>
      </c>
      <c r="CS155" s="1243">
        <f t="shared" si="1776"/>
        <v>1E-3</v>
      </c>
      <c r="CT155" s="1243">
        <f t="shared" si="1776"/>
        <v>0</v>
      </c>
      <c r="CU155" s="1243">
        <f t="shared" si="1776"/>
        <v>0</v>
      </c>
      <c r="CV155" s="1243">
        <f t="shared" si="1776"/>
        <v>0</v>
      </c>
      <c r="CW155" s="1243">
        <f t="shared" si="1776"/>
        <v>0</v>
      </c>
      <c r="CX155" s="1243">
        <f t="shared" si="1776"/>
        <v>0</v>
      </c>
      <c r="CY155" s="1243">
        <f t="shared" si="1776"/>
        <v>0</v>
      </c>
      <c r="CZ155" s="1244">
        <f t="shared" si="1776"/>
        <v>0</v>
      </c>
      <c r="DA155" s="1244">
        <f t="shared" si="1776"/>
        <v>0</v>
      </c>
      <c r="DB155" s="1244">
        <f t="shared" si="1776"/>
        <v>0</v>
      </c>
      <c r="DC155" s="1244">
        <f t="shared" si="1776"/>
        <v>0</v>
      </c>
      <c r="DD155" s="1244">
        <f t="shared" si="1776"/>
        <v>0</v>
      </c>
      <c r="DE155" s="1244">
        <f t="shared" si="1776"/>
        <v>0</v>
      </c>
      <c r="DF155" s="1244">
        <f t="shared" si="1776"/>
        <v>0</v>
      </c>
      <c r="DG155" s="1244">
        <f t="shared" si="1776"/>
        <v>0</v>
      </c>
      <c r="DH155" s="1244">
        <f t="shared" si="1776"/>
        <v>0</v>
      </c>
      <c r="DI155" s="1244">
        <f t="shared" si="1776"/>
        <v>0</v>
      </c>
      <c r="DJ155" s="1244">
        <f t="shared" si="1776"/>
        <v>0</v>
      </c>
      <c r="DK155" s="1244">
        <f t="shared" si="1776"/>
        <v>0</v>
      </c>
      <c r="DL155" s="1244">
        <f t="shared" si="1776"/>
        <v>0</v>
      </c>
      <c r="DM155" s="1244">
        <f t="shared" si="1776"/>
        <v>0</v>
      </c>
      <c r="DN155" s="933"/>
      <c r="DT155" s="739"/>
      <c r="EM155" s="898"/>
      <c r="EN155" s="898"/>
      <c r="EO155" s="898"/>
      <c r="EP155" s="898"/>
      <c r="EQ155" s="898"/>
      <c r="ER155" s="898"/>
      <c r="ES155" s="898"/>
      <c r="ET155" s="898"/>
      <c r="EU155" s="898"/>
      <c r="EV155" s="898"/>
      <c r="EW155" s="898"/>
      <c r="EX155" s="898"/>
      <c r="EY155" s="898"/>
      <c r="EZ155" s="1348" t="str">
        <f t="shared" si="1687"/>
        <v>GH CALiMAGic</v>
      </c>
      <c r="FA155" s="1224">
        <f t="shared" si="1688"/>
        <v>0</v>
      </c>
      <c r="FB155" s="1224">
        <f t="shared" si="1689"/>
        <v>1.4999999999999999E-2</v>
      </c>
      <c r="FC155" s="1224">
        <f t="shared" si="1690"/>
        <v>0</v>
      </c>
      <c r="FD155" s="544">
        <f t="shared" si="1691"/>
        <v>0</v>
      </c>
      <c r="FE155" s="544">
        <f t="shared" si="1692"/>
        <v>0</v>
      </c>
      <c r="FF155" s="324">
        <f t="shared" si="1693"/>
        <v>0</v>
      </c>
      <c r="FG155" s="549">
        <f t="shared" si="1694"/>
        <v>0</v>
      </c>
      <c r="FH155" s="549">
        <f t="shared" si="1695"/>
        <v>0</v>
      </c>
      <c r="FI155" s="549">
        <f t="shared" si="1696"/>
        <v>0</v>
      </c>
      <c r="FJ155" s="549">
        <f t="shared" si="1697"/>
        <v>0</v>
      </c>
      <c r="FK155" s="549">
        <f t="shared" si="1698"/>
        <v>0</v>
      </c>
      <c r="FL155" s="549">
        <f t="shared" si="1699"/>
        <v>0</v>
      </c>
      <c r="FM155" s="549">
        <f t="shared" si="1700"/>
        <v>0</v>
      </c>
      <c r="FN155" s="549">
        <f t="shared" si="1701"/>
        <v>0</v>
      </c>
      <c r="FO155" s="1203">
        <f t="shared" si="1702"/>
        <v>1.4999999999999999E-2</v>
      </c>
      <c r="FP155" s="544">
        <f t="shared" si="1703"/>
        <v>0</v>
      </c>
      <c r="FQ155" s="324">
        <f t="shared" si="1704"/>
        <v>0</v>
      </c>
      <c r="FR155" s="548">
        <f t="shared" si="1705"/>
        <v>2.2499999999999999E-2</v>
      </c>
      <c r="FS155" s="548">
        <f t="shared" si="1706"/>
        <v>7.5000000000000011E-2</v>
      </c>
      <c r="FT155" s="548">
        <f t="shared" ref="FT155:FT168" si="1777">SUM($CP155*$BT155) +$FK155</f>
        <v>0</v>
      </c>
      <c r="FU155" s="548">
        <f t="shared" si="1707"/>
        <v>0</v>
      </c>
      <c r="FV155" s="928">
        <f t="shared" si="1708"/>
        <v>0</v>
      </c>
      <c r="FW155" s="928">
        <f t="shared" si="1709"/>
        <v>1.5E-3</v>
      </c>
      <c r="FX155" s="928">
        <f t="shared" si="1710"/>
        <v>0</v>
      </c>
      <c r="FY155" s="928">
        <f t="shared" si="1711"/>
        <v>0</v>
      </c>
      <c r="FZ155" s="928">
        <f t="shared" si="1712"/>
        <v>0</v>
      </c>
      <c r="GA155" s="928">
        <f t="shared" si="1713"/>
        <v>0</v>
      </c>
      <c r="GB155" s="928">
        <f t="shared" si="1714"/>
        <v>0</v>
      </c>
      <c r="GC155" s="928">
        <f t="shared" si="1715"/>
        <v>0</v>
      </c>
      <c r="GD155" s="326">
        <f t="shared" si="1716"/>
        <v>0</v>
      </c>
      <c r="GE155" s="326">
        <f t="shared" si="1717"/>
        <v>0</v>
      </c>
      <c r="GF155" s="326">
        <f t="shared" si="1718"/>
        <v>0</v>
      </c>
      <c r="GG155" s="326">
        <f t="shared" si="1719"/>
        <v>0</v>
      </c>
      <c r="GH155" s="326">
        <f t="shared" si="1720"/>
        <v>0</v>
      </c>
      <c r="GI155" s="326">
        <f t="shared" si="1721"/>
        <v>0</v>
      </c>
      <c r="GJ155" s="326">
        <f t="shared" si="1722"/>
        <v>0</v>
      </c>
      <c r="GK155" s="326">
        <f t="shared" si="1723"/>
        <v>0</v>
      </c>
      <c r="GL155" s="326">
        <f t="shared" si="1724"/>
        <v>0</v>
      </c>
      <c r="GM155" s="326">
        <f t="shared" si="1725"/>
        <v>0</v>
      </c>
      <c r="GN155" s="326">
        <f t="shared" si="1726"/>
        <v>0</v>
      </c>
      <c r="GO155" s="326">
        <f t="shared" si="1727"/>
        <v>0</v>
      </c>
      <c r="GP155" s="326">
        <f t="shared" si="1728"/>
        <v>0</v>
      </c>
      <c r="GQ155" s="326">
        <f t="shared" si="1729"/>
        <v>0</v>
      </c>
      <c r="GR155" s="899"/>
      <c r="GS155" s="899"/>
      <c r="GT155" s="899"/>
      <c r="GU155" s="899"/>
      <c r="GV155" s="899"/>
      <c r="GW155" s="899"/>
      <c r="GX155" s="899"/>
      <c r="GY155" s="899"/>
      <c r="GZ155" s="1374"/>
      <c r="HA155" s="1225">
        <f t="shared" si="1730"/>
        <v>0</v>
      </c>
      <c r="HB155" s="1225">
        <f t="shared" si="1731"/>
        <v>4.9105748374048287E-3</v>
      </c>
      <c r="HC155" s="1225">
        <f t="shared" si="1732"/>
        <v>0</v>
      </c>
      <c r="HD155" s="542">
        <f t="shared" si="1733"/>
        <v>0</v>
      </c>
      <c r="HE155" s="542">
        <f t="shared" si="1734"/>
        <v>0</v>
      </c>
      <c r="HF155" s="321">
        <f t="shared" si="1735"/>
        <v>0</v>
      </c>
      <c r="HG155" s="547">
        <f t="shared" si="1736"/>
        <v>0</v>
      </c>
      <c r="HH155" s="547">
        <f t="shared" si="1737"/>
        <v>0</v>
      </c>
      <c r="HI155" s="547">
        <f t="shared" si="1738"/>
        <v>0</v>
      </c>
      <c r="HJ155" s="547">
        <f t="shared" si="1739"/>
        <v>0</v>
      </c>
      <c r="HK155" s="547">
        <f t="shared" si="1740"/>
        <v>0</v>
      </c>
      <c r="HL155" s="547">
        <f t="shared" si="1741"/>
        <v>0</v>
      </c>
      <c r="HM155" s="547">
        <f t="shared" si="1742"/>
        <v>0</v>
      </c>
      <c r="HN155" s="547">
        <f t="shared" si="1743"/>
        <v>0</v>
      </c>
      <c r="HO155" s="1225">
        <f t="shared" si="1744"/>
        <v>0</v>
      </c>
      <c r="HP155" s="542">
        <f t="shared" si="1745"/>
        <v>0</v>
      </c>
      <c r="HQ155" s="321">
        <f t="shared" si="1746"/>
        <v>0</v>
      </c>
      <c r="HR155" s="547">
        <f t="shared" si="1747"/>
        <v>7.3658622561072438E-3</v>
      </c>
      <c r="HS155" s="547">
        <f t="shared" si="1748"/>
        <v>2.4552874187024145E-2</v>
      </c>
      <c r="HT155" s="547">
        <f t="shared" si="1749"/>
        <v>0</v>
      </c>
      <c r="HU155" s="547">
        <f t="shared" si="1750"/>
        <v>0</v>
      </c>
      <c r="HV155" s="931">
        <f t="shared" si="1751"/>
        <v>0</v>
      </c>
      <c r="HW155" s="931">
        <f t="shared" si="1752"/>
        <v>4.9105748374048293E-4</v>
      </c>
      <c r="HX155" s="931">
        <f t="shared" si="1753"/>
        <v>0</v>
      </c>
      <c r="HY155" s="931">
        <f t="shared" si="1754"/>
        <v>0</v>
      </c>
      <c r="HZ155" s="931">
        <f t="shared" si="1755"/>
        <v>0</v>
      </c>
      <c r="IA155" s="931">
        <f t="shared" si="1756"/>
        <v>0</v>
      </c>
      <c r="IB155" s="931">
        <f t="shared" si="1757"/>
        <v>0</v>
      </c>
      <c r="IC155" s="931">
        <f t="shared" si="1758"/>
        <v>0</v>
      </c>
      <c r="ID155" s="1226">
        <f t="shared" si="1759"/>
        <v>0</v>
      </c>
      <c r="IE155" s="1226">
        <f t="shared" si="1760"/>
        <v>0</v>
      </c>
      <c r="IF155" s="1226">
        <f t="shared" si="1761"/>
        <v>0</v>
      </c>
      <c r="IG155" s="1226">
        <f t="shared" si="1762"/>
        <v>0</v>
      </c>
      <c r="IH155" s="1226">
        <f t="shared" si="1763"/>
        <v>0</v>
      </c>
      <c r="II155" s="1226">
        <f t="shared" si="1764"/>
        <v>0</v>
      </c>
      <c r="IJ155" s="1226">
        <f t="shared" si="1765"/>
        <v>0</v>
      </c>
      <c r="IK155" s="1226">
        <f t="shared" si="1766"/>
        <v>0</v>
      </c>
      <c r="IL155" s="1226">
        <f t="shared" si="1767"/>
        <v>0</v>
      </c>
      <c r="IM155" s="1226">
        <f t="shared" si="1768"/>
        <v>0</v>
      </c>
      <c r="IN155" s="1226">
        <f t="shared" si="1769"/>
        <v>0</v>
      </c>
      <c r="IO155" s="1226">
        <f t="shared" si="1770"/>
        <v>0</v>
      </c>
      <c r="IP155" s="1226">
        <f t="shared" si="1771"/>
        <v>0</v>
      </c>
      <c r="IQ155" s="1226">
        <f t="shared" si="1772"/>
        <v>0</v>
      </c>
      <c r="IR155" s="902"/>
      <c r="IS155" s="902"/>
      <c r="IT155" s="902"/>
      <c r="IU155" s="902"/>
      <c r="IV155" s="902"/>
      <c r="IW155" s="902"/>
      <c r="IX155" s="902"/>
      <c r="IY155" s="902"/>
      <c r="IZ155" s="1365"/>
      <c r="JA155" s="1231">
        <f t="shared" ref="JA155:KQ155" si="1778">SUM(BW155*$DP$15)</f>
        <v>0</v>
      </c>
      <c r="JB155" s="1231">
        <f t="shared" si="1778"/>
        <v>46.9</v>
      </c>
      <c r="JC155" s="1231">
        <f t="shared" si="1778"/>
        <v>0</v>
      </c>
      <c r="JD155" s="942">
        <f t="shared" si="1778"/>
        <v>0</v>
      </c>
      <c r="JE155" s="942">
        <f t="shared" si="1778"/>
        <v>0</v>
      </c>
      <c r="JF155" s="943">
        <f t="shared" si="1778"/>
        <v>0</v>
      </c>
      <c r="JG155" s="944">
        <f t="shared" si="1778"/>
        <v>0</v>
      </c>
      <c r="JH155" s="944">
        <f t="shared" si="1778"/>
        <v>0</v>
      </c>
      <c r="JI155" s="944">
        <f t="shared" si="1778"/>
        <v>0</v>
      </c>
      <c r="JJ155" s="944">
        <f t="shared" si="1778"/>
        <v>0</v>
      </c>
      <c r="JK155" s="944">
        <f t="shared" si="1778"/>
        <v>0</v>
      </c>
      <c r="JL155" s="944">
        <f t="shared" si="1778"/>
        <v>0</v>
      </c>
      <c r="JM155" s="944">
        <f t="shared" si="1778"/>
        <v>0</v>
      </c>
      <c r="JN155" s="944">
        <f t="shared" si="1778"/>
        <v>0</v>
      </c>
      <c r="JO155" s="1231">
        <f t="shared" si="1778"/>
        <v>0</v>
      </c>
      <c r="JP155" s="942">
        <f t="shared" si="1778"/>
        <v>0</v>
      </c>
      <c r="JQ155" s="943">
        <f t="shared" si="1778"/>
        <v>0</v>
      </c>
      <c r="JR155" s="944">
        <f t="shared" si="1778"/>
        <v>70.349999999999994</v>
      </c>
      <c r="JS155" s="944">
        <f t="shared" si="1778"/>
        <v>234.5</v>
      </c>
      <c r="JT155" s="944">
        <f t="shared" si="1778"/>
        <v>0</v>
      </c>
      <c r="JU155" s="944">
        <f t="shared" si="1778"/>
        <v>0</v>
      </c>
      <c r="JV155" s="945">
        <f t="shared" si="1778"/>
        <v>0</v>
      </c>
      <c r="JW155" s="945">
        <f t="shared" si="1778"/>
        <v>4.6900000000000004</v>
      </c>
      <c r="JX155" s="945">
        <f t="shared" si="1778"/>
        <v>0</v>
      </c>
      <c r="JY155" s="945">
        <f t="shared" si="1778"/>
        <v>0</v>
      </c>
      <c r="JZ155" s="945">
        <f t="shared" si="1778"/>
        <v>0</v>
      </c>
      <c r="KA155" s="945">
        <f t="shared" si="1778"/>
        <v>0</v>
      </c>
      <c r="KB155" s="945">
        <f t="shared" si="1778"/>
        <v>0</v>
      </c>
      <c r="KC155" s="945">
        <f t="shared" si="1778"/>
        <v>0</v>
      </c>
      <c r="KD155" s="946">
        <f t="shared" si="1778"/>
        <v>0</v>
      </c>
      <c r="KE155" s="946">
        <f t="shared" si="1778"/>
        <v>0</v>
      </c>
      <c r="KF155" s="946">
        <f t="shared" si="1778"/>
        <v>0</v>
      </c>
      <c r="KG155" s="946">
        <f t="shared" si="1778"/>
        <v>0</v>
      </c>
      <c r="KH155" s="946">
        <f t="shared" si="1778"/>
        <v>0</v>
      </c>
      <c r="KI155" s="946">
        <f t="shared" si="1778"/>
        <v>0</v>
      </c>
      <c r="KJ155" s="946">
        <f t="shared" si="1778"/>
        <v>0</v>
      </c>
      <c r="KK155" s="946">
        <f t="shared" si="1778"/>
        <v>0</v>
      </c>
      <c r="KL155" s="946">
        <f t="shared" si="1778"/>
        <v>0</v>
      </c>
      <c r="KM155" s="946">
        <f t="shared" si="1778"/>
        <v>0</v>
      </c>
      <c r="KN155" s="946">
        <f t="shared" si="1778"/>
        <v>0</v>
      </c>
      <c r="KO155" s="946">
        <f t="shared" si="1778"/>
        <v>0</v>
      </c>
      <c r="KP155" s="946">
        <f t="shared" si="1778"/>
        <v>0</v>
      </c>
      <c r="KQ155" s="946">
        <f t="shared" si="1778"/>
        <v>0</v>
      </c>
      <c r="KR155" s="898"/>
      <c r="KS155" s="898"/>
      <c r="KT155" s="898"/>
      <c r="KU155" s="898"/>
      <c r="KV155" s="898"/>
      <c r="KW155" s="898"/>
      <c r="KX155" s="898"/>
      <c r="KY155" s="898"/>
      <c r="KZ155" s="1363"/>
      <c r="LA155" s="1217">
        <f t="shared" ref="LA155:MM155" si="1779">SUM(JA155/$DO$15)</f>
        <v>0</v>
      </c>
      <c r="LB155" s="1217">
        <f t="shared" si="1779"/>
        <v>12.391017173051518</v>
      </c>
      <c r="LC155" s="1217">
        <f t="shared" si="1779"/>
        <v>0</v>
      </c>
      <c r="LD155" s="545">
        <f t="shared" si="1779"/>
        <v>0</v>
      </c>
      <c r="LE155" s="545">
        <f t="shared" si="1779"/>
        <v>0</v>
      </c>
      <c r="LF155" s="329">
        <f t="shared" si="1779"/>
        <v>0</v>
      </c>
      <c r="LG155" s="550">
        <f t="shared" si="1779"/>
        <v>0</v>
      </c>
      <c r="LH155" s="550">
        <f t="shared" si="1779"/>
        <v>0</v>
      </c>
      <c r="LI155" s="550">
        <f t="shared" si="1779"/>
        <v>0</v>
      </c>
      <c r="LJ155" s="550">
        <f t="shared" si="1779"/>
        <v>0</v>
      </c>
      <c r="LK155" s="550">
        <f t="shared" si="1779"/>
        <v>0</v>
      </c>
      <c r="LL155" s="550">
        <f t="shared" si="1779"/>
        <v>0</v>
      </c>
      <c r="LM155" s="550">
        <f t="shared" si="1779"/>
        <v>0</v>
      </c>
      <c r="LN155" s="550">
        <f t="shared" si="1779"/>
        <v>0</v>
      </c>
      <c r="LO155" s="1217">
        <f t="shared" si="1779"/>
        <v>0</v>
      </c>
      <c r="LP155" s="1217">
        <f t="shared" si="1779"/>
        <v>0</v>
      </c>
      <c r="LQ155" s="1217">
        <f t="shared" si="1779"/>
        <v>0</v>
      </c>
      <c r="LR155" s="550">
        <f t="shared" si="1779"/>
        <v>18.586525759577277</v>
      </c>
      <c r="LS155" s="550">
        <f t="shared" si="1779"/>
        <v>61.955085865257594</v>
      </c>
      <c r="LT155" s="550">
        <f t="shared" si="1779"/>
        <v>0</v>
      </c>
      <c r="LU155" s="550">
        <f t="shared" si="1779"/>
        <v>0</v>
      </c>
      <c r="LV155" s="932">
        <f t="shared" si="1779"/>
        <v>0</v>
      </c>
      <c r="LW155" s="932">
        <f t="shared" si="1779"/>
        <v>1.239101717305152</v>
      </c>
      <c r="LX155" s="932">
        <f t="shared" si="1779"/>
        <v>0</v>
      </c>
      <c r="LY155" s="932">
        <f t="shared" si="1779"/>
        <v>0</v>
      </c>
      <c r="LZ155" s="932">
        <f t="shared" si="1779"/>
        <v>0</v>
      </c>
      <c r="MA155" s="932">
        <f t="shared" si="1779"/>
        <v>0</v>
      </c>
      <c r="MB155" s="932">
        <f t="shared" si="1779"/>
        <v>0</v>
      </c>
      <c r="MC155" s="932">
        <f t="shared" si="1779"/>
        <v>0</v>
      </c>
      <c r="MD155" s="932">
        <f t="shared" si="1779"/>
        <v>0</v>
      </c>
      <c r="ME155" s="327">
        <f t="shared" si="1779"/>
        <v>0</v>
      </c>
      <c r="MF155" s="327">
        <f t="shared" si="1779"/>
        <v>0</v>
      </c>
      <c r="MG155" s="327">
        <f t="shared" si="1779"/>
        <v>0</v>
      </c>
      <c r="MH155" s="327">
        <f t="shared" si="1779"/>
        <v>0</v>
      </c>
      <c r="MI155" s="327">
        <f t="shared" si="1779"/>
        <v>0</v>
      </c>
      <c r="MJ155" s="327">
        <f t="shared" si="1779"/>
        <v>0</v>
      </c>
      <c r="MK155" s="327">
        <f t="shared" si="1779"/>
        <v>0</v>
      </c>
      <c r="ML155" s="327">
        <f t="shared" si="1779"/>
        <v>0</v>
      </c>
      <c r="MM155" s="327">
        <f t="shared" si="1779"/>
        <v>0</v>
      </c>
      <c r="MN155" s="327">
        <f t="shared" ref="MN155:MP155" si="1780">SUM(KN155/$DO$15)</f>
        <v>0</v>
      </c>
      <c r="MO155" s="327">
        <f t="shared" si="1780"/>
        <v>0</v>
      </c>
      <c r="MP155" s="327">
        <f t="shared" si="1780"/>
        <v>0</v>
      </c>
      <c r="MQ155" s="327">
        <f>SUM(KQ155/$DO$15)</f>
        <v>0</v>
      </c>
    </row>
    <row r="156" spans="1:355" s="317" customFormat="1" ht="15" hidden="1" customHeight="1" outlineLevel="1" thickTop="1" thickBot="1" x14ac:dyDescent="0.3">
      <c r="A156" s="380"/>
      <c r="B156" s="1928" t="str">
        <f>$B$36</f>
        <v>Full Light</v>
      </c>
      <c r="C156" s="1924"/>
      <c r="D156" s="653">
        <v>1</v>
      </c>
      <c r="E156" s="836"/>
      <c r="F156" s="319"/>
      <c r="G156" s="1928"/>
      <c r="H156" s="1924"/>
      <c r="I156" s="788"/>
      <c r="J156" s="836"/>
      <c r="K156" s="319"/>
      <c r="L156" s="782"/>
      <c r="M156" s="837">
        <f>((E150*L156)/1)*(D156)</f>
        <v>0</v>
      </c>
      <c r="N156" s="784">
        <f t="shared" si="1662"/>
        <v>0</v>
      </c>
      <c r="O156" s="1534"/>
      <c r="P156" s="789">
        <v>1.8</v>
      </c>
      <c r="Q156" s="837">
        <f>((E150*P156)/1)*(D156)</f>
        <v>54</v>
      </c>
      <c r="R156" s="784">
        <f t="shared" si="1663"/>
        <v>148.49578308312201</v>
      </c>
      <c r="S156" s="1534"/>
      <c r="T156" s="789">
        <v>3.8</v>
      </c>
      <c r="U156" s="837">
        <f>((E150*T156)/1)*(D156)</f>
        <v>114</v>
      </c>
      <c r="V156" s="784">
        <f t="shared" si="1664"/>
        <v>198.3963217107088</v>
      </c>
      <c r="W156" s="1534"/>
      <c r="X156" s="789">
        <v>3.8</v>
      </c>
      <c r="Y156" s="837">
        <f>((E150*X156)/1)*(D156)</f>
        <v>114</v>
      </c>
      <c r="Z156" s="784">
        <f t="shared" si="1665"/>
        <v>126.41801451533813</v>
      </c>
      <c r="AA156" s="1534"/>
      <c r="AB156" s="789">
        <v>5.7</v>
      </c>
      <c r="AC156" s="837">
        <f>((E150*AB156)/1)*(D156)</f>
        <v>171</v>
      </c>
      <c r="AD156" s="784">
        <f t="shared" si="1666"/>
        <v>236.53406861891389</v>
      </c>
      <c r="AE156" s="1534"/>
      <c r="AF156" s="789">
        <v>1</v>
      </c>
      <c r="AG156" s="837">
        <f>((E150*AF156)/1)*(D156)</f>
        <v>30</v>
      </c>
      <c r="AH156" s="784">
        <f t="shared" si="1667"/>
        <v>35.803744531444956</v>
      </c>
      <c r="AI156" s="1534"/>
      <c r="AJ156" s="789">
        <v>1</v>
      </c>
      <c r="AK156" s="837">
        <f>((E150*AJ156)/1)*(D156)</f>
        <v>30</v>
      </c>
      <c r="AL156" s="784">
        <f t="shared" si="1668"/>
        <v>11.434613095470732</v>
      </c>
      <c r="AM156" s="1534"/>
      <c r="AN156" s="789"/>
      <c r="AO156" s="838">
        <f>((E150*AN156)/1)*(D156)</f>
        <v>0</v>
      </c>
      <c r="AP156" s="784">
        <f t="shared" si="1669"/>
        <v>0</v>
      </c>
      <c r="AQ156" s="1534"/>
      <c r="AR156" s="789"/>
      <c r="AS156" s="837">
        <f>((E150*AR156)/1)*(D156)</f>
        <v>0</v>
      </c>
      <c r="AT156" s="784">
        <f t="shared" si="1670"/>
        <v>0</v>
      </c>
      <c r="AU156" s="1534"/>
      <c r="AV156" s="789"/>
      <c r="AW156" s="837">
        <f>((E150*AV156)/1)*(D156)</f>
        <v>0</v>
      </c>
      <c r="AX156" s="784">
        <f t="shared" si="1671"/>
        <v>0</v>
      </c>
      <c r="AY156" s="1534"/>
      <c r="AZ156" s="789"/>
      <c r="BA156" s="837">
        <f>((E150*AZ156)/1)*(D156)</f>
        <v>0</v>
      </c>
      <c r="BB156" s="784">
        <f t="shared" si="1672"/>
        <v>0</v>
      </c>
      <c r="BC156" s="649"/>
      <c r="BD156" s="840"/>
      <c r="BE156" s="837">
        <f>((E150*BD156)/1)*(D156)</f>
        <v>0</v>
      </c>
      <c r="BF156" s="319"/>
      <c r="BG156" s="880">
        <f t="shared" si="1673"/>
        <v>1.5141650911099971</v>
      </c>
      <c r="BH156" s="881">
        <f t="shared" si="1674"/>
        <v>1.5250415878074872</v>
      </c>
      <c r="BI156" s="786">
        <f t="shared" si="1675"/>
        <v>762.52079390374365</v>
      </c>
      <c r="BJ156" s="792"/>
      <c r="BK156" s="786">
        <f t="shared" si="1676"/>
        <v>1067.5291114652412</v>
      </c>
      <c r="BL156" s="1948" t="s">
        <v>1363</v>
      </c>
      <c r="BM156" s="1949"/>
      <c r="BN156" s="1950"/>
      <c r="BO156" s="1580"/>
      <c r="BP156" s="1580"/>
      <c r="BQ156" s="1484"/>
      <c r="BR156" s="734">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198.39632171070883</v>
      </c>
      <c r="BS156" s="692">
        <f t="shared" si="1685"/>
        <v>136.46095492706556</v>
      </c>
      <c r="BT156" s="693">
        <f>T151</f>
        <v>3.8</v>
      </c>
      <c r="BU156" s="1146" t="str">
        <f>$BU$16</f>
        <v>GH FloraMicro</v>
      </c>
      <c r="BV156" s="1156" t="str">
        <f>$BV$16</f>
        <v>Micro</v>
      </c>
      <c r="BW156" s="1239">
        <f>BW$16</f>
        <v>3.0000000000000001E-3</v>
      </c>
      <c r="BX156" s="1239">
        <f t="shared" ref="BX156:DM156" si="1781">BX$16</f>
        <v>4.7E-2</v>
      </c>
      <c r="BY156" s="1239">
        <f t="shared" si="1781"/>
        <v>0</v>
      </c>
      <c r="BZ156" s="1240">
        <f t="shared" si="1781"/>
        <v>0</v>
      </c>
      <c r="CA156" s="1240">
        <f t="shared" si="1781"/>
        <v>0</v>
      </c>
      <c r="CB156" s="1241">
        <f t="shared" si="1781"/>
        <v>0.01</v>
      </c>
      <c r="CC156" s="1242">
        <f t="shared" si="1781"/>
        <v>0</v>
      </c>
      <c r="CD156" s="1242">
        <f t="shared" si="1781"/>
        <v>0</v>
      </c>
      <c r="CE156" s="1242">
        <f t="shared" si="1781"/>
        <v>0</v>
      </c>
      <c r="CF156" s="1242">
        <f t="shared" si="1781"/>
        <v>0</v>
      </c>
      <c r="CG156" s="1242">
        <f t="shared" si="1781"/>
        <v>0</v>
      </c>
      <c r="CH156" s="1242">
        <f t="shared" si="1781"/>
        <v>0</v>
      </c>
      <c r="CI156" s="1242">
        <f t="shared" si="1781"/>
        <v>0</v>
      </c>
      <c r="CJ156" s="1242">
        <f t="shared" si="1781"/>
        <v>0</v>
      </c>
      <c r="CK156" s="1239">
        <f t="shared" si="1781"/>
        <v>0</v>
      </c>
      <c r="CL156" s="1240">
        <f t="shared" si="1781"/>
        <v>0</v>
      </c>
      <c r="CM156" s="1241">
        <f t="shared" si="1781"/>
        <v>0</v>
      </c>
      <c r="CN156" s="1242">
        <f t="shared" si="1781"/>
        <v>0</v>
      </c>
      <c r="CO156" s="1242">
        <f t="shared" si="1781"/>
        <v>0.05</v>
      </c>
      <c r="CP156" s="1242">
        <f t="shared" si="1781"/>
        <v>0</v>
      </c>
      <c r="CQ156" s="1242">
        <f t="shared" si="1781"/>
        <v>0</v>
      </c>
      <c r="CR156" s="1243">
        <f t="shared" si="1781"/>
        <v>5.0000000000000004E-6</v>
      </c>
      <c r="CS156" s="1243">
        <f t="shared" si="1781"/>
        <v>1E-3</v>
      </c>
      <c r="CT156" s="1243">
        <f t="shared" si="1781"/>
        <v>5.0000000000000001E-4</v>
      </c>
      <c r="CU156" s="1243">
        <f t="shared" si="1781"/>
        <v>7.9999999999999996E-6</v>
      </c>
      <c r="CV156" s="1243">
        <f t="shared" si="1781"/>
        <v>1.4999999999999999E-4</v>
      </c>
      <c r="CW156" s="1243">
        <f t="shared" si="1781"/>
        <v>1E-4</v>
      </c>
      <c r="CX156" s="1243">
        <f t="shared" si="1781"/>
        <v>1E-4</v>
      </c>
      <c r="CY156" s="1243">
        <f t="shared" si="1781"/>
        <v>0</v>
      </c>
      <c r="CZ156" s="1244">
        <f t="shared" si="1781"/>
        <v>0</v>
      </c>
      <c r="DA156" s="1244">
        <f t="shared" si="1781"/>
        <v>0</v>
      </c>
      <c r="DB156" s="1244">
        <f t="shared" si="1781"/>
        <v>0</v>
      </c>
      <c r="DC156" s="1244">
        <f t="shared" si="1781"/>
        <v>0</v>
      </c>
      <c r="DD156" s="1244">
        <f t="shared" si="1781"/>
        <v>0</v>
      </c>
      <c r="DE156" s="1244">
        <f t="shared" si="1781"/>
        <v>0</v>
      </c>
      <c r="DF156" s="1244">
        <f t="shared" si="1781"/>
        <v>0</v>
      </c>
      <c r="DG156" s="1244">
        <f t="shared" si="1781"/>
        <v>0</v>
      </c>
      <c r="DH156" s="1244">
        <f t="shared" si="1781"/>
        <v>0</v>
      </c>
      <c r="DI156" s="1244">
        <f t="shared" si="1781"/>
        <v>0</v>
      </c>
      <c r="DJ156" s="1244">
        <f t="shared" si="1781"/>
        <v>0</v>
      </c>
      <c r="DK156" s="1244">
        <f t="shared" si="1781"/>
        <v>0</v>
      </c>
      <c r="DL156" s="1244">
        <f t="shared" si="1781"/>
        <v>0</v>
      </c>
      <c r="DM156" s="1244">
        <f t="shared" si="1781"/>
        <v>0</v>
      </c>
      <c r="DN156" s="933"/>
      <c r="DT156" s="739"/>
      <c r="EM156" s="898"/>
      <c r="EN156" s="898"/>
      <c r="EO156" s="898"/>
      <c r="EP156" s="898"/>
      <c r="EQ156" s="898"/>
      <c r="ER156" s="898"/>
      <c r="ES156" s="898"/>
      <c r="ET156" s="898"/>
      <c r="EU156" s="898"/>
      <c r="EV156" s="898"/>
      <c r="EW156" s="898"/>
      <c r="EX156" s="898"/>
      <c r="EY156" s="898"/>
      <c r="EZ156" s="1348" t="str">
        <f t="shared" si="1687"/>
        <v>GH FloraMicro</v>
      </c>
      <c r="FA156" s="1224">
        <f t="shared" si="1688"/>
        <v>1.14E-2</v>
      </c>
      <c r="FB156" s="1224">
        <f t="shared" si="1689"/>
        <v>0.17859999999999998</v>
      </c>
      <c r="FC156" s="1224">
        <f t="shared" si="1690"/>
        <v>0</v>
      </c>
      <c r="FD156" s="544">
        <f t="shared" si="1691"/>
        <v>0</v>
      </c>
      <c r="FE156" s="544">
        <f t="shared" si="1692"/>
        <v>0</v>
      </c>
      <c r="FF156" s="324">
        <f t="shared" si="1693"/>
        <v>3.1543799999999997E-2</v>
      </c>
      <c r="FG156" s="549">
        <f t="shared" si="1694"/>
        <v>0</v>
      </c>
      <c r="FH156" s="549">
        <f t="shared" si="1695"/>
        <v>0</v>
      </c>
      <c r="FI156" s="549">
        <f t="shared" si="1696"/>
        <v>0</v>
      </c>
      <c r="FJ156" s="549">
        <f t="shared" si="1697"/>
        <v>0</v>
      </c>
      <c r="FK156" s="549">
        <f t="shared" si="1698"/>
        <v>0</v>
      </c>
      <c r="FL156" s="549">
        <f t="shared" si="1699"/>
        <v>0</v>
      </c>
      <c r="FM156" s="549">
        <f t="shared" si="1700"/>
        <v>0</v>
      </c>
      <c r="FN156" s="549">
        <f t="shared" si="1701"/>
        <v>0</v>
      </c>
      <c r="FO156" s="1203">
        <f t="shared" si="1702"/>
        <v>0.18999999999999997</v>
      </c>
      <c r="FP156" s="544">
        <f t="shared" si="1703"/>
        <v>0</v>
      </c>
      <c r="FQ156" s="324">
        <f t="shared" si="1704"/>
        <v>3.1543799999999997E-2</v>
      </c>
      <c r="FR156" s="548">
        <f t="shared" si="1705"/>
        <v>0</v>
      </c>
      <c r="FS156" s="548">
        <f t="shared" si="1706"/>
        <v>0.19</v>
      </c>
      <c r="FT156" s="548">
        <f t="shared" si="1777"/>
        <v>0</v>
      </c>
      <c r="FU156" s="548">
        <f t="shared" si="1707"/>
        <v>0</v>
      </c>
      <c r="FV156" s="928">
        <f t="shared" si="1708"/>
        <v>1.9000000000000001E-5</v>
      </c>
      <c r="FW156" s="928">
        <f t="shared" si="1709"/>
        <v>3.8E-3</v>
      </c>
      <c r="FX156" s="928">
        <f t="shared" si="1710"/>
        <v>1.9E-3</v>
      </c>
      <c r="FY156" s="928">
        <f t="shared" si="1711"/>
        <v>3.0399999999999997E-5</v>
      </c>
      <c r="FZ156" s="928">
        <f t="shared" si="1712"/>
        <v>5.6999999999999998E-4</v>
      </c>
      <c r="GA156" s="928">
        <f t="shared" si="1713"/>
        <v>3.8000000000000002E-4</v>
      </c>
      <c r="GB156" s="928">
        <f t="shared" si="1714"/>
        <v>3.8000000000000002E-4</v>
      </c>
      <c r="GC156" s="928">
        <f t="shared" si="1715"/>
        <v>0</v>
      </c>
      <c r="GD156" s="326">
        <f t="shared" si="1716"/>
        <v>0</v>
      </c>
      <c r="GE156" s="326">
        <f t="shared" si="1717"/>
        <v>0</v>
      </c>
      <c r="GF156" s="326">
        <f t="shared" si="1718"/>
        <v>0</v>
      </c>
      <c r="GG156" s="326">
        <f t="shared" si="1719"/>
        <v>0</v>
      </c>
      <c r="GH156" s="326">
        <f t="shared" si="1720"/>
        <v>0</v>
      </c>
      <c r="GI156" s="326">
        <f t="shared" si="1721"/>
        <v>0</v>
      </c>
      <c r="GJ156" s="326">
        <f t="shared" si="1722"/>
        <v>0</v>
      </c>
      <c r="GK156" s="326">
        <f t="shared" si="1723"/>
        <v>0</v>
      </c>
      <c r="GL156" s="326">
        <f t="shared" si="1724"/>
        <v>0</v>
      </c>
      <c r="GM156" s="326">
        <f t="shared" si="1725"/>
        <v>0</v>
      </c>
      <c r="GN156" s="326">
        <f t="shared" si="1726"/>
        <v>0</v>
      </c>
      <c r="GO156" s="326">
        <f t="shared" si="1727"/>
        <v>0</v>
      </c>
      <c r="GP156" s="326">
        <f t="shared" si="1728"/>
        <v>0</v>
      </c>
      <c r="GQ156" s="326">
        <f t="shared" si="1729"/>
        <v>0</v>
      </c>
      <c r="GR156" s="899"/>
      <c r="GS156" s="899"/>
      <c r="GT156" s="899"/>
      <c r="GU156" s="899"/>
      <c r="GV156" s="899"/>
      <c r="GW156" s="899"/>
      <c r="GX156" s="899"/>
      <c r="GY156" s="899"/>
      <c r="GZ156" s="1374"/>
      <c r="HA156" s="1225">
        <f t="shared" si="1730"/>
        <v>3.7161220070185967E-3</v>
      </c>
      <c r="HB156" s="1225">
        <f t="shared" si="1731"/>
        <v>5.8219244776624685E-2</v>
      </c>
      <c r="HC156" s="1225">
        <f t="shared" si="1732"/>
        <v>0</v>
      </c>
      <c r="HD156" s="542">
        <f t="shared" si="1733"/>
        <v>0</v>
      </c>
      <c r="HE156" s="542">
        <f t="shared" si="1734"/>
        <v>0</v>
      </c>
      <c r="HF156" s="321">
        <f t="shared" si="1735"/>
        <v>1.0282509593420457E-2</v>
      </c>
      <c r="HG156" s="547">
        <f t="shared" si="1736"/>
        <v>0</v>
      </c>
      <c r="HH156" s="547">
        <f t="shared" si="1737"/>
        <v>0</v>
      </c>
      <c r="HI156" s="547">
        <f t="shared" si="1738"/>
        <v>0</v>
      </c>
      <c r="HJ156" s="547">
        <f t="shared" si="1739"/>
        <v>0</v>
      </c>
      <c r="HK156" s="547">
        <f t="shared" si="1740"/>
        <v>0</v>
      </c>
      <c r="HL156" s="547">
        <f t="shared" si="1741"/>
        <v>0</v>
      </c>
      <c r="HM156" s="547">
        <f t="shared" si="1742"/>
        <v>0</v>
      </c>
      <c r="HN156" s="547">
        <f t="shared" si="1743"/>
        <v>0</v>
      </c>
      <c r="HO156" s="1225">
        <f t="shared" si="1744"/>
        <v>0</v>
      </c>
      <c r="HP156" s="542">
        <f t="shared" si="1745"/>
        <v>0</v>
      </c>
      <c r="HQ156" s="321">
        <f t="shared" si="1746"/>
        <v>0</v>
      </c>
      <c r="HR156" s="547">
        <f t="shared" si="1747"/>
        <v>0</v>
      </c>
      <c r="HS156" s="547">
        <f t="shared" si="1748"/>
        <v>6.1935366783643274E-2</v>
      </c>
      <c r="HT156" s="547">
        <f t="shared" si="1749"/>
        <v>0</v>
      </c>
      <c r="HU156" s="547">
        <f t="shared" si="1750"/>
        <v>0</v>
      </c>
      <c r="HV156" s="931">
        <f t="shared" si="1751"/>
        <v>6.1935366783643287E-6</v>
      </c>
      <c r="HW156" s="931">
        <f t="shared" si="1752"/>
        <v>1.2387073356728655E-3</v>
      </c>
      <c r="HX156" s="931">
        <f t="shared" si="1753"/>
        <v>6.1935366783643275E-4</v>
      </c>
      <c r="HY156" s="931">
        <f t="shared" si="1754"/>
        <v>9.9096586853829242E-6</v>
      </c>
      <c r="HZ156" s="931">
        <f t="shared" si="1755"/>
        <v>1.858061003509298E-4</v>
      </c>
      <c r="IA156" s="931">
        <f t="shared" si="1756"/>
        <v>1.2387073356728655E-4</v>
      </c>
      <c r="IB156" s="931">
        <f t="shared" si="1757"/>
        <v>1.2387073356728655E-4</v>
      </c>
      <c r="IC156" s="931">
        <f t="shared" si="1758"/>
        <v>0</v>
      </c>
      <c r="ID156" s="1226">
        <f t="shared" si="1759"/>
        <v>0</v>
      </c>
      <c r="IE156" s="1226">
        <f t="shared" si="1760"/>
        <v>0</v>
      </c>
      <c r="IF156" s="1226">
        <f t="shared" si="1761"/>
        <v>0</v>
      </c>
      <c r="IG156" s="1226">
        <f t="shared" si="1762"/>
        <v>0</v>
      </c>
      <c r="IH156" s="1226">
        <f t="shared" si="1763"/>
        <v>0</v>
      </c>
      <c r="II156" s="1226">
        <f t="shared" si="1764"/>
        <v>0</v>
      </c>
      <c r="IJ156" s="1226">
        <f t="shared" si="1765"/>
        <v>0</v>
      </c>
      <c r="IK156" s="1226">
        <f t="shared" si="1766"/>
        <v>0</v>
      </c>
      <c r="IL156" s="1226">
        <f t="shared" si="1767"/>
        <v>0</v>
      </c>
      <c r="IM156" s="1226">
        <f t="shared" si="1768"/>
        <v>0</v>
      </c>
      <c r="IN156" s="1226">
        <f t="shared" si="1769"/>
        <v>0</v>
      </c>
      <c r="IO156" s="1226">
        <f t="shared" si="1770"/>
        <v>0</v>
      </c>
      <c r="IP156" s="1226">
        <f t="shared" si="1771"/>
        <v>0</v>
      </c>
      <c r="IQ156" s="1226">
        <f t="shared" si="1772"/>
        <v>0</v>
      </c>
      <c r="IR156" s="902"/>
      <c r="IS156" s="902"/>
      <c r="IT156" s="902"/>
      <c r="IU156" s="902"/>
      <c r="IV156" s="902"/>
      <c r="IW156" s="902"/>
      <c r="IX156" s="902"/>
      <c r="IY156" s="902"/>
      <c r="IZ156" s="1365"/>
      <c r="JA156" s="1231">
        <f t="shared" ref="JA156:KQ156" si="1782">SUM(BW156*$DP$16)</f>
        <v>14.01</v>
      </c>
      <c r="JB156" s="1231">
        <f t="shared" si="1782"/>
        <v>219.49</v>
      </c>
      <c r="JC156" s="1231">
        <f t="shared" si="1782"/>
        <v>0</v>
      </c>
      <c r="JD156" s="942">
        <f t="shared" si="1782"/>
        <v>0</v>
      </c>
      <c r="JE156" s="942">
        <f t="shared" si="1782"/>
        <v>0</v>
      </c>
      <c r="JF156" s="943">
        <f t="shared" si="1782"/>
        <v>46.7</v>
      </c>
      <c r="JG156" s="944">
        <f t="shared" si="1782"/>
        <v>0</v>
      </c>
      <c r="JH156" s="944">
        <f t="shared" si="1782"/>
        <v>0</v>
      </c>
      <c r="JI156" s="944">
        <f t="shared" si="1782"/>
        <v>0</v>
      </c>
      <c r="JJ156" s="944">
        <f t="shared" si="1782"/>
        <v>0</v>
      </c>
      <c r="JK156" s="944">
        <f t="shared" si="1782"/>
        <v>0</v>
      </c>
      <c r="JL156" s="944">
        <f t="shared" si="1782"/>
        <v>0</v>
      </c>
      <c r="JM156" s="944">
        <f t="shared" si="1782"/>
        <v>0</v>
      </c>
      <c r="JN156" s="944">
        <f t="shared" si="1782"/>
        <v>0</v>
      </c>
      <c r="JO156" s="1231">
        <f t="shared" si="1782"/>
        <v>0</v>
      </c>
      <c r="JP156" s="942">
        <f t="shared" si="1782"/>
        <v>0</v>
      </c>
      <c r="JQ156" s="943">
        <f t="shared" si="1782"/>
        <v>0</v>
      </c>
      <c r="JR156" s="944">
        <f t="shared" si="1782"/>
        <v>0</v>
      </c>
      <c r="JS156" s="944">
        <f t="shared" si="1782"/>
        <v>233.5</v>
      </c>
      <c r="JT156" s="944">
        <f t="shared" si="1782"/>
        <v>0</v>
      </c>
      <c r="JU156" s="944">
        <f t="shared" si="1782"/>
        <v>0</v>
      </c>
      <c r="JV156" s="945">
        <f t="shared" si="1782"/>
        <v>2.3350000000000003E-2</v>
      </c>
      <c r="JW156" s="945">
        <f t="shared" si="1782"/>
        <v>4.67</v>
      </c>
      <c r="JX156" s="945">
        <f t="shared" si="1782"/>
        <v>2.335</v>
      </c>
      <c r="JY156" s="945">
        <f t="shared" si="1782"/>
        <v>3.7359999999999997E-2</v>
      </c>
      <c r="JZ156" s="945">
        <f t="shared" si="1782"/>
        <v>0.7004999999999999</v>
      </c>
      <c r="KA156" s="945">
        <f t="shared" si="1782"/>
        <v>0.46700000000000003</v>
      </c>
      <c r="KB156" s="945">
        <f t="shared" si="1782"/>
        <v>0.46700000000000003</v>
      </c>
      <c r="KC156" s="945">
        <f t="shared" si="1782"/>
        <v>0</v>
      </c>
      <c r="KD156" s="946">
        <f t="shared" si="1782"/>
        <v>0</v>
      </c>
      <c r="KE156" s="946">
        <f t="shared" si="1782"/>
        <v>0</v>
      </c>
      <c r="KF156" s="946">
        <f t="shared" si="1782"/>
        <v>0</v>
      </c>
      <c r="KG156" s="946">
        <f t="shared" si="1782"/>
        <v>0</v>
      </c>
      <c r="KH156" s="946">
        <f t="shared" si="1782"/>
        <v>0</v>
      </c>
      <c r="KI156" s="946">
        <f t="shared" si="1782"/>
        <v>0</v>
      </c>
      <c r="KJ156" s="946">
        <f t="shared" si="1782"/>
        <v>0</v>
      </c>
      <c r="KK156" s="946">
        <f t="shared" si="1782"/>
        <v>0</v>
      </c>
      <c r="KL156" s="946">
        <f t="shared" si="1782"/>
        <v>0</v>
      </c>
      <c r="KM156" s="946">
        <f t="shared" si="1782"/>
        <v>0</v>
      </c>
      <c r="KN156" s="946">
        <f t="shared" si="1782"/>
        <v>0</v>
      </c>
      <c r="KO156" s="946">
        <f t="shared" si="1782"/>
        <v>0</v>
      </c>
      <c r="KP156" s="946">
        <f t="shared" si="1782"/>
        <v>0</v>
      </c>
      <c r="KQ156" s="946">
        <f t="shared" si="1782"/>
        <v>0</v>
      </c>
      <c r="KR156" s="898"/>
      <c r="KS156" s="898"/>
      <c r="KT156" s="898"/>
      <c r="KU156" s="898"/>
      <c r="KV156" s="898"/>
      <c r="KW156" s="898"/>
      <c r="KX156" s="898"/>
      <c r="KY156" s="898"/>
      <c r="KZ156" s="1363"/>
      <c r="LA156" s="1217">
        <f t="shared" ref="LA156:MM156" si="1783">SUM(JA156/$DO$16)</f>
        <v>3.7014531043593131</v>
      </c>
      <c r="LB156" s="1217">
        <f t="shared" si="1783"/>
        <v>57.989431968295904</v>
      </c>
      <c r="LC156" s="1217">
        <f t="shared" si="1783"/>
        <v>0</v>
      </c>
      <c r="LD156" s="545">
        <f t="shared" si="1783"/>
        <v>0</v>
      </c>
      <c r="LE156" s="545">
        <f t="shared" si="1783"/>
        <v>0</v>
      </c>
      <c r="LF156" s="329">
        <f t="shared" si="1783"/>
        <v>12.338177014531045</v>
      </c>
      <c r="LG156" s="550">
        <f t="shared" si="1783"/>
        <v>0</v>
      </c>
      <c r="LH156" s="550">
        <f t="shared" si="1783"/>
        <v>0</v>
      </c>
      <c r="LI156" s="550">
        <f t="shared" si="1783"/>
        <v>0</v>
      </c>
      <c r="LJ156" s="550">
        <f t="shared" si="1783"/>
        <v>0</v>
      </c>
      <c r="LK156" s="550">
        <f t="shared" si="1783"/>
        <v>0</v>
      </c>
      <c r="LL156" s="550">
        <f t="shared" si="1783"/>
        <v>0</v>
      </c>
      <c r="LM156" s="550">
        <f t="shared" si="1783"/>
        <v>0</v>
      </c>
      <c r="LN156" s="550">
        <f t="shared" si="1783"/>
        <v>0</v>
      </c>
      <c r="LO156" s="1217">
        <f t="shared" si="1783"/>
        <v>0</v>
      </c>
      <c r="LP156" s="1217">
        <f t="shared" si="1783"/>
        <v>0</v>
      </c>
      <c r="LQ156" s="1217">
        <f t="shared" si="1783"/>
        <v>0</v>
      </c>
      <c r="LR156" s="550">
        <f t="shared" si="1783"/>
        <v>0</v>
      </c>
      <c r="LS156" s="550">
        <f t="shared" si="1783"/>
        <v>61.690885072655213</v>
      </c>
      <c r="LT156" s="550">
        <f t="shared" si="1783"/>
        <v>0</v>
      </c>
      <c r="LU156" s="550">
        <f t="shared" si="1783"/>
        <v>0</v>
      </c>
      <c r="LV156" s="932">
        <f t="shared" si="1783"/>
        <v>6.1690885072655226E-3</v>
      </c>
      <c r="LW156" s="932">
        <f t="shared" si="1783"/>
        <v>1.2338177014531042</v>
      </c>
      <c r="LX156" s="932">
        <f t="shared" si="1783"/>
        <v>0.6169088507265521</v>
      </c>
      <c r="LY156" s="932">
        <f t="shared" si="1783"/>
        <v>9.8705416116248341E-3</v>
      </c>
      <c r="LZ156" s="932">
        <f t="shared" si="1783"/>
        <v>0.18507265521796562</v>
      </c>
      <c r="MA156" s="932">
        <f t="shared" si="1783"/>
        <v>0.12338177014531043</v>
      </c>
      <c r="MB156" s="932">
        <f t="shared" si="1783"/>
        <v>0.12338177014531043</v>
      </c>
      <c r="MC156" s="932">
        <f t="shared" si="1783"/>
        <v>0</v>
      </c>
      <c r="MD156" s="932">
        <f t="shared" si="1783"/>
        <v>0</v>
      </c>
      <c r="ME156" s="327">
        <f t="shared" si="1783"/>
        <v>0</v>
      </c>
      <c r="MF156" s="327">
        <f t="shared" si="1783"/>
        <v>0</v>
      </c>
      <c r="MG156" s="327">
        <f t="shared" si="1783"/>
        <v>0</v>
      </c>
      <c r="MH156" s="327">
        <f t="shared" si="1783"/>
        <v>0</v>
      </c>
      <c r="MI156" s="327">
        <f t="shared" si="1783"/>
        <v>0</v>
      </c>
      <c r="MJ156" s="327">
        <f t="shared" si="1783"/>
        <v>0</v>
      </c>
      <c r="MK156" s="327">
        <f t="shared" si="1783"/>
        <v>0</v>
      </c>
      <c r="ML156" s="327">
        <f t="shared" si="1783"/>
        <v>0</v>
      </c>
      <c r="MM156" s="327">
        <f t="shared" si="1783"/>
        <v>0</v>
      </c>
      <c r="MN156" s="327">
        <f t="shared" ref="MN156:MP156" si="1784">SUM(KN156/$DO$16)</f>
        <v>0</v>
      </c>
      <c r="MO156" s="327">
        <f t="shared" si="1784"/>
        <v>0</v>
      </c>
      <c r="MP156" s="327">
        <f t="shared" si="1784"/>
        <v>0</v>
      </c>
      <c r="MQ156" s="327">
        <f>SUM(KQ156/$DO$16)</f>
        <v>0</v>
      </c>
    </row>
    <row r="157" spans="1:355" s="317" customFormat="1" ht="15" hidden="1" customHeight="1" outlineLevel="1" thickTop="1" thickBot="1" x14ac:dyDescent="0.3">
      <c r="A157" s="380"/>
      <c r="B157" s="1923" t="str">
        <f>$B$37</f>
        <v>Full Medium</v>
      </c>
      <c r="C157" s="1924"/>
      <c r="D157" s="653">
        <v>1</v>
      </c>
      <c r="E157" s="841"/>
      <c r="F157" s="319"/>
      <c r="G157" s="1923"/>
      <c r="H157" s="1924"/>
      <c r="I157" s="781"/>
      <c r="J157" s="841"/>
      <c r="K157" s="319"/>
      <c r="L157" s="782"/>
      <c r="M157" s="842">
        <f>((E150*L157)/1)*(D157)</f>
        <v>0</v>
      </c>
      <c r="N157" s="784">
        <f t="shared" si="1662"/>
        <v>0</v>
      </c>
      <c r="O157" s="1534"/>
      <c r="P157" s="789">
        <v>1.9</v>
      </c>
      <c r="Q157" s="842">
        <f>((E150*P157)/1)*(D157)</f>
        <v>57</v>
      </c>
      <c r="R157" s="784">
        <f t="shared" si="1663"/>
        <v>156.74554880996212</v>
      </c>
      <c r="S157" s="1534"/>
      <c r="T157" s="789">
        <v>4.7</v>
      </c>
      <c r="U157" s="842">
        <f>((E150*T157)/1)*(D157)</f>
        <v>141</v>
      </c>
      <c r="V157" s="784">
        <f t="shared" si="1664"/>
        <v>245.38492422113987</v>
      </c>
      <c r="W157" s="1534"/>
      <c r="X157" s="789">
        <v>3.8</v>
      </c>
      <c r="Y157" s="842">
        <f>((E150*X157)/1)*(D157)</f>
        <v>114</v>
      </c>
      <c r="Z157" s="784">
        <f t="shared" si="1665"/>
        <v>126.41801451533813</v>
      </c>
      <c r="AA157" s="1534"/>
      <c r="AB157" s="789">
        <v>6.6</v>
      </c>
      <c r="AC157" s="842">
        <f>((E150*AB157)/1)*(D157)</f>
        <v>198</v>
      </c>
      <c r="AD157" s="784">
        <f t="shared" si="1666"/>
        <v>273.88155313768971</v>
      </c>
      <c r="AE157" s="1534"/>
      <c r="AF157" s="789">
        <v>1</v>
      </c>
      <c r="AG157" s="842">
        <f>((E150*AF157)/1)*(D157)</f>
        <v>30</v>
      </c>
      <c r="AH157" s="784">
        <f t="shared" si="1667"/>
        <v>35.803744531444956</v>
      </c>
      <c r="AI157" s="1534"/>
      <c r="AJ157" s="789">
        <v>1.5</v>
      </c>
      <c r="AK157" s="842">
        <f>((E150*AJ157)/1)*(D157)</f>
        <v>45</v>
      </c>
      <c r="AL157" s="784">
        <f t="shared" si="1668"/>
        <v>17.151919643206099</v>
      </c>
      <c r="AM157" s="1534"/>
      <c r="AN157" s="789"/>
      <c r="AO157" s="833">
        <f>((E150*AN157)/1)*(D157)</f>
        <v>0</v>
      </c>
      <c r="AP157" s="784">
        <f t="shared" si="1669"/>
        <v>0</v>
      </c>
      <c r="AQ157" s="1534"/>
      <c r="AR157" s="789"/>
      <c r="AS157" s="842">
        <f>((E150*AR157)/1)*(D157)</f>
        <v>0</v>
      </c>
      <c r="AT157" s="784">
        <f t="shared" si="1670"/>
        <v>0</v>
      </c>
      <c r="AU157" s="1534"/>
      <c r="AV157" s="789"/>
      <c r="AW157" s="842">
        <f>((E150*AV157)/1)*(D157)</f>
        <v>0</v>
      </c>
      <c r="AX157" s="784">
        <f t="shared" si="1671"/>
        <v>0</v>
      </c>
      <c r="AY157" s="1534"/>
      <c r="AZ157" s="789"/>
      <c r="BA157" s="842">
        <f>((E150*AZ157)/1)*(D157)</f>
        <v>0</v>
      </c>
      <c r="BB157" s="784">
        <f t="shared" si="1672"/>
        <v>0</v>
      </c>
      <c r="BC157" s="649"/>
      <c r="BD157" s="840"/>
      <c r="BE157" s="842">
        <f>((E150*BD157)/1)*(D157)</f>
        <v>0</v>
      </c>
      <c r="BF157" s="319"/>
      <c r="BG157" s="880">
        <f t="shared" si="1673"/>
        <v>1.7107714097175617</v>
      </c>
      <c r="BH157" s="881">
        <f t="shared" si="1674"/>
        <v>1.7216479064150518</v>
      </c>
      <c r="BI157" s="786">
        <f t="shared" si="1675"/>
        <v>860.82395320752596</v>
      </c>
      <c r="BJ157" s="792"/>
      <c r="BK157" s="786">
        <f t="shared" si="1676"/>
        <v>1205.1535344905362</v>
      </c>
      <c r="BL157" s="1943" t="s">
        <v>1377</v>
      </c>
      <c r="BM157" s="1830"/>
      <c r="BN157" s="1944"/>
      <c r="BO157" s="1580"/>
      <c r="BP157" s="1580"/>
      <c r="BQ157" s="1484"/>
      <c r="BR157" s="734">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126.41801451533811</v>
      </c>
      <c r="BS157" s="692">
        <f t="shared" si="1685"/>
        <v>90.298581796670092</v>
      </c>
      <c r="BT157" s="693">
        <f>X151</f>
        <v>3.8</v>
      </c>
      <c r="BU157" s="1146" t="str">
        <f>$BU$17</f>
        <v>GH Flora Gro</v>
      </c>
      <c r="BV157" s="1157" t="str">
        <f>$BV$17</f>
        <v>Grow</v>
      </c>
      <c r="BW157" s="1239">
        <f>BW$17</f>
        <v>2.5000000000000001E-3</v>
      </c>
      <c r="BX157" s="1239">
        <f t="shared" ref="BX157:DM157" si="1785">BX$17</f>
        <v>1.7500000000000002E-2</v>
      </c>
      <c r="BY157" s="1239">
        <f t="shared" si="1785"/>
        <v>0</v>
      </c>
      <c r="BZ157" s="1240">
        <f t="shared" si="1785"/>
        <v>0.01</v>
      </c>
      <c r="CA157" s="1240">
        <f t="shared" si="1785"/>
        <v>0</v>
      </c>
      <c r="CB157" s="1241">
        <f t="shared" si="1785"/>
        <v>0.06</v>
      </c>
      <c r="CC157" s="1242">
        <f t="shared" si="1785"/>
        <v>0</v>
      </c>
      <c r="CD157" s="1242">
        <f t="shared" si="1785"/>
        <v>0</v>
      </c>
      <c r="CE157" s="1242">
        <f t="shared" si="1785"/>
        <v>0</v>
      </c>
      <c r="CF157" s="1242">
        <f t="shared" si="1785"/>
        <v>0</v>
      </c>
      <c r="CG157" s="1242">
        <f t="shared" si="1785"/>
        <v>0</v>
      </c>
      <c r="CH157" s="1242">
        <f t="shared" si="1785"/>
        <v>0</v>
      </c>
      <c r="CI157" s="1242">
        <f t="shared" si="1785"/>
        <v>0</v>
      </c>
      <c r="CJ157" s="1242">
        <f t="shared" si="1785"/>
        <v>0</v>
      </c>
      <c r="CK157" s="1239">
        <f t="shared" si="1785"/>
        <v>0</v>
      </c>
      <c r="CL157" s="1240">
        <f t="shared" si="1785"/>
        <v>0</v>
      </c>
      <c r="CM157" s="1241">
        <f t="shared" si="1785"/>
        <v>0</v>
      </c>
      <c r="CN157" s="1242">
        <f t="shared" si="1785"/>
        <v>5.0000000000000001E-3</v>
      </c>
      <c r="CO157" s="1242">
        <f t="shared" si="1785"/>
        <v>0</v>
      </c>
      <c r="CP157" s="1242">
        <f t="shared" si="1785"/>
        <v>0</v>
      </c>
      <c r="CQ157" s="1242">
        <f t="shared" si="1785"/>
        <v>0</v>
      </c>
      <c r="CR157" s="1243">
        <f t="shared" si="1785"/>
        <v>0</v>
      </c>
      <c r="CS157" s="1243">
        <f t="shared" si="1785"/>
        <v>0</v>
      </c>
      <c r="CT157" s="1243">
        <f t="shared" si="1785"/>
        <v>0</v>
      </c>
      <c r="CU157" s="1243">
        <f t="shared" si="1785"/>
        <v>0</v>
      </c>
      <c r="CV157" s="1243">
        <f t="shared" si="1785"/>
        <v>0</v>
      </c>
      <c r="CW157" s="1243">
        <f t="shared" si="1785"/>
        <v>0</v>
      </c>
      <c r="CX157" s="1243">
        <f t="shared" si="1785"/>
        <v>0</v>
      </c>
      <c r="CY157" s="1243">
        <f t="shared" si="1785"/>
        <v>0</v>
      </c>
      <c r="CZ157" s="1244">
        <f t="shared" si="1785"/>
        <v>0</v>
      </c>
      <c r="DA157" s="1244">
        <f t="shared" si="1785"/>
        <v>0</v>
      </c>
      <c r="DB157" s="1244">
        <f t="shared" si="1785"/>
        <v>0</v>
      </c>
      <c r="DC157" s="1244">
        <f t="shared" si="1785"/>
        <v>0</v>
      </c>
      <c r="DD157" s="1244">
        <f t="shared" si="1785"/>
        <v>0</v>
      </c>
      <c r="DE157" s="1244">
        <f t="shared" si="1785"/>
        <v>0</v>
      </c>
      <c r="DF157" s="1244">
        <f t="shared" si="1785"/>
        <v>0</v>
      </c>
      <c r="DG157" s="1244">
        <f t="shared" si="1785"/>
        <v>0</v>
      </c>
      <c r="DH157" s="1244">
        <f t="shared" si="1785"/>
        <v>0</v>
      </c>
      <c r="DI157" s="1244">
        <f t="shared" si="1785"/>
        <v>0</v>
      </c>
      <c r="DJ157" s="1244">
        <f t="shared" si="1785"/>
        <v>0</v>
      </c>
      <c r="DK157" s="1244">
        <f t="shared" si="1785"/>
        <v>0</v>
      </c>
      <c r="DL157" s="1244">
        <f t="shared" si="1785"/>
        <v>0</v>
      </c>
      <c r="DM157" s="1244">
        <f t="shared" si="1785"/>
        <v>0</v>
      </c>
      <c r="DN157" s="933"/>
      <c r="DT157" s="739"/>
      <c r="EM157" s="898"/>
      <c r="EN157" s="898"/>
      <c r="EO157" s="898"/>
      <c r="EP157" s="898"/>
      <c r="EQ157" s="898"/>
      <c r="ER157" s="898"/>
      <c r="ES157" s="898"/>
      <c r="ET157" s="898"/>
      <c r="EU157" s="898"/>
      <c r="EV157" s="898"/>
      <c r="EW157" s="898"/>
      <c r="EX157" s="898"/>
      <c r="EY157" s="898"/>
      <c r="EZ157" s="1348" t="str">
        <f t="shared" si="1687"/>
        <v>GH Flora Gro</v>
      </c>
      <c r="FA157" s="1224">
        <f t="shared" si="1688"/>
        <v>9.4999999999999998E-3</v>
      </c>
      <c r="FB157" s="1224">
        <f t="shared" si="1689"/>
        <v>6.6500000000000004E-2</v>
      </c>
      <c r="FC157" s="1224">
        <f t="shared" si="1690"/>
        <v>0</v>
      </c>
      <c r="FD157" s="544">
        <f t="shared" si="1691"/>
        <v>1.6583199999999999E-2</v>
      </c>
      <c r="FE157" s="544">
        <f t="shared" si="1692"/>
        <v>0</v>
      </c>
      <c r="FF157" s="324">
        <f t="shared" si="1693"/>
        <v>0.18926279999999998</v>
      </c>
      <c r="FG157" s="549">
        <f t="shared" si="1694"/>
        <v>0</v>
      </c>
      <c r="FH157" s="549">
        <f t="shared" si="1695"/>
        <v>0</v>
      </c>
      <c r="FI157" s="549">
        <f t="shared" si="1696"/>
        <v>0</v>
      </c>
      <c r="FJ157" s="549">
        <f t="shared" si="1697"/>
        <v>0</v>
      </c>
      <c r="FK157" s="549">
        <f t="shared" si="1698"/>
        <v>0</v>
      </c>
      <c r="FL157" s="549">
        <f t="shared" si="1699"/>
        <v>0</v>
      </c>
      <c r="FM157" s="549">
        <f t="shared" si="1700"/>
        <v>0</v>
      </c>
      <c r="FN157" s="549">
        <f t="shared" si="1701"/>
        <v>0</v>
      </c>
      <c r="FO157" s="1203">
        <f t="shared" si="1702"/>
        <v>7.5999999999999998E-2</v>
      </c>
      <c r="FP157" s="544">
        <f t="shared" si="1703"/>
        <v>1.6583199999999999E-2</v>
      </c>
      <c r="FQ157" s="324">
        <f t="shared" si="1704"/>
        <v>0.18926279999999998</v>
      </c>
      <c r="FR157" s="548">
        <f t="shared" si="1705"/>
        <v>1.9E-2</v>
      </c>
      <c r="FS157" s="548">
        <f t="shared" si="1706"/>
        <v>0</v>
      </c>
      <c r="FT157" s="548">
        <f t="shared" si="1777"/>
        <v>0</v>
      </c>
      <c r="FU157" s="548">
        <f t="shared" si="1707"/>
        <v>0</v>
      </c>
      <c r="FV157" s="928">
        <f t="shared" si="1708"/>
        <v>0</v>
      </c>
      <c r="FW157" s="928">
        <f t="shared" si="1709"/>
        <v>0</v>
      </c>
      <c r="FX157" s="928">
        <f t="shared" si="1710"/>
        <v>0</v>
      </c>
      <c r="FY157" s="928">
        <f t="shared" si="1711"/>
        <v>0</v>
      </c>
      <c r="FZ157" s="928">
        <f t="shared" si="1712"/>
        <v>0</v>
      </c>
      <c r="GA157" s="928">
        <f t="shared" si="1713"/>
        <v>0</v>
      </c>
      <c r="GB157" s="928">
        <f t="shared" si="1714"/>
        <v>0</v>
      </c>
      <c r="GC157" s="928">
        <f t="shared" si="1715"/>
        <v>0</v>
      </c>
      <c r="GD157" s="326">
        <f t="shared" si="1716"/>
        <v>0</v>
      </c>
      <c r="GE157" s="326">
        <f t="shared" si="1717"/>
        <v>0</v>
      </c>
      <c r="GF157" s="326">
        <f t="shared" si="1718"/>
        <v>0</v>
      </c>
      <c r="GG157" s="326">
        <f t="shared" si="1719"/>
        <v>0</v>
      </c>
      <c r="GH157" s="326">
        <f t="shared" si="1720"/>
        <v>0</v>
      </c>
      <c r="GI157" s="326">
        <f t="shared" si="1721"/>
        <v>0</v>
      </c>
      <c r="GJ157" s="326">
        <f t="shared" si="1722"/>
        <v>0</v>
      </c>
      <c r="GK157" s="326">
        <f t="shared" si="1723"/>
        <v>0</v>
      </c>
      <c r="GL157" s="326">
        <f t="shared" si="1724"/>
        <v>0</v>
      </c>
      <c r="GM157" s="326">
        <f t="shared" si="1725"/>
        <v>0</v>
      </c>
      <c r="GN157" s="326">
        <f t="shared" si="1726"/>
        <v>0</v>
      </c>
      <c r="GO157" s="326">
        <f t="shared" si="1727"/>
        <v>0</v>
      </c>
      <c r="GP157" s="326">
        <f t="shared" si="1728"/>
        <v>0</v>
      </c>
      <c r="GQ157" s="326">
        <f t="shared" si="1729"/>
        <v>0</v>
      </c>
      <c r="GR157" s="899"/>
      <c r="GS157" s="899"/>
      <c r="GT157" s="899"/>
      <c r="GU157" s="899"/>
      <c r="GV157" s="899"/>
      <c r="GW157" s="899"/>
      <c r="GX157" s="899"/>
      <c r="GY157" s="899"/>
      <c r="GZ157" s="1374"/>
      <c r="HA157" s="1225">
        <f t="shared" si="1730"/>
        <v>2.8514141024589519E-3</v>
      </c>
      <c r="HB157" s="1225">
        <f t="shared" si="1731"/>
        <v>1.9959898717212668E-2</v>
      </c>
      <c r="HC157" s="1225">
        <f t="shared" si="1732"/>
        <v>0</v>
      </c>
      <c r="HD157" s="542">
        <f t="shared" si="1733"/>
        <v>4.977428457252347E-3</v>
      </c>
      <c r="HE157" s="542">
        <f t="shared" si="1734"/>
        <v>0</v>
      </c>
      <c r="HF157" s="321">
        <f t="shared" si="1735"/>
        <v>5.6807012314828216E-2</v>
      </c>
      <c r="HG157" s="547">
        <f t="shared" si="1736"/>
        <v>0</v>
      </c>
      <c r="HH157" s="547">
        <f t="shared" si="1737"/>
        <v>0</v>
      </c>
      <c r="HI157" s="547">
        <f t="shared" si="1738"/>
        <v>0</v>
      </c>
      <c r="HJ157" s="547">
        <f t="shared" si="1739"/>
        <v>0</v>
      </c>
      <c r="HK157" s="547">
        <f t="shared" si="1740"/>
        <v>0</v>
      </c>
      <c r="HL157" s="547">
        <f t="shared" si="1741"/>
        <v>0</v>
      </c>
      <c r="HM157" s="547">
        <f t="shared" si="1742"/>
        <v>0</v>
      </c>
      <c r="HN157" s="547">
        <f t="shared" si="1743"/>
        <v>0</v>
      </c>
      <c r="HO157" s="1225">
        <f t="shared" si="1744"/>
        <v>0</v>
      </c>
      <c r="HP157" s="542">
        <f t="shared" si="1745"/>
        <v>0</v>
      </c>
      <c r="HQ157" s="321">
        <f t="shared" si="1746"/>
        <v>0</v>
      </c>
      <c r="HR157" s="547">
        <f t="shared" si="1747"/>
        <v>5.7028282049179039E-3</v>
      </c>
      <c r="HS157" s="547">
        <f t="shared" si="1748"/>
        <v>0</v>
      </c>
      <c r="HT157" s="547">
        <f t="shared" si="1749"/>
        <v>0</v>
      </c>
      <c r="HU157" s="547">
        <f t="shared" si="1750"/>
        <v>0</v>
      </c>
      <c r="HV157" s="931">
        <f t="shared" si="1751"/>
        <v>0</v>
      </c>
      <c r="HW157" s="931">
        <f t="shared" si="1752"/>
        <v>0</v>
      </c>
      <c r="HX157" s="931">
        <f t="shared" si="1753"/>
        <v>0</v>
      </c>
      <c r="HY157" s="931">
        <f t="shared" si="1754"/>
        <v>0</v>
      </c>
      <c r="HZ157" s="931">
        <f t="shared" si="1755"/>
        <v>0</v>
      </c>
      <c r="IA157" s="931">
        <f t="shared" si="1756"/>
        <v>0</v>
      </c>
      <c r="IB157" s="931">
        <f t="shared" si="1757"/>
        <v>0</v>
      </c>
      <c r="IC157" s="931">
        <f t="shared" si="1758"/>
        <v>0</v>
      </c>
      <c r="ID157" s="1226">
        <f t="shared" si="1759"/>
        <v>0</v>
      </c>
      <c r="IE157" s="1226">
        <f t="shared" si="1760"/>
        <v>0</v>
      </c>
      <c r="IF157" s="1226">
        <f t="shared" si="1761"/>
        <v>0</v>
      </c>
      <c r="IG157" s="1226">
        <f t="shared" si="1762"/>
        <v>0</v>
      </c>
      <c r="IH157" s="1226">
        <f t="shared" si="1763"/>
        <v>0</v>
      </c>
      <c r="II157" s="1226">
        <f t="shared" si="1764"/>
        <v>0</v>
      </c>
      <c r="IJ157" s="1226">
        <f t="shared" si="1765"/>
        <v>0</v>
      </c>
      <c r="IK157" s="1226">
        <f t="shared" si="1766"/>
        <v>0</v>
      </c>
      <c r="IL157" s="1226">
        <f t="shared" si="1767"/>
        <v>0</v>
      </c>
      <c r="IM157" s="1226">
        <f t="shared" si="1768"/>
        <v>0</v>
      </c>
      <c r="IN157" s="1226">
        <f t="shared" si="1769"/>
        <v>0</v>
      </c>
      <c r="IO157" s="1226">
        <f t="shared" si="1770"/>
        <v>0</v>
      </c>
      <c r="IP157" s="1226">
        <f t="shared" si="1771"/>
        <v>0</v>
      </c>
      <c r="IQ157" s="1226">
        <f t="shared" si="1772"/>
        <v>0</v>
      </c>
      <c r="IR157" s="902"/>
      <c r="IS157" s="902"/>
      <c r="IT157" s="902"/>
      <c r="IU157" s="902"/>
      <c r="IV157" s="902"/>
      <c r="IW157" s="902"/>
      <c r="IX157" s="902"/>
      <c r="IY157" s="902"/>
      <c r="IZ157" s="1365"/>
      <c r="JA157" s="1231">
        <f t="shared" ref="JA157:KQ157" si="1786">SUM(BW157*$DP$17)</f>
        <v>10.75</v>
      </c>
      <c r="JB157" s="1231">
        <f t="shared" si="1786"/>
        <v>75.250000000000014</v>
      </c>
      <c r="JC157" s="1231">
        <f t="shared" si="1786"/>
        <v>0</v>
      </c>
      <c r="JD157" s="942">
        <f t="shared" si="1786"/>
        <v>43</v>
      </c>
      <c r="JE157" s="942">
        <f t="shared" si="1786"/>
        <v>0</v>
      </c>
      <c r="JF157" s="943">
        <f t="shared" si="1786"/>
        <v>258</v>
      </c>
      <c r="JG157" s="944">
        <f t="shared" si="1786"/>
        <v>0</v>
      </c>
      <c r="JH157" s="944">
        <f t="shared" si="1786"/>
        <v>0</v>
      </c>
      <c r="JI157" s="944">
        <f t="shared" si="1786"/>
        <v>0</v>
      </c>
      <c r="JJ157" s="944">
        <f t="shared" si="1786"/>
        <v>0</v>
      </c>
      <c r="JK157" s="944">
        <f t="shared" si="1786"/>
        <v>0</v>
      </c>
      <c r="JL157" s="944">
        <f t="shared" si="1786"/>
        <v>0</v>
      </c>
      <c r="JM157" s="944">
        <f t="shared" si="1786"/>
        <v>0</v>
      </c>
      <c r="JN157" s="944">
        <f t="shared" si="1786"/>
        <v>0</v>
      </c>
      <c r="JO157" s="1231">
        <f t="shared" si="1786"/>
        <v>0</v>
      </c>
      <c r="JP157" s="942">
        <f t="shared" si="1786"/>
        <v>0</v>
      </c>
      <c r="JQ157" s="943">
        <f t="shared" si="1786"/>
        <v>0</v>
      </c>
      <c r="JR157" s="944">
        <f t="shared" si="1786"/>
        <v>21.5</v>
      </c>
      <c r="JS157" s="944">
        <f t="shared" si="1786"/>
        <v>0</v>
      </c>
      <c r="JT157" s="944">
        <f t="shared" si="1786"/>
        <v>0</v>
      </c>
      <c r="JU157" s="944">
        <f t="shared" si="1786"/>
        <v>0</v>
      </c>
      <c r="JV157" s="945">
        <f t="shared" si="1786"/>
        <v>0</v>
      </c>
      <c r="JW157" s="945">
        <f t="shared" si="1786"/>
        <v>0</v>
      </c>
      <c r="JX157" s="945">
        <f t="shared" si="1786"/>
        <v>0</v>
      </c>
      <c r="JY157" s="945">
        <f t="shared" si="1786"/>
        <v>0</v>
      </c>
      <c r="JZ157" s="945">
        <f t="shared" si="1786"/>
        <v>0</v>
      </c>
      <c r="KA157" s="945">
        <f t="shared" si="1786"/>
        <v>0</v>
      </c>
      <c r="KB157" s="945">
        <f t="shared" si="1786"/>
        <v>0</v>
      </c>
      <c r="KC157" s="945">
        <f t="shared" si="1786"/>
        <v>0</v>
      </c>
      <c r="KD157" s="946">
        <f t="shared" si="1786"/>
        <v>0</v>
      </c>
      <c r="KE157" s="946">
        <f t="shared" si="1786"/>
        <v>0</v>
      </c>
      <c r="KF157" s="946">
        <f t="shared" si="1786"/>
        <v>0</v>
      </c>
      <c r="KG157" s="946">
        <f t="shared" si="1786"/>
        <v>0</v>
      </c>
      <c r="KH157" s="946">
        <f t="shared" si="1786"/>
        <v>0</v>
      </c>
      <c r="KI157" s="946">
        <f t="shared" si="1786"/>
        <v>0</v>
      </c>
      <c r="KJ157" s="946">
        <f t="shared" si="1786"/>
        <v>0</v>
      </c>
      <c r="KK157" s="946">
        <f t="shared" si="1786"/>
        <v>0</v>
      </c>
      <c r="KL157" s="946">
        <f t="shared" si="1786"/>
        <v>0</v>
      </c>
      <c r="KM157" s="946">
        <f t="shared" si="1786"/>
        <v>0</v>
      </c>
      <c r="KN157" s="946">
        <f t="shared" si="1786"/>
        <v>0</v>
      </c>
      <c r="KO157" s="946">
        <f t="shared" si="1786"/>
        <v>0</v>
      </c>
      <c r="KP157" s="946">
        <f t="shared" si="1786"/>
        <v>0</v>
      </c>
      <c r="KQ157" s="946">
        <f t="shared" si="1786"/>
        <v>0</v>
      </c>
      <c r="KR157" s="898"/>
      <c r="KS157" s="898"/>
      <c r="KT157" s="898"/>
      <c r="KU157" s="898"/>
      <c r="KV157" s="898"/>
      <c r="KW157" s="898"/>
      <c r="KX157" s="898"/>
      <c r="KY157" s="898"/>
      <c r="KZ157" s="1363"/>
      <c r="LA157" s="1217">
        <f t="shared" ref="LA157:MM157" si="1787">SUM(JA157/$DO$17)</f>
        <v>2.8401585204755615</v>
      </c>
      <c r="LB157" s="1217">
        <f t="shared" si="1787"/>
        <v>19.881109643328934</v>
      </c>
      <c r="LC157" s="1217">
        <f t="shared" si="1787"/>
        <v>0</v>
      </c>
      <c r="LD157" s="545">
        <f t="shared" si="1787"/>
        <v>11.360634081902246</v>
      </c>
      <c r="LE157" s="545">
        <f t="shared" si="1787"/>
        <v>0</v>
      </c>
      <c r="LF157" s="329">
        <f t="shared" si="1787"/>
        <v>68.163804491413472</v>
      </c>
      <c r="LG157" s="550">
        <f t="shared" si="1787"/>
        <v>0</v>
      </c>
      <c r="LH157" s="550">
        <f t="shared" si="1787"/>
        <v>0</v>
      </c>
      <c r="LI157" s="550">
        <f t="shared" si="1787"/>
        <v>0</v>
      </c>
      <c r="LJ157" s="550">
        <f t="shared" si="1787"/>
        <v>0</v>
      </c>
      <c r="LK157" s="550">
        <f t="shared" si="1787"/>
        <v>0</v>
      </c>
      <c r="LL157" s="550">
        <f t="shared" si="1787"/>
        <v>0</v>
      </c>
      <c r="LM157" s="550">
        <f t="shared" si="1787"/>
        <v>0</v>
      </c>
      <c r="LN157" s="550">
        <f t="shared" si="1787"/>
        <v>0</v>
      </c>
      <c r="LO157" s="1217">
        <f t="shared" si="1787"/>
        <v>0</v>
      </c>
      <c r="LP157" s="1217">
        <f t="shared" si="1787"/>
        <v>0</v>
      </c>
      <c r="LQ157" s="1217">
        <f t="shared" si="1787"/>
        <v>0</v>
      </c>
      <c r="LR157" s="550">
        <f t="shared" si="1787"/>
        <v>5.680317040951123</v>
      </c>
      <c r="LS157" s="550">
        <f t="shared" si="1787"/>
        <v>0</v>
      </c>
      <c r="LT157" s="550">
        <f t="shared" si="1787"/>
        <v>0</v>
      </c>
      <c r="LU157" s="550">
        <f t="shared" si="1787"/>
        <v>0</v>
      </c>
      <c r="LV157" s="932">
        <f t="shared" si="1787"/>
        <v>0</v>
      </c>
      <c r="LW157" s="932">
        <f t="shared" si="1787"/>
        <v>0</v>
      </c>
      <c r="LX157" s="932">
        <f t="shared" si="1787"/>
        <v>0</v>
      </c>
      <c r="LY157" s="932">
        <f t="shared" si="1787"/>
        <v>0</v>
      </c>
      <c r="LZ157" s="932">
        <f t="shared" si="1787"/>
        <v>0</v>
      </c>
      <c r="MA157" s="932">
        <f t="shared" si="1787"/>
        <v>0</v>
      </c>
      <c r="MB157" s="932">
        <f t="shared" si="1787"/>
        <v>0</v>
      </c>
      <c r="MC157" s="932">
        <f t="shared" si="1787"/>
        <v>0</v>
      </c>
      <c r="MD157" s="932">
        <f t="shared" si="1787"/>
        <v>0</v>
      </c>
      <c r="ME157" s="327">
        <f t="shared" si="1787"/>
        <v>0</v>
      </c>
      <c r="MF157" s="327">
        <f t="shared" si="1787"/>
        <v>0</v>
      </c>
      <c r="MG157" s="327">
        <f t="shared" si="1787"/>
        <v>0</v>
      </c>
      <c r="MH157" s="327">
        <f t="shared" si="1787"/>
        <v>0</v>
      </c>
      <c r="MI157" s="327">
        <f t="shared" si="1787"/>
        <v>0</v>
      </c>
      <c r="MJ157" s="327">
        <f t="shared" si="1787"/>
        <v>0</v>
      </c>
      <c r="MK157" s="327">
        <f t="shared" si="1787"/>
        <v>0</v>
      </c>
      <c r="ML157" s="327">
        <f t="shared" si="1787"/>
        <v>0</v>
      </c>
      <c r="MM157" s="327">
        <f t="shared" si="1787"/>
        <v>0</v>
      </c>
      <c r="MN157" s="327">
        <f t="shared" ref="MN157:MP157" si="1788">SUM(KN157/$DO$17)</f>
        <v>0</v>
      </c>
      <c r="MO157" s="327">
        <f t="shared" si="1788"/>
        <v>0</v>
      </c>
      <c r="MP157" s="327">
        <f t="shared" si="1788"/>
        <v>0</v>
      </c>
      <c r="MQ157" s="327">
        <f>SUM(KQ157/$DO$17)</f>
        <v>0</v>
      </c>
    </row>
    <row r="158" spans="1:355" s="317" customFormat="1" ht="15" hidden="1" customHeight="1" outlineLevel="1" thickTop="1" thickBot="1" x14ac:dyDescent="0.3">
      <c r="A158" s="380"/>
      <c r="B158" s="1928" t="str">
        <f>$B$38</f>
        <v>Testing</v>
      </c>
      <c r="C158" s="1924"/>
      <c r="D158" s="653">
        <v>1</v>
      </c>
      <c r="E158" s="836"/>
      <c r="F158" s="319"/>
      <c r="G158" s="1928"/>
      <c r="H158" s="1924"/>
      <c r="I158" s="788"/>
      <c r="J158" s="836"/>
      <c r="K158" s="319"/>
      <c r="L158" s="797"/>
      <c r="M158" s="837">
        <f>((E150*L158)/1)*(D158)</f>
        <v>0</v>
      </c>
      <c r="N158" s="784">
        <f t="shared" si="1662"/>
        <v>0</v>
      </c>
      <c r="O158" s="1534"/>
      <c r="P158" s="797">
        <v>1</v>
      </c>
      <c r="Q158" s="837">
        <f>((E150*P158)/1)*(D158)</f>
        <v>30</v>
      </c>
      <c r="R158" s="784">
        <f t="shared" si="1663"/>
        <v>82.497657268401113</v>
      </c>
      <c r="S158" s="1534"/>
      <c r="T158" s="797">
        <v>5</v>
      </c>
      <c r="U158" s="837">
        <f>((E150*T158)/1)*(D158)</f>
        <v>150</v>
      </c>
      <c r="V158" s="784">
        <f t="shared" si="1664"/>
        <v>261.04779172461684</v>
      </c>
      <c r="W158" s="1534"/>
      <c r="X158" s="797">
        <v>4</v>
      </c>
      <c r="Y158" s="837">
        <f>((E150*X158)/1)*(D158)</f>
        <v>120</v>
      </c>
      <c r="Z158" s="784">
        <f t="shared" si="1665"/>
        <v>133.07159422667172</v>
      </c>
      <c r="AA158" s="1534"/>
      <c r="AB158" s="797">
        <v>5</v>
      </c>
      <c r="AC158" s="837">
        <f>((E150*AB158)/1)*(D158)</f>
        <v>150</v>
      </c>
      <c r="AD158" s="784">
        <f t="shared" si="1666"/>
        <v>207.48602510431041</v>
      </c>
      <c r="AE158" s="1534"/>
      <c r="AF158" s="797">
        <v>1</v>
      </c>
      <c r="AG158" s="837">
        <f>((E150*AF158)/1)*(D158)</f>
        <v>30</v>
      </c>
      <c r="AH158" s="784">
        <f t="shared" si="1667"/>
        <v>35.803744531444956</v>
      </c>
      <c r="AI158" s="1534"/>
      <c r="AJ158" s="797">
        <v>1</v>
      </c>
      <c r="AK158" s="837">
        <f>((E150*AJ158)/1)*(D158)</f>
        <v>30</v>
      </c>
      <c r="AL158" s="784">
        <f t="shared" si="1668"/>
        <v>11.434613095470732</v>
      </c>
      <c r="AM158" s="1534"/>
      <c r="AN158" s="797"/>
      <c r="AO158" s="838">
        <f>((E150*AN158)/1)*(D158)</f>
        <v>0</v>
      </c>
      <c r="AP158" s="784">
        <f t="shared" si="1669"/>
        <v>0</v>
      </c>
      <c r="AQ158" s="1534"/>
      <c r="AR158" s="797"/>
      <c r="AS158" s="837">
        <f>((E150*AR158)/1)*(D158)</f>
        <v>0</v>
      </c>
      <c r="AT158" s="784">
        <f t="shared" si="1670"/>
        <v>0</v>
      </c>
      <c r="AU158" s="1534"/>
      <c r="AV158" s="797"/>
      <c r="AW158" s="837">
        <f>((E150*AV158)/1)*(D158)</f>
        <v>0</v>
      </c>
      <c r="AX158" s="784">
        <f t="shared" si="1671"/>
        <v>0</v>
      </c>
      <c r="AY158" s="1534"/>
      <c r="AZ158" s="797"/>
      <c r="BA158" s="837">
        <f>((E150*AZ158)/1)*(D158)</f>
        <v>0</v>
      </c>
      <c r="BB158" s="784">
        <f t="shared" si="1672"/>
        <v>0</v>
      </c>
      <c r="BC158" s="649"/>
      <c r="BD158" s="840"/>
      <c r="BE158" s="837">
        <f>((E150*BD158)/1)*(D158)</f>
        <v>0</v>
      </c>
      <c r="BF158" s="319"/>
      <c r="BG158" s="880">
        <f t="shared" si="1673"/>
        <v>1.4626828519018316</v>
      </c>
      <c r="BH158" s="881">
        <f t="shared" si="1674"/>
        <v>1.4735593485993217</v>
      </c>
      <c r="BI158" s="786">
        <f t="shared" si="1675"/>
        <v>736.77967429966088</v>
      </c>
      <c r="BJ158" s="800"/>
      <c r="BK158" s="786">
        <f t="shared" si="1676"/>
        <v>1031.4915440195252</v>
      </c>
      <c r="BL158" s="1945"/>
      <c r="BM158" s="1946"/>
      <c r="BN158" s="1947"/>
      <c r="BO158" s="1581"/>
      <c r="BP158" s="1581"/>
      <c r="BQ158" s="1484"/>
      <c r="BR158" s="734">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236.53406861891389</v>
      </c>
      <c r="BS158" s="692">
        <f t="shared" si="1685"/>
        <v>139.13768742289054</v>
      </c>
      <c r="BT158" s="693">
        <f>AB151</f>
        <v>5.7</v>
      </c>
      <c r="BU158" s="1146" t="str">
        <f>$BU$18</f>
        <v>GH Flora Bloom</v>
      </c>
      <c r="BV158" s="1158" t="str">
        <f>$BV$18</f>
        <v>Bloom</v>
      </c>
      <c r="BW158" s="1239">
        <f>BW$18</f>
        <v>0</v>
      </c>
      <c r="BX158" s="1239">
        <f t="shared" ref="BX158:DM158" si="1789">BX$18</f>
        <v>0</v>
      </c>
      <c r="BY158" s="1239">
        <f t="shared" si="1789"/>
        <v>0</v>
      </c>
      <c r="BZ158" s="1240">
        <f t="shared" si="1789"/>
        <v>0.05</v>
      </c>
      <c r="CA158" s="1240">
        <f t="shared" si="1789"/>
        <v>0</v>
      </c>
      <c r="CB158" s="1241">
        <f t="shared" si="1789"/>
        <v>0.04</v>
      </c>
      <c r="CC158" s="1242">
        <f t="shared" si="1789"/>
        <v>0</v>
      </c>
      <c r="CD158" s="1242">
        <f t="shared" si="1789"/>
        <v>0</v>
      </c>
      <c r="CE158" s="1242">
        <f t="shared" si="1789"/>
        <v>0</v>
      </c>
      <c r="CF158" s="1242">
        <f t="shared" si="1789"/>
        <v>0</v>
      </c>
      <c r="CG158" s="1242">
        <f t="shared" si="1789"/>
        <v>0</v>
      </c>
      <c r="CH158" s="1242">
        <f t="shared" si="1789"/>
        <v>0</v>
      </c>
      <c r="CI158" s="1242">
        <f t="shared" si="1789"/>
        <v>0</v>
      </c>
      <c r="CJ158" s="1242">
        <f t="shared" si="1789"/>
        <v>0</v>
      </c>
      <c r="CK158" s="1239">
        <f t="shared" si="1789"/>
        <v>0</v>
      </c>
      <c r="CL158" s="1240">
        <f t="shared" si="1789"/>
        <v>0</v>
      </c>
      <c r="CM158" s="1241">
        <f t="shared" si="1789"/>
        <v>0</v>
      </c>
      <c r="CN158" s="1242">
        <f t="shared" si="1789"/>
        <v>1.4999999999999999E-2</v>
      </c>
      <c r="CO158" s="1242">
        <f t="shared" si="1789"/>
        <v>0</v>
      </c>
      <c r="CP158" s="1242">
        <f t="shared" si="1789"/>
        <v>0.01</v>
      </c>
      <c r="CQ158" s="1242">
        <f t="shared" si="1789"/>
        <v>0</v>
      </c>
      <c r="CR158" s="1243">
        <f t="shared" si="1789"/>
        <v>0</v>
      </c>
      <c r="CS158" s="1243">
        <f t="shared" si="1789"/>
        <v>0</v>
      </c>
      <c r="CT158" s="1243">
        <f t="shared" si="1789"/>
        <v>0</v>
      </c>
      <c r="CU158" s="1243">
        <f t="shared" si="1789"/>
        <v>0</v>
      </c>
      <c r="CV158" s="1243">
        <f t="shared" si="1789"/>
        <v>0</v>
      </c>
      <c r="CW158" s="1243">
        <f t="shared" si="1789"/>
        <v>0</v>
      </c>
      <c r="CX158" s="1243">
        <f t="shared" si="1789"/>
        <v>0</v>
      </c>
      <c r="CY158" s="1243">
        <f t="shared" si="1789"/>
        <v>0</v>
      </c>
      <c r="CZ158" s="1244">
        <f t="shared" si="1789"/>
        <v>0</v>
      </c>
      <c r="DA158" s="1244">
        <f t="shared" si="1789"/>
        <v>0</v>
      </c>
      <c r="DB158" s="1244">
        <f t="shared" si="1789"/>
        <v>0</v>
      </c>
      <c r="DC158" s="1244">
        <f t="shared" si="1789"/>
        <v>0</v>
      </c>
      <c r="DD158" s="1244">
        <f t="shared" si="1789"/>
        <v>0</v>
      </c>
      <c r="DE158" s="1244">
        <f t="shared" si="1789"/>
        <v>0</v>
      </c>
      <c r="DF158" s="1244">
        <f t="shared" si="1789"/>
        <v>0</v>
      </c>
      <c r="DG158" s="1244">
        <f t="shared" si="1789"/>
        <v>0</v>
      </c>
      <c r="DH158" s="1244">
        <f t="shared" si="1789"/>
        <v>0</v>
      </c>
      <c r="DI158" s="1244">
        <f t="shared" si="1789"/>
        <v>0</v>
      </c>
      <c r="DJ158" s="1244">
        <f t="shared" si="1789"/>
        <v>0</v>
      </c>
      <c r="DK158" s="1244">
        <f t="shared" si="1789"/>
        <v>0</v>
      </c>
      <c r="DL158" s="1244">
        <f t="shared" si="1789"/>
        <v>0</v>
      </c>
      <c r="DM158" s="1244">
        <f t="shared" si="1789"/>
        <v>0</v>
      </c>
      <c r="DN158" s="933"/>
      <c r="DT158" s="739"/>
      <c r="EM158" s="898"/>
      <c r="EN158" s="898"/>
      <c r="EO158" s="898"/>
      <c r="EP158" s="898"/>
      <c r="EQ158" s="898"/>
      <c r="ER158" s="898"/>
      <c r="ES158" s="898"/>
      <c r="ET158" s="898"/>
      <c r="EU158" s="898"/>
      <c r="EV158" s="898"/>
      <c r="EW158" s="898"/>
      <c r="EX158" s="898"/>
      <c r="EY158" s="898"/>
      <c r="EZ158" s="1348" t="str">
        <f t="shared" si="1687"/>
        <v>GH Flora Bloom</v>
      </c>
      <c r="FA158" s="1224">
        <f t="shared" si="1688"/>
        <v>0</v>
      </c>
      <c r="FB158" s="1224">
        <f t="shared" si="1689"/>
        <v>0</v>
      </c>
      <c r="FC158" s="1224">
        <f t="shared" si="1690"/>
        <v>0</v>
      </c>
      <c r="FD158" s="544">
        <f t="shared" si="1691"/>
        <v>0.12437400000000001</v>
      </c>
      <c r="FE158" s="544">
        <f t="shared" si="1692"/>
        <v>0</v>
      </c>
      <c r="FF158" s="324">
        <f t="shared" si="1693"/>
        <v>0.18926280000000001</v>
      </c>
      <c r="FG158" s="549">
        <f t="shared" si="1694"/>
        <v>0</v>
      </c>
      <c r="FH158" s="549">
        <f t="shared" si="1695"/>
        <v>0</v>
      </c>
      <c r="FI158" s="549">
        <f t="shared" si="1696"/>
        <v>0</v>
      </c>
      <c r="FJ158" s="549">
        <f t="shared" si="1697"/>
        <v>0</v>
      </c>
      <c r="FK158" s="549">
        <f t="shared" si="1698"/>
        <v>0</v>
      </c>
      <c r="FL158" s="549">
        <f t="shared" si="1699"/>
        <v>0</v>
      </c>
      <c r="FM158" s="549">
        <f t="shared" si="1700"/>
        <v>0</v>
      </c>
      <c r="FN158" s="549">
        <f t="shared" si="1701"/>
        <v>0</v>
      </c>
      <c r="FO158" s="1203">
        <f t="shared" si="1702"/>
        <v>0</v>
      </c>
      <c r="FP158" s="544">
        <f t="shared" si="1703"/>
        <v>0.12437400000000001</v>
      </c>
      <c r="FQ158" s="324">
        <f t="shared" si="1704"/>
        <v>0.18926280000000001</v>
      </c>
      <c r="FR158" s="548">
        <f t="shared" si="1705"/>
        <v>8.5499999999999993E-2</v>
      </c>
      <c r="FS158" s="548">
        <f t="shared" si="1706"/>
        <v>0</v>
      </c>
      <c r="FT158" s="548">
        <f t="shared" si="1777"/>
        <v>5.7000000000000002E-2</v>
      </c>
      <c r="FU158" s="548">
        <f t="shared" si="1707"/>
        <v>0</v>
      </c>
      <c r="FV158" s="928">
        <f t="shared" si="1708"/>
        <v>0</v>
      </c>
      <c r="FW158" s="928">
        <f t="shared" si="1709"/>
        <v>0</v>
      </c>
      <c r="FX158" s="928">
        <f t="shared" si="1710"/>
        <v>0</v>
      </c>
      <c r="FY158" s="928">
        <f t="shared" si="1711"/>
        <v>0</v>
      </c>
      <c r="FZ158" s="928">
        <f t="shared" si="1712"/>
        <v>0</v>
      </c>
      <c r="GA158" s="928">
        <f t="shared" si="1713"/>
        <v>0</v>
      </c>
      <c r="GB158" s="928">
        <f t="shared" si="1714"/>
        <v>0</v>
      </c>
      <c r="GC158" s="928">
        <f t="shared" si="1715"/>
        <v>0</v>
      </c>
      <c r="GD158" s="326">
        <f t="shared" si="1716"/>
        <v>0</v>
      </c>
      <c r="GE158" s="326">
        <f t="shared" si="1717"/>
        <v>0</v>
      </c>
      <c r="GF158" s="326">
        <f t="shared" si="1718"/>
        <v>0</v>
      </c>
      <c r="GG158" s="326">
        <f t="shared" si="1719"/>
        <v>0</v>
      </c>
      <c r="GH158" s="326">
        <f t="shared" si="1720"/>
        <v>0</v>
      </c>
      <c r="GI158" s="326">
        <f t="shared" si="1721"/>
        <v>0</v>
      </c>
      <c r="GJ158" s="326">
        <f t="shared" si="1722"/>
        <v>0</v>
      </c>
      <c r="GK158" s="326">
        <f t="shared" si="1723"/>
        <v>0</v>
      </c>
      <c r="GL158" s="326">
        <f t="shared" si="1724"/>
        <v>0</v>
      </c>
      <c r="GM158" s="326">
        <f t="shared" si="1725"/>
        <v>0</v>
      </c>
      <c r="GN158" s="326">
        <f t="shared" si="1726"/>
        <v>0</v>
      </c>
      <c r="GO158" s="326">
        <f t="shared" si="1727"/>
        <v>0</v>
      </c>
      <c r="GP158" s="326">
        <f t="shared" si="1728"/>
        <v>0</v>
      </c>
      <c r="GQ158" s="326">
        <f t="shared" si="1729"/>
        <v>0</v>
      </c>
      <c r="GR158" s="899"/>
      <c r="GS158" s="899"/>
      <c r="GT158" s="899"/>
      <c r="GU158" s="899"/>
      <c r="GV158" s="899"/>
      <c r="GW158" s="899"/>
      <c r="GX158" s="899"/>
      <c r="GY158" s="899"/>
      <c r="GZ158" s="1374"/>
      <c r="HA158" s="1225">
        <f t="shared" si="1730"/>
        <v>0</v>
      </c>
      <c r="HB158" s="1225">
        <f t="shared" si="1731"/>
        <v>0</v>
      </c>
      <c r="HC158" s="1225">
        <f t="shared" si="1732"/>
        <v>0</v>
      </c>
      <c r="HD158" s="542">
        <f t="shared" si="1733"/>
        <v>3.7938422717778066E-2</v>
      </c>
      <c r="HE158" s="542">
        <f t="shared" si="1734"/>
        <v>0</v>
      </c>
      <c r="HF158" s="321">
        <f t="shared" si="1735"/>
        <v>5.7731777631581251E-2</v>
      </c>
      <c r="HG158" s="547">
        <f t="shared" si="1736"/>
        <v>0</v>
      </c>
      <c r="HH158" s="547">
        <f t="shared" si="1737"/>
        <v>0</v>
      </c>
      <c r="HI158" s="547">
        <f t="shared" si="1738"/>
        <v>0</v>
      </c>
      <c r="HJ158" s="547">
        <f t="shared" si="1739"/>
        <v>0</v>
      </c>
      <c r="HK158" s="547">
        <f t="shared" si="1740"/>
        <v>0</v>
      </c>
      <c r="HL158" s="547">
        <f t="shared" si="1741"/>
        <v>0</v>
      </c>
      <c r="HM158" s="547">
        <f t="shared" si="1742"/>
        <v>0</v>
      </c>
      <c r="HN158" s="547">
        <f t="shared" si="1743"/>
        <v>0</v>
      </c>
      <c r="HO158" s="1225">
        <f t="shared" si="1744"/>
        <v>0</v>
      </c>
      <c r="HP158" s="542">
        <f t="shared" si="1745"/>
        <v>0</v>
      </c>
      <c r="HQ158" s="321">
        <f t="shared" si="1746"/>
        <v>0</v>
      </c>
      <c r="HR158" s="547">
        <f t="shared" si="1747"/>
        <v>2.6080492244118736E-2</v>
      </c>
      <c r="HS158" s="547">
        <f t="shared" si="1748"/>
        <v>0</v>
      </c>
      <c r="HT158" s="547">
        <f t="shared" si="1749"/>
        <v>1.7386994829412496E-2</v>
      </c>
      <c r="HU158" s="547">
        <f t="shared" si="1750"/>
        <v>0</v>
      </c>
      <c r="HV158" s="931">
        <f t="shared" si="1751"/>
        <v>0</v>
      </c>
      <c r="HW158" s="931">
        <f t="shared" si="1752"/>
        <v>0</v>
      </c>
      <c r="HX158" s="931">
        <f t="shared" si="1753"/>
        <v>0</v>
      </c>
      <c r="HY158" s="931">
        <f t="shared" si="1754"/>
        <v>0</v>
      </c>
      <c r="HZ158" s="931">
        <f t="shared" si="1755"/>
        <v>0</v>
      </c>
      <c r="IA158" s="931">
        <f t="shared" si="1756"/>
        <v>0</v>
      </c>
      <c r="IB158" s="931">
        <f t="shared" si="1757"/>
        <v>0</v>
      </c>
      <c r="IC158" s="931">
        <f t="shared" si="1758"/>
        <v>0</v>
      </c>
      <c r="ID158" s="1226">
        <f t="shared" si="1759"/>
        <v>0</v>
      </c>
      <c r="IE158" s="1226">
        <f t="shared" si="1760"/>
        <v>0</v>
      </c>
      <c r="IF158" s="1226">
        <f t="shared" si="1761"/>
        <v>0</v>
      </c>
      <c r="IG158" s="1226">
        <f t="shared" si="1762"/>
        <v>0</v>
      </c>
      <c r="IH158" s="1226">
        <f t="shared" si="1763"/>
        <v>0</v>
      </c>
      <c r="II158" s="1226">
        <f t="shared" si="1764"/>
        <v>0</v>
      </c>
      <c r="IJ158" s="1226">
        <f t="shared" si="1765"/>
        <v>0</v>
      </c>
      <c r="IK158" s="1226">
        <f t="shared" si="1766"/>
        <v>0</v>
      </c>
      <c r="IL158" s="1226">
        <f t="shared" si="1767"/>
        <v>0</v>
      </c>
      <c r="IM158" s="1226">
        <f t="shared" si="1768"/>
        <v>0</v>
      </c>
      <c r="IN158" s="1226">
        <f t="shared" si="1769"/>
        <v>0</v>
      </c>
      <c r="IO158" s="1226">
        <f t="shared" si="1770"/>
        <v>0</v>
      </c>
      <c r="IP158" s="1226">
        <f t="shared" si="1771"/>
        <v>0</v>
      </c>
      <c r="IQ158" s="1226">
        <f t="shared" si="1772"/>
        <v>0</v>
      </c>
      <c r="IR158" s="902"/>
      <c r="IS158" s="902"/>
      <c r="IT158" s="902"/>
      <c r="IU158" s="902"/>
      <c r="IV158" s="902"/>
      <c r="IW158" s="902"/>
      <c r="IX158" s="902"/>
      <c r="IY158" s="902"/>
      <c r="IZ158" s="1365"/>
      <c r="JA158" s="1231">
        <f t="shared" ref="JA158:KQ158" si="1790">SUM(BW158*$DP$18)</f>
        <v>0</v>
      </c>
      <c r="JB158" s="1231">
        <f t="shared" si="1790"/>
        <v>0</v>
      </c>
      <c r="JC158" s="1231">
        <f t="shared" si="1790"/>
        <v>0</v>
      </c>
      <c r="JD158" s="942">
        <f t="shared" si="1790"/>
        <v>218.5</v>
      </c>
      <c r="JE158" s="942">
        <f t="shared" si="1790"/>
        <v>0</v>
      </c>
      <c r="JF158" s="943">
        <f t="shared" si="1790"/>
        <v>174.8</v>
      </c>
      <c r="JG158" s="944">
        <f t="shared" si="1790"/>
        <v>0</v>
      </c>
      <c r="JH158" s="944">
        <f t="shared" si="1790"/>
        <v>0</v>
      </c>
      <c r="JI158" s="944">
        <f t="shared" si="1790"/>
        <v>0</v>
      </c>
      <c r="JJ158" s="944">
        <f t="shared" si="1790"/>
        <v>0</v>
      </c>
      <c r="JK158" s="944">
        <f t="shared" si="1790"/>
        <v>0</v>
      </c>
      <c r="JL158" s="944">
        <f t="shared" si="1790"/>
        <v>0</v>
      </c>
      <c r="JM158" s="944">
        <f t="shared" si="1790"/>
        <v>0</v>
      </c>
      <c r="JN158" s="944">
        <f t="shared" si="1790"/>
        <v>0</v>
      </c>
      <c r="JO158" s="1231">
        <f t="shared" si="1790"/>
        <v>0</v>
      </c>
      <c r="JP158" s="942">
        <f t="shared" si="1790"/>
        <v>0</v>
      </c>
      <c r="JQ158" s="943">
        <f t="shared" si="1790"/>
        <v>0</v>
      </c>
      <c r="JR158" s="944">
        <f t="shared" si="1790"/>
        <v>65.55</v>
      </c>
      <c r="JS158" s="944">
        <f t="shared" si="1790"/>
        <v>0</v>
      </c>
      <c r="JT158" s="944">
        <f t="shared" si="1790"/>
        <v>43.7</v>
      </c>
      <c r="JU158" s="944">
        <f t="shared" si="1790"/>
        <v>0</v>
      </c>
      <c r="JV158" s="945">
        <f t="shared" si="1790"/>
        <v>0</v>
      </c>
      <c r="JW158" s="945">
        <f t="shared" si="1790"/>
        <v>0</v>
      </c>
      <c r="JX158" s="945">
        <f t="shared" si="1790"/>
        <v>0</v>
      </c>
      <c r="JY158" s="945">
        <f t="shared" si="1790"/>
        <v>0</v>
      </c>
      <c r="JZ158" s="945">
        <f t="shared" si="1790"/>
        <v>0</v>
      </c>
      <c r="KA158" s="945">
        <f t="shared" si="1790"/>
        <v>0</v>
      </c>
      <c r="KB158" s="945">
        <f t="shared" si="1790"/>
        <v>0</v>
      </c>
      <c r="KC158" s="945">
        <f t="shared" si="1790"/>
        <v>0</v>
      </c>
      <c r="KD158" s="946">
        <f t="shared" si="1790"/>
        <v>0</v>
      </c>
      <c r="KE158" s="946">
        <f t="shared" si="1790"/>
        <v>0</v>
      </c>
      <c r="KF158" s="946">
        <f t="shared" si="1790"/>
        <v>0</v>
      </c>
      <c r="KG158" s="946">
        <f t="shared" si="1790"/>
        <v>0</v>
      </c>
      <c r="KH158" s="946">
        <f t="shared" si="1790"/>
        <v>0</v>
      </c>
      <c r="KI158" s="946">
        <f t="shared" si="1790"/>
        <v>0</v>
      </c>
      <c r="KJ158" s="946">
        <f t="shared" si="1790"/>
        <v>0</v>
      </c>
      <c r="KK158" s="946">
        <f t="shared" si="1790"/>
        <v>0</v>
      </c>
      <c r="KL158" s="946">
        <f t="shared" si="1790"/>
        <v>0</v>
      </c>
      <c r="KM158" s="946">
        <f t="shared" si="1790"/>
        <v>0</v>
      </c>
      <c r="KN158" s="946">
        <f t="shared" si="1790"/>
        <v>0</v>
      </c>
      <c r="KO158" s="946">
        <f t="shared" si="1790"/>
        <v>0</v>
      </c>
      <c r="KP158" s="946">
        <f t="shared" si="1790"/>
        <v>0</v>
      </c>
      <c r="KQ158" s="946">
        <f t="shared" si="1790"/>
        <v>0</v>
      </c>
      <c r="KR158" s="898"/>
      <c r="KS158" s="898"/>
      <c r="KT158" s="898"/>
      <c r="KU158" s="898"/>
      <c r="KV158" s="898"/>
      <c r="KW158" s="898"/>
      <c r="KX158" s="898"/>
      <c r="KY158" s="898"/>
      <c r="KZ158" s="1363"/>
      <c r="LA158" s="1217">
        <f t="shared" ref="LA158:MM158" si="1791">SUM(JA158/$DO$18)</f>
        <v>0</v>
      </c>
      <c r="LB158" s="1217">
        <f t="shared" si="1791"/>
        <v>0</v>
      </c>
      <c r="LC158" s="1217">
        <f t="shared" si="1791"/>
        <v>0</v>
      </c>
      <c r="LD158" s="545">
        <f t="shared" si="1791"/>
        <v>57.72787318361955</v>
      </c>
      <c r="LE158" s="545">
        <f t="shared" si="1791"/>
        <v>0</v>
      </c>
      <c r="LF158" s="329">
        <f t="shared" si="1791"/>
        <v>46.182298546895645</v>
      </c>
      <c r="LG158" s="550">
        <f t="shared" si="1791"/>
        <v>0</v>
      </c>
      <c r="LH158" s="550">
        <f t="shared" si="1791"/>
        <v>0</v>
      </c>
      <c r="LI158" s="550">
        <f t="shared" si="1791"/>
        <v>0</v>
      </c>
      <c r="LJ158" s="550">
        <f t="shared" si="1791"/>
        <v>0</v>
      </c>
      <c r="LK158" s="550">
        <f t="shared" si="1791"/>
        <v>0</v>
      </c>
      <c r="LL158" s="550">
        <f t="shared" si="1791"/>
        <v>0</v>
      </c>
      <c r="LM158" s="550">
        <f t="shared" si="1791"/>
        <v>0</v>
      </c>
      <c r="LN158" s="550">
        <f t="shared" si="1791"/>
        <v>0</v>
      </c>
      <c r="LO158" s="1217">
        <f t="shared" si="1791"/>
        <v>0</v>
      </c>
      <c r="LP158" s="1217">
        <f t="shared" si="1791"/>
        <v>0</v>
      </c>
      <c r="LQ158" s="1217">
        <f t="shared" si="1791"/>
        <v>0</v>
      </c>
      <c r="LR158" s="550">
        <f t="shared" si="1791"/>
        <v>17.318361955085862</v>
      </c>
      <c r="LS158" s="550">
        <f t="shared" si="1791"/>
        <v>0</v>
      </c>
      <c r="LT158" s="550">
        <f t="shared" si="1791"/>
        <v>11.545574636723911</v>
      </c>
      <c r="LU158" s="550">
        <f t="shared" si="1791"/>
        <v>0</v>
      </c>
      <c r="LV158" s="932">
        <f t="shared" si="1791"/>
        <v>0</v>
      </c>
      <c r="LW158" s="932">
        <f t="shared" si="1791"/>
        <v>0</v>
      </c>
      <c r="LX158" s="932">
        <f t="shared" si="1791"/>
        <v>0</v>
      </c>
      <c r="LY158" s="932">
        <f t="shared" si="1791"/>
        <v>0</v>
      </c>
      <c r="LZ158" s="932">
        <f t="shared" si="1791"/>
        <v>0</v>
      </c>
      <c r="MA158" s="932">
        <f t="shared" si="1791"/>
        <v>0</v>
      </c>
      <c r="MB158" s="932">
        <f t="shared" si="1791"/>
        <v>0</v>
      </c>
      <c r="MC158" s="932">
        <f t="shared" si="1791"/>
        <v>0</v>
      </c>
      <c r="MD158" s="932">
        <f t="shared" si="1791"/>
        <v>0</v>
      </c>
      <c r="ME158" s="327">
        <f t="shared" si="1791"/>
        <v>0</v>
      </c>
      <c r="MF158" s="327">
        <f t="shared" si="1791"/>
        <v>0</v>
      </c>
      <c r="MG158" s="327">
        <f t="shared" si="1791"/>
        <v>0</v>
      </c>
      <c r="MH158" s="327">
        <f t="shared" si="1791"/>
        <v>0</v>
      </c>
      <c r="MI158" s="327">
        <f t="shared" si="1791"/>
        <v>0</v>
      </c>
      <c r="MJ158" s="327">
        <f t="shared" si="1791"/>
        <v>0</v>
      </c>
      <c r="MK158" s="327">
        <f t="shared" si="1791"/>
        <v>0</v>
      </c>
      <c r="ML158" s="327">
        <f t="shared" si="1791"/>
        <v>0</v>
      </c>
      <c r="MM158" s="327">
        <f t="shared" si="1791"/>
        <v>0</v>
      </c>
      <c r="MN158" s="327">
        <f t="shared" ref="MN158:MP158" si="1792">SUM(KN158/$DO$18)</f>
        <v>0</v>
      </c>
      <c r="MO158" s="327">
        <f t="shared" si="1792"/>
        <v>0</v>
      </c>
      <c r="MP158" s="327">
        <f t="shared" si="1792"/>
        <v>0</v>
      </c>
      <c r="MQ158" s="327">
        <f>SUM(KQ158/$DO$18)</f>
        <v>0</v>
      </c>
    </row>
    <row r="159" spans="1:355" s="317" customFormat="1" ht="15" hidden="1" customHeight="1" outlineLevel="1" thickTop="1" thickBot="1" x14ac:dyDescent="0.3">
      <c r="A159" s="381"/>
      <c r="B159" s="620" t="s">
        <v>965</v>
      </c>
      <c r="C159" s="877">
        <v>50000</v>
      </c>
      <c r="D159" s="621" t="s">
        <v>825</v>
      </c>
      <c r="E159" s="760">
        <f>(C159/64.55337)</f>
        <v>774.55290095621649</v>
      </c>
      <c r="F159" s="761"/>
      <c r="G159" s="622" t="s">
        <v>966</v>
      </c>
      <c r="H159" s="877">
        <v>50000</v>
      </c>
      <c r="I159" s="621" t="s">
        <v>825</v>
      </c>
      <c r="J159" s="762">
        <f>(H159/69.5388)</f>
        <v>719.0230490028589</v>
      </c>
      <c r="K159" s="756"/>
      <c r="L159" s="802" t="s">
        <v>1313</v>
      </c>
      <c r="M159" s="803"/>
      <c r="N159" s="804"/>
      <c r="O159" s="1539"/>
      <c r="P159" s="806"/>
      <c r="Q159" s="803"/>
      <c r="R159" s="804"/>
      <c r="S159" s="1539"/>
      <c r="T159" s="806"/>
      <c r="U159" s="803"/>
      <c r="V159" s="804"/>
      <c r="W159" s="1539"/>
      <c r="X159" s="806"/>
      <c r="Y159" s="803"/>
      <c r="Z159" s="804"/>
      <c r="AA159" s="1539"/>
      <c r="AB159" s="807"/>
      <c r="AC159" s="803"/>
      <c r="AD159" s="804"/>
      <c r="AE159" s="1539"/>
      <c r="AF159" s="806"/>
      <c r="AG159" s="803"/>
      <c r="AH159" s="804"/>
      <c r="AI159" s="1539"/>
      <c r="AJ159" s="806"/>
      <c r="AK159" s="803"/>
      <c r="AL159" s="804"/>
      <c r="AM159" s="1539"/>
      <c r="AN159" s="806"/>
      <c r="AO159" s="803"/>
      <c r="AP159" s="804"/>
      <c r="AQ159" s="1539"/>
      <c r="AR159" s="806"/>
      <c r="AS159" s="803"/>
      <c r="AT159" s="804"/>
      <c r="AU159" s="1539"/>
      <c r="AV159" s="806"/>
      <c r="AW159" s="803"/>
      <c r="AX159" s="804"/>
      <c r="AY159" s="1539"/>
      <c r="AZ159" s="806"/>
      <c r="BA159" s="803"/>
      <c r="BB159" s="808"/>
      <c r="BC159" s="805"/>
      <c r="BD159" s="806"/>
      <c r="BE159" s="803"/>
      <c r="BF159" s="805"/>
      <c r="BG159" s="806"/>
      <c r="BH159" s="806"/>
      <c r="BI159" s="806"/>
      <c r="BJ159" s="806"/>
      <c r="BK159" s="808"/>
      <c r="BL159" s="1593"/>
      <c r="BM159" s="1594"/>
      <c r="BN159" s="1595"/>
      <c r="BO159" s="1595"/>
      <c r="BP159" s="1583"/>
      <c r="BQ159" s="1484"/>
      <c r="BR159" s="734">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35.803744531444956</v>
      </c>
      <c r="BS159" s="692">
        <f t="shared" si="1685"/>
        <v>39.781938368272172</v>
      </c>
      <c r="BT159" s="693">
        <f>AF151</f>
        <v>1</v>
      </c>
      <c r="BU159" s="1146" t="str">
        <f>$BU$19</f>
        <v>GH KoolBloom</v>
      </c>
      <c r="BV159" s="1159" t="str">
        <f>$BV$19</f>
        <v>Weight</v>
      </c>
      <c r="BW159" s="1239">
        <f>BW$19</f>
        <v>0</v>
      </c>
      <c r="BX159" s="1239">
        <f t="shared" ref="BX159:DM159" si="1793">BX$19</f>
        <v>0</v>
      </c>
      <c r="BY159" s="1239">
        <f t="shared" si="1793"/>
        <v>0</v>
      </c>
      <c r="BZ159" s="1240">
        <f t="shared" si="1793"/>
        <v>0.1</v>
      </c>
      <c r="CA159" s="1240">
        <f t="shared" si="1793"/>
        <v>0</v>
      </c>
      <c r="CB159" s="1241">
        <f t="shared" si="1793"/>
        <v>0.1</v>
      </c>
      <c r="CC159" s="1242">
        <f t="shared" si="1793"/>
        <v>0</v>
      </c>
      <c r="CD159" s="1242">
        <f t="shared" si="1793"/>
        <v>0</v>
      </c>
      <c r="CE159" s="1242">
        <f t="shared" si="1793"/>
        <v>0</v>
      </c>
      <c r="CF159" s="1242">
        <f t="shared" si="1793"/>
        <v>0</v>
      </c>
      <c r="CG159" s="1242">
        <f t="shared" si="1793"/>
        <v>0</v>
      </c>
      <c r="CH159" s="1242">
        <f t="shared" si="1793"/>
        <v>0</v>
      </c>
      <c r="CI159" s="1242">
        <f t="shared" si="1793"/>
        <v>0</v>
      </c>
      <c r="CJ159" s="1242">
        <f t="shared" si="1793"/>
        <v>0</v>
      </c>
      <c r="CK159" s="1239">
        <f t="shared" si="1793"/>
        <v>0</v>
      </c>
      <c r="CL159" s="1240">
        <f t="shared" si="1793"/>
        <v>0</v>
      </c>
      <c r="CM159" s="1241">
        <f t="shared" si="1793"/>
        <v>0</v>
      </c>
      <c r="CN159" s="1242">
        <f t="shared" si="1793"/>
        <v>0</v>
      </c>
      <c r="CO159" s="1242">
        <f t="shared" si="1793"/>
        <v>0</v>
      </c>
      <c r="CP159" s="1242">
        <f t="shared" si="1793"/>
        <v>0</v>
      </c>
      <c r="CQ159" s="1242">
        <f t="shared" si="1793"/>
        <v>0</v>
      </c>
      <c r="CR159" s="1243">
        <f t="shared" si="1793"/>
        <v>0</v>
      </c>
      <c r="CS159" s="1243">
        <f t="shared" si="1793"/>
        <v>0</v>
      </c>
      <c r="CT159" s="1243">
        <f t="shared" si="1793"/>
        <v>0</v>
      </c>
      <c r="CU159" s="1243">
        <f t="shared" si="1793"/>
        <v>0</v>
      </c>
      <c r="CV159" s="1243">
        <f t="shared" si="1793"/>
        <v>0</v>
      </c>
      <c r="CW159" s="1243">
        <f t="shared" si="1793"/>
        <v>0</v>
      </c>
      <c r="CX159" s="1243">
        <f t="shared" si="1793"/>
        <v>0</v>
      </c>
      <c r="CY159" s="1243">
        <f t="shared" si="1793"/>
        <v>0</v>
      </c>
      <c r="CZ159" s="1244">
        <f t="shared" si="1793"/>
        <v>0</v>
      </c>
      <c r="DA159" s="1244">
        <f t="shared" si="1793"/>
        <v>0</v>
      </c>
      <c r="DB159" s="1244">
        <f t="shared" si="1793"/>
        <v>0</v>
      </c>
      <c r="DC159" s="1244">
        <f t="shared" si="1793"/>
        <v>0</v>
      </c>
      <c r="DD159" s="1244">
        <f t="shared" si="1793"/>
        <v>0</v>
      </c>
      <c r="DE159" s="1244">
        <f t="shared" si="1793"/>
        <v>0</v>
      </c>
      <c r="DF159" s="1244">
        <f t="shared" si="1793"/>
        <v>0</v>
      </c>
      <c r="DG159" s="1244">
        <f t="shared" si="1793"/>
        <v>0</v>
      </c>
      <c r="DH159" s="1244">
        <f t="shared" si="1793"/>
        <v>0</v>
      </c>
      <c r="DI159" s="1244">
        <f t="shared" si="1793"/>
        <v>0</v>
      </c>
      <c r="DJ159" s="1244">
        <f t="shared" si="1793"/>
        <v>0</v>
      </c>
      <c r="DK159" s="1244">
        <f t="shared" si="1793"/>
        <v>0</v>
      </c>
      <c r="DL159" s="1244">
        <f t="shared" si="1793"/>
        <v>0</v>
      </c>
      <c r="DM159" s="1244">
        <f t="shared" si="1793"/>
        <v>0</v>
      </c>
      <c r="DN159" s="933"/>
      <c r="DT159" s="739"/>
      <c r="EM159" s="898"/>
      <c r="EN159" s="898"/>
      <c r="EO159" s="898"/>
      <c r="EP159" s="898"/>
      <c r="EQ159" s="898"/>
      <c r="ER159" s="898"/>
      <c r="ES159" s="898"/>
      <c r="ET159" s="898"/>
      <c r="EU159" s="898"/>
      <c r="EV159" s="898"/>
      <c r="EW159" s="898"/>
      <c r="EX159" s="898"/>
      <c r="EY159" s="898"/>
      <c r="EZ159" s="1348" t="str">
        <f t="shared" si="1687"/>
        <v>GH KoolBloom</v>
      </c>
      <c r="FA159" s="1224">
        <f t="shared" si="1688"/>
        <v>0</v>
      </c>
      <c r="FB159" s="1224">
        <f t="shared" si="1689"/>
        <v>0</v>
      </c>
      <c r="FC159" s="1224">
        <f t="shared" si="1690"/>
        <v>0</v>
      </c>
      <c r="FD159" s="544">
        <f t="shared" si="1691"/>
        <v>4.3640000000000005E-2</v>
      </c>
      <c r="FE159" s="544">
        <f t="shared" si="1692"/>
        <v>0</v>
      </c>
      <c r="FF159" s="324">
        <f t="shared" si="1693"/>
        <v>8.301E-2</v>
      </c>
      <c r="FG159" s="549">
        <f t="shared" si="1694"/>
        <v>0</v>
      </c>
      <c r="FH159" s="549">
        <f t="shared" si="1695"/>
        <v>0</v>
      </c>
      <c r="FI159" s="549">
        <f t="shared" si="1696"/>
        <v>0</v>
      </c>
      <c r="FJ159" s="549">
        <f t="shared" si="1697"/>
        <v>0</v>
      </c>
      <c r="FK159" s="549">
        <f t="shared" si="1698"/>
        <v>0</v>
      </c>
      <c r="FL159" s="549">
        <f t="shared" si="1699"/>
        <v>0</v>
      </c>
      <c r="FM159" s="549">
        <f t="shared" si="1700"/>
        <v>0</v>
      </c>
      <c r="FN159" s="549">
        <f t="shared" si="1701"/>
        <v>0</v>
      </c>
      <c r="FO159" s="1203">
        <f t="shared" si="1702"/>
        <v>0</v>
      </c>
      <c r="FP159" s="544">
        <f t="shared" si="1703"/>
        <v>4.3640000000000005E-2</v>
      </c>
      <c r="FQ159" s="324">
        <f t="shared" si="1704"/>
        <v>8.301E-2</v>
      </c>
      <c r="FR159" s="548">
        <f t="shared" si="1705"/>
        <v>0</v>
      </c>
      <c r="FS159" s="548">
        <f t="shared" si="1706"/>
        <v>0</v>
      </c>
      <c r="FT159" s="548">
        <f t="shared" si="1777"/>
        <v>0</v>
      </c>
      <c r="FU159" s="548">
        <f t="shared" si="1707"/>
        <v>0</v>
      </c>
      <c r="FV159" s="928">
        <f t="shared" si="1708"/>
        <v>0</v>
      </c>
      <c r="FW159" s="928">
        <f t="shared" si="1709"/>
        <v>0</v>
      </c>
      <c r="FX159" s="928">
        <f t="shared" si="1710"/>
        <v>0</v>
      </c>
      <c r="FY159" s="928">
        <f t="shared" si="1711"/>
        <v>0</v>
      </c>
      <c r="FZ159" s="928">
        <f t="shared" si="1712"/>
        <v>0</v>
      </c>
      <c r="GA159" s="928">
        <f t="shared" si="1713"/>
        <v>0</v>
      </c>
      <c r="GB159" s="928">
        <f t="shared" si="1714"/>
        <v>0</v>
      </c>
      <c r="GC159" s="928">
        <f t="shared" si="1715"/>
        <v>0</v>
      </c>
      <c r="GD159" s="326">
        <f t="shared" si="1716"/>
        <v>0</v>
      </c>
      <c r="GE159" s="326">
        <f t="shared" si="1717"/>
        <v>0</v>
      </c>
      <c r="GF159" s="326">
        <f t="shared" si="1718"/>
        <v>0</v>
      </c>
      <c r="GG159" s="326">
        <f t="shared" si="1719"/>
        <v>0</v>
      </c>
      <c r="GH159" s="326">
        <f t="shared" si="1720"/>
        <v>0</v>
      </c>
      <c r="GI159" s="326">
        <f t="shared" si="1721"/>
        <v>0</v>
      </c>
      <c r="GJ159" s="326">
        <f t="shared" si="1722"/>
        <v>0</v>
      </c>
      <c r="GK159" s="326">
        <f t="shared" si="1723"/>
        <v>0</v>
      </c>
      <c r="GL159" s="326">
        <f t="shared" si="1724"/>
        <v>0</v>
      </c>
      <c r="GM159" s="326">
        <f t="shared" si="1725"/>
        <v>0</v>
      </c>
      <c r="GN159" s="326">
        <f t="shared" si="1726"/>
        <v>0</v>
      </c>
      <c r="GO159" s="326">
        <f t="shared" si="1727"/>
        <v>0</v>
      </c>
      <c r="GP159" s="326">
        <f t="shared" si="1728"/>
        <v>0</v>
      </c>
      <c r="GQ159" s="326">
        <f t="shared" si="1729"/>
        <v>0</v>
      </c>
      <c r="GR159" s="898"/>
      <c r="GS159" s="898"/>
      <c r="GT159" s="898"/>
      <c r="GU159" s="898"/>
      <c r="GV159" s="898"/>
      <c r="GW159" s="898"/>
      <c r="GX159" s="898"/>
      <c r="GY159" s="898"/>
      <c r="GZ159" s="1375"/>
      <c r="HA159" s="1225">
        <f t="shared" si="1730"/>
        <v>0</v>
      </c>
      <c r="HB159" s="1225">
        <f t="shared" si="1731"/>
        <v>0</v>
      </c>
      <c r="HC159" s="1225">
        <f t="shared" si="1732"/>
        <v>0</v>
      </c>
      <c r="HD159" s="542">
        <f t="shared" si="1733"/>
        <v>1.3707728309446488E-2</v>
      </c>
      <c r="HE159" s="542">
        <f t="shared" si="1734"/>
        <v>0</v>
      </c>
      <c r="HF159" s="321">
        <f t="shared" si="1735"/>
        <v>2.6074210058825684E-2</v>
      </c>
      <c r="HG159" s="547">
        <f t="shared" si="1736"/>
        <v>0</v>
      </c>
      <c r="HH159" s="547">
        <f t="shared" si="1737"/>
        <v>0</v>
      </c>
      <c r="HI159" s="547">
        <f t="shared" si="1738"/>
        <v>0</v>
      </c>
      <c r="HJ159" s="547">
        <f t="shared" si="1739"/>
        <v>0</v>
      </c>
      <c r="HK159" s="547">
        <f t="shared" si="1740"/>
        <v>0</v>
      </c>
      <c r="HL159" s="547">
        <f t="shared" si="1741"/>
        <v>0</v>
      </c>
      <c r="HM159" s="547">
        <f t="shared" si="1742"/>
        <v>0</v>
      </c>
      <c r="HN159" s="547">
        <f t="shared" si="1743"/>
        <v>0</v>
      </c>
      <c r="HO159" s="1225">
        <f t="shared" si="1744"/>
        <v>0</v>
      </c>
      <c r="HP159" s="542">
        <f t="shared" si="1745"/>
        <v>0</v>
      </c>
      <c r="HQ159" s="321">
        <f t="shared" si="1746"/>
        <v>0</v>
      </c>
      <c r="HR159" s="547">
        <f t="shared" si="1747"/>
        <v>0</v>
      </c>
      <c r="HS159" s="547">
        <f t="shared" si="1748"/>
        <v>0</v>
      </c>
      <c r="HT159" s="547">
        <f t="shared" si="1749"/>
        <v>0</v>
      </c>
      <c r="HU159" s="547">
        <f t="shared" si="1750"/>
        <v>0</v>
      </c>
      <c r="HV159" s="931">
        <f t="shared" si="1751"/>
        <v>0</v>
      </c>
      <c r="HW159" s="931">
        <f t="shared" si="1752"/>
        <v>0</v>
      </c>
      <c r="HX159" s="931">
        <f t="shared" si="1753"/>
        <v>0</v>
      </c>
      <c r="HY159" s="931">
        <f t="shared" si="1754"/>
        <v>0</v>
      </c>
      <c r="HZ159" s="931">
        <f t="shared" si="1755"/>
        <v>0</v>
      </c>
      <c r="IA159" s="931">
        <f t="shared" si="1756"/>
        <v>0</v>
      </c>
      <c r="IB159" s="931">
        <f t="shared" si="1757"/>
        <v>0</v>
      </c>
      <c r="IC159" s="931">
        <f t="shared" si="1758"/>
        <v>0</v>
      </c>
      <c r="ID159" s="1226">
        <f t="shared" si="1759"/>
        <v>0</v>
      </c>
      <c r="IE159" s="1226">
        <f t="shared" si="1760"/>
        <v>0</v>
      </c>
      <c r="IF159" s="1226">
        <f t="shared" si="1761"/>
        <v>0</v>
      </c>
      <c r="IG159" s="1226">
        <f t="shared" si="1762"/>
        <v>0</v>
      </c>
      <c r="IH159" s="1226">
        <f t="shared" si="1763"/>
        <v>0</v>
      </c>
      <c r="II159" s="1226">
        <f t="shared" si="1764"/>
        <v>0</v>
      </c>
      <c r="IJ159" s="1226">
        <f t="shared" si="1765"/>
        <v>0</v>
      </c>
      <c r="IK159" s="1226">
        <f t="shared" si="1766"/>
        <v>0</v>
      </c>
      <c r="IL159" s="1226">
        <f t="shared" si="1767"/>
        <v>0</v>
      </c>
      <c r="IM159" s="1226">
        <f t="shared" si="1768"/>
        <v>0</v>
      </c>
      <c r="IN159" s="1226">
        <f t="shared" si="1769"/>
        <v>0</v>
      </c>
      <c r="IO159" s="1226">
        <f t="shared" si="1770"/>
        <v>0</v>
      </c>
      <c r="IP159" s="1226">
        <f t="shared" si="1771"/>
        <v>0</v>
      </c>
      <c r="IQ159" s="1226">
        <f t="shared" si="1772"/>
        <v>0</v>
      </c>
      <c r="IR159" s="902"/>
      <c r="IS159" s="902"/>
      <c r="IT159" s="902"/>
      <c r="IU159" s="902"/>
      <c r="IV159" s="902"/>
      <c r="IW159" s="902"/>
      <c r="IX159" s="902"/>
      <c r="IY159" s="902"/>
      <c r="IZ159" s="1365"/>
      <c r="JA159" s="1231">
        <f t="shared" ref="JA159:KQ159" si="1794">SUM(BW159*$DP$19)</f>
        <v>0</v>
      </c>
      <c r="JB159" s="1231">
        <f t="shared" si="1794"/>
        <v>0</v>
      </c>
      <c r="JC159" s="1231">
        <f t="shared" si="1794"/>
        <v>0</v>
      </c>
      <c r="JD159" s="942">
        <f t="shared" si="1794"/>
        <v>450</v>
      </c>
      <c r="JE159" s="942">
        <f t="shared" si="1794"/>
        <v>0</v>
      </c>
      <c r="JF159" s="943">
        <f t="shared" si="1794"/>
        <v>450</v>
      </c>
      <c r="JG159" s="944">
        <f t="shared" si="1794"/>
        <v>0</v>
      </c>
      <c r="JH159" s="944">
        <f t="shared" si="1794"/>
        <v>0</v>
      </c>
      <c r="JI159" s="944">
        <f t="shared" si="1794"/>
        <v>0</v>
      </c>
      <c r="JJ159" s="944">
        <f t="shared" si="1794"/>
        <v>0</v>
      </c>
      <c r="JK159" s="944">
        <f t="shared" si="1794"/>
        <v>0</v>
      </c>
      <c r="JL159" s="944">
        <f t="shared" si="1794"/>
        <v>0</v>
      </c>
      <c r="JM159" s="944">
        <f t="shared" si="1794"/>
        <v>0</v>
      </c>
      <c r="JN159" s="944">
        <f t="shared" si="1794"/>
        <v>0</v>
      </c>
      <c r="JO159" s="1231">
        <f t="shared" si="1794"/>
        <v>0</v>
      </c>
      <c r="JP159" s="942">
        <f t="shared" si="1794"/>
        <v>0</v>
      </c>
      <c r="JQ159" s="943">
        <f t="shared" si="1794"/>
        <v>0</v>
      </c>
      <c r="JR159" s="944">
        <f t="shared" si="1794"/>
        <v>0</v>
      </c>
      <c r="JS159" s="944">
        <f t="shared" si="1794"/>
        <v>0</v>
      </c>
      <c r="JT159" s="944">
        <f t="shared" si="1794"/>
        <v>0</v>
      </c>
      <c r="JU159" s="944">
        <f t="shared" si="1794"/>
        <v>0</v>
      </c>
      <c r="JV159" s="945">
        <f t="shared" si="1794"/>
        <v>0</v>
      </c>
      <c r="JW159" s="945">
        <f t="shared" si="1794"/>
        <v>0</v>
      </c>
      <c r="JX159" s="945">
        <f t="shared" si="1794"/>
        <v>0</v>
      </c>
      <c r="JY159" s="945">
        <f t="shared" si="1794"/>
        <v>0</v>
      </c>
      <c r="JZ159" s="945">
        <f t="shared" si="1794"/>
        <v>0</v>
      </c>
      <c r="KA159" s="945">
        <f t="shared" si="1794"/>
        <v>0</v>
      </c>
      <c r="KB159" s="945">
        <f t="shared" si="1794"/>
        <v>0</v>
      </c>
      <c r="KC159" s="945">
        <f t="shared" si="1794"/>
        <v>0</v>
      </c>
      <c r="KD159" s="946">
        <f t="shared" si="1794"/>
        <v>0</v>
      </c>
      <c r="KE159" s="946">
        <f t="shared" si="1794"/>
        <v>0</v>
      </c>
      <c r="KF159" s="946">
        <f t="shared" si="1794"/>
        <v>0</v>
      </c>
      <c r="KG159" s="946">
        <f t="shared" si="1794"/>
        <v>0</v>
      </c>
      <c r="KH159" s="946">
        <f t="shared" si="1794"/>
        <v>0</v>
      </c>
      <c r="KI159" s="946">
        <f t="shared" si="1794"/>
        <v>0</v>
      </c>
      <c r="KJ159" s="946">
        <f t="shared" si="1794"/>
        <v>0</v>
      </c>
      <c r="KK159" s="946">
        <f t="shared" si="1794"/>
        <v>0</v>
      </c>
      <c r="KL159" s="946">
        <f t="shared" si="1794"/>
        <v>0</v>
      </c>
      <c r="KM159" s="946">
        <f t="shared" si="1794"/>
        <v>0</v>
      </c>
      <c r="KN159" s="946">
        <f t="shared" si="1794"/>
        <v>0</v>
      </c>
      <c r="KO159" s="946">
        <f t="shared" si="1794"/>
        <v>0</v>
      </c>
      <c r="KP159" s="946">
        <f t="shared" si="1794"/>
        <v>0</v>
      </c>
      <c r="KQ159" s="946">
        <f t="shared" si="1794"/>
        <v>0</v>
      </c>
      <c r="KR159" s="898"/>
      <c r="KS159" s="898"/>
      <c r="KT159" s="898"/>
      <c r="KU159" s="898"/>
      <c r="KV159" s="898"/>
      <c r="KW159" s="898"/>
      <c r="KX159" s="898"/>
      <c r="KY159" s="898"/>
      <c r="KZ159" s="1363"/>
      <c r="LA159" s="1217">
        <f t="shared" ref="LA159:MM159" si="1795">SUM(JA159/$DO$19)</f>
        <v>0</v>
      </c>
      <c r="LB159" s="1217">
        <f t="shared" si="1795"/>
        <v>0</v>
      </c>
      <c r="LC159" s="1217">
        <f t="shared" si="1795"/>
        <v>0</v>
      </c>
      <c r="LD159" s="545">
        <f t="shared" si="1795"/>
        <v>118.89035667107001</v>
      </c>
      <c r="LE159" s="545">
        <f t="shared" si="1795"/>
        <v>0</v>
      </c>
      <c r="LF159" s="329">
        <f t="shared" si="1795"/>
        <v>118.89035667107001</v>
      </c>
      <c r="LG159" s="550">
        <f t="shared" si="1795"/>
        <v>0</v>
      </c>
      <c r="LH159" s="550">
        <f t="shared" si="1795"/>
        <v>0</v>
      </c>
      <c r="LI159" s="550">
        <f t="shared" si="1795"/>
        <v>0</v>
      </c>
      <c r="LJ159" s="550">
        <f t="shared" si="1795"/>
        <v>0</v>
      </c>
      <c r="LK159" s="550">
        <f t="shared" si="1795"/>
        <v>0</v>
      </c>
      <c r="LL159" s="550">
        <f t="shared" si="1795"/>
        <v>0</v>
      </c>
      <c r="LM159" s="550">
        <f t="shared" si="1795"/>
        <v>0</v>
      </c>
      <c r="LN159" s="550">
        <f t="shared" si="1795"/>
        <v>0</v>
      </c>
      <c r="LO159" s="1217">
        <f t="shared" si="1795"/>
        <v>0</v>
      </c>
      <c r="LP159" s="1217">
        <f t="shared" si="1795"/>
        <v>0</v>
      </c>
      <c r="LQ159" s="1217">
        <f t="shared" si="1795"/>
        <v>0</v>
      </c>
      <c r="LR159" s="550">
        <f t="shared" si="1795"/>
        <v>0</v>
      </c>
      <c r="LS159" s="550">
        <f t="shared" si="1795"/>
        <v>0</v>
      </c>
      <c r="LT159" s="550">
        <f t="shared" si="1795"/>
        <v>0</v>
      </c>
      <c r="LU159" s="550">
        <f t="shared" si="1795"/>
        <v>0</v>
      </c>
      <c r="LV159" s="932">
        <f t="shared" si="1795"/>
        <v>0</v>
      </c>
      <c r="LW159" s="932">
        <f t="shared" si="1795"/>
        <v>0</v>
      </c>
      <c r="LX159" s="932">
        <f t="shared" si="1795"/>
        <v>0</v>
      </c>
      <c r="LY159" s="932">
        <f t="shared" si="1795"/>
        <v>0</v>
      </c>
      <c r="LZ159" s="932">
        <f t="shared" si="1795"/>
        <v>0</v>
      </c>
      <c r="MA159" s="932">
        <f t="shared" si="1795"/>
        <v>0</v>
      </c>
      <c r="MB159" s="932">
        <f t="shared" si="1795"/>
        <v>0</v>
      </c>
      <c r="MC159" s="932">
        <f t="shared" si="1795"/>
        <v>0</v>
      </c>
      <c r="MD159" s="932">
        <f t="shared" si="1795"/>
        <v>0</v>
      </c>
      <c r="ME159" s="327">
        <f t="shared" si="1795"/>
        <v>0</v>
      </c>
      <c r="MF159" s="327">
        <f t="shared" si="1795"/>
        <v>0</v>
      </c>
      <c r="MG159" s="327">
        <f t="shared" si="1795"/>
        <v>0</v>
      </c>
      <c r="MH159" s="327">
        <f t="shared" si="1795"/>
        <v>0</v>
      </c>
      <c r="MI159" s="327">
        <f t="shared" si="1795"/>
        <v>0</v>
      </c>
      <c r="MJ159" s="327">
        <f t="shared" si="1795"/>
        <v>0</v>
      </c>
      <c r="MK159" s="327">
        <f t="shared" si="1795"/>
        <v>0</v>
      </c>
      <c r="ML159" s="327">
        <f t="shared" si="1795"/>
        <v>0</v>
      </c>
      <c r="MM159" s="327">
        <f t="shared" si="1795"/>
        <v>0</v>
      </c>
      <c r="MN159" s="327">
        <f t="shared" ref="MN159:MP159" si="1796">SUM(KN159/$DO$19)</f>
        <v>0</v>
      </c>
      <c r="MO159" s="327">
        <f t="shared" si="1796"/>
        <v>0</v>
      </c>
      <c r="MP159" s="327">
        <f t="shared" si="1796"/>
        <v>0</v>
      </c>
      <c r="MQ159" s="327">
        <f>SUM(KQ159/$DO$19)</f>
        <v>0</v>
      </c>
    </row>
    <row r="160" spans="1:355" s="317" customFormat="1" ht="15" hidden="1" customHeight="1" outlineLevel="1" thickTop="1" thickBot="1" x14ac:dyDescent="0.3">
      <c r="A160" s="381"/>
      <c r="B160" s="1911" t="s">
        <v>962</v>
      </c>
      <c r="C160" s="1912"/>
      <c r="D160" s="655"/>
      <c r="E160" s="763"/>
      <c r="F160" s="757"/>
      <c r="G160" s="626"/>
      <c r="H160" s="627"/>
      <c r="I160" s="628"/>
      <c r="J160" s="812"/>
      <c r="K160" s="757"/>
      <c r="L160" s="878"/>
      <c r="M160" s="813"/>
      <c r="N160" s="814"/>
      <c r="O160" s="1537"/>
      <c r="P160" s="815"/>
      <c r="Q160" s="813"/>
      <c r="R160" s="814"/>
      <c r="S160" s="1537"/>
      <c r="T160" s="815"/>
      <c r="U160" s="813"/>
      <c r="V160" s="814"/>
      <c r="W160" s="1537"/>
      <c r="X160" s="815"/>
      <c r="Y160" s="813"/>
      <c r="Z160" s="814"/>
      <c r="AA160" s="1537"/>
      <c r="AB160" s="815"/>
      <c r="AC160" s="813"/>
      <c r="AD160" s="814"/>
      <c r="AE160" s="1537"/>
      <c r="AF160" s="815"/>
      <c r="AG160" s="813"/>
      <c r="AH160" s="814"/>
      <c r="AI160" s="1537"/>
      <c r="AJ160" s="815"/>
      <c r="AK160" s="813"/>
      <c r="AL160" s="814"/>
      <c r="AM160" s="1537"/>
      <c r="AN160" s="815"/>
      <c r="AO160" s="813"/>
      <c r="AP160" s="814"/>
      <c r="AQ160" s="1537"/>
      <c r="AR160" s="815"/>
      <c r="AS160" s="813"/>
      <c r="AT160" s="814"/>
      <c r="AU160" s="1537"/>
      <c r="AV160" s="815"/>
      <c r="AW160" s="813"/>
      <c r="AX160" s="814"/>
      <c r="AY160" s="1537"/>
      <c r="AZ160" s="815"/>
      <c r="BA160" s="813"/>
      <c r="BB160" s="816"/>
      <c r="BC160" s="757"/>
      <c r="BD160" s="815"/>
      <c r="BE160" s="813"/>
      <c r="BF160" s="757"/>
      <c r="BG160" s="815"/>
      <c r="BH160" s="815"/>
      <c r="BI160" s="815"/>
      <c r="BJ160" s="815"/>
      <c r="BK160" s="816"/>
      <c r="BL160" s="1584"/>
      <c r="BM160" s="1585"/>
      <c r="BN160" s="1586"/>
      <c r="BO160" s="1586"/>
      <c r="BP160" s="1587"/>
      <c r="BQ160" s="1484"/>
      <c r="BR160" s="734">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17.151919643206096</v>
      </c>
      <c r="BS160" s="692">
        <f t="shared" si="1685"/>
        <v>17.151919643206096</v>
      </c>
      <c r="BT160" s="693">
        <f>AJ151</f>
        <v>1.5</v>
      </c>
      <c r="BU160" s="1146" t="str">
        <f>$BU$20</f>
        <v>GH Floralicious+</v>
      </c>
      <c r="BV160" s="1159" t="str">
        <f>$BV$20</f>
        <v>Aroma</v>
      </c>
      <c r="BW160" s="1239">
        <f>BW$20</f>
        <v>0</v>
      </c>
      <c r="BX160" s="1239">
        <f t="shared" ref="BX160:DM160" si="1797">BX$20</f>
        <v>0.02</v>
      </c>
      <c r="BY160" s="1239">
        <f t="shared" si="1797"/>
        <v>0</v>
      </c>
      <c r="BZ160" s="1240">
        <f t="shared" si="1797"/>
        <v>8.0000000000000002E-3</v>
      </c>
      <c r="CA160" s="1240">
        <f t="shared" si="1797"/>
        <v>0</v>
      </c>
      <c r="CB160" s="1241">
        <f t="shared" si="1797"/>
        <v>5.0000000000000001E-3</v>
      </c>
      <c r="CC160" s="1242">
        <f t="shared" si="1797"/>
        <v>0</v>
      </c>
      <c r="CD160" s="1242">
        <f t="shared" si="1797"/>
        <v>0</v>
      </c>
      <c r="CE160" s="1242">
        <f t="shared" si="1797"/>
        <v>0</v>
      </c>
      <c r="CF160" s="1242">
        <f t="shared" si="1797"/>
        <v>0</v>
      </c>
      <c r="CG160" s="1242">
        <f t="shared" si="1797"/>
        <v>0</v>
      </c>
      <c r="CH160" s="1242">
        <f t="shared" si="1797"/>
        <v>0</v>
      </c>
      <c r="CI160" s="1242">
        <f t="shared" si="1797"/>
        <v>0</v>
      </c>
      <c r="CJ160" s="1242">
        <f t="shared" si="1797"/>
        <v>0</v>
      </c>
      <c r="CK160" s="1239">
        <f t="shared" si="1797"/>
        <v>0</v>
      </c>
      <c r="CL160" s="1240">
        <f t="shared" si="1797"/>
        <v>0</v>
      </c>
      <c r="CM160" s="1241">
        <f t="shared" si="1797"/>
        <v>0</v>
      </c>
      <c r="CN160" s="1242">
        <f t="shared" si="1797"/>
        <v>0</v>
      </c>
      <c r="CO160" s="1242">
        <f t="shared" si="1797"/>
        <v>0</v>
      </c>
      <c r="CP160" s="1242">
        <f t="shared" si="1797"/>
        <v>0</v>
      </c>
      <c r="CQ160" s="1242">
        <f t="shared" si="1797"/>
        <v>0</v>
      </c>
      <c r="CR160" s="1243">
        <f t="shared" si="1797"/>
        <v>0</v>
      </c>
      <c r="CS160" s="1243">
        <f t="shared" si="1797"/>
        <v>0</v>
      </c>
      <c r="CT160" s="1243">
        <f t="shared" si="1797"/>
        <v>0</v>
      </c>
      <c r="CU160" s="1243">
        <f t="shared" si="1797"/>
        <v>0</v>
      </c>
      <c r="CV160" s="1243">
        <f t="shared" si="1797"/>
        <v>0</v>
      </c>
      <c r="CW160" s="1243">
        <f t="shared" si="1797"/>
        <v>0</v>
      </c>
      <c r="CX160" s="1243">
        <f t="shared" si="1797"/>
        <v>0</v>
      </c>
      <c r="CY160" s="1243">
        <f t="shared" si="1797"/>
        <v>0</v>
      </c>
      <c r="CZ160" s="1244">
        <f t="shared" si="1797"/>
        <v>0</v>
      </c>
      <c r="DA160" s="1244">
        <f t="shared" si="1797"/>
        <v>8.4999999999999995E-4</v>
      </c>
      <c r="DB160" s="1244">
        <f t="shared" si="1797"/>
        <v>8.9999999999999993E-3</v>
      </c>
      <c r="DC160" s="1244">
        <f t="shared" si="1797"/>
        <v>1.15E-3</v>
      </c>
      <c r="DD160" s="1244">
        <f t="shared" si="1797"/>
        <v>0</v>
      </c>
      <c r="DE160" s="1244">
        <f t="shared" si="1797"/>
        <v>0</v>
      </c>
      <c r="DF160" s="1244">
        <f t="shared" si="1797"/>
        <v>0</v>
      </c>
      <c r="DG160" s="1244">
        <f t="shared" si="1797"/>
        <v>0</v>
      </c>
      <c r="DH160" s="1244">
        <f t="shared" si="1797"/>
        <v>0</v>
      </c>
      <c r="DI160" s="1244">
        <f t="shared" si="1797"/>
        <v>0</v>
      </c>
      <c r="DJ160" s="1244">
        <f t="shared" si="1797"/>
        <v>0</v>
      </c>
      <c r="DK160" s="1244">
        <f t="shared" si="1797"/>
        <v>0</v>
      </c>
      <c r="DL160" s="1244">
        <f t="shared" si="1797"/>
        <v>0</v>
      </c>
      <c r="DM160" s="1244">
        <f t="shared" si="1797"/>
        <v>0</v>
      </c>
      <c r="DN160" s="933"/>
      <c r="DT160" s="739"/>
      <c r="EM160" s="898"/>
      <c r="EN160" s="898"/>
      <c r="EO160" s="898"/>
      <c r="EP160" s="898"/>
      <c r="EQ160" s="898"/>
      <c r="ER160" s="898"/>
      <c r="ES160" s="898"/>
      <c r="ET160" s="898"/>
      <c r="EU160" s="898"/>
      <c r="EV160" s="898"/>
      <c r="EW160" s="898"/>
      <c r="EX160" s="898"/>
      <c r="EY160" s="898"/>
      <c r="EZ160" s="1348" t="str">
        <f t="shared" si="1687"/>
        <v>GH Floralicious+</v>
      </c>
      <c r="FA160" s="1224">
        <f t="shared" si="1688"/>
        <v>0</v>
      </c>
      <c r="FB160" s="1224">
        <f t="shared" si="1689"/>
        <v>0.03</v>
      </c>
      <c r="FC160" s="1224">
        <f t="shared" si="1690"/>
        <v>0</v>
      </c>
      <c r="FD160" s="544">
        <f t="shared" si="1691"/>
        <v>5.2368000000000007E-3</v>
      </c>
      <c r="FE160" s="544">
        <f t="shared" si="1692"/>
        <v>0</v>
      </c>
      <c r="FF160" s="324">
        <f t="shared" si="1693"/>
        <v>6.2257499999999995E-3</v>
      </c>
      <c r="FG160" s="549">
        <f t="shared" si="1694"/>
        <v>0</v>
      </c>
      <c r="FH160" s="549">
        <f t="shared" si="1695"/>
        <v>0</v>
      </c>
      <c r="FI160" s="549">
        <f t="shared" si="1696"/>
        <v>0</v>
      </c>
      <c r="FJ160" s="549">
        <f t="shared" si="1697"/>
        <v>0</v>
      </c>
      <c r="FK160" s="549">
        <f t="shared" si="1698"/>
        <v>0</v>
      </c>
      <c r="FL160" s="549">
        <f t="shared" si="1699"/>
        <v>0</v>
      </c>
      <c r="FM160" s="549">
        <f t="shared" si="1700"/>
        <v>0</v>
      </c>
      <c r="FN160" s="549">
        <f t="shared" si="1701"/>
        <v>0</v>
      </c>
      <c r="FO160" s="1203">
        <f t="shared" si="1702"/>
        <v>0.03</v>
      </c>
      <c r="FP160" s="544">
        <f t="shared" si="1703"/>
        <v>5.2368000000000007E-3</v>
      </c>
      <c r="FQ160" s="324">
        <f t="shared" si="1704"/>
        <v>6.2257499999999995E-3</v>
      </c>
      <c r="FR160" s="548">
        <f t="shared" si="1705"/>
        <v>0</v>
      </c>
      <c r="FS160" s="548">
        <f t="shared" si="1706"/>
        <v>0</v>
      </c>
      <c r="FT160" s="548">
        <f t="shared" si="1777"/>
        <v>0</v>
      </c>
      <c r="FU160" s="548">
        <f t="shared" si="1707"/>
        <v>0</v>
      </c>
      <c r="FV160" s="928">
        <f t="shared" si="1708"/>
        <v>0</v>
      </c>
      <c r="FW160" s="928">
        <f t="shared" si="1709"/>
        <v>0</v>
      </c>
      <c r="FX160" s="928">
        <f t="shared" si="1710"/>
        <v>0</v>
      </c>
      <c r="FY160" s="928">
        <f t="shared" si="1711"/>
        <v>0</v>
      </c>
      <c r="FZ160" s="928">
        <f t="shared" si="1712"/>
        <v>0</v>
      </c>
      <c r="GA160" s="928">
        <f t="shared" si="1713"/>
        <v>0</v>
      </c>
      <c r="GB160" s="928">
        <f t="shared" si="1714"/>
        <v>0</v>
      </c>
      <c r="GC160" s="928">
        <f t="shared" si="1715"/>
        <v>0</v>
      </c>
      <c r="GD160" s="326">
        <f t="shared" si="1716"/>
        <v>0</v>
      </c>
      <c r="GE160" s="326">
        <f t="shared" si="1717"/>
        <v>1.2749999999999999E-3</v>
      </c>
      <c r="GF160" s="326">
        <f t="shared" si="1718"/>
        <v>1.3499999999999998E-2</v>
      </c>
      <c r="GG160" s="326">
        <f t="shared" si="1719"/>
        <v>1.725E-3</v>
      </c>
      <c r="GH160" s="326">
        <f t="shared" si="1720"/>
        <v>0</v>
      </c>
      <c r="GI160" s="326">
        <f t="shared" si="1721"/>
        <v>0</v>
      </c>
      <c r="GJ160" s="326">
        <f t="shared" si="1722"/>
        <v>0</v>
      </c>
      <c r="GK160" s="326">
        <f t="shared" si="1723"/>
        <v>0</v>
      </c>
      <c r="GL160" s="326">
        <f t="shared" si="1724"/>
        <v>0</v>
      </c>
      <c r="GM160" s="326">
        <f t="shared" si="1725"/>
        <v>0</v>
      </c>
      <c r="GN160" s="326">
        <f t="shared" si="1726"/>
        <v>0</v>
      </c>
      <c r="GO160" s="326">
        <f t="shared" si="1727"/>
        <v>0</v>
      </c>
      <c r="GP160" s="326">
        <f t="shared" si="1728"/>
        <v>0</v>
      </c>
      <c r="GQ160" s="326">
        <f t="shared" si="1729"/>
        <v>0</v>
      </c>
      <c r="GR160" s="899"/>
      <c r="GS160" s="899"/>
      <c r="GT160" s="899"/>
      <c r="GU160" s="899"/>
      <c r="GV160" s="899"/>
      <c r="GW160" s="899"/>
      <c r="GX160" s="899"/>
      <c r="GY160" s="899"/>
      <c r="GZ160" s="1374"/>
      <c r="HA160" s="1225">
        <f t="shared" si="1730"/>
        <v>0</v>
      </c>
      <c r="HB160" s="1225">
        <f t="shared" si="1731"/>
        <v>8.8774146288626513E-3</v>
      </c>
      <c r="HC160" s="1225">
        <f t="shared" si="1732"/>
        <v>0</v>
      </c>
      <c r="HD160" s="542">
        <f t="shared" si="1733"/>
        <v>1.5496414976142649E-3</v>
      </c>
      <c r="HE160" s="542">
        <f t="shared" si="1734"/>
        <v>0</v>
      </c>
      <c r="HF160" s="321">
        <f t="shared" si="1735"/>
        <v>1.8422854708547217E-3</v>
      </c>
      <c r="HG160" s="547">
        <f t="shared" si="1736"/>
        <v>0</v>
      </c>
      <c r="HH160" s="547">
        <f t="shared" si="1737"/>
        <v>0</v>
      </c>
      <c r="HI160" s="547">
        <f t="shared" si="1738"/>
        <v>0</v>
      </c>
      <c r="HJ160" s="547">
        <f t="shared" si="1739"/>
        <v>0</v>
      </c>
      <c r="HK160" s="547">
        <f t="shared" si="1740"/>
        <v>0</v>
      </c>
      <c r="HL160" s="547">
        <f t="shared" si="1741"/>
        <v>0</v>
      </c>
      <c r="HM160" s="547">
        <f t="shared" si="1742"/>
        <v>0</v>
      </c>
      <c r="HN160" s="547">
        <f t="shared" si="1743"/>
        <v>0</v>
      </c>
      <c r="HO160" s="1225">
        <f t="shared" si="1744"/>
        <v>0</v>
      </c>
      <c r="HP160" s="542">
        <f t="shared" si="1745"/>
        <v>0</v>
      </c>
      <c r="HQ160" s="321">
        <f t="shared" si="1746"/>
        <v>0</v>
      </c>
      <c r="HR160" s="547">
        <f t="shared" si="1747"/>
        <v>0</v>
      </c>
      <c r="HS160" s="547">
        <f t="shared" si="1748"/>
        <v>0</v>
      </c>
      <c r="HT160" s="547">
        <f t="shared" si="1749"/>
        <v>0</v>
      </c>
      <c r="HU160" s="547">
        <f t="shared" si="1750"/>
        <v>0</v>
      </c>
      <c r="HV160" s="931">
        <f t="shared" si="1751"/>
        <v>0</v>
      </c>
      <c r="HW160" s="931">
        <f t="shared" si="1752"/>
        <v>0</v>
      </c>
      <c r="HX160" s="931">
        <f t="shared" si="1753"/>
        <v>0</v>
      </c>
      <c r="HY160" s="931">
        <f t="shared" si="1754"/>
        <v>0</v>
      </c>
      <c r="HZ160" s="931">
        <f t="shared" si="1755"/>
        <v>0</v>
      </c>
      <c r="IA160" s="931">
        <f t="shared" si="1756"/>
        <v>0</v>
      </c>
      <c r="IB160" s="931">
        <f t="shared" si="1757"/>
        <v>0</v>
      </c>
      <c r="IC160" s="931">
        <f t="shared" si="1758"/>
        <v>0</v>
      </c>
      <c r="ID160" s="1226">
        <f t="shared" si="1759"/>
        <v>0</v>
      </c>
      <c r="IE160" s="1226">
        <f t="shared" si="1760"/>
        <v>3.7729012172666273E-4</v>
      </c>
      <c r="IF160" s="1226">
        <f t="shared" si="1761"/>
        <v>3.9948365829881932E-3</v>
      </c>
      <c r="IG160" s="1226">
        <f t="shared" si="1762"/>
        <v>5.104513411596025E-4</v>
      </c>
      <c r="IH160" s="1226">
        <f t="shared" si="1763"/>
        <v>0</v>
      </c>
      <c r="II160" s="1226">
        <f t="shared" si="1764"/>
        <v>0</v>
      </c>
      <c r="IJ160" s="1226">
        <f t="shared" si="1765"/>
        <v>0</v>
      </c>
      <c r="IK160" s="1226">
        <f t="shared" si="1766"/>
        <v>0</v>
      </c>
      <c r="IL160" s="1226">
        <f t="shared" si="1767"/>
        <v>0</v>
      </c>
      <c r="IM160" s="1226">
        <f t="shared" si="1768"/>
        <v>0</v>
      </c>
      <c r="IN160" s="1226">
        <f t="shared" si="1769"/>
        <v>0</v>
      </c>
      <c r="IO160" s="1226">
        <f t="shared" si="1770"/>
        <v>0</v>
      </c>
      <c r="IP160" s="1226">
        <f t="shared" si="1771"/>
        <v>0</v>
      </c>
      <c r="IQ160" s="1226">
        <f t="shared" si="1772"/>
        <v>0</v>
      </c>
      <c r="IR160" s="902"/>
      <c r="IS160" s="902"/>
      <c r="IT160" s="902"/>
      <c r="IU160" s="902"/>
      <c r="IV160" s="902"/>
      <c r="IW160" s="902"/>
      <c r="IX160" s="902"/>
      <c r="IY160" s="902"/>
      <c r="IZ160" s="1365"/>
      <c r="JA160" s="1231">
        <f t="shared" ref="JA160:KQ160" si="1798">SUM(BW160*$DP$20)</f>
        <v>0</v>
      </c>
      <c r="JB160" s="1231">
        <f t="shared" si="1798"/>
        <v>10.6</v>
      </c>
      <c r="JC160" s="1231">
        <f t="shared" si="1798"/>
        <v>0</v>
      </c>
      <c r="JD160" s="942">
        <f t="shared" si="1798"/>
        <v>4.24</v>
      </c>
      <c r="JE160" s="942">
        <f t="shared" si="1798"/>
        <v>0</v>
      </c>
      <c r="JF160" s="943">
        <f t="shared" si="1798"/>
        <v>2.65</v>
      </c>
      <c r="JG160" s="944">
        <f t="shared" si="1798"/>
        <v>0</v>
      </c>
      <c r="JH160" s="944">
        <f t="shared" si="1798"/>
        <v>0</v>
      </c>
      <c r="JI160" s="944">
        <f t="shared" si="1798"/>
        <v>0</v>
      </c>
      <c r="JJ160" s="944">
        <f t="shared" si="1798"/>
        <v>0</v>
      </c>
      <c r="JK160" s="944">
        <f t="shared" si="1798"/>
        <v>0</v>
      </c>
      <c r="JL160" s="944">
        <f t="shared" si="1798"/>
        <v>0</v>
      </c>
      <c r="JM160" s="944">
        <f t="shared" si="1798"/>
        <v>0</v>
      </c>
      <c r="JN160" s="944">
        <f t="shared" si="1798"/>
        <v>0</v>
      </c>
      <c r="JO160" s="1231">
        <f t="shared" si="1798"/>
        <v>0</v>
      </c>
      <c r="JP160" s="942">
        <f t="shared" si="1798"/>
        <v>0</v>
      </c>
      <c r="JQ160" s="943">
        <f t="shared" si="1798"/>
        <v>0</v>
      </c>
      <c r="JR160" s="944">
        <f t="shared" si="1798"/>
        <v>0</v>
      </c>
      <c r="JS160" s="944">
        <f t="shared" si="1798"/>
        <v>0</v>
      </c>
      <c r="JT160" s="944">
        <f t="shared" si="1798"/>
        <v>0</v>
      </c>
      <c r="JU160" s="944">
        <f t="shared" si="1798"/>
        <v>0</v>
      </c>
      <c r="JV160" s="945">
        <f t="shared" si="1798"/>
        <v>0</v>
      </c>
      <c r="JW160" s="945">
        <f t="shared" si="1798"/>
        <v>0</v>
      </c>
      <c r="JX160" s="945">
        <f t="shared" si="1798"/>
        <v>0</v>
      </c>
      <c r="JY160" s="945">
        <f t="shared" si="1798"/>
        <v>0</v>
      </c>
      <c r="JZ160" s="945">
        <f t="shared" si="1798"/>
        <v>0</v>
      </c>
      <c r="KA160" s="945">
        <f t="shared" si="1798"/>
        <v>0</v>
      </c>
      <c r="KB160" s="945">
        <f t="shared" si="1798"/>
        <v>0</v>
      </c>
      <c r="KC160" s="945">
        <f t="shared" si="1798"/>
        <v>0</v>
      </c>
      <c r="KD160" s="946">
        <f t="shared" si="1798"/>
        <v>0</v>
      </c>
      <c r="KE160" s="946">
        <f t="shared" si="1798"/>
        <v>0.45049999999999996</v>
      </c>
      <c r="KF160" s="946">
        <f t="shared" si="1798"/>
        <v>4.7699999999999996</v>
      </c>
      <c r="KG160" s="946">
        <f t="shared" si="1798"/>
        <v>0.60950000000000004</v>
      </c>
      <c r="KH160" s="946">
        <f t="shared" si="1798"/>
        <v>0</v>
      </c>
      <c r="KI160" s="946">
        <f t="shared" si="1798"/>
        <v>0</v>
      </c>
      <c r="KJ160" s="946">
        <f t="shared" si="1798"/>
        <v>0</v>
      </c>
      <c r="KK160" s="946">
        <f t="shared" si="1798"/>
        <v>0</v>
      </c>
      <c r="KL160" s="946">
        <f t="shared" si="1798"/>
        <v>0</v>
      </c>
      <c r="KM160" s="946">
        <f t="shared" si="1798"/>
        <v>0</v>
      </c>
      <c r="KN160" s="946">
        <f t="shared" si="1798"/>
        <v>0</v>
      </c>
      <c r="KO160" s="946">
        <f t="shared" si="1798"/>
        <v>0</v>
      </c>
      <c r="KP160" s="946">
        <f t="shared" si="1798"/>
        <v>0</v>
      </c>
      <c r="KQ160" s="946">
        <f t="shared" si="1798"/>
        <v>0</v>
      </c>
      <c r="KR160" s="898"/>
      <c r="KS160" s="898"/>
      <c r="KT160" s="898"/>
      <c r="KU160" s="898"/>
      <c r="KV160" s="898"/>
      <c r="KW160" s="898"/>
      <c r="KX160" s="898"/>
      <c r="KY160" s="898"/>
      <c r="KZ160" s="1363"/>
      <c r="LA160" s="1217">
        <f t="shared" ref="LA160:MM160" si="1799">SUM(JA160/$DO$20)</f>
        <v>0</v>
      </c>
      <c r="LB160" s="1217">
        <f t="shared" si="1799"/>
        <v>22.400676246830091</v>
      </c>
      <c r="LC160" s="1217">
        <f t="shared" si="1799"/>
        <v>0</v>
      </c>
      <c r="LD160" s="545">
        <f t="shared" si="1799"/>
        <v>8.9602704987320383</v>
      </c>
      <c r="LE160" s="545">
        <f t="shared" si="1799"/>
        <v>0</v>
      </c>
      <c r="LF160" s="329">
        <f t="shared" si="1799"/>
        <v>5.6001690617075228</v>
      </c>
      <c r="LG160" s="550">
        <f t="shared" si="1799"/>
        <v>0</v>
      </c>
      <c r="LH160" s="550">
        <f t="shared" si="1799"/>
        <v>0</v>
      </c>
      <c r="LI160" s="550">
        <f t="shared" si="1799"/>
        <v>0</v>
      </c>
      <c r="LJ160" s="550">
        <f t="shared" si="1799"/>
        <v>0</v>
      </c>
      <c r="LK160" s="550">
        <f t="shared" si="1799"/>
        <v>0</v>
      </c>
      <c r="LL160" s="550">
        <f t="shared" si="1799"/>
        <v>0</v>
      </c>
      <c r="LM160" s="550">
        <f t="shared" si="1799"/>
        <v>0</v>
      </c>
      <c r="LN160" s="550">
        <f t="shared" si="1799"/>
        <v>0</v>
      </c>
      <c r="LO160" s="1217">
        <f t="shared" si="1799"/>
        <v>0</v>
      </c>
      <c r="LP160" s="1217">
        <f t="shared" si="1799"/>
        <v>0</v>
      </c>
      <c r="LQ160" s="1217">
        <f t="shared" si="1799"/>
        <v>0</v>
      </c>
      <c r="LR160" s="550">
        <f t="shared" si="1799"/>
        <v>0</v>
      </c>
      <c r="LS160" s="550">
        <f t="shared" si="1799"/>
        <v>0</v>
      </c>
      <c r="LT160" s="550">
        <f t="shared" si="1799"/>
        <v>0</v>
      </c>
      <c r="LU160" s="550">
        <f t="shared" si="1799"/>
        <v>0</v>
      </c>
      <c r="LV160" s="932">
        <f t="shared" si="1799"/>
        <v>0</v>
      </c>
      <c r="LW160" s="932">
        <f t="shared" si="1799"/>
        <v>0</v>
      </c>
      <c r="LX160" s="932">
        <f t="shared" si="1799"/>
        <v>0</v>
      </c>
      <c r="LY160" s="932">
        <f t="shared" si="1799"/>
        <v>0</v>
      </c>
      <c r="LZ160" s="932">
        <f t="shared" si="1799"/>
        <v>0</v>
      </c>
      <c r="MA160" s="932">
        <f t="shared" si="1799"/>
        <v>0</v>
      </c>
      <c r="MB160" s="932">
        <f t="shared" si="1799"/>
        <v>0</v>
      </c>
      <c r="MC160" s="932">
        <f t="shared" si="1799"/>
        <v>0</v>
      </c>
      <c r="MD160" s="932">
        <f t="shared" si="1799"/>
        <v>0</v>
      </c>
      <c r="ME160" s="327">
        <f t="shared" si="1799"/>
        <v>0.95202874049027886</v>
      </c>
      <c r="MF160" s="327">
        <f t="shared" si="1799"/>
        <v>10.08030431107354</v>
      </c>
      <c r="MG160" s="327">
        <f t="shared" si="1799"/>
        <v>1.2880388841927304</v>
      </c>
      <c r="MH160" s="327">
        <f t="shared" si="1799"/>
        <v>0</v>
      </c>
      <c r="MI160" s="327">
        <f t="shared" si="1799"/>
        <v>0</v>
      </c>
      <c r="MJ160" s="327">
        <f t="shared" si="1799"/>
        <v>0</v>
      </c>
      <c r="MK160" s="327">
        <f t="shared" si="1799"/>
        <v>0</v>
      </c>
      <c r="ML160" s="327">
        <f t="shared" si="1799"/>
        <v>0</v>
      </c>
      <c r="MM160" s="327">
        <f t="shared" si="1799"/>
        <v>0</v>
      </c>
      <c r="MN160" s="327">
        <f t="shared" ref="MN160:MP160" si="1800">SUM(KN160/$DO$20)</f>
        <v>0</v>
      </c>
      <c r="MO160" s="327">
        <f t="shared" si="1800"/>
        <v>0</v>
      </c>
      <c r="MP160" s="327">
        <f t="shared" si="1800"/>
        <v>0</v>
      </c>
      <c r="MQ160" s="327">
        <f>SUM(KQ160/$DO$20)</f>
        <v>0</v>
      </c>
    </row>
    <row r="161" spans="1:355" s="317" customFormat="1" ht="15" hidden="1" customHeight="1" outlineLevel="1" thickTop="1" thickBot="1" x14ac:dyDescent="0.3">
      <c r="A161" s="381"/>
      <c r="B161" s="1913" t="s">
        <v>963</v>
      </c>
      <c r="C161" s="1914"/>
      <c r="D161" s="656"/>
      <c r="E161" s="765"/>
      <c r="F161" s="757"/>
      <c r="G161" s="629"/>
      <c r="H161" s="630"/>
      <c r="I161" s="631"/>
      <c r="J161" s="820"/>
      <c r="K161" s="757"/>
      <c r="L161" s="878"/>
      <c r="M161" s="813"/>
      <c r="N161" s="814"/>
      <c r="O161" s="1537"/>
      <c r="P161" s="815"/>
      <c r="Q161" s="813"/>
      <c r="R161" s="814"/>
      <c r="S161" s="1537"/>
      <c r="T161" s="815"/>
      <c r="U161" s="813"/>
      <c r="V161" s="814"/>
      <c r="W161" s="1537"/>
      <c r="X161" s="815"/>
      <c r="Y161" s="813"/>
      <c r="Z161" s="814"/>
      <c r="AA161" s="1537"/>
      <c r="AB161" s="815"/>
      <c r="AC161" s="813"/>
      <c r="AD161" s="814"/>
      <c r="AE161" s="1537"/>
      <c r="AF161" s="815"/>
      <c r="AG161" s="813"/>
      <c r="AH161" s="814"/>
      <c r="AI161" s="1537"/>
      <c r="AJ161" s="815"/>
      <c r="AK161" s="813"/>
      <c r="AL161" s="814"/>
      <c r="AM161" s="1537"/>
      <c r="AN161" s="815"/>
      <c r="AO161" s="813"/>
      <c r="AP161" s="814"/>
      <c r="AQ161" s="1537"/>
      <c r="AR161" s="815"/>
      <c r="AS161" s="813"/>
      <c r="AT161" s="814"/>
      <c r="AU161" s="1537"/>
      <c r="AV161" s="815"/>
      <c r="AW161" s="813"/>
      <c r="AX161" s="814"/>
      <c r="AY161" s="1537"/>
      <c r="AZ161" s="815"/>
      <c r="BA161" s="813"/>
      <c r="BB161" s="816"/>
      <c r="BC161" s="757"/>
      <c r="BD161" s="815"/>
      <c r="BE161" s="813"/>
      <c r="BF161" s="757"/>
      <c r="BG161" s="815"/>
      <c r="BH161" s="815"/>
      <c r="BI161" s="815"/>
      <c r="BJ161" s="815"/>
      <c r="BK161" s="816"/>
      <c r="BL161" s="1584"/>
      <c r="BM161" s="1585"/>
      <c r="BN161" s="1586"/>
      <c r="BO161" s="1586"/>
      <c r="BP161" s="1587"/>
      <c r="BQ161" s="1484"/>
      <c r="BR161" s="734">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0</v>
      </c>
      <c r="BS161" s="692">
        <f t="shared" si="1685"/>
        <v>0</v>
      </c>
      <c r="BT161" s="693">
        <f>AN151</f>
        <v>0</v>
      </c>
      <c r="BU161" s="1146" t="str">
        <f>$BU$21</f>
        <v>GH Diamond Nectar</v>
      </c>
      <c r="BV161" s="1160" t="str">
        <f>$BV$21</f>
        <v>Flavor</v>
      </c>
      <c r="BW161" s="1239">
        <f>BW$21</f>
        <v>0</v>
      </c>
      <c r="BX161" s="1239">
        <f t="shared" ref="BX161:DM161" si="1801">BX$21</f>
        <v>0</v>
      </c>
      <c r="BY161" s="1239">
        <f t="shared" si="1801"/>
        <v>0</v>
      </c>
      <c r="BZ161" s="1240">
        <f t="shared" si="1801"/>
        <v>0.01</v>
      </c>
      <c r="CA161" s="1240">
        <f t="shared" si="1801"/>
        <v>0</v>
      </c>
      <c r="CB161" s="1241">
        <f t="shared" si="1801"/>
        <v>0.01</v>
      </c>
      <c r="CC161" s="1242">
        <f t="shared" si="1801"/>
        <v>0</v>
      </c>
      <c r="CD161" s="1242">
        <f t="shared" si="1801"/>
        <v>0</v>
      </c>
      <c r="CE161" s="1242">
        <f t="shared" si="1801"/>
        <v>0</v>
      </c>
      <c r="CF161" s="1242">
        <f t="shared" si="1801"/>
        <v>0</v>
      </c>
      <c r="CG161" s="1242">
        <f t="shared" si="1801"/>
        <v>0</v>
      </c>
      <c r="CH161" s="1242">
        <f t="shared" si="1801"/>
        <v>0</v>
      </c>
      <c r="CI161" s="1242">
        <f t="shared" si="1801"/>
        <v>0</v>
      </c>
      <c r="CJ161" s="1242">
        <f t="shared" si="1801"/>
        <v>0</v>
      </c>
      <c r="CK161" s="1239">
        <f t="shared" si="1801"/>
        <v>0</v>
      </c>
      <c r="CL161" s="1240">
        <f t="shared" si="1801"/>
        <v>0</v>
      </c>
      <c r="CM161" s="1241">
        <f t="shared" si="1801"/>
        <v>0</v>
      </c>
      <c r="CN161" s="1242">
        <f t="shared" si="1801"/>
        <v>0</v>
      </c>
      <c r="CO161" s="1242">
        <f t="shared" si="1801"/>
        <v>0</v>
      </c>
      <c r="CP161" s="1242">
        <f t="shared" si="1801"/>
        <v>0</v>
      </c>
      <c r="CQ161" s="1242">
        <f t="shared" si="1801"/>
        <v>0</v>
      </c>
      <c r="CR161" s="1243">
        <f t="shared" si="1801"/>
        <v>0</v>
      </c>
      <c r="CS161" s="1243">
        <f t="shared" si="1801"/>
        <v>0</v>
      </c>
      <c r="CT161" s="1243">
        <f t="shared" si="1801"/>
        <v>0</v>
      </c>
      <c r="CU161" s="1243">
        <f t="shared" si="1801"/>
        <v>0</v>
      </c>
      <c r="CV161" s="1243">
        <f t="shared" si="1801"/>
        <v>0</v>
      </c>
      <c r="CW161" s="1243">
        <f t="shared" si="1801"/>
        <v>0</v>
      </c>
      <c r="CX161" s="1243">
        <f t="shared" si="1801"/>
        <v>0</v>
      </c>
      <c r="CY161" s="1243">
        <f t="shared" si="1801"/>
        <v>0</v>
      </c>
      <c r="CZ161" s="1244">
        <f t="shared" si="1801"/>
        <v>0</v>
      </c>
      <c r="DA161" s="1244">
        <f t="shared" si="1801"/>
        <v>5.0000000000000001E-4</v>
      </c>
      <c r="DB161" s="1244">
        <f t="shared" si="1801"/>
        <v>9.0000000000000006E-5</v>
      </c>
      <c r="DC161" s="1244">
        <f t="shared" si="1801"/>
        <v>0</v>
      </c>
      <c r="DD161" s="1244">
        <f t="shared" si="1801"/>
        <v>0</v>
      </c>
      <c r="DE161" s="1244">
        <f t="shared" si="1801"/>
        <v>0</v>
      </c>
      <c r="DF161" s="1244">
        <f t="shared" si="1801"/>
        <v>0</v>
      </c>
      <c r="DG161" s="1244">
        <f t="shared" si="1801"/>
        <v>0</v>
      </c>
      <c r="DH161" s="1244">
        <f t="shared" si="1801"/>
        <v>0</v>
      </c>
      <c r="DI161" s="1244">
        <f t="shared" si="1801"/>
        <v>0</v>
      </c>
      <c r="DJ161" s="1244">
        <f t="shared" si="1801"/>
        <v>0</v>
      </c>
      <c r="DK161" s="1244">
        <f t="shared" si="1801"/>
        <v>0</v>
      </c>
      <c r="DL161" s="1244">
        <f t="shared" si="1801"/>
        <v>0</v>
      </c>
      <c r="DM161" s="1244">
        <f t="shared" si="1801"/>
        <v>0</v>
      </c>
      <c r="DN161" s="933"/>
      <c r="DT161" s="739"/>
      <c r="EM161" s="898"/>
      <c r="EN161" s="898"/>
      <c r="EO161" s="898"/>
      <c r="EP161" s="898"/>
      <c r="EQ161" s="898"/>
      <c r="ER161" s="898"/>
      <c r="ES161" s="898"/>
      <c r="ET161" s="898"/>
      <c r="EU161" s="898"/>
      <c r="EV161" s="898"/>
      <c r="EW161" s="898"/>
      <c r="EX161" s="898"/>
      <c r="EY161" s="898"/>
      <c r="EZ161" s="1348" t="str">
        <f t="shared" si="1687"/>
        <v>GH Diamond Nectar</v>
      </c>
      <c r="FA161" s="1224">
        <f t="shared" si="1688"/>
        <v>0</v>
      </c>
      <c r="FB161" s="1224">
        <f t="shared" si="1689"/>
        <v>0</v>
      </c>
      <c r="FC161" s="1224">
        <f t="shared" si="1690"/>
        <v>0</v>
      </c>
      <c r="FD161" s="544">
        <f t="shared" si="1691"/>
        <v>0</v>
      </c>
      <c r="FE161" s="544">
        <f t="shared" si="1692"/>
        <v>0</v>
      </c>
      <c r="FF161" s="324">
        <f t="shared" si="1693"/>
        <v>0</v>
      </c>
      <c r="FG161" s="549">
        <f t="shared" si="1694"/>
        <v>0</v>
      </c>
      <c r="FH161" s="549">
        <f t="shared" si="1695"/>
        <v>0</v>
      </c>
      <c r="FI161" s="549">
        <f t="shared" si="1696"/>
        <v>0</v>
      </c>
      <c r="FJ161" s="549">
        <f t="shared" si="1697"/>
        <v>0</v>
      </c>
      <c r="FK161" s="549">
        <f t="shared" si="1698"/>
        <v>0</v>
      </c>
      <c r="FL161" s="549">
        <f t="shared" si="1699"/>
        <v>0</v>
      </c>
      <c r="FM161" s="549">
        <f t="shared" si="1700"/>
        <v>0</v>
      </c>
      <c r="FN161" s="549">
        <f t="shared" si="1701"/>
        <v>0</v>
      </c>
      <c r="FO161" s="1203">
        <f t="shared" si="1702"/>
        <v>0</v>
      </c>
      <c r="FP161" s="544">
        <f t="shared" si="1703"/>
        <v>0</v>
      </c>
      <c r="FQ161" s="324">
        <f t="shared" si="1704"/>
        <v>0</v>
      </c>
      <c r="FR161" s="548">
        <f t="shared" si="1705"/>
        <v>0</v>
      </c>
      <c r="FS161" s="548">
        <f t="shared" si="1706"/>
        <v>0</v>
      </c>
      <c r="FT161" s="548">
        <f t="shared" si="1777"/>
        <v>0</v>
      </c>
      <c r="FU161" s="548">
        <f t="shared" si="1707"/>
        <v>0</v>
      </c>
      <c r="FV161" s="928">
        <f t="shared" si="1708"/>
        <v>0</v>
      </c>
      <c r="FW161" s="928">
        <f t="shared" si="1709"/>
        <v>0</v>
      </c>
      <c r="FX161" s="928">
        <f t="shared" si="1710"/>
        <v>0</v>
      </c>
      <c r="FY161" s="928">
        <f t="shared" si="1711"/>
        <v>0</v>
      </c>
      <c r="FZ161" s="928">
        <f t="shared" si="1712"/>
        <v>0</v>
      </c>
      <c r="GA161" s="928">
        <f t="shared" si="1713"/>
        <v>0</v>
      </c>
      <c r="GB161" s="928">
        <f t="shared" si="1714"/>
        <v>0</v>
      </c>
      <c r="GC161" s="928">
        <f t="shared" si="1715"/>
        <v>0</v>
      </c>
      <c r="GD161" s="326">
        <f t="shared" si="1716"/>
        <v>0</v>
      </c>
      <c r="GE161" s="326">
        <f t="shared" si="1717"/>
        <v>0</v>
      </c>
      <c r="GF161" s="326">
        <f t="shared" si="1718"/>
        <v>0</v>
      </c>
      <c r="GG161" s="326">
        <f t="shared" si="1719"/>
        <v>0</v>
      </c>
      <c r="GH161" s="326">
        <f t="shared" si="1720"/>
        <v>0</v>
      </c>
      <c r="GI161" s="326">
        <f t="shared" si="1721"/>
        <v>0</v>
      </c>
      <c r="GJ161" s="326">
        <f t="shared" si="1722"/>
        <v>0</v>
      </c>
      <c r="GK161" s="326">
        <f t="shared" si="1723"/>
        <v>0</v>
      </c>
      <c r="GL161" s="326">
        <f t="shared" si="1724"/>
        <v>0</v>
      </c>
      <c r="GM161" s="326">
        <f t="shared" si="1725"/>
        <v>0</v>
      </c>
      <c r="GN161" s="326">
        <f t="shared" si="1726"/>
        <v>0</v>
      </c>
      <c r="GO161" s="326">
        <f t="shared" si="1727"/>
        <v>0</v>
      </c>
      <c r="GP161" s="326">
        <f t="shared" si="1728"/>
        <v>0</v>
      </c>
      <c r="GQ161" s="326">
        <f t="shared" si="1729"/>
        <v>0</v>
      </c>
      <c r="GR161" s="899"/>
      <c r="GS161" s="899"/>
      <c r="GT161" s="899"/>
      <c r="GU161" s="899"/>
      <c r="GV161" s="899"/>
      <c r="GW161" s="899"/>
      <c r="GX161" s="899"/>
      <c r="GY161" s="899"/>
      <c r="GZ161" s="1374"/>
      <c r="HA161" s="1225">
        <f t="shared" si="1730"/>
        <v>0</v>
      </c>
      <c r="HB161" s="1225">
        <f t="shared" si="1731"/>
        <v>0</v>
      </c>
      <c r="HC161" s="1225">
        <f t="shared" si="1732"/>
        <v>0</v>
      </c>
      <c r="HD161" s="542">
        <f t="shared" si="1733"/>
        <v>0</v>
      </c>
      <c r="HE161" s="542">
        <f t="shared" si="1734"/>
        <v>0</v>
      </c>
      <c r="HF161" s="321">
        <f t="shared" si="1735"/>
        <v>0</v>
      </c>
      <c r="HG161" s="547">
        <f t="shared" si="1736"/>
        <v>0</v>
      </c>
      <c r="HH161" s="547">
        <f t="shared" si="1737"/>
        <v>0</v>
      </c>
      <c r="HI161" s="547">
        <f t="shared" si="1738"/>
        <v>0</v>
      </c>
      <c r="HJ161" s="547">
        <f t="shared" si="1739"/>
        <v>0</v>
      </c>
      <c r="HK161" s="547">
        <f t="shared" si="1740"/>
        <v>0</v>
      </c>
      <c r="HL161" s="547">
        <f t="shared" si="1741"/>
        <v>0</v>
      </c>
      <c r="HM161" s="547">
        <f t="shared" si="1742"/>
        <v>0</v>
      </c>
      <c r="HN161" s="547">
        <f t="shared" si="1743"/>
        <v>0</v>
      </c>
      <c r="HO161" s="1225">
        <f t="shared" si="1744"/>
        <v>0</v>
      </c>
      <c r="HP161" s="542">
        <f t="shared" si="1745"/>
        <v>0</v>
      </c>
      <c r="HQ161" s="321">
        <f t="shared" si="1746"/>
        <v>0</v>
      </c>
      <c r="HR161" s="547">
        <f t="shared" si="1747"/>
        <v>0</v>
      </c>
      <c r="HS161" s="547">
        <f t="shared" si="1748"/>
        <v>0</v>
      </c>
      <c r="HT161" s="547">
        <f t="shared" si="1749"/>
        <v>0</v>
      </c>
      <c r="HU161" s="547">
        <f t="shared" si="1750"/>
        <v>0</v>
      </c>
      <c r="HV161" s="931">
        <f t="shared" si="1751"/>
        <v>0</v>
      </c>
      <c r="HW161" s="931">
        <f t="shared" si="1752"/>
        <v>0</v>
      </c>
      <c r="HX161" s="931">
        <f t="shared" si="1753"/>
        <v>0</v>
      </c>
      <c r="HY161" s="931">
        <f t="shared" si="1754"/>
        <v>0</v>
      </c>
      <c r="HZ161" s="931">
        <f t="shared" si="1755"/>
        <v>0</v>
      </c>
      <c r="IA161" s="931">
        <f t="shared" si="1756"/>
        <v>0</v>
      </c>
      <c r="IB161" s="931">
        <f t="shared" si="1757"/>
        <v>0</v>
      </c>
      <c r="IC161" s="931">
        <f t="shared" si="1758"/>
        <v>0</v>
      </c>
      <c r="ID161" s="1226">
        <f t="shared" si="1759"/>
        <v>0</v>
      </c>
      <c r="IE161" s="1226">
        <f t="shared" si="1760"/>
        <v>0</v>
      </c>
      <c r="IF161" s="1226">
        <f t="shared" si="1761"/>
        <v>0</v>
      </c>
      <c r="IG161" s="1226">
        <f t="shared" si="1762"/>
        <v>0</v>
      </c>
      <c r="IH161" s="1226">
        <f t="shared" si="1763"/>
        <v>0</v>
      </c>
      <c r="II161" s="1226">
        <f t="shared" si="1764"/>
        <v>0</v>
      </c>
      <c r="IJ161" s="1226">
        <f t="shared" si="1765"/>
        <v>0</v>
      </c>
      <c r="IK161" s="1226">
        <f t="shared" si="1766"/>
        <v>0</v>
      </c>
      <c r="IL161" s="1226">
        <f t="shared" si="1767"/>
        <v>0</v>
      </c>
      <c r="IM161" s="1226">
        <f t="shared" si="1768"/>
        <v>0</v>
      </c>
      <c r="IN161" s="1226">
        <f t="shared" si="1769"/>
        <v>0</v>
      </c>
      <c r="IO161" s="1226">
        <f t="shared" si="1770"/>
        <v>0</v>
      </c>
      <c r="IP161" s="1226">
        <f t="shared" si="1771"/>
        <v>0</v>
      </c>
      <c r="IQ161" s="1226">
        <f t="shared" si="1772"/>
        <v>0</v>
      </c>
      <c r="IR161" s="902"/>
      <c r="IS161" s="902"/>
      <c r="IT161" s="902"/>
      <c r="IU161" s="902"/>
      <c r="IV161" s="902"/>
      <c r="IW161" s="902"/>
      <c r="IX161" s="902"/>
      <c r="IY161" s="902"/>
      <c r="IZ161" s="1365"/>
      <c r="JA161" s="1231">
        <f t="shared" ref="JA161:KQ161" si="1802">SUM(BW161*$DP$21)</f>
        <v>0</v>
      </c>
      <c r="JB161" s="1231">
        <f t="shared" si="1802"/>
        <v>0</v>
      </c>
      <c r="JC161" s="1231">
        <f t="shared" si="1802"/>
        <v>0</v>
      </c>
      <c r="JD161" s="942">
        <f t="shared" si="1802"/>
        <v>38</v>
      </c>
      <c r="JE161" s="942">
        <f t="shared" si="1802"/>
        <v>0</v>
      </c>
      <c r="JF161" s="943">
        <f t="shared" si="1802"/>
        <v>38</v>
      </c>
      <c r="JG161" s="944">
        <f t="shared" si="1802"/>
        <v>0</v>
      </c>
      <c r="JH161" s="944">
        <f t="shared" si="1802"/>
        <v>0</v>
      </c>
      <c r="JI161" s="944">
        <f t="shared" si="1802"/>
        <v>0</v>
      </c>
      <c r="JJ161" s="944">
        <f t="shared" si="1802"/>
        <v>0</v>
      </c>
      <c r="JK161" s="944">
        <f t="shared" si="1802"/>
        <v>0</v>
      </c>
      <c r="JL161" s="944">
        <f t="shared" si="1802"/>
        <v>0</v>
      </c>
      <c r="JM161" s="944">
        <f t="shared" si="1802"/>
        <v>0</v>
      </c>
      <c r="JN161" s="944">
        <f t="shared" si="1802"/>
        <v>0</v>
      </c>
      <c r="JO161" s="1231">
        <f t="shared" si="1802"/>
        <v>0</v>
      </c>
      <c r="JP161" s="942">
        <f t="shared" si="1802"/>
        <v>0</v>
      </c>
      <c r="JQ161" s="943">
        <f t="shared" si="1802"/>
        <v>0</v>
      </c>
      <c r="JR161" s="944">
        <f t="shared" si="1802"/>
        <v>0</v>
      </c>
      <c r="JS161" s="944">
        <f t="shared" si="1802"/>
        <v>0</v>
      </c>
      <c r="JT161" s="944">
        <f t="shared" si="1802"/>
        <v>0</v>
      </c>
      <c r="JU161" s="944">
        <f t="shared" si="1802"/>
        <v>0</v>
      </c>
      <c r="JV161" s="945">
        <f t="shared" si="1802"/>
        <v>0</v>
      </c>
      <c r="JW161" s="945">
        <f t="shared" si="1802"/>
        <v>0</v>
      </c>
      <c r="JX161" s="945">
        <f t="shared" si="1802"/>
        <v>0</v>
      </c>
      <c r="JY161" s="945">
        <f t="shared" si="1802"/>
        <v>0</v>
      </c>
      <c r="JZ161" s="945">
        <f t="shared" si="1802"/>
        <v>0</v>
      </c>
      <c r="KA161" s="945">
        <f t="shared" si="1802"/>
        <v>0</v>
      </c>
      <c r="KB161" s="945">
        <f t="shared" si="1802"/>
        <v>0</v>
      </c>
      <c r="KC161" s="945">
        <f t="shared" si="1802"/>
        <v>0</v>
      </c>
      <c r="KD161" s="946">
        <f t="shared" si="1802"/>
        <v>0</v>
      </c>
      <c r="KE161" s="946">
        <f t="shared" si="1802"/>
        <v>1.9000000000000001</v>
      </c>
      <c r="KF161" s="946">
        <f t="shared" si="1802"/>
        <v>0.34200000000000003</v>
      </c>
      <c r="KG161" s="946">
        <f t="shared" si="1802"/>
        <v>0</v>
      </c>
      <c r="KH161" s="946">
        <f t="shared" si="1802"/>
        <v>0</v>
      </c>
      <c r="KI161" s="946">
        <f t="shared" si="1802"/>
        <v>0</v>
      </c>
      <c r="KJ161" s="946">
        <f t="shared" si="1802"/>
        <v>0</v>
      </c>
      <c r="KK161" s="946">
        <f t="shared" si="1802"/>
        <v>0</v>
      </c>
      <c r="KL161" s="946">
        <f t="shared" si="1802"/>
        <v>0</v>
      </c>
      <c r="KM161" s="946">
        <f t="shared" si="1802"/>
        <v>0</v>
      </c>
      <c r="KN161" s="946">
        <f t="shared" si="1802"/>
        <v>0</v>
      </c>
      <c r="KO161" s="946">
        <f t="shared" si="1802"/>
        <v>0</v>
      </c>
      <c r="KP161" s="946">
        <f t="shared" si="1802"/>
        <v>0</v>
      </c>
      <c r="KQ161" s="946">
        <f t="shared" si="1802"/>
        <v>0</v>
      </c>
      <c r="KR161" s="898"/>
      <c r="KS161" s="898"/>
      <c r="KT161" s="898"/>
      <c r="KU161" s="898"/>
      <c r="KV161" s="898"/>
      <c r="KW161" s="898"/>
      <c r="KX161" s="898"/>
      <c r="KY161" s="898"/>
      <c r="KZ161" s="1363"/>
      <c r="LA161" s="1217">
        <f t="shared" ref="LA161:MM161" si="1803">SUM(JA161/$DO$21)</f>
        <v>0</v>
      </c>
      <c r="LB161" s="1217">
        <f t="shared" si="1803"/>
        <v>0</v>
      </c>
      <c r="LC161" s="1217">
        <f t="shared" si="1803"/>
        <v>0</v>
      </c>
      <c r="LD161" s="545">
        <f t="shared" si="1803"/>
        <v>10.039630118890356</v>
      </c>
      <c r="LE161" s="545">
        <f t="shared" si="1803"/>
        <v>0</v>
      </c>
      <c r="LF161" s="329">
        <f t="shared" si="1803"/>
        <v>10.039630118890356</v>
      </c>
      <c r="LG161" s="550">
        <f t="shared" si="1803"/>
        <v>0</v>
      </c>
      <c r="LH161" s="550">
        <f t="shared" si="1803"/>
        <v>0</v>
      </c>
      <c r="LI161" s="550">
        <f t="shared" si="1803"/>
        <v>0</v>
      </c>
      <c r="LJ161" s="550">
        <f t="shared" si="1803"/>
        <v>0</v>
      </c>
      <c r="LK161" s="550">
        <f t="shared" si="1803"/>
        <v>0</v>
      </c>
      <c r="LL161" s="550">
        <f t="shared" si="1803"/>
        <v>0</v>
      </c>
      <c r="LM161" s="550">
        <f t="shared" si="1803"/>
        <v>0</v>
      </c>
      <c r="LN161" s="550">
        <f t="shared" si="1803"/>
        <v>0</v>
      </c>
      <c r="LO161" s="1217">
        <f t="shared" si="1803"/>
        <v>0</v>
      </c>
      <c r="LP161" s="1217">
        <f t="shared" si="1803"/>
        <v>0</v>
      </c>
      <c r="LQ161" s="1217">
        <f t="shared" si="1803"/>
        <v>0</v>
      </c>
      <c r="LR161" s="550">
        <f t="shared" si="1803"/>
        <v>0</v>
      </c>
      <c r="LS161" s="550">
        <f t="shared" si="1803"/>
        <v>0</v>
      </c>
      <c r="LT161" s="550">
        <f t="shared" si="1803"/>
        <v>0</v>
      </c>
      <c r="LU161" s="550">
        <f t="shared" si="1803"/>
        <v>0</v>
      </c>
      <c r="LV161" s="932">
        <f t="shared" si="1803"/>
        <v>0</v>
      </c>
      <c r="LW161" s="932">
        <f t="shared" si="1803"/>
        <v>0</v>
      </c>
      <c r="LX161" s="932">
        <f t="shared" si="1803"/>
        <v>0</v>
      </c>
      <c r="LY161" s="932">
        <f t="shared" si="1803"/>
        <v>0</v>
      </c>
      <c r="LZ161" s="932">
        <f t="shared" si="1803"/>
        <v>0</v>
      </c>
      <c r="MA161" s="932">
        <f t="shared" si="1803"/>
        <v>0</v>
      </c>
      <c r="MB161" s="932">
        <f t="shared" si="1803"/>
        <v>0</v>
      </c>
      <c r="MC161" s="932">
        <f t="shared" si="1803"/>
        <v>0</v>
      </c>
      <c r="MD161" s="932">
        <f t="shared" si="1803"/>
        <v>0</v>
      </c>
      <c r="ME161" s="327">
        <f t="shared" si="1803"/>
        <v>0.50198150594451785</v>
      </c>
      <c r="MF161" s="327">
        <f t="shared" si="1803"/>
        <v>9.0356671070013217E-2</v>
      </c>
      <c r="MG161" s="327">
        <f t="shared" si="1803"/>
        <v>0</v>
      </c>
      <c r="MH161" s="327">
        <f t="shared" si="1803"/>
        <v>0</v>
      </c>
      <c r="MI161" s="327">
        <f t="shared" si="1803"/>
        <v>0</v>
      </c>
      <c r="MJ161" s="327">
        <f t="shared" si="1803"/>
        <v>0</v>
      </c>
      <c r="MK161" s="327">
        <f t="shared" si="1803"/>
        <v>0</v>
      </c>
      <c r="ML161" s="327">
        <f t="shared" si="1803"/>
        <v>0</v>
      </c>
      <c r="MM161" s="327">
        <f t="shared" si="1803"/>
        <v>0</v>
      </c>
      <c r="MN161" s="327">
        <f t="shared" ref="MN161:MP161" si="1804">SUM(KN161/$DO$21)</f>
        <v>0</v>
      </c>
      <c r="MO161" s="327">
        <f t="shared" si="1804"/>
        <v>0</v>
      </c>
      <c r="MP161" s="327">
        <f t="shared" si="1804"/>
        <v>0</v>
      </c>
      <c r="MQ161" s="327">
        <f>SUM(KQ161/$DO$21)</f>
        <v>0</v>
      </c>
    </row>
    <row r="162" spans="1:355" s="317" customFormat="1" ht="15" hidden="1" customHeight="1" outlineLevel="1" thickTop="1" thickBot="1" x14ac:dyDescent="0.3">
      <c r="A162" s="381"/>
      <c r="B162" s="1915" t="s">
        <v>964</v>
      </c>
      <c r="C162" s="1916"/>
      <c r="D162" s="655"/>
      <c r="E162" s="766"/>
      <c r="F162" s="757"/>
      <c r="G162" s="632"/>
      <c r="H162" s="633"/>
      <c r="I162" s="634"/>
      <c r="J162" s="820"/>
      <c r="K162" s="757"/>
      <c r="L162" s="878"/>
      <c r="M162" s="813"/>
      <c r="N162" s="814"/>
      <c r="O162" s="1537"/>
      <c r="P162" s="815"/>
      <c r="Q162" s="813"/>
      <c r="R162" s="814"/>
      <c r="S162" s="1537"/>
      <c r="T162" s="815"/>
      <c r="U162" s="813"/>
      <c r="V162" s="814"/>
      <c r="W162" s="1537"/>
      <c r="X162" s="815"/>
      <c r="Y162" s="813"/>
      <c r="Z162" s="814"/>
      <c r="AA162" s="1537"/>
      <c r="AB162" s="815"/>
      <c r="AC162" s="813"/>
      <c r="AD162" s="814"/>
      <c r="AE162" s="1537"/>
      <c r="AF162" s="815"/>
      <c r="AG162" s="813"/>
      <c r="AH162" s="814"/>
      <c r="AI162" s="1537"/>
      <c r="AJ162" s="815"/>
      <c r="AK162" s="813"/>
      <c r="AL162" s="814"/>
      <c r="AM162" s="1537"/>
      <c r="AN162" s="815"/>
      <c r="AO162" s="813"/>
      <c r="AP162" s="814"/>
      <c r="AQ162" s="1537"/>
      <c r="AR162" s="815"/>
      <c r="AS162" s="813"/>
      <c r="AT162" s="814"/>
      <c r="AU162" s="1537"/>
      <c r="AV162" s="815"/>
      <c r="AW162" s="813"/>
      <c r="AX162" s="814"/>
      <c r="AY162" s="1537"/>
      <c r="AZ162" s="815"/>
      <c r="BA162" s="813"/>
      <c r="BB162" s="816"/>
      <c r="BC162" s="757"/>
      <c r="BD162" s="815"/>
      <c r="BE162" s="813"/>
      <c r="BF162" s="757"/>
      <c r="BG162" s="815"/>
      <c r="BH162" s="815"/>
      <c r="BI162" s="815"/>
      <c r="BJ162" s="815"/>
      <c r="BK162" s="816"/>
      <c r="BL162" s="1586"/>
      <c r="BM162" s="1585"/>
      <c r="BN162" s="1586"/>
      <c r="BO162" s="1586"/>
      <c r="BP162" s="1587"/>
      <c r="BQ162" s="1484"/>
      <c r="BR162" s="734">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692">
        <f t="shared" si="1685"/>
        <v>0</v>
      </c>
      <c r="BT162" s="693">
        <f>AR151</f>
        <v>0</v>
      </c>
      <c r="BU162" s="1146">
        <f>$BU$22</f>
        <v>0</v>
      </c>
      <c r="BV162" s="694">
        <f>$BV$22</f>
        <v>0</v>
      </c>
      <c r="BW162" s="1239">
        <f>BW$22</f>
        <v>0</v>
      </c>
      <c r="BX162" s="1239">
        <f t="shared" ref="BX162:DM162" si="1805">BX$22</f>
        <v>0</v>
      </c>
      <c r="BY162" s="1239">
        <f t="shared" si="1805"/>
        <v>0</v>
      </c>
      <c r="BZ162" s="1240">
        <f t="shared" si="1805"/>
        <v>0</v>
      </c>
      <c r="CA162" s="1240">
        <f t="shared" si="1805"/>
        <v>0</v>
      </c>
      <c r="CB162" s="1241">
        <f t="shared" si="1805"/>
        <v>0</v>
      </c>
      <c r="CC162" s="1242">
        <f t="shared" si="1805"/>
        <v>0</v>
      </c>
      <c r="CD162" s="1242">
        <f t="shared" si="1805"/>
        <v>0</v>
      </c>
      <c r="CE162" s="1242">
        <f t="shared" si="1805"/>
        <v>0</v>
      </c>
      <c r="CF162" s="1242">
        <f t="shared" si="1805"/>
        <v>0</v>
      </c>
      <c r="CG162" s="1242">
        <f t="shared" si="1805"/>
        <v>0</v>
      </c>
      <c r="CH162" s="1242">
        <f t="shared" si="1805"/>
        <v>0</v>
      </c>
      <c r="CI162" s="1242">
        <f t="shared" si="1805"/>
        <v>0</v>
      </c>
      <c r="CJ162" s="1242">
        <f t="shared" si="1805"/>
        <v>0</v>
      </c>
      <c r="CK162" s="1239">
        <f t="shared" si="1805"/>
        <v>0</v>
      </c>
      <c r="CL162" s="1240">
        <f t="shared" si="1805"/>
        <v>0</v>
      </c>
      <c r="CM162" s="1241">
        <f t="shared" si="1805"/>
        <v>0</v>
      </c>
      <c r="CN162" s="1242">
        <f t="shared" si="1805"/>
        <v>0</v>
      </c>
      <c r="CO162" s="1242">
        <f t="shared" si="1805"/>
        <v>0</v>
      </c>
      <c r="CP162" s="1242">
        <f t="shared" si="1805"/>
        <v>0</v>
      </c>
      <c r="CQ162" s="1242">
        <f t="shared" si="1805"/>
        <v>0</v>
      </c>
      <c r="CR162" s="1243">
        <f t="shared" si="1805"/>
        <v>0</v>
      </c>
      <c r="CS162" s="1243">
        <f t="shared" si="1805"/>
        <v>0</v>
      </c>
      <c r="CT162" s="1243">
        <f t="shared" si="1805"/>
        <v>0</v>
      </c>
      <c r="CU162" s="1243">
        <f t="shared" si="1805"/>
        <v>0</v>
      </c>
      <c r="CV162" s="1243">
        <f t="shared" si="1805"/>
        <v>0</v>
      </c>
      <c r="CW162" s="1243">
        <f t="shared" si="1805"/>
        <v>0</v>
      </c>
      <c r="CX162" s="1243">
        <f t="shared" si="1805"/>
        <v>0</v>
      </c>
      <c r="CY162" s="1243">
        <f t="shared" si="1805"/>
        <v>0</v>
      </c>
      <c r="CZ162" s="1244">
        <f t="shared" si="1805"/>
        <v>0</v>
      </c>
      <c r="DA162" s="1244">
        <f t="shared" si="1805"/>
        <v>0</v>
      </c>
      <c r="DB162" s="1244">
        <f t="shared" si="1805"/>
        <v>0</v>
      </c>
      <c r="DC162" s="1244">
        <f t="shared" si="1805"/>
        <v>0</v>
      </c>
      <c r="DD162" s="1244">
        <f t="shared" si="1805"/>
        <v>0</v>
      </c>
      <c r="DE162" s="1244">
        <f t="shared" si="1805"/>
        <v>0</v>
      </c>
      <c r="DF162" s="1244">
        <f t="shared" si="1805"/>
        <v>0</v>
      </c>
      <c r="DG162" s="1244">
        <f t="shared" si="1805"/>
        <v>0</v>
      </c>
      <c r="DH162" s="1244">
        <f t="shared" si="1805"/>
        <v>0</v>
      </c>
      <c r="DI162" s="1244">
        <f t="shared" si="1805"/>
        <v>0</v>
      </c>
      <c r="DJ162" s="1244">
        <f t="shared" si="1805"/>
        <v>0</v>
      </c>
      <c r="DK162" s="1244">
        <f t="shared" si="1805"/>
        <v>0</v>
      </c>
      <c r="DL162" s="1244">
        <f t="shared" si="1805"/>
        <v>0</v>
      </c>
      <c r="DM162" s="1244">
        <f t="shared" si="1805"/>
        <v>0</v>
      </c>
      <c r="DN162" s="933"/>
      <c r="DT162" s="739"/>
      <c r="EM162" s="898"/>
      <c r="EN162" s="898"/>
      <c r="EO162" s="898"/>
      <c r="EP162" s="898"/>
      <c r="EQ162" s="898"/>
      <c r="ER162" s="898"/>
      <c r="ES162" s="898"/>
      <c r="ET162" s="898"/>
      <c r="EU162" s="898"/>
      <c r="EV162" s="898"/>
      <c r="EW162" s="898"/>
      <c r="EX162" s="898"/>
      <c r="EY162" s="898"/>
      <c r="EZ162" s="1348">
        <f t="shared" si="1687"/>
        <v>0</v>
      </c>
      <c r="FA162" s="1224">
        <f t="shared" si="1688"/>
        <v>0</v>
      </c>
      <c r="FB162" s="1224">
        <f t="shared" si="1689"/>
        <v>0</v>
      </c>
      <c r="FC162" s="1224">
        <f t="shared" si="1690"/>
        <v>0</v>
      </c>
      <c r="FD162" s="544">
        <f t="shared" si="1691"/>
        <v>0</v>
      </c>
      <c r="FE162" s="544">
        <f t="shared" si="1692"/>
        <v>0</v>
      </c>
      <c r="FF162" s="324">
        <f t="shared" si="1693"/>
        <v>0</v>
      </c>
      <c r="FG162" s="549">
        <f t="shared" si="1694"/>
        <v>0</v>
      </c>
      <c r="FH162" s="549">
        <f t="shared" si="1695"/>
        <v>0</v>
      </c>
      <c r="FI162" s="549">
        <f t="shared" si="1696"/>
        <v>0</v>
      </c>
      <c r="FJ162" s="549">
        <f t="shared" si="1697"/>
        <v>0</v>
      </c>
      <c r="FK162" s="549">
        <f t="shared" si="1698"/>
        <v>0</v>
      </c>
      <c r="FL162" s="549">
        <f t="shared" si="1699"/>
        <v>0</v>
      </c>
      <c r="FM162" s="549">
        <f t="shared" si="1700"/>
        <v>0</v>
      </c>
      <c r="FN162" s="549">
        <f t="shared" si="1701"/>
        <v>0</v>
      </c>
      <c r="FO162" s="1203">
        <f t="shared" si="1702"/>
        <v>0</v>
      </c>
      <c r="FP162" s="544">
        <f t="shared" si="1703"/>
        <v>0</v>
      </c>
      <c r="FQ162" s="324">
        <f t="shared" si="1704"/>
        <v>0</v>
      </c>
      <c r="FR162" s="548">
        <f t="shared" si="1705"/>
        <v>0</v>
      </c>
      <c r="FS162" s="548">
        <f t="shared" si="1706"/>
        <v>0</v>
      </c>
      <c r="FT162" s="548">
        <f t="shared" si="1777"/>
        <v>0</v>
      </c>
      <c r="FU162" s="548">
        <f t="shared" si="1707"/>
        <v>0</v>
      </c>
      <c r="FV162" s="928">
        <f t="shared" si="1708"/>
        <v>0</v>
      </c>
      <c r="FW162" s="928">
        <f t="shared" si="1709"/>
        <v>0</v>
      </c>
      <c r="FX162" s="928">
        <f t="shared" si="1710"/>
        <v>0</v>
      </c>
      <c r="FY162" s="928">
        <f t="shared" si="1711"/>
        <v>0</v>
      </c>
      <c r="FZ162" s="928">
        <f t="shared" si="1712"/>
        <v>0</v>
      </c>
      <c r="GA162" s="928">
        <f t="shared" si="1713"/>
        <v>0</v>
      </c>
      <c r="GB162" s="928">
        <f t="shared" si="1714"/>
        <v>0</v>
      </c>
      <c r="GC162" s="928">
        <f t="shared" si="1715"/>
        <v>0</v>
      </c>
      <c r="GD162" s="326">
        <f t="shared" si="1716"/>
        <v>0</v>
      </c>
      <c r="GE162" s="326">
        <f t="shared" si="1717"/>
        <v>0</v>
      </c>
      <c r="GF162" s="326">
        <f t="shared" si="1718"/>
        <v>0</v>
      </c>
      <c r="GG162" s="326">
        <f t="shared" si="1719"/>
        <v>0</v>
      </c>
      <c r="GH162" s="326">
        <f t="shared" si="1720"/>
        <v>0</v>
      </c>
      <c r="GI162" s="326">
        <f t="shared" si="1721"/>
        <v>0</v>
      </c>
      <c r="GJ162" s="326">
        <f t="shared" si="1722"/>
        <v>0</v>
      </c>
      <c r="GK162" s="326">
        <f t="shared" si="1723"/>
        <v>0</v>
      </c>
      <c r="GL162" s="326">
        <f t="shared" si="1724"/>
        <v>0</v>
      </c>
      <c r="GM162" s="326">
        <f t="shared" si="1725"/>
        <v>0</v>
      </c>
      <c r="GN162" s="326">
        <f t="shared" si="1726"/>
        <v>0</v>
      </c>
      <c r="GO162" s="326">
        <f t="shared" si="1727"/>
        <v>0</v>
      </c>
      <c r="GP162" s="326">
        <f t="shared" si="1728"/>
        <v>0</v>
      </c>
      <c r="GQ162" s="326">
        <f t="shared" si="1729"/>
        <v>0</v>
      </c>
      <c r="GR162" s="898"/>
      <c r="GS162" s="898"/>
      <c r="GT162" s="898"/>
      <c r="GU162" s="898"/>
      <c r="GV162" s="898"/>
      <c r="GW162" s="898"/>
      <c r="GX162" s="898"/>
      <c r="GY162" s="898"/>
      <c r="GZ162" s="1375"/>
      <c r="HA162" s="1225">
        <f t="shared" si="1730"/>
        <v>0</v>
      </c>
      <c r="HB162" s="1225">
        <f t="shared" si="1731"/>
        <v>0</v>
      </c>
      <c r="HC162" s="1225">
        <f t="shared" si="1732"/>
        <v>0</v>
      </c>
      <c r="HD162" s="542">
        <f t="shared" si="1733"/>
        <v>0</v>
      </c>
      <c r="HE162" s="542">
        <f t="shared" si="1734"/>
        <v>0</v>
      </c>
      <c r="HF162" s="321">
        <f t="shared" si="1735"/>
        <v>0</v>
      </c>
      <c r="HG162" s="547">
        <f t="shared" si="1736"/>
        <v>0</v>
      </c>
      <c r="HH162" s="547">
        <f t="shared" si="1737"/>
        <v>0</v>
      </c>
      <c r="HI162" s="547">
        <f t="shared" si="1738"/>
        <v>0</v>
      </c>
      <c r="HJ162" s="547">
        <f t="shared" si="1739"/>
        <v>0</v>
      </c>
      <c r="HK162" s="547">
        <f t="shared" si="1740"/>
        <v>0</v>
      </c>
      <c r="HL162" s="547">
        <f t="shared" si="1741"/>
        <v>0</v>
      </c>
      <c r="HM162" s="547">
        <f t="shared" si="1742"/>
        <v>0</v>
      </c>
      <c r="HN162" s="547">
        <f t="shared" si="1743"/>
        <v>0</v>
      </c>
      <c r="HO162" s="1225">
        <f t="shared" si="1744"/>
        <v>0</v>
      </c>
      <c r="HP162" s="542">
        <f t="shared" si="1745"/>
        <v>0</v>
      </c>
      <c r="HQ162" s="321">
        <f t="shared" si="1746"/>
        <v>0</v>
      </c>
      <c r="HR162" s="547">
        <f t="shared" si="1747"/>
        <v>0</v>
      </c>
      <c r="HS162" s="547">
        <f t="shared" si="1748"/>
        <v>0</v>
      </c>
      <c r="HT162" s="547">
        <f t="shared" si="1749"/>
        <v>0</v>
      </c>
      <c r="HU162" s="547">
        <f t="shared" si="1750"/>
        <v>0</v>
      </c>
      <c r="HV162" s="931">
        <f t="shared" si="1751"/>
        <v>0</v>
      </c>
      <c r="HW162" s="931">
        <f t="shared" si="1752"/>
        <v>0</v>
      </c>
      <c r="HX162" s="931">
        <f t="shared" si="1753"/>
        <v>0</v>
      </c>
      <c r="HY162" s="931">
        <f t="shared" si="1754"/>
        <v>0</v>
      </c>
      <c r="HZ162" s="931">
        <f t="shared" si="1755"/>
        <v>0</v>
      </c>
      <c r="IA162" s="931">
        <f t="shared" si="1756"/>
        <v>0</v>
      </c>
      <c r="IB162" s="931">
        <f t="shared" si="1757"/>
        <v>0</v>
      </c>
      <c r="IC162" s="931">
        <f t="shared" si="1758"/>
        <v>0</v>
      </c>
      <c r="ID162" s="1226">
        <f t="shared" si="1759"/>
        <v>0</v>
      </c>
      <c r="IE162" s="1226">
        <f t="shared" si="1760"/>
        <v>0</v>
      </c>
      <c r="IF162" s="1226">
        <f t="shared" si="1761"/>
        <v>0</v>
      </c>
      <c r="IG162" s="1226">
        <f t="shared" si="1762"/>
        <v>0</v>
      </c>
      <c r="IH162" s="1226">
        <f t="shared" si="1763"/>
        <v>0</v>
      </c>
      <c r="II162" s="1226">
        <f t="shared" si="1764"/>
        <v>0</v>
      </c>
      <c r="IJ162" s="1226">
        <f t="shared" si="1765"/>
        <v>0</v>
      </c>
      <c r="IK162" s="1226">
        <f t="shared" si="1766"/>
        <v>0</v>
      </c>
      <c r="IL162" s="1226">
        <f t="shared" si="1767"/>
        <v>0</v>
      </c>
      <c r="IM162" s="1226">
        <f t="shared" si="1768"/>
        <v>0</v>
      </c>
      <c r="IN162" s="1226">
        <f t="shared" si="1769"/>
        <v>0</v>
      </c>
      <c r="IO162" s="1226">
        <f t="shared" si="1770"/>
        <v>0</v>
      </c>
      <c r="IP162" s="1226">
        <f t="shared" si="1771"/>
        <v>0</v>
      </c>
      <c r="IQ162" s="1226">
        <f t="shared" si="1772"/>
        <v>0</v>
      </c>
      <c r="IR162" s="902"/>
      <c r="IS162" s="902"/>
      <c r="IT162" s="902"/>
      <c r="IU162" s="902"/>
      <c r="IV162" s="902"/>
      <c r="IW162" s="902"/>
      <c r="IX162" s="902"/>
      <c r="IY162" s="902"/>
      <c r="IZ162" s="1365"/>
      <c r="JA162" s="1231">
        <f t="shared" ref="JA162:KQ162" si="1806">SUM(BW162*$DP$22)</f>
        <v>0</v>
      </c>
      <c r="JB162" s="1231">
        <f t="shared" si="1806"/>
        <v>0</v>
      </c>
      <c r="JC162" s="1231">
        <f t="shared" si="1806"/>
        <v>0</v>
      </c>
      <c r="JD162" s="942">
        <f t="shared" si="1806"/>
        <v>0</v>
      </c>
      <c r="JE162" s="942">
        <f t="shared" si="1806"/>
        <v>0</v>
      </c>
      <c r="JF162" s="943">
        <f t="shared" si="1806"/>
        <v>0</v>
      </c>
      <c r="JG162" s="944">
        <f t="shared" si="1806"/>
        <v>0</v>
      </c>
      <c r="JH162" s="944">
        <f t="shared" si="1806"/>
        <v>0</v>
      </c>
      <c r="JI162" s="944">
        <f t="shared" si="1806"/>
        <v>0</v>
      </c>
      <c r="JJ162" s="944">
        <f t="shared" si="1806"/>
        <v>0</v>
      </c>
      <c r="JK162" s="944">
        <f t="shared" si="1806"/>
        <v>0</v>
      </c>
      <c r="JL162" s="944">
        <f t="shared" si="1806"/>
        <v>0</v>
      </c>
      <c r="JM162" s="944">
        <f t="shared" si="1806"/>
        <v>0</v>
      </c>
      <c r="JN162" s="944">
        <f t="shared" si="1806"/>
        <v>0</v>
      </c>
      <c r="JO162" s="1231">
        <f t="shared" si="1806"/>
        <v>0</v>
      </c>
      <c r="JP162" s="942">
        <f t="shared" si="1806"/>
        <v>0</v>
      </c>
      <c r="JQ162" s="943">
        <f t="shared" si="1806"/>
        <v>0</v>
      </c>
      <c r="JR162" s="944">
        <f t="shared" si="1806"/>
        <v>0</v>
      </c>
      <c r="JS162" s="944">
        <f t="shared" si="1806"/>
        <v>0</v>
      </c>
      <c r="JT162" s="944">
        <f t="shared" si="1806"/>
        <v>0</v>
      </c>
      <c r="JU162" s="944">
        <f t="shared" si="1806"/>
        <v>0</v>
      </c>
      <c r="JV162" s="945">
        <f t="shared" si="1806"/>
        <v>0</v>
      </c>
      <c r="JW162" s="945">
        <f t="shared" si="1806"/>
        <v>0</v>
      </c>
      <c r="JX162" s="945">
        <f t="shared" si="1806"/>
        <v>0</v>
      </c>
      <c r="JY162" s="945">
        <f t="shared" si="1806"/>
        <v>0</v>
      </c>
      <c r="JZ162" s="945">
        <f t="shared" si="1806"/>
        <v>0</v>
      </c>
      <c r="KA162" s="945">
        <f t="shared" si="1806"/>
        <v>0</v>
      </c>
      <c r="KB162" s="945">
        <f t="shared" si="1806"/>
        <v>0</v>
      </c>
      <c r="KC162" s="945">
        <f t="shared" si="1806"/>
        <v>0</v>
      </c>
      <c r="KD162" s="946">
        <f t="shared" si="1806"/>
        <v>0</v>
      </c>
      <c r="KE162" s="946">
        <f t="shared" si="1806"/>
        <v>0</v>
      </c>
      <c r="KF162" s="946">
        <f t="shared" si="1806"/>
        <v>0</v>
      </c>
      <c r="KG162" s="946">
        <f t="shared" si="1806"/>
        <v>0</v>
      </c>
      <c r="KH162" s="946">
        <f t="shared" si="1806"/>
        <v>0</v>
      </c>
      <c r="KI162" s="946">
        <f t="shared" si="1806"/>
        <v>0</v>
      </c>
      <c r="KJ162" s="946">
        <f t="shared" si="1806"/>
        <v>0</v>
      </c>
      <c r="KK162" s="946">
        <f t="shared" si="1806"/>
        <v>0</v>
      </c>
      <c r="KL162" s="946">
        <f t="shared" si="1806"/>
        <v>0</v>
      </c>
      <c r="KM162" s="946">
        <f t="shared" si="1806"/>
        <v>0</v>
      </c>
      <c r="KN162" s="946">
        <f t="shared" si="1806"/>
        <v>0</v>
      </c>
      <c r="KO162" s="946">
        <f t="shared" si="1806"/>
        <v>0</v>
      </c>
      <c r="KP162" s="946">
        <f t="shared" si="1806"/>
        <v>0</v>
      </c>
      <c r="KQ162" s="946">
        <f t="shared" si="1806"/>
        <v>0</v>
      </c>
      <c r="KR162" s="898"/>
      <c r="KS162" s="898"/>
      <c r="KT162" s="898"/>
      <c r="KU162" s="898"/>
      <c r="KV162" s="898"/>
      <c r="KW162" s="898"/>
      <c r="KX162" s="898"/>
      <c r="KY162" s="898"/>
      <c r="KZ162" s="1363"/>
      <c r="LA162" s="1217">
        <f t="shared" ref="LA162:MM162" si="1807">SUM(JA162/$DO$22)</f>
        <v>0</v>
      </c>
      <c r="LB162" s="1217">
        <f t="shared" si="1807"/>
        <v>0</v>
      </c>
      <c r="LC162" s="1217">
        <f t="shared" si="1807"/>
        <v>0</v>
      </c>
      <c r="LD162" s="545">
        <f t="shared" si="1807"/>
        <v>0</v>
      </c>
      <c r="LE162" s="545">
        <f t="shared" si="1807"/>
        <v>0</v>
      </c>
      <c r="LF162" s="329">
        <f t="shared" si="1807"/>
        <v>0</v>
      </c>
      <c r="LG162" s="550">
        <f t="shared" si="1807"/>
        <v>0</v>
      </c>
      <c r="LH162" s="550">
        <f t="shared" si="1807"/>
        <v>0</v>
      </c>
      <c r="LI162" s="550">
        <f t="shared" si="1807"/>
        <v>0</v>
      </c>
      <c r="LJ162" s="550">
        <f t="shared" si="1807"/>
        <v>0</v>
      </c>
      <c r="LK162" s="550">
        <f t="shared" si="1807"/>
        <v>0</v>
      </c>
      <c r="LL162" s="550">
        <f t="shared" si="1807"/>
        <v>0</v>
      </c>
      <c r="LM162" s="550">
        <f t="shared" si="1807"/>
        <v>0</v>
      </c>
      <c r="LN162" s="550">
        <f t="shared" si="1807"/>
        <v>0</v>
      </c>
      <c r="LO162" s="1217">
        <f t="shared" si="1807"/>
        <v>0</v>
      </c>
      <c r="LP162" s="1217">
        <f t="shared" si="1807"/>
        <v>0</v>
      </c>
      <c r="LQ162" s="1217">
        <f t="shared" si="1807"/>
        <v>0</v>
      </c>
      <c r="LR162" s="550">
        <f t="shared" si="1807"/>
        <v>0</v>
      </c>
      <c r="LS162" s="550">
        <f t="shared" si="1807"/>
        <v>0</v>
      </c>
      <c r="LT162" s="550">
        <f t="shared" si="1807"/>
        <v>0</v>
      </c>
      <c r="LU162" s="550">
        <f t="shared" si="1807"/>
        <v>0</v>
      </c>
      <c r="LV162" s="932">
        <f t="shared" si="1807"/>
        <v>0</v>
      </c>
      <c r="LW162" s="932">
        <f t="shared" si="1807"/>
        <v>0</v>
      </c>
      <c r="LX162" s="932">
        <f t="shared" si="1807"/>
        <v>0</v>
      </c>
      <c r="LY162" s="932">
        <f t="shared" si="1807"/>
        <v>0</v>
      </c>
      <c r="LZ162" s="932">
        <f t="shared" si="1807"/>
        <v>0</v>
      </c>
      <c r="MA162" s="932">
        <f t="shared" si="1807"/>
        <v>0</v>
      </c>
      <c r="MB162" s="932">
        <f t="shared" si="1807"/>
        <v>0</v>
      </c>
      <c r="MC162" s="932">
        <f t="shared" si="1807"/>
        <v>0</v>
      </c>
      <c r="MD162" s="932">
        <f t="shared" si="1807"/>
        <v>0</v>
      </c>
      <c r="ME162" s="327">
        <f t="shared" si="1807"/>
        <v>0</v>
      </c>
      <c r="MF162" s="327">
        <f t="shared" si="1807"/>
        <v>0</v>
      </c>
      <c r="MG162" s="327">
        <f t="shared" si="1807"/>
        <v>0</v>
      </c>
      <c r="MH162" s="327">
        <f t="shared" si="1807"/>
        <v>0</v>
      </c>
      <c r="MI162" s="327">
        <f t="shared" si="1807"/>
        <v>0</v>
      </c>
      <c r="MJ162" s="327">
        <f t="shared" si="1807"/>
        <v>0</v>
      </c>
      <c r="MK162" s="327">
        <f t="shared" si="1807"/>
        <v>0</v>
      </c>
      <c r="ML162" s="327">
        <f t="shared" si="1807"/>
        <v>0</v>
      </c>
      <c r="MM162" s="327">
        <f t="shared" si="1807"/>
        <v>0</v>
      </c>
      <c r="MN162" s="327">
        <f t="shared" ref="MN162:MP162" si="1808">SUM(KN162/$DO$22)</f>
        <v>0</v>
      </c>
      <c r="MO162" s="327">
        <f t="shared" si="1808"/>
        <v>0</v>
      </c>
      <c r="MP162" s="327">
        <f t="shared" si="1808"/>
        <v>0</v>
      </c>
      <c r="MQ162" s="327">
        <f>SUM(KQ162/$DO$22)</f>
        <v>0</v>
      </c>
    </row>
    <row r="163" spans="1:355" s="317" customFormat="1" ht="15" hidden="1" customHeight="1" outlineLevel="1" thickTop="1" thickBot="1" x14ac:dyDescent="0.3">
      <c r="A163" s="381"/>
      <c r="B163" s="1917" t="s">
        <v>961</v>
      </c>
      <c r="C163" s="1918"/>
      <c r="D163" s="656"/>
      <c r="E163" s="765"/>
      <c r="F163" s="757"/>
      <c r="G163" s="629"/>
      <c r="H163" s="630"/>
      <c r="I163" s="636"/>
      <c r="J163" s="821"/>
      <c r="K163" s="757"/>
      <c r="L163" s="878"/>
      <c r="M163" s="813"/>
      <c r="N163" s="814"/>
      <c r="O163" s="1537"/>
      <c r="P163" s="815"/>
      <c r="Q163" s="813"/>
      <c r="R163" s="814"/>
      <c r="S163" s="1537"/>
      <c r="T163" s="815"/>
      <c r="U163" s="813"/>
      <c r="V163" s="814"/>
      <c r="W163" s="1537"/>
      <c r="X163" s="815"/>
      <c r="Y163" s="813"/>
      <c r="Z163" s="814"/>
      <c r="AA163" s="1537"/>
      <c r="AB163" s="815"/>
      <c r="AC163" s="813"/>
      <c r="AD163" s="814"/>
      <c r="AE163" s="1537"/>
      <c r="AF163" s="815"/>
      <c r="AG163" s="813"/>
      <c r="AH163" s="814"/>
      <c r="AI163" s="1537"/>
      <c r="AJ163" s="815"/>
      <c r="AK163" s="813"/>
      <c r="AL163" s="814"/>
      <c r="AM163" s="1537"/>
      <c r="AN163" s="815"/>
      <c r="AO163" s="813"/>
      <c r="AP163" s="814"/>
      <c r="AQ163" s="1537"/>
      <c r="AR163" s="815"/>
      <c r="AS163" s="813"/>
      <c r="AT163" s="814"/>
      <c r="AU163" s="1537"/>
      <c r="AV163" s="815"/>
      <c r="AW163" s="813"/>
      <c r="AX163" s="814"/>
      <c r="AY163" s="1537"/>
      <c r="AZ163" s="815"/>
      <c r="BA163" s="813"/>
      <c r="BB163" s="816"/>
      <c r="BC163" s="757"/>
      <c r="BD163" s="815"/>
      <c r="BE163" s="813"/>
      <c r="BF163" s="757"/>
      <c r="BG163" s="815"/>
      <c r="BH163" s="815"/>
      <c r="BI163" s="815"/>
      <c r="BJ163" s="815"/>
      <c r="BK163" s="816"/>
      <c r="BL163" s="1586"/>
      <c r="BM163" s="1585"/>
      <c r="BN163" s="1586"/>
      <c r="BO163" s="1586"/>
      <c r="BP163" s="1587"/>
      <c r="BQ163" s="1484"/>
      <c r="BR163" s="734">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692">
        <f t="shared" ref="BS163:BS168" si="1809">SUM(HA163:IQ163)*1000</f>
        <v>0</v>
      </c>
      <c r="BT163" s="693">
        <f>AV151</f>
        <v>0</v>
      </c>
      <c r="BU163" s="1146" t="str">
        <f>$BU$23</f>
        <v>GH Ripen</v>
      </c>
      <c r="BV163" s="1160" t="str">
        <f>$BV$23</f>
        <v>Booster</v>
      </c>
      <c r="BW163" s="1239">
        <f>BW$23</f>
        <v>5.0000000000000001E-3</v>
      </c>
      <c r="BX163" s="1239">
        <f t="shared" ref="BX163:DM163" si="1810">BX$23</f>
        <v>0</v>
      </c>
      <c r="BY163" s="1239">
        <f t="shared" si="1810"/>
        <v>0</v>
      </c>
      <c r="BZ163" s="1240">
        <f t="shared" si="1810"/>
        <v>7.0000000000000007E-2</v>
      </c>
      <c r="CA163" s="1240">
        <f t="shared" si="1810"/>
        <v>0</v>
      </c>
      <c r="CB163" s="1241">
        <f t="shared" si="1810"/>
        <v>0.06</v>
      </c>
      <c r="CC163" s="1242">
        <f t="shared" si="1810"/>
        <v>0</v>
      </c>
      <c r="CD163" s="1242">
        <f t="shared" si="1810"/>
        <v>0</v>
      </c>
      <c r="CE163" s="1242">
        <f t="shared" si="1810"/>
        <v>0</v>
      </c>
      <c r="CF163" s="1242">
        <f t="shared" si="1810"/>
        <v>0</v>
      </c>
      <c r="CG163" s="1242">
        <f t="shared" si="1810"/>
        <v>0</v>
      </c>
      <c r="CH163" s="1242">
        <f t="shared" si="1810"/>
        <v>0</v>
      </c>
      <c r="CI163" s="1242">
        <f t="shared" si="1810"/>
        <v>0</v>
      </c>
      <c r="CJ163" s="1242">
        <f t="shared" si="1810"/>
        <v>0</v>
      </c>
      <c r="CK163" s="1239">
        <f t="shared" si="1810"/>
        <v>0</v>
      </c>
      <c r="CL163" s="1240">
        <f t="shared" si="1810"/>
        <v>0</v>
      </c>
      <c r="CM163" s="1241">
        <f t="shared" si="1810"/>
        <v>0</v>
      </c>
      <c r="CN163" s="1242">
        <f t="shared" si="1810"/>
        <v>2.5000000000000001E-3</v>
      </c>
      <c r="CO163" s="1242">
        <f t="shared" si="1810"/>
        <v>0</v>
      </c>
      <c r="CP163" s="1242">
        <f t="shared" si="1810"/>
        <v>3.0000000000000001E-3</v>
      </c>
      <c r="CQ163" s="1242">
        <f t="shared" si="1810"/>
        <v>0</v>
      </c>
      <c r="CR163" s="1243">
        <f t="shared" si="1810"/>
        <v>0</v>
      </c>
      <c r="CS163" s="1243">
        <f t="shared" si="1810"/>
        <v>0</v>
      </c>
      <c r="CT163" s="1243">
        <f t="shared" si="1810"/>
        <v>0</v>
      </c>
      <c r="CU163" s="1243">
        <f t="shared" si="1810"/>
        <v>0</v>
      </c>
      <c r="CV163" s="1243">
        <f t="shared" si="1810"/>
        <v>0</v>
      </c>
      <c r="CW163" s="1243">
        <f t="shared" si="1810"/>
        <v>0</v>
      </c>
      <c r="CX163" s="1243">
        <f t="shared" si="1810"/>
        <v>0</v>
      </c>
      <c r="CY163" s="1243">
        <f t="shared" si="1810"/>
        <v>7.4999999999999997E-3</v>
      </c>
      <c r="CZ163" s="1244">
        <f t="shared" si="1810"/>
        <v>0</v>
      </c>
      <c r="DA163" s="1244">
        <f t="shared" si="1810"/>
        <v>0</v>
      </c>
      <c r="DB163" s="1244">
        <f t="shared" si="1810"/>
        <v>0</v>
      </c>
      <c r="DC163" s="1244">
        <f t="shared" si="1810"/>
        <v>0</v>
      </c>
      <c r="DD163" s="1244">
        <f t="shared" si="1810"/>
        <v>0</v>
      </c>
      <c r="DE163" s="1244">
        <f t="shared" si="1810"/>
        <v>0</v>
      </c>
      <c r="DF163" s="1244">
        <f t="shared" si="1810"/>
        <v>0</v>
      </c>
      <c r="DG163" s="1244">
        <f t="shared" si="1810"/>
        <v>0</v>
      </c>
      <c r="DH163" s="1244">
        <f t="shared" si="1810"/>
        <v>0</v>
      </c>
      <c r="DI163" s="1244">
        <f t="shared" si="1810"/>
        <v>0</v>
      </c>
      <c r="DJ163" s="1244">
        <f t="shared" si="1810"/>
        <v>0</v>
      </c>
      <c r="DK163" s="1244">
        <f t="shared" si="1810"/>
        <v>0</v>
      </c>
      <c r="DL163" s="1244">
        <f t="shared" si="1810"/>
        <v>0</v>
      </c>
      <c r="DM163" s="1244">
        <f t="shared" si="1810"/>
        <v>0</v>
      </c>
      <c r="DN163" s="933"/>
      <c r="DT163" s="739"/>
      <c r="EM163" s="898"/>
      <c r="EN163" s="898"/>
      <c r="EO163" s="898"/>
      <c r="EP163" s="898"/>
      <c r="EQ163" s="898"/>
      <c r="ER163" s="898"/>
      <c r="ES163" s="898"/>
      <c r="ET163" s="898"/>
      <c r="EU163" s="898"/>
      <c r="EV163" s="898"/>
      <c r="EW163" s="898"/>
      <c r="EX163" s="898"/>
      <c r="EY163" s="898"/>
      <c r="EZ163" s="1348" t="str">
        <f t="shared" si="1687"/>
        <v>GH Ripen</v>
      </c>
      <c r="FA163" s="1224">
        <f t="shared" si="1688"/>
        <v>0</v>
      </c>
      <c r="FB163" s="1224">
        <f t="shared" si="1689"/>
        <v>0</v>
      </c>
      <c r="FC163" s="1224">
        <f t="shared" si="1690"/>
        <v>0</v>
      </c>
      <c r="FD163" s="544">
        <f t="shared" si="1691"/>
        <v>0</v>
      </c>
      <c r="FE163" s="544">
        <f t="shared" si="1692"/>
        <v>0</v>
      </c>
      <c r="FF163" s="324">
        <f t="shared" si="1693"/>
        <v>0</v>
      </c>
      <c r="FG163" s="549">
        <f t="shared" si="1694"/>
        <v>0</v>
      </c>
      <c r="FH163" s="549">
        <f t="shared" si="1695"/>
        <v>0</v>
      </c>
      <c r="FI163" s="549">
        <f t="shared" si="1696"/>
        <v>0</v>
      </c>
      <c r="FJ163" s="549">
        <f t="shared" si="1697"/>
        <v>0</v>
      </c>
      <c r="FK163" s="549">
        <f t="shared" si="1698"/>
        <v>0</v>
      </c>
      <c r="FL163" s="549">
        <f t="shared" si="1699"/>
        <v>0</v>
      </c>
      <c r="FM163" s="549">
        <f t="shared" si="1700"/>
        <v>0</v>
      </c>
      <c r="FN163" s="549">
        <f t="shared" si="1701"/>
        <v>0</v>
      </c>
      <c r="FO163" s="1203">
        <f t="shared" si="1702"/>
        <v>0</v>
      </c>
      <c r="FP163" s="544">
        <f t="shared" si="1703"/>
        <v>0</v>
      </c>
      <c r="FQ163" s="324">
        <f t="shared" si="1704"/>
        <v>0</v>
      </c>
      <c r="FR163" s="548">
        <f t="shared" si="1705"/>
        <v>0</v>
      </c>
      <c r="FS163" s="548">
        <f t="shared" si="1706"/>
        <v>0</v>
      </c>
      <c r="FT163" s="548">
        <f t="shared" si="1777"/>
        <v>0</v>
      </c>
      <c r="FU163" s="548">
        <f t="shared" si="1707"/>
        <v>0</v>
      </c>
      <c r="FV163" s="928">
        <f t="shared" si="1708"/>
        <v>0</v>
      </c>
      <c r="FW163" s="928">
        <f t="shared" si="1709"/>
        <v>0</v>
      </c>
      <c r="FX163" s="928">
        <f t="shared" si="1710"/>
        <v>0</v>
      </c>
      <c r="FY163" s="928">
        <f t="shared" si="1711"/>
        <v>0</v>
      </c>
      <c r="FZ163" s="928">
        <f t="shared" si="1712"/>
        <v>0</v>
      </c>
      <c r="GA163" s="928">
        <f t="shared" si="1713"/>
        <v>0</v>
      </c>
      <c r="GB163" s="928">
        <f t="shared" si="1714"/>
        <v>0</v>
      </c>
      <c r="GC163" s="928">
        <f t="shared" si="1715"/>
        <v>0</v>
      </c>
      <c r="GD163" s="326">
        <f t="shared" si="1716"/>
        <v>0</v>
      </c>
      <c r="GE163" s="326">
        <f t="shared" si="1717"/>
        <v>0</v>
      </c>
      <c r="GF163" s="326">
        <f t="shared" si="1718"/>
        <v>0</v>
      </c>
      <c r="GG163" s="326">
        <f t="shared" si="1719"/>
        <v>0</v>
      </c>
      <c r="GH163" s="326">
        <f t="shared" si="1720"/>
        <v>0</v>
      </c>
      <c r="GI163" s="326">
        <f t="shared" si="1721"/>
        <v>0</v>
      </c>
      <c r="GJ163" s="326">
        <f t="shared" si="1722"/>
        <v>0</v>
      </c>
      <c r="GK163" s="326">
        <f t="shared" si="1723"/>
        <v>0</v>
      </c>
      <c r="GL163" s="326">
        <f t="shared" si="1724"/>
        <v>0</v>
      </c>
      <c r="GM163" s="326">
        <f t="shared" si="1725"/>
        <v>0</v>
      </c>
      <c r="GN163" s="326">
        <f t="shared" si="1726"/>
        <v>0</v>
      </c>
      <c r="GO163" s="326">
        <f t="shared" si="1727"/>
        <v>0</v>
      </c>
      <c r="GP163" s="326">
        <f t="shared" si="1728"/>
        <v>0</v>
      </c>
      <c r="GQ163" s="326">
        <f t="shared" si="1729"/>
        <v>0</v>
      </c>
      <c r="GR163" s="898"/>
      <c r="GS163" s="898"/>
      <c r="GT163" s="898"/>
      <c r="GU163" s="898"/>
      <c r="GV163" s="898"/>
      <c r="GW163" s="898"/>
      <c r="GX163" s="898"/>
      <c r="GY163" s="898"/>
      <c r="GZ163" s="1375"/>
      <c r="HA163" s="1225">
        <f t="shared" si="1730"/>
        <v>0</v>
      </c>
      <c r="HB163" s="1225">
        <f t="shared" si="1731"/>
        <v>0</v>
      </c>
      <c r="HC163" s="1225">
        <f t="shared" si="1732"/>
        <v>0</v>
      </c>
      <c r="HD163" s="542">
        <f t="shared" si="1733"/>
        <v>0</v>
      </c>
      <c r="HE163" s="542">
        <f t="shared" si="1734"/>
        <v>0</v>
      </c>
      <c r="HF163" s="321">
        <f t="shared" si="1735"/>
        <v>0</v>
      </c>
      <c r="HG163" s="547">
        <f t="shared" si="1736"/>
        <v>0</v>
      </c>
      <c r="HH163" s="547">
        <f t="shared" si="1737"/>
        <v>0</v>
      </c>
      <c r="HI163" s="547">
        <f t="shared" si="1738"/>
        <v>0</v>
      </c>
      <c r="HJ163" s="547">
        <f t="shared" si="1739"/>
        <v>0</v>
      </c>
      <c r="HK163" s="547">
        <f t="shared" si="1740"/>
        <v>0</v>
      </c>
      <c r="HL163" s="547">
        <f t="shared" si="1741"/>
        <v>0</v>
      </c>
      <c r="HM163" s="547">
        <f t="shared" si="1742"/>
        <v>0</v>
      </c>
      <c r="HN163" s="547">
        <f t="shared" si="1743"/>
        <v>0</v>
      </c>
      <c r="HO163" s="1225">
        <f t="shared" si="1744"/>
        <v>0</v>
      </c>
      <c r="HP163" s="542">
        <f t="shared" si="1745"/>
        <v>0</v>
      </c>
      <c r="HQ163" s="321">
        <f t="shared" si="1746"/>
        <v>0</v>
      </c>
      <c r="HR163" s="547">
        <f t="shared" si="1747"/>
        <v>0</v>
      </c>
      <c r="HS163" s="547">
        <f t="shared" si="1748"/>
        <v>0</v>
      </c>
      <c r="HT163" s="547">
        <f t="shared" si="1749"/>
        <v>0</v>
      </c>
      <c r="HU163" s="547">
        <f t="shared" si="1750"/>
        <v>0</v>
      </c>
      <c r="HV163" s="931">
        <f t="shared" si="1751"/>
        <v>0</v>
      </c>
      <c r="HW163" s="931">
        <f t="shared" si="1752"/>
        <v>0</v>
      </c>
      <c r="HX163" s="931">
        <f t="shared" si="1753"/>
        <v>0</v>
      </c>
      <c r="HY163" s="931">
        <f t="shared" si="1754"/>
        <v>0</v>
      </c>
      <c r="HZ163" s="931">
        <f t="shared" si="1755"/>
        <v>0</v>
      </c>
      <c r="IA163" s="931">
        <f t="shared" si="1756"/>
        <v>0</v>
      </c>
      <c r="IB163" s="931">
        <f t="shared" si="1757"/>
        <v>0</v>
      </c>
      <c r="IC163" s="931">
        <f t="shared" si="1758"/>
        <v>0</v>
      </c>
      <c r="ID163" s="1226">
        <f t="shared" si="1759"/>
        <v>0</v>
      </c>
      <c r="IE163" s="1226">
        <f t="shared" si="1760"/>
        <v>0</v>
      </c>
      <c r="IF163" s="1226">
        <f t="shared" si="1761"/>
        <v>0</v>
      </c>
      <c r="IG163" s="1226">
        <f t="shared" si="1762"/>
        <v>0</v>
      </c>
      <c r="IH163" s="1226">
        <f t="shared" si="1763"/>
        <v>0</v>
      </c>
      <c r="II163" s="1226">
        <f t="shared" si="1764"/>
        <v>0</v>
      </c>
      <c r="IJ163" s="1226">
        <f t="shared" si="1765"/>
        <v>0</v>
      </c>
      <c r="IK163" s="1226">
        <f t="shared" si="1766"/>
        <v>0</v>
      </c>
      <c r="IL163" s="1226">
        <f t="shared" si="1767"/>
        <v>0</v>
      </c>
      <c r="IM163" s="1226">
        <f t="shared" si="1768"/>
        <v>0</v>
      </c>
      <c r="IN163" s="1226">
        <f t="shared" si="1769"/>
        <v>0</v>
      </c>
      <c r="IO163" s="1226">
        <f t="shared" si="1770"/>
        <v>0</v>
      </c>
      <c r="IP163" s="1226">
        <f t="shared" si="1771"/>
        <v>0</v>
      </c>
      <c r="IQ163" s="1226">
        <f t="shared" si="1772"/>
        <v>0</v>
      </c>
      <c r="IR163" s="902"/>
      <c r="IS163" s="902"/>
      <c r="IT163" s="902"/>
      <c r="IU163" s="902"/>
      <c r="IV163" s="902"/>
      <c r="IW163" s="902"/>
      <c r="IX163" s="902"/>
      <c r="IY163" s="902"/>
      <c r="IZ163" s="1365"/>
      <c r="JA163" s="1231">
        <f t="shared" ref="JA163:KQ163" si="1811">SUM(BW163*$DP$23)</f>
        <v>5.45</v>
      </c>
      <c r="JB163" s="1231">
        <f t="shared" si="1811"/>
        <v>0</v>
      </c>
      <c r="JC163" s="1231">
        <f t="shared" si="1811"/>
        <v>0</v>
      </c>
      <c r="JD163" s="942">
        <f t="shared" si="1811"/>
        <v>76.300000000000011</v>
      </c>
      <c r="JE163" s="942">
        <f t="shared" si="1811"/>
        <v>0</v>
      </c>
      <c r="JF163" s="943">
        <f t="shared" si="1811"/>
        <v>65.399999999999991</v>
      </c>
      <c r="JG163" s="944">
        <f t="shared" si="1811"/>
        <v>0</v>
      </c>
      <c r="JH163" s="944">
        <f t="shared" si="1811"/>
        <v>0</v>
      </c>
      <c r="JI163" s="944">
        <f t="shared" si="1811"/>
        <v>0</v>
      </c>
      <c r="JJ163" s="944">
        <f t="shared" si="1811"/>
        <v>0</v>
      </c>
      <c r="JK163" s="944">
        <f t="shared" si="1811"/>
        <v>0</v>
      </c>
      <c r="JL163" s="944">
        <f t="shared" si="1811"/>
        <v>0</v>
      </c>
      <c r="JM163" s="944">
        <f t="shared" si="1811"/>
        <v>0</v>
      </c>
      <c r="JN163" s="944">
        <f t="shared" si="1811"/>
        <v>0</v>
      </c>
      <c r="JO163" s="1231">
        <f t="shared" si="1811"/>
        <v>0</v>
      </c>
      <c r="JP163" s="942">
        <f t="shared" si="1811"/>
        <v>0</v>
      </c>
      <c r="JQ163" s="943">
        <f t="shared" si="1811"/>
        <v>0</v>
      </c>
      <c r="JR163" s="944">
        <f t="shared" si="1811"/>
        <v>2.7250000000000001</v>
      </c>
      <c r="JS163" s="944">
        <f t="shared" si="1811"/>
        <v>0</v>
      </c>
      <c r="JT163" s="944">
        <f t="shared" si="1811"/>
        <v>3.27</v>
      </c>
      <c r="JU163" s="944">
        <f t="shared" si="1811"/>
        <v>0</v>
      </c>
      <c r="JV163" s="945">
        <f t="shared" si="1811"/>
        <v>0</v>
      </c>
      <c r="JW163" s="945">
        <f t="shared" si="1811"/>
        <v>0</v>
      </c>
      <c r="JX163" s="945">
        <f t="shared" si="1811"/>
        <v>0</v>
      </c>
      <c r="JY163" s="945">
        <f t="shared" si="1811"/>
        <v>0</v>
      </c>
      <c r="JZ163" s="945">
        <f t="shared" si="1811"/>
        <v>0</v>
      </c>
      <c r="KA163" s="945">
        <f t="shared" si="1811"/>
        <v>0</v>
      </c>
      <c r="KB163" s="945">
        <f t="shared" si="1811"/>
        <v>0</v>
      </c>
      <c r="KC163" s="945">
        <f t="shared" si="1811"/>
        <v>8.1749999999999989</v>
      </c>
      <c r="KD163" s="946">
        <f t="shared" si="1811"/>
        <v>0</v>
      </c>
      <c r="KE163" s="946">
        <f t="shared" si="1811"/>
        <v>0</v>
      </c>
      <c r="KF163" s="946">
        <f t="shared" si="1811"/>
        <v>0</v>
      </c>
      <c r="KG163" s="946">
        <f t="shared" si="1811"/>
        <v>0</v>
      </c>
      <c r="KH163" s="946">
        <f t="shared" si="1811"/>
        <v>0</v>
      </c>
      <c r="KI163" s="946">
        <f t="shared" si="1811"/>
        <v>0</v>
      </c>
      <c r="KJ163" s="946">
        <f t="shared" si="1811"/>
        <v>0</v>
      </c>
      <c r="KK163" s="946">
        <f t="shared" si="1811"/>
        <v>0</v>
      </c>
      <c r="KL163" s="946">
        <f t="shared" si="1811"/>
        <v>0</v>
      </c>
      <c r="KM163" s="946">
        <f t="shared" si="1811"/>
        <v>0</v>
      </c>
      <c r="KN163" s="946">
        <f t="shared" si="1811"/>
        <v>0</v>
      </c>
      <c r="KO163" s="946">
        <f t="shared" si="1811"/>
        <v>0</v>
      </c>
      <c r="KP163" s="946">
        <f t="shared" si="1811"/>
        <v>0</v>
      </c>
      <c r="KQ163" s="946">
        <f t="shared" si="1811"/>
        <v>0</v>
      </c>
      <c r="KR163" s="898"/>
      <c r="KS163" s="898"/>
      <c r="KT163" s="898"/>
      <c r="KU163" s="898"/>
      <c r="KV163" s="898"/>
      <c r="KW163" s="898"/>
      <c r="KX163" s="898"/>
      <c r="KY163" s="898"/>
      <c r="KZ163" s="1363"/>
      <c r="LA163" s="1217">
        <f t="shared" ref="LA163:MM163" si="1812">SUM(JA163/$DO$23)</f>
        <v>5.7610993657505292</v>
      </c>
      <c r="LB163" s="1217">
        <f t="shared" si="1812"/>
        <v>0</v>
      </c>
      <c r="LC163" s="1217">
        <f t="shared" si="1812"/>
        <v>0</v>
      </c>
      <c r="LD163" s="545">
        <f t="shared" si="1812"/>
        <v>80.655391120507417</v>
      </c>
      <c r="LE163" s="545">
        <f t="shared" si="1812"/>
        <v>0</v>
      </c>
      <c r="LF163" s="329">
        <f t="shared" si="1812"/>
        <v>69.133192389006339</v>
      </c>
      <c r="LG163" s="550">
        <f t="shared" si="1812"/>
        <v>0</v>
      </c>
      <c r="LH163" s="550">
        <f t="shared" si="1812"/>
        <v>0</v>
      </c>
      <c r="LI163" s="550">
        <f t="shared" si="1812"/>
        <v>0</v>
      </c>
      <c r="LJ163" s="550">
        <f t="shared" si="1812"/>
        <v>0</v>
      </c>
      <c r="LK163" s="550">
        <f t="shared" si="1812"/>
        <v>0</v>
      </c>
      <c r="LL163" s="550">
        <f t="shared" si="1812"/>
        <v>0</v>
      </c>
      <c r="LM163" s="550">
        <f t="shared" si="1812"/>
        <v>0</v>
      </c>
      <c r="LN163" s="550">
        <f t="shared" si="1812"/>
        <v>0</v>
      </c>
      <c r="LO163" s="1217">
        <f t="shared" si="1812"/>
        <v>0</v>
      </c>
      <c r="LP163" s="1217">
        <f t="shared" si="1812"/>
        <v>0</v>
      </c>
      <c r="LQ163" s="1217">
        <f t="shared" si="1812"/>
        <v>0</v>
      </c>
      <c r="LR163" s="550">
        <f t="shared" si="1812"/>
        <v>2.8805496828752646</v>
      </c>
      <c r="LS163" s="550">
        <f t="shared" si="1812"/>
        <v>0</v>
      </c>
      <c r="LT163" s="550">
        <f t="shared" si="1812"/>
        <v>3.4566596194503174</v>
      </c>
      <c r="LU163" s="550">
        <f t="shared" si="1812"/>
        <v>0</v>
      </c>
      <c r="LV163" s="932">
        <f t="shared" si="1812"/>
        <v>0</v>
      </c>
      <c r="LW163" s="932">
        <f t="shared" si="1812"/>
        <v>0</v>
      </c>
      <c r="LX163" s="932">
        <f t="shared" si="1812"/>
        <v>0</v>
      </c>
      <c r="LY163" s="932">
        <f t="shared" si="1812"/>
        <v>0</v>
      </c>
      <c r="LZ163" s="932">
        <f t="shared" si="1812"/>
        <v>0</v>
      </c>
      <c r="MA163" s="932">
        <f t="shared" si="1812"/>
        <v>0</v>
      </c>
      <c r="MB163" s="932">
        <f t="shared" si="1812"/>
        <v>0</v>
      </c>
      <c r="MC163" s="932">
        <f t="shared" si="1812"/>
        <v>8.6416490486257924</v>
      </c>
      <c r="MD163" s="932">
        <f t="shared" si="1812"/>
        <v>0</v>
      </c>
      <c r="ME163" s="327">
        <f t="shared" si="1812"/>
        <v>0</v>
      </c>
      <c r="MF163" s="327">
        <f t="shared" si="1812"/>
        <v>0</v>
      </c>
      <c r="MG163" s="327">
        <f t="shared" si="1812"/>
        <v>0</v>
      </c>
      <c r="MH163" s="327">
        <f t="shared" si="1812"/>
        <v>0</v>
      </c>
      <c r="MI163" s="327">
        <f t="shared" si="1812"/>
        <v>0</v>
      </c>
      <c r="MJ163" s="327">
        <f t="shared" si="1812"/>
        <v>0</v>
      </c>
      <c r="MK163" s="327">
        <f t="shared" si="1812"/>
        <v>0</v>
      </c>
      <c r="ML163" s="327">
        <f t="shared" si="1812"/>
        <v>0</v>
      </c>
      <c r="MM163" s="327">
        <f t="shared" si="1812"/>
        <v>0</v>
      </c>
      <c r="MN163" s="327">
        <f t="shared" ref="MN163:MP163" si="1813">SUM(KN163/$DO$23)</f>
        <v>0</v>
      </c>
      <c r="MO163" s="327">
        <f t="shared" si="1813"/>
        <v>0</v>
      </c>
      <c r="MP163" s="327">
        <f t="shared" si="1813"/>
        <v>0</v>
      </c>
      <c r="MQ163" s="327">
        <f>SUM(KQ163/$DO$23)</f>
        <v>0</v>
      </c>
    </row>
    <row r="164" spans="1:355" s="317" customFormat="1" ht="15" hidden="1" customHeight="1" outlineLevel="1" thickTop="1" thickBot="1" x14ac:dyDescent="0.3">
      <c r="A164" s="381"/>
      <c r="B164" s="1919" t="s">
        <v>960</v>
      </c>
      <c r="C164" s="1920"/>
      <c r="D164" s="655"/>
      <c r="E164" s="770"/>
      <c r="F164" s="757"/>
      <c r="G164" s="638"/>
      <c r="H164" s="627"/>
      <c r="I164" s="639"/>
      <c r="J164" s="770"/>
      <c r="K164" s="757"/>
      <c r="L164" s="878"/>
      <c r="M164" s="813"/>
      <c r="N164" s="814"/>
      <c r="O164" s="1537"/>
      <c r="P164" s="815"/>
      <c r="Q164" s="813"/>
      <c r="R164" s="814"/>
      <c r="S164" s="1537"/>
      <c r="T164" s="815"/>
      <c r="U164" s="813"/>
      <c r="V164" s="814"/>
      <c r="W164" s="1537"/>
      <c r="X164" s="815"/>
      <c r="Y164" s="813"/>
      <c r="Z164" s="814"/>
      <c r="AA164" s="1537"/>
      <c r="AB164" s="815"/>
      <c r="AC164" s="813"/>
      <c r="AD164" s="814"/>
      <c r="AE164" s="1537"/>
      <c r="AF164" s="815"/>
      <c r="AG164" s="813"/>
      <c r="AH164" s="814"/>
      <c r="AI164" s="1537"/>
      <c r="AJ164" s="815"/>
      <c r="AK164" s="813"/>
      <c r="AL164" s="814"/>
      <c r="AM164" s="1537"/>
      <c r="AN164" s="815"/>
      <c r="AO164" s="813"/>
      <c r="AP164" s="814"/>
      <c r="AQ164" s="1537"/>
      <c r="AR164" s="815"/>
      <c r="AS164" s="813"/>
      <c r="AT164" s="814"/>
      <c r="AU164" s="1537"/>
      <c r="AV164" s="815"/>
      <c r="AW164" s="813"/>
      <c r="AX164" s="814"/>
      <c r="AY164" s="1537"/>
      <c r="AZ164" s="815"/>
      <c r="BA164" s="813"/>
      <c r="BB164" s="816"/>
      <c r="BC164" s="757"/>
      <c r="BD164" s="815"/>
      <c r="BE164" s="813"/>
      <c r="BF164" s="757"/>
      <c r="BG164" s="815"/>
      <c r="BH164" s="815"/>
      <c r="BI164" s="815"/>
      <c r="BJ164" s="815"/>
      <c r="BK164" s="816"/>
      <c r="BL164" s="1586"/>
      <c r="BM164" s="1586"/>
      <c r="BN164" s="1586"/>
      <c r="BO164" s="1586"/>
      <c r="BP164" s="1587"/>
      <c r="BQ164" s="1484"/>
      <c r="BR164" s="734">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692">
        <f t="shared" si="1809"/>
        <v>0</v>
      </c>
      <c r="BT164" s="693">
        <f>AV152</f>
        <v>0</v>
      </c>
      <c r="BU164" s="1146" t="str">
        <f>$BU$24</f>
        <v>KoolBloom (Dry)</v>
      </c>
      <c r="BV164" s="695" t="str">
        <f>$BV$24</f>
        <v>Booster</v>
      </c>
      <c r="BW164" s="1239">
        <f>BW$24</f>
        <v>0.02</v>
      </c>
      <c r="BX164" s="1239">
        <f t="shared" ref="BX164:DM164" si="1814">BX$24</f>
        <v>0</v>
      </c>
      <c r="BY164" s="1239">
        <f t="shared" si="1814"/>
        <v>0</v>
      </c>
      <c r="BZ164" s="1240">
        <f t="shared" si="1814"/>
        <v>0.45</v>
      </c>
      <c r="CA164" s="1240">
        <f t="shared" si="1814"/>
        <v>0</v>
      </c>
      <c r="CB164" s="1241">
        <f t="shared" si="1814"/>
        <v>0.28000000000000003</v>
      </c>
      <c r="CC164" s="1242">
        <f t="shared" si="1814"/>
        <v>0</v>
      </c>
      <c r="CD164" s="1242">
        <f t="shared" si="1814"/>
        <v>0</v>
      </c>
      <c r="CE164" s="1242">
        <f t="shared" si="1814"/>
        <v>0</v>
      </c>
      <c r="CF164" s="1242">
        <f t="shared" si="1814"/>
        <v>0</v>
      </c>
      <c r="CG164" s="1242">
        <f t="shared" si="1814"/>
        <v>0</v>
      </c>
      <c r="CH164" s="1242">
        <f t="shared" si="1814"/>
        <v>0</v>
      </c>
      <c r="CI164" s="1242">
        <f t="shared" si="1814"/>
        <v>0</v>
      </c>
      <c r="CJ164" s="1242">
        <f t="shared" si="1814"/>
        <v>0</v>
      </c>
      <c r="CK164" s="1239">
        <f t="shared" si="1814"/>
        <v>0</v>
      </c>
      <c r="CL164" s="1240">
        <f t="shared" si="1814"/>
        <v>0</v>
      </c>
      <c r="CM164" s="1241">
        <f t="shared" si="1814"/>
        <v>0</v>
      </c>
      <c r="CN164" s="1242">
        <f t="shared" si="1814"/>
        <v>0.01</v>
      </c>
      <c r="CO164" s="1242">
        <f t="shared" si="1814"/>
        <v>0</v>
      </c>
      <c r="CP164" s="1242">
        <f t="shared" si="1814"/>
        <v>1.4999999999999999E-2</v>
      </c>
      <c r="CQ164" s="1242">
        <f t="shared" si="1814"/>
        <v>0</v>
      </c>
      <c r="CR164" s="1243">
        <f t="shared" si="1814"/>
        <v>0</v>
      </c>
      <c r="CS164" s="1243">
        <f t="shared" si="1814"/>
        <v>0</v>
      </c>
      <c r="CT164" s="1243">
        <f t="shared" si="1814"/>
        <v>0</v>
      </c>
      <c r="CU164" s="1243">
        <f t="shared" si="1814"/>
        <v>1.0000000000000001E-5</v>
      </c>
      <c r="CV164" s="1243">
        <f t="shared" si="1814"/>
        <v>0</v>
      </c>
      <c r="CW164" s="1243">
        <f t="shared" si="1814"/>
        <v>0</v>
      </c>
      <c r="CX164" s="1243">
        <f t="shared" si="1814"/>
        <v>0</v>
      </c>
      <c r="CY164" s="1243">
        <f t="shared" si="1814"/>
        <v>0</v>
      </c>
      <c r="CZ164" s="1244">
        <f t="shared" si="1814"/>
        <v>0</v>
      </c>
      <c r="DA164" s="1244">
        <f t="shared" si="1814"/>
        <v>0</v>
      </c>
      <c r="DB164" s="1244">
        <f t="shared" si="1814"/>
        <v>0</v>
      </c>
      <c r="DC164" s="1244">
        <f t="shared" si="1814"/>
        <v>0</v>
      </c>
      <c r="DD164" s="1244">
        <f t="shared" si="1814"/>
        <v>0</v>
      </c>
      <c r="DE164" s="1244">
        <f t="shared" si="1814"/>
        <v>0</v>
      </c>
      <c r="DF164" s="1244">
        <f t="shared" si="1814"/>
        <v>0</v>
      </c>
      <c r="DG164" s="1244">
        <f t="shared" si="1814"/>
        <v>0</v>
      </c>
      <c r="DH164" s="1244">
        <f t="shared" si="1814"/>
        <v>0</v>
      </c>
      <c r="DI164" s="1244">
        <f t="shared" si="1814"/>
        <v>0</v>
      </c>
      <c r="DJ164" s="1244">
        <f t="shared" si="1814"/>
        <v>0</v>
      </c>
      <c r="DK164" s="1244">
        <f t="shared" si="1814"/>
        <v>0</v>
      </c>
      <c r="DL164" s="1244">
        <f t="shared" si="1814"/>
        <v>0</v>
      </c>
      <c r="DM164" s="1244">
        <f t="shared" si="1814"/>
        <v>0</v>
      </c>
      <c r="DN164" s="933"/>
      <c r="DT164" s="739"/>
      <c r="EM164" s="898"/>
      <c r="EN164" s="898"/>
      <c r="EO164" s="898"/>
      <c r="EP164" s="898"/>
      <c r="EQ164" s="898"/>
      <c r="ER164" s="898"/>
      <c r="ES164" s="898"/>
      <c r="ET164" s="898"/>
      <c r="EU164" s="898"/>
      <c r="EV164" s="898"/>
      <c r="EW164" s="898"/>
      <c r="EX164" s="898"/>
      <c r="EY164" s="898"/>
      <c r="EZ164" s="1348" t="str">
        <f t="shared" si="1687"/>
        <v>KoolBloom (Dry)</v>
      </c>
      <c r="FA164" s="1224">
        <f t="shared" si="1688"/>
        <v>0</v>
      </c>
      <c r="FB164" s="1224">
        <f t="shared" si="1689"/>
        <v>0</v>
      </c>
      <c r="FC164" s="1224">
        <f t="shared" si="1690"/>
        <v>0</v>
      </c>
      <c r="FD164" s="544">
        <f t="shared" si="1691"/>
        <v>0</v>
      </c>
      <c r="FE164" s="544">
        <f t="shared" si="1692"/>
        <v>0</v>
      </c>
      <c r="FF164" s="324">
        <f t="shared" si="1693"/>
        <v>0</v>
      </c>
      <c r="FG164" s="549">
        <f t="shared" si="1694"/>
        <v>0</v>
      </c>
      <c r="FH164" s="549">
        <f t="shared" si="1695"/>
        <v>0</v>
      </c>
      <c r="FI164" s="549">
        <f t="shared" si="1696"/>
        <v>0</v>
      </c>
      <c r="FJ164" s="549">
        <f t="shared" si="1697"/>
        <v>0</v>
      </c>
      <c r="FK164" s="549">
        <f t="shared" si="1698"/>
        <v>0</v>
      </c>
      <c r="FL164" s="549">
        <f t="shared" si="1699"/>
        <v>0</v>
      </c>
      <c r="FM164" s="549">
        <f t="shared" si="1700"/>
        <v>0</v>
      </c>
      <c r="FN164" s="549">
        <f t="shared" si="1701"/>
        <v>0</v>
      </c>
      <c r="FO164" s="1203">
        <f t="shared" si="1702"/>
        <v>0</v>
      </c>
      <c r="FP164" s="544">
        <f t="shared" si="1703"/>
        <v>0</v>
      </c>
      <c r="FQ164" s="324">
        <f t="shared" si="1704"/>
        <v>0</v>
      </c>
      <c r="FR164" s="548">
        <f t="shared" si="1705"/>
        <v>0</v>
      </c>
      <c r="FS164" s="548">
        <f t="shared" si="1706"/>
        <v>0</v>
      </c>
      <c r="FT164" s="548">
        <f t="shared" si="1777"/>
        <v>0</v>
      </c>
      <c r="FU164" s="548">
        <f t="shared" si="1707"/>
        <v>0</v>
      </c>
      <c r="FV164" s="928">
        <f t="shared" si="1708"/>
        <v>0</v>
      </c>
      <c r="FW164" s="928">
        <f t="shared" si="1709"/>
        <v>0</v>
      </c>
      <c r="FX164" s="928">
        <f t="shared" si="1710"/>
        <v>0</v>
      </c>
      <c r="FY164" s="928">
        <f t="shared" si="1711"/>
        <v>0</v>
      </c>
      <c r="FZ164" s="928">
        <f t="shared" si="1712"/>
        <v>0</v>
      </c>
      <c r="GA164" s="928">
        <f t="shared" si="1713"/>
        <v>0</v>
      </c>
      <c r="GB164" s="928">
        <f t="shared" si="1714"/>
        <v>0</v>
      </c>
      <c r="GC164" s="928">
        <f t="shared" si="1715"/>
        <v>0</v>
      </c>
      <c r="GD164" s="326">
        <f t="shared" si="1716"/>
        <v>0</v>
      </c>
      <c r="GE164" s="326">
        <f t="shared" si="1717"/>
        <v>0</v>
      </c>
      <c r="GF164" s="326">
        <f t="shared" si="1718"/>
        <v>0</v>
      </c>
      <c r="GG164" s="326">
        <f t="shared" si="1719"/>
        <v>0</v>
      </c>
      <c r="GH164" s="326">
        <f t="shared" si="1720"/>
        <v>0</v>
      </c>
      <c r="GI164" s="326">
        <f t="shared" si="1721"/>
        <v>0</v>
      </c>
      <c r="GJ164" s="326">
        <f t="shared" si="1722"/>
        <v>0</v>
      </c>
      <c r="GK164" s="326">
        <f t="shared" si="1723"/>
        <v>0</v>
      </c>
      <c r="GL164" s="326">
        <f t="shared" si="1724"/>
        <v>0</v>
      </c>
      <c r="GM164" s="326">
        <f t="shared" si="1725"/>
        <v>0</v>
      </c>
      <c r="GN164" s="326">
        <f t="shared" si="1726"/>
        <v>0</v>
      </c>
      <c r="GO164" s="326">
        <f t="shared" si="1727"/>
        <v>0</v>
      </c>
      <c r="GP164" s="326">
        <f t="shared" si="1728"/>
        <v>0</v>
      </c>
      <c r="GQ164" s="326">
        <f t="shared" si="1729"/>
        <v>0</v>
      </c>
      <c r="GR164" s="898"/>
      <c r="GS164" s="898"/>
      <c r="GT164" s="898"/>
      <c r="GU164" s="898"/>
      <c r="GV164" s="898"/>
      <c r="GW164" s="898"/>
      <c r="GX164" s="898"/>
      <c r="GY164" s="898"/>
      <c r="GZ164" s="1375"/>
      <c r="HA164" s="1225">
        <f t="shared" si="1730"/>
        <v>0</v>
      </c>
      <c r="HB164" s="1225">
        <f t="shared" si="1731"/>
        <v>0</v>
      </c>
      <c r="HC164" s="1225">
        <f t="shared" si="1732"/>
        <v>0</v>
      </c>
      <c r="HD164" s="542">
        <f t="shared" si="1733"/>
        <v>0</v>
      </c>
      <c r="HE164" s="542">
        <f t="shared" si="1734"/>
        <v>0</v>
      </c>
      <c r="HF164" s="321">
        <f t="shared" si="1735"/>
        <v>0</v>
      </c>
      <c r="HG164" s="547">
        <f t="shared" si="1736"/>
        <v>0</v>
      </c>
      <c r="HH164" s="547">
        <f t="shared" si="1737"/>
        <v>0</v>
      </c>
      <c r="HI164" s="547">
        <f t="shared" si="1738"/>
        <v>0</v>
      </c>
      <c r="HJ164" s="547">
        <f t="shared" si="1739"/>
        <v>0</v>
      </c>
      <c r="HK164" s="547">
        <f t="shared" si="1740"/>
        <v>0</v>
      </c>
      <c r="HL164" s="547">
        <f t="shared" si="1741"/>
        <v>0</v>
      </c>
      <c r="HM164" s="547">
        <f t="shared" si="1742"/>
        <v>0</v>
      </c>
      <c r="HN164" s="547">
        <f t="shared" si="1743"/>
        <v>0</v>
      </c>
      <c r="HO164" s="1225">
        <f t="shared" si="1744"/>
        <v>0</v>
      </c>
      <c r="HP164" s="542">
        <f t="shared" si="1745"/>
        <v>0</v>
      </c>
      <c r="HQ164" s="321">
        <f t="shared" si="1746"/>
        <v>0</v>
      </c>
      <c r="HR164" s="547">
        <f t="shared" si="1747"/>
        <v>0</v>
      </c>
      <c r="HS164" s="547">
        <f t="shared" si="1748"/>
        <v>0</v>
      </c>
      <c r="HT164" s="547">
        <f t="shared" si="1749"/>
        <v>0</v>
      </c>
      <c r="HU164" s="547">
        <f t="shared" si="1750"/>
        <v>0</v>
      </c>
      <c r="HV164" s="931">
        <f t="shared" si="1751"/>
        <v>0</v>
      </c>
      <c r="HW164" s="931">
        <f t="shared" si="1752"/>
        <v>0</v>
      </c>
      <c r="HX164" s="931">
        <f t="shared" si="1753"/>
        <v>0</v>
      </c>
      <c r="HY164" s="931">
        <f t="shared" si="1754"/>
        <v>0</v>
      </c>
      <c r="HZ164" s="931">
        <f t="shared" si="1755"/>
        <v>0</v>
      </c>
      <c r="IA164" s="931">
        <f t="shared" si="1756"/>
        <v>0</v>
      </c>
      <c r="IB164" s="931">
        <f t="shared" si="1757"/>
        <v>0</v>
      </c>
      <c r="IC164" s="931">
        <f t="shared" si="1758"/>
        <v>0</v>
      </c>
      <c r="ID164" s="1226">
        <f t="shared" si="1759"/>
        <v>0</v>
      </c>
      <c r="IE164" s="1226">
        <f t="shared" si="1760"/>
        <v>0</v>
      </c>
      <c r="IF164" s="1226">
        <f t="shared" si="1761"/>
        <v>0</v>
      </c>
      <c r="IG164" s="1226">
        <f t="shared" si="1762"/>
        <v>0</v>
      </c>
      <c r="IH164" s="1226">
        <f t="shared" si="1763"/>
        <v>0</v>
      </c>
      <c r="II164" s="1226">
        <f t="shared" si="1764"/>
        <v>0</v>
      </c>
      <c r="IJ164" s="1226">
        <f t="shared" si="1765"/>
        <v>0</v>
      </c>
      <c r="IK164" s="1226">
        <f t="shared" si="1766"/>
        <v>0</v>
      </c>
      <c r="IL164" s="1226">
        <f t="shared" si="1767"/>
        <v>0</v>
      </c>
      <c r="IM164" s="1226">
        <f t="shared" si="1768"/>
        <v>0</v>
      </c>
      <c r="IN164" s="1226">
        <f t="shared" si="1769"/>
        <v>0</v>
      </c>
      <c r="IO164" s="1226">
        <f t="shared" si="1770"/>
        <v>0</v>
      </c>
      <c r="IP164" s="1226">
        <f t="shared" si="1771"/>
        <v>0</v>
      </c>
      <c r="IQ164" s="1226">
        <f t="shared" si="1772"/>
        <v>0</v>
      </c>
      <c r="IR164" s="902"/>
      <c r="IS164" s="902"/>
      <c r="IT164" s="902"/>
      <c r="IU164" s="902"/>
      <c r="IV164" s="902"/>
      <c r="IW164" s="902"/>
      <c r="IX164" s="902"/>
      <c r="IY164" s="902"/>
      <c r="IZ164" s="1365"/>
      <c r="JA164" s="1231">
        <f t="shared" ref="JA164:KQ164" si="1815">SUM(BW164*$DP$24)</f>
        <v>20</v>
      </c>
      <c r="JB164" s="1231">
        <f t="shared" si="1815"/>
        <v>0</v>
      </c>
      <c r="JC164" s="1231">
        <f t="shared" si="1815"/>
        <v>0</v>
      </c>
      <c r="JD164" s="942">
        <f t="shared" si="1815"/>
        <v>450</v>
      </c>
      <c r="JE164" s="942">
        <f t="shared" si="1815"/>
        <v>0</v>
      </c>
      <c r="JF164" s="943">
        <f t="shared" si="1815"/>
        <v>280</v>
      </c>
      <c r="JG164" s="944">
        <f t="shared" si="1815"/>
        <v>0</v>
      </c>
      <c r="JH164" s="944">
        <f t="shared" si="1815"/>
        <v>0</v>
      </c>
      <c r="JI164" s="944">
        <f t="shared" si="1815"/>
        <v>0</v>
      </c>
      <c r="JJ164" s="944">
        <f t="shared" si="1815"/>
        <v>0</v>
      </c>
      <c r="JK164" s="944">
        <f t="shared" si="1815"/>
        <v>0</v>
      </c>
      <c r="JL164" s="944">
        <f t="shared" si="1815"/>
        <v>0</v>
      </c>
      <c r="JM164" s="944">
        <f t="shared" si="1815"/>
        <v>0</v>
      </c>
      <c r="JN164" s="944">
        <f t="shared" si="1815"/>
        <v>0</v>
      </c>
      <c r="JO164" s="1231">
        <f t="shared" si="1815"/>
        <v>0</v>
      </c>
      <c r="JP164" s="942">
        <f t="shared" si="1815"/>
        <v>0</v>
      </c>
      <c r="JQ164" s="943">
        <f t="shared" si="1815"/>
        <v>0</v>
      </c>
      <c r="JR164" s="944">
        <f t="shared" si="1815"/>
        <v>10</v>
      </c>
      <c r="JS164" s="944">
        <f t="shared" si="1815"/>
        <v>0</v>
      </c>
      <c r="JT164" s="944">
        <f t="shared" si="1815"/>
        <v>15</v>
      </c>
      <c r="JU164" s="944">
        <f t="shared" si="1815"/>
        <v>0</v>
      </c>
      <c r="JV164" s="945">
        <f t="shared" si="1815"/>
        <v>0</v>
      </c>
      <c r="JW164" s="945">
        <f t="shared" si="1815"/>
        <v>0</v>
      </c>
      <c r="JX164" s="945">
        <f t="shared" si="1815"/>
        <v>0</v>
      </c>
      <c r="JY164" s="945">
        <f t="shared" si="1815"/>
        <v>0.01</v>
      </c>
      <c r="JZ164" s="945">
        <f t="shared" si="1815"/>
        <v>0</v>
      </c>
      <c r="KA164" s="945">
        <f t="shared" si="1815"/>
        <v>0</v>
      </c>
      <c r="KB164" s="945">
        <f t="shared" si="1815"/>
        <v>0</v>
      </c>
      <c r="KC164" s="945">
        <f t="shared" si="1815"/>
        <v>0</v>
      </c>
      <c r="KD164" s="946">
        <f t="shared" si="1815"/>
        <v>0</v>
      </c>
      <c r="KE164" s="946">
        <f t="shared" si="1815"/>
        <v>0</v>
      </c>
      <c r="KF164" s="946">
        <f t="shared" si="1815"/>
        <v>0</v>
      </c>
      <c r="KG164" s="946">
        <f t="shared" si="1815"/>
        <v>0</v>
      </c>
      <c r="KH164" s="946">
        <f t="shared" si="1815"/>
        <v>0</v>
      </c>
      <c r="KI164" s="946">
        <f t="shared" si="1815"/>
        <v>0</v>
      </c>
      <c r="KJ164" s="946">
        <f t="shared" si="1815"/>
        <v>0</v>
      </c>
      <c r="KK164" s="946">
        <f t="shared" si="1815"/>
        <v>0</v>
      </c>
      <c r="KL164" s="946">
        <f t="shared" si="1815"/>
        <v>0</v>
      </c>
      <c r="KM164" s="946">
        <f t="shared" si="1815"/>
        <v>0</v>
      </c>
      <c r="KN164" s="946">
        <f t="shared" si="1815"/>
        <v>0</v>
      </c>
      <c r="KO164" s="946">
        <f t="shared" si="1815"/>
        <v>0</v>
      </c>
      <c r="KP164" s="946">
        <f t="shared" si="1815"/>
        <v>0</v>
      </c>
      <c r="KQ164" s="946">
        <f t="shared" si="1815"/>
        <v>0</v>
      </c>
      <c r="KR164" s="898"/>
      <c r="KS164" s="898"/>
      <c r="KT164" s="898"/>
      <c r="KU164" s="898"/>
      <c r="KV164" s="898"/>
      <c r="KW164" s="898"/>
      <c r="KX164" s="898"/>
      <c r="KY164" s="898"/>
      <c r="KZ164" s="1363"/>
      <c r="LA164" s="1217">
        <f t="shared" ref="LA164:MM164" si="1816">SUM(JA164/$DO$24)</f>
        <v>20</v>
      </c>
      <c r="LB164" s="1217">
        <f t="shared" si="1816"/>
        <v>0</v>
      </c>
      <c r="LC164" s="1217">
        <f t="shared" si="1816"/>
        <v>0</v>
      </c>
      <c r="LD164" s="545">
        <f t="shared" si="1816"/>
        <v>450</v>
      </c>
      <c r="LE164" s="545">
        <f t="shared" si="1816"/>
        <v>0</v>
      </c>
      <c r="LF164" s="329">
        <f t="shared" si="1816"/>
        <v>280</v>
      </c>
      <c r="LG164" s="550">
        <f t="shared" si="1816"/>
        <v>0</v>
      </c>
      <c r="LH164" s="550">
        <f t="shared" si="1816"/>
        <v>0</v>
      </c>
      <c r="LI164" s="550">
        <f t="shared" si="1816"/>
        <v>0</v>
      </c>
      <c r="LJ164" s="550">
        <f t="shared" si="1816"/>
        <v>0</v>
      </c>
      <c r="LK164" s="550">
        <f t="shared" si="1816"/>
        <v>0</v>
      </c>
      <c r="LL164" s="550">
        <f t="shared" si="1816"/>
        <v>0</v>
      </c>
      <c r="LM164" s="550">
        <f t="shared" si="1816"/>
        <v>0</v>
      </c>
      <c r="LN164" s="550">
        <f t="shared" si="1816"/>
        <v>0</v>
      </c>
      <c r="LO164" s="1217">
        <f t="shared" si="1816"/>
        <v>0</v>
      </c>
      <c r="LP164" s="1217">
        <f t="shared" si="1816"/>
        <v>0</v>
      </c>
      <c r="LQ164" s="1217">
        <f t="shared" si="1816"/>
        <v>0</v>
      </c>
      <c r="LR164" s="550">
        <f t="shared" si="1816"/>
        <v>10</v>
      </c>
      <c r="LS164" s="550">
        <f t="shared" si="1816"/>
        <v>0</v>
      </c>
      <c r="LT164" s="550">
        <f t="shared" si="1816"/>
        <v>15</v>
      </c>
      <c r="LU164" s="550">
        <f t="shared" si="1816"/>
        <v>0</v>
      </c>
      <c r="LV164" s="932">
        <f t="shared" si="1816"/>
        <v>0</v>
      </c>
      <c r="LW164" s="932">
        <f t="shared" si="1816"/>
        <v>0</v>
      </c>
      <c r="LX164" s="932">
        <f t="shared" si="1816"/>
        <v>0</v>
      </c>
      <c r="LY164" s="932">
        <f t="shared" si="1816"/>
        <v>0.01</v>
      </c>
      <c r="LZ164" s="932">
        <f t="shared" si="1816"/>
        <v>0</v>
      </c>
      <c r="MA164" s="932">
        <f t="shared" si="1816"/>
        <v>0</v>
      </c>
      <c r="MB164" s="932">
        <f t="shared" si="1816"/>
        <v>0</v>
      </c>
      <c r="MC164" s="932">
        <f t="shared" si="1816"/>
        <v>0</v>
      </c>
      <c r="MD164" s="932">
        <f t="shared" si="1816"/>
        <v>0</v>
      </c>
      <c r="ME164" s="327">
        <f t="shared" si="1816"/>
        <v>0</v>
      </c>
      <c r="MF164" s="327">
        <f t="shared" si="1816"/>
        <v>0</v>
      </c>
      <c r="MG164" s="327">
        <f t="shared" si="1816"/>
        <v>0</v>
      </c>
      <c r="MH164" s="327">
        <f t="shared" si="1816"/>
        <v>0</v>
      </c>
      <c r="MI164" s="327">
        <f t="shared" si="1816"/>
        <v>0</v>
      </c>
      <c r="MJ164" s="327">
        <f t="shared" si="1816"/>
        <v>0</v>
      </c>
      <c r="MK164" s="327">
        <f t="shared" si="1816"/>
        <v>0</v>
      </c>
      <c r="ML164" s="327">
        <f t="shared" si="1816"/>
        <v>0</v>
      </c>
      <c r="MM164" s="327">
        <f t="shared" si="1816"/>
        <v>0</v>
      </c>
      <c r="MN164" s="327">
        <f t="shared" ref="MN164:MP164" si="1817">SUM(KN164/$DO$24)</f>
        <v>0</v>
      </c>
      <c r="MO164" s="327">
        <f t="shared" si="1817"/>
        <v>0</v>
      </c>
      <c r="MP164" s="327">
        <f t="shared" si="1817"/>
        <v>0</v>
      </c>
      <c r="MQ164" s="327">
        <f>SUM(KQ164/$DO$24)</f>
        <v>0</v>
      </c>
    </row>
    <row r="165" spans="1:355" s="317" customFormat="1" ht="15" hidden="1" customHeight="1" outlineLevel="1" thickTop="1" thickBot="1" x14ac:dyDescent="0.3">
      <c r="A165" s="381"/>
      <c r="B165" s="1921" t="s">
        <v>957</v>
      </c>
      <c r="C165" s="1922"/>
      <c r="D165" s="655"/>
      <c r="E165" s="770"/>
      <c r="F165" s="757"/>
      <c r="G165" s="638"/>
      <c r="H165" s="627"/>
      <c r="I165" s="639"/>
      <c r="J165" s="770"/>
      <c r="K165" s="757"/>
      <c r="L165" s="878"/>
      <c r="M165" s="813"/>
      <c r="N165" s="814"/>
      <c r="O165" s="1537"/>
      <c r="P165" s="815"/>
      <c r="Q165" s="813"/>
      <c r="R165" s="814"/>
      <c r="S165" s="1537"/>
      <c r="T165" s="815"/>
      <c r="U165" s="813"/>
      <c r="V165" s="814"/>
      <c r="W165" s="1537"/>
      <c r="X165" s="815"/>
      <c r="Y165" s="813"/>
      <c r="Z165" s="814"/>
      <c r="AA165" s="1537"/>
      <c r="AB165" s="815"/>
      <c r="AC165" s="813"/>
      <c r="AD165" s="814"/>
      <c r="AE165" s="1537"/>
      <c r="AF165" s="815"/>
      <c r="AG165" s="813"/>
      <c r="AH165" s="814"/>
      <c r="AI165" s="1537"/>
      <c r="AJ165" s="815"/>
      <c r="AK165" s="813"/>
      <c r="AL165" s="814"/>
      <c r="AM165" s="1537"/>
      <c r="AN165" s="815"/>
      <c r="AO165" s="813"/>
      <c r="AP165" s="814"/>
      <c r="AQ165" s="1537"/>
      <c r="AR165" s="815"/>
      <c r="AS165" s="813"/>
      <c r="AT165" s="814"/>
      <c r="AU165" s="1537"/>
      <c r="AV165" s="815"/>
      <c r="AW165" s="813"/>
      <c r="AX165" s="814"/>
      <c r="AY165" s="1537"/>
      <c r="AZ165" s="815"/>
      <c r="BA165" s="813"/>
      <c r="BB165" s="816"/>
      <c r="BC165" s="757"/>
      <c r="BD165" s="815"/>
      <c r="BE165" s="813"/>
      <c r="BF165" s="757"/>
      <c r="BG165" s="815"/>
      <c r="BH165" s="815"/>
      <c r="BI165" s="815"/>
      <c r="BJ165" s="815"/>
      <c r="BK165" s="816"/>
      <c r="BL165" s="1586"/>
      <c r="BM165" s="1586"/>
      <c r="BN165" s="1586"/>
      <c r="BO165" s="1586"/>
      <c r="BP165" s="1587"/>
      <c r="BQ165" s="1484"/>
      <c r="BR165" s="734">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29.98678996036988</v>
      </c>
      <c r="BS165" s="692">
        <f t="shared" si="1809"/>
        <v>29.98678996036988</v>
      </c>
      <c r="BT165" s="696">
        <f>AZ150</f>
        <v>0.5</v>
      </c>
      <c r="BU165" s="1147" t="str">
        <f>$BU$25</f>
        <v>Epsom Salt</v>
      </c>
      <c r="BV165" s="1159" t="str">
        <f>$BV$25</f>
        <v>Additives</v>
      </c>
      <c r="BW165" s="1239">
        <f>BW$25</f>
        <v>0</v>
      </c>
      <c r="BX165" s="1239">
        <f t="shared" ref="BX165:DM165" si="1818">BX$25</f>
        <v>0</v>
      </c>
      <c r="BY165" s="1239">
        <f t="shared" si="1818"/>
        <v>0</v>
      </c>
      <c r="BZ165" s="1240">
        <f t="shared" si="1818"/>
        <v>0</v>
      </c>
      <c r="CA165" s="1240">
        <f t="shared" si="1818"/>
        <v>0</v>
      </c>
      <c r="CB165" s="1241">
        <f t="shared" si="1818"/>
        <v>0</v>
      </c>
      <c r="CC165" s="1242">
        <f t="shared" si="1818"/>
        <v>0</v>
      </c>
      <c r="CD165" s="1242">
        <f t="shared" si="1818"/>
        <v>0</v>
      </c>
      <c r="CE165" s="1242">
        <f t="shared" si="1818"/>
        <v>0</v>
      </c>
      <c r="CF165" s="1242">
        <f t="shared" si="1818"/>
        <v>0</v>
      </c>
      <c r="CG165" s="1242">
        <f t="shared" si="1818"/>
        <v>0</v>
      </c>
      <c r="CH165" s="1242">
        <f t="shared" si="1818"/>
        <v>0</v>
      </c>
      <c r="CI165" s="1242">
        <f t="shared" si="1818"/>
        <v>0</v>
      </c>
      <c r="CJ165" s="1242">
        <f t="shared" si="1818"/>
        <v>0</v>
      </c>
      <c r="CK165" s="1239">
        <f t="shared" si="1818"/>
        <v>0</v>
      </c>
      <c r="CL165" s="1240">
        <f t="shared" si="1818"/>
        <v>0</v>
      </c>
      <c r="CM165" s="1241">
        <f t="shared" si="1818"/>
        <v>0</v>
      </c>
      <c r="CN165" s="1242">
        <f t="shared" si="1818"/>
        <v>9.8000000000000004E-2</v>
      </c>
      <c r="CO165" s="1242">
        <f t="shared" si="1818"/>
        <v>0</v>
      </c>
      <c r="CP165" s="1242">
        <f t="shared" si="1818"/>
        <v>0.129</v>
      </c>
      <c r="CQ165" s="1242">
        <f t="shared" si="1818"/>
        <v>0</v>
      </c>
      <c r="CR165" s="1243">
        <f t="shared" si="1818"/>
        <v>0</v>
      </c>
      <c r="CS165" s="1243">
        <f t="shared" si="1818"/>
        <v>0</v>
      </c>
      <c r="CT165" s="1243">
        <f t="shared" si="1818"/>
        <v>0</v>
      </c>
      <c r="CU165" s="1243">
        <f t="shared" si="1818"/>
        <v>0</v>
      </c>
      <c r="CV165" s="1243">
        <f t="shared" si="1818"/>
        <v>0</v>
      </c>
      <c r="CW165" s="1243">
        <f t="shared" si="1818"/>
        <v>0</v>
      </c>
      <c r="CX165" s="1243">
        <f t="shared" si="1818"/>
        <v>0</v>
      </c>
      <c r="CY165" s="1243">
        <f t="shared" si="1818"/>
        <v>0</v>
      </c>
      <c r="CZ165" s="1244">
        <f t="shared" si="1818"/>
        <v>0</v>
      </c>
      <c r="DA165" s="1244">
        <f t="shared" si="1818"/>
        <v>0</v>
      </c>
      <c r="DB165" s="1244">
        <f t="shared" si="1818"/>
        <v>0</v>
      </c>
      <c r="DC165" s="1244">
        <f t="shared" si="1818"/>
        <v>0</v>
      </c>
      <c r="DD165" s="1244">
        <f t="shared" si="1818"/>
        <v>0</v>
      </c>
      <c r="DE165" s="1244">
        <f t="shared" si="1818"/>
        <v>0</v>
      </c>
      <c r="DF165" s="1244">
        <f t="shared" si="1818"/>
        <v>0</v>
      </c>
      <c r="DG165" s="1244">
        <f t="shared" si="1818"/>
        <v>0</v>
      </c>
      <c r="DH165" s="1244">
        <f t="shared" si="1818"/>
        <v>0</v>
      </c>
      <c r="DI165" s="1244">
        <f t="shared" si="1818"/>
        <v>0</v>
      </c>
      <c r="DJ165" s="1244">
        <f t="shared" si="1818"/>
        <v>0</v>
      </c>
      <c r="DK165" s="1244">
        <f t="shared" si="1818"/>
        <v>0</v>
      </c>
      <c r="DL165" s="1244">
        <f t="shared" si="1818"/>
        <v>0</v>
      </c>
      <c r="DM165" s="1244">
        <f t="shared" si="1818"/>
        <v>0</v>
      </c>
      <c r="DN165" s="933"/>
      <c r="DT165" s="739"/>
      <c r="EM165" s="898"/>
      <c r="EN165" s="898"/>
      <c r="EO165" s="898"/>
      <c r="EP165" s="898"/>
      <c r="EQ165" s="898"/>
      <c r="ER165" s="898"/>
      <c r="ES165" s="898"/>
      <c r="ET165" s="898"/>
      <c r="EU165" s="898"/>
      <c r="EV165" s="898"/>
      <c r="EW165" s="898"/>
      <c r="EX165" s="898"/>
      <c r="EY165" s="898"/>
      <c r="EZ165" s="1348" t="str">
        <f t="shared" si="1687"/>
        <v>Epsom Salt</v>
      </c>
      <c r="FA165" s="1224">
        <f t="shared" si="1688"/>
        <v>0</v>
      </c>
      <c r="FB165" s="1224">
        <f t="shared" si="1689"/>
        <v>0</v>
      </c>
      <c r="FC165" s="1224">
        <f t="shared" si="1690"/>
        <v>0</v>
      </c>
      <c r="FD165" s="544">
        <f t="shared" si="1691"/>
        <v>0</v>
      </c>
      <c r="FE165" s="544">
        <f t="shared" si="1692"/>
        <v>0</v>
      </c>
      <c r="FF165" s="324">
        <f t="shared" si="1693"/>
        <v>0</v>
      </c>
      <c r="FG165" s="549">
        <f t="shared" si="1694"/>
        <v>0</v>
      </c>
      <c r="FH165" s="549">
        <f t="shared" si="1695"/>
        <v>0</v>
      </c>
      <c r="FI165" s="549">
        <f t="shared" si="1696"/>
        <v>0</v>
      </c>
      <c r="FJ165" s="549">
        <f t="shared" si="1697"/>
        <v>0</v>
      </c>
      <c r="FK165" s="549">
        <f t="shared" si="1698"/>
        <v>0</v>
      </c>
      <c r="FL165" s="549">
        <f t="shared" si="1699"/>
        <v>0</v>
      </c>
      <c r="FM165" s="549">
        <f t="shared" si="1700"/>
        <v>0</v>
      </c>
      <c r="FN165" s="549">
        <f t="shared" si="1701"/>
        <v>0</v>
      </c>
      <c r="FO165" s="1203">
        <f t="shared" si="1702"/>
        <v>0</v>
      </c>
      <c r="FP165" s="544">
        <f t="shared" si="1703"/>
        <v>0</v>
      </c>
      <c r="FQ165" s="324">
        <f t="shared" si="1704"/>
        <v>0</v>
      </c>
      <c r="FR165" s="548">
        <f t="shared" si="1705"/>
        <v>4.9000000000000002E-2</v>
      </c>
      <c r="FS165" s="548">
        <f t="shared" si="1706"/>
        <v>0</v>
      </c>
      <c r="FT165" s="548">
        <f t="shared" si="1777"/>
        <v>6.4500000000000002E-2</v>
      </c>
      <c r="FU165" s="548">
        <f t="shared" si="1707"/>
        <v>0</v>
      </c>
      <c r="FV165" s="928">
        <f t="shared" si="1708"/>
        <v>0</v>
      </c>
      <c r="FW165" s="928">
        <f t="shared" si="1709"/>
        <v>0</v>
      </c>
      <c r="FX165" s="928">
        <f t="shared" si="1710"/>
        <v>0</v>
      </c>
      <c r="FY165" s="928">
        <f t="shared" si="1711"/>
        <v>0</v>
      </c>
      <c r="FZ165" s="928">
        <f t="shared" si="1712"/>
        <v>0</v>
      </c>
      <c r="GA165" s="928">
        <f t="shared" si="1713"/>
        <v>0</v>
      </c>
      <c r="GB165" s="928">
        <f t="shared" si="1714"/>
        <v>0</v>
      </c>
      <c r="GC165" s="928">
        <f t="shared" si="1715"/>
        <v>0</v>
      </c>
      <c r="GD165" s="326">
        <f t="shared" si="1716"/>
        <v>0</v>
      </c>
      <c r="GE165" s="326">
        <f t="shared" si="1717"/>
        <v>0</v>
      </c>
      <c r="GF165" s="326">
        <f t="shared" si="1718"/>
        <v>0</v>
      </c>
      <c r="GG165" s="326">
        <f t="shared" si="1719"/>
        <v>0</v>
      </c>
      <c r="GH165" s="326">
        <f t="shared" si="1720"/>
        <v>0</v>
      </c>
      <c r="GI165" s="326">
        <f t="shared" si="1721"/>
        <v>0</v>
      </c>
      <c r="GJ165" s="326">
        <f t="shared" si="1722"/>
        <v>0</v>
      </c>
      <c r="GK165" s="326">
        <f t="shared" si="1723"/>
        <v>0</v>
      </c>
      <c r="GL165" s="326">
        <f t="shared" si="1724"/>
        <v>0</v>
      </c>
      <c r="GM165" s="326">
        <f t="shared" si="1725"/>
        <v>0</v>
      </c>
      <c r="GN165" s="326">
        <f t="shared" si="1726"/>
        <v>0</v>
      </c>
      <c r="GO165" s="326">
        <f t="shared" si="1727"/>
        <v>0</v>
      </c>
      <c r="GP165" s="326">
        <f t="shared" si="1728"/>
        <v>0</v>
      </c>
      <c r="GQ165" s="326">
        <f t="shared" si="1729"/>
        <v>0</v>
      </c>
      <c r="GR165" s="898"/>
      <c r="GS165" s="898"/>
      <c r="GT165" s="898"/>
      <c r="GU165" s="898"/>
      <c r="GV165" s="898"/>
      <c r="GW165" s="898"/>
      <c r="GX165" s="898"/>
      <c r="GY165" s="898"/>
      <c r="GZ165" s="1375"/>
      <c r="HA165" s="1225">
        <f t="shared" si="1730"/>
        <v>0</v>
      </c>
      <c r="HB165" s="1225">
        <f t="shared" si="1731"/>
        <v>0</v>
      </c>
      <c r="HC165" s="1225">
        <f t="shared" si="1732"/>
        <v>0</v>
      </c>
      <c r="HD165" s="542">
        <f t="shared" si="1733"/>
        <v>0</v>
      </c>
      <c r="HE165" s="542">
        <f t="shared" si="1734"/>
        <v>0</v>
      </c>
      <c r="HF165" s="321">
        <f t="shared" si="1735"/>
        <v>0</v>
      </c>
      <c r="HG165" s="547">
        <f t="shared" si="1736"/>
        <v>0</v>
      </c>
      <c r="HH165" s="547">
        <f t="shared" si="1737"/>
        <v>0</v>
      </c>
      <c r="HI165" s="547">
        <f t="shared" si="1738"/>
        <v>0</v>
      </c>
      <c r="HJ165" s="547">
        <f t="shared" si="1739"/>
        <v>0</v>
      </c>
      <c r="HK165" s="547">
        <f t="shared" si="1740"/>
        <v>0</v>
      </c>
      <c r="HL165" s="547">
        <f t="shared" si="1741"/>
        <v>0</v>
      </c>
      <c r="HM165" s="547">
        <f t="shared" si="1742"/>
        <v>0</v>
      </c>
      <c r="HN165" s="547">
        <f t="shared" si="1743"/>
        <v>0</v>
      </c>
      <c r="HO165" s="1225">
        <f t="shared" si="1744"/>
        <v>0</v>
      </c>
      <c r="HP165" s="542">
        <f t="shared" si="1745"/>
        <v>0</v>
      </c>
      <c r="HQ165" s="321">
        <f t="shared" si="1746"/>
        <v>0</v>
      </c>
      <c r="HR165" s="547">
        <f t="shared" si="1747"/>
        <v>1.2945838837516512E-2</v>
      </c>
      <c r="HS165" s="547">
        <f t="shared" si="1748"/>
        <v>0</v>
      </c>
      <c r="HT165" s="547">
        <f t="shared" si="1749"/>
        <v>1.7040951122853368E-2</v>
      </c>
      <c r="HU165" s="547">
        <f t="shared" si="1750"/>
        <v>0</v>
      </c>
      <c r="HV165" s="931">
        <f t="shared" si="1751"/>
        <v>0</v>
      </c>
      <c r="HW165" s="931">
        <f t="shared" si="1752"/>
        <v>0</v>
      </c>
      <c r="HX165" s="931">
        <f t="shared" si="1753"/>
        <v>0</v>
      </c>
      <c r="HY165" s="931">
        <f t="shared" si="1754"/>
        <v>0</v>
      </c>
      <c r="HZ165" s="931">
        <f t="shared" si="1755"/>
        <v>0</v>
      </c>
      <c r="IA165" s="931">
        <f t="shared" si="1756"/>
        <v>0</v>
      </c>
      <c r="IB165" s="931">
        <f t="shared" si="1757"/>
        <v>0</v>
      </c>
      <c r="IC165" s="931">
        <f t="shared" si="1758"/>
        <v>0</v>
      </c>
      <c r="ID165" s="1226">
        <f t="shared" si="1759"/>
        <v>0</v>
      </c>
      <c r="IE165" s="1226">
        <f t="shared" si="1760"/>
        <v>0</v>
      </c>
      <c r="IF165" s="1226">
        <f t="shared" si="1761"/>
        <v>0</v>
      </c>
      <c r="IG165" s="1226">
        <f t="shared" si="1762"/>
        <v>0</v>
      </c>
      <c r="IH165" s="1226">
        <f t="shared" si="1763"/>
        <v>0</v>
      </c>
      <c r="II165" s="1226">
        <f t="shared" si="1764"/>
        <v>0</v>
      </c>
      <c r="IJ165" s="1226">
        <f t="shared" si="1765"/>
        <v>0</v>
      </c>
      <c r="IK165" s="1226">
        <f t="shared" si="1766"/>
        <v>0</v>
      </c>
      <c r="IL165" s="1226">
        <f t="shared" si="1767"/>
        <v>0</v>
      </c>
      <c r="IM165" s="1226">
        <f t="shared" si="1768"/>
        <v>0</v>
      </c>
      <c r="IN165" s="1226">
        <f t="shared" si="1769"/>
        <v>0</v>
      </c>
      <c r="IO165" s="1226">
        <f t="shared" si="1770"/>
        <v>0</v>
      </c>
      <c r="IP165" s="1226">
        <f t="shared" si="1771"/>
        <v>0</v>
      </c>
      <c r="IQ165" s="1226">
        <f t="shared" si="1772"/>
        <v>0</v>
      </c>
      <c r="IR165" s="902"/>
      <c r="IS165" s="902"/>
      <c r="IT165" s="902"/>
      <c r="IU165" s="902"/>
      <c r="IV165" s="902"/>
      <c r="IW165" s="902"/>
      <c r="IX165" s="902"/>
      <c r="IY165" s="902"/>
      <c r="IZ165" s="1365"/>
      <c r="JA165" s="1231">
        <f t="shared" ref="JA165:KQ165" si="1819">SUM(BW165*$DP$25)</f>
        <v>0</v>
      </c>
      <c r="JB165" s="1231">
        <f t="shared" si="1819"/>
        <v>0</v>
      </c>
      <c r="JC165" s="1231">
        <f t="shared" si="1819"/>
        <v>0</v>
      </c>
      <c r="JD165" s="942">
        <f t="shared" si="1819"/>
        <v>0</v>
      </c>
      <c r="JE165" s="942">
        <f t="shared" si="1819"/>
        <v>0</v>
      </c>
      <c r="JF165" s="943">
        <f t="shared" si="1819"/>
        <v>0</v>
      </c>
      <c r="JG165" s="944">
        <f t="shared" si="1819"/>
        <v>0</v>
      </c>
      <c r="JH165" s="944">
        <f t="shared" si="1819"/>
        <v>0</v>
      </c>
      <c r="JI165" s="944">
        <f t="shared" si="1819"/>
        <v>0</v>
      </c>
      <c r="JJ165" s="944">
        <f t="shared" si="1819"/>
        <v>0</v>
      </c>
      <c r="JK165" s="944">
        <f t="shared" si="1819"/>
        <v>0</v>
      </c>
      <c r="JL165" s="944">
        <f t="shared" si="1819"/>
        <v>0</v>
      </c>
      <c r="JM165" s="944">
        <f t="shared" si="1819"/>
        <v>0</v>
      </c>
      <c r="JN165" s="944">
        <f t="shared" si="1819"/>
        <v>0</v>
      </c>
      <c r="JO165" s="1231">
        <f t="shared" si="1819"/>
        <v>0</v>
      </c>
      <c r="JP165" s="942">
        <f t="shared" si="1819"/>
        <v>0</v>
      </c>
      <c r="JQ165" s="943">
        <f t="shared" si="1819"/>
        <v>0</v>
      </c>
      <c r="JR165" s="944">
        <f t="shared" si="1819"/>
        <v>98</v>
      </c>
      <c r="JS165" s="944">
        <f t="shared" si="1819"/>
        <v>0</v>
      </c>
      <c r="JT165" s="944">
        <f t="shared" si="1819"/>
        <v>129</v>
      </c>
      <c r="JU165" s="944">
        <f t="shared" si="1819"/>
        <v>0</v>
      </c>
      <c r="JV165" s="945">
        <f t="shared" si="1819"/>
        <v>0</v>
      </c>
      <c r="JW165" s="945">
        <f t="shared" si="1819"/>
        <v>0</v>
      </c>
      <c r="JX165" s="945">
        <f t="shared" si="1819"/>
        <v>0</v>
      </c>
      <c r="JY165" s="945">
        <f t="shared" si="1819"/>
        <v>0</v>
      </c>
      <c r="JZ165" s="945">
        <f t="shared" si="1819"/>
        <v>0</v>
      </c>
      <c r="KA165" s="945">
        <f t="shared" si="1819"/>
        <v>0</v>
      </c>
      <c r="KB165" s="945">
        <f t="shared" si="1819"/>
        <v>0</v>
      </c>
      <c r="KC165" s="945">
        <f t="shared" si="1819"/>
        <v>0</v>
      </c>
      <c r="KD165" s="946">
        <f t="shared" si="1819"/>
        <v>0</v>
      </c>
      <c r="KE165" s="946">
        <f t="shared" si="1819"/>
        <v>0</v>
      </c>
      <c r="KF165" s="946">
        <f t="shared" si="1819"/>
        <v>0</v>
      </c>
      <c r="KG165" s="946">
        <f t="shared" si="1819"/>
        <v>0</v>
      </c>
      <c r="KH165" s="946">
        <f t="shared" si="1819"/>
        <v>0</v>
      </c>
      <c r="KI165" s="946">
        <f t="shared" si="1819"/>
        <v>0</v>
      </c>
      <c r="KJ165" s="946">
        <f t="shared" si="1819"/>
        <v>0</v>
      </c>
      <c r="KK165" s="946">
        <f t="shared" si="1819"/>
        <v>0</v>
      </c>
      <c r="KL165" s="946">
        <f t="shared" si="1819"/>
        <v>0</v>
      </c>
      <c r="KM165" s="946">
        <f t="shared" si="1819"/>
        <v>0</v>
      </c>
      <c r="KN165" s="946">
        <f t="shared" si="1819"/>
        <v>0</v>
      </c>
      <c r="KO165" s="946">
        <f t="shared" si="1819"/>
        <v>0</v>
      </c>
      <c r="KP165" s="946">
        <f t="shared" si="1819"/>
        <v>0</v>
      </c>
      <c r="KQ165" s="946">
        <f t="shared" si="1819"/>
        <v>0</v>
      </c>
      <c r="KR165" s="898"/>
      <c r="KS165" s="898"/>
      <c r="KT165" s="898"/>
      <c r="KU165" s="898"/>
      <c r="KV165" s="898"/>
      <c r="KW165" s="898"/>
      <c r="KX165" s="898"/>
      <c r="KY165" s="898"/>
      <c r="KZ165" s="1363"/>
      <c r="LA165" s="1217">
        <f t="shared" ref="LA165:MM165" si="1820">SUM(JA165/$DO$25)</f>
        <v>0</v>
      </c>
      <c r="LB165" s="1217">
        <f t="shared" si="1820"/>
        <v>0</v>
      </c>
      <c r="LC165" s="1217">
        <f t="shared" si="1820"/>
        <v>0</v>
      </c>
      <c r="LD165" s="545">
        <f t="shared" si="1820"/>
        <v>0</v>
      </c>
      <c r="LE165" s="545">
        <f t="shared" si="1820"/>
        <v>0</v>
      </c>
      <c r="LF165" s="329">
        <f t="shared" si="1820"/>
        <v>0</v>
      </c>
      <c r="LG165" s="550">
        <f t="shared" si="1820"/>
        <v>0</v>
      </c>
      <c r="LH165" s="550">
        <f t="shared" si="1820"/>
        <v>0</v>
      </c>
      <c r="LI165" s="550">
        <f t="shared" si="1820"/>
        <v>0</v>
      </c>
      <c r="LJ165" s="550">
        <f t="shared" si="1820"/>
        <v>0</v>
      </c>
      <c r="LK165" s="550">
        <f t="shared" si="1820"/>
        <v>0</v>
      </c>
      <c r="LL165" s="550">
        <f t="shared" si="1820"/>
        <v>0</v>
      </c>
      <c r="LM165" s="550">
        <f t="shared" si="1820"/>
        <v>0</v>
      </c>
      <c r="LN165" s="550">
        <f t="shared" si="1820"/>
        <v>0</v>
      </c>
      <c r="LO165" s="1217">
        <f t="shared" si="1820"/>
        <v>0</v>
      </c>
      <c r="LP165" s="1217">
        <f t="shared" si="1820"/>
        <v>0</v>
      </c>
      <c r="LQ165" s="1217">
        <f t="shared" si="1820"/>
        <v>0</v>
      </c>
      <c r="LR165" s="550">
        <f t="shared" si="1820"/>
        <v>98</v>
      </c>
      <c r="LS165" s="550">
        <f t="shared" si="1820"/>
        <v>0</v>
      </c>
      <c r="LT165" s="550">
        <f t="shared" si="1820"/>
        <v>129</v>
      </c>
      <c r="LU165" s="550">
        <f t="shared" si="1820"/>
        <v>0</v>
      </c>
      <c r="LV165" s="932">
        <f t="shared" si="1820"/>
        <v>0</v>
      </c>
      <c r="LW165" s="932">
        <f t="shared" si="1820"/>
        <v>0</v>
      </c>
      <c r="LX165" s="932">
        <f t="shared" si="1820"/>
        <v>0</v>
      </c>
      <c r="LY165" s="932">
        <f t="shared" si="1820"/>
        <v>0</v>
      </c>
      <c r="LZ165" s="932">
        <f t="shared" si="1820"/>
        <v>0</v>
      </c>
      <c r="MA165" s="932">
        <f t="shared" si="1820"/>
        <v>0</v>
      </c>
      <c r="MB165" s="932">
        <f t="shared" si="1820"/>
        <v>0</v>
      </c>
      <c r="MC165" s="932">
        <f t="shared" si="1820"/>
        <v>0</v>
      </c>
      <c r="MD165" s="932">
        <f t="shared" si="1820"/>
        <v>0</v>
      </c>
      <c r="ME165" s="327">
        <f t="shared" si="1820"/>
        <v>0</v>
      </c>
      <c r="MF165" s="327">
        <f t="shared" si="1820"/>
        <v>0</v>
      </c>
      <c r="MG165" s="327">
        <f t="shared" si="1820"/>
        <v>0</v>
      </c>
      <c r="MH165" s="327">
        <f t="shared" si="1820"/>
        <v>0</v>
      </c>
      <c r="MI165" s="327">
        <f t="shared" si="1820"/>
        <v>0</v>
      </c>
      <c r="MJ165" s="327">
        <f t="shared" si="1820"/>
        <v>0</v>
      </c>
      <c r="MK165" s="327">
        <f t="shared" si="1820"/>
        <v>0</v>
      </c>
      <c r="ML165" s="327">
        <f t="shared" si="1820"/>
        <v>0</v>
      </c>
      <c r="MM165" s="327">
        <f t="shared" si="1820"/>
        <v>0</v>
      </c>
      <c r="MN165" s="327">
        <f t="shared" ref="MN165:MP165" si="1821">SUM(KN165/$DO$25)</f>
        <v>0</v>
      </c>
      <c r="MO165" s="327">
        <f t="shared" si="1821"/>
        <v>0</v>
      </c>
      <c r="MP165" s="327">
        <f t="shared" si="1821"/>
        <v>0</v>
      </c>
      <c r="MQ165" s="327">
        <f>SUM(KQ165/$DO$25)</f>
        <v>0</v>
      </c>
    </row>
    <row r="166" spans="1:355" s="317" customFormat="1" ht="15" hidden="1" customHeight="1" outlineLevel="1" thickTop="1" thickBot="1" x14ac:dyDescent="0.3">
      <c r="A166" s="381"/>
      <c r="B166" s="1902" t="s">
        <v>958</v>
      </c>
      <c r="C166" s="1903"/>
      <c r="D166" s="655"/>
      <c r="E166" s="770"/>
      <c r="F166" s="757"/>
      <c r="G166" s="638"/>
      <c r="H166" s="627"/>
      <c r="I166" s="639"/>
      <c r="J166" s="770"/>
      <c r="K166" s="757"/>
      <c r="L166" s="878"/>
      <c r="M166" s="813"/>
      <c r="N166" s="814"/>
      <c r="O166" s="1537"/>
      <c r="P166" s="815"/>
      <c r="Q166" s="813"/>
      <c r="R166" s="814"/>
      <c r="S166" s="1537"/>
      <c r="T166" s="815"/>
      <c r="U166" s="813"/>
      <c r="V166" s="814"/>
      <c r="W166" s="1537"/>
      <c r="X166" s="815"/>
      <c r="Y166" s="813"/>
      <c r="Z166" s="814"/>
      <c r="AA166" s="1537"/>
      <c r="AB166" s="815"/>
      <c r="AC166" s="813"/>
      <c r="AD166" s="814"/>
      <c r="AE166" s="1537"/>
      <c r="AF166" s="815"/>
      <c r="AG166" s="813"/>
      <c r="AH166" s="814"/>
      <c r="AI166" s="1537"/>
      <c r="AJ166" s="815"/>
      <c r="AK166" s="813"/>
      <c r="AL166" s="814"/>
      <c r="AM166" s="1537"/>
      <c r="AN166" s="815"/>
      <c r="AO166" s="813"/>
      <c r="AP166" s="814"/>
      <c r="AQ166" s="1537"/>
      <c r="AR166" s="815"/>
      <c r="AS166" s="813"/>
      <c r="AT166" s="814"/>
      <c r="AU166" s="1537"/>
      <c r="AV166" s="815"/>
      <c r="AW166" s="813"/>
      <c r="AX166" s="814"/>
      <c r="AY166" s="1537"/>
      <c r="AZ166" s="815"/>
      <c r="BA166" s="813"/>
      <c r="BB166" s="816"/>
      <c r="BC166" s="757"/>
      <c r="BD166" s="815"/>
      <c r="BE166" s="813"/>
      <c r="BF166" s="757"/>
      <c r="BG166" s="815"/>
      <c r="BH166" s="815"/>
      <c r="BI166" s="815"/>
      <c r="BJ166" s="815"/>
      <c r="BK166" s="816"/>
      <c r="BL166" s="1586"/>
      <c r="BM166" s="1586"/>
      <c r="BN166" s="1586"/>
      <c r="BO166" s="1586"/>
      <c r="BP166" s="1587"/>
      <c r="BQ166" s="1484"/>
      <c r="BR166" s="734">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692">
        <f t="shared" si="1809"/>
        <v>0</v>
      </c>
      <c r="BT166" s="637">
        <f>AZ151</f>
        <v>0</v>
      </c>
      <c r="BU166" s="1148" t="str">
        <f>$BU$26</f>
        <v>Z9 (2 Part)</v>
      </c>
      <c r="BV166" s="694" t="str">
        <f>$BV$26</f>
        <v>Additives</v>
      </c>
      <c r="BW166" s="1239">
        <f>BW$26</f>
        <v>0</v>
      </c>
      <c r="BX166" s="1239">
        <f t="shared" ref="BX166:DM166" si="1822">BX$26</f>
        <v>0</v>
      </c>
      <c r="BY166" s="1239">
        <f t="shared" si="1822"/>
        <v>0</v>
      </c>
      <c r="BZ166" s="1240">
        <f t="shared" si="1822"/>
        <v>0</v>
      </c>
      <c r="CA166" s="1240">
        <f t="shared" si="1822"/>
        <v>0</v>
      </c>
      <c r="CB166" s="1241">
        <f t="shared" si="1822"/>
        <v>0</v>
      </c>
      <c r="CC166" s="1242">
        <f t="shared" si="1822"/>
        <v>0</v>
      </c>
      <c r="CD166" s="1242">
        <f t="shared" si="1822"/>
        <v>0</v>
      </c>
      <c r="CE166" s="1242">
        <f t="shared" si="1822"/>
        <v>0</v>
      </c>
      <c r="CF166" s="1242">
        <f t="shared" si="1822"/>
        <v>0</v>
      </c>
      <c r="CG166" s="1242">
        <f t="shared" si="1822"/>
        <v>0</v>
      </c>
      <c r="CH166" s="1242">
        <f t="shared" si="1822"/>
        <v>0</v>
      </c>
      <c r="CI166" s="1242">
        <f t="shared" si="1822"/>
        <v>0</v>
      </c>
      <c r="CJ166" s="1242">
        <f t="shared" si="1822"/>
        <v>0</v>
      </c>
      <c r="CK166" s="1239">
        <f t="shared" si="1822"/>
        <v>0</v>
      </c>
      <c r="CL166" s="1240">
        <f t="shared" si="1822"/>
        <v>0</v>
      </c>
      <c r="CM166" s="1241">
        <f t="shared" si="1822"/>
        <v>0</v>
      </c>
      <c r="CN166" s="1242">
        <f t="shared" si="1822"/>
        <v>0</v>
      </c>
      <c r="CO166" s="1242">
        <f t="shared" si="1822"/>
        <v>0</v>
      </c>
      <c r="CP166" s="1242">
        <f t="shared" si="1822"/>
        <v>0</v>
      </c>
      <c r="CQ166" s="1242">
        <f t="shared" si="1822"/>
        <v>0</v>
      </c>
      <c r="CR166" s="1243">
        <f t="shared" si="1822"/>
        <v>0</v>
      </c>
      <c r="CS166" s="1243">
        <f t="shared" si="1822"/>
        <v>0</v>
      </c>
      <c r="CT166" s="1243">
        <f t="shared" si="1822"/>
        <v>0</v>
      </c>
      <c r="CU166" s="1243">
        <f t="shared" si="1822"/>
        <v>0</v>
      </c>
      <c r="CV166" s="1243">
        <f t="shared" si="1822"/>
        <v>0</v>
      </c>
      <c r="CW166" s="1243">
        <f t="shared" si="1822"/>
        <v>0</v>
      </c>
      <c r="CX166" s="1243">
        <f t="shared" si="1822"/>
        <v>0</v>
      </c>
      <c r="CY166" s="1243">
        <f t="shared" si="1822"/>
        <v>0</v>
      </c>
      <c r="CZ166" s="1244">
        <f t="shared" si="1822"/>
        <v>0</v>
      </c>
      <c r="DA166" s="1244">
        <f t="shared" si="1822"/>
        <v>0</v>
      </c>
      <c r="DB166" s="1244">
        <f t="shared" si="1822"/>
        <v>0</v>
      </c>
      <c r="DC166" s="1244">
        <f t="shared" si="1822"/>
        <v>0</v>
      </c>
      <c r="DD166" s="1244">
        <f t="shared" si="1822"/>
        <v>0</v>
      </c>
      <c r="DE166" s="1244">
        <f t="shared" si="1822"/>
        <v>0</v>
      </c>
      <c r="DF166" s="1244">
        <f t="shared" si="1822"/>
        <v>0</v>
      </c>
      <c r="DG166" s="1244">
        <f t="shared" si="1822"/>
        <v>0</v>
      </c>
      <c r="DH166" s="1244">
        <f t="shared" si="1822"/>
        <v>0</v>
      </c>
      <c r="DI166" s="1244">
        <f t="shared" si="1822"/>
        <v>0</v>
      </c>
      <c r="DJ166" s="1244">
        <f t="shared" si="1822"/>
        <v>0</v>
      </c>
      <c r="DK166" s="1244">
        <f t="shared" si="1822"/>
        <v>0</v>
      </c>
      <c r="DL166" s="1244">
        <f t="shared" si="1822"/>
        <v>0</v>
      </c>
      <c r="DM166" s="1244">
        <f t="shared" si="1822"/>
        <v>0</v>
      </c>
      <c r="DN166" s="933"/>
      <c r="DT166" s="739"/>
      <c r="EM166" s="898"/>
      <c r="EN166" s="898"/>
      <c r="EO166" s="898"/>
      <c r="EP166" s="898"/>
      <c r="EQ166" s="898"/>
      <c r="ER166" s="898"/>
      <c r="ES166" s="898"/>
      <c r="ET166" s="898"/>
      <c r="EU166" s="898"/>
      <c r="EV166" s="898"/>
      <c r="EW166" s="898"/>
      <c r="EX166" s="898"/>
      <c r="EY166" s="898"/>
      <c r="EZ166" s="1348" t="str">
        <f t="shared" si="1687"/>
        <v>Z9 (2 Part)</v>
      </c>
      <c r="FA166" s="1224">
        <f t="shared" si="1688"/>
        <v>0</v>
      </c>
      <c r="FB166" s="1224">
        <f t="shared" si="1689"/>
        <v>0</v>
      </c>
      <c r="FC166" s="1224">
        <f t="shared" si="1690"/>
        <v>0</v>
      </c>
      <c r="FD166" s="544">
        <f t="shared" si="1691"/>
        <v>0</v>
      </c>
      <c r="FE166" s="544">
        <f t="shared" si="1692"/>
        <v>0</v>
      </c>
      <c r="FF166" s="324">
        <f t="shared" si="1693"/>
        <v>0</v>
      </c>
      <c r="FG166" s="549">
        <f t="shared" si="1694"/>
        <v>0</v>
      </c>
      <c r="FH166" s="549">
        <f t="shared" si="1695"/>
        <v>0</v>
      </c>
      <c r="FI166" s="549">
        <f t="shared" si="1696"/>
        <v>0</v>
      </c>
      <c r="FJ166" s="549">
        <f t="shared" si="1697"/>
        <v>0</v>
      </c>
      <c r="FK166" s="549">
        <f t="shared" si="1698"/>
        <v>0</v>
      </c>
      <c r="FL166" s="549">
        <f t="shared" si="1699"/>
        <v>0</v>
      </c>
      <c r="FM166" s="549">
        <f t="shared" si="1700"/>
        <v>0</v>
      </c>
      <c r="FN166" s="549">
        <f t="shared" si="1701"/>
        <v>0</v>
      </c>
      <c r="FO166" s="1203">
        <f t="shared" si="1702"/>
        <v>0</v>
      </c>
      <c r="FP166" s="544">
        <f t="shared" si="1703"/>
        <v>0</v>
      </c>
      <c r="FQ166" s="324">
        <f t="shared" si="1704"/>
        <v>0</v>
      </c>
      <c r="FR166" s="548">
        <f t="shared" si="1705"/>
        <v>0</v>
      </c>
      <c r="FS166" s="548">
        <f t="shared" si="1706"/>
        <v>0</v>
      </c>
      <c r="FT166" s="548">
        <f t="shared" si="1777"/>
        <v>0</v>
      </c>
      <c r="FU166" s="548">
        <f t="shared" si="1707"/>
        <v>0</v>
      </c>
      <c r="FV166" s="928">
        <f t="shared" si="1708"/>
        <v>0</v>
      </c>
      <c r="FW166" s="928">
        <f t="shared" si="1709"/>
        <v>0</v>
      </c>
      <c r="FX166" s="928">
        <f t="shared" si="1710"/>
        <v>0</v>
      </c>
      <c r="FY166" s="928">
        <f t="shared" si="1711"/>
        <v>0</v>
      </c>
      <c r="FZ166" s="928">
        <f t="shared" si="1712"/>
        <v>0</v>
      </c>
      <c r="GA166" s="928">
        <f t="shared" si="1713"/>
        <v>0</v>
      </c>
      <c r="GB166" s="928">
        <f t="shared" si="1714"/>
        <v>0</v>
      </c>
      <c r="GC166" s="928">
        <f t="shared" si="1715"/>
        <v>0</v>
      </c>
      <c r="GD166" s="326">
        <f t="shared" si="1716"/>
        <v>0</v>
      </c>
      <c r="GE166" s="326">
        <f t="shared" si="1717"/>
        <v>0</v>
      </c>
      <c r="GF166" s="326">
        <f t="shared" si="1718"/>
        <v>0</v>
      </c>
      <c r="GG166" s="326">
        <f t="shared" si="1719"/>
        <v>0</v>
      </c>
      <c r="GH166" s="326">
        <f t="shared" si="1720"/>
        <v>0</v>
      </c>
      <c r="GI166" s="326">
        <f t="shared" si="1721"/>
        <v>0</v>
      </c>
      <c r="GJ166" s="326">
        <f t="shared" si="1722"/>
        <v>0</v>
      </c>
      <c r="GK166" s="326">
        <f t="shared" si="1723"/>
        <v>0</v>
      </c>
      <c r="GL166" s="326">
        <f t="shared" si="1724"/>
        <v>0</v>
      </c>
      <c r="GM166" s="326">
        <f t="shared" si="1725"/>
        <v>0</v>
      </c>
      <c r="GN166" s="326">
        <f t="shared" si="1726"/>
        <v>0</v>
      </c>
      <c r="GO166" s="326">
        <f t="shared" si="1727"/>
        <v>0</v>
      </c>
      <c r="GP166" s="326">
        <f t="shared" si="1728"/>
        <v>0</v>
      </c>
      <c r="GQ166" s="326">
        <f t="shared" si="1729"/>
        <v>0</v>
      </c>
      <c r="GR166" s="898"/>
      <c r="GS166" s="898"/>
      <c r="GT166" s="898"/>
      <c r="GU166" s="898"/>
      <c r="GV166" s="898"/>
      <c r="GW166" s="898"/>
      <c r="GX166" s="898"/>
      <c r="GY166" s="898"/>
      <c r="GZ166" s="1375"/>
      <c r="HA166" s="1225">
        <f t="shared" si="1730"/>
        <v>0</v>
      </c>
      <c r="HB166" s="1225">
        <f t="shared" si="1731"/>
        <v>0</v>
      </c>
      <c r="HC166" s="1225">
        <f t="shared" si="1732"/>
        <v>0</v>
      </c>
      <c r="HD166" s="542">
        <f t="shared" si="1733"/>
        <v>0</v>
      </c>
      <c r="HE166" s="542">
        <f t="shared" si="1734"/>
        <v>0</v>
      </c>
      <c r="HF166" s="321">
        <f t="shared" si="1735"/>
        <v>0</v>
      </c>
      <c r="HG166" s="547">
        <f t="shared" si="1736"/>
        <v>0</v>
      </c>
      <c r="HH166" s="547">
        <f t="shared" si="1737"/>
        <v>0</v>
      </c>
      <c r="HI166" s="547">
        <f t="shared" si="1738"/>
        <v>0</v>
      </c>
      <c r="HJ166" s="547">
        <f t="shared" si="1739"/>
        <v>0</v>
      </c>
      <c r="HK166" s="547">
        <f t="shared" si="1740"/>
        <v>0</v>
      </c>
      <c r="HL166" s="547">
        <f t="shared" si="1741"/>
        <v>0</v>
      </c>
      <c r="HM166" s="547">
        <f t="shared" si="1742"/>
        <v>0</v>
      </c>
      <c r="HN166" s="547">
        <f t="shared" si="1743"/>
        <v>0</v>
      </c>
      <c r="HO166" s="1225">
        <f t="shared" si="1744"/>
        <v>0</v>
      </c>
      <c r="HP166" s="542">
        <f t="shared" si="1745"/>
        <v>0</v>
      </c>
      <c r="HQ166" s="321">
        <f t="shared" si="1746"/>
        <v>0</v>
      </c>
      <c r="HR166" s="547">
        <f t="shared" si="1747"/>
        <v>0</v>
      </c>
      <c r="HS166" s="547">
        <f t="shared" si="1748"/>
        <v>0</v>
      </c>
      <c r="HT166" s="547">
        <f t="shared" si="1749"/>
        <v>0</v>
      </c>
      <c r="HU166" s="547">
        <f t="shared" si="1750"/>
        <v>0</v>
      </c>
      <c r="HV166" s="931">
        <f t="shared" si="1751"/>
        <v>0</v>
      </c>
      <c r="HW166" s="931">
        <f t="shared" si="1752"/>
        <v>0</v>
      </c>
      <c r="HX166" s="931">
        <f t="shared" si="1753"/>
        <v>0</v>
      </c>
      <c r="HY166" s="931">
        <f t="shared" si="1754"/>
        <v>0</v>
      </c>
      <c r="HZ166" s="931">
        <f t="shared" si="1755"/>
        <v>0</v>
      </c>
      <c r="IA166" s="931">
        <f t="shared" si="1756"/>
        <v>0</v>
      </c>
      <c r="IB166" s="931">
        <f t="shared" si="1757"/>
        <v>0</v>
      </c>
      <c r="IC166" s="931">
        <f t="shared" si="1758"/>
        <v>0</v>
      </c>
      <c r="ID166" s="1226">
        <f t="shared" si="1759"/>
        <v>0</v>
      </c>
      <c r="IE166" s="1226">
        <f t="shared" si="1760"/>
        <v>0</v>
      </c>
      <c r="IF166" s="1226">
        <f t="shared" si="1761"/>
        <v>0</v>
      </c>
      <c r="IG166" s="1226">
        <f t="shared" si="1762"/>
        <v>0</v>
      </c>
      <c r="IH166" s="1226">
        <f t="shared" si="1763"/>
        <v>0</v>
      </c>
      <c r="II166" s="1226">
        <f t="shared" si="1764"/>
        <v>0</v>
      </c>
      <c r="IJ166" s="1226">
        <f t="shared" si="1765"/>
        <v>0</v>
      </c>
      <c r="IK166" s="1226">
        <f t="shared" si="1766"/>
        <v>0</v>
      </c>
      <c r="IL166" s="1226">
        <f t="shared" si="1767"/>
        <v>0</v>
      </c>
      <c r="IM166" s="1226">
        <f t="shared" si="1768"/>
        <v>0</v>
      </c>
      <c r="IN166" s="1226">
        <f t="shared" si="1769"/>
        <v>0</v>
      </c>
      <c r="IO166" s="1226">
        <f t="shared" si="1770"/>
        <v>0</v>
      </c>
      <c r="IP166" s="1226">
        <f t="shared" si="1771"/>
        <v>0</v>
      </c>
      <c r="IQ166" s="1226">
        <f t="shared" si="1772"/>
        <v>0</v>
      </c>
      <c r="IR166" s="902"/>
      <c r="IS166" s="902"/>
      <c r="IT166" s="902"/>
      <c r="IU166" s="902"/>
      <c r="IV166" s="902"/>
      <c r="IW166" s="902"/>
      <c r="IX166" s="902"/>
      <c r="IY166" s="902"/>
      <c r="IZ166" s="1365"/>
      <c r="JA166" s="1231">
        <f t="shared" ref="JA166:KQ166" si="1823">SUM(BW166*$DP$26)</f>
        <v>0</v>
      </c>
      <c r="JB166" s="1231">
        <f t="shared" si="1823"/>
        <v>0</v>
      </c>
      <c r="JC166" s="1231">
        <f t="shared" si="1823"/>
        <v>0</v>
      </c>
      <c r="JD166" s="942">
        <f t="shared" si="1823"/>
        <v>0</v>
      </c>
      <c r="JE166" s="942">
        <f t="shared" si="1823"/>
        <v>0</v>
      </c>
      <c r="JF166" s="943">
        <f t="shared" si="1823"/>
        <v>0</v>
      </c>
      <c r="JG166" s="944">
        <f t="shared" si="1823"/>
        <v>0</v>
      </c>
      <c r="JH166" s="944">
        <f t="shared" si="1823"/>
        <v>0</v>
      </c>
      <c r="JI166" s="944">
        <f t="shared" si="1823"/>
        <v>0</v>
      </c>
      <c r="JJ166" s="944">
        <f t="shared" si="1823"/>
        <v>0</v>
      </c>
      <c r="JK166" s="944">
        <f t="shared" si="1823"/>
        <v>0</v>
      </c>
      <c r="JL166" s="944">
        <f t="shared" si="1823"/>
        <v>0</v>
      </c>
      <c r="JM166" s="944">
        <f t="shared" si="1823"/>
        <v>0</v>
      </c>
      <c r="JN166" s="944">
        <f t="shared" si="1823"/>
        <v>0</v>
      </c>
      <c r="JO166" s="1231">
        <f t="shared" si="1823"/>
        <v>0</v>
      </c>
      <c r="JP166" s="942">
        <f t="shared" si="1823"/>
        <v>0</v>
      </c>
      <c r="JQ166" s="943">
        <f t="shared" si="1823"/>
        <v>0</v>
      </c>
      <c r="JR166" s="944">
        <f t="shared" si="1823"/>
        <v>0</v>
      </c>
      <c r="JS166" s="944">
        <f t="shared" si="1823"/>
        <v>0</v>
      </c>
      <c r="JT166" s="944">
        <f t="shared" si="1823"/>
        <v>0</v>
      </c>
      <c r="JU166" s="944">
        <f t="shared" si="1823"/>
        <v>0</v>
      </c>
      <c r="JV166" s="945">
        <f t="shared" si="1823"/>
        <v>0</v>
      </c>
      <c r="JW166" s="945">
        <f t="shared" si="1823"/>
        <v>0</v>
      </c>
      <c r="JX166" s="945">
        <f t="shared" si="1823"/>
        <v>0</v>
      </c>
      <c r="JY166" s="945">
        <f t="shared" si="1823"/>
        <v>0</v>
      </c>
      <c r="JZ166" s="945">
        <f t="shared" si="1823"/>
        <v>0</v>
      </c>
      <c r="KA166" s="945">
        <f t="shared" si="1823"/>
        <v>0</v>
      </c>
      <c r="KB166" s="945">
        <f t="shared" si="1823"/>
        <v>0</v>
      </c>
      <c r="KC166" s="945">
        <f t="shared" si="1823"/>
        <v>0</v>
      </c>
      <c r="KD166" s="946">
        <f t="shared" si="1823"/>
        <v>0</v>
      </c>
      <c r="KE166" s="946">
        <f t="shared" si="1823"/>
        <v>0</v>
      </c>
      <c r="KF166" s="946">
        <f t="shared" si="1823"/>
        <v>0</v>
      </c>
      <c r="KG166" s="946">
        <f t="shared" si="1823"/>
        <v>0</v>
      </c>
      <c r="KH166" s="946">
        <f t="shared" si="1823"/>
        <v>0</v>
      </c>
      <c r="KI166" s="946">
        <f t="shared" si="1823"/>
        <v>0</v>
      </c>
      <c r="KJ166" s="946">
        <f t="shared" si="1823"/>
        <v>0</v>
      </c>
      <c r="KK166" s="946">
        <f t="shared" si="1823"/>
        <v>0</v>
      </c>
      <c r="KL166" s="946">
        <f t="shared" si="1823"/>
        <v>0</v>
      </c>
      <c r="KM166" s="946">
        <f t="shared" si="1823"/>
        <v>0</v>
      </c>
      <c r="KN166" s="946">
        <f t="shared" si="1823"/>
        <v>0</v>
      </c>
      <c r="KO166" s="946">
        <f t="shared" si="1823"/>
        <v>0</v>
      </c>
      <c r="KP166" s="946">
        <f t="shared" si="1823"/>
        <v>0</v>
      </c>
      <c r="KQ166" s="946">
        <f t="shared" si="1823"/>
        <v>0</v>
      </c>
      <c r="KR166" s="898"/>
      <c r="KS166" s="898"/>
      <c r="KT166" s="898"/>
      <c r="KU166" s="898"/>
      <c r="KV166" s="898"/>
      <c r="KW166" s="898"/>
      <c r="KX166" s="898"/>
      <c r="KY166" s="898"/>
      <c r="KZ166" s="1363"/>
      <c r="LA166" s="1217">
        <f t="shared" ref="LA166:MM166" si="1824">SUM(JA166/$DO$26)</f>
        <v>0</v>
      </c>
      <c r="LB166" s="1217">
        <f t="shared" si="1824"/>
        <v>0</v>
      </c>
      <c r="LC166" s="1217">
        <f t="shared" si="1824"/>
        <v>0</v>
      </c>
      <c r="LD166" s="545">
        <f t="shared" si="1824"/>
        <v>0</v>
      </c>
      <c r="LE166" s="545">
        <f t="shared" si="1824"/>
        <v>0</v>
      </c>
      <c r="LF166" s="329">
        <f t="shared" si="1824"/>
        <v>0</v>
      </c>
      <c r="LG166" s="550">
        <f t="shared" si="1824"/>
        <v>0</v>
      </c>
      <c r="LH166" s="550">
        <f t="shared" si="1824"/>
        <v>0</v>
      </c>
      <c r="LI166" s="550">
        <f t="shared" si="1824"/>
        <v>0</v>
      </c>
      <c r="LJ166" s="550">
        <f t="shared" si="1824"/>
        <v>0</v>
      </c>
      <c r="LK166" s="550">
        <f t="shared" si="1824"/>
        <v>0</v>
      </c>
      <c r="LL166" s="550">
        <f t="shared" si="1824"/>
        <v>0</v>
      </c>
      <c r="LM166" s="550">
        <f t="shared" si="1824"/>
        <v>0</v>
      </c>
      <c r="LN166" s="550">
        <f t="shared" si="1824"/>
        <v>0</v>
      </c>
      <c r="LO166" s="1217">
        <f t="shared" si="1824"/>
        <v>0</v>
      </c>
      <c r="LP166" s="1217">
        <f t="shared" si="1824"/>
        <v>0</v>
      </c>
      <c r="LQ166" s="1217">
        <f t="shared" si="1824"/>
        <v>0</v>
      </c>
      <c r="LR166" s="550">
        <f t="shared" si="1824"/>
        <v>0</v>
      </c>
      <c r="LS166" s="550">
        <f t="shared" si="1824"/>
        <v>0</v>
      </c>
      <c r="LT166" s="550">
        <f t="shared" si="1824"/>
        <v>0</v>
      </c>
      <c r="LU166" s="550">
        <f t="shared" si="1824"/>
        <v>0</v>
      </c>
      <c r="LV166" s="932">
        <f t="shared" si="1824"/>
        <v>0</v>
      </c>
      <c r="LW166" s="932">
        <f t="shared" si="1824"/>
        <v>0</v>
      </c>
      <c r="LX166" s="932">
        <f t="shared" si="1824"/>
        <v>0</v>
      </c>
      <c r="LY166" s="932">
        <f t="shared" si="1824"/>
        <v>0</v>
      </c>
      <c r="LZ166" s="932">
        <f t="shared" si="1824"/>
        <v>0</v>
      </c>
      <c r="MA166" s="932">
        <f t="shared" si="1824"/>
        <v>0</v>
      </c>
      <c r="MB166" s="932">
        <f t="shared" si="1824"/>
        <v>0</v>
      </c>
      <c r="MC166" s="932">
        <f t="shared" si="1824"/>
        <v>0</v>
      </c>
      <c r="MD166" s="932">
        <f t="shared" si="1824"/>
        <v>0</v>
      </c>
      <c r="ME166" s="327">
        <f t="shared" si="1824"/>
        <v>0</v>
      </c>
      <c r="MF166" s="327">
        <f t="shared" si="1824"/>
        <v>0</v>
      </c>
      <c r="MG166" s="327">
        <f t="shared" si="1824"/>
        <v>0</v>
      </c>
      <c r="MH166" s="327">
        <f t="shared" si="1824"/>
        <v>0</v>
      </c>
      <c r="MI166" s="327">
        <f t="shared" si="1824"/>
        <v>0</v>
      </c>
      <c r="MJ166" s="327">
        <f t="shared" si="1824"/>
        <v>0</v>
      </c>
      <c r="MK166" s="327">
        <f t="shared" si="1824"/>
        <v>0</v>
      </c>
      <c r="ML166" s="327">
        <f t="shared" si="1824"/>
        <v>0</v>
      </c>
      <c r="MM166" s="327">
        <f t="shared" si="1824"/>
        <v>0</v>
      </c>
      <c r="MN166" s="327">
        <f t="shared" ref="MN166:MP166" si="1825">SUM(KN166/$DO$26)</f>
        <v>0</v>
      </c>
      <c r="MO166" s="327">
        <f t="shared" si="1825"/>
        <v>0</v>
      </c>
      <c r="MP166" s="327">
        <f t="shared" si="1825"/>
        <v>0</v>
      </c>
      <c r="MQ166" s="327">
        <f>SUM(KQ166/$DO$26)</f>
        <v>0</v>
      </c>
    </row>
    <row r="167" spans="1:355" s="317" customFormat="1" ht="15" hidden="1" customHeight="1" outlineLevel="1" thickTop="1" thickBot="1" x14ac:dyDescent="0.3">
      <c r="A167" s="381"/>
      <c r="B167" s="1904" t="s">
        <v>959</v>
      </c>
      <c r="C167" s="1905"/>
      <c r="D167" s="655"/>
      <c r="E167" s="770"/>
      <c r="F167" s="757"/>
      <c r="G167" s="638"/>
      <c r="H167" s="627"/>
      <c r="I167" s="639"/>
      <c r="J167" s="770"/>
      <c r="K167" s="757"/>
      <c r="L167" s="878"/>
      <c r="M167" s="813"/>
      <c r="N167" s="814"/>
      <c r="O167" s="1537"/>
      <c r="P167" s="815"/>
      <c r="Q167" s="813"/>
      <c r="R167" s="814"/>
      <c r="S167" s="1537"/>
      <c r="T167" s="815"/>
      <c r="U167" s="813"/>
      <c r="V167" s="814"/>
      <c r="W167" s="1537"/>
      <c r="X167" s="815"/>
      <c r="Y167" s="813"/>
      <c r="Z167" s="814"/>
      <c r="AA167" s="1537"/>
      <c r="AB167" s="815"/>
      <c r="AC167" s="813"/>
      <c r="AD167" s="814"/>
      <c r="AE167" s="1537"/>
      <c r="AF167" s="815"/>
      <c r="AG167" s="813"/>
      <c r="AH167" s="814"/>
      <c r="AI167" s="1537"/>
      <c r="AJ167" s="815"/>
      <c r="AK167" s="813"/>
      <c r="AL167" s="814"/>
      <c r="AM167" s="1537"/>
      <c r="AN167" s="815"/>
      <c r="AO167" s="813"/>
      <c r="AP167" s="814"/>
      <c r="AQ167" s="1537"/>
      <c r="AR167" s="815"/>
      <c r="AS167" s="813"/>
      <c r="AT167" s="814"/>
      <c r="AU167" s="1537"/>
      <c r="AV167" s="815"/>
      <c r="AW167" s="813"/>
      <c r="AX167" s="814"/>
      <c r="AY167" s="1537"/>
      <c r="AZ167" s="815"/>
      <c r="BA167" s="813"/>
      <c r="BB167" s="816"/>
      <c r="BC167" s="757"/>
      <c r="BD167" s="815"/>
      <c r="BE167" s="813"/>
      <c r="BF167" s="757"/>
      <c r="BG167" s="815"/>
      <c r="BH167" s="815"/>
      <c r="BI167" s="815"/>
      <c r="BJ167" s="815"/>
      <c r="BK167" s="816"/>
      <c r="BL167" s="1586"/>
      <c r="BM167" s="1586"/>
      <c r="BN167" s="1586"/>
      <c r="BO167" s="1586"/>
      <c r="BP167" s="1587"/>
      <c r="BQ167" s="1484"/>
      <c r="BR167" s="734">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692">
        <f t="shared" si="1809"/>
        <v>0</v>
      </c>
      <c r="BT167" s="637">
        <f>AZ152</f>
        <v>0.5</v>
      </c>
      <c r="BU167" s="1148" t="str">
        <f>$BU$27</f>
        <v>AG F Fungacide</v>
      </c>
      <c r="BV167" s="694" t="str">
        <f>$BV$27</f>
        <v>Additives</v>
      </c>
      <c r="BW167" s="1239">
        <f>BW$27</f>
        <v>0</v>
      </c>
      <c r="BX167" s="1239">
        <f t="shared" ref="BX167:DM167" si="1826">BX$27</f>
        <v>0</v>
      </c>
      <c r="BY167" s="1239">
        <f t="shared" si="1826"/>
        <v>0</v>
      </c>
      <c r="BZ167" s="1240">
        <f t="shared" si="1826"/>
        <v>0</v>
      </c>
      <c r="CA167" s="1240">
        <f t="shared" si="1826"/>
        <v>0</v>
      </c>
      <c r="CB167" s="1241">
        <f t="shared" si="1826"/>
        <v>0</v>
      </c>
      <c r="CC167" s="1242">
        <f t="shared" si="1826"/>
        <v>0</v>
      </c>
      <c r="CD167" s="1242">
        <f t="shared" si="1826"/>
        <v>0</v>
      </c>
      <c r="CE167" s="1242">
        <f t="shared" si="1826"/>
        <v>0</v>
      </c>
      <c r="CF167" s="1242">
        <f t="shared" si="1826"/>
        <v>0</v>
      </c>
      <c r="CG167" s="1242">
        <f t="shared" si="1826"/>
        <v>0</v>
      </c>
      <c r="CH167" s="1242">
        <f t="shared" si="1826"/>
        <v>0</v>
      </c>
      <c r="CI167" s="1242">
        <f t="shared" si="1826"/>
        <v>0</v>
      </c>
      <c r="CJ167" s="1242">
        <f t="shared" si="1826"/>
        <v>0</v>
      </c>
      <c r="CK167" s="1239">
        <f t="shared" si="1826"/>
        <v>0</v>
      </c>
      <c r="CL167" s="1240">
        <f t="shared" si="1826"/>
        <v>0</v>
      </c>
      <c r="CM167" s="1241">
        <f t="shared" si="1826"/>
        <v>0</v>
      </c>
      <c r="CN167" s="1242">
        <f t="shared" si="1826"/>
        <v>0</v>
      </c>
      <c r="CO167" s="1242">
        <f t="shared" si="1826"/>
        <v>0</v>
      </c>
      <c r="CP167" s="1242">
        <f t="shared" si="1826"/>
        <v>0</v>
      </c>
      <c r="CQ167" s="1242">
        <f t="shared" si="1826"/>
        <v>0</v>
      </c>
      <c r="CR167" s="1243">
        <f t="shared" si="1826"/>
        <v>0</v>
      </c>
      <c r="CS167" s="1243">
        <f t="shared" si="1826"/>
        <v>0</v>
      </c>
      <c r="CT167" s="1243">
        <f t="shared" si="1826"/>
        <v>0</v>
      </c>
      <c r="CU167" s="1243">
        <f t="shared" si="1826"/>
        <v>0</v>
      </c>
      <c r="CV167" s="1243">
        <f t="shared" si="1826"/>
        <v>0</v>
      </c>
      <c r="CW167" s="1243">
        <f t="shared" si="1826"/>
        <v>0</v>
      </c>
      <c r="CX167" s="1243">
        <f t="shared" si="1826"/>
        <v>0</v>
      </c>
      <c r="CY167" s="1243">
        <f t="shared" si="1826"/>
        <v>0</v>
      </c>
      <c r="CZ167" s="1244">
        <f t="shared" si="1826"/>
        <v>0</v>
      </c>
      <c r="DA167" s="1244">
        <f t="shared" si="1826"/>
        <v>0</v>
      </c>
      <c r="DB167" s="1244">
        <f t="shared" si="1826"/>
        <v>0</v>
      </c>
      <c r="DC167" s="1244">
        <f t="shared" si="1826"/>
        <v>0</v>
      </c>
      <c r="DD167" s="1244">
        <f t="shared" si="1826"/>
        <v>0</v>
      </c>
      <c r="DE167" s="1244">
        <f t="shared" si="1826"/>
        <v>0</v>
      </c>
      <c r="DF167" s="1244">
        <f t="shared" si="1826"/>
        <v>0</v>
      </c>
      <c r="DG167" s="1244">
        <f t="shared" si="1826"/>
        <v>0</v>
      </c>
      <c r="DH167" s="1244">
        <f t="shared" si="1826"/>
        <v>0</v>
      </c>
      <c r="DI167" s="1244">
        <f t="shared" si="1826"/>
        <v>0</v>
      </c>
      <c r="DJ167" s="1244">
        <f t="shared" si="1826"/>
        <v>0</v>
      </c>
      <c r="DK167" s="1244">
        <f t="shared" si="1826"/>
        <v>0</v>
      </c>
      <c r="DL167" s="1244">
        <f t="shared" si="1826"/>
        <v>0</v>
      </c>
      <c r="DM167" s="1244">
        <f t="shared" si="1826"/>
        <v>0</v>
      </c>
      <c r="DN167" s="933"/>
      <c r="DT167" s="739"/>
      <c r="EM167" s="898"/>
      <c r="EN167" s="898"/>
      <c r="EO167" s="898"/>
      <c r="EP167" s="898"/>
      <c r="EQ167" s="898"/>
      <c r="ER167" s="898"/>
      <c r="ES167" s="898"/>
      <c r="ET167" s="898"/>
      <c r="EU167" s="898"/>
      <c r="EV167" s="898"/>
      <c r="EW167" s="898"/>
      <c r="EX167" s="898"/>
      <c r="EY167" s="898"/>
      <c r="EZ167" s="1348" t="str">
        <f t="shared" si="1687"/>
        <v>AG F Fungacide</v>
      </c>
      <c r="FA167" s="1224">
        <f t="shared" si="1688"/>
        <v>0</v>
      </c>
      <c r="FB167" s="1224">
        <f t="shared" si="1689"/>
        <v>0</v>
      </c>
      <c r="FC167" s="1224">
        <f t="shared" si="1690"/>
        <v>0</v>
      </c>
      <c r="FD167" s="544">
        <f t="shared" si="1691"/>
        <v>0</v>
      </c>
      <c r="FE167" s="544">
        <f t="shared" si="1692"/>
        <v>0</v>
      </c>
      <c r="FF167" s="324">
        <f t="shared" si="1693"/>
        <v>0</v>
      </c>
      <c r="FG167" s="549">
        <f t="shared" si="1694"/>
        <v>0</v>
      </c>
      <c r="FH167" s="549">
        <f t="shared" si="1695"/>
        <v>0</v>
      </c>
      <c r="FI167" s="549">
        <f t="shared" si="1696"/>
        <v>0</v>
      </c>
      <c r="FJ167" s="549">
        <f t="shared" si="1697"/>
        <v>0</v>
      </c>
      <c r="FK167" s="549">
        <f t="shared" si="1698"/>
        <v>0</v>
      </c>
      <c r="FL167" s="549">
        <f t="shared" si="1699"/>
        <v>0</v>
      </c>
      <c r="FM167" s="549">
        <f t="shared" si="1700"/>
        <v>0</v>
      </c>
      <c r="FN167" s="549">
        <f t="shared" si="1701"/>
        <v>0</v>
      </c>
      <c r="FO167" s="1203">
        <f t="shared" si="1702"/>
        <v>0</v>
      </c>
      <c r="FP167" s="544">
        <f t="shared" si="1703"/>
        <v>0</v>
      </c>
      <c r="FQ167" s="324">
        <f t="shared" si="1704"/>
        <v>0</v>
      </c>
      <c r="FR167" s="548">
        <f t="shared" si="1705"/>
        <v>0</v>
      </c>
      <c r="FS167" s="548">
        <f t="shared" si="1706"/>
        <v>0</v>
      </c>
      <c r="FT167" s="548">
        <f t="shared" si="1777"/>
        <v>0</v>
      </c>
      <c r="FU167" s="548">
        <f t="shared" si="1707"/>
        <v>0</v>
      </c>
      <c r="FV167" s="928">
        <f t="shared" si="1708"/>
        <v>0</v>
      </c>
      <c r="FW167" s="928">
        <f t="shared" si="1709"/>
        <v>0</v>
      </c>
      <c r="FX167" s="928">
        <f t="shared" si="1710"/>
        <v>0</v>
      </c>
      <c r="FY167" s="928">
        <f t="shared" si="1711"/>
        <v>0</v>
      </c>
      <c r="FZ167" s="928">
        <f t="shared" si="1712"/>
        <v>0</v>
      </c>
      <c r="GA167" s="928">
        <f t="shared" si="1713"/>
        <v>0</v>
      </c>
      <c r="GB167" s="928">
        <f t="shared" si="1714"/>
        <v>0</v>
      </c>
      <c r="GC167" s="928">
        <f t="shared" si="1715"/>
        <v>0</v>
      </c>
      <c r="GD167" s="326">
        <f t="shared" si="1716"/>
        <v>0</v>
      </c>
      <c r="GE167" s="326">
        <f t="shared" si="1717"/>
        <v>0</v>
      </c>
      <c r="GF167" s="326">
        <f t="shared" si="1718"/>
        <v>0</v>
      </c>
      <c r="GG167" s="326">
        <f t="shared" si="1719"/>
        <v>0</v>
      </c>
      <c r="GH167" s="326">
        <f t="shared" si="1720"/>
        <v>0</v>
      </c>
      <c r="GI167" s="326">
        <f t="shared" si="1721"/>
        <v>0</v>
      </c>
      <c r="GJ167" s="326">
        <f t="shared" si="1722"/>
        <v>0</v>
      </c>
      <c r="GK167" s="326">
        <f t="shared" si="1723"/>
        <v>0</v>
      </c>
      <c r="GL167" s="326">
        <f t="shared" si="1724"/>
        <v>0</v>
      </c>
      <c r="GM167" s="326">
        <f t="shared" si="1725"/>
        <v>0</v>
      </c>
      <c r="GN167" s="326">
        <f t="shared" si="1726"/>
        <v>0</v>
      </c>
      <c r="GO167" s="326">
        <f t="shared" si="1727"/>
        <v>0</v>
      </c>
      <c r="GP167" s="326">
        <f t="shared" si="1728"/>
        <v>0</v>
      </c>
      <c r="GQ167" s="326">
        <f t="shared" si="1729"/>
        <v>0</v>
      </c>
      <c r="GR167" s="898"/>
      <c r="GS167" s="898"/>
      <c r="GT167" s="898"/>
      <c r="GU167" s="898"/>
      <c r="GV167" s="898"/>
      <c r="GW167" s="898"/>
      <c r="GX167" s="898"/>
      <c r="GY167" s="898"/>
      <c r="GZ167" s="1375"/>
      <c r="HA167" s="1225">
        <f t="shared" si="1730"/>
        <v>0</v>
      </c>
      <c r="HB167" s="1225">
        <f t="shared" si="1731"/>
        <v>0</v>
      </c>
      <c r="HC167" s="1225">
        <f t="shared" si="1732"/>
        <v>0</v>
      </c>
      <c r="HD167" s="542">
        <f t="shared" si="1733"/>
        <v>0</v>
      </c>
      <c r="HE167" s="542">
        <f t="shared" si="1734"/>
        <v>0</v>
      </c>
      <c r="HF167" s="321">
        <f t="shared" si="1735"/>
        <v>0</v>
      </c>
      <c r="HG167" s="547">
        <f t="shared" si="1736"/>
        <v>0</v>
      </c>
      <c r="HH167" s="547">
        <f t="shared" si="1737"/>
        <v>0</v>
      </c>
      <c r="HI167" s="547">
        <f t="shared" si="1738"/>
        <v>0</v>
      </c>
      <c r="HJ167" s="547">
        <f t="shared" si="1739"/>
        <v>0</v>
      </c>
      <c r="HK167" s="547">
        <f t="shared" si="1740"/>
        <v>0</v>
      </c>
      <c r="HL167" s="547">
        <f t="shared" si="1741"/>
        <v>0</v>
      </c>
      <c r="HM167" s="547">
        <f t="shared" si="1742"/>
        <v>0</v>
      </c>
      <c r="HN167" s="547">
        <f t="shared" si="1743"/>
        <v>0</v>
      </c>
      <c r="HO167" s="1225">
        <f t="shared" si="1744"/>
        <v>0</v>
      </c>
      <c r="HP167" s="542">
        <f t="shared" si="1745"/>
        <v>0</v>
      </c>
      <c r="HQ167" s="321">
        <f t="shared" si="1746"/>
        <v>0</v>
      </c>
      <c r="HR167" s="547">
        <f t="shared" si="1747"/>
        <v>0</v>
      </c>
      <c r="HS167" s="547">
        <f t="shared" si="1748"/>
        <v>0</v>
      </c>
      <c r="HT167" s="547">
        <f t="shared" si="1749"/>
        <v>0</v>
      </c>
      <c r="HU167" s="547">
        <f t="shared" si="1750"/>
        <v>0</v>
      </c>
      <c r="HV167" s="931">
        <f t="shared" si="1751"/>
        <v>0</v>
      </c>
      <c r="HW167" s="931">
        <f t="shared" si="1752"/>
        <v>0</v>
      </c>
      <c r="HX167" s="931">
        <f t="shared" si="1753"/>
        <v>0</v>
      </c>
      <c r="HY167" s="931">
        <f t="shared" si="1754"/>
        <v>0</v>
      </c>
      <c r="HZ167" s="931">
        <f t="shared" si="1755"/>
        <v>0</v>
      </c>
      <c r="IA167" s="931">
        <f t="shared" si="1756"/>
        <v>0</v>
      </c>
      <c r="IB167" s="931">
        <f t="shared" si="1757"/>
        <v>0</v>
      </c>
      <c r="IC167" s="931">
        <f t="shared" si="1758"/>
        <v>0</v>
      </c>
      <c r="ID167" s="1226">
        <f t="shared" si="1759"/>
        <v>0</v>
      </c>
      <c r="IE167" s="1226">
        <f t="shared" si="1760"/>
        <v>0</v>
      </c>
      <c r="IF167" s="1226">
        <f t="shared" si="1761"/>
        <v>0</v>
      </c>
      <c r="IG167" s="1226">
        <f t="shared" si="1762"/>
        <v>0</v>
      </c>
      <c r="IH167" s="1226">
        <f t="shared" si="1763"/>
        <v>0</v>
      </c>
      <c r="II167" s="1226">
        <f t="shared" si="1764"/>
        <v>0</v>
      </c>
      <c r="IJ167" s="1226">
        <f t="shared" si="1765"/>
        <v>0</v>
      </c>
      <c r="IK167" s="1226">
        <f t="shared" si="1766"/>
        <v>0</v>
      </c>
      <c r="IL167" s="1226">
        <f t="shared" si="1767"/>
        <v>0</v>
      </c>
      <c r="IM167" s="1226">
        <f t="shared" si="1768"/>
        <v>0</v>
      </c>
      <c r="IN167" s="1226">
        <f t="shared" si="1769"/>
        <v>0</v>
      </c>
      <c r="IO167" s="1226">
        <f t="shared" si="1770"/>
        <v>0</v>
      </c>
      <c r="IP167" s="1226">
        <f t="shared" si="1771"/>
        <v>0</v>
      </c>
      <c r="IQ167" s="1226">
        <f t="shared" si="1772"/>
        <v>0</v>
      </c>
      <c r="IR167" s="902"/>
      <c r="IS167" s="902"/>
      <c r="IT167" s="902"/>
      <c r="IU167" s="902"/>
      <c r="IV167" s="902"/>
      <c r="IW167" s="902"/>
      <c r="IX167" s="902"/>
      <c r="IY167" s="902"/>
      <c r="IZ167" s="1365"/>
      <c r="JA167" s="1231">
        <f t="shared" ref="JA167:KQ167" si="1827">SUM(BW167*$DP$27)</f>
        <v>0</v>
      </c>
      <c r="JB167" s="1231">
        <f t="shared" si="1827"/>
        <v>0</v>
      </c>
      <c r="JC167" s="1231">
        <f t="shared" si="1827"/>
        <v>0</v>
      </c>
      <c r="JD167" s="942">
        <f t="shared" si="1827"/>
        <v>0</v>
      </c>
      <c r="JE167" s="942">
        <f t="shared" si="1827"/>
        <v>0</v>
      </c>
      <c r="JF167" s="943">
        <f t="shared" si="1827"/>
        <v>0</v>
      </c>
      <c r="JG167" s="944">
        <f t="shared" si="1827"/>
        <v>0</v>
      </c>
      <c r="JH167" s="944">
        <f t="shared" si="1827"/>
        <v>0</v>
      </c>
      <c r="JI167" s="944">
        <f t="shared" si="1827"/>
        <v>0</v>
      </c>
      <c r="JJ167" s="944">
        <f t="shared" si="1827"/>
        <v>0</v>
      </c>
      <c r="JK167" s="944">
        <f t="shared" si="1827"/>
        <v>0</v>
      </c>
      <c r="JL167" s="944">
        <f t="shared" si="1827"/>
        <v>0</v>
      </c>
      <c r="JM167" s="944">
        <f t="shared" si="1827"/>
        <v>0</v>
      </c>
      <c r="JN167" s="944">
        <f t="shared" si="1827"/>
        <v>0</v>
      </c>
      <c r="JO167" s="1231">
        <f t="shared" si="1827"/>
        <v>0</v>
      </c>
      <c r="JP167" s="942">
        <f t="shared" si="1827"/>
        <v>0</v>
      </c>
      <c r="JQ167" s="943">
        <f t="shared" si="1827"/>
        <v>0</v>
      </c>
      <c r="JR167" s="944">
        <f t="shared" si="1827"/>
        <v>0</v>
      </c>
      <c r="JS167" s="944">
        <f t="shared" si="1827"/>
        <v>0</v>
      </c>
      <c r="JT167" s="944">
        <f t="shared" si="1827"/>
        <v>0</v>
      </c>
      <c r="JU167" s="944">
        <f t="shared" si="1827"/>
        <v>0</v>
      </c>
      <c r="JV167" s="945">
        <f t="shared" si="1827"/>
        <v>0</v>
      </c>
      <c r="JW167" s="945">
        <f t="shared" si="1827"/>
        <v>0</v>
      </c>
      <c r="JX167" s="945">
        <f t="shared" si="1827"/>
        <v>0</v>
      </c>
      <c r="JY167" s="945">
        <f t="shared" si="1827"/>
        <v>0</v>
      </c>
      <c r="JZ167" s="945">
        <f t="shared" si="1827"/>
        <v>0</v>
      </c>
      <c r="KA167" s="945">
        <f t="shared" si="1827"/>
        <v>0</v>
      </c>
      <c r="KB167" s="945">
        <f t="shared" si="1827"/>
        <v>0</v>
      </c>
      <c r="KC167" s="945">
        <f t="shared" si="1827"/>
        <v>0</v>
      </c>
      <c r="KD167" s="946">
        <f t="shared" si="1827"/>
        <v>0</v>
      </c>
      <c r="KE167" s="946">
        <f t="shared" si="1827"/>
        <v>0</v>
      </c>
      <c r="KF167" s="946">
        <f t="shared" si="1827"/>
        <v>0</v>
      </c>
      <c r="KG167" s="946">
        <f t="shared" si="1827"/>
        <v>0</v>
      </c>
      <c r="KH167" s="946">
        <f t="shared" si="1827"/>
        <v>0</v>
      </c>
      <c r="KI167" s="946">
        <f t="shared" si="1827"/>
        <v>0</v>
      </c>
      <c r="KJ167" s="946">
        <f t="shared" si="1827"/>
        <v>0</v>
      </c>
      <c r="KK167" s="946">
        <f t="shared" si="1827"/>
        <v>0</v>
      </c>
      <c r="KL167" s="946">
        <f t="shared" si="1827"/>
        <v>0</v>
      </c>
      <c r="KM167" s="946">
        <f t="shared" si="1827"/>
        <v>0</v>
      </c>
      <c r="KN167" s="946">
        <f t="shared" si="1827"/>
        <v>0</v>
      </c>
      <c r="KO167" s="946">
        <f t="shared" si="1827"/>
        <v>0</v>
      </c>
      <c r="KP167" s="946">
        <f t="shared" si="1827"/>
        <v>0</v>
      </c>
      <c r="KQ167" s="946">
        <f t="shared" si="1827"/>
        <v>0</v>
      </c>
      <c r="KR167" s="898"/>
      <c r="KS167" s="898"/>
      <c r="KT167" s="898"/>
      <c r="KU167" s="898"/>
      <c r="KV167" s="898"/>
      <c r="KW167" s="898"/>
      <c r="KX167" s="898"/>
      <c r="KY167" s="898"/>
      <c r="KZ167" s="1363"/>
      <c r="LA167" s="1217">
        <f t="shared" ref="LA167:MM167" si="1828">SUM(JA167/$DO$27)</f>
        <v>0</v>
      </c>
      <c r="LB167" s="1217">
        <f t="shared" si="1828"/>
        <v>0</v>
      </c>
      <c r="LC167" s="1217">
        <f t="shared" si="1828"/>
        <v>0</v>
      </c>
      <c r="LD167" s="545">
        <f t="shared" si="1828"/>
        <v>0</v>
      </c>
      <c r="LE167" s="545">
        <f t="shared" si="1828"/>
        <v>0</v>
      </c>
      <c r="LF167" s="329">
        <f t="shared" si="1828"/>
        <v>0</v>
      </c>
      <c r="LG167" s="550">
        <f t="shared" si="1828"/>
        <v>0</v>
      </c>
      <c r="LH167" s="550">
        <f t="shared" si="1828"/>
        <v>0</v>
      </c>
      <c r="LI167" s="550">
        <f t="shared" si="1828"/>
        <v>0</v>
      </c>
      <c r="LJ167" s="550">
        <f t="shared" si="1828"/>
        <v>0</v>
      </c>
      <c r="LK167" s="550">
        <f t="shared" si="1828"/>
        <v>0</v>
      </c>
      <c r="LL167" s="550">
        <f t="shared" si="1828"/>
        <v>0</v>
      </c>
      <c r="LM167" s="550">
        <f t="shared" si="1828"/>
        <v>0</v>
      </c>
      <c r="LN167" s="550">
        <f t="shared" si="1828"/>
        <v>0</v>
      </c>
      <c r="LO167" s="1217">
        <f t="shared" si="1828"/>
        <v>0</v>
      </c>
      <c r="LP167" s="1217">
        <f t="shared" si="1828"/>
        <v>0</v>
      </c>
      <c r="LQ167" s="1217">
        <f t="shared" si="1828"/>
        <v>0</v>
      </c>
      <c r="LR167" s="550">
        <f t="shared" si="1828"/>
        <v>0</v>
      </c>
      <c r="LS167" s="550">
        <f t="shared" si="1828"/>
        <v>0</v>
      </c>
      <c r="LT167" s="550">
        <f t="shared" si="1828"/>
        <v>0</v>
      </c>
      <c r="LU167" s="550">
        <f t="shared" si="1828"/>
        <v>0</v>
      </c>
      <c r="LV167" s="932">
        <f t="shared" si="1828"/>
        <v>0</v>
      </c>
      <c r="LW167" s="932">
        <f t="shared" si="1828"/>
        <v>0</v>
      </c>
      <c r="LX167" s="932">
        <f t="shared" si="1828"/>
        <v>0</v>
      </c>
      <c r="LY167" s="932">
        <f t="shared" si="1828"/>
        <v>0</v>
      </c>
      <c r="LZ167" s="932">
        <f t="shared" si="1828"/>
        <v>0</v>
      </c>
      <c r="MA167" s="932">
        <f t="shared" si="1828"/>
        <v>0</v>
      </c>
      <c r="MB167" s="932">
        <f t="shared" si="1828"/>
        <v>0</v>
      </c>
      <c r="MC167" s="932">
        <f t="shared" si="1828"/>
        <v>0</v>
      </c>
      <c r="MD167" s="932">
        <f t="shared" si="1828"/>
        <v>0</v>
      </c>
      <c r="ME167" s="327">
        <f t="shared" si="1828"/>
        <v>0</v>
      </c>
      <c r="MF167" s="327">
        <f t="shared" si="1828"/>
        <v>0</v>
      </c>
      <c r="MG167" s="327">
        <f t="shared" si="1828"/>
        <v>0</v>
      </c>
      <c r="MH167" s="327">
        <f t="shared" si="1828"/>
        <v>0</v>
      </c>
      <c r="MI167" s="327">
        <f t="shared" si="1828"/>
        <v>0</v>
      </c>
      <c r="MJ167" s="327">
        <f t="shared" si="1828"/>
        <v>0</v>
      </c>
      <c r="MK167" s="327">
        <f t="shared" si="1828"/>
        <v>0</v>
      </c>
      <c r="ML167" s="327">
        <f t="shared" si="1828"/>
        <v>0</v>
      </c>
      <c r="MM167" s="327">
        <f t="shared" si="1828"/>
        <v>0</v>
      </c>
      <c r="MN167" s="327">
        <f t="shared" ref="MN167:MP167" si="1829">SUM(KN167/$DO$27)</f>
        <v>0</v>
      </c>
      <c r="MO167" s="327">
        <f t="shared" si="1829"/>
        <v>0</v>
      </c>
      <c r="MP167" s="327">
        <f t="shared" si="1829"/>
        <v>0</v>
      </c>
      <c r="MQ167" s="327">
        <f>SUM(KQ167/$DO$27)</f>
        <v>0</v>
      </c>
    </row>
    <row r="168" spans="1:355" s="317" customFormat="1" ht="15" hidden="1" customHeight="1" outlineLevel="1" thickTop="1" thickBot="1" x14ac:dyDescent="0.3">
      <c r="A168" s="381"/>
      <c r="B168" s="1904" t="s">
        <v>1254</v>
      </c>
      <c r="C168" s="1905"/>
      <c r="D168" s="657"/>
      <c r="E168" s="822"/>
      <c r="F168" s="823"/>
      <c r="G168" s="658"/>
      <c r="H168" s="659"/>
      <c r="I168" s="660"/>
      <c r="J168" s="822"/>
      <c r="K168" s="824"/>
      <c r="L168" s="879"/>
      <c r="M168" s="825"/>
      <c r="N168" s="826"/>
      <c r="O168" s="1538"/>
      <c r="P168" s="827"/>
      <c r="Q168" s="825"/>
      <c r="R168" s="826"/>
      <c r="S168" s="1538"/>
      <c r="T168" s="827"/>
      <c r="U168" s="825"/>
      <c r="V168" s="826"/>
      <c r="W168" s="1538"/>
      <c r="X168" s="827"/>
      <c r="Y168" s="825"/>
      <c r="Z168" s="826"/>
      <c r="AA168" s="1538"/>
      <c r="AB168" s="827"/>
      <c r="AC168" s="825"/>
      <c r="AD168" s="826"/>
      <c r="AE168" s="1538"/>
      <c r="AF168" s="827"/>
      <c r="AG168" s="825"/>
      <c r="AH168" s="826"/>
      <c r="AI168" s="1538"/>
      <c r="AJ168" s="827"/>
      <c r="AK168" s="825"/>
      <c r="AL168" s="826"/>
      <c r="AM168" s="1538"/>
      <c r="AN168" s="827"/>
      <c r="AO168" s="825"/>
      <c r="AP168" s="826"/>
      <c r="AQ168" s="1538"/>
      <c r="AR168" s="827"/>
      <c r="AS168" s="825"/>
      <c r="AT168" s="826"/>
      <c r="AU168" s="1538"/>
      <c r="AV168" s="827"/>
      <c r="AW168" s="825"/>
      <c r="AX168" s="826"/>
      <c r="AY168" s="1538"/>
      <c r="AZ168" s="827"/>
      <c r="BA168" s="825"/>
      <c r="BB168" s="828"/>
      <c r="BC168" s="824"/>
      <c r="BD168" s="827"/>
      <c r="BE168" s="825"/>
      <c r="BF168" s="824"/>
      <c r="BG168" s="827"/>
      <c r="BH168" s="827"/>
      <c r="BI168" s="827"/>
      <c r="BJ168" s="827"/>
      <c r="BK168" s="828"/>
      <c r="BL168" s="1588"/>
      <c r="BM168" s="1588"/>
      <c r="BN168" s="1588"/>
      <c r="BO168" s="1588"/>
      <c r="BP168" s="1589"/>
      <c r="BQ168" s="1484"/>
      <c r="BR168" s="734">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5.4382483487450459</v>
      </c>
      <c r="BS168" s="692">
        <f t="shared" si="1809"/>
        <v>5.1064121532364597</v>
      </c>
      <c r="BT168" s="637">
        <f>$BT$28</f>
        <v>1</v>
      </c>
      <c r="BU168" s="1162" t="str">
        <f>$BU$28</f>
        <v>**Water RO</v>
      </c>
      <c r="BV168" s="1156" t="str">
        <f>$BV$28</f>
        <v>H2O</v>
      </c>
      <c r="BW168" s="1239">
        <f>BW$28</f>
        <v>0</v>
      </c>
      <c r="BX168" s="1239">
        <f t="shared" ref="BX168:DM168" si="1830">BX$28</f>
        <v>0</v>
      </c>
      <c r="BY168" s="1239">
        <f t="shared" si="1830"/>
        <v>0</v>
      </c>
      <c r="BZ168" s="1240">
        <f t="shared" si="1830"/>
        <v>0</v>
      </c>
      <c r="CA168" s="1240">
        <f t="shared" si="1830"/>
        <v>0</v>
      </c>
      <c r="CB168" s="1241">
        <f t="shared" si="1830"/>
        <v>0</v>
      </c>
      <c r="CC168" s="1242">
        <f t="shared" si="1830"/>
        <v>0</v>
      </c>
      <c r="CD168" s="1242">
        <f t="shared" si="1830"/>
        <v>0</v>
      </c>
      <c r="CE168" s="1242">
        <f t="shared" si="1830"/>
        <v>0</v>
      </c>
      <c r="CF168" s="1242">
        <f t="shared" si="1830"/>
        <v>0</v>
      </c>
      <c r="CG168" s="1242">
        <f t="shared" si="1830"/>
        <v>3.0000000000000001E-3</v>
      </c>
      <c r="CH168" s="1242">
        <f t="shared" si="1830"/>
        <v>0</v>
      </c>
      <c r="CI168" s="1242">
        <f t="shared" si="1830"/>
        <v>0</v>
      </c>
      <c r="CJ168" s="1242">
        <f t="shared" si="1830"/>
        <v>0</v>
      </c>
      <c r="CK168" s="1239">
        <f t="shared" si="1830"/>
        <v>0</v>
      </c>
      <c r="CL168" s="1240">
        <f t="shared" si="1830"/>
        <v>0</v>
      </c>
      <c r="CM168" s="1241">
        <f t="shared" si="1830"/>
        <v>0</v>
      </c>
      <c r="CN168" s="1242">
        <f t="shared" si="1830"/>
        <v>4.0000000000000002E-4</v>
      </c>
      <c r="CO168" s="1242">
        <f t="shared" si="1830"/>
        <v>1.256E-3</v>
      </c>
      <c r="CP168" s="1242">
        <f t="shared" si="1830"/>
        <v>0</v>
      </c>
      <c r="CQ168" s="1242">
        <f t="shared" si="1830"/>
        <v>0</v>
      </c>
      <c r="CR168" s="1243">
        <f t="shared" si="1830"/>
        <v>0</v>
      </c>
      <c r="CS168" s="1243">
        <f t="shared" si="1830"/>
        <v>7.4980000000000001E-4</v>
      </c>
      <c r="CT168" s="1243">
        <f t="shared" si="1830"/>
        <v>7.9978999999999998E-4</v>
      </c>
      <c r="CU168" s="1243">
        <f t="shared" si="1830"/>
        <v>3.9999999999999998E-6</v>
      </c>
      <c r="CV168" s="1243">
        <f t="shared" si="1830"/>
        <v>4.4988E-4</v>
      </c>
      <c r="CW168" s="1243">
        <f t="shared" si="1830"/>
        <v>1.3496E-4</v>
      </c>
      <c r="CX168" s="1243">
        <f t="shared" si="1830"/>
        <v>2.2994000000000001E-4</v>
      </c>
      <c r="CY168" s="1243">
        <f t="shared" si="1830"/>
        <v>9.6492000000000001E-3</v>
      </c>
      <c r="CZ168" s="1244">
        <f t="shared" si="1830"/>
        <v>4.6543000000000001E-3</v>
      </c>
      <c r="DA168" s="1244">
        <f t="shared" si="1830"/>
        <v>0</v>
      </c>
      <c r="DB168" s="1244">
        <f t="shared" si="1830"/>
        <v>0</v>
      </c>
      <c r="DC168" s="1244">
        <f t="shared" si="1830"/>
        <v>0</v>
      </c>
      <c r="DD168" s="1244">
        <f t="shared" si="1830"/>
        <v>0</v>
      </c>
      <c r="DE168" s="1244">
        <f t="shared" si="1830"/>
        <v>0</v>
      </c>
      <c r="DF168" s="1244">
        <f t="shared" si="1830"/>
        <v>0</v>
      </c>
      <c r="DG168" s="1244">
        <f t="shared" si="1830"/>
        <v>0</v>
      </c>
      <c r="DH168" s="1244">
        <f t="shared" si="1830"/>
        <v>0</v>
      </c>
      <c r="DI168" s="1244">
        <f t="shared" si="1830"/>
        <v>0</v>
      </c>
      <c r="DJ168" s="1244">
        <f t="shared" si="1830"/>
        <v>0</v>
      </c>
      <c r="DK168" s="1244">
        <f t="shared" si="1830"/>
        <v>0</v>
      </c>
      <c r="DL168" s="1244">
        <f t="shared" si="1830"/>
        <v>0</v>
      </c>
      <c r="DM168" s="1244">
        <f t="shared" si="1830"/>
        <v>0</v>
      </c>
      <c r="DN168" s="933"/>
      <c r="DT168" s="739"/>
      <c r="EM168" s="898"/>
      <c r="EN168" s="898"/>
      <c r="EO168" s="898"/>
      <c r="EP168" s="898"/>
      <c r="EQ168" s="898"/>
      <c r="ER168" s="898"/>
      <c r="ES168" s="898"/>
      <c r="ET168" s="898"/>
      <c r="EU168" s="898"/>
      <c r="EV168" s="898"/>
      <c r="EW168" s="898"/>
      <c r="EX168" s="898"/>
      <c r="EY168" s="898"/>
      <c r="EZ168" s="1348" t="str">
        <f t="shared" si="1687"/>
        <v>**Water RO</v>
      </c>
      <c r="FA168" s="1224">
        <f t="shared" si="1688"/>
        <v>0</v>
      </c>
      <c r="FB168" s="1224">
        <f t="shared" si="1689"/>
        <v>0</v>
      </c>
      <c r="FC168" s="1224">
        <f t="shared" si="1690"/>
        <v>0</v>
      </c>
      <c r="FD168" s="544">
        <f t="shared" si="1691"/>
        <v>0</v>
      </c>
      <c r="FE168" s="544">
        <f t="shared" si="1692"/>
        <v>0</v>
      </c>
      <c r="FF168" s="324">
        <f t="shared" si="1693"/>
        <v>0</v>
      </c>
      <c r="FG168" s="549">
        <f t="shared" si="1694"/>
        <v>0</v>
      </c>
      <c r="FH168" s="549">
        <f t="shared" si="1695"/>
        <v>0</v>
      </c>
      <c r="FI168" s="549">
        <f t="shared" si="1696"/>
        <v>0</v>
      </c>
      <c r="FJ168" s="549">
        <f t="shared" si="1697"/>
        <v>0</v>
      </c>
      <c r="FK168" s="549">
        <f t="shared" si="1698"/>
        <v>9.9989999999999996E-4</v>
      </c>
      <c r="FL168" s="549">
        <f t="shared" si="1699"/>
        <v>0</v>
      </c>
      <c r="FM168" s="549">
        <f t="shared" si="1700"/>
        <v>0</v>
      </c>
      <c r="FN168" s="549">
        <f t="shared" si="1701"/>
        <v>0</v>
      </c>
      <c r="FO168" s="1203">
        <f t="shared" si="1702"/>
        <v>0</v>
      </c>
      <c r="FP168" s="544">
        <f t="shared" si="1703"/>
        <v>0</v>
      </c>
      <c r="FQ168" s="324">
        <f t="shared" si="1704"/>
        <v>0</v>
      </c>
      <c r="FR168" s="549">
        <f t="shared" si="1705"/>
        <v>4.0000000000000002E-4</v>
      </c>
      <c r="FS168" s="549">
        <f t="shared" si="1706"/>
        <v>1.256E-3</v>
      </c>
      <c r="FT168" s="549">
        <f t="shared" si="1777"/>
        <v>9.9989999999999996E-4</v>
      </c>
      <c r="FU168" s="549">
        <f t="shared" si="1707"/>
        <v>0</v>
      </c>
      <c r="FV168" s="929">
        <f t="shared" si="1708"/>
        <v>0</v>
      </c>
      <c r="FW168" s="929">
        <f t="shared" si="1709"/>
        <v>7.4980000000000001E-4</v>
      </c>
      <c r="FX168" s="929">
        <f t="shared" si="1710"/>
        <v>7.9978999999999998E-4</v>
      </c>
      <c r="FY168" s="929">
        <f t="shared" si="1711"/>
        <v>3.9999999999999998E-6</v>
      </c>
      <c r="FZ168" s="929">
        <f t="shared" si="1712"/>
        <v>4.4988E-4</v>
      </c>
      <c r="GA168" s="929">
        <f t="shared" si="1713"/>
        <v>1.3496E-4</v>
      </c>
      <c r="GB168" s="929">
        <f t="shared" si="1714"/>
        <v>2.2994000000000001E-4</v>
      </c>
      <c r="GC168" s="929">
        <f t="shared" si="1715"/>
        <v>9.6492000000000001E-3</v>
      </c>
      <c r="GD168" s="325">
        <f t="shared" si="1716"/>
        <v>4.6543000000000001E-3</v>
      </c>
      <c r="GE168" s="325">
        <f t="shared" si="1717"/>
        <v>0</v>
      </c>
      <c r="GF168" s="325">
        <f t="shared" si="1718"/>
        <v>0</v>
      </c>
      <c r="GG168" s="325">
        <f t="shared" si="1719"/>
        <v>0</v>
      </c>
      <c r="GH168" s="325">
        <f t="shared" si="1720"/>
        <v>0</v>
      </c>
      <c r="GI168" s="325">
        <f t="shared" si="1721"/>
        <v>0</v>
      </c>
      <c r="GJ168" s="325">
        <f t="shared" si="1722"/>
        <v>0</v>
      </c>
      <c r="GK168" s="325">
        <f t="shared" si="1723"/>
        <v>0</v>
      </c>
      <c r="GL168" s="325">
        <f t="shared" si="1724"/>
        <v>0</v>
      </c>
      <c r="GM168" s="325">
        <f t="shared" si="1725"/>
        <v>0</v>
      </c>
      <c r="GN168" s="325">
        <f t="shared" si="1726"/>
        <v>0</v>
      </c>
      <c r="GO168" s="325">
        <f t="shared" si="1727"/>
        <v>0</v>
      </c>
      <c r="GP168" s="325">
        <f t="shared" si="1728"/>
        <v>0</v>
      </c>
      <c r="GQ168" s="325">
        <f t="shared" si="1729"/>
        <v>0</v>
      </c>
      <c r="GR168" s="898"/>
      <c r="GS168" s="898"/>
      <c r="GT168" s="898"/>
      <c r="GU168" s="898"/>
      <c r="GV168" s="898"/>
      <c r="GW168" s="898"/>
      <c r="GX168" s="898"/>
      <c r="GY168" s="898"/>
      <c r="GZ168" s="1375"/>
      <c r="HA168" s="1225">
        <f t="shared" si="1730"/>
        <v>0</v>
      </c>
      <c r="HB168" s="1225">
        <f t="shared" si="1731"/>
        <v>0</v>
      </c>
      <c r="HC168" s="1225">
        <f t="shared" si="1732"/>
        <v>0</v>
      </c>
      <c r="HD168" s="542">
        <f t="shared" si="1733"/>
        <v>0</v>
      </c>
      <c r="HE168" s="542">
        <f t="shared" si="1734"/>
        <v>0</v>
      </c>
      <c r="HF168" s="321">
        <f t="shared" si="1735"/>
        <v>0</v>
      </c>
      <c r="HG168" s="547">
        <f t="shared" si="1736"/>
        <v>0</v>
      </c>
      <c r="HH168" s="547">
        <f t="shared" si="1737"/>
        <v>0</v>
      </c>
      <c r="HI168" s="547">
        <f t="shared" si="1738"/>
        <v>0</v>
      </c>
      <c r="HJ168" s="547">
        <f t="shared" si="1739"/>
        <v>0</v>
      </c>
      <c r="HK168" s="547">
        <f t="shared" si="1740"/>
        <v>2.6417437252311755E-4</v>
      </c>
      <c r="HL168" s="547">
        <f t="shared" si="1741"/>
        <v>0</v>
      </c>
      <c r="HM168" s="547">
        <f t="shared" si="1742"/>
        <v>0</v>
      </c>
      <c r="HN168" s="547">
        <f t="shared" si="1743"/>
        <v>0</v>
      </c>
      <c r="HO168" s="1225">
        <f t="shared" si="1744"/>
        <v>0</v>
      </c>
      <c r="HP168" s="542">
        <f t="shared" si="1745"/>
        <v>0</v>
      </c>
      <c r="HQ168" s="321">
        <f t="shared" si="1746"/>
        <v>0</v>
      </c>
      <c r="HR168" s="547">
        <f t="shared" si="1747"/>
        <v>1.0568031704095113E-4</v>
      </c>
      <c r="HS168" s="547">
        <f t="shared" si="1748"/>
        <v>3.3183619550858649E-4</v>
      </c>
      <c r="HT168" s="547">
        <f t="shared" si="1749"/>
        <v>0</v>
      </c>
      <c r="HU168" s="547">
        <f t="shared" si="1750"/>
        <v>0</v>
      </c>
      <c r="HV168" s="931">
        <f t="shared" si="1751"/>
        <v>0</v>
      </c>
      <c r="HW168" s="931">
        <f t="shared" si="1752"/>
        <v>1.9809775429326288E-4</v>
      </c>
      <c r="HX168" s="931">
        <f t="shared" si="1753"/>
        <v>2.1130515191545573E-4</v>
      </c>
      <c r="HY168" s="931">
        <f t="shared" si="1754"/>
        <v>1.0568031704095113E-6</v>
      </c>
      <c r="HZ168" s="931">
        <f t="shared" si="1755"/>
        <v>1.1885865257595773E-4</v>
      </c>
      <c r="IA168" s="931">
        <f t="shared" si="1756"/>
        <v>3.5656538969616908E-5</v>
      </c>
      <c r="IB168" s="931">
        <f t="shared" si="1757"/>
        <v>6.0750330250990752E-5</v>
      </c>
      <c r="IC168" s="931">
        <f t="shared" si="1758"/>
        <v>2.549326287978864E-3</v>
      </c>
      <c r="ID168" s="1226">
        <f t="shared" si="1759"/>
        <v>1.2296697490092471E-3</v>
      </c>
      <c r="IE168" s="1226">
        <f t="shared" si="1760"/>
        <v>0</v>
      </c>
      <c r="IF168" s="1226">
        <f t="shared" si="1761"/>
        <v>0</v>
      </c>
      <c r="IG168" s="1226">
        <f t="shared" si="1762"/>
        <v>0</v>
      </c>
      <c r="IH168" s="1226">
        <f t="shared" si="1763"/>
        <v>0</v>
      </c>
      <c r="II168" s="1226">
        <f t="shared" si="1764"/>
        <v>0</v>
      </c>
      <c r="IJ168" s="1226">
        <f t="shared" si="1765"/>
        <v>0</v>
      </c>
      <c r="IK168" s="1226">
        <f t="shared" si="1766"/>
        <v>0</v>
      </c>
      <c r="IL168" s="1226">
        <f t="shared" si="1767"/>
        <v>0</v>
      </c>
      <c r="IM168" s="1226">
        <f t="shared" si="1768"/>
        <v>0</v>
      </c>
      <c r="IN168" s="1226">
        <f t="shared" si="1769"/>
        <v>0</v>
      </c>
      <c r="IO168" s="1226">
        <f t="shared" si="1770"/>
        <v>0</v>
      </c>
      <c r="IP168" s="1226">
        <f t="shared" si="1771"/>
        <v>0</v>
      </c>
      <c r="IQ168" s="1226">
        <f t="shared" si="1772"/>
        <v>0</v>
      </c>
      <c r="IR168" s="902"/>
      <c r="IS168" s="902"/>
      <c r="IT168" s="902"/>
      <c r="IU168" s="902"/>
      <c r="IV168" s="902"/>
      <c r="IW168" s="902"/>
      <c r="IX168" s="902"/>
      <c r="IY168" s="902"/>
      <c r="IZ168" s="1365"/>
      <c r="JA168" s="1231">
        <f t="shared" ref="JA168:KQ168" si="1831">SUM(BW168*$DP$28)</f>
        <v>0</v>
      </c>
      <c r="JB168" s="1231">
        <f t="shared" si="1831"/>
        <v>0</v>
      </c>
      <c r="JC168" s="1231">
        <f t="shared" si="1831"/>
        <v>0</v>
      </c>
      <c r="JD168" s="942">
        <f t="shared" si="1831"/>
        <v>0</v>
      </c>
      <c r="JE168" s="942">
        <f t="shared" si="1831"/>
        <v>0</v>
      </c>
      <c r="JF168" s="943">
        <f t="shared" si="1831"/>
        <v>0</v>
      </c>
      <c r="JG168" s="944">
        <f t="shared" si="1831"/>
        <v>0</v>
      </c>
      <c r="JH168" s="944">
        <f t="shared" si="1831"/>
        <v>0</v>
      </c>
      <c r="JI168" s="944">
        <f t="shared" si="1831"/>
        <v>0</v>
      </c>
      <c r="JJ168" s="944">
        <f t="shared" si="1831"/>
        <v>0</v>
      </c>
      <c r="JK168" s="944">
        <f t="shared" si="1831"/>
        <v>3</v>
      </c>
      <c r="JL168" s="944">
        <f t="shared" si="1831"/>
        <v>0</v>
      </c>
      <c r="JM168" s="944">
        <f t="shared" si="1831"/>
        <v>0</v>
      </c>
      <c r="JN168" s="944">
        <f t="shared" si="1831"/>
        <v>0</v>
      </c>
      <c r="JO168" s="1231">
        <f t="shared" si="1831"/>
        <v>0</v>
      </c>
      <c r="JP168" s="942">
        <f t="shared" si="1831"/>
        <v>0</v>
      </c>
      <c r="JQ168" s="943">
        <f t="shared" si="1831"/>
        <v>0</v>
      </c>
      <c r="JR168" s="944">
        <f t="shared" si="1831"/>
        <v>0.4</v>
      </c>
      <c r="JS168" s="944">
        <f t="shared" si="1831"/>
        <v>1.256</v>
      </c>
      <c r="JT168" s="944">
        <f t="shared" si="1831"/>
        <v>0</v>
      </c>
      <c r="JU168" s="944">
        <f t="shared" si="1831"/>
        <v>0</v>
      </c>
      <c r="JV168" s="945">
        <f t="shared" si="1831"/>
        <v>0</v>
      </c>
      <c r="JW168" s="945">
        <f t="shared" si="1831"/>
        <v>0.74980000000000002</v>
      </c>
      <c r="JX168" s="945">
        <f t="shared" si="1831"/>
        <v>0.79979</v>
      </c>
      <c r="JY168" s="945">
        <f t="shared" si="1831"/>
        <v>4.0000000000000001E-3</v>
      </c>
      <c r="JZ168" s="945">
        <f t="shared" si="1831"/>
        <v>0.44988</v>
      </c>
      <c r="KA168" s="945">
        <f t="shared" si="1831"/>
        <v>0.13496</v>
      </c>
      <c r="KB168" s="945">
        <f t="shared" si="1831"/>
        <v>0.22994000000000001</v>
      </c>
      <c r="KC168" s="945">
        <f t="shared" si="1831"/>
        <v>9.6492000000000004</v>
      </c>
      <c r="KD168" s="946">
        <f t="shared" si="1831"/>
        <v>4.6543000000000001</v>
      </c>
      <c r="KE168" s="946">
        <f t="shared" si="1831"/>
        <v>0</v>
      </c>
      <c r="KF168" s="946">
        <f t="shared" si="1831"/>
        <v>0</v>
      </c>
      <c r="KG168" s="946">
        <f t="shared" si="1831"/>
        <v>0</v>
      </c>
      <c r="KH168" s="946">
        <f t="shared" si="1831"/>
        <v>0</v>
      </c>
      <c r="KI168" s="946">
        <f t="shared" si="1831"/>
        <v>0</v>
      </c>
      <c r="KJ168" s="946">
        <f t="shared" si="1831"/>
        <v>0</v>
      </c>
      <c r="KK168" s="946">
        <f t="shared" si="1831"/>
        <v>0</v>
      </c>
      <c r="KL168" s="946">
        <f t="shared" si="1831"/>
        <v>0</v>
      </c>
      <c r="KM168" s="946">
        <f t="shared" si="1831"/>
        <v>0</v>
      </c>
      <c r="KN168" s="946">
        <f t="shared" si="1831"/>
        <v>0</v>
      </c>
      <c r="KO168" s="946">
        <f t="shared" si="1831"/>
        <v>0</v>
      </c>
      <c r="KP168" s="946">
        <f t="shared" si="1831"/>
        <v>0</v>
      </c>
      <c r="KQ168" s="946">
        <f t="shared" si="1831"/>
        <v>0</v>
      </c>
      <c r="KR168" s="898"/>
      <c r="KS168" s="898"/>
      <c r="KT168" s="898"/>
      <c r="KU168" s="898"/>
      <c r="KV168" s="898"/>
      <c r="KW168" s="898"/>
      <c r="KX168" s="898"/>
      <c r="KY168" s="898"/>
      <c r="KZ168" s="1363"/>
      <c r="LA168" s="1217">
        <f t="shared" ref="LA168:MM168" si="1832">SUM(JA168/$DO$28)</f>
        <v>0</v>
      </c>
      <c r="LB168" s="1217">
        <f t="shared" si="1832"/>
        <v>0</v>
      </c>
      <c r="LC168" s="1217">
        <f t="shared" si="1832"/>
        <v>0</v>
      </c>
      <c r="LD168" s="545">
        <f t="shared" si="1832"/>
        <v>0</v>
      </c>
      <c r="LE168" s="545">
        <f t="shared" si="1832"/>
        <v>0</v>
      </c>
      <c r="LF168" s="329">
        <f t="shared" si="1832"/>
        <v>0</v>
      </c>
      <c r="LG168" s="550">
        <f t="shared" si="1832"/>
        <v>0</v>
      </c>
      <c r="LH168" s="550">
        <f t="shared" si="1832"/>
        <v>0</v>
      </c>
      <c r="LI168" s="550">
        <f t="shared" si="1832"/>
        <v>0</v>
      </c>
      <c r="LJ168" s="550">
        <f t="shared" si="1832"/>
        <v>0</v>
      </c>
      <c r="LK168" s="550">
        <f t="shared" si="1832"/>
        <v>3</v>
      </c>
      <c r="LL168" s="550">
        <f t="shared" si="1832"/>
        <v>0</v>
      </c>
      <c r="LM168" s="550">
        <f t="shared" si="1832"/>
        <v>0</v>
      </c>
      <c r="LN168" s="550">
        <f t="shared" si="1832"/>
        <v>0</v>
      </c>
      <c r="LO168" s="1217">
        <f t="shared" si="1832"/>
        <v>0</v>
      </c>
      <c r="LP168" s="1217">
        <f t="shared" si="1832"/>
        <v>0</v>
      </c>
      <c r="LQ168" s="1217">
        <f t="shared" si="1832"/>
        <v>0</v>
      </c>
      <c r="LR168" s="550">
        <f t="shared" si="1832"/>
        <v>0.4</v>
      </c>
      <c r="LS168" s="550">
        <f t="shared" si="1832"/>
        <v>1.256</v>
      </c>
      <c r="LT168" s="550">
        <f t="shared" si="1832"/>
        <v>0</v>
      </c>
      <c r="LU168" s="550">
        <f t="shared" si="1832"/>
        <v>0</v>
      </c>
      <c r="LV168" s="932">
        <f t="shared" si="1832"/>
        <v>0</v>
      </c>
      <c r="LW168" s="932">
        <f t="shared" si="1832"/>
        <v>0.74980000000000002</v>
      </c>
      <c r="LX168" s="932">
        <f t="shared" si="1832"/>
        <v>0.79979</v>
      </c>
      <c r="LY168" s="932">
        <f t="shared" si="1832"/>
        <v>4.0000000000000001E-3</v>
      </c>
      <c r="LZ168" s="932">
        <f t="shared" si="1832"/>
        <v>0.44988</v>
      </c>
      <c r="MA168" s="932">
        <f t="shared" si="1832"/>
        <v>0.13496</v>
      </c>
      <c r="MB168" s="932">
        <f t="shared" si="1832"/>
        <v>0.22994000000000001</v>
      </c>
      <c r="MC168" s="932">
        <f t="shared" si="1832"/>
        <v>9.6492000000000004</v>
      </c>
      <c r="MD168" s="932">
        <f t="shared" si="1832"/>
        <v>4.6543000000000001</v>
      </c>
      <c r="ME168" s="327">
        <f t="shared" si="1832"/>
        <v>0</v>
      </c>
      <c r="MF168" s="327">
        <f t="shared" si="1832"/>
        <v>0</v>
      </c>
      <c r="MG168" s="327">
        <f t="shared" si="1832"/>
        <v>0</v>
      </c>
      <c r="MH168" s="327">
        <f t="shared" si="1832"/>
        <v>0</v>
      </c>
      <c r="MI168" s="327">
        <f t="shared" si="1832"/>
        <v>0</v>
      </c>
      <c r="MJ168" s="327">
        <f t="shared" si="1832"/>
        <v>0</v>
      </c>
      <c r="MK168" s="327">
        <f t="shared" si="1832"/>
        <v>0</v>
      </c>
      <c r="ML168" s="327">
        <f t="shared" si="1832"/>
        <v>0</v>
      </c>
      <c r="MM168" s="327">
        <f t="shared" si="1832"/>
        <v>0</v>
      </c>
      <c r="MN168" s="327">
        <f t="shared" ref="MN168:MP168" si="1833">SUM(KN168/$DO$28)</f>
        <v>0</v>
      </c>
      <c r="MO168" s="327">
        <f t="shared" si="1833"/>
        <v>0</v>
      </c>
      <c r="MP168" s="327">
        <f t="shared" si="1833"/>
        <v>0</v>
      </c>
      <c r="MQ168" s="327">
        <f>SUM(KQ168/$DO$28)</f>
        <v>0</v>
      </c>
    </row>
    <row r="169" spans="1:355" s="317" customFormat="1" ht="3.75" customHeight="1" collapsed="1" thickTop="1" thickBot="1" x14ac:dyDescent="0.3">
      <c r="A169" s="382"/>
      <c r="B169" s="319"/>
      <c r="C169" s="319"/>
      <c r="D169" s="319"/>
      <c r="E169" s="319"/>
      <c r="F169" s="319"/>
      <c r="G169" s="319"/>
      <c r="H169" s="319"/>
      <c r="I169" s="319"/>
      <c r="J169" s="319"/>
      <c r="K169" s="319"/>
      <c r="L169" s="319"/>
      <c r="M169" s="617"/>
      <c r="N169" s="618"/>
      <c r="O169" s="1534"/>
      <c r="P169" s="319"/>
      <c r="Q169" s="617"/>
      <c r="R169" s="618"/>
      <c r="S169" s="1534"/>
      <c r="T169" s="319"/>
      <c r="U169" s="617"/>
      <c r="V169" s="618"/>
      <c r="W169" s="1534"/>
      <c r="X169" s="319"/>
      <c r="Y169" s="617"/>
      <c r="Z169" s="618"/>
      <c r="AA169" s="1534"/>
      <c r="AB169" s="319"/>
      <c r="AC169" s="617"/>
      <c r="AD169" s="618"/>
      <c r="AE169" s="1534"/>
      <c r="AF169" s="319"/>
      <c r="AG169" s="617"/>
      <c r="AH169" s="618"/>
      <c r="AI169" s="1534"/>
      <c r="AJ169" s="319"/>
      <c r="AK169" s="617"/>
      <c r="AL169" s="618"/>
      <c r="AM169" s="1534"/>
      <c r="AN169" s="319"/>
      <c r="AO169" s="617"/>
      <c r="AP169" s="618"/>
      <c r="AQ169" s="1534"/>
      <c r="AR169" s="319"/>
      <c r="AS169" s="617"/>
      <c r="AT169" s="618"/>
      <c r="AU169" s="1534"/>
      <c r="AV169" s="319"/>
      <c r="AW169" s="617"/>
      <c r="AX169" s="618"/>
      <c r="AY169" s="1534"/>
      <c r="AZ169" s="319"/>
      <c r="BA169" s="617"/>
      <c r="BB169" s="319"/>
      <c r="BC169" s="649"/>
      <c r="BD169" s="319"/>
      <c r="BE169" s="617"/>
      <c r="BF169" s="319"/>
      <c r="BG169" s="319"/>
      <c r="BH169" s="319"/>
      <c r="BI169" s="319"/>
      <c r="BJ169" s="319"/>
      <c r="BK169" s="649"/>
      <c r="BL169" s="1596"/>
      <c r="BM169" s="1596"/>
      <c r="BN169" s="1596"/>
      <c r="BO169" s="1596"/>
      <c r="BP169" s="1596"/>
      <c r="BQ169" s="1484"/>
      <c r="BR169" s="323"/>
      <c r="BS169" s="697"/>
      <c r="BT169" s="686"/>
      <c r="BU169" s="1149"/>
      <c r="BV169" s="1149"/>
      <c r="BW169" s="686"/>
      <c r="BX169" s="686"/>
      <c r="BY169" s="686"/>
      <c r="BZ169" s="686"/>
      <c r="CA169" s="686"/>
      <c r="CB169" s="686"/>
      <c r="CC169" s="686"/>
      <c r="CD169" s="686"/>
      <c r="CE169" s="686"/>
      <c r="CF169" s="686"/>
      <c r="CG169" s="686"/>
      <c r="CH169" s="686"/>
      <c r="CI169" s="686"/>
      <c r="CJ169" s="686"/>
      <c r="CK169" s="686"/>
      <c r="CL169" s="686"/>
      <c r="CM169" s="686"/>
      <c r="CN169" s="686"/>
      <c r="CO169" s="686"/>
      <c r="CP169" s="686"/>
      <c r="CQ169" s="686"/>
      <c r="CR169" s="686"/>
      <c r="CS169" s="686"/>
      <c r="CT169" s="686"/>
      <c r="CU169" s="686"/>
      <c r="CV169" s="686"/>
      <c r="CW169" s="686"/>
      <c r="CX169" s="686"/>
      <c r="CY169" s="686"/>
      <c r="CZ169" s="686"/>
      <c r="DA169" s="686"/>
      <c r="DB169" s="686"/>
      <c r="DC169" s="686"/>
      <c r="DD169" s="686"/>
      <c r="DE169" s="686"/>
      <c r="DF169" s="686"/>
      <c r="DG169" s="686"/>
      <c r="DH169" s="686"/>
      <c r="DI169" s="686"/>
      <c r="DJ169" s="686"/>
      <c r="DK169" s="686"/>
      <c r="DL169" s="686"/>
      <c r="DM169" s="686"/>
      <c r="DN169" s="933"/>
      <c r="DT169" s="218"/>
      <c r="EM169" s="900"/>
      <c r="EN169" s="900"/>
      <c r="EO169" s="900"/>
      <c r="EP169" s="900"/>
      <c r="EQ169" s="900"/>
      <c r="ER169" s="900"/>
      <c r="ES169" s="900"/>
      <c r="ET169" s="900"/>
      <c r="EU169" s="900"/>
      <c r="EV169" s="900"/>
      <c r="EW169" s="900"/>
      <c r="EX169" s="900"/>
      <c r="EY169" s="900"/>
      <c r="EZ169" s="1347"/>
      <c r="FA169" s="686"/>
      <c r="FB169" s="686"/>
      <c r="FC169" s="686"/>
      <c r="FD169" s="686"/>
      <c r="FE169" s="686"/>
      <c r="FF169" s="686"/>
      <c r="FG169" s="686"/>
      <c r="FH169" s="686"/>
      <c r="FI169" s="686"/>
      <c r="FJ169" s="686"/>
      <c r="FK169" s="686"/>
      <c r="FL169" s="686"/>
      <c r="FM169" s="686"/>
      <c r="FN169" s="686"/>
      <c r="FO169" s="686"/>
      <c r="FP169" s="686"/>
      <c r="FQ169" s="686"/>
      <c r="FR169" s="686"/>
      <c r="FS169" s="686"/>
      <c r="FT169" s="686"/>
      <c r="FU169" s="686"/>
      <c r="FV169" s="686"/>
      <c r="FW169" s="686"/>
      <c r="FX169" s="686"/>
      <c r="FY169" s="686"/>
      <c r="FZ169" s="686"/>
      <c r="GA169" s="686"/>
      <c r="GB169" s="686"/>
      <c r="GC169" s="686"/>
      <c r="GD169" s="686"/>
      <c r="GE169" s="686"/>
      <c r="GF169" s="686"/>
      <c r="GG169" s="686"/>
      <c r="GH169" s="686"/>
      <c r="GI169" s="686"/>
      <c r="GJ169" s="686"/>
      <c r="GK169" s="686"/>
      <c r="GL169" s="686"/>
      <c r="GM169" s="686"/>
      <c r="GN169" s="686"/>
      <c r="GO169" s="686"/>
      <c r="GP169" s="686"/>
      <c r="GQ169" s="686"/>
      <c r="GR169" s="900"/>
      <c r="GS169" s="900"/>
      <c r="GT169" s="900"/>
      <c r="GU169" s="900"/>
      <c r="GV169" s="900"/>
      <c r="GW169" s="900"/>
      <c r="GX169" s="900"/>
      <c r="GY169" s="900"/>
      <c r="GZ169" s="1375"/>
      <c r="HA169" s="686"/>
      <c r="HB169" s="686"/>
      <c r="HC169" s="686"/>
      <c r="HD169" s="686"/>
      <c r="HE169" s="686"/>
      <c r="HF169" s="686"/>
      <c r="HG169" s="686"/>
      <c r="HH169" s="686"/>
      <c r="HI169" s="686"/>
      <c r="HJ169" s="686"/>
      <c r="HK169" s="686"/>
      <c r="HL169" s="686"/>
      <c r="HM169" s="686"/>
      <c r="HN169" s="686"/>
      <c r="HO169" s="686"/>
      <c r="HP169" s="686"/>
      <c r="HQ169" s="686"/>
      <c r="HR169" s="686"/>
      <c r="HS169" s="686"/>
      <c r="HT169" s="686"/>
      <c r="HU169" s="686"/>
      <c r="HV169" s="686"/>
      <c r="HW169" s="686"/>
      <c r="HX169" s="686"/>
      <c r="HY169" s="686"/>
      <c r="HZ169" s="686"/>
      <c r="IA169" s="686"/>
      <c r="IB169" s="686"/>
      <c r="IC169" s="686"/>
      <c r="ID169" s="686"/>
      <c r="IE169" s="686"/>
      <c r="IF169" s="686"/>
      <c r="IG169" s="686"/>
      <c r="IH169" s="686"/>
      <c r="II169" s="686"/>
      <c r="IJ169" s="686"/>
      <c r="IK169" s="686"/>
      <c r="IL169" s="686"/>
      <c r="IM169" s="686"/>
      <c r="IN169" s="686"/>
      <c r="IO169" s="686"/>
      <c r="IP169" s="686"/>
      <c r="IQ169" s="686"/>
      <c r="IR169" s="900"/>
      <c r="IS169" s="900"/>
      <c r="IT169" s="900"/>
      <c r="IU169" s="900"/>
      <c r="IV169" s="900"/>
      <c r="IW169" s="900"/>
      <c r="IX169" s="900"/>
      <c r="IY169" s="900"/>
      <c r="IZ169" s="1363"/>
      <c r="JA169" s="686"/>
      <c r="JB169" s="686"/>
      <c r="JC169" s="686"/>
      <c r="JD169" s="686"/>
      <c r="JE169" s="686"/>
      <c r="JF169" s="686"/>
      <c r="JG169" s="686"/>
      <c r="JH169" s="686"/>
      <c r="JI169" s="686"/>
      <c r="JJ169" s="686"/>
      <c r="JK169" s="686"/>
      <c r="JL169" s="686"/>
      <c r="JM169" s="686"/>
      <c r="JN169" s="686"/>
      <c r="JO169" s="686"/>
      <c r="JP169" s="686"/>
      <c r="JQ169" s="686"/>
      <c r="JR169" s="686"/>
      <c r="JS169" s="686"/>
      <c r="JT169" s="686"/>
      <c r="JU169" s="686"/>
      <c r="JV169" s="686"/>
      <c r="JW169" s="686"/>
      <c r="JX169" s="686"/>
      <c r="JY169" s="686"/>
      <c r="JZ169" s="686"/>
      <c r="KA169" s="686"/>
      <c r="KB169" s="686"/>
      <c r="KC169" s="686"/>
      <c r="KD169" s="686"/>
      <c r="KE169" s="686"/>
      <c r="KF169" s="686"/>
      <c r="KG169" s="686"/>
      <c r="KH169" s="686"/>
      <c r="KI169" s="686"/>
      <c r="KJ169" s="686"/>
      <c r="KK169" s="686"/>
      <c r="KL169" s="686"/>
      <c r="KM169" s="686"/>
      <c r="KN169" s="686"/>
      <c r="KO169" s="686"/>
      <c r="KP169" s="686"/>
      <c r="KQ169" s="686"/>
      <c r="KR169" s="900"/>
      <c r="KS169" s="900"/>
      <c r="KT169" s="900"/>
      <c r="KU169" s="900"/>
      <c r="KV169" s="900"/>
      <c r="KW169" s="900"/>
      <c r="KX169" s="900"/>
      <c r="KY169" s="900"/>
      <c r="KZ169" s="1363"/>
      <c r="LA169" s="686"/>
      <c r="LB169" s="686"/>
      <c r="LC169" s="686"/>
      <c r="LD169" s="686"/>
      <c r="LE169" s="686"/>
      <c r="LF169" s="686"/>
      <c r="LG169" s="686"/>
      <c r="LH169" s="686"/>
      <c r="LI169" s="686"/>
      <c r="LJ169" s="686"/>
      <c r="LK169" s="686"/>
      <c r="LL169" s="686"/>
      <c r="LM169" s="686"/>
      <c r="LN169" s="686"/>
      <c r="LO169" s="686"/>
      <c r="LP169" s="686"/>
      <c r="LQ169" s="686"/>
      <c r="LR169" s="686"/>
      <c r="LS169" s="686"/>
      <c r="LT169" s="686"/>
      <c r="LU169" s="686"/>
      <c r="LV169" s="686"/>
      <c r="LW169" s="686"/>
      <c r="LX169" s="686"/>
      <c r="LY169" s="686"/>
      <c r="LZ169" s="686"/>
      <c r="MA169" s="686"/>
      <c r="MB169" s="686"/>
      <c r="MC169" s="686"/>
      <c r="MD169" s="686"/>
      <c r="ME169" s="686"/>
      <c r="MF169" s="686"/>
      <c r="MG169" s="686"/>
      <c r="MH169" s="686"/>
      <c r="MI169" s="686"/>
      <c r="MJ169" s="686"/>
      <c r="MK169" s="686"/>
      <c r="ML169" s="686"/>
      <c r="MM169" s="686"/>
      <c r="MN169" s="686"/>
      <c r="MO169" s="686"/>
      <c r="MP169" s="686"/>
      <c r="MQ169" s="686"/>
    </row>
    <row r="170" spans="1:355" s="317" customFormat="1" ht="11.25" customHeight="1" thickTop="1" thickBot="1" x14ac:dyDescent="0.25">
      <c r="A170" s="379">
        <v>7</v>
      </c>
      <c r="B170" s="1906" t="s">
        <v>16</v>
      </c>
      <c r="C170" s="1907"/>
      <c r="D170" s="776">
        <v>8</v>
      </c>
      <c r="E170" s="661">
        <v>30</v>
      </c>
      <c r="F170" s="319"/>
      <c r="G170" s="1906" t="s">
        <v>1010</v>
      </c>
      <c r="H170" s="1907"/>
      <c r="I170" s="776">
        <v>8</v>
      </c>
      <c r="J170" s="646">
        <v>1</v>
      </c>
      <c r="K170" s="319"/>
      <c r="L170" s="1940" t="s">
        <v>1316</v>
      </c>
      <c r="M170" s="1941"/>
      <c r="N170" s="1942"/>
      <c r="O170" s="1536">
        <f>SUM($BH$6,$N171)</f>
        <v>18.996702774108325</v>
      </c>
      <c r="P170" s="647">
        <v>50000</v>
      </c>
      <c r="Q170" s="623" t="s">
        <v>825</v>
      </c>
      <c r="R170" s="762">
        <f>(P170/64.55337)</f>
        <v>774.55290095621649</v>
      </c>
      <c r="S170" s="1536">
        <f>SUM($O170,$R171)</f>
        <v>167.49248585723035</v>
      </c>
      <c r="T170" s="1849" t="str">
        <f>IF($BN$5="ON","76F                25c",IF($BN$5="OFF","76F                25c"))</f>
        <v>76F                25c</v>
      </c>
      <c r="U170" s="1850"/>
      <c r="V170" s="1851"/>
      <c r="W170" s="1536">
        <f>SUM($S170,$V171)</f>
        <v>365.88880756793918</v>
      </c>
      <c r="X170" s="1849" t="str">
        <f>IF($BN$5="ON","64F                18c",IF($BN$5="OFF","64F                18c"))</f>
        <v>64F                18c</v>
      </c>
      <c r="Y170" s="1850"/>
      <c r="Z170" s="1851"/>
      <c r="AA170" s="1536">
        <f>SUM($W170,$Z171)</f>
        <v>459.03892352660938</v>
      </c>
      <c r="AB170" s="1849" t="str">
        <f>IF($BN$5="ON","55%                40%",IF($BN$5="OFF","55%                40%"))</f>
        <v>55%                40%</v>
      </c>
      <c r="AC170" s="1850"/>
      <c r="AD170" s="1851"/>
      <c r="AE170" s="1536">
        <f>SUM($AA170,$AD171)</f>
        <v>741.21991766847145</v>
      </c>
      <c r="AF170" s="1939" t="s">
        <v>1359</v>
      </c>
      <c r="AG170" s="1850"/>
      <c r="AH170" s="1851"/>
      <c r="AI170" s="1536">
        <f>SUM($AE170,$AH171)</f>
        <v>812.82740673136141</v>
      </c>
      <c r="AJ170" s="1939" t="s">
        <v>11</v>
      </c>
      <c r="AK170" s="1850"/>
      <c r="AL170" s="1851"/>
      <c r="AM170" s="1536">
        <f>SUM($AI170,$AL171)</f>
        <v>829.97932637456745</v>
      </c>
      <c r="AN170" s="1939" t="s">
        <v>979</v>
      </c>
      <c r="AO170" s="1850"/>
      <c r="AP170" s="1851"/>
      <c r="AQ170" s="1536">
        <f>SUM($AM170,$AP171)</f>
        <v>829.97932637456745</v>
      </c>
      <c r="AR170" s="1849" t="str">
        <f>IF($BN$5="ON","68F                20c",IF($BN$5="OFF","68F                20c"))</f>
        <v>68F                20c</v>
      </c>
      <c r="AS170" s="1850"/>
      <c r="AT170" s="1851"/>
      <c r="AU170" s="1536">
        <f>SUM($AQ170,$AT171)</f>
        <v>829.97932637456745</v>
      </c>
      <c r="AV170" s="1849" t="str">
        <f>IF($BN$5="ON","1200 PPM co2",IF($BN$5="OFF","1200 PPM co2"))</f>
        <v>1200 PPM co2</v>
      </c>
      <c r="AW170" s="1850"/>
      <c r="AX170" s="1851"/>
      <c r="AY170" s="1536">
        <f>SUM($AU170,$AX171,$AX172)</f>
        <v>829.97932637456745</v>
      </c>
      <c r="AZ170" s="745">
        <f>EE$331</f>
        <v>0.5</v>
      </c>
      <c r="BA170" s="728">
        <f>(E170*AZ170)*(J170)</f>
        <v>15</v>
      </c>
      <c r="BB170" s="729">
        <f>IF($BI$6="ON",$BR185,IF($BI$6="OFF",$BS185))</f>
        <v>29.98678996036988</v>
      </c>
      <c r="BC170" s="894">
        <f>SUM($AY170,$BB170,$BB171,$BB172)</f>
        <v>859.96611633493728</v>
      </c>
      <c r="BD170" s="1937">
        <v>5.9</v>
      </c>
      <c r="BE170" s="1938"/>
      <c r="BF170" s="319"/>
      <c r="BG170" s="623">
        <v>1.5</v>
      </c>
      <c r="BH170" s="623">
        <v>1.6</v>
      </c>
      <c r="BI170" s="1014" t="str">
        <f>BG170*500&amp;"-"&amp;BH170*500</f>
        <v>750-800</v>
      </c>
      <c r="BJ170" s="1014" t="str">
        <f>BG170*640&amp;"-"&amp;BH170*640</f>
        <v>960-1024</v>
      </c>
      <c r="BK170" s="1014" t="str">
        <f>BG170*700&amp;"-"&amp;BH170*700</f>
        <v>1050-1120</v>
      </c>
      <c r="BL170" s="1591">
        <v>1</v>
      </c>
      <c r="BM170" s="1591">
        <v>1</v>
      </c>
      <c r="BN170" s="1591">
        <v>2</v>
      </c>
      <c r="BO170" s="1592">
        <v>0.25</v>
      </c>
      <c r="BP170" s="1592">
        <v>0.5</v>
      </c>
      <c r="BQ170" s="1484"/>
      <c r="BR170" s="921">
        <f>SUM($BR174:$BR188)</f>
        <v>859.96611633493728</v>
      </c>
      <c r="BS170" s="1293">
        <f>SUM($CK170:$DM170)</f>
        <v>572.69592198506518</v>
      </c>
      <c r="BT170" s="1288">
        <f>SUM($CK170:$DM170)/500</f>
        <v>1.1453918439701303</v>
      </c>
      <c r="BU170" s="1150" t="str">
        <f>$B170</f>
        <v>Mid Bloom</v>
      </c>
      <c r="BV170" s="1152">
        <f>SUM(CK170:DM170)</f>
        <v>572.69592198506518</v>
      </c>
      <c r="BW170" s="1247">
        <f t="shared" ref="BW170:CD170" si="1834">SUM(HA174:HA188)*1000</f>
        <v>5.8171639772515089</v>
      </c>
      <c r="BX170" s="1247">
        <f t="shared" si="1834"/>
        <v>87.696643002003512</v>
      </c>
      <c r="BY170" s="1247">
        <f t="shared" si="1834"/>
        <v>0</v>
      </c>
      <c r="BZ170" s="1247">
        <f t="shared" si="1834"/>
        <v>77.892549695691557</v>
      </c>
      <c r="CA170" s="1247">
        <f t="shared" si="1834"/>
        <v>0</v>
      </c>
      <c r="CB170" s="1247">
        <f t="shared" si="1834"/>
        <v>175.00401160596704</v>
      </c>
      <c r="CC170" s="1247">
        <f t="shared" si="1834"/>
        <v>0</v>
      </c>
      <c r="CD170" s="1247">
        <f t="shared" si="1834"/>
        <v>0</v>
      </c>
      <c r="CE170" s="1247">
        <f t="shared" ref="CE170:CJ170" si="1835">SUM(HI174:HI188)*1000</f>
        <v>0</v>
      </c>
      <c r="CF170" s="1247">
        <f t="shared" si="1835"/>
        <v>0</v>
      </c>
      <c r="CG170" s="1247">
        <f t="shared" si="1835"/>
        <v>0.26417437252311754</v>
      </c>
      <c r="CH170" s="1247">
        <f t="shared" si="1835"/>
        <v>0</v>
      </c>
      <c r="CI170" s="1247">
        <f t="shared" si="1835"/>
        <v>0</v>
      </c>
      <c r="CJ170" s="1247">
        <f t="shared" si="1835"/>
        <v>27.097490092470281</v>
      </c>
      <c r="CK170" s="1202">
        <f>SUM(HO174:HO188)*1000+SUM(HA174:HA188)*1000+SUM(HB174:HB188)*1000+SUM(HC174:HC188)*1000</f>
        <v>93.513806979255023</v>
      </c>
      <c r="CL170" s="1202">
        <f>SUM(HP174:HP188)*1000+SUM(HD174:HD188)*1000+SUM(HE174:HE188)*1000</f>
        <v>77.892549695691557</v>
      </c>
      <c r="CM170" s="1202">
        <f>SUM(HQ174:HQ188)*1000+SUM(HF174:HF188)*1000</f>
        <v>175.00401160596704</v>
      </c>
      <c r="CN170" s="1202">
        <f>SUM(HR174:HR189)*1000+SUM(HG174:HG189)*1000+SUM(HH174:HH189)*1000</f>
        <v>57.206207497090119</v>
      </c>
      <c r="CO170" s="1202">
        <f>SUM(HS174:HS188)*1000+SUM(HI174:HI188)*1000+SUM(HJ174:HJ188)*1000</f>
        <v>91.730652003580829</v>
      </c>
      <c r="CP170" s="1202">
        <f>SUM(HT174:HT189)*1000+SUM(HK174:HK189)*1000+SUM(HL174:HL189)*1000</f>
        <v>38.047505291868582</v>
      </c>
      <c r="CQ170" s="1202">
        <f>SUM(HU174:HU188)*1000+SUM(HM174:HM188)*1000+SUM(HN174:HN188)*1000</f>
        <v>27.097490092470281</v>
      </c>
      <c r="CR170" s="1202">
        <f t="shared" ref="CR170:DF170" si="1836">SUM(HV174:HV188)*1000</f>
        <v>6.1935366783643286E-3</v>
      </c>
      <c r="CS170" s="1202">
        <f t="shared" si="1836"/>
        <v>2.0260740704547078</v>
      </c>
      <c r="CT170" s="1202">
        <f t="shared" si="1836"/>
        <v>0.83065881975188849</v>
      </c>
      <c r="CU170" s="1202">
        <f t="shared" si="1836"/>
        <v>1.3740570178117403E-2</v>
      </c>
      <c r="CV170" s="1202">
        <f t="shared" si="1836"/>
        <v>0.30466475292688749</v>
      </c>
      <c r="CW170" s="1202">
        <f t="shared" si="1836"/>
        <v>0.17617192247085325</v>
      </c>
      <c r="CX170" s="1202">
        <f t="shared" si="1836"/>
        <v>0.18462106381827731</v>
      </c>
      <c r="CY170" s="1202">
        <f t="shared" si="1836"/>
        <v>2.5493262879788641</v>
      </c>
      <c r="CZ170" s="1202">
        <f t="shared" si="1836"/>
        <v>1.229669749009247</v>
      </c>
      <c r="DA170" s="1202">
        <f t="shared" si="1836"/>
        <v>0.37729012172666271</v>
      </c>
      <c r="DB170" s="1202">
        <f t="shared" si="1836"/>
        <v>3.9948365829881931</v>
      </c>
      <c r="DC170" s="1202">
        <f t="shared" si="1836"/>
        <v>0.51045134115960256</v>
      </c>
      <c r="DD170" s="1202">
        <f t="shared" si="1836"/>
        <v>0</v>
      </c>
      <c r="DE170" s="1202">
        <f t="shared" si="1836"/>
        <v>0</v>
      </c>
      <c r="DF170" s="1202">
        <f t="shared" si="1836"/>
        <v>0</v>
      </c>
      <c r="DG170" s="1202">
        <f>SUM(IK174:IK188)*1000</f>
        <v>0</v>
      </c>
      <c r="DH170" s="1202">
        <f>SUM(IL174:IL188)*1000</f>
        <v>0</v>
      </c>
      <c r="DI170" s="1202">
        <f>SUM(IM174:IM188)*1000</f>
        <v>0</v>
      </c>
      <c r="DJ170" s="1202">
        <f t="shared" ref="DJ170:DL170" si="1837">SUM(IN174:IN188)*1000</f>
        <v>0</v>
      </c>
      <c r="DK170" s="1202">
        <f t="shared" si="1837"/>
        <v>0</v>
      </c>
      <c r="DL170" s="1202">
        <f t="shared" si="1837"/>
        <v>0</v>
      </c>
      <c r="DM170" s="1202">
        <f t="shared" ref="DM170" si="1838">SUM(IQ174:IQ188)*1000</f>
        <v>0</v>
      </c>
      <c r="DN170" s="933"/>
      <c r="DT170" s="894"/>
      <c r="EM170" s="618"/>
      <c r="EN170" s="618"/>
      <c r="EO170" s="618"/>
      <c r="EP170" s="618"/>
      <c r="EQ170" s="618"/>
      <c r="ER170" s="618"/>
      <c r="ES170" s="618"/>
      <c r="ET170" s="618"/>
      <c r="EU170" s="618"/>
      <c r="EV170" s="618"/>
      <c r="EW170" s="618"/>
      <c r="EX170" s="618"/>
      <c r="EY170" s="618"/>
      <c r="EZ170" s="1347"/>
      <c r="FA170" s="1223" t="s">
        <v>1872</v>
      </c>
      <c r="FB170" s="908"/>
      <c r="FC170" s="757"/>
      <c r="FD170" s="938"/>
      <c r="FE170" s="938"/>
      <c r="FF170" s="1080"/>
      <c r="FG170" s="319"/>
      <c r="FH170" s="319"/>
      <c r="FI170" s="319"/>
      <c r="FJ170" s="319"/>
      <c r="FK170" s="319"/>
      <c r="FL170" s="319"/>
      <c r="FM170" s="319"/>
      <c r="FN170" s="319"/>
      <c r="FO170" s="1841" t="s">
        <v>1873</v>
      </c>
      <c r="FP170" s="1842"/>
      <c r="FQ170" s="1842"/>
      <c r="FR170" s="1842"/>
      <c r="FS170" s="1842"/>
      <c r="FT170" s="1842"/>
      <c r="FU170" s="1842"/>
      <c r="FV170" s="319"/>
      <c r="FW170" s="319"/>
      <c r="FX170" s="319"/>
      <c r="FY170" s="319"/>
      <c r="FZ170" s="319"/>
      <c r="GA170" s="319"/>
      <c r="GB170" s="319"/>
      <c r="GC170" s="319"/>
      <c r="GD170" s="319"/>
      <c r="GE170" s="319"/>
      <c r="GF170" s="319"/>
      <c r="GG170" s="319"/>
      <c r="GH170" s="319"/>
      <c r="GI170" s="319"/>
      <c r="GJ170" s="319"/>
      <c r="GK170" s="319"/>
      <c r="GL170" s="319"/>
      <c r="GM170" s="319"/>
      <c r="GN170" s="319"/>
      <c r="GO170" s="319"/>
      <c r="GP170" s="319"/>
      <c r="GQ170" s="319"/>
      <c r="GR170" s="618"/>
      <c r="GS170" s="618"/>
      <c r="GT170" s="618"/>
      <c r="GU170" s="618"/>
      <c r="GV170" s="618"/>
      <c r="GW170" s="618"/>
      <c r="GX170" s="618"/>
      <c r="GY170" s="618"/>
      <c r="GZ170" s="1362"/>
      <c r="HA170" s="159" t="s">
        <v>1876</v>
      </c>
      <c r="HB170" s="159"/>
      <c r="HC170" s="159"/>
      <c r="HD170" s="159"/>
      <c r="HE170" s="159"/>
      <c r="HF170" s="159"/>
      <c r="HG170" s="159"/>
      <c r="HH170" s="159"/>
      <c r="HI170" s="756"/>
      <c r="HJ170" s="756"/>
      <c r="HK170" s="756"/>
      <c r="HL170" s="756"/>
      <c r="HM170" s="1213"/>
      <c r="HN170" s="1228">
        <f>SUM(HO170:IQ170)</f>
        <v>572.69592198506518</v>
      </c>
      <c r="HO170" s="1214">
        <f>SUM(HO174:HO188)*1000+SUM(HA174:HA188)*1000+SUM(HB174:HB188)*1000+SUM(HC174:HC188)*1000</f>
        <v>93.513806979255023</v>
      </c>
      <c r="HP170" s="1214">
        <f>SUM(HP174:HP188)*1000+SUM(HD174:HD188)*1000+SUM(HE174:HE188)*1000</f>
        <v>77.892549695691557</v>
      </c>
      <c r="HQ170" s="1214">
        <f>SUM(HQ174:HQ188)*1000+SUM(HF174:HF188)*1000</f>
        <v>175.00401160596704</v>
      </c>
      <c r="HR170" s="1214">
        <f>SUM(HR174:HR189)*1000+SUM(HG174:HG189)*1000+SUM(HH174:HH189)*1000</f>
        <v>57.206207497090119</v>
      </c>
      <c r="HS170" s="1214">
        <f>SUM(HS174:HS188)*1000+SUM(HI174:HI188)*1000+SUM(HJ174:HJ188)*1000</f>
        <v>91.730652003580829</v>
      </c>
      <c r="HT170" s="1214">
        <f>SUM(HT174:HT189)*1000+SUM(HK174:HK189)*1000+SUM(HL174:HL189)*1000</f>
        <v>38.047505291868582</v>
      </c>
      <c r="HU170" s="1214">
        <f>SUM(HU174:HU188)*1000+SUM(HM174:HM188)*1000+SUM(HN174:HN188)*1000</f>
        <v>27.097490092470281</v>
      </c>
      <c r="HV170" s="1214">
        <f t="shared" ref="HV170:IQ170" si="1839">SUM(HV174:HV188)*1000</f>
        <v>6.1935366783643286E-3</v>
      </c>
      <c r="HW170" s="1214">
        <f t="shared" si="1839"/>
        <v>2.0260740704547078</v>
      </c>
      <c r="HX170" s="1214">
        <f t="shared" si="1839"/>
        <v>0.83065881975188849</v>
      </c>
      <c r="HY170" s="1214">
        <f t="shared" si="1839"/>
        <v>1.3740570178117403E-2</v>
      </c>
      <c r="HZ170" s="1214">
        <f t="shared" si="1839"/>
        <v>0.30466475292688749</v>
      </c>
      <c r="IA170" s="1214">
        <f t="shared" si="1839"/>
        <v>0.17617192247085325</v>
      </c>
      <c r="IB170" s="1214">
        <f t="shared" si="1839"/>
        <v>0.18462106381827731</v>
      </c>
      <c r="IC170" s="1214">
        <f t="shared" si="1839"/>
        <v>2.5493262879788641</v>
      </c>
      <c r="ID170" s="1214">
        <f t="shared" si="1839"/>
        <v>1.229669749009247</v>
      </c>
      <c r="IE170" s="1214">
        <f t="shared" si="1839"/>
        <v>0.37729012172666271</v>
      </c>
      <c r="IF170" s="1214">
        <f t="shared" si="1839"/>
        <v>3.9948365829881931</v>
      </c>
      <c r="IG170" s="1214">
        <f t="shared" si="1839"/>
        <v>0.51045134115960256</v>
      </c>
      <c r="IH170" s="1214">
        <f t="shared" si="1839"/>
        <v>0</v>
      </c>
      <c r="II170" s="1214">
        <f t="shared" si="1839"/>
        <v>0</v>
      </c>
      <c r="IJ170" s="1214">
        <f t="shared" ref="IJ170" si="1840">SUM(IJ174:IJ188)*1000</f>
        <v>0</v>
      </c>
      <c r="IK170" s="1214">
        <f t="shared" si="1839"/>
        <v>0</v>
      </c>
      <c r="IL170" s="1214">
        <f t="shared" si="1839"/>
        <v>0</v>
      </c>
      <c r="IM170" s="1214">
        <f t="shared" si="1839"/>
        <v>0</v>
      </c>
      <c r="IN170" s="1214">
        <f t="shared" ref="IN170:IP170" si="1841">SUM(IN174:IN188)*1000</f>
        <v>0</v>
      </c>
      <c r="IO170" s="1214">
        <f t="shared" si="1841"/>
        <v>0</v>
      </c>
      <c r="IP170" s="1214">
        <f t="shared" si="1841"/>
        <v>0</v>
      </c>
      <c r="IQ170" s="1214">
        <f t="shared" si="1839"/>
        <v>0</v>
      </c>
      <c r="IR170" s="618"/>
      <c r="IS170" s="618"/>
      <c r="IT170" s="618"/>
      <c r="IU170" s="618"/>
      <c r="IV170" s="618"/>
      <c r="IW170" s="618"/>
      <c r="IX170" s="618"/>
      <c r="IY170" s="618"/>
      <c r="IZ170" s="1361"/>
      <c r="JA170" s="539" t="s">
        <v>1877</v>
      </c>
      <c r="JB170" s="319"/>
      <c r="JC170" s="319"/>
      <c r="JD170" s="319"/>
      <c r="JE170" s="319"/>
      <c r="JF170" s="319"/>
      <c r="JG170" s="319"/>
      <c r="JH170" s="319"/>
      <c r="JI170" s="319"/>
      <c r="JJ170" s="319"/>
      <c r="JK170" s="319"/>
      <c r="JL170" s="319"/>
      <c r="JM170" s="319"/>
      <c r="JN170" s="319"/>
      <c r="JO170" s="319"/>
      <c r="JP170" s="319"/>
      <c r="JQ170" s="319"/>
      <c r="JR170" s="319"/>
      <c r="JS170" s="319"/>
      <c r="JT170" s="319"/>
      <c r="JU170" s="319"/>
      <c r="JV170" s="319"/>
      <c r="JW170" s="319"/>
      <c r="JX170" s="319"/>
      <c r="JY170" s="319"/>
      <c r="JZ170" s="319"/>
      <c r="KA170" s="319"/>
      <c r="KB170" s="319"/>
      <c r="KC170" s="319"/>
      <c r="KD170" s="319"/>
      <c r="KE170" s="319"/>
      <c r="KF170" s="319"/>
      <c r="KG170" s="319"/>
      <c r="KH170" s="319"/>
      <c r="KI170" s="319"/>
      <c r="KJ170" s="319"/>
      <c r="KK170" s="319"/>
      <c r="KL170" s="319"/>
      <c r="KM170" s="319"/>
      <c r="KN170" s="319"/>
      <c r="KO170" s="319"/>
      <c r="KP170" s="319"/>
      <c r="KQ170" s="319"/>
      <c r="KR170" s="618"/>
      <c r="KS170" s="618"/>
      <c r="KT170" s="618"/>
      <c r="KU170" s="618"/>
      <c r="KV170" s="618"/>
      <c r="KW170" s="618"/>
      <c r="KX170" s="618"/>
      <c r="KY170" s="618"/>
      <c r="KZ170" s="1361"/>
      <c r="LA170" s="539" t="s">
        <v>1878</v>
      </c>
      <c r="LB170" s="319"/>
      <c r="LC170" s="319"/>
      <c r="LD170" s="319"/>
      <c r="LE170" s="319"/>
      <c r="LF170" s="319"/>
      <c r="LG170" s="319"/>
      <c r="LH170" s="319"/>
      <c r="LI170" s="319"/>
      <c r="LJ170" s="319"/>
      <c r="LK170" s="319"/>
      <c r="LL170" s="319"/>
      <c r="LM170" s="319"/>
      <c r="LN170" s="319"/>
      <c r="LO170" s="319"/>
      <c r="LP170" s="319"/>
      <c r="LQ170" s="319"/>
      <c r="LR170" s="319"/>
      <c r="LS170" s="319"/>
      <c r="LT170" s="319"/>
      <c r="LU170" s="319"/>
      <c r="LV170" s="319"/>
      <c r="LW170" s="319"/>
      <c r="LX170" s="319"/>
      <c r="LY170" s="319"/>
      <c r="LZ170" s="319"/>
      <c r="MA170" s="319"/>
      <c r="MB170" s="319"/>
      <c r="MC170" s="319"/>
      <c r="MD170" s="319"/>
      <c r="ME170" s="319"/>
      <c r="MF170" s="319"/>
      <c r="MG170" s="319"/>
      <c r="MH170" s="319"/>
      <c r="MI170" s="319"/>
      <c r="MJ170" s="319"/>
      <c r="MK170" s="319"/>
      <c r="ML170" s="319"/>
      <c r="MM170" s="319"/>
      <c r="MN170" s="319"/>
      <c r="MO170" s="319"/>
      <c r="MP170" s="319"/>
      <c r="MQ170" s="319"/>
    </row>
    <row r="171" spans="1:355" s="317" customFormat="1" ht="12.75" customHeight="1" thickTop="1" thickBot="1" x14ac:dyDescent="0.25">
      <c r="A171" s="379">
        <v>3</v>
      </c>
      <c r="B171" s="1887" t="s">
        <v>15</v>
      </c>
      <c r="C171" s="1888"/>
      <c r="D171" s="1889">
        <f>SUM(D151,D150)</f>
        <v>44293</v>
      </c>
      <c r="E171" s="1890"/>
      <c r="F171" s="319"/>
      <c r="G171" s="1887" t="s">
        <v>15</v>
      </c>
      <c r="H171" s="1888"/>
      <c r="I171" s="1889">
        <f>SUM(I151,I150)</f>
        <v>44365</v>
      </c>
      <c r="J171" s="1890"/>
      <c r="K171" s="753"/>
      <c r="L171" s="603">
        <f>EE$320</f>
        <v>0.5</v>
      </c>
      <c r="M171" s="731">
        <f>(E170*L171)*(J170)</f>
        <v>15</v>
      </c>
      <c r="N171" s="729">
        <f>IF($BI$6="ON",$BR174,IF($BI$6="OFF",$BS174))</f>
        <v>13.558454425363278</v>
      </c>
      <c r="O171" s="1536">
        <f>$BS174</f>
        <v>27.116908850726553</v>
      </c>
      <c r="P171" s="671">
        <f>EE$321</f>
        <v>1.8</v>
      </c>
      <c r="Q171" s="731">
        <f>(E170*P171)*(J170)</f>
        <v>54</v>
      </c>
      <c r="R171" s="729">
        <f>IF($BI$6="ON",$BR175,IF($BI$6="OFF",$BS175))</f>
        <v>148.49578308312203</v>
      </c>
      <c r="S171" s="1536">
        <f>$BS175</f>
        <v>44.784442517132042</v>
      </c>
      <c r="T171" s="672">
        <f>EE$322</f>
        <v>3.8</v>
      </c>
      <c r="U171" s="731">
        <f>(E170*T171)*(J170)</f>
        <v>114</v>
      </c>
      <c r="V171" s="729">
        <f>IF($BI$6="ON",$BR176,IF($BI$6="OFF",$BS176))</f>
        <v>198.39632171070883</v>
      </c>
      <c r="W171" s="1536">
        <f>$BS176</f>
        <v>136.46095492706556</v>
      </c>
      <c r="X171" s="673">
        <f>EE$323</f>
        <v>2.8</v>
      </c>
      <c r="Y171" s="731">
        <f>(E170*X171)*(J170)</f>
        <v>84</v>
      </c>
      <c r="Z171" s="729">
        <f>IF($BI$6="ON",$BR177,IF($BI$6="OFF",$BS177))</f>
        <v>93.150115958670199</v>
      </c>
      <c r="AA171" s="1536">
        <f>$BS177</f>
        <v>66.535797113335846</v>
      </c>
      <c r="AB171" s="674">
        <f>EE$324</f>
        <v>6.8</v>
      </c>
      <c r="AC171" s="731">
        <f>(E170*AB171)*(J170)</f>
        <v>204</v>
      </c>
      <c r="AD171" s="729">
        <f>IF($BI$6="ON",$BR178,IF($BI$6="OFF",$BS178))</f>
        <v>282.18099414186213</v>
      </c>
      <c r="AE171" s="1536">
        <f>$BS178</f>
        <v>165.98882008344833</v>
      </c>
      <c r="AF171" s="675">
        <f>EE$325</f>
        <v>2</v>
      </c>
      <c r="AG171" s="731">
        <f>(E170*AF171)*(J170)</f>
        <v>60</v>
      </c>
      <c r="AH171" s="729">
        <f>IF($BI$6="ON",$BR179,IF($BI$6="OFF",$BS179))</f>
        <v>71.607489062889911</v>
      </c>
      <c r="AI171" s="1536">
        <f>$BS179</f>
        <v>79.563876736544344</v>
      </c>
      <c r="AJ171" s="677">
        <f>EE$326</f>
        <v>1.5</v>
      </c>
      <c r="AK171" s="731">
        <f>(E170*AJ171)*(J170)</f>
        <v>45</v>
      </c>
      <c r="AL171" s="729">
        <f>IF($BI$6="ON",$BR180,IF($BI$6="OFF",$BS180))</f>
        <v>17.151919643206096</v>
      </c>
      <c r="AM171" s="1536">
        <f>$BS180</f>
        <v>17.151919643206096</v>
      </c>
      <c r="AN171" s="676">
        <f>EE$327</f>
        <v>0</v>
      </c>
      <c r="AO171" s="728">
        <f>(E170*AN171)*(J170)</f>
        <v>0</v>
      </c>
      <c r="AP171" s="729">
        <f>IF($BI$6="ON",$BR181,IF($BI$6="OFF",$BS181))</f>
        <v>0</v>
      </c>
      <c r="AQ171" s="1536">
        <f>$BS181</f>
        <v>0</v>
      </c>
      <c r="AR171" s="1736">
        <f>EE$328</f>
        <v>0</v>
      </c>
      <c r="AS171" s="731">
        <f>(E170*AR171)*(J170)</f>
        <v>0</v>
      </c>
      <c r="AT171" s="729">
        <f>IF($BI$6="ON",$BR182,IF($BI$6="OFF",$BS182))</f>
        <v>0</v>
      </c>
      <c r="AU171" s="1536">
        <f>$BS182</f>
        <v>0</v>
      </c>
      <c r="AV171" s="648">
        <f>EE$329</f>
        <v>0</v>
      </c>
      <c r="AW171" s="728">
        <f>(E170*AV171)*(J170)</f>
        <v>0</v>
      </c>
      <c r="AX171" s="729">
        <f>IF($BI$6="ON",$BR183,IF($BI$6="OFF",$BS183))</f>
        <v>0</v>
      </c>
      <c r="AY171" s="1536">
        <f>$BS183</f>
        <v>0</v>
      </c>
      <c r="AZ171" s="750">
        <f>EE$332</f>
        <v>0.5</v>
      </c>
      <c r="BA171" s="748">
        <f>(E170*AZ171)*(J170)</f>
        <v>15</v>
      </c>
      <c r="BB171" s="749">
        <f>IF($BI$6="ON",$BR186,IF($BI$6="OFF",$BS186))</f>
        <v>0</v>
      </c>
      <c r="BC171" s="894"/>
      <c r="BD171" s="650">
        <v>2</v>
      </c>
      <c r="BE171" s="670">
        <f>(E170*BD171)*(J170)</f>
        <v>60</v>
      </c>
      <c r="BF171" s="319"/>
      <c r="BG171" s="699">
        <f>IF($BG$6&lt;&gt;0,BG172-$BG$6,0)</f>
        <v>1.7090557359723844</v>
      </c>
      <c r="BH171" s="1402">
        <f>IF($BH$6&lt;&gt;0,BS170-$BH$6,0)</f>
        <v>567.25767363632019</v>
      </c>
      <c r="BI171" s="700">
        <f>IF($BN$6="OFF",$BG171*500,IF($BN$6="ON",$BG171*550))</f>
        <v>854.52786798619218</v>
      </c>
      <c r="BJ171" s="701">
        <f>(BG171*640)</f>
        <v>1093.7956710223259</v>
      </c>
      <c r="BK171" s="702">
        <f>(BG171*700)</f>
        <v>1196.3390151806691</v>
      </c>
      <c r="BL171" s="1575">
        <f>IF(BL172&lt;&gt;0,BL172/MIN(BL172:BN172),0)</f>
        <v>1.1615411359398209</v>
      </c>
      <c r="BM171" s="1575">
        <f>IF(BM172&lt;&gt;0,BM172/MIN(BL172:BN172),0)</f>
        <v>1</v>
      </c>
      <c r="BN171" s="1575">
        <f>IF(BN172&lt;&gt;0,BN172/MIN(BL172:BN172),0)</f>
        <v>2.2481492382818669</v>
      </c>
      <c r="BO171" s="1575">
        <f>IF(CN172&lt;&gt;0,CN172/CN172,0)</f>
        <v>1</v>
      </c>
      <c r="BP171" s="1576">
        <f>IF($CO172&lt;&gt;0,$CO172/$CN172,0)</f>
        <v>1.4618295218295216</v>
      </c>
      <c r="BQ171" s="1484"/>
      <c r="BR171" s="923" t="s">
        <v>670</v>
      </c>
      <c r="BS171" s="925">
        <f>IF($CN170&lt;&gt;0,$CO170/$CN170,0)</f>
        <v>1.603508710278458</v>
      </c>
      <c r="BT171" s="924" t="s">
        <v>926</v>
      </c>
      <c r="BU171" s="1151" t="str">
        <f>$BU$11</f>
        <v>PPM        Handicaps</v>
      </c>
      <c r="BV171" s="1152">
        <f>SUM(CK171:DM171)</f>
        <v>664.42657398864606</v>
      </c>
      <c r="BW171" s="1232">
        <f t="shared" ref="BW171:CC171" si="1842">SUM(BW$310*BW170)</f>
        <v>5.8171639772515089</v>
      </c>
      <c r="BX171" s="1232">
        <f t="shared" si="1842"/>
        <v>87.696643002003512</v>
      </c>
      <c r="BY171" s="1232">
        <f t="shared" si="1842"/>
        <v>0</v>
      </c>
      <c r="BZ171" s="1232">
        <f t="shared" si="1842"/>
        <v>77.892549695691557</v>
      </c>
      <c r="CA171" s="1232">
        <f t="shared" si="1842"/>
        <v>0</v>
      </c>
      <c r="CB171" s="1232">
        <f t="shared" si="1842"/>
        <v>175.00401160596704</v>
      </c>
      <c r="CC171" s="1232">
        <f t="shared" si="1842"/>
        <v>0</v>
      </c>
      <c r="CD171" s="1232">
        <f t="shared" ref="CD171" si="1843">SUM(CD$310*CD170)</f>
        <v>0</v>
      </c>
      <c r="CE171" s="1232">
        <f>SUM(CE$310*CE170)</f>
        <v>0</v>
      </c>
      <c r="CF171" s="1232">
        <f>SUM(CF$310*CF170)</f>
        <v>0</v>
      </c>
      <c r="CG171" s="1232">
        <f>SUM(CG$310*CG170)</f>
        <v>0.26417437252311754</v>
      </c>
      <c r="CH171" s="1232">
        <f>SUM(CH$310*CH170)</f>
        <v>0</v>
      </c>
      <c r="CI171" s="1232">
        <f t="shared" ref="CI171:DM171" si="1844">SUM(CI$310*CI170)</f>
        <v>0</v>
      </c>
      <c r="CJ171" s="1232">
        <f t="shared" si="1844"/>
        <v>27.097490092470281</v>
      </c>
      <c r="CK171" s="905">
        <f t="shared" si="1844"/>
        <v>93.513806979255023</v>
      </c>
      <c r="CL171" s="905">
        <f t="shared" si="1844"/>
        <v>77.892549695691557</v>
      </c>
      <c r="CM171" s="905">
        <f t="shared" si="1844"/>
        <v>175.00401160596704</v>
      </c>
      <c r="CN171" s="905">
        <f t="shared" si="1844"/>
        <v>57.206207497090119</v>
      </c>
      <c r="CO171" s="905">
        <f t="shared" si="1844"/>
        <v>183.46130400716166</v>
      </c>
      <c r="CP171" s="905">
        <f t="shared" si="1844"/>
        <v>38.047505291868582</v>
      </c>
      <c r="CQ171" s="905">
        <f t="shared" si="1844"/>
        <v>27.097490092470281</v>
      </c>
      <c r="CR171" s="905">
        <f t="shared" si="1844"/>
        <v>6.1935366783643286E-3</v>
      </c>
      <c r="CS171" s="905">
        <f t="shared" si="1844"/>
        <v>2.0260740704547078</v>
      </c>
      <c r="CT171" s="905">
        <f t="shared" si="1844"/>
        <v>0.83065881975188849</v>
      </c>
      <c r="CU171" s="905">
        <f t="shared" si="1844"/>
        <v>1.3740570178117403E-2</v>
      </c>
      <c r="CV171" s="905">
        <f t="shared" si="1844"/>
        <v>0.30466475292688749</v>
      </c>
      <c r="CW171" s="905">
        <f t="shared" si="1844"/>
        <v>0.17617192247085325</v>
      </c>
      <c r="CX171" s="905">
        <f t="shared" si="1844"/>
        <v>0.18462106381827731</v>
      </c>
      <c r="CY171" s="905">
        <f t="shared" si="1844"/>
        <v>2.5493262879788641</v>
      </c>
      <c r="CZ171" s="905">
        <f t="shared" si="1844"/>
        <v>1.229669749009247</v>
      </c>
      <c r="DA171" s="905">
        <f t="shared" si="1844"/>
        <v>0.37729012172666271</v>
      </c>
      <c r="DB171" s="905">
        <f t="shared" si="1844"/>
        <v>3.9948365829881931</v>
      </c>
      <c r="DC171" s="905">
        <f t="shared" si="1844"/>
        <v>0.51045134115960256</v>
      </c>
      <c r="DD171" s="905">
        <f t="shared" si="1844"/>
        <v>0</v>
      </c>
      <c r="DE171" s="905">
        <f t="shared" si="1844"/>
        <v>0</v>
      </c>
      <c r="DF171" s="905">
        <f t="shared" si="1844"/>
        <v>0</v>
      </c>
      <c r="DG171" s="905">
        <f t="shared" si="1844"/>
        <v>0</v>
      </c>
      <c r="DH171" s="905">
        <f t="shared" si="1844"/>
        <v>0</v>
      </c>
      <c r="DI171" s="905">
        <f t="shared" si="1844"/>
        <v>0</v>
      </c>
      <c r="DJ171" s="905">
        <f t="shared" ref="DJ171:DL171" si="1845">SUM(DJ$310*DJ170)</f>
        <v>0</v>
      </c>
      <c r="DK171" s="905">
        <f t="shared" si="1845"/>
        <v>0</v>
      </c>
      <c r="DL171" s="905">
        <f t="shared" si="1845"/>
        <v>0</v>
      </c>
      <c r="DM171" s="905">
        <f t="shared" si="1844"/>
        <v>0</v>
      </c>
      <c r="DN171" s="933"/>
      <c r="DT171" s="739"/>
      <c r="EM171" s="618"/>
      <c r="EN171" s="618"/>
      <c r="EO171" s="618"/>
      <c r="EP171" s="618"/>
      <c r="EQ171" s="618"/>
      <c r="ER171" s="618"/>
      <c r="ES171" s="618"/>
      <c r="ET171" s="618"/>
      <c r="EU171" s="618"/>
      <c r="EV171" s="618"/>
      <c r="EW171" s="618"/>
      <c r="EX171" s="618"/>
      <c r="EY171" s="618"/>
      <c r="EZ171" s="1347"/>
      <c r="FA171" s="539"/>
      <c r="FB171" s="319"/>
      <c r="FC171" s="319"/>
      <c r="FD171" s="319"/>
      <c r="FE171" s="319"/>
      <c r="FF171" s="319"/>
      <c r="FG171" s="319"/>
      <c r="FH171" s="319"/>
      <c r="FI171" s="319"/>
      <c r="FJ171" s="319"/>
      <c r="FK171" s="319"/>
      <c r="FL171" s="319"/>
      <c r="FM171" s="319"/>
      <c r="FN171" s="319"/>
      <c r="FO171" s="1221">
        <f>SUM(FO174:FO188)+SUM(FA174:FA188)+SUM(FB174:FB188)+SUM(FC174:FC188)</f>
        <v>0.58799999999999986</v>
      </c>
      <c r="FP171" s="1221">
        <f>SUM(FP174:FP188)+SUM(FD174:FD188)+SUM(FE174:FE188)</f>
        <v>0.50622400000000001</v>
      </c>
      <c r="FQ171" s="1221">
        <f>SUM(FQ174:FQ188)+SUM(FF174:FF188)</f>
        <v>1.1380670999999998</v>
      </c>
      <c r="FR171" s="1221">
        <f>SUM(FR174:FR188)+SUM(FG174:FG188)+SUM(FH174:FH188)</f>
        <v>0.19240000000000002</v>
      </c>
      <c r="FS171" s="1221">
        <f>SUM(FS174:FS188)+SUM(FI174:FI188)+SUM(FJ174:FJ188)</f>
        <v>0.28125600000000001</v>
      </c>
      <c r="FT171" s="1221">
        <f>SUM(FT174:FT188)+SUM(FK174:FK188)+SUM(FL174:FL188)</f>
        <v>0.1344998</v>
      </c>
      <c r="FU171" s="1221">
        <f>SUM(FU174:FU188)+SUM(FM174:FM188)+SUM(FN174:FN188)</f>
        <v>0.14652000000000001</v>
      </c>
      <c r="FV171" s="1221">
        <f>SUM(FV174:FV188)</f>
        <v>1.9000000000000001E-5</v>
      </c>
      <c r="FW171" s="1221">
        <f t="shared" ref="FW171:GQ171" si="1846">SUM(FW174:FW188)</f>
        <v>6.3498000000000001E-3</v>
      </c>
      <c r="FX171" s="1221">
        <f t="shared" si="1846"/>
        <v>2.6997900000000001E-3</v>
      </c>
      <c r="FY171" s="1221">
        <f t="shared" si="1846"/>
        <v>4.1900000000000002E-5</v>
      </c>
      <c r="FZ171" s="1221">
        <f t="shared" si="1846"/>
        <v>1.0198799999999999E-3</v>
      </c>
      <c r="GA171" s="1221">
        <f t="shared" si="1846"/>
        <v>5.5995999999999997E-4</v>
      </c>
      <c r="GB171" s="1221">
        <f t="shared" si="1846"/>
        <v>6.0994E-4</v>
      </c>
      <c r="GC171" s="1221">
        <f t="shared" si="1846"/>
        <v>9.6492000000000001E-3</v>
      </c>
      <c r="GD171" s="1221">
        <f t="shared" si="1846"/>
        <v>4.6543000000000001E-3</v>
      </c>
      <c r="GE171" s="1221">
        <f t="shared" si="1846"/>
        <v>1.2749999999999999E-3</v>
      </c>
      <c r="GF171" s="1221">
        <f t="shared" si="1846"/>
        <v>1.3499999999999998E-2</v>
      </c>
      <c r="GG171" s="1221">
        <f t="shared" si="1846"/>
        <v>1.725E-3</v>
      </c>
      <c r="GH171" s="1221">
        <f t="shared" si="1846"/>
        <v>0</v>
      </c>
      <c r="GI171" s="1221">
        <f t="shared" si="1846"/>
        <v>0</v>
      </c>
      <c r="GJ171" s="1221">
        <f t="shared" ref="GJ171" si="1847">SUM(GJ174:GJ188)</f>
        <v>0</v>
      </c>
      <c r="GK171" s="1221">
        <f t="shared" si="1846"/>
        <v>0</v>
      </c>
      <c r="GL171" s="1221">
        <f t="shared" si="1846"/>
        <v>0</v>
      </c>
      <c r="GM171" s="1221">
        <f t="shared" si="1846"/>
        <v>0</v>
      </c>
      <c r="GN171" s="1221">
        <f t="shared" ref="GN171:GP171" si="1848">SUM(GN174:GN188)</f>
        <v>0</v>
      </c>
      <c r="GO171" s="1221">
        <f t="shared" si="1848"/>
        <v>0</v>
      </c>
      <c r="GP171" s="1221">
        <f t="shared" si="1848"/>
        <v>0</v>
      </c>
      <c r="GQ171" s="1221">
        <f t="shared" si="1846"/>
        <v>0</v>
      </c>
      <c r="GR171" s="618"/>
      <c r="GS171" s="618"/>
      <c r="GT171" s="618"/>
      <c r="GU171" s="618"/>
      <c r="GV171" s="618"/>
      <c r="GW171" s="618"/>
      <c r="GX171" s="618"/>
      <c r="GY171" s="618"/>
      <c r="GZ171" s="1362"/>
      <c r="HA171" s="1214">
        <f t="shared" ref="HA171:IQ171" si="1849">SUM(HA174:HA188)*1000</f>
        <v>5.8171639772515089</v>
      </c>
      <c r="HB171" s="1214">
        <f t="shared" si="1849"/>
        <v>87.696643002003512</v>
      </c>
      <c r="HC171" s="1214">
        <f t="shared" si="1849"/>
        <v>0</v>
      </c>
      <c r="HD171" s="1214">
        <f t="shared" si="1849"/>
        <v>77.892549695691557</v>
      </c>
      <c r="HE171" s="1214">
        <f t="shared" si="1849"/>
        <v>0</v>
      </c>
      <c r="HF171" s="1214">
        <f t="shared" si="1849"/>
        <v>175.00401160596704</v>
      </c>
      <c r="HG171" s="1214">
        <f t="shared" si="1849"/>
        <v>0</v>
      </c>
      <c r="HH171" s="1214">
        <f t="shared" ref="HH171" si="1850">SUM(HH174:HH188)*1000</f>
        <v>0</v>
      </c>
      <c r="HI171" s="1214">
        <f t="shared" si="1849"/>
        <v>0</v>
      </c>
      <c r="HJ171" s="1214">
        <f t="shared" si="1849"/>
        <v>0</v>
      </c>
      <c r="HK171" s="1214">
        <f t="shared" si="1849"/>
        <v>0.26417437252311754</v>
      </c>
      <c r="HL171" s="1214">
        <f t="shared" ref="HL171" si="1851">SUM(HL174:HL188)*1000</f>
        <v>0</v>
      </c>
      <c r="HM171" s="1214">
        <f t="shared" si="1849"/>
        <v>0</v>
      </c>
      <c r="HN171" s="1214">
        <f t="shared" si="1849"/>
        <v>27.097490092470281</v>
      </c>
      <c r="HO171" s="1214">
        <f t="shared" si="1849"/>
        <v>0</v>
      </c>
      <c r="HP171" s="1214">
        <f t="shared" si="1849"/>
        <v>0</v>
      </c>
      <c r="HQ171" s="1214">
        <f t="shared" si="1849"/>
        <v>0</v>
      </c>
      <c r="HR171" s="1214">
        <f t="shared" si="1849"/>
        <v>57.206207497090119</v>
      </c>
      <c r="HS171" s="1214">
        <f t="shared" si="1849"/>
        <v>91.730652003580829</v>
      </c>
      <c r="HT171" s="1214">
        <f t="shared" si="1849"/>
        <v>37.783330919345467</v>
      </c>
      <c r="HU171" s="1214">
        <f t="shared" si="1849"/>
        <v>0</v>
      </c>
      <c r="HV171" s="1214">
        <f t="shared" si="1849"/>
        <v>6.1935366783643286E-3</v>
      </c>
      <c r="HW171" s="1214">
        <f t="shared" si="1849"/>
        <v>2.0260740704547078</v>
      </c>
      <c r="HX171" s="1214">
        <f t="shared" si="1849"/>
        <v>0.83065881975188849</v>
      </c>
      <c r="HY171" s="1214">
        <f t="shared" si="1849"/>
        <v>1.3740570178117403E-2</v>
      </c>
      <c r="HZ171" s="1214">
        <f t="shared" si="1849"/>
        <v>0.30466475292688749</v>
      </c>
      <c r="IA171" s="1214">
        <f t="shared" si="1849"/>
        <v>0.17617192247085325</v>
      </c>
      <c r="IB171" s="1214">
        <f t="shared" si="1849"/>
        <v>0.18462106381827731</v>
      </c>
      <c r="IC171" s="1214">
        <f t="shared" si="1849"/>
        <v>2.5493262879788641</v>
      </c>
      <c r="ID171" s="1214">
        <f t="shared" si="1849"/>
        <v>1.229669749009247</v>
      </c>
      <c r="IE171" s="1214">
        <f t="shared" si="1849"/>
        <v>0.37729012172666271</v>
      </c>
      <c r="IF171" s="1214">
        <f t="shared" si="1849"/>
        <v>3.9948365829881931</v>
      </c>
      <c r="IG171" s="1214">
        <f t="shared" si="1849"/>
        <v>0.51045134115960256</v>
      </c>
      <c r="IH171" s="1214">
        <f t="shared" si="1849"/>
        <v>0</v>
      </c>
      <c r="II171" s="1214">
        <f t="shared" si="1849"/>
        <v>0</v>
      </c>
      <c r="IJ171" s="1214">
        <f t="shared" ref="IJ171" si="1852">SUM(IJ174:IJ188)*1000</f>
        <v>0</v>
      </c>
      <c r="IK171" s="1214">
        <f t="shared" si="1849"/>
        <v>0</v>
      </c>
      <c r="IL171" s="1214">
        <f t="shared" si="1849"/>
        <v>0</v>
      </c>
      <c r="IM171" s="1214">
        <f t="shared" si="1849"/>
        <v>0</v>
      </c>
      <c r="IN171" s="1214">
        <f t="shared" ref="IN171:IP171" si="1853">SUM(IN174:IN188)*1000</f>
        <v>0</v>
      </c>
      <c r="IO171" s="1214">
        <f t="shared" si="1853"/>
        <v>0</v>
      </c>
      <c r="IP171" s="1214">
        <f t="shared" si="1853"/>
        <v>0</v>
      </c>
      <c r="IQ171" s="1214">
        <f t="shared" si="1849"/>
        <v>0</v>
      </c>
      <c r="IR171" s="618"/>
      <c r="IS171" s="618"/>
      <c r="IT171" s="618"/>
      <c r="IU171" s="618"/>
      <c r="IV171" s="618"/>
      <c r="IW171" s="618"/>
      <c r="IX171" s="618"/>
      <c r="IY171" s="618"/>
      <c r="IZ171" s="1361"/>
      <c r="JA171" s="159"/>
      <c r="JB171" s="159"/>
      <c r="JC171" s="159"/>
      <c r="JD171" s="159"/>
      <c r="JE171" s="159"/>
      <c r="JF171" s="159"/>
      <c r="JG171" s="159"/>
      <c r="JH171" s="159"/>
      <c r="JI171" s="159"/>
      <c r="JJ171" s="159"/>
      <c r="JK171" s="159"/>
      <c r="JL171" s="159"/>
      <c r="JM171" s="159"/>
      <c r="JN171" s="1228">
        <f>SUM(JO171:KQ171)</f>
        <v>4284.183579999999</v>
      </c>
      <c r="JO171" s="1214">
        <f>SUM(JO174:JO188)+SUM(JA174:JA188)+SUM(JB174:JB188)+SUM(JC174:JC188)</f>
        <v>402.45</v>
      </c>
      <c r="JP171" s="1214">
        <f>SUM(JP174:JP188)+SUM(JD174:JD188)+SUM(JE174:JE188)</f>
        <v>1280.04</v>
      </c>
      <c r="JQ171" s="1214">
        <f>SUM(JQ174:JQ188)+SUM(JF174:JF188)</f>
        <v>1315.55</v>
      </c>
      <c r="JR171" s="1214">
        <f>SUM(JR174:JR188)+SUM(JG174:JG188)+SUM(JH174:JH188)</f>
        <v>268.52499999999998</v>
      </c>
      <c r="JS171" s="1214">
        <f>SUM(JS174:JS188)+SUM(JI174:JI188)+SUM(JJ174:JJ188)</f>
        <v>469.25599999999997</v>
      </c>
      <c r="JT171" s="1214">
        <f>SUM(JT174:JT188)+SUM(JK174:JK188)+SUM(JL174:JL188)</f>
        <v>193.97</v>
      </c>
      <c r="JU171" s="1214">
        <f>SUM(JU174:JU188)+SUM(JM174:JM188)+SUM(JN174:JN188)</f>
        <v>308</v>
      </c>
      <c r="JV171" s="1214">
        <f t="shared" ref="JV171:KQ171" si="1854">SUM(JV174:JV188)</f>
        <v>2.3350000000000003E-2</v>
      </c>
      <c r="JW171" s="1214">
        <f t="shared" si="1854"/>
        <v>10.1098</v>
      </c>
      <c r="JX171" s="1214">
        <f t="shared" si="1854"/>
        <v>3.1347899999999997</v>
      </c>
      <c r="JY171" s="1214">
        <f t="shared" si="1854"/>
        <v>6.1859999999999998E-2</v>
      </c>
      <c r="JZ171" s="1214">
        <f t="shared" si="1854"/>
        <v>1.15038</v>
      </c>
      <c r="KA171" s="1214">
        <f t="shared" si="1854"/>
        <v>0.66496</v>
      </c>
      <c r="KB171" s="1214">
        <f t="shared" si="1854"/>
        <v>0.69694</v>
      </c>
      <c r="KC171" s="1214">
        <f t="shared" si="1854"/>
        <v>17.824199999999998</v>
      </c>
      <c r="KD171" s="1214">
        <f t="shared" si="1854"/>
        <v>4.6543000000000001</v>
      </c>
      <c r="KE171" s="1214">
        <f t="shared" si="1854"/>
        <v>2.3505000000000003</v>
      </c>
      <c r="KF171" s="1214">
        <f t="shared" si="1854"/>
        <v>5.1119999999999992</v>
      </c>
      <c r="KG171" s="1214">
        <f t="shared" si="1854"/>
        <v>0.60950000000000004</v>
      </c>
      <c r="KH171" s="1214">
        <f t="shared" si="1854"/>
        <v>0</v>
      </c>
      <c r="KI171" s="1214">
        <f t="shared" si="1854"/>
        <v>0</v>
      </c>
      <c r="KJ171" s="1214">
        <f t="shared" si="1854"/>
        <v>0</v>
      </c>
      <c r="KK171" s="1214">
        <f t="shared" si="1854"/>
        <v>0</v>
      </c>
      <c r="KL171" s="1214">
        <f t="shared" si="1854"/>
        <v>0</v>
      </c>
      <c r="KM171" s="1214">
        <f t="shared" si="1854"/>
        <v>0</v>
      </c>
      <c r="KN171" s="1214">
        <f t="shared" ref="KN171:KP171" si="1855">SUM(KN174:KN188)</f>
        <v>0</v>
      </c>
      <c r="KO171" s="1214">
        <f t="shared" si="1855"/>
        <v>0</v>
      </c>
      <c r="KP171" s="1214">
        <f t="shared" si="1855"/>
        <v>0</v>
      </c>
      <c r="KQ171" s="1214">
        <f t="shared" si="1854"/>
        <v>0</v>
      </c>
      <c r="KR171" s="618"/>
      <c r="KS171" s="618"/>
      <c r="KT171" s="618"/>
      <c r="KU171" s="618"/>
      <c r="KV171" s="618"/>
      <c r="KW171" s="618"/>
      <c r="KX171" s="618"/>
      <c r="KY171" s="618"/>
      <c r="KZ171" s="1361"/>
      <c r="LA171" s="319"/>
      <c r="LB171" s="319"/>
      <c r="LC171" s="319"/>
      <c r="LD171" s="319"/>
      <c r="LE171" s="319"/>
      <c r="LF171" s="319"/>
      <c r="LG171" s="319"/>
      <c r="LH171" s="319"/>
      <c r="LI171" s="319"/>
      <c r="LJ171" s="319"/>
      <c r="LK171" s="319"/>
      <c r="LL171" s="319"/>
      <c r="LM171" s="319"/>
      <c r="LN171" s="319"/>
      <c r="LO171" s="1214">
        <f>SUM(LO174:LO188)+SUM(LA174:LA188)+SUM(LB174:LB188)+SUM(LC174:LC188)</f>
        <v>144.96494602209185</v>
      </c>
      <c r="LP171" s="1214">
        <f>SUM(LP174:LP188)+SUM(LD174:LD188)+SUM(LE174:LE188)</f>
        <v>737.63415567472157</v>
      </c>
      <c r="LQ171" s="1214">
        <f>SUM(LQ174:LQ188)+SUM(LF174:LF188)</f>
        <v>610.34762829351439</v>
      </c>
      <c r="LR171" s="1214">
        <f>SUM(LR174:LR188)+SUM(LG174:LG188)+SUM(LH174:LH188)</f>
        <v>152.86575443848952</v>
      </c>
      <c r="LS171" s="1214">
        <f>SUM(LS174:LS188)+SUM(LI174:LI188)+SUM(LJ174:LJ188)</f>
        <v>124.90197093791281</v>
      </c>
      <c r="LT171" s="1214">
        <f>SUM(LT174:LT188)+SUM(LK174:LK188)+SUM(LL174:LL188)</f>
        <v>162.00223425617423</v>
      </c>
      <c r="LU171" s="1214">
        <f>SUM(LU174:LU188)+SUM(LM174:LM188)+SUM(LN174:LN188)</f>
        <v>616</v>
      </c>
      <c r="LV171" s="1214">
        <f t="shared" ref="LV171:MQ171" si="1856">SUM(LV174:LV188)</f>
        <v>6.1690885072655226E-3</v>
      </c>
      <c r="LW171" s="1214">
        <f t="shared" si="1856"/>
        <v>3.2227194187582562</v>
      </c>
      <c r="LX171" s="1214">
        <f t="shared" si="1856"/>
        <v>1.4166988507265521</v>
      </c>
      <c r="LY171" s="1214">
        <f t="shared" si="1856"/>
        <v>4.4870541611624834E-2</v>
      </c>
      <c r="LZ171" s="1214">
        <f t="shared" si="1856"/>
        <v>0.63495265521796562</v>
      </c>
      <c r="MA171" s="1214">
        <f t="shared" si="1856"/>
        <v>0.38434177014531046</v>
      </c>
      <c r="MB171" s="1214">
        <f t="shared" si="1856"/>
        <v>0.35332177014531041</v>
      </c>
      <c r="MC171" s="1214">
        <f t="shared" si="1856"/>
        <v>18.290849048625795</v>
      </c>
      <c r="MD171" s="1214">
        <f t="shared" si="1856"/>
        <v>4.6543000000000001</v>
      </c>
      <c r="ME171" s="1214">
        <f t="shared" si="1856"/>
        <v>1.4540102464347968</v>
      </c>
      <c r="MF171" s="1214">
        <f t="shared" si="1856"/>
        <v>10.170660982143554</v>
      </c>
      <c r="MG171" s="1214">
        <f t="shared" si="1856"/>
        <v>1.2880388841927304</v>
      </c>
      <c r="MH171" s="1214">
        <f t="shared" si="1856"/>
        <v>0</v>
      </c>
      <c r="MI171" s="1214">
        <f t="shared" si="1856"/>
        <v>0</v>
      </c>
      <c r="MJ171" s="1214">
        <f t="shared" si="1856"/>
        <v>0</v>
      </c>
      <c r="MK171" s="1214">
        <f t="shared" si="1856"/>
        <v>0</v>
      </c>
      <c r="ML171" s="1214">
        <f t="shared" si="1856"/>
        <v>0</v>
      </c>
      <c r="MM171" s="1214">
        <f t="shared" si="1856"/>
        <v>0</v>
      </c>
      <c r="MN171" s="1214">
        <f t="shared" ref="MN171:MP171" si="1857">SUM(MN174:MN188)</f>
        <v>0</v>
      </c>
      <c r="MO171" s="1214">
        <f t="shared" si="1857"/>
        <v>0</v>
      </c>
      <c r="MP171" s="1214">
        <f t="shared" si="1857"/>
        <v>0</v>
      </c>
      <c r="MQ171" s="1214">
        <f t="shared" si="1856"/>
        <v>0</v>
      </c>
    </row>
    <row r="172" spans="1:355" s="317" customFormat="1" ht="11.25" customHeight="1" thickTop="1" thickBot="1" x14ac:dyDescent="0.3">
      <c r="A172" s="379"/>
      <c r="B172" s="853">
        <f>SUM(D130,D150)</f>
        <v>15</v>
      </c>
      <c r="C172" s="854">
        <f>(B172/7)</f>
        <v>2.1428571428571428</v>
      </c>
      <c r="D172" s="601">
        <f>SUM(C7,D30,D50,D70,D90,D110,D130,D150)</f>
        <v>67</v>
      </c>
      <c r="E172" s="706">
        <f>(D172/7)</f>
        <v>9.5714285714285712</v>
      </c>
      <c r="F172" s="753"/>
      <c r="G172" s="855">
        <f>SUM(I130,I150)</f>
        <v>15</v>
      </c>
      <c r="H172" s="856">
        <f>(G172/7)</f>
        <v>2.1428571428571428</v>
      </c>
      <c r="I172" s="601">
        <f>SUM(H7,I30,I50,I70,I90,I110,I130,I150)</f>
        <v>76</v>
      </c>
      <c r="J172" s="706">
        <f>(I172/7)</f>
        <v>10.857142857142858</v>
      </c>
      <c r="K172" s="753"/>
      <c r="L172" s="1843" t="s">
        <v>1664</v>
      </c>
      <c r="M172" s="1844"/>
      <c r="N172" s="1844"/>
      <c r="O172" s="1844"/>
      <c r="P172" s="1844"/>
      <c r="Q172" s="1844"/>
      <c r="R172" s="1844"/>
      <c r="S172" s="1844"/>
      <c r="T172" s="1844"/>
      <c r="U172" s="1844"/>
      <c r="V172" s="1844"/>
      <c r="W172" s="1844"/>
      <c r="X172" s="1844"/>
      <c r="Y172" s="1844"/>
      <c r="Z172" s="1844"/>
      <c r="AA172" s="1844"/>
      <c r="AB172" s="1844"/>
      <c r="AC172" s="1844"/>
      <c r="AD172" s="1844"/>
      <c r="AE172" s="1844"/>
      <c r="AF172" s="1844"/>
      <c r="AG172" s="1844"/>
      <c r="AH172" s="1844"/>
      <c r="AI172" s="1844"/>
      <c r="AJ172" s="1844"/>
      <c r="AK172" s="1844"/>
      <c r="AL172" s="1844"/>
      <c r="AM172" s="1844"/>
      <c r="AN172" s="1844"/>
      <c r="AO172" s="1844"/>
      <c r="AP172" s="1844"/>
      <c r="AQ172" s="1844"/>
      <c r="AR172" s="1844"/>
      <c r="AS172" s="1844"/>
      <c r="AT172" s="1844"/>
      <c r="AU172" s="1845"/>
      <c r="AV172" s="1518">
        <f>EE$330</f>
        <v>0</v>
      </c>
      <c r="AW172" s="748">
        <f>(E170*AV172)*(J170)</f>
        <v>0</v>
      </c>
      <c r="AX172" s="749">
        <f>IF($BI$6="ON",$BR184,IF($BI$6="OFF",$BS184))</f>
        <v>0</v>
      </c>
      <c r="AY172" s="1536">
        <f>$BS184</f>
        <v>0</v>
      </c>
      <c r="AZ172" s="1514">
        <f>EE$333</f>
        <v>0.5</v>
      </c>
      <c r="BA172" s="748">
        <f>(E170*AZ172)*(J170)</f>
        <v>15</v>
      </c>
      <c r="BB172" s="749">
        <f>IF($BI$6="ON",$BR187,IF($BI$6="OFF",$BS187))</f>
        <v>0</v>
      </c>
      <c r="BC172" s="1502"/>
      <c r="BD172" s="778">
        <v>2</v>
      </c>
      <c r="BE172" s="779">
        <f>(E170*BD172)*(J170)</f>
        <v>60</v>
      </c>
      <c r="BF172" s="830"/>
      <c r="BG172" s="767">
        <f>IF($BI$6="ON",SUM(BR174:BR188)/500,IF($BI$6="OFF",$BT170))</f>
        <v>1.7199322326698745</v>
      </c>
      <c r="BH172" s="1403">
        <f>BS170</f>
        <v>572.69592198506518</v>
      </c>
      <c r="BI172" s="1136">
        <f>IF($BN$6="OFF",$BG172*500,IF($BN$6="ON",$BG172*550))</f>
        <v>859.96611633493728</v>
      </c>
      <c r="BJ172" s="768">
        <f>(BG172*640)</f>
        <v>1100.7566289087197</v>
      </c>
      <c r="BK172" s="769">
        <f>(BG172*700)</f>
        <v>1203.9525628689121</v>
      </c>
      <c r="BL172" s="1577">
        <f>CK172</f>
        <v>0.58799999999999986</v>
      </c>
      <c r="BM172" s="1577">
        <f>CL172</f>
        <v>0.50622400000000001</v>
      </c>
      <c r="BN172" s="1577">
        <f>CM172</f>
        <v>1.1380670999999998</v>
      </c>
      <c r="BO172" s="1577">
        <f>$CN172</f>
        <v>0.19240000000000002</v>
      </c>
      <c r="BP172" s="1578">
        <f>$CO172</f>
        <v>0.28125600000000001</v>
      </c>
      <c r="BQ172" s="1484"/>
      <c r="BR172" s="923" t="s">
        <v>1395</v>
      </c>
      <c r="BS172" s="925">
        <f>IF(CL170&lt;&gt;0,CM170/CL170,0)/2</f>
        <v>1.123368103173332</v>
      </c>
      <c r="BT172" s="924" t="s">
        <v>1396</v>
      </c>
      <c r="BU172" s="1153" t="str">
        <f>$BU$12</f>
        <v>Elemental %</v>
      </c>
      <c r="BV172" s="1320">
        <f>SUM(CK172:DM172)</f>
        <v>3.0290706699999994</v>
      </c>
      <c r="BW172" s="1200">
        <f t="shared" ref="BW172:CD172" si="1858">SUM(FA174:FA188)</f>
        <v>1.84E-2</v>
      </c>
      <c r="BX172" s="1200">
        <f t="shared" si="1858"/>
        <v>0.27559999999999996</v>
      </c>
      <c r="BY172" s="1200">
        <f t="shared" si="1858"/>
        <v>0</v>
      </c>
      <c r="BZ172" s="1200">
        <f t="shared" si="1858"/>
        <v>0.253112</v>
      </c>
      <c r="CA172" s="1200">
        <f t="shared" si="1858"/>
        <v>0</v>
      </c>
      <c r="CB172" s="1200">
        <f t="shared" si="1858"/>
        <v>0.56903354999999989</v>
      </c>
      <c r="CC172" s="1200">
        <f t="shared" si="1858"/>
        <v>0</v>
      </c>
      <c r="CD172" s="1200">
        <f t="shared" si="1858"/>
        <v>0</v>
      </c>
      <c r="CE172" s="1200">
        <f t="shared" ref="CE172:CJ172" si="1859">SUM(FI174:FI188)</f>
        <v>0</v>
      </c>
      <c r="CF172" s="1200">
        <f t="shared" si="1859"/>
        <v>0</v>
      </c>
      <c r="CG172" s="1200">
        <f t="shared" si="1859"/>
        <v>9.9989999999999996E-4</v>
      </c>
      <c r="CH172" s="1200">
        <f t="shared" si="1859"/>
        <v>0</v>
      </c>
      <c r="CI172" s="1200">
        <f t="shared" si="1859"/>
        <v>0</v>
      </c>
      <c r="CJ172" s="1200">
        <f t="shared" si="1859"/>
        <v>7.3260000000000006E-2</v>
      </c>
      <c r="CK172" s="1200">
        <f>SUM(FO174:FO188)+SUM(FA174:FA188)+SUM(FB174:FB188)+SUM(FC174:FC188)</f>
        <v>0.58799999999999986</v>
      </c>
      <c r="CL172" s="1200">
        <f>SUM(FP174:FP188)+SUM(FD174:FD188)+SUM(FE174:FE188)</f>
        <v>0.50622400000000001</v>
      </c>
      <c r="CM172" s="1200">
        <f>SUM(FQ174:FQ188)+SUM(FF174:FF188)</f>
        <v>1.1380670999999998</v>
      </c>
      <c r="CN172" s="1200">
        <f>SUM(FR174:FR189)+SUM(FG174:FG189)+SUM(FH174:FH189)</f>
        <v>0.19240000000000002</v>
      </c>
      <c r="CO172" s="1200">
        <f>SUM(FS174:FS188)+SUM(FI174:FI188)+SUM(FJ174:FJ188)</f>
        <v>0.28125600000000001</v>
      </c>
      <c r="CP172" s="1200">
        <f>SUM(FT174:FT189)+SUM(FK174:FK189)+SUM(FL174:FL189)</f>
        <v>0.1344998</v>
      </c>
      <c r="CQ172" s="1200">
        <f>SUM(FU174:FU188)+SUM(FM174:FM188)+SUM(FN174:FN188)</f>
        <v>0.14652000000000001</v>
      </c>
      <c r="CR172" s="1200">
        <f t="shared" ref="CR172:DF172" si="1860">SUM(FV174:FV188)</f>
        <v>1.9000000000000001E-5</v>
      </c>
      <c r="CS172" s="1200">
        <f t="shared" si="1860"/>
        <v>6.3498000000000001E-3</v>
      </c>
      <c r="CT172" s="1200">
        <f t="shared" si="1860"/>
        <v>2.6997900000000001E-3</v>
      </c>
      <c r="CU172" s="1200">
        <f t="shared" si="1860"/>
        <v>4.1900000000000002E-5</v>
      </c>
      <c r="CV172" s="1200">
        <f t="shared" si="1860"/>
        <v>1.0198799999999999E-3</v>
      </c>
      <c r="CW172" s="1200">
        <f t="shared" si="1860"/>
        <v>5.5995999999999997E-4</v>
      </c>
      <c r="CX172" s="1200">
        <f t="shared" si="1860"/>
        <v>6.0994E-4</v>
      </c>
      <c r="CY172" s="1200">
        <f t="shared" si="1860"/>
        <v>9.6492000000000001E-3</v>
      </c>
      <c r="CZ172" s="1200">
        <f t="shared" si="1860"/>
        <v>4.6543000000000001E-3</v>
      </c>
      <c r="DA172" s="1200">
        <f t="shared" si="1860"/>
        <v>1.2749999999999999E-3</v>
      </c>
      <c r="DB172" s="1200">
        <f t="shared" si="1860"/>
        <v>1.3499999999999998E-2</v>
      </c>
      <c r="DC172" s="1200">
        <f t="shared" si="1860"/>
        <v>1.725E-3</v>
      </c>
      <c r="DD172" s="1200">
        <f t="shared" si="1860"/>
        <v>0</v>
      </c>
      <c r="DE172" s="1200">
        <f t="shared" si="1860"/>
        <v>0</v>
      </c>
      <c r="DF172" s="1200">
        <f t="shared" si="1860"/>
        <v>0</v>
      </c>
      <c r="DG172" s="1200">
        <f>SUM(GK174:GK188)</f>
        <v>0</v>
      </c>
      <c r="DH172" s="1200">
        <f>SUM(GL174:GL188)</f>
        <v>0</v>
      </c>
      <c r="DI172" s="1200">
        <f>SUM(GM174:GM188)</f>
        <v>0</v>
      </c>
      <c r="DJ172" s="1200">
        <f t="shared" ref="DJ172:DL172" si="1861">SUM(GN174:GN188)</f>
        <v>0</v>
      </c>
      <c r="DK172" s="1200">
        <f t="shared" si="1861"/>
        <v>0</v>
      </c>
      <c r="DL172" s="1200">
        <f t="shared" si="1861"/>
        <v>0</v>
      </c>
      <c r="DM172" s="1200">
        <f t="shared" ref="DM172" si="1862">SUM(GQ174:GQ188)</f>
        <v>0</v>
      </c>
      <c r="DN172" s="933"/>
      <c r="DT172" s="940"/>
      <c r="EM172" s="618"/>
      <c r="EN172" s="618"/>
      <c r="EO172" s="618"/>
      <c r="EP172" s="618"/>
      <c r="EQ172" s="618"/>
      <c r="ER172" s="618"/>
      <c r="ES172" s="618"/>
      <c r="ET172" s="618"/>
      <c r="EU172" s="618"/>
      <c r="EV172" s="618"/>
      <c r="EW172" s="618"/>
      <c r="EX172" s="618"/>
      <c r="EY172" s="618"/>
      <c r="EZ172" s="1347"/>
      <c r="FA172" s="1204">
        <f t="shared" ref="FA172:GQ172" si="1863">SUM(FA174:FA188)</f>
        <v>1.84E-2</v>
      </c>
      <c r="FB172" s="1204">
        <f t="shared" si="1863"/>
        <v>0.27559999999999996</v>
      </c>
      <c r="FC172" s="1204">
        <f t="shared" si="1863"/>
        <v>0</v>
      </c>
      <c r="FD172" s="1204">
        <f t="shared" si="1863"/>
        <v>0.253112</v>
      </c>
      <c r="FE172" s="1204">
        <f t="shared" si="1863"/>
        <v>0</v>
      </c>
      <c r="FF172" s="1204">
        <f t="shared" si="1863"/>
        <v>0.56903354999999989</v>
      </c>
      <c r="FG172" s="1204">
        <f t="shared" si="1863"/>
        <v>0</v>
      </c>
      <c r="FH172" s="1204">
        <f t="shared" ref="FH172" si="1864">SUM(FH174:FH188)</f>
        <v>0</v>
      </c>
      <c r="FI172" s="1204">
        <f t="shared" si="1863"/>
        <v>0</v>
      </c>
      <c r="FJ172" s="1204">
        <f t="shared" si="1863"/>
        <v>0</v>
      </c>
      <c r="FK172" s="1204">
        <f t="shared" si="1863"/>
        <v>9.9989999999999996E-4</v>
      </c>
      <c r="FL172" s="1204">
        <f t="shared" ref="FL172" si="1865">SUM(FL174:FL188)</f>
        <v>0</v>
      </c>
      <c r="FM172" s="1204">
        <f t="shared" si="1863"/>
        <v>0</v>
      </c>
      <c r="FN172" s="1204">
        <f t="shared" si="1863"/>
        <v>7.3260000000000006E-2</v>
      </c>
      <c r="FO172" s="1204">
        <f t="shared" si="1863"/>
        <v>0.29399999999999993</v>
      </c>
      <c r="FP172" s="1204">
        <f t="shared" si="1863"/>
        <v>0.253112</v>
      </c>
      <c r="FQ172" s="1204">
        <f t="shared" si="1863"/>
        <v>0.56903354999999989</v>
      </c>
      <c r="FR172" s="1204">
        <f t="shared" si="1863"/>
        <v>0.19240000000000002</v>
      </c>
      <c r="FS172" s="1204">
        <f t="shared" si="1863"/>
        <v>0.28125600000000001</v>
      </c>
      <c r="FT172" s="1204">
        <f t="shared" si="1863"/>
        <v>0.1334999</v>
      </c>
      <c r="FU172" s="1204">
        <f t="shared" si="1863"/>
        <v>7.3260000000000006E-2</v>
      </c>
      <c r="FV172" s="1204">
        <f t="shared" si="1863"/>
        <v>1.9000000000000001E-5</v>
      </c>
      <c r="FW172" s="1204">
        <f t="shared" si="1863"/>
        <v>6.3498000000000001E-3</v>
      </c>
      <c r="FX172" s="1204">
        <f t="shared" si="1863"/>
        <v>2.6997900000000001E-3</v>
      </c>
      <c r="FY172" s="1204">
        <f t="shared" si="1863"/>
        <v>4.1900000000000002E-5</v>
      </c>
      <c r="FZ172" s="1204">
        <f t="shared" si="1863"/>
        <v>1.0198799999999999E-3</v>
      </c>
      <c r="GA172" s="1204">
        <f t="shared" si="1863"/>
        <v>5.5995999999999997E-4</v>
      </c>
      <c r="GB172" s="1204">
        <f t="shared" si="1863"/>
        <v>6.0994E-4</v>
      </c>
      <c r="GC172" s="1204">
        <f t="shared" si="1863"/>
        <v>9.6492000000000001E-3</v>
      </c>
      <c r="GD172" s="1204">
        <f t="shared" si="1863"/>
        <v>4.6543000000000001E-3</v>
      </c>
      <c r="GE172" s="1204">
        <f t="shared" si="1863"/>
        <v>1.2749999999999999E-3</v>
      </c>
      <c r="GF172" s="1204">
        <f t="shared" si="1863"/>
        <v>1.3499999999999998E-2</v>
      </c>
      <c r="GG172" s="1204">
        <f t="shared" si="1863"/>
        <v>1.725E-3</v>
      </c>
      <c r="GH172" s="1204">
        <f t="shared" si="1863"/>
        <v>0</v>
      </c>
      <c r="GI172" s="1204">
        <f t="shared" si="1863"/>
        <v>0</v>
      </c>
      <c r="GJ172" s="1204">
        <f t="shared" ref="GJ172" si="1866">SUM(GJ174:GJ188)</f>
        <v>0</v>
      </c>
      <c r="GK172" s="1204">
        <f t="shared" si="1863"/>
        <v>0</v>
      </c>
      <c r="GL172" s="1204">
        <f t="shared" si="1863"/>
        <v>0</v>
      </c>
      <c r="GM172" s="1204">
        <f t="shared" si="1863"/>
        <v>0</v>
      </c>
      <c r="GN172" s="1204">
        <f t="shared" ref="GN172:GP172" si="1867">SUM(GN174:GN188)</f>
        <v>0</v>
      </c>
      <c r="GO172" s="1204">
        <f t="shared" si="1867"/>
        <v>0</v>
      </c>
      <c r="GP172" s="1204">
        <f t="shared" si="1867"/>
        <v>0</v>
      </c>
      <c r="GQ172" s="1204">
        <f t="shared" si="1863"/>
        <v>0</v>
      </c>
      <c r="GR172" s="618"/>
      <c r="GS172" s="618"/>
      <c r="GT172" s="618"/>
      <c r="GU172" s="618"/>
      <c r="GV172" s="618"/>
      <c r="GW172" s="618"/>
      <c r="GX172" s="618"/>
      <c r="GY172" s="618"/>
      <c r="GZ172" s="1362"/>
      <c r="HA172" s="1201">
        <f t="shared" ref="HA172:IQ172" si="1868">SUM(HA174:HA188)</f>
        <v>5.8171639772515091E-3</v>
      </c>
      <c r="HB172" s="1201">
        <f t="shared" si="1868"/>
        <v>8.7696643002003513E-2</v>
      </c>
      <c r="HC172" s="1201">
        <f t="shared" si="1868"/>
        <v>0</v>
      </c>
      <c r="HD172" s="1201">
        <f t="shared" si="1868"/>
        <v>7.7892549695691551E-2</v>
      </c>
      <c r="HE172" s="1201">
        <f t="shared" si="1868"/>
        <v>0</v>
      </c>
      <c r="HF172" s="1201">
        <f t="shared" si="1868"/>
        <v>0.17500401160596704</v>
      </c>
      <c r="HG172" s="1201">
        <f t="shared" si="1868"/>
        <v>0</v>
      </c>
      <c r="HH172" s="1201">
        <f t="shared" ref="HH172" si="1869">SUM(HH174:HH188)</f>
        <v>0</v>
      </c>
      <c r="HI172" s="1201">
        <f t="shared" si="1868"/>
        <v>0</v>
      </c>
      <c r="HJ172" s="1201">
        <f t="shared" si="1868"/>
        <v>0</v>
      </c>
      <c r="HK172" s="1201">
        <f t="shared" si="1868"/>
        <v>2.6417437252311755E-4</v>
      </c>
      <c r="HL172" s="1201">
        <f t="shared" ref="HL172" si="1870">SUM(HL174:HL188)</f>
        <v>0</v>
      </c>
      <c r="HM172" s="1201">
        <f t="shared" si="1868"/>
        <v>0</v>
      </c>
      <c r="HN172" s="1201">
        <f t="shared" si="1868"/>
        <v>2.709749009247028E-2</v>
      </c>
      <c r="HO172" s="1201">
        <f t="shared" si="1868"/>
        <v>0</v>
      </c>
      <c r="HP172" s="1201">
        <f t="shared" si="1868"/>
        <v>0</v>
      </c>
      <c r="HQ172" s="1201">
        <f t="shared" si="1868"/>
        <v>0</v>
      </c>
      <c r="HR172" s="1201">
        <f t="shared" si="1868"/>
        <v>5.7206207497090121E-2</v>
      </c>
      <c r="HS172" s="1201">
        <f t="shared" si="1868"/>
        <v>9.1730652003580826E-2</v>
      </c>
      <c r="HT172" s="1201">
        <f t="shared" si="1868"/>
        <v>3.7783330919345465E-2</v>
      </c>
      <c r="HU172" s="1201">
        <f t="shared" si="1868"/>
        <v>0</v>
      </c>
      <c r="HV172" s="1201">
        <f t="shared" si="1868"/>
        <v>6.1935366783643287E-6</v>
      </c>
      <c r="HW172" s="1201">
        <f t="shared" si="1868"/>
        <v>2.0260740704547077E-3</v>
      </c>
      <c r="HX172" s="1201">
        <f t="shared" si="1868"/>
        <v>8.3065881975188851E-4</v>
      </c>
      <c r="HY172" s="1201">
        <f t="shared" si="1868"/>
        <v>1.3740570178117403E-5</v>
      </c>
      <c r="HZ172" s="1201">
        <f t="shared" si="1868"/>
        <v>3.0466475292688751E-4</v>
      </c>
      <c r="IA172" s="1201">
        <f t="shared" si="1868"/>
        <v>1.7617192247085326E-4</v>
      </c>
      <c r="IB172" s="1201">
        <f t="shared" si="1868"/>
        <v>1.8462106381827732E-4</v>
      </c>
      <c r="IC172" s="1201">
        <f t="shared" si="1868"/>
        <v>2.549326287978864E-3</v>
      </c>
      <c r="ID172" s="1201">
        <f t="shared" si="1868"/>
        <v>1.2296697490092471E-3</v>
      </c>
      <c r="IE172" s="1201">
        <f t="shared" si="1868"/>
        <v>3.7729012172666273E-4</v>
      </c>
      <c r="IF172" s="1201">
        <f t="shared" si="1868"/>
        <v>3.9948365829881932E-3</v>
      </c>
      <c r="IG172" s="1201">
        <f t="shared" si="1868"/>
        <v>5.104513411596025E-4</v>
      </c>
      <c r="IH172" s="1201">
        <f t="shared" si="1868"/>
        <v>0</v>
      </c>
      <c r="II172" s="1201">
        <f t="shared" si="1868"/>
        <v>0</v>
      </c>
      <c r="IJ172" s="1201">
        <f t="shared" ref="IJ172" si="1871">SUM(IJ174:IJ188)</f>
        <v>0</v>
      </c>
      <c r="IK172" s="1201">
        <f t="shared" si="1868"/>
        <v>0</v>
      </c>
      <c r="IL172" s="1201">
        <f t="shared" si="1868"/>
        <v>0</v>
      </c>
      <c r="IM172" s="1201">
        <f t="shared" si="1868"/>
        <v>0</v>
      </c>
      <c r="IN172" s="1201">
        <f t="shared" ref="IN172:IP172" si="1872">SUM(IN174:IN188)</f>
        <v>0</v>
      </c>
      <c r="IO172" s="1201">
        <f t="shared" si="1872"/>
        <v>0</v>
      </c>
      <c r="IP172" s="1201">
        <f t="shared" si="1872"/>
        <v>0</v>
      </c>
      <c r="IQ172" s="1201">
        <f t="shared" si="1868"/>
        <v>0</v>
      </c>
      <c r="IR172" s="618"/>
      <c r="IS172" s="618"/>
      <c r="IT172" s="618"/>
      <c r="IU172" s="618"/>
      <c r="IV172" s="618"/>
      <c r="IW172" s="618"/>
      <c r="IX172" s="618"/>
      <c r="IY172" s="618"/>
      <c r="IZ172" s="1361"/>
      <c r="JA172" s="1201">
        <f t="shared" ref="JA172:KQ172" si="1873">SUM(JA174:JA188)</f>
        <v>50.209999999999994</v>
      </c>
      <c r="JB172" s="1201">
        <f t="shared" si="1873"/>
        <v>352.24</v>
      </c>
      <c r="JC172" s="1201">
        <f t="shared" si="1873"/>
        <v>0</v>
      </c>
      <c r="JD172" s="1201">
        <f t="shared" si="1873"/>
        <v>1280.04</v>
      </c>
      <c r="JE172" s="1201">
        <f t="shared" si="1873"/>
        <v>0</v>
      </c>
      <c r="JF172" s="1201">
        <f t="shared" si="1873"/>
        <v>1315.55</v>
      </c>
      <c r="JG172" s="1201">
        <f t="shared" si="1873"/>
        <v>0</v>
      </c>
      <c r="JH172" s="1201">
        <f t="shared" ref="JH172" si="1874">SUM(JH174:JH188)</f>
        <v>0</v>
      </c>
      <c r="JI172" s="1201">
        <f t="shared" si="1873"/>
        <v>0</v>
      </c>
      <c r="JJ172" s="1201">
        <f t="shared" si="1873"/>
        <v>0</v>
      </c>
      <c r="JK172" s="1201">
        <f t="shared" si="1873"/>
        <v>3</v>
      </c>
      <c r="JL172" s="1201">
        <f t="shared" ref="JL172" si="1875">SUM(JL174:JL188)</f>
        <v>0</v>
      </c>
      <c r="JM172" s="1201">
        <f t="shared" si="1873"/>
        <v>0</v>
      </c>
      <c r="JN172" s="1201">
        <f t="shared" si="1873"/>
        <v>308</v>
      </c>
      <c r="JO172" s="1201">
        <f t="shared" si="1873"/>
        <v>0</v>
      </c>
      <c r="JP172" s="1201">
        <f t="shared" si="1873"/>
        <v>0</v>
      </c>
      <c r="JQ172" s="1201">
        <f t="shared" si="1873"/>
        <v>0</v>
      </c>
      <c r="JR172" s="1201">
        <f t="shared" si="1873"/>
        <v>268.52499999999998</v>
      </c>
      <c r="JS172" s="1201">
        <f t="shared" si="1873"/>
        <v>469.25599999999997</v>
      </c>
      <c r="JT172" s="1201">
        <f t="shared" si="1873"/>
        <v>190.97</v>
      </c>
      <c r="JU172" s="1201">
        <f t="shared" si="1873"/>
        <v>0</v>
      </c>
      <c r="JV172" s="1201">
        <f t="shared" si="1873"/>
        <v>2.3350000000000003E-2</v>
      </c>
      <c r="JW172" s="1201">
        <f t="shared" si="1873"/>
        <v>10.1098</v>
      </c>
      <c r="JX172" s="1201">
        <f t="shared" si="1873"/>
        <v>3.1347899999999997</v>
      </c>
      <c r="JY172" s="1201">
        <f t="shared" si="1873"/>
        <v>6.1859999999999998E-2</v>
      </c>
      <c r="JZ172" s="1201">
        <f t="shared" si="1873"/>
        <v>1.15038</v>
      </c>
      <c r="KA172" s="1201">
        <f t="shared" si="1873"/>
        <v>0.66496</v>
      </c>
      <c r="KB172" s="1201">
        <f t="shared" si="1873"/>
        <v>0.69694</v>
      </c>
      <c r="KC172" s="1201">
        <f t="shared" si="1873"/>
        <v>17.824199999999998</v>
      </c>
      <c r="KD172" s="1201">
        <f t="shared" si="1873"/>
        <v>4.6543000000000001</v>
      </c>
      <c r="KE172" s="1201">
        <f t="shared" si="1873"/>
        <v>2.3505000000000003</v>
      </c>
      <c r="KF172" s="1201">
        <f t="shared" si="1873"/>
        <v>5.1119999999999992</v>
      </c>
      <c r="KG172" s="1201">
        <f t="shared" si="1873"/>
        <v>0.60950000000000004</v>
      </c>
      <c r="KH172" s="1201">
        <f t="shared" si="1873"/>
        <v>0</v>
      </c>
      <c r="KI172" s="1201">
        <f t="shared" si="1873"/>
        <v>0</v>
      </c>
      <c r="KJ172" s="1201">
        <f t="shared" ref="KJ172" si="1876">SUM(KJ174:KJ188)</f>
        <v>0</v>
      </c>
      <c r="KK172" s="1201">
        <f t="shared" ref="KK172" si="1877">SUM(KK174:KK188)</f>
        <v>0</v>
      </c>
      <c r="KL172" s="1201">
        <f t="shared" si="1873"/>
        <v>0</v>
      </c>
      <c r="KM172" s="1201">
        <f t="shared" si="1873"/>
        <v>0</v>
      </c>
      <c r="KN172" s="1201">
        <f t="shared" ref="KN172:KP172" si="1878">SUM(KN174:KN188)</f>
        <v>0</v>
      </c>
      <c r="KO172" s="1201">
        <f t="shared" si="1878"/>
        <v>0</v>
      </c>
      <c r="KP172" s="1201">
        <f t="shared" si="1878"/>
        <v>0</v>
      </c>
      <c r="KQ172" s="1201">
        <f t="shared" si="1873"/>
        <v>0</v>
      </c>
      <c r="KR172" s="618"/>
      <c r="KS172" s="618"/>
      <c r="KT172" s="618"/>
      <c r="KU172" s="618"/>
      <c r="KV172" s="618"/>
      <c r="KW172" s="618"/>
      <c r="KX172" s="618"/>
      <c r="KY172" s="618"/>
      <c r="KZ172" s="1361"/>
      <c r="LA172" s="1201">
        <f t="shared" ref="LA172:MQ172" si="1879">SUM(LA174:LA188)</f>
        <v>32.302710990585403</v>
      </c>
      <c r="LB172" s="1201">
        <f t="shared" si="1879"/>
        <v>112.66223503150646</v>
      </c>
      <c r="LC172" s="1201">
        <f t="shared" si="1879"/>
        <v>0</v>
      </c>
      <c r="LD172" s="1201">
        <f t="shared" si="1879"/>
        <v>737.63415567472157</v>
      </c>
      <c r="LE172" s="1201">
        <f t="shared" si="1879"/>
        <v>0</v>
      </c>
      <c r="LF172" s="1201">
        <f t="shared" si="1879"/>
        <v>610.34762829351439</v>
      </c>
      <c r="LG172" s="1201">
        <f t="shared" si="1879"/>
        <v>0</v>
      </c>
      <c r="LH172" s="1201">
        <f t="shared" si="1879"/>
        <v>0</v>
      </c>
      <c r="LI172" s="1201">
        <f t="shared" si="1879"/>
        <v>0</v>
      </c>
      <c r="LJ172" s="1201">
        <f t="shared" si="1879"/>
        <v>0</v>
      </c>
      <c r="LK172" s="1201">
        <f t="shared" si="1879"/>
        <v>3</v>
      </c>
      <c r="LL172" s="1201">
        <f t="shared" si="1879"/>
        <v>0</v>
      </c>
      <c r="LM172" s="1201">
        <f t="shared" si="1879"/>
        <v>0</v>
      </c>
      <c r="LN172" s="1201">
        <f t="shared" si="1879"/>
        <v>616</v>
      </c>
      <c r="LO172" s="1201">
        <f t="shared" si="1879"/>
        <v>0</v>
      </c>
      <c r="LP172" s="1201">
        <f t="shared" si="1879"/>
        <v>0</v>
      </c>
      <c r="LQ172" s="1201">
        <f t="shared" si="1879"/>
        <v>0</v>
      </c>
      <c r="LR172" s="1201">
        <f t="shared" si="1879"/>
        <v>152.86575443848952</v>
      </c>
      <c r="LS172" s="1201">
        <f t="shared" si="1879"/>
        <v>124.90197093791281</v>
      </c>
      <c r="LT172" s="1201">
        <f t="shared" si="1879"/>
        <v>159.00223425617423</v>
      </c>
      <c r="LU172" s="1201">
        <f t="shared" si="1879"/>
        <v>0</v>
      </c>
      <c r="LV172" s="1201">
        <f t="shared" si="1879"/>
        <v>6.1690885072655226E-3</v>
      </c>
      <c r="LW172" s="1201">
        <f t="shared" si="1879"/>
        <v>3.2227194187582562</v>
      </c>
      <c r="LX172" s="1201">
        <f t="shared" si="1879"/>
        <v>1.4166988507265521</v>
      </c>
      <c r="LY172" s="1201">
        <f t="shared" si="1879"/>
        <v>4.4870541611624834E-2</v>
      </c>
      <c r="LZ172" s="1201">
        <f t="shared" si="1879"/>
        <v>0.63495265521796562</v>
      </c>
      <c r="MA172" s="1201">
        <f t="shared" si="1879"/>
        <v>0.38434177014531046</v>
      </c>
      <c r="MB172" s="1201">
        <f t="shared" si="1879"/>
        <v>0.35332177014531041</v>
      </c>
      <c r="MC172" s="1201">
        <f t="shared" si="1879"/>
        <v>18.290849048625795</v>
      </c>
      <c r="MD172" s="1201">
        <f t="shared" si="1879"/>
        <v>4.6543000000000001</v>
      </c>
      <c r="ME172" s="1201">
        <f t="shared" si="1879"/>
        <v>1.4540102464347968</v>
      </c>
      <c r="MF172" s="1201">
        <f t="shared" si="1879"/>
        <v>10.170660982143554</v>
      </c>
      <c r="MG172" s="1201">
        <f t="shared" si="1879"/>
        <v>1.2880388841927304</v>
      </c>
      <c r="MH172" s="1201">
        <f t="shared" si="1879"/>
        <v>0</v>
      </c>
      <c r="MI172" s="1201">
        <f t="shared" si="1879"/>
        <v>0</v>
      </c>
      <c r="MJ172" s="1201">
        <f t="shared" si="1879"/>
        <v>0</v>
      </c>
      <c r="MK172" s="1201">
        <f t="shared" si="1879"/>
        <v>0</v>
      </c>
      <c r="ML172" s="1201">
        <f t="shared" si="1879"/>
        <v>0</v>
      </c>
      <c r="MM172" s="1201">
        <f t="shared" si="1879"/>
        <v>0</v>
      </c>
      <c r="MN172" s="1201">
        <f t="shared" ref="MN172:MP172" si="1880">SUM(MN174:MN188)</f>
        <v>0</v>
      </c>
      <c r="MO172" s="1201">
        <f t="shared" si="1880"/>
        <v>0</v>
      </c>
      <c r="MP172" s="1201">
        <f t="shared" si="1880"/>
        <v>0</v>
      </c>
      <c r="MQ172" s="1201">
        <f t="shared" si="1879"/>
        <v>0</v>
      </c>
    </row>
    <row r="173" spans="1:355" s="317" customFormat="1" ht="15" hidden="1" customHeight="1" outlineLevel="1" thickTop="1" thickBot="1" x14ac:dyDescent="0.3">
      <c r="A173" s="380"/>
      <c r="B173" s="1935" t="str">
        <f>$B$33</f>
        <v>Expert Light</v>
      </c>
      <c r="C173" s="1936"/>
      <c r="D173" s="652">
        <v>1</v>
      </c>
      <c r="E173" s="831"/>
      <c r="F173" s="753"/>
      <c r="G173" s="1923"/>
      <c r="H173" s="1924"/>
      <c r="I173" s="781"/>
      <c r="J173" s="831"/>
      <c r="K173" s="319"/>
      <c r="L173" s="782"/>
      <c r="M173" s="832">
        <f>((E170*L173)/1)*(D173)</f>
        <v>0</v>
      </c>
      <c r="N173" s="784">
        <f t="shared" ref="N173:N178" si="1881">IF($BI$6="ON",$BR$14*$L173,IF($BI$6="OFF",$BS$14*$L173))</f>
        <v>0</v>
      </c>
      <c r="O173" s="1534"/>
      <c r="P173" s="782">
        <v>1.9</v>
      </c>
      <c r="Q173" s="832">
        <f>((E170*P173)/1)*(D173)</f>
        <v>57</v>
      </c>
      <c r="R173" s="784">
        <f t="shared" ref="R173:R178" si="1882">IF($BI$6="ON",$BR$15*$P173,IF($BI$6="OFF",$BS$15*$P173))</f>
        <v>156.74554880996212</v>
      </c>
      <c r="S173" s="1534"/>
      <c r="T173" s="782">
        <v>3.4</v>
      </c>
      <c r="U173" s="832">
        <f>((E170*T173)/1)*(D173)</f>
        <v>102</v>
      </c>
      <c r="V173" s="784">
        <f t="shared" ref="V173:V178" si="1883">IF($BI$6="ON",$BR$16*$T173,IF($BI$6="OFF",$BS$16*$T173))</f>
        <v>177.51249837273946</v>
      </c>
      <c r="W173" s="1534"/>
      <c r="X173" s="782">
        <v>2.7</v>
      </c>
      <c r="Y173" s="832">
        <f>((E170*X173)/1)*(D173)</f>
        <v>81</v>
      </c>
      <c r="Z173" s="784">
        <f t="shared" ref="Z173:Z178" si="1884">IF($BI$6="ON",$BR$17*$X173,IF($BI$6="OFF",$BS$17*$X173))</f>
        <v>89.823326103003424</v>
      </c>
      <c r="AA173" s="1534"/>
      <c r="AB173" s="782">
        <v>6.1</v>
      </c>
      <c r="AC173" s="832">
        <f>((E170*AB173)/1)*(D173)</f>
        <v>183</v>
      </c>
      <c r="AD173" s="784">
        <f t="shared" ref="AD173:AD178" si="1885">IF($BI$6="ON",$BR$18*$AB173,IF($BI$6="OFF",$BS$18*$AB173))</f>
        <v>253.13295062725868</v>
      </c>
      <c r="AE173" s="1534"/>
      <c r="AF173" s="782">
        <v>1.8</v>
      </c>
      <c r="AG173" s="832">
        <f>((E170*AF173)/1)*(D173)</f>
        <v>54</v>
      </c>
      <c r="AH173" s="784">
        <f t="shared" ref="AH173:AH178" si="1886">IF($BI$6="ON",$BR$19*$AF173,IF($BI$6="OFF",$BS$19*$AF173))</f>
        <v>64.446740156600924</v>
      </c>
      <c r="AI173" s="1534"/>
      <c r="AJ173" s="782">
        <v>1</v>
      </c>
      <c r="AK173" s="832">
        <f>((E170*AJ173)/1)*(D173)</f>
        <v>30</v>
      </c>
      <c r="AL173" s="784">
        <f t="shared" ref="AL173:AL178" si="1887">IF($BI$6="ON",$BR$20*$AJ173,IF($BI$6="OFF",$BS$20*$AJ173))</f>
        <v>11.434613095470732</v>
      </c>
      <c r="AM173" s="1534"/>
      <c r="AN173" s="782"/>
      <c r="AO173" s="833">
        <f>((E170*AN173)/1)*(D173)</f>
        <v>0</v>
      </c>
      <c r="AP173" s="784">
        <f t="shared" ref="AP173:AP178" si="1888">IF($BI$6="ON",$BR$21*$AN173,IF($BI$6="OFF",$BS$21*$AN173))</f>
        <v>0</v>
      </c>
      <c r="AQ173" s="1534"/>
      <c r="AR173" s="782"/>
      <c r="AS173" s="832">
        <f>((E170*AR173)/1)*(D173)</f>
        <v>0</v>
      </c>
      <c r="AT173" s="784">
        <f t="shared" ref="AT173:AT178" si="1889">IF($BI$6="ON",$BR$22*$AR173,IF($BI$6="OFF",$BS$22*$AR173))</f>
        <v>0</v>
      </c>
      <c r="AU173" s="1534"/>
      <c r="AV173" s="782"/>
      <c r="AW173" s="832">
        <f>((E170*AV173)/1)*(D173)</f>
        <v>0</v>
      </c>
      <c r="AX173" s="784">
        <f t="shared" ref="AX173:AX178" si="1890">IF($BI$6="ON",$BR$23*$AV173,IF($BI$6="OFF",$BS$23*$AV173))</f>
        <v>0</v>
      </c>
      <c r="AY173" s="1534"/>
      <c r="AZ173" s="782"/>
      <c r="BA173" s="832">
        <f>((E170*AZ173)/1)*(D173)</f>
        <v>0</v>
      </c>
      <c r="BB173" s="784">
        <f t="shared" ref="BB173:BB178" si="1891">IF($BI$6="ON",$BR$25*$AZ173,IF($BI$6="OFF",$BS$25*$AZ173))</f>
        <v>0</v>
      </c>
      <c r="BC173" s="649"/>
      <c r="BD173" s="835"/>
      <c r="BE173" s="832">
        <f>((E170*BD173)/1)*(D173)</f>
        <v>0</v>
      </c>
      <c r="BF173" s="319"/>
      <c r="BG173" s="880">
        <f t="shared" ref="BG173:BG178" si="1892">SUM(N173,R173,V173,Z173,AD173,AH173,AL173,AP173,AT173,AX173,BB173)/500</f>
        <v>1.5061913543300707</v>
      </c>
      <c r="BH173" s="881">
        <f t="shared" ref="BH173:BH178" si="1893">SUM($BG173+$BG$6)</f>
        <v>1.5170678510275608</v>
      </c>
      <c r="BI173" s="786">
        <f t="shared" ref="BI173:BI178" si="1894">(BH173*500)</f>
        <v>758.53392551378045</v>
      </c>
      <c r="BJ173" s="785"/>
      <c r="BK173" s="786">
        <f t="shared" ref="BK173:BK178" si="1895">(BH173*700)</f>
        <v>1061.9474957192926</v>
      </c>
      <c r="BL173" s="1948" t="s">
        <v>1362</v>
      </c>
      <c r="BM173" s="1949"/>
      <c r="BN173" s="1950"/>
      <c r="BO173" s="1579"/>
      <c r="BP173" s="1579"/>
      <c r="BQ173" s="1484"/>
      <c r="BR173" s="873" t="s">
        <v>1350</v>
      </c>
      <c r="BS173" s="691" t="s">
        <v>6</v>
      </c>
      <c r="BT173" s="691" t="s">
        <v>928</v>
      </c>
      <c r="BU173" s="1163" t="s">
        <v>1328</v>
      </c>
      <c r="BV173" s="1164"/>
      <c r="BW173" s="1353" t="str">
        <f>$BW$318</f>
        <v xml:space="preserve">NH4 </v>
      </c>
      <c r="BX173" s="1353" t="str">
        <f>$BX$318</f>
        <v>NO3</v>
      </c>
      <c r="BY173" s="1353" t="str">
        <f>$BY$318</f>
        <v>NH2 Nitrites</v>
      </c>
      <c r="BZ173" s="1353" t="str">
        <f>$BZ$318</f>
        <v>P2O5</v>
      </c>
      <c r="CA173" s="1353" t="str">
        <f>$CA$318</f>
        <v>PO4</v>
      </c>
      <c r="CB173" s="1353" t="str">
        <f>$CB$318</f>
        <v>K2O</v>
      </c>
      <c r="CC173" s="1353" t="str">
        <f>$CC$318</f>
        <v>MgO</v>
      </c>
      <c r="CD173" s="1353" t="str">
        <f>$CD$318</f>
        <v>MgCo3</v>
      </c>
      <c r="CE173" s="1353" t="str">
        <f>$CE$318</f>
        <v>CaO</v>
      </c>
      <c r="CF173" s="1353" t="str">
        <f>$CF$318</f>
        <v>CaCO3</v>
      </c>
      <c r="CG173" s="1353" t="str">
        <f>$CG$318</f>
        <v>SO4</v>
      </c>
      <c r="CH173" s="1353" t="str">
        <f>$CH$318</f>
        <v>SO3</v>
      </c>
      <c r="CI173" s="1353" t="str">
        <f>$CI$318</f>
        <v>SiO2</v>
      </c>
      <c r="CJ173" s="1353" t="str">
        <f>$CJ$318</f>
        <v>Si(OH)4</v>
      </c>
      <c r="CK173" s="1353" t="str">
        <f>$CK$318</f>
        <v>N</v>
      </c>
      <c r="CL173" s="1353" t="str">
        <f>$CL$318</f>
        <v>P</v>
      </c>
      <c r="CM173" s="1353" t="str">
        <f>$CM$318</f>
        <v>K</v>
      </c>
      <c r="CN173" s="1353" t="str">
        <f>$CN$318</f>
        <v>MG</v>
      </c>
      <c r="CO173" s="1353" t="str">
        <f>$CO$318</f>
        <v>CA</v>
      </c>
      <c r="CP173" s="1353" t="str">
        <f>$CP$318</f>
        <v>S</v>
      </c>
      <c r="CQ173" s="1353" t="str">
        <f>$CQ$318</f>
        <v>Si</v>
      </c>
      <c r="CR173" s="1353" t="str">
        <f>$CR$318</f>
        <v>Co</v>
      </c>
      <c r="CS173" s="1353" t="str">
        <f>$CS$318</f>
        <v>Fe</v>
      </c>
      <c r="CT173" s="1353" t="str">
        <f>$CT$318</f>
        <v>Mn</v>
      </c>
      <c r="CU173" s="1353" t="str">
        <f>$CU$318</f>
        <v>Mo</v>
      </c>
      <c r="CV173" s="1353" t="str">
        <f>$CV$318</f>
        <v>Zn</v>
      </c>
      <c r="CW173" s="1353" t="str">
        <f>$CW$318</f>
        <v>B</v>
      </c>
      <c r="CX173" s="1353" t="str">
        <f>$CX$318</f>
        <v>Cu</v>
      </c>
      <c r="CY173" s="1353" t="str">
        <f>$CY$318</f>
        <v>Cl</v>
      </c>
      <c r="CZ173" s="1353" t="str">
        <f>$CZ$318</f>
        <v>Na</v>
      </c>
      <c r="DA173" s="1353" t="str">
        <f>$DA$318</f>
        <v>Humic</v>
      </c>
      <c r="DB173" s="1353" t="str">
        <f>$DB$318</f>
        <v>Fulvic</v>
      </c>
      <c r="DC173" s="1353" t="str">
        <f>$DC$318</f>
        <v xml:space="preserve"> B1</v>
      </c>
      <c r="DD173" s="1353" t="str">
        <f>$DD$318</f>
        <v>EDTA</v>
      </c>
      <c r="DE173" s="1353" t="str">
        <f>$DE$318</f>
        <v>DTPA</v>
      </c>
      <c r="DF173" s="1353" t="str">
        <f>$DF$318</f>
        <v>EDDHA</v>
      </c>
      <c r="DG173" s="1353" t="str">
        <f>$DG$318</f>
        <v>F</v>
      </c>
      <c r="DH173" s="1353" t="str">
        <f>$DH$318</f>
        <v>Cd</v>
      </c>
      <c r="DI173" s="1353" t="str">
        <f>$DI$318</f>
        <v>Cr</v>
      </c>
      <c r="DJ173" s="1353" t="str">
        <f>$DJ$318</f>
        <v>Al</v>
      </c>
      <c r="DK173" s="1353" t="str">
        <f>$DK$318</f>
        <v>Pb</v>
      </c>
      <c r="DL173" s="1353" t="str">
        <f>$DL$318</f>
        <v>Se</v>
      </c>
      <c r="DM173" s="1353" t="str">
        <f>$DM$318</f>
        <v>Other</v>
      </c>
      <c r="DN173" s="933"/>
      <c r="DT173" s="739"/>
      <c r="EM173" s="618"/>
      <c r="EN173" s="618"/>
      <c r="EO173" s="618"/>
      <c r="EP173" s="618"/>
      <c r="EQ173" s="618"/>
      <c r="ER173" s="618"/>
      <c r="ES173" s="618"/>
      <c r="ET173" s="618"/>
      <c r="EU173" s="618"/>
      <c r="EV173" s="618"/>
      <c r="EW173" s="618"/>
      <c r="EX173" s="618"/>
      <c r="EY173" s="618"/>
      <c r="EZ173" s="1347"/>
      <c r="FA173" s="1219" t="str">
        <f t="shared" ref="FA173:GQ173" si="1896">BW$318</f>
        <v xml:space="preserve">NH4 </v>
      </c>
      <c r="FB173" s="1222" t="str">
        <f t="shared" si="1896"/>
        <v>NO3</v>
      </c>
      <c r="FC173" s="1222" t="str">
        <f t="shared" si="1896"/>
        <v>NH2 Nitrites</v>
      </c>
      <c r="FD173" s="1219" t="str">
        <f t="shared" si="1896"/>
        <v>P2O5</v>
      </c>
      <c r="FE173" s="1219" t="str">
        <f t="shared" si="1896"/>
        <v>PO4</v>
      </c>
      <c r="FF173" s="1219" t="str">
        <f t="shared" si="1896"/>
        <v>K2O</v>
      </c>
      <c r="FG173" s="1219" t="str">
        <f t="shared" si="1896"/>
        <v>MgO</v>
      </c>
      <c r="FH173" s="1219" t="str">
        <f t="shared" si="1896"/>
        <v>MgCo3</v>
      </c>
      <c r="FI173" s="1219" t="str">
        <f t="shared" si="1896"/>
        <v>CaO</v>
      </c>
      <c r="FJ173" s="1219" t="str">
        <f t="shared" si="1896"/>
        <v>CaCO3</v>
      </c>
      <c r="FK173" s="1219" t="str">
        <f t="shared" si="1896"/>
        <v>SO4</v>
      </c>
      <c r="FL173" s="1219" t="str">
        <f t="shared" si="1896"/>
        <v>SO3</v>
      </c>
      <c r="FM173" s="1219" t="str">
        <f t="shared" si="1896"/>
        <v>SiO2</v>
      </c>
      <c r="FN173" s="1219" t="str">
        <f t="shared" si="1896"/>
        <v>Si(OH)4</v>
      </c>
      <c r="FO173" s="1219" t="str">
        <f t="shared" si="1896"/>
        <v>N</v>
      </c>
      <c r="FP173" s="1219" t="str">
        <f t="shared" si="1896"/>
        <v>P</v>
      </c>
      <c r="FQ173" s="1219" t="str">
        <f t="shared" si="1896"/>
        <v>K</v>
      </c>
      <c r="FR173" s="1219" t="str">
        <f t="shared" si="1896"/>
        <v>MG</v>
      </c>
      <c r="FS173" s="1219" t="str">
        <f t="shared" si="1896"/>
        <v>CA</v>
      </c>
      <c r="FT173" s="1219" t="str">
        <f t="shared" si="1896"/>
        <v>S</v>
      </c>
      <c r="FU173" s="1219" t="str">
        <f t="shared" si="1896"/>
        <v>Si</v>
      </c>
      <c r="FV173" s="1219" t="str">
        <f t="shared" si="1896"/>
        <v>Co</v>
      </c>
      <c r="FW173" s="1219" t="str">
        <f t="shared" si="1896"/>
        <v>Fe</v>
      </c>
      <c r="FX173" s="1219" t="str">
        <f t="shared" si="1896"/>
        <v>Mn</v>
      </c>
      <c r="FY173" s="1219" t="str">
        <f t="shared" si="1896"/>
        <v>Mo</v>
      </c>
      <c r="FZ173" s="1219" t="str">
        <f t="shared" si="1896"/>
        <v>Zn</v>
      </c>
      <c r="GA173" s="1219" t="str">
        <f t="shared" si="1896"/>
        <v>B</v>
      </c>
      <c r="GB173" s="1219" t="str">
        <f t="shared" si="1896"/>
        <v>Cu</v>
      </c>
      <c r="GC173" s="1219" t="str">
        <f t="shared" si="1896"/>
        <v>Cl</v>
      </c>
      <c r="GD173" s="1219" t="str">
        <f t="shared" si="1896"/>
        <v>Na</v>
      </c>
      <c r="GE173" s="1219" t="str">
        <f t="shared" si="1896"/>
        <v>Humic</v>
      </c>
      <c r="GF173" s="1219" t="str">
        <f t="shared" si="1896"/>
        <v>Fulvic</v>
      </c>
      <c r="GG173" s="1219" t="str">
        <f t="shared" si="1896"/>
        <v xml:space="preserve"> B1</v>
      </c>
      <c r="GH173" s="1219" t="str">
        <f t="shared" si="1896"/>
        <v>EDTA</v>
      </c>
      <c r="GI173" s="1219" t="str">
        <f t="shared" si="1896"/>
        <v>DTPA</v>
      </c>
      <c r="GJ173" s="1219" t="str">
        <f t="shared" si="1896"/>
        <v>EDDHA</v>
      </c>
      <c r="GK173" s="1219" t="str">
        <f t="shared" si="1896"/>
        <v>F</v>
      </c>
      <c r="GL173" s="1219" t="str">
        <f t="shared" si="1896"/>
        <v>Cd</v>
      </c>
      <c r="GM173" s="1220" t="str">
        <f t="shared" si="1896"/>
        <v>Cr</v>
      </c>
      <c r="GN173" s="1220" t="str">
        <f t="shared" si="1896"/>
        <v>Al</v>
      </c>
      <c r="GO173" s="1220" t="str">
        <f t="shared" si="1896"/>
        <v>Pb</v>
      </c>
      <c r="GP173" s="1220" t="str">
        <f t="shared" si="1896"/>
        <v>Se</v>
      </c>
      <c r="GQ173" s="1220" t="str">
        <f t="shared" si="1896"/>
        <v>Other</v>
      </c>
      <c r="GR173" s="897"/>
      <c r="GS173" s="897"/>
      <c r="GT173" s="897"/>
      <c r="GU173" s="897"/>
      <c r="GV173" s="897"/>
      <c r="GW173" s="897"/>
      <c r="GX173" s="897"/>
      <c r="GY173" s="897"/>
      <c r="GZ173" s="1373"/>
      <c r="HA173" s="1220" t="str">
        <f t="shared" ref="HA173:IM173" si="1897">FA$318</f>
        <v xml:space="preserve">NH4 </v>
      </c>
      <c r="HB173" s="1220" t="str">
        <f t="shared" si="1897"/>
        <v>NO3</v>
      </c>
      <c r="HC173" s="1220" t="str">
        <f t="shared" si="1897"/>
        <v>NH2 Nitrites</v>
      </c>
      <c r="HD173" s="1220" t="str">
        <f t="shared" si="1897"/>
        <v>P2O5</v>
      </c>
      <c r="HE173" s="1220" t="str">
        <f t="shared" si="1897"/>
        <v>PO4</v>
      </c>
      <c r="HF173" s="1220" t="str">
        <f t="shared" si="1897"/>
        <v>K2O</v>
      </c>
      <c r="HG173" s="1220" t="str">
        <f t="shared" si="1897"/>
        <v>MgO</v>
      </c>
      <c r="HH173" s="1220" t="str">
        <f t="shared" si="1897"/>
        <v>MgCo3</v>
      </c>
      <c r="HI173" s="1220" t="str">
        <f t="shared" si="1897"/>
        <v>CaO</v>
      </c>
      <c r="HJ173" s="1220" t="str">
        <f t="shared" si="1897"/>
        <v>CaCO3</v>
      </c>
      <c r="HK173" s="1220" t="str">
        <f t="shared" si="1897"/>
        <v>SO4</v>
      </c>
      <c r="HL173" s="1220" t="str">
        <f t="shared" si="1897"/>
        <v>SO3</v>
      </c>
      <c r="HM173" s="1220" t="str">
        <f t="shared" si="1897"/>
        <v>SiO2</v>
      </c>
      <c r="HN173" s="1220" t="str">
        <f t="shared" si="1897"/>
        <v>Si(OH)4</v>
      </c>
      <c r="HO173" s="1220" t="str">
        <f t="shared" si="1897"/>
        <v>N</v>
      </c>
      <c r="HP173" s="1220" t="str">
        <f t="shared" si="1897"/>
        <v>P</v>
      </c>
      <c r="HQ173" s="1220" t="str">
        <f t="shared" si="1897"/>
        <v>K</v>
      </c>
      <c r="HR173" s="1220" t="str">
        <f t="shared" si="1897"/>
        <v>MG</v>
      </c>
      <c r="HS173" s="1220" t="str">
        <f t="shared" si="1897"/>
        <v>CA</v>
      </c>
      <c r="HT173" s="1220" t="str">
        <f t="shared" si="1897"/>
        <v>S</v>
      </c>
      <c r="HU173" s="1220" t="str">
        <f t="shared" si="1897"/>
        <v>Si</v>
      </c>
      <c r="HV173" s="1220" t="str">
        <f t="shared" si="1897"/>
        <v>Co</v>
      </c>
      <c r="HW173" s="1220" t="str">
        <f t="shared" si="1897"/>
        <v>Fe</v>
      </c>
      <c r="HX173" s="1220" t="str">
        <f t="shared" si="1897"/>
        <v>Mn</v>
      </c>
      <c r="HY173" s="1220" t="str">
        <f t="shared" si="1897"/>
        <v>Mo</v>
      </c>
      <c r="HZ173" s="1220" t="str">
        <f t="shared" si="1897"/>
        <v>Zn</v>
      </c>
      <c r="IA173" s="1220" t="str">
        <f t="shared" si="1897"/>
        <v>B</v>
      </c>
      <c r="IB173" s="1220" t="str">
        <f t="shared" si="1897"/>
        <v>Cu</v>
      </c>
      <c r="IC173" s="1220" t="str">
        <f t="shared" si="1897"/>
        <v>Cl</v>
      </c>
      <c r="ID173" s="1220" t="str">
        <f t="shared" si="1897"/>
        <v>Na</v>
      </c>
      <c r="IE173" s="1220" t="str">
        <f t="shared" si="1897"/>
        <v>Humic</v>
      </c>
      <c r="IF173" s="1220" t="str">
        <f t="shared" si="1897"/>
        <v>Fulvic</v>
      </c>
      <c r="IG173" s="1220" t="str">
        <f t="shared" si="1897"/>
        <v xml:space="preserve"> B1</v>
      </c>
      <c r="IH173" s="1220" t="str">
        <f t="shared" si="1897"/>
        <v>EDTA</v>
      </c>
      <c r="II173" s="1220" t="str">
        <f t="shared" si="1897"/>
        <v>DTPA</v>
      </c>
      <c r="IJ173" s="1220" t="str">
        <f t="shared" si="1897"/>
        <v>EDDHA</v>
      </c>
      <c r="IK173" s="1220" t="str">
        <f t="shared" si="1897"/>
        <v>F</v>
      </c>
      <c r="IL173" s="1220" t="str">
        <f t="shared" si="1897"/>
        <v>Cd</v>
      </c>
      <c r="IM173" s="1220" t="str">
        <f t="shared" si="1897"/>
        <v>Cr</v>
      </c>
      <c r="IN173" s="1353" t="str">
        <f>$DJ$318</f>
        <v>Al</v>
      </c>
      <c r="IO173" s="1353" t="str">
        <f>$DK$318</f>
        <v>Pb</v>
      </c>
      <c r="IP173" s="1353" t="str">
        <f>$DL$318</f>
        <v>Se</v>
      </c>
      <c r="IQ173" s="1220" t="str">
        <f>GQ$318</f>
        <v>Other</v>
      </c>
      <c r="IR173" s="895"/>
      <c r="IS173" s="895"/>
      <c r="IT173" s="895"/>
      <c r="IU173" s="895"/>
      <c r="IV173" s="895"/>
      <c r="IW173" s="895"/>
      <c r="IX173" s="895"/>
      <c r="IY173" s="895"/>
      <c r="IZ173" s="1362"/>
      <c r="JA173" s="1220" t="str">
        <f t="shared" ref="JA173:KM173" si="1898">HA$318</f>
        <v xml:space="preserve">NH4 </v>
      </c>
      <c r="JB173" s="1220" t="str">
        <f t="shared" si="1898"/>
        <v>NO3</v>
      </c>
      <c r="JC173" s="1220" t="str">
        <f t="shared" si="1898"/>
        <v>NH2 Nitrites</v>
      </c>
      <c r="JD173" s="1220" t="str">
        <f t="shared" si="1898"/>
        <v>P2O5</v>
      </c>
      <c r="JE173" s="1220" t="str">
        <f t="shared" si="1898"/>
        <v>PO4</v>
      </c>
      <c r="JF173" s="1220" t="str">
        <f t="shared" si="1898"/>
        <v>K2O</v>
      </c>
      <c r="JG173" s="1220" t="str">
        <f t="shared" si="1898"/>
        <v>MgO</v>
      </c>
      <c r="JH173" s="1220" t="str">
        <f t="shared" si="1898"/>
        <v>MgCo3</v>
      </c>
      <c r="JI173" s="1220" t="str">
        <f t="shared" si="1898"/>
        <v>CaO</v>
      </c>
      <c r="JJ173" s="1220" t="str">
        <f t="shared" si="1898"/>
        <v>CaCO3</v>
      </c>
      <c r="JK173" s="1220" t="str">
        <f t="shared" si="1898"/>
        <v>SO4</v>
      </c>
      <c r="JL173" s="1220" t="str">
        <f t="shared" si="1898"/>
        <v>SO3</v>
      </c>
      <c r="JM173" s="1220" t="str">
        <f t="shared" si="1898"/>
        <v>SiO2</v>
      </c>
      <c r="JN173" s="1220" t="str">
        <f t="shared" si="1898"/>
        <v>Si(OH)4</v>
      </c>
      <c r="JO173" s="1220" t="str">
        <f t="shared" si="1898"/>
        <v>N</v>
      </c>
      <c r="JP173" s="1220" t="str">
        <f t="shared" si="1898"/>
        <v>P</v>
      </c>
      <c r="JQ173" s="1220" t="str">
        <f t="shared" si="1898"/>
        <v>K</v>
      </c>
      <c r="JR173" s="1220" t="str">
        <f t="shared" si="1898"/>
        <v>MG</v>
      </c>
      <c r="JS173" s="1220" t="str">
        <f t="shared" si="1898"/>
        <v>CA</v>
      </c>
      <c r="JT173" s="1220" t="str">
        <f t="shared" si="1898"/>
        <v>S</v>
      </c>
      <c r="JU173" s="1220" t="str">
        <f t="shared" si="1898"/>
        <v>Si</v>
      </c>
      <c r="JV173" s="1220" t="str">
        <f t="shared" si="1898"/>
        <v>Co</v>
      </c>
      <c r="JW173" s="1220" t="str">
        <f t="shared" si="1898"/>
        <v>Fe</v>
      </c>
      <c r="JX173" s="1220" t="str">
        <f t="shared" si="1898"/>
        <v>Mn</v>
      </c>
      <c r="JY173" s="1220" t="str">
        <f t="shared" si="1898"/>
        <v>Mo</v>
      </c>
      <c r="JZ173" s="1220" t="str">
        <f t="shared" si="1898"/>
        <v>Zn</v>
      </c>
      <c r="KA173" s="1220" t="str">
        <f t="shared" si="1898"/>
        <v>B</v>
      </c>
      <c r="KB173" s="1220" t="str">
        <f t="shared" si="1898"/>
        <v>Cu</v>
      </c>
      <c r="KC173" s="1220" t="str">
        <f t="shared" si="1898"/>
        <v>Cl</v>
      </c>
      <c r="KD173" s="1220" t="str">
        <f t="shared" si="1898"/>
        <v>Na</v>
      </c>
      <c r="KE173" s="1220" t="str">
        <f t="shared" si="1898"/>
        <v>Humic</v>
      </c>
      <c r="KF173" s="1220" t="str">
        <f t="shared" si="1898"/>
        <v>Fulvic</v>
      </c>
      <c r="KG173" s="1220" t="str">
        <f t="shared" si="1898"/>
        <v xml:space="preserve"> B1</v>
      </c>
      <c r="KH173" s="1220" t="str">
        <f t="shared" si="1898"/>
        <v>EDTA</v>
      </c>
      <c r="KI173" s="1220" t="str">
        <f t="shared" si="1898"/>
        <v>DTPA</v>
      </c>
      <c r="KJ173" s="1220" t="str">
        <f t="shared" si="1898"/>
        <v>DTPA</v>
      </c>
      <c r="KK173" s="1220" t="str">
        <f t="shared" si="1898"/>
        <v>F</v>
      </c>
      <c r="KL173" s="1220" t="str">
        <f t="shared" si="1898"/>
        <v>Cd</v>
      </c>
      <c r="KM173" s="1220" t="str">
        <f t="shared" si="1898"/>
        <v>Cr</v>
      </c>
      <c r="KN173" s="1220" t="str">
        <f t="shared" ref="KN173" si="1899">IN$318</f>
        <v>Al</v>
      </c>
      <c r="KO173" s="1220" t="str">
        <f t="shared" ref="KO173" si="1900">IO$318</f>
        <v>Pb</v>
      </c>
      <c r="KP173" s="1220" t="str">
        <f t="shared" ref="KP173" si="1901">IP$318</f>
        <v>Se</v>
      </c>
      <c r="KQ173" s="1220" t="str">
        <f>IQ$318</f>
        <v>Other</v>
      </c>
      <c r="KR173" s="618"/>
      <c r="KS173" s="618"/>
      <c r="KT173" s="618"/>
      <c r="KU173" s="618"/>
      <c r="KV173" s="618"/>
      <c r="KW173" s="618"/>
      <c r="KX173" s="618"/>
      <c r="KY173" s="618"/>
      <c r="KZ173" s="1361"/>
      <c r="LA173" s="1220" t="str">
        <f t="shared" ref="LA173:MM173" si="1902">JA$318</f>
        <v xml:space="preserve">NH4 </v>
      </c>
      <c r="LB173" s="1220" t="str">
        <f t="shared" si="1902"/>
        <v>NO3</v>
      </c>
      <c r="LC173" s="1220" t="str">
        <f t="shared" si="1902"/>
        <v>NH2 Nitrites</v>
      </c>
      <c r="LD173" s="1220" t="str">
        <f t="shared" si="1902"/>
        <v>P2O5</v>
      </c>
      <c r="LE173" s="1220" t="str">
        <f t="shared" si="1902"/>
        <v>PO4</v>
      </c>
      <c r="LF173" s="1220" t="str">
        <f t="shared" si="1902"/>
        <v>K2O</v>
      </c>
      <c r="LG173" s="1220" t="str">
        <f t="shared" si="1902"/>
        <v>MgO</v>
      </c>
      <c r="LH173" s="1220" t="str">
        <f t="shared" si="1902"/>
        <v>MgCo3</v>
      </c>
      <c r="LI173" s="1220" t="str">
        <f t="shared" si="1902"/>
        <v>CaO</v>
      </c>
      <c r="LJ173" s="1220" t="str">
        <f t="shared" si="1902"/>
        <v>CaCO3</v>
      </c>
      <c r="LK173" s="1220" t="str">
        <f t="shared" si="1902"/>
        <v>SO4</v>
      </c>
      <c r="LL173" s="1220" t="str">
        <f t="shared" si="1902"/>
        <v>SO3</v>
      </c>
      <c r="LM173" s="1220" t="str">
        <f t="shared" si="1902"/>
        <v>SiO2</v>
      </c>
      <c r="LN173" s="1220" t="str">
        <f t="shared" si="1902"/>
        <v>Si(OH)4</v>
      </c>
      <c r="LO173" s="1220" t="str">
        <f t="shared" si="1902"/>
        <v>N</v>
      </c>
      <c r="LP173" s="1220" t="str">
        <f t="shared" si="1902"/>
        <v>P</v>
      </c>
      <c r="LQ173" s="1220" t="str">
        <f t="shared" si="1902"/>
        <v>K</v>
      </c>
      <c r="LR173" s="1220" t="str">
        <f t="shared" si="1902"/>
        <v>MG</v>
      </c>
      <c r="LS173" s="1220" t="str">
        <f t="shared" si="1902"/>
        <v>CA</v>
      </c>
      <c r="LT173" s="1220" t="str">
        <f t="shared" si="1902"/>
        <v>S</v>
      </c>
      <c r="LU173" s="1220" t="str">
        <f t="shared" si="1902"/>
        <v>Si</v>
      </c>
      <c r="LV173" s="1220" t="str">
        <f t="shared" si="1902"/>
        <v>Co</v>
      </c>
      <c r="LW173" s="1220" t="str">
        <f t="shared" si="1902"/>
        <v>Fe</v>
      </c>
      <c r="LX173" s="1220" t="str">
        <f t="shared" si="1902"/>
        <v>Mn</v>
      </c>
      <c r="LY173" s="1220" t="str">
        <f t="shared" si="1902"/>
        <v>Mo</v>
      </c>
      <c r="LZ173" s="1220" t="str">
        <f t="shared" si="1902"/>
        <v>Zn</v>
      </c>
      <c r="MA173" s="1220" t="str">
        <f t="shared" si="1902"/>
        <v>B</v>
      </c>
      <c r="MB173" s="1220" t="str">
        <f t="shared" si="1902"/>
        <v>Cu</v>
      </c>
      <c r="MC173" s="1220" t="str">
        <f t="shared" si="1902"/>
        <v>Cl</v>
      </c>
      <c r="MD173" s="1220" t="str">
        <f t="shared" si="1902"/>
        <v>Na</v>
      </c>
      <c r="ME173" s="1220" t="str">
        <f t="shared" si="1902"/>
        <v>Humic</v>
      </c>
      <c r="MF173" s="1220" t="str">
        <f t="shared" si="1902"/>
        <v>Fulvic</v>
      </c>
      <c r="MG173" s="1220" t="str">
        <f t="shared" si="1902"/>
        <v xml:space="preserve"> B1</v>
      </c>
      <c r="MH173" s="1220" t="str">
        <f t="shared" si="1902"/>
        <v>EDTA</v>
      </c>
      <c r="MI173" s="1220" t="str">
        <f t="shared" si="1902"/>
        <v>DTPA</v>
      </c>
      <c r="MJ173" s="1220" t="str">
        <f t="shared" si="1902"/>
        <v>EDDHA</v>
      </c>
      <c r="MK173" s="1220" t="str">
        <f t="shared" si="1902"/>
        <v>F</v>
      </c>
      <c r="ML173" s="1220" t="str">
        <f t="shared" si="1902"/>
        <v>Cd</v>
      </c>
      <c r="MM173" s="1220" t="str">
        <f t="shared" si="1902"/>
        <v>Cr</v>
      </c>
      <c r="MN173" s="1220" t="str">
        <f t="shared" ref="MN173:MP173" si="1903">KN$318</f>
        <v>Al</v>
      </c>
      <c r="MO173" s="1220" t="str">
        <f t="shared" si="1903"/>
        <v>Pb</v>
      </c>
      <c r="MP173" s="1220" t="str">
        <f t="shared" si="1903"/>
        <v>Se</v>
      </c>
      <c r="MQ173" s="1220" t="str">
        <f>KQ$318</f>
        <v>Other</v>
      </c>
    </row>
    <row r="174" spans="1:355" s="317" customFormat="1" ht="15" hidden="1" customHeight="1" outlineLevel="1" thickTop="1" thickBot="1" x14ac:dyDescent="0.3">
      <c r="A174" s="380"/>
      <c r="B174" s="1928" t="str">
        <f>$B$34</f>
        <v>Expert Medium</v>
      </c>
      <c r="C174" s="1924"/>
      <c r="D174" s="653">
        <v>1</v>
      </c>
      <c r="E174" s="836"/>
      <c r="F174" s="319"/>
      <c r="G174" s="1928"/>
      <c r="H174" s="1924"/>
      <c r="I174" s="788"/>
      <c r="J174" s="836"/>
      <c r="K174" s="319"/>
      <c r="L174" s="782"/>
      <c r="M174" s="837">
        <f>((E170*L174)/1)*(D174)</f>
        <v>0</v>
      </c>
      <c r="N174" s="784">
        <f t="shared" si="1881"/>
        <v>0</v>
      </c>
      <c r="O174" s="1534"/>
      <c r="P174" s="789">
        <v>1.9</v>
      </c>
      <c r="Q174" s="837">
        <f>((E170*P174)/1)*(D174)</f>
        <v>57</v>
      </c>
      <c r="R174" s="784">
        <f t="shared" si="1882"/>
        <v>156.74554880996212</v>
      </c>
      <c r="S174" s="1534"/>
      <c r="T174" s="789">
        <v>3.8</v>
      </c>
      <c r="U174" s="837">
        <f>((E170*T174)/1)*(D174)</f>
        <v>114</v>
      </c>
      <c r="V174" s="784">
        <f t="shared" si="1883"/>
        <v>198.3963217107088</v>
      </c>
      <c r="W174" s="1534"/>
      <c r="X174" s="789">
        <v>2.8</v>
      </c>
      <c r="Y174" s="837">
        <f>((E170*X174)/1)*(D174)</f>
        <v>84</v>
      </c>
      <c r="Z174" s="784">
        <f t="shared" si="1884"/>
        <v>93.150115958670199</v>
      </c>
      <c r="AA174" s="1534"/>
      <c r="AB174" s="789">
        <v>6.8</v>
      </c>
      <c r="AC174" s="837">
        <f>((E170*AB174)/1)*(D174)</f>
        <v>204</v>
      </c>
      <c r="AD174" s="784">
        <f t="shared" si="1885"/>
        <v>282.18099414186213</v>
      </c>
      <c r="AE174" s="1534"/>
      <c r="AF174" s="789">
        <v>1.9</v>
      </c>
      <c r="AG174" s="837">
        <f>((E170*AF174)/1)*(D174)</f>
        <v>57</v>
      </c>
      <c r="AH174" s="784">
        <f t="shared" si="1886"/>
        <v>68.027114609745411</v>
      </c>
      <c r="AI174" s="1534"/>
      <c r="AJ174" s="789">
        <v>1.5</v>
      </c>
      <c r="AK174" s="837">
        <f>((E170*AJ174)/1)*(D175)</f>
        <v>45</v>
      </c>
      <c r="AL174" s="784">
        <f t="shared" si="1887"/>
        <v>17.151919643206099</v>
      </c>
      <c r="AM174" s="1534"/>
      <c r="AN174" s="789"/>
      <c r="AO174" s="838">
        <f>((E170*AN174)/1)*(D174)</f>
        <v>0</v>
      </c>
      <c r="AP174" s="784">
        <f t="shared" si="1888"/>
        <v>0</v>
      </c>
      <c r="AQ174" s="1534"/>
      <c r="AR174" s="789"/>
      <c r="AS174" s="837">
        <f>((E170*AR174)/1)*(D174)</f>
        <v>0</v>
      </c>
      <c r="AT174" s="784">
        <f t="shared" si="1889"/>
        <v>0</v>
      </c>
      <c r="AU174" s="1534"/>
      <c r="AV174" s="789"/>
      <c r="AW174" s="837">
        <f>((E170*AV174)/1)*(D174)</f>
        <v>0</v>
      </c>
      <c r="AX174" s="784">
        <f t="shared" si="1890"/>
        <v>0</v>
      </c>
      <c r="AY174" s="1534"/>
      <c r="AZ174" s="789"/>
      <c r="BA174" s="837">
        <f>((E170*AZ174)/1)*(D174)</f>
        <v>0</v>
      </c>
      <c r="BB174" s="784">
        <f t="shared" si="1891"/>
        <v>0</v>
      </c>
      <c r="BC174" s="649"/>
      <c r="BD174" s="840"/>
      <c r="BE174" s="837">
        <f>((E170*BD174)/1)*(D174)</f>
        <v>0</v>
      </c>
      <c r="BF174" s="319"/>
      <c r="BG174" s="880">
        <f t="shared" si="1892"/>
        <v>1.6313040297483099</v>
      </c>
      <c r="BH174" s="881">
        <f t="shared" si="1893"/>
        <v>1.6421805264458</v>
      </c>
      <c r="BI174" s="786">
        <f t="shared" si="1894"/>
        <v>821.09026322290003</v>
      </c>
      <c r="BJ174" s="792"/>
      <c r="BK174" s="786">
        <f t="shared" si="1895"/>
        <v>1149.5263685120601</v>
      </c>
      <c r="BL174" s="1943" t="s">
        <v>1377</v>
      </c>
      <c r="BM174" s="1830"/>
      <c r="BN174" s="1944"/>
      <c r="BO174" s="1580"/>
      <c r="BP174" s="1580"/>
      <c r="BQ174" s="1484"/>
      <c r="BR174" s="734">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13.558454425363278</v>
      </c>
      <c r="BS174" s="692">
        <f t="shared" ref="BS174:BS182" si="1904">SUM(HA174:IQ174)*1000</f>
        <v>27.116908850726553</v>
      </c>
      <c r="BT174" s="693">
        <f>L171</f>
        <v>0.5</v>
      </c>
      <c r="BU174" s="1146" t="str">
        <f>$BU$14</f>
        <v>Grotek Gro-Silic</v>
      </c>
      <c r="BV174" s="1154" t="str">
        <f>$BV$14</f>
        <v>Defense (Slica)</v>
      </c>
      <c r="BW174" s="1239">
        <f>BW$14</f>
        <v>0</v>
      </c>
      <c r="BX174" s="1239">
        <f t="shared" ref="BX174:DM174" si="1905">BX$14</f>
        <v>0</v>
      </c>
      <c r="BY174" s="1239">
        <f t="shared" si="1905"/>
        <v>0</v>
      </c>
      <c r="BZ174" s="1240">
        <f t="shared" si="1905"/>
        <v>0</v>
      </c>
      <c r="CA174" s="1240">
        <f t="shared" si="1905"/>
        <v>0</v>
      </c>
      <c r="CB174" s="1241">
        <f t="shared" si="1905"/>
        <v>0</v>
      </c>
      <c r="CC174" s="1242">
        <f t="shared" si="1905"/>
        <v>0</v>
      </c>
      <c r="CD174" s="1242">
        <f t="shared" si="1905"/>
        <v>0</v>
      </c>
      <c r="CE174" s="1242">
        <f t="shared" si="1905"/>
        <v>0</v>
      </c>
      <c r="CF174" s="1242">
        <f t="shared" si="1905"/>
        <v>0</v>
      </c>
      <c r="CG174" s="1242">
        <f t="shared" si="1905"/>
        <v>0</v>
      </c>
      <c r="CH174" s="1242">
        <f t="shared" si="1905"/>
        <v>0</v>
      </c>
      <c r="CI174" s="1242">
        <f t="shared" si="1905"/>
        <v>0</v>
      </c>
      <c r="CJ174" s="1242">
        <f t="shared" si="1905"/>
        <v>0.44</v>
      </c>
      <c r="CK174" s="1239">
        <f t="shared" si="1905"/>
        <v>0</v>
      </c>
      <c r="CL174" s="1240">
        <f t="shared" si="1905"/>
        <v>0</v>
      </c>
      <c r="CM174" s="1241">
        <f t="shared" si="1905"/>
        <v>0</v>
      </c>
      <c r="CN174" s="1242">
        <f t="shared" si="1905"/>
        <v>0</v>
      </c>
      <c r="CO174" s="1242">
        <f t="shared" si="1905"/>
        <v>0</v>
      </c>
      <c r="CP174" s="1242">
        <f t="shared" si="1905"/>
        <v>0</v>
      </c>
      <c r="CQ174" s="1242">
        <f t="shared" si="1905"/>
        <v>0</v>
      </c>
      <c r="CR174" s="1243">
        <f t="shared" si="1905"/>
        <v>0</v>
      </c>
      <c r="CS174" s="1243">
        <f t="shared" si="1905"/>
        <v>0</v>
      </c>
      <c r="CT174" s="1243">
        <f t="shared" si="1905"/>
        <v>0</v>
      </c>
      <c r="CU174" s="1243">
        <f t="shared" si="1905"/>
        <v>1.5E-5</v>
      </c>
      <c r="CV174" s="1243">
        <f t="shared" si="1905"/>
        <v>0</v>
      </c>
      <c r="CW174" s="1243">
        <f t="shared" si="1905"/>
        <v>9.0000000000000006E-5</v>
      </c>
      <c r="CX174" s="1243">
        <f t="shared" si="1905"/>
        <v>0</v>
      </c>
      <c r="CY174" s="1243">
        <f t="shared" si="1905"/>
        <v>0</v>
      </c>
      <c r="CZ174" s="1244">
        <f t="shared" si="1905"/>
        <v>0</v>
      </c>
      <c r="DA174" s="1244">
        <f t="shared" si="1905"/>
        <v>0</v>
      </c>
      <c r="DB174" s="1244">
        <f t="shared" si="1905"/>
        <v>0</v>
      </c>
      <c r="DC174" s="1244">
        <f t="shared" si="1905"/>
        <v>0</v>
      </c>
      <c r="DD174" s="1244">
        <f t="shared" si="1905"/>
        <v>0</v>
      </c>
      <c r="DE174" s="1244">
        <f t="shared" si="1905"/>
        <v>0</v>
      </c>
      <c r="DF174" s="1244">
        <f t="shared" si="1905"/>
        <v>0</v>
      </c>
      <c r="DG174" s="1244">
        <f t="shared" si="1905"/>
        <v>0</v>
      </c>
      <c r="DH174" s="1244">
        <f t="shared" si="1905"/>
        <v>0</v>
      </c>
      <c r="DI174" s="1244">
        <f t="shared" si="1905"/>
        <v>0</v>
      </c>
      <c r="DJ174" s="1244">
        <f t="shared" si="1905"/>
        <v>0</v>
      </c>
      <c r="DK174" s="1244">
        <f t="shared" si="1905"/>
        <v>0</v>
      </c>
      <c r="DL174" s="1244">
        <f t="shared" si="1905"/>
        <v>0</v>
      </c>
      <c r="DM174" s="1244">
        <f t="shared" si="1905"/>
        <v>0</v>
      </c>
      <c r="DN174" s="933"/>
      <c r="DT174" s="739"/>
      <c r="EM174" s="898"/>
      <c r="EN174" s="898"/>
      <c r="EO174" s="898"/>
      <c r="EP174" s="898"/>
      <c r="EQ174" s="898"/>
      <c r="ER174" s="898"/>
      <c r="ES174" s="898"/>
      <c r="ET174" s="898"/>
      <c r="EU174" s="898"/>
      <c r="EV174" s="898"/>
      <c r="EW174" s="898"/>
      <c r="EX174" s="898"/>
      <c r="EY174" s="898"/>
      <c r="EZ174" s="1348" t="str">
        <f t="shared" ref="EZ174:EZ188" si="1906">BU174</f>
        <v>Grotek Gro-Silic</v>
      </c>
      <c r="FA174" s="1224">
        <f t="shared" ref="FA174:FA188" si="1907">SUM(BW174*$BT174)*BW$311</f>
        <v>0</v>
      </c>
      <c r="FB174" s="1224">
        <f t="shared" ref="FB174:FB188" si="1908">SUM(BX174*$BT174)*BX$311</f>
        <v>0</v>
      </c>
      <c r="FC174" s="1224">
        <f t="shared" ref="FC174:FC188" si="1909">SUM(BY174*$BT174)*BY$311</f>
        <v>0</v>
      </c>
      <c r="FD174" s="544">
        <f t="shared" ref="FD174:FD188" si="1910">SUM(BZ174*$BT174)*BZ$311</f>
        <v>0</v>
      </c>
      <c r="FE174" s="544">
        <f t="shared" ref="FE174:FE188" si="1911">SUM(CA174*$BT174)*CA$311</f>
        <v>0</v>
      </c>
      <c r="FF174" s="324">
        <f t="shared" ref="FF174:FF188" si="1912">SUM(CB174*$BT174)*CB$311</f>
        <v>0</v>
      </c>
      <c r="FG174" s="549">
        <f t="shared" ref="FG174:FG188" si="1913">SUM(CC174*$BT174)*CC$311</f>
        <v>0</v>
      </c>
      <c r="FH174" s="549">
        <f t="shared" ref="FH174:FH188" si="1914">SUM(CD174*$BT174)*CD$311</f>
        <v>0</v>
      </c>
      <c r="FI174" s="549">
        <f t="shared" ref="FI174:FI188" si="1915">SUM(CE174*$BT174)*CE$311</f>
        <v>0</v>
      </c>
      <c r="FJ174" s="549">
        <f t="shared" ref="FJ174:FJ188" si="1916">SUM(CF174*$BT174)*CF$311</f>
        <v>0</v>
      </c>
      <c r="FK174" s="549">
        <f t="shared" ref="FK174:FK188" si="1917">SUM(CG174*$BT174)*CG$311</f>
        <v>0</v>
      </c>
      <c r="FL174" s="549">
        <f t="shared" ref="FL174:FL188" si="1918">SUM(CH174*$BT174)*CH$311</f>
        <v>0</v>
      </c>
      <c r="FM174" s="549">
        <f t="shared" ref="FM174:FM188" si="1919">SUM(CI174*$BT174)*CI$311</f>
        <v>0</v>
      </c>
      <c r="FN174" s="549">
        <f t="shared" ref="FN174:FN188" si="1920">SUM(CJ174*$BT174)*CJ$311</f>
        <v>7.3260000000000006E-2</v>
      </c>
      <c r="FO174" s="1203">
        <f t="shared" ref="FO174:FO188" si="1921">SUM($CK174*$BT174) +$FA174 +$FB174+$FC174</f>
        <v>0</v>
      </c>
      <c r="FP174" s="544">
        <f t="shared" ref="FP174:FP188" si="1922">SUM($CL174*$BT174) +$FD174 +$FE174</f>
        <v>0</v>
      </c>
      <c r="FQ174" s="324">
        <f t="shared" ref="FQ174:FQ188" si="1923">SUM($CM174*$BT174) +$FF174</f>
        <v>0</v>
      </c>
      <c r="FR174" s="548">
        <f t="shared" ref="FR174:FR188" si="1924">SUM($CN174*$BT174) +$FG174+$FH174</f>
        <v>0</v>
      </c>
      <c r="FS174" s="548">
        <f t="shared" ref="FS174:FS188" si="1925">SUM($CO174*$BT174) +$FI174 +$FJ174</f>
        <v>0</v>
      </c>
      <c r="FT174" s="548">
        <f>SUM($CP174*$BT174) +$FK174+$FL174</f>
        <v>0</v>
      </c>
      <c r="FU174" s="548">
        <f t="shared" ref="FU174:FU188" si="1926">SUM($CQ174*$BT174) +$FM174 +$FN174</f>
        <v>7.3260000000000006E-2</v>
      </c>
      <c r="FV174" s="928">
        <f t="shared" ref="FV174:FV188" si="1927">SUM(CR174*$BT174)</f>
        <v>0</v>
      </c>
      <c r="FW174" s="928">
        <f t="shared" ref="FW174:FW188" si="1928">SUM(CS174*$BT174)</f>
        <v>0</v>
      </c>
      <c r="FX174" s="928">
        <f t="shared" ref="FX174:FX188" si="1929">SUM(CT174*$BT174)</f>
        <v>0</v>
      </c>
      <c r="FY174" s="928">
        <f t="shared" ref="FY174:FY188" si="1930">SUM(CU174*$BT174)</f>
        <v>7.5000000000000002E-6</v>
      </c>
      <c r="FZ174" s="928">
        <f t="shared" ref="FZ174:FZ188" si="1931">SUM(CV174*$BT174)</f>
        <v>0</v>
      </c>
      <c r="GA174" s="928">
        <f t="shared" ref="GA174:GA188" si="1932">SUM(CW174*$BT174)</f>
        <v>4.5000000000000003E-5</v>
      </c>
      <c r="GB174" s="928">
        <f t="shared" ref="GB174:GB188" si="1933">SUM(CX174*$BT174)</f>
        <v>0</v>
      </c>
      <c r="GC174" s="928">
        <f t="shared" ref="GC174:GC188" si="1934">SUM(CY174*$BT174)</f>
        <v>0</v>
      </c>
      <c r="GD174" s="326">
        <f t="shared" ref="GD174:GD188" si="1935">SUM(CZ174*$BT174)</f>
        <v>0</v>
      </c>
      <c r="GE174" s="326">
        <f t="shared" ref="GE174:GE188" si="1936">SUM(DA174*$BT174)</f>
        <v>0</v>
      </c>
      <c r="GF174" s="326">
        <f t="shared" ref="GF174:GF188" si="1937">SUM(DB174*$BT174)</f>
        <v>0</v>
      </c>
      <c r="GG174" s="326">
        <f t="shared" ref="GG174:GG188" si="1938">SUM(DC174*$BT174)</f>
        <v>0</v>
      </c>
      <c r="GH174" s="326">
        <f t="shared" ref="GH174:GH188" si="1939">SUM(DD174*$BT174)</f>
        <v>0</v>
      </c>
      <c r="GI174" s="326">
        <f t="shared" ref="GI174:GI188" si="1940">SUM(DE174*$BT174)</f>
        <v>0</v>
      </c>
      <c r="GJ174" s="326">
        <f t="shared" ref="GJ174:GJ188" si="1941">SUM(DF174*$BT174)</f>
        <v>0</v>
      </c>
      <c r="GK174" s="326">
        <f t="shared" ref="GK174:GK188" si="1942">SUM(DG174*$BT174)</f>
        <v>0</v>
      </c>
      <c r="GL174" s="326">
        <f t="shared" ref="GL174:GL188" si="1943">SUM(DH174*$BT174)</f>
        <v>0</v>
      </c>
      <c r="GM174" s="326">
        <f t="shared" ref="GM174:GM188" si="1944">SUM(DI174*$BT174)</f>
        <v>0</v>
      </c>
      <c r="GN174" s="326">
        <f t="shared" ref="GN174:GN188" si="1945">SUM(DJ174*$BT174)</f>
        <v>0</v>
      </c>
      <c r="GO174" s="326">
        <f t="shared" ref="GO174:GO188" si="1946">SUM(DK174*$BT174)</f>
        <v>0</v>
      </c>
      <c r="GP174" s="326">
        <f t="shared" ref="GP174:GP188" si="1947">SUM(DL174*$BT174)</f>
        <v>0</v>
      </c>
      <c r="GQ174" s="326">
        <f t="shared" ref="GQ174:GQ188" si="1948">SUM(DM174*$BT174)</f>
        <v>0</v>
      </c>
      <c r="GR174" s="899"/>
      <c r="GS174" s="899"/>
      <c r="GT174" s="899"/>
      <c r="GU174" s="899"/>
      <c r="GV174" s="899"/>
      <c r="GW174" s="899"/>
      <c r="GX174" s="899"/>
      <c r="GY174" s="899"/>
      <c r="GZ174" s="1374"/>
      <c r="HA174" s="1225">
        <f t="shared" ref="HA174:HA188" si="1949">SUM(LA174*($BT174/$HA$315)*BW$311)</f>
        <v>0</v>
      </c>
      <c r="HB174" s="1225">
        <f t="shared" ref="HB174:HB188" si="1950">SUM(LB174*($BT174/$HA$315)*BX$311)</f>
        <v>0</v>
      </c>
      <c r="HC174" s="1225">
        <f t="shared" ref="HC174:HC188" si="1951">SUM(LC174*($BT174/$HA$315)*BY$311)</f>
        <v>0</v>
      </c>
      <c r="HD174" s="542">
        <f t="shared" ref="HD174:HD188" si="1952">SUM(LD174*($BT174/$HA$315)*BZ$311)</f>
        <v>0</v>
      </c>
      <c r="HE174" s="542">
        <f t="shared" ref="HE174:HE188" si="1953">SUM(LE174*($BT174/$HA$315)*CA$311)</f>
        <v>0</v>
      </c>
      <c r="HF174" s="321">
        <f t="shared" ref="HF174:HF188" si="1954">SUM(LF174*($BT174/$HA$315)*CB$311)</f>
        <v>0</v>
      </c>
      <c r="HG174" s="547">
        <f t="shared" ref="HG174:HG188" si="1955">SUM(LG174*($BT174/$HA$315)*CC$311)</f>
        <v>0</v>
      </c>
      <c r="HH174" s="547">
        <f t="shared" ref="HH174:HH188" si="1956">SUM(LH174*($BT174/$HA$315)*CD$311)</f>
        <v>0</v>
      </c>
      <c r="HI174" s="547">
        <f t="shared" ref="HI174:HI188" si="1957">SUM(LI174*($BT174/$HA$315)*CE$311)</f>
        <v>0</v>
      </c>
      <c r="HJ174" s="547">
        <f t="shared" ref="HJ174:HJ188" si="1958">SUM(LJ174*($BT174/$HA$315)*CF$311)</f>
        <v>0</v>
      </c>
      <c r="HK174" s="547">
        <f t="shared" ref="HK174:HK188" si="1959">SUM(LK174*($BT174/$HA$315)*CG$311)</f>
        <v>0</v>
      </c>
      <c r="HL174" s="547">
        <f t="shared" ref="HL174:HL188" si="1960">SUM(LL174*($BT174/$HA$315)*CH$311)</f>
        <v>0</v>
      </c>
      <c r="HM174" s="547">
        <f t="shared" ref="HM174:HM188" si="1961">SUM(LM174*($BT174/$HA$315)*CI$311)</f>
        <v>0</v>
      </c>
      <c r="HN174" s="547">
        <f t="shared" ref="HN174:HN188" si="1962">SUM(LN174*($BT174/$HA$315)*CJ$311)</f>
        <v>2.709749009247028E-2</v>
      </c>
      <c r="HO174" s="1225">
        <f t="shared" ref="HO174:HO188" si="1963">SUM(LO174*($BT174/$HA$315))</f>
        <v>0</v>
      </c>
      <c r="HP174" s="542">
        <f t="shared" ref="HP174:HP188" si="1964">SUM(LP174*($BT174/$HA$315))</f>
        <v>0</v>
      </c>
      <c r="HQ174" s="321">
        <f t="shared" ref="HQ174:HQ188" si="1965">SUM(LQ174*($BT174/$HA$315))</f>
        <v>0</v>
      </c>
      <c r="HR174" s="547">
        <f t="shared" ref="HR174:HR188" si="1966">SUM(LR174*($BT174/$HA$315))</f>
        <v>0</v>
      </c>
      <c r="HS174" s="547">
        <f t="shared" ref="HS174:HS188" si="1967">SUM(LS174*($BT174/$HA$315))</f>
        <v>0</v>
      </c>
      <c r="HT174" s="547">
        <f t="shared" ref="HT174:HT188" si="1968">SUM(LT174*($BT174/$HA$315))</f>
        <v>0</v>
      </c>
      <c r="HU174" s="547">
        <f t="shared" ref="HU174:HU188" si="1969">SUM(LU174*($BT174/$HA$315))</f>
        <v>0</v>
      </c>
      <c r="HV174" s="931">
        <f t="shared" ref="HV174:HV188" si="1970">SUM(LV174*($BT174/$HA$315))</f>
        <v>0</v>
      </c>
      <c r="HW174" s="931">
        <f t="shared" ref="HW174:HW188" si="1971">SUM(LW174*($BT174/$HA$315))</f>
        <v>0</v>
      </c>
      <c r="HX174" s="931">
        <f t="shared" ref="HX174:HX188" si="1972">SUM(LX174*($BT174/$HA$315))</f>
        <v>0</v>
      </c>
      <c r="HY174" s="931">
        <f t="shared" ref="HY174:HY188" si="1973">SUM(LY174*($BT174/$HA$315))</f>
        <v>2.7741083223249669E-6</v>
      </c>
      <c r="HZ174" s="931">
        <f t="shared" ref="HZ174:HZ188" si="1974">SUM(LZ174*($BT174/$HA$315))</f>
        <v>0</v>
      </c>
      <c r="IA174" s="931">
        <f t="shared" ref="IA174:IA188" si="1975">SUM(MA174*($BT174/$HA$315))</f>
        <v>1.6644649933949801E-5</v>
      </c>
      <c r="IB174" s="931">
        <f t="shared" ref="IB174:IB188" si="1976">SUM(MB174*($BT174/$HA$315))</f>
        <v>0</v>
      </c>
      <c r="IC174" s="931">
        <f t="shared" ref="IC174:IC188" si="1977">SUM(MC174*($BT174/$HA$315))</f>
        <v>0</v>
      </c>
      <c r="ID174" s="1226">
        <f t="shared" ref="ID174:ID188" si="1978">SUM(MD174*($BT174/$HA$315))</f>
        <v>0</v>
      </c>
      <c r="IE174" s="1226">
        <f t="shared" ref="IE174:IE188" si="1979">SUM(ME174*($BT174/$HA$315))</f>
        <v>0</v>
      </c>
      <c r="IF174" s="1226">
        <f t="shared" ref="IF174:IF188" si="1980">SUM(MF174*($BT174/$HA$315))</f>
        <v>0</v>
      </c>
      <c r="IG174" s="1226">
        <f t="shared" ref="IG174:IG188" si="1981">SUM(MG174*($BT174/$HA$315))</f>
        <v>0</v>
      </c>
      <c r="IH174" s="1226">
        <f t="shared" ref="IH174:IH188" si="1982">SUM(MH174*($BT174/$HA$315))</f>
        <v>0</v>
      </c>
      <c r="II174" s="1226">
        <f t="shared" ref="II174:II188" si="1983">SUM(MI174*($BT174/$HA$315))</f>
        <v>0</v>
      </c>
      <c r="IJ174" s="1226">
        <f t="shared" ref="IJ174:IJ188" si="1984">SUM(MJ174*($BT174/$HA$315))</f>
        <v>0</v>
      </c>
      <c r="IK174" s="1226">
        <f t="shared" ref="IK174:IK188" si="1985">SUM(MK174*($BT174/$HA$315))</f>
        <v>0</v>
      </c>
      <c r="IL174" s="1226">
        <f t="shared" ref="IL174:IL188" si="1986">SUM(ML174*($BT174/$HA$315))</f>
        <v>0</v>
      </c>
      <c r="IM174" s="1226">
        <f t="shared" ref="IM174:IM188" si="1987">SUM(MM174*($BT174/$HA$315))</f>
        <v>0</v>
      </c>
      <c r="IN174" s="1226">
        <f t="shared" ref="IN174:IN188" si="1988">SUM(MN174*($BT174/$HA$315))</f>
        <v>0</v>
      </c>
      <c r="IO174" s="1226">
        <f t="shared" ref="IO174:IO188" si="1989">SUM(MO174*($BT174/$HA$315))</f>
        <v>0</v>
      </c>
      <c r="IP174" s="1226">
        <f t="shared" ref="IP174:IP188" si="1990">SUM(MP174*($BT174/$HA$315))</f>
        <v>0</v>
      </c>
      <c r="IQ174" s="1226">
        <f t="shared" ref="IQ174:IQ188" si="1991">SUM(MQ174*($BT174/$HA$315))</f>
        <v>0</v>
      </c>
      <c r="IR174" s="902"/>
      <c r="IS174" s="902"/>
      <c r="IT174" s="902"/>
      <c r="IU174" s="902"/>
      <c r="IV174" s="902"/>
      <c r="IW174" s="902"/>
      <c r="IX174" s="902"/>
      <c r="IY174" s="902"/>
      <c r="IZ174" s="1365"/>
      <c r="JA174" s="1231">
        <f t="shared" ref="JA174:KQ174" si="1992">SUM(BW174*$DP$14)</f>
        <v>0</v>
      </c>
      <c r="JB174" s="1231">
        <f t="shared" si="1992"/>
        <v>0</v>
      </c>
      <c r="JC174" s="1231">
        <f t="shared" si="1992"/>
        <v>0</v>
      </c>
      <c r="JD174" s="942">
        <f t="shared" si="1992"/>
        <v>0</v>
      </c>
      <c r="JE174" s="942">
        <f t="shared" si="1992"/>
        <v>0</v>
      </c>
      <c r="JF174" s="943">
        <f t="shared" si="1992"/>
        <v>0</v>
      </c>
      <c r="JG174" s="944">
        <f t="shared" si="1992"/>
        <v>0</v>
      </c>
      <c r="JH174" s="944">
        <f t="shared" si="1992"/>
        <v>0</v>
      </c>
      <c r="JI174" s="944">
        <f t="shared" si="1992"/>
        <v>0</v>
      </c>
      <c r="JJ174" s="944">
        <f t="shared" si="1992"/>
        <v>0</v>
      </c>
      <c r="JK174" s="944">
        <f t="shared" si="1992"/>
        <v>0</v>
      </c>
      <c r="JL174" s="944">
        <f t="shared" si="1992"/>
        <v>0</v>
      </c>
      <c r="JM174" s="944">
        <f t="shared" si="1992"/>
        <v>0</v>
      </c>
      <c r="JN174" s="944">
        <f t="shared" si="1992"/>
        <v>308</v>
      </c>
      <c r="JO174" s="1231">
        <f t="shared" si="1992"/>
        <v>0</v>
      </c>
      <c r="JP174" s="942">
        <f t="shared" si="1992"/>
        <v>0</v>
      </c>
      <c r="JQ174" s="943">
        <f t="shared" si="1992"/>
        <v>0</v>
      </c>
      <c r="JR174" s="944">
        <f t="shared" si="1992"/>
        <v>0</v>
      </c>
      <c r="JS174" s="944">
        <f t="shared" si="1992"/>
        <v>0</v>
      </c>
      <c r="JT174" s="944">
        <f t="shared" si="1992"/>
        <v>0</v>
      </c>
      <c r="JU174" s="944">
        <f t="shared" si="1992"/>
        <v>0</v>
      </c>
      <c r="JV174" s="945">
        <f t="shared" si="1992"/>
        <v>0</v>
      </c>
      <c r="JW174" s="945">
        <f t="shared" si="1992"/>
        <v>0</v>
      </c>
      <c r="JX174" s="945">
        <f t="shared" si="1992"/>
        <v>0</v>
      </c>
      <c r="JY174" s="945">
        <f t="shared" si="1992"/>
        <v>1.0500000000000001E-2</v>
      </c>
      <c r="JZ174" s="945">
        <f t="shared" si="1992"/>
        <v>0</v>
      </c>
      <c r="KA174" s="945">
        <f t="shared" si="1992"/>
        <v>6.3E-2</v>
      </c>
      <c r="KB174" s="945">
        <f t="shared" si="1992"/>
        <v>0</v>
      </c>
      <c r="KC174" s="945">
        <f t="shared" si="1992"/>
        <v>0</v>
      </c>
      <c r="KD174" s="946">
        <f t="shared" si="1992"/>
        <v>0</v>
      </c>
      <c r="KE174" s="946">
        <f t="shared" si="1992"/>
        <v>0</v>
      </c>
      <c r="KF174" s="946">
        <f t="shared" si="1992"/>
        <v>0</v>
      </c>
      <c r="KG174" s="946">
        <f t="shared" si="1992"/>
        <v>0</v>
      </c>
      <c r="KH174" s="946">
        <f t="shared" si="1992"/>
        <v>0</v>
      </c>
      <c r="KI174" s="946">
        <f t="shared" si="1992"/>
        <v>0</v>
      </c>
      <c r="KJ174" s="946">
        <f t="shared" si="1992"/>
        <v>0</v>
      </c>
      <c r="KK174" s="946">
        <f t="shared" si="1992"/>
        <v>0</v>
      </c>
      <c r="KL174" s="946">
        <f t="shared" si="1992"/>
        <v>0</v>
      </c>
      <c r="KM174" s="946">
        <f t="shared" si="1992"/>
        <v>0</v>
      </c>
      <c r="KN174" s="946">
        <f t="shared" si="1992"/>
        <v>0</v>
      </c>
      <c r="KO174" s="946">
        <f t="shared" si="1992"/>
        <v>0</v>
      </c>
      <c r="KP174" s="946">
        <f t="shared" si="1992"/>
        <v>0</v>
      </c>
      <c r="KQ174" s="946">
        <f t="shared" si="1992"/>
        <v>0</v>
      </c>
      <c r="KR174" s="898"/>
      <c r="KS174" s="898"/>
      <c r="KT174" s="898"/>
      <c r="KU174" s="898"/>
      <c r="KV174" s="898"/>
      <c r="KW174" s="898"/>
      <c r="KX174" s="898"/>
      <c r="KY174" s="898"/>
      <c r="KZ174" s="1363"/>
      <c r="LA174" s="1217">
        <f t="shared" ref="LA174:MM174" si="1993">SUM(JA174/$DO$14)</f>
        <v>0</v>
      </c>
      <c r="LB174" s="1217">
        <f t="shared" si="1993"/>
        <v>0</v>
      </c>
      <c r="LC174" s="1217">
        <f t="shared" si="1993"/>
        <v>0</v>
      </c>
      <c r="LD174" s="545">
        <f t="shared" si="1993"/>
        <v>0</v>
      </c>
      <c r="LE174" s="545">
        <f t="shared" si="1993"/>
        <v>0</v>
      </c>
      <c r="LF174" s="329">
        <f t="shared" si="1993"/>
        <v>0</v>
      </c>
      <c r="LG174" s="550">
        <f t="shared" si="1993"/>
        <v>0</v>
      </c>
      <c r="LH174" s="550">
        <f t="shared" si="1993"/>
        <v>0</v>
      </c>
      <c r="LI174" s="550">
        <f t="shared" si="1993"/>
        <v>0</v>
      </c>
      <c r="LJ174" s="550">
        <f t="shared" si="1993"/>
        <v>0</v>
      </c>
      <c r="LK174" s="550">
        <f t="shared" si="1993"/>
        <v>0</v>
      </c>
      <c r="LL174" s="550">
        <f t="shared" si="1993"/>
        <v>0</v>
      </c>
      <c r="LM174" s="550">
        <f t="shared" si="1993"/>
        <v>0</v>
      </c>
      <c r="LN174" s="550">
        <f t="shared" si="1993"/>
        <v>616</v>
      </c>
      <c r="LO174" s="1217">
        <f t="shared" si="1993"/>
        <v>0</v>
      </c>
      <c r="LP174" s="1217">
        <f t="shared" si="1993"/>
        <v>0</v>
      </c>
      <c r="LQ174" s="1217">
        <f t="shared" si="1993"/>
        <v>0</v>
      </c>
      <c r="LR174" s="550">
        <f t="shared" si="1993"/>
        <v>0</v>
      </c>
      <c r="LS174" s="550">
        <f t="shared" si="1993"/>
        <v>0</v>
      </c>
      <c r="LT174" s="550">
        <f t="shared" si="1993"/>
        <v>0</v>
      </c>
      <c r="LU174" s="550">
        <f t="shared" si="1993"/>
        <v>0</v>
      </c>
      <c r="LV174" s="932">
        <f t="shared" si="1993"/>
        <v>0</v>
      </c>
      <c r="LW174" s="932">
        <f t="shared" si="1993"/>
        <v>0</v>
      </c>
      <c r="LX174" s="932">
        <f t="shared" si="1993"/>
        <v>0</v>
      </c>
      <c r="LY174" s="932">
        <f t="shared" si="1993"/>
        <v>2.1000000000000001E-2</v>
      </c>
      <c r="LZ174" s="932">
        <f t="shared" si="1993"/>
        <v>0</v>
      </c>
      <c r="MA174" s="932">
        <f t="shared" si="1993"/>
        <v>0.126</v>
      </c>
      <c r="MB174" s="932">
        <f t="shared" si="1993"/>
        <v>0</v>
      </c>
      <c r="MC174" s="932">
        <f t="shared" si="1993"/>
        <v>0</v>
      </c>
      <c r="MD174" s="932">
        <f t="shared" si="1993"/>
        <v>0</v>
      </c>
      <c r="ME174" s="327">
        <f t="shared" si="1993"/>
        <v>0</v>
      </c>
      <c r="MF174" s="327">
        <f t="shared" si="1993"/>
        <v>0</v>
      </c>
      <c r="MG174" s="327">
        <f t="shared" si="1993"/>
        <v>0</v>
      </c>
      <c r="MH174" s="327">
        <f t="shared" si="1993"/>
        <v>0</v>
      </c>
      <c r="MI174" s="327">
        <f t="shared" si="1993"/>
        <v>0</v>
      </c>
      <c r="MJ174" s="327">
        <f t="shared" si="1993"/>
        <v>0</v>
      </c>
      <c r="MK174" s="327">
        <f t="shared" si="1993"/>
        <v>0</v>
      </c>
      <c r="ML174" s="327">
        <f t="shared" si="1993"/>
        <v>0</v>
      </c>
      <c r="MM174" s="327">
        <f t="shared" si="1993"/>
        <v>0</v>
      </c>
      <c r="MN174" s="327">
        <f t="shared" ref="MN174:MP174" si="1994">SUM(KN174/$DO$14)</f>
        <v>0</v>
      </c>
      <c r="MO174" s="327">
        <f t="shared" si="1994"/>
        <v>0</v>
      </c>
      <c r="MP174" s="327">
        <f t="shared" si="1994"/>
        <v>0</v>
      </c>
      <c r="MQ174" s="327">
        <f>SUM(KQ174/$DO$14)</f>
        <v>0</v>
      </c>
    </row>
    <row r="175" spans="1:355" s="317" customFormat="1" ht="15" hidden="1" customHeight="1" outlineLevel="1" thickTop="1" thickBot="1" x14ac:dyDescent="0.3">
      <c r="A175" s="380"/>
      <c r="B175" s="1923" t="str">
        <f>$B$35</f>
        <v>Expert Heavy</v>
      </c>
      <c r="C175" s="1924"/>
      <c r="D175" s="653">
        <v>1</v>
      </c>
      <c r="E175" s="841"/>
      <c r="F175" s="319"/>
      <c r="G175" s="1923"/>
      <c r="H175" s="1924"/>
      <c r="I175" s="781"/>
      <c r="J175" s="841"/>
      <c r="K175" s="319"/>
      <c r="L175" s="782"/>
      <c r="M175" s="842">
        <f>((E170*L175)/1)*(D175)</f>
        <v>0</v>
      </c>
      <c r="N175" s="784">
        <f t="shared" si="1881"/>
        <v>0</v>
      </c>
      <c r="O175" s="1534"/>
      <c r="P175" s="789">
        <v>2</v>
      </c>
      <c r="Q175" s="842">
        <f>((E170*P175)/1)*(D175)</f>
        <v>60</v>
      </c>
      <c r="R175" s="784">
        <f t="shared" si="1882"/>
        <v>164.99531453680223</v>
      </c>
      <c r="S175" s="1534"/>
      <c r="T175" s="789">
        <v>4.7</v>
      </c>
      <c r="U175" s="842">
        <f>((E170*T175)/1)*(D175)</f>
        <v>141</v>
      </c>
      <c r="V175" s="784">
        <f t="shared" si="1883"/>
        <v>245.38492422113987</v>
      </c>
      <c r="W175" s="1534"/>
      <c r="X175" s="789">
        <v>3.8</v>
      </c>
      <c r="Y175" s="842">
        <f>((E170*X175)/1)*(D175)</f>
        <v>114</v>
      </c>
      <c r="Z175" s="784">
        <f t="shared" si="1884"/>
        <v>126.41801451533813</v>
      </c>
      <c r="AA175" s="1534"/>
      <c r="AB175" s="789">
        <v>8.5</v>
      </c>
      <c r="AC175" s="842">
        <f>((E170*AB175)/1)*(D175)</f>
        <v>255</v>
      </c>
      <c r="AD175" s="784">
        <f t="shared" si="1885"/>
        <v>352.72624267732772</v>
      </c>
      <c r="AE175" s="1534"/>
      <c r="AF175" s="789">
        <v>2</v>
      </c>
      <c r="AG175" s="842">
        <f>((E170*AF175)/1)*(D175)</f>
        <v>60</v>
      </c>
      <c r="AH175" s="784">
        <f t="shared" si="1886"/>
        <v>71.607489062889911</v>
      </c>
      <c r="AI175" s="1534"/>
      <c r="AJ175" s="789">
        <v>2</v>
      </c>
      <c r="AK175" s="842">
        <f>((E170*AJ175)/1)*(D175)</f>
        <v>60</v>
      </c>
      <c r="AL175" s="784">
        <f t="shared" si="1887"/>
        <v>22.869226190941465</v>
      </c>
      <c r="AM175" s="1534"/>
      <c r="AN175" s="789"/>
      <c r="AO175" s="833">
        <f>((E170*AN175)/1)*(D175)</f>
        <v>0</v>
      </c>
      <c r="AP175" s="784">
        <f t="shared" si="1888"/>
        <v>0</v>
      </c>
      <c r="AQ175" s="1534"/>
      <c r="AR175" s="789"/>
      <c r="AS175" s="842">
        <f>((E170*AR175)/1)*(D175)</f>
        <v>0</v>
      </c>
      <c r="AT175" s="784">
        <f t="shared" si="1889"/>
        <v>0</v>
      </c>
      <c r="AU175" s="1534"/>
      <c r="AV175" s="789"/>
      <c r="AW175" s="842">
        <f>((E170*AV175)/1)*(D175)</f>
        <v>0</v>
      </c>
      <c r="AX175" s="784">
        <f t="shared" si="1890"/>
        <v>0</v>
      </c>
      <c r="AY175" s="1534"/>
      <c r="AZ175" s="789"/>
      <c r="BA175" s="842">
        <f>((E170*AZ175)/1)*(D175)</f>
        <v>0</v>
      </c>
      <c r="BB175" s="784">
        <f t="shared" si="1891"/>
        <v>0</v>
      </c>
      <c r="BC175" s="649"/>
      <c r="BD175" s="840"/>
      <c r="BE175" s="842">
        <f>((E170*BD175)/1)*(D175)</f>
        <v>0</v>
      </c>
      <c r="BF175" s="319"/>
      <c r="BG175" s="880">
        <f t="shared" si="1892"/>
        <v>1.9680024224088788</v>
      </c>
      <c r="BH175" s="881">
        <f t="shared" si="1893"/>
        <v>1.9788789191063689</v>
      </c>
      <c r="BI175" s="786">
        <f t="shared" si="1894"/>
        <v>989.43945955318452</v>
      </c>
      <c r="BJ175" s="792"/>
      <c r="BK175" s="786">
        <f t="shared" si="1895"/>
        <v>1385.2152433744582</v>
      </c>
      <c r="BL175" s="1943" t="s">
        <v>1368</v>
      </c>
      <c r="BM175" s="1830"/>
      <c r="BN175" s="1944"/>
      <c r="BO175" s="1580"/>
      <c r="BP175" s="1580"/>
      <c r="BQ175" s="1484"/>
      <c r="BR175" s="734">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148.49578308312203</v>
      </c>
      <c r="BS175" s="692">
        <f t="shared" si="1904"/>
        <v>44.784442517132042</v>
      </c>
      <c r="BT175" s="693">
        <f>P171</f>
        <v>1.8</v>
      </c>
      <c r="BU175" s="1146" t="str">
        <f>$BU$15</f>
        <v>GH CALiMAGic</v>
      </c>
      <c r="BV175" s="1155" t="str">
        <f>$BV$15</f>
        <v>Vigor</v>
      </c>
      <c r="BW175" s="1239">
        <f>BW$15</f>
        <v>0</v>
      </c>
      <c r="BX175" s="1239">
        <f t="shared" ref="BX175:DM175" si="1995">BX$15</f>
        <v>0.01</v>
      </c>
      <c r="BY175" s="1239">
        <f t="shared" si="1995"/>
        <v>0</v>
      </c>
      <c r="BZ175" s="1240">
        <f t="shared" si="1995"/>
        <v>0</v>
      </c>
      <c r="CA175" s="1240">
        <f t="shared" si="1995"/>
        <v>0</v>
      </c>
      <c r="CB175" s="1241">
        <f t="shared" si="1995"/>
        <v>0</v>
      </c>
      <c r="CC175" s="1242">
        <f t="shared" si="1995"/>
        <v>0</v>
      </c>
      <c r="CD175" s="1242">
        <f t="shared" si="1995"/>
        <v>0</v>
      </c>
      <c r="CE175" s="1242">
        <f t="shared" si="1995"/>
        <v>0</v>
      </c>
      <c r="CF175" s="1242">
        <f t="shared" si="1995"/>
        <v>0</v>
      </c>
      <c r="CG175" s="1242">
        <f t="shared" si="1995"/>
        <v>0</v>
      </c>
      <c r="CH175" s="1242">
        <f t="shared" si="1995"/>
        <v>0</v>
      </c>
      <c r="CI175" s="1242">
        <f t="shared" si="1995"/>
        <v>0</v>
      </c>
      <c r="CJ175" s="1242">
        <f t="shared" si="1995"/>
        <v>0</v>
      </c>
      <c r="CK175" s="1239">
        <f t="shared" si="1995"/>
        <v>0</v>
      </c>
      <c r="CL175" s="1240">
        <f t="shared" si="1995"/>
        <v>0</v>
      </c>
      <c r="CM175" s="1241">
        <f t="shared" si="1995"/>
        <v>0</v>
      </c>
      <c r="CN175" s="1242">
        <f t="shared" si="1995"/>
        <v>1.4999999999999999E-2</v>
      </c>
      <c r="CO175" s="1242">
        <f t="shared" si="1995"/>
        <v>0.05</v>
      </c>
      <c r="CP175" s="1242">
        <f t="shared" si="1995"/>
        <v>0</v>
      </c>
      <c r="CQ175" s="1242">
        <f t="shared" si="1995"/>
        <v>0</v>
      </c>
      <c r="CR175" s="1243">
        <f t="shared" si="1995"/>
        <v>0</v>
      </c>
      <c r="CS175" s="1243">
        <f t="shared" si="1995"/>
        <v>1E-3</v>
      </c>
      <c r="CT175" s="1243">
        <f t="shared" si="1995"/>
        <v>0</v>
      </c>
      <c r="CU175" s="1243">
        <f t="shared" si="1995"/>
        <v>0</v>
      </c>
      <c r="CV175" s="1243">
        <f t="shared" si="1995"/>
        <v>0</v>
      </c>
      <c r="CW175" s="1243">
        <f t="shared" si="1995"/>
        <v>0</v>
      </c>
      <c r="CX175" s="1243">
        <f t="shared" si="1995"/>
        <v>0</v>
      </c>
      <c r="CY175" s="1243">
        <f t="shared" si="1995"/>
        <v>0</v>
      </c>
      <c r="CZ175" s="1244">
        <f t="shared" si="1995"/>
        <v>0</v>
      </c>
      <c r="DA175" s="1244">
        <f t="shared" si="1995"/>
        <v>0</v>
      </c>
      <c r="DB175" s="1244">
        <f t="shared" si="1995"/>
        <v>0</v>
      </c>
      <c r="DC175" s="1244">
        <f t="shared" si="1995"/>
        <v>0</v>
      </c>
      <c r="DD175" s="1244">
        <f t="shared" si="1995"/>
        <v>0</v>
      </c>
      <c r="DE175" s="1244">
        <f t="shared" si="1995"/>
        <v>0</v>
      </c>
      <c r="DF175" s="1244">
        <f t="shared" si="1995"/>
        <v>0</v>
      </c>
      <c r="DG175" s="1244">
        <f t="shared" si="1995"/>
        <v>0</v>
      </c>
      <c r="DH175" s="1244">
        <f t="shared" si="1995"/>
        <v>0</v>
      </c>
      <c r="DI175" s="1244">
        <f t="shared" si="1995"/>
        <v>0</v>
      </c>
      <c r="DJ175" s="1244">
        <f t="shared" si="1995"/>
        <v>0</v>
      </c>
      <c r="DK175" s="1244">
        <f t="shared" si="1995"/>
        <v>0</v>
      </c>
      <c r="DL175" s="1244">
        <f t="shared" si="1995"/>
        <v>0</v>
      </c>
      <c r="DM175" s="1244">
        <f t="shared" si="1995"/>
        <v>0</v>
      </c>
      <c r="DN175" s="933"/>
      <c r="DT175" s="739"/>
      <c r="EM175" s="898"/>
      <c r="EN175" s="898"/>
      <c r="EO175" s="898"/>
      <c r="EP175" s="898"/>
      <c r="EQ175" s="898"/>
      <c r="ER175" s="898"/>
      <c r="ES175" s="898"/>
      <c r="ET175" s="898"/>
      <c r="EU175" s="898"/>
      <c r="EV175" s="898"/>
      <c r="EW175" s="898"/>
      <c r="EX175" s="898"/>
      <c r="EY175" s="898"/>
      <c r="EZ175" s="1348" t="str">
        <f t="shared" si="1906"/>
        <v>GH CALiMAGic</v>
      </c>
      <c r="FA175" s="1224">
        <f t="shared" si="1907"/>
        <v>0</v>
      </c>
      <c r="FB175" s="1224">
        <f t="shared" si="1908"/>
        <v>1.8000000000000002E-2</v>
      </c>
      <c r="FC175" s="1224">
        <f t="shared" si="1909"/>
        <v>0</v>
      </c>
      <c r="FD175" s="544">
        <f t="shared" si="1910"/>
        <v>0</v>
      </c>
      <c r="FE175" s="544">
        <f t="shared" si="1911"/>
        <v>0</v>
      </c>
      <c r="FF175" s="324">
        <f t="shared" si="1912"/>
        <v>0</v>
      </c>
      <c r="FG175" s="549">
        <f t="shared" si="1913"/>
        <v>0</v>
      </c>
      <c r="FH175" s="549">
        <f t="shared" si="1914"/>
        <v>0</v>
      </c>
      <c r="FI175" s="549">
        <f t="shared" si="1915"/>
        <v>0</v>
      </c>
      <c r="FJ175" s="549">
        <f t="shared" si="1916"/>
        <v>0</v>
      </c>
      <c r="FK175" s="549">
        <f t="shared" si="1917"/>
        <v>0</v>
      </c>
      <c r="FL175" s="549">
        <f t="shared" si="1918"/>
        <v>0</v>
      </c>
      <c r="FM175" s="549">
        <f t="shared" si="1919"/>
        <v>0</v>
      </c>
      <c r="FN175" s="549">
        <f t="shared" si="1920"/>
        <v>0</v>
      </c>
      <c r="FO175" s="1203">
        <f t="shared" si="1921"/>
        <v>1.8000000000000002E-2</v>
      </c>
      <c r="FP175" s="544">
        <f t="shared" si="1922"/>
        <v>0</v>
      </c>
      <c r="FQ175" s="324">
        <f t="shared" si="1923"/>
        <v>0</v>
      </c>
      <c r="FR175" s="548">
        <f t="shared" si="1924"/>
        <v>2.7E-2</v>
      </c>
      <c r="FS175" s="548">
        <f t="shared" si="1925"/>
        <v>9.0000000000000011E-2</v>
      </c>
      <c r="FT175" s="548">
        <f t="shared" ref="FT175:FT188" si="1996">SUM($CP175*$BT175) +$FK175</f>
        <v>0</v>
      </c>
      <c r="FU175" s="548">
        <f t="shared" si="1926"/>
        <v>0</v>
      </c>
      <c r="FV175" s="928">
        <f t="shared" si="1927"/>
        <v>0</v>
      </c>
      <c r="FW175" s="928">
        <f t="shared" si="1928"/>
        <v>1.8000000000000002E-3</v>
      </c>
      <c r="FX175" s="928">
        <f t="shared" si="1929"/>
        <v>0</v>
      </c>
      <c r="FY175" s="928">
        <f t="shared" si="1930"/>
        <v>0</v>
      </c>
      <c r="FZ175" s="928">
        <f t="shared" si="1931"/>
        <v>0</v>
      </c>
      <c r="GA175" s="928">
        <f t="shared" si="1932"/>
        <v>0</v>
      </c>
      <c r="GB175" s="928">
        <f t="shared" si="1933"/>
        <v>0</v>
      </c>
      <c r="GC175" s="928">
        <f t="shared" si="1934"/>
        <v>0</v>
      </c>
      <c r="GD175" s="326">
        <f t="shared" si="1935"/>
        <v>0</v>
      </c>
      <c r="GE175" s="326">
        <f t="shared" si="1936"/>
        <v>0</v>
      </c>
      <c r="GF175" s="326">
        <f t="shared" si="1937"/>
        <v>0</v>
      </c>
      <c r="GG175" s="326">
        <f t="shared" si="1938"/>
        <v>0</v>
      </c>
      <c r="GH175" s="326">
        <f t="shared" si="1939"/>
        <v>0</v>
      </c>
      <c r="GI175" s="326">
        <f t="shared" si="1940"/>
        <v>0</v>
      </c>
      <c r="GJ175" s="326">
        <f t="shared" si="1941"/>
        <v>0</v>
      </c>
      <c r="GK175" s="326">
        <f t="shared" si="1942"/>
        <v>0</v>
      </c>
      <c r="GL175" s="326">
        <f t="shared" si="1943"/>
        <v>0</v>
      </c>
      <c r="GM175" s="326">
        <f t="shared" si="1944"/>
        <v>0</v>
      </c>
      <c r="GN175" s="326">
        <f t="shared" si="1945"/>
        <v>0</v>
      </c>
      <c r="GO175" s="326">
        <f t="shared" si="1946"/>
        <v>0</v>
      </c>
      <c r="GP175" s="326">
        <f t="shared" si="1947"/>
        <v>0</v>
      </c>
      <c r="GQ175" s="326">
        <f t="shared" si="1948"/>
        <v>0</v>
      </c>
      <c r="GR175" s="899"/>
      <c r="GS175" s="899"/>
      <c r="GT175" s="899"/>
      <c r="GU175" s="899"/>
      <c r="GV175" s="899"/>
      <c r="GW175" s="899"/>
      <c r="GX175" s="899"/>
      <c r="GY175" s="899"/>
      <c r="GZ175" s="1374"/>
      <c r="HA175" s="1225">
        <f t="shared" si="1949"/>
        <v>0</v>
      </c>
      <c r="HB175" s="1225">
        <f t="shared" si="1950"/>
        <v>5.8926898048857947E-3</v>
      </c>
      <c r="HC175" s="1225">
        <f t="shared" si="1951"/>
        <v>0</v>
      </c>
      <c r="HD175" s="542">
        <f t="shared" si="1952"/>
        <v>0</v>
      </c>
      <c r="HE175" s="542">
        <f t="shared" si="1953"/>
        <v>0</v>
      </c>
      <c r="HF175" s="321">
        <f t="shared" si="1954"/>
        <v>0</v>
      </c>
      <c r="HG175" s="547">
        <f t="shared" si="1955"/>
        <v>0</v>
      </c>
      <c r="HH175" s="547">
        <f t="shared" si="1956"/>
        <v>0</v>
      </c>
      <c r="HI175" s="547">
        <f t="shared" si="1957"/>
        <v>0</v>
      </c>
      <c r="HJ175" s="547">
        <f t="shared" si="1958"/>
        <v>0</v>
      </c>
      <c r="HK175" s="547">
        <f t="shared" si="1959"/>
        <v>0</v>
      </c>
      <c r="HL175" s="547">
        <f t="shared" si="1960"/>
        <v>0</v>
      </c>
      <c r="HM175" s="547">
        <f t="shared" si="1961"/>
        <v>0</v>
      </c>
      <c r="HN175" s="547">
        <f t="shared" si="1962"/>
        <v>0</v>
      </c>
      <c r="HO175" s="1225">
        <f t="shared" si="1963"/>
        <v>0</v>
      </c>
      <c r="HP175" s="542">
        <f t="shared" si="1964"/>
        <v>0</v>
      </c>
      <c r="HQ175" s="321">
        <f t="shared" si="1965"/>
        <v>0</v>
      </c>
      <c r="HR175" s="547">
        <f t="shared" si="1966"/>
        <v>8.839034707328693E-3</v>
      </c>
      <c r="HS175" s="547">
        <f t="shared" si="1967"/>
        <v>2.9463449024428975E-2</v>
      </c>
      <c r="HT175" s="547">
        <f t="shared" si="1968"/>
        <v>0</v>
      </c>
      <c r="HU175" s="547">
        <f t="shared" si="1969"/>
        <v>0</v>
      </c>
      <c r="HV175" s="931">
        <f t="shared" si="1970"/>
        <v>0</v>
      </c>
      <c r="HW175" s="931">
        <f t="shared" si="1971"/>
        <v>5.8926898048857954E-4</v>
      </c>
      <c r="HX175" s="931">
        <f t="shared" si="1972"/>
        <v>0</v>
      </c>
      <c r="HY175" s="931">
        <f t="shared" si="1973"/>
        <v>0</v>
      </c>
      <c r="HZ175" s="931">
        <f t="shared" si="1974"/>
        <v>0</v>
      </c>
      <c r="IA175" s="931">
        <f t="shared" si="1975"/>
        <v>0</v>
      </c>
      <c r="IB175" s="931">
        <f t="shared" si="1976"/>
        <v>0</v>
      </c>
      <c r="IC175" s="931">
        <f t="shared" si="1977"/>
        <v>0</v>
      </c>
      <c r="ID175" s="1226">
        <f t="shared" si="1978"/>
        <v>0</v>
      </c>
      <c r="IE175" s="1226">
        <f t="shared" si="1979"/>
        <v>0</v>
      </c>
      <c r="IF175" s="1226">
        <f t="shared" si="1980"/>
        <v>0</v>
      </c>
      <c r="IG175" s="1226">
        <f t="shared" si="1981"/>
        <v>0</v>
      </c>
      <c r="IH175" s="1226">
        <f t="shared" si="1982"/>
        <v>0</v>
      </c>
      <c r="II175" s="1226">
        <f t="shared" si="1983"/>
        <v>0</v>
      </c>
      <c r="IJ175" s="1226">
        <f t="shared" si="1984"/>
        <v>0</v>
      </c>
      <c r="IK175" s="1226">
        <f t="shared" si="1985"/>
        <v>0</v>
      </c>
      <c r="IL175" s="1226">
        <f t="shared" si="1986"/>
        <v>0</v>
      </c>
      <c r="IM175" s="1226">
        <f t="shared" si="1987"/>
        <v>0</v>
      </c>
      <c r="IN175" s="1226">
        <f t="shared" si="1988"/>
        <v>0</v>
      </c>
      <c r="IO175" s="1226">
        <f t="shared" si="1989"/>
        <v>0</v>
      </c>
      <c r="IP175" s="1226">
        <f t="shared" si="1990"/>
        <v>0</v>
      </c>
      <c r="IQ175" s="1226">
        <f t="shared" si="1991"/>
        <v>0</v>
      </c>
      <c r="IR175" s="902"/>
      <c r="IS175" s="902"/>
      <c r="IT175" s="902"/>
      <c r="IU175" s="902"/>
      <c r="IV175" s="902"/>
      <c r="IW175" s="902"/>
      <c r="IX175" s="902"/>
      <c r="IY175" s="902"/>
      <c r="IZ175" s="1365"/>
      <c r="JA175" s="1231">
        <f t="shared" ref="JA175:KQ175" si="1997">SUM(BW175*$DP$15)</f>
        <v>0</v>
      </c>
      <c r="JB175" s="1231">
        <f t="shared" si="1997"/>
        <v>46.9</v>
      </c>
      <c r="JC175" s="1231">
        <f t="shared" si="1997"/>
        <v>0</v>
      </c>
      <c r="JD175" s="942">
        <f t="shared" si="1997"/>
        <v>0</v>
      </c>
      <c r="JE175" s="942">
        <f t="shared" si="1997"/>
        <v>0</v>
      </c>
      <c r="JF175" s="943">
        <f t="shared" si="1997"/>
        <v>0</v>
      </c>
      <c r="JG175" s="944">
        <f t="shared" si="1997"/>
        <v>0</v>
      </c>
      <c r="JH175" s="944">
        <f t="shared" si="1997"/>
        <v>0</v>
      </c>
      <c r="JI175" s="944">
        <f t="shared" si="1997"/>
        <v>0</v>
      </c>
      <c r="JJ175" s="944">
        <f t="shared" si="1997"/>
        <v>0</v>
      </c>
      <c r="JK175" s="944">
        <f t="shared" si="1997"/>
        <v>0</v>
      </c>
      <c r="JL175" s="944">
        <f t="shared" si="1997"/>
        <v>0</v>
      </c>
      <c r="JM175" s="944">
        <f t="shared" si="1997"/>
        <v>0</v>
      </c>
      <c r="JN175" s="944">
        <f t="shared" si="1997"/>
        <v>0</v>
      </c>
      <c r="JO175" s="1231">
        <f t="shared" si="1997"/>
        <v>0</v>
      </c>
      <c r="JP175" s="942">
        <f t="shared" si="1997"/>
        <v>0</v>
      </c>
      <c r="JQ175" s="943">
        <f t="shared" si="1997"/>
        <v>0</v>
      </c>
      <c r="JR175" s="944">
        <f t="shared" si="1997"/>
        <v>70.349999999999994</v>
      </c>
      <c r="JS175" s="944">
        <f t="shared" si="1997"/>
        <v>234.5</v>
      </c>
      <c r="JT175" s="944">
        <f t="shared" si="1997"/>
        <v>0</v>
      </c>
      <c r="JU175" s="944">
        <f t="shared" si="1997"/>
        <v>0</v>
      </c>
      <c r="JV175" s="945">
        <f t="shared" si="1997"/>
        <v>0</v>
      </c>
      <c r="JW175" s="945">
        <f t="shared" si="1997"/>
        <v>4.6900000000000004</v>
      </c>
      <c r="JX175" s="945">
        <f t="shared" si="1997"/>
        <v>0</v>
      </c>
      <c r="JY175" s="945">
        <f t="shared" si="1997"/>
        <v>0</v>
      </c>
      <c r="JZ175" s="945">
        <f t="shared" si="1997"/>
        <v>0</v>
      </c>
      <c r="KA175" s="945">
        <f t="shared" si="1997"/>
        <v>0</v>
      </c>
      <c r="KB175" s="945">
        <f t="shared" si="1997"/>
        <v>0</v>
      </c>
      <c r="KC175" s="945">
        <f t="shared" si="1997"/>
        <v>0</v>
      </c>
      <c r="KD175" s="946">
        <f t="shared" si="1997"/>
        <v>0</v>
      </c>
      <c r="KE175" s="946">
        <f t="shared" si="1997"/>
        <v>0</v>
      </c>
      <c r="KF175" s="946">
        <f t="shared" si="1997"/>
        <v>0</v>
      </c>
      <c r="KG175" s="946">
        <f t="shared" si="1997"/>
        <v>0</v>
      </c>
      <c r="KH175" s="946">
        <f t="shared" si="1997"/>
        <v>0</v>
      </c>
      <c r="KI175" s="946">
        <f t="shared" si="1997"/>
        <v>0</v>
      </c>
      <c r="KJ175" s="946">
        <f t="shared" si="1997"/>
        <v>0</v>
      </c>
      <c r="KK175" s="946">
        <f t="shared" si="1997"/>
        <v>0</v>
      </c>
      <c r="KL175" s="946">
        <f t="shared" si="1997"/>
        <v>0</v>
      </c>
      <c r="KM175" s="946">
        <f t="shared" si="1997"/>
        <v>0</v>
      </c>
      <c r="KN175" s="946">
        <f t="shared" si="1997"/>
        <v>0</v>
      </c>
      <c r="KO175" s="946">
        <f t="shared" si="1997"/>
        <v>0</v>
      </c>
      <c r="KP175" s="946">
        <f t="shared" si="1997"/>
        <v>0</v>
      </c>
      <c r="KQ175" s="946">
        <f t="shared" si="1997"/>
        <v>0</v>
      </c>
      <c r="KR175" s="898"/>
      <c r="KS175" s="898"/>
      <c r="KT175" s="898"/>
      <c r="KU175" s="898"/>
      <c r="KV175" s="898"/>
      <c r="KW175" s="898"/>
      <c r="KX175" s="898"/>
      <c r="KY175" s="898"/>
      <c r="KZ175" s="1363"/>
      <c r="LA175" s="1217">
        <f t="shared" ref="LA175:MM175" si="1998">SUM(JA175/$DO$15)</f>
        <v>0</v>
      </c>
      <c r="LB175" s="1217">
        <f t="shared" si="1998"/>
        <v>12.391017173051518</v>
      </c>
      <c r="LC175" s="1217">
        <f t="shared" si="1998"/>
        <v>0</v>
      </c>
      <c r="LD175" s="545">
        <f t="shared" si="1998"/>
        <v>0</v>
      </c>
      <c r="LE175" s="545">
        <f t="shared" si="1998"/>
        <v>0</v>
      </c>
      <c r="LF175" s="329">
        <f t="shared" si="1998"/>
        <v>0</v>
      </c>
      <c r="LG175" s="550">
        <f t="shared" si="1998"/>
        <v>0</v>
      </c>
      <c r="LH175" s="550">
        <f t="shared" si="1998"/>
        <v>0</v>
      </c>
      <c r="LI175" s="550">
        <f t="shared" si="1998"/>
        <v>0</v>
      </c>
      <c r="LJ175" s="550">
        <f t="shared" si="1998"/>
        <v>0</v>
      </c>
      <c r="LK175" s="550">
        <f t="shared" si="1998"/>
        <v>0</v>
      </c>
      <c r="LL175" s="550">
        <f t="shared" si="1998"/>
        <v>0</v>
      </c>
      <c r="LM175" s="550">
        <f t="shared" si="1998"/>
        <v>0</v>
      </c>
      <c r="LN175" s="550">
        <f t="shared" si="1998"/>
        <v>0</v>
      </c>
      <c r="LO175" s="1217">
        <f t="shared" si="1998"/>
        <v>0</v>
      </c>
      <c r="LP175" s="1217">
        <f t="shared" si="1998"/>
        <v>0</v>
      </c>
      <c r="LQ175" s="1217">
        <f t="shared" si="1998"/>
        <v>0</v>
      </c>
      <c r="LR175" s="550">
        <f t="shared" si="1998"/>
        <v>18.586525759577277</v>
      </c>
      <c r="LS175" s="550">
        <f t="shared" si="1998"/>
        <v>61.955085865257594</v>
      </c>
      <c r="LT175" s="550">
        <f t="shared" si="1998"/>
        <v>0</v>
      </c>
      <c r="LU175" s="550">
        <f t="shared" si="1998"/>
        <v>0</v>
      </c>
      <c r="LV175" s="932">
        <f t="shared" si="1998"/>
        <v>0</v>
      </c>
      <c r="LW175" s="932">
        <f t="shared" si="1998"/>
        <v>1.239101717305152</v>
      </c>
      <c r="LX175" s="932">
        <f t="shared" si="1998"/>
        <v>0</v>
      </c>
      <c r="LY175" s="932">
        <f t="shared" si="1998"/>
        <v>0</v>
      </c>
      <c r="LZ175" s="932">
        <f t="shared" si="1998"/>
        <v>0</v>
      </c>
      <c r="MA175" s="932">
        <f t="shared" si="1998"/>
        <v>0</v>
      </c>
      <c r="MB175" s="932">
        <f t="shared" si="1998"/>
        <v>0</v>
      </c>
      <c r="MC175" s="932">
        <f t="shared" si="1998"/>
        <v>0</v>
      </c>
      <c r="MD175" s="932">
        <f t="shared" si="1998"/>
        <v>0</v>
      </c>
      <c r="ME175" s="327">
        <f t="shared" si="1998"/>
        <v>0</v>
      </c>
      <c r="MF175" s="327">
        <f t="shared" si="1998"/>
        <v>0</v>
      </c>
      <c r="MG175" s="327">
        <f t="shared" si="1998"/>
        <v>0</v>
      </c>
      <c r="MH175" s="327">
        <f t="shared" si="1998"/>
        <v>0</v>
      </c>
      <c r="MI175" s="327">
        <f t="shared" si="1998"/>
        <v>0</v>
      </c>
      <c r="MJ175" s="327">
        <f t="shared" si="1998"/>
        <v>0</v>
      </c>
      <c r="MK175" s="327">
        <f t="shared" si="1998"/>
        <v>0</v>
      </c>
      <c r="ML175" s="327">
        <f t="shared" si="1998"/>
        <v>0</v>
      </c>
      <c r="MM175" s="327">
        <f t="shared" si="1998"/>
        <v>0</v>
      </c>
      <c r="MN175" s="327">
        <f t="shared" ref="MN175:MP175" si="1999">SUM(KN175/$DO$15)</f>
        <v>0</v>
      </c>
      <c r="MO175" s="327">
        <f t="shared" si="1999"/>
        <v>0</v>
      </c>
      <c r="MP175" s="327">
        <f t="shared" si="1999"/>
        <v>0</v>
      </c>
      <c r="MQ175" s="327">
        <f>SUM(KQ175/$DO$15)</f>
        <v>0</v>
      </c>
    </row>
    <row r="176" spans="1:355" s="317" customFormat="1" ht="15" hidden="1" customHeight="1" outlineLevel="1" thickTop="1" thickBot="1" x14ac:dyDescent="0.3">
      <c r="A176" s="380"/>
      <c r="B176" s="1928" t="str">
        <f>$B$36</f>
        <v>Full Light</v>
      </c>
      <c r="C176" s="1924"/>
      <c r="D176" s="653">
        <v>1</v>
      </c>
      <c r="E176" s="836"/>
      <c r="F176" s="319"/>
      <c r="G176" s="1928"/>
      <c r="H176" s="1924"/>
      <c r="I176" s="788"/>
      <c r="J176" s="836"/>
      <c r="K176" s="319"/>
      <c r="L176" s="782"/>
      <c r="M176" s="837">
        <f>((E170*L176)/1)*(D176)</f>
        <v>0</v>
      </c>
      <c r="N176" s="784">
        <f t="shared" si="1881"/>
        <v>0</v>
      </c>
      <c r="O176" s="1534"/>
      <c r="P176" s="789">
        <v>1.8</v>
      </c>
      <c r="Q176" s="837">
        <f>((E170*P176)/1)*(D176)</f>
        <v>54</v>
      </c>
      <c r="R176" s="784">
        <f t="shared" si="1882"/>
        <v>148.49578308312201</v>
      </c>
      <c r="S176" s="1534"/>
      <c r="T176" s="789">
        <v>2.7</v>
      </c>
      <c r="U176" s="837">
        <f>((E170*T176)/1)*(D176)</f>
        <v>81</v>
      </c>
      <c r="V176" s="784">
        <f t="shared" si="1883"/>
        <v>140.96580753129311</v>
      </c>
      <c r="W176" s="1534"/>
      <c r="X176" s="789">
        <v>4</v>
      </c>
      <c r="Y176" s="837">
        <f>((E170*X176)/1)*(D176)</f>
        <v>120</v>
      </c>
      <c r="Z176" s="784">
        <f t="shared" si="1884"/>
        <v>133.07159422667172</v>
      </c>
      <c r="AA176" s="1534"/>
      <c r="AB176" s="789">
        <v>5.3</v>
      </c>
      <c r="AC176" s="837">
        <f>((E170*AB176)/1)*(D176)</f>
        <v>159</v>
      </c>
      <c r="AD176" s="784">
        <f t="shared" si="1885"/>
        <v>219.93518661056902</v>
      </c>
      <c r="AE176" s="1534"/>
      <c r="AF176" s="789">
        <v>1</v>
      </c>
      <c r="AG176" s="837">
        <f>((E170*AF176)/1)*(D176)</f>
        <v>30</v>
      </c>
      <c r="AH176" s="784">
        <f t="shared" si="1886"/>
        <v>35.803744531444956</v>
      </c>
      <c r="AI176" s="1534"/>
      <c r="AJ176" s="789">
        <v>1</v>
      </c>
      <c r="AK176" s="837">
        <f>((E170*AJ176)/1)*(D176)</f>
        <v>30</v>
      </c>
      <c r="AL176" s="784">
        <f t="shared" si="1887"/>
        <v>11.434613095470732</v>
      </c>
      <c r="AM176" s="1534"/>
      <c r="AN176" s="789"/>
      <c r="AO176" s="838">
        <f>((E170*AN176)/1)*(D176)</f>
        <v>0</v>
      </c>
      <c r="AP176" s="784">
        <f t="shared" si="1888"/>
        <v>0</v>
      </c>
      <c r="AQ176" s="1534"/>
      <c r="AR176" s="789"/>
      <c r="AS176" s="837">
        <f>((E170*AR176)/1)*(D176)</f>
        <v>0</v>
      </c>
      <c r="AT176" s="784">
        <f t="shared" si="1889"/>
        <v>0</v>
      </c>
      <c r="AU176" s="1534"/>
      <c r="AV176" s="789"/>
      <c r="AW176" s="837">
        <f>((E170*AV176)/1)*(D176)</f>
        <v>0</v>
      </c>
      <c r="AX176" s="784">
        <f t="shared" si="1890"/>
        <v>0</v>
      </c>
      <c r="AY176" s="1534"/>
      <c r="AZ176" s="789"/>
      <c r="BA176" s="837">
        <f>((E170*AZ176)/1)*(D176)</f>
        <v>0</v>
      </c>
      <c r="BB176" s="784">
        <f t="shared" si="1891"/>
        <v>0</v>
      </c>
      <c r="BC176" s="649"/>
      <c r="BD176" s="840"/>
      <c r="BE176" s="837">
        <f>((E170*BD176)/1)*(D176)</f>
        <v>0</v>
      </c>
      <c r="BF176" s="319"/>
      <c r="BG176" s="880">
        <f t="shared" si="1892"/>
        <v>1.3794134581571431</v>
      </c>
      <c r="BH176" s="881">
        <f t="shared" si="1893"/>
        <v>1.3902899548546332</v>
      </c>
      <c r="BI176" s="786">
        <f t="shared" si="1894"/>
        <v>695.14497742731658</v>
      </c>
      <c r="BJ176" s="792"/>
      <c r="BK176" s="786">
        <f t="shared" si="1895"/>
        <v>973.20296839824323</v>
      </c>
      <c r="BL176" s="1948" t="s">
        <v>1362</v>
      </c>
      <c r="BM176" s="1949"/>
      <c r="BN176" s="1950"/>
      <c r="BO176" s="1580"/>
      <c r="BP176" s="1580"/>
      <c r="BQ176" s="1484"/>
      <c r="BR176" s="734">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198.39632171070883</v>
      </c>
      <c r="BS176" s="692">
        <f t="shared" si="1904"/>
        <v>136.46095492706556</v>
      </c>
      <c r="BT176" s="693">
        <f>T171</f>
        <v>3.8</v>
      </c>
      <c r="BU176" s="1146" t="str">
        <f>$BU$16</f>
        <v>GH FloraMicro</v>
      </c>
      <c r="BV176" s="1156" t="str">
        <f>$BV$16</f>
        <v>Micro</v>
      </c>
      <c r="BW176" s="1239">
        <f>BW$16</f>
        <v>3.0000000000000001E-3</v>
      </c>
      <c r="BX176" s="1239">
        <f t="shared" ref="BX176:DM176" si="2000">BX$16</f>
        <v>4.7E-2</v>
      </c>
      <c r="BY176" s="1239">
        <f t="shared" si="2000"/>
        <v>0</v>
      </c>
      <c r="BZ176" s="1240">
        <f t="shared" si="2000"/>
        <v>0</v>
      </c>
      <c r="CA176" s="1240">
        <f t="shared" si="2000"/>
        <v>0</v>
      </c>
      <c r="CB176" s="1241">
        <f t="shared" si="2000"/>
        <v>0.01</v>
      </c>
      <c r="CC176" s="1242">
        <f t="shared" si="2000"/>
        <v>0</v>
      </c>
      <c r="CD176" s="1242">
        <f t="shared" si="2000"/>
        <v>0</v>
      </c>
      <c r="CE176" s="1242">
        <f t="shared" si="2000"/>
        <v>0</v>
      </c>
      <c r="CF176" s="1242">
        <f t="shared" si="2000"/>
        <v>0</v>
      </c>
      <c r="CG176" s="1242">
        <f t="shared" si="2000"/>
        <v>0</v>
      </c>
      <c r="CH176" s="1242">
        <f t="shared" si="2000"/>
        <v>0</v>
      </c>
      <c r="CI176" s="1242">
        <f t="shared" si="2000"/>
        <v>0</v>
      </c>
      <c r="CJ176" s="1242">
        <f t="shared" si="2000"/>
        <v>0</v>
      </c>
      <c r="CK176" s="1239">
        <f t="shared" si="2000"/>
        <v>0</v>
      </c>
      <c r="CL176" s="1240">
        <f t="shared" si="2000"/>
        <v>0</v>
      </c>
      <c r="CM176" s="1241">
        <f t="shared" si="2000"/>
        <v>0</v>
      </c>
      <c r="CN176" s="1242">
        <f t="shared" si="2000"/>
        <v>0</v>
      </c>
      <c r="CO176" s="1242">
        <f t="shared" si="2000"/>
        <v>0.05</v>
      </c>
      <c r="CP176" s="1242">
        <f t="shared" si="2000"/>
        <v>0</v>
      </c>
      <c r="CQ176" s="1242">
        <f t="shared" si="2000"/>
        <v>0</v>
      </c>
      <c r="CR176" s="1243">
        <f t="shared" si="2000"/>
        <v>5.0000000000000004E-6</v>
      </c>
      <c r="CS176" s="1243">
        <f t="shared" si="2000"/>
        <v>1E-3</v>
      </c>
      <c r="CT176" s="1243">
        <f t="shared" si="2000"/>
        <v>5.0000000000000001E-4</v>
      </c>
      <c r="CU176" s="1243">
        <f t="shared" si="2000"/>
        <v>7.9999999999999996E-6</v>
      </c>
      <c r="CV176" s="1243">
        <f t="shared" si="2000"/>
        <v>1.4999999999999999E-4</v>
      </c>
      <c r="CW176" s="1243">
        <f t="shared" si="2000"/>
        <v>1E-4</v>
      </c>
      <c r="CX176" s="1243">
        <f t="shared" si="2000"/>
        <v>1E-4</v>
      </c>
      <c r="CY176" s="1243">
        <f t="shared" si="2000"/>
        <v>0</v>
      </c>
      <c r="CZ176" s="1244">
        <f t="shared" si="2000"/>
        <v>0</v>
      </c>
      <c r="DA176" s="1244">
        <f t="shared" si="2000"/>
        <v>0</v>
      </c>
      <c r="DB176" s="1244">
        <f t="shared" si="2000"/>
        <v>0</v>
      </c>
      <c r="DC176" s="1244">
        <f t="shared" si="2000"/>
        <v>0</v>
      </c>
      <c r="DD176" s="1244">
        <f t="shared" si="2000"/>
        <v>0</v>
      </c>
      <c r="DE176" s="1244">
        <f t="shared" si="2000"/>
        <v>0</v>
      </c>
      <c r="DF176" s="1244">
        <f t="shared" si="2000"/>
        <v>0</v>
      </c>
      <c r="DG176" s="1244">
        <f t="shared" si="2000"/>
        <v>0</v>
      </c>
      <c r="DH176" s="1244">
        <f t="shared" si="2000"/>
        <v>0</v>
      </c>
      <c r="DI176" s="1244">
        <f t="shared" si="2000"/>
        <v>0</v>
      </c>
      <c r="DJ176" s="1244">
        <f t="shared" si="2000"/>
        <v>0</v>
      </c>
      <c r="DK176" s="1244">
        <f t="shared" si="2000"/>
        <v>0</v>
      </c>
      <c r="DL176" s="1244">
        <f t="shared" si="2000"/>
        <v>0</v>
      </c>
      <c r="DM176" s="1244">
        <f t="shared" si="2000"/>
        <v>0</v>
      </c>
      <c r="DN176" s="933"/>
      <c r="DT176" s="739"/>
      <c r="EM176" s="898"/>
      <c r="EN176" s="898"/>
      <c r="EO176" s="898"/>
      <c r="EP176" s="898"/>
      <c r="EQ176" s="898"/>
      <c r="ER176" s="898"/>
      <c r="ES176" s="898"/>
      <c r="ET176" s="898"/>
      <c r="EU176" s="898"/>
      <c r="EV176" s="898"/>
      <c r="EW176" s="898"/>
      <c r="EX176" s="898"/>
      <c r="EY176" s="898"/>
      <c r="EZ176" s="1348" t="str">
        <f t="shared" si="1906"/>
        <v>GH FloraMicro</v>
      </c>
      <c r="FA176" s="1224">
        <f t="shared" si="1907"/>
        <v>1.14E-2</v>
      </c>
      <c r="FB176" s="1224">
        <f t="shared" si="1908"/>
        <v>0.17859999999999998</v>
      </c>
      <c r="FC176" s="1224">
        <f t="shared" si="1909"/>
        <v>0</v>
      </c>
      <c r="FD176" s="544">
        <f t="shared" si="1910"/>
        <v>0</v>
      </c>
      <c r="FE176" s="544">
        <f t="shared" si="1911"/>
        <v>0</v>
      </c>
      <c r="FF176" s="324">
        <f t="shared" si="1912"/>
        <v>3.1543799999999997E-2</v>
      </c>
      <c r="FG176" s="549">
        <f t="shared" si="1913"/>
        <v>0</v>
      </c>
      <c r="FH176" s="549">
        <f t="shared" si="1914"/>
        <v>0</v>
      </c>
      <c r="FI176" s="549">
        <f t="shared" si="1915"/>
        <v>0</v>
      </c>
      <c r="FJ176" s="549">
        <f t="shared" si="1916"/>
        <v>0</v>
      </c>
      <c r="FK176" s="549">
        <f t="shared" si="1917"/>
        <v>0</v>
      </c>
      <c r="FL176" s="549">
        <f t="shared" si="1918"/>
        <v>0</v>
      </c>
      <c r="FM176" s="549">
        <f t="shared" si="1919"/>
        <v>0</v>
      </c>
      <c r="FN176" s="549">
        <f t="shared" si="1920"/>
        <v>0</v>
      </c>
      <c r="FO176" s="1203">
        <f t="shared" si="1921"/>
        <v>0.18999999999999997</v>
      </c>
      <c r="FP176" s="544">
        <f t="shared" si="1922"/>
        <v>0</v>
      </c>
      <c r="FQ176" s="324">
        <f t="shared" si="1923"/>
        <v>3.1543799999999997E-2</v>
      </c>
      <c r="FR176" s="548">
        <f t="shared" si="1924"/>
        <v>0</v>
      </c>
      <c r="FS176" s="548">
        <f t="shared" si="1925"/>
        <v>0.19</v>
      </c>
      <c r="FT176" s="548">
        <f t="shared" si="1996"/>
        <v>0</v>
      </c>
      <c r="FU176" s="548">
        <f t="shared" si="1926"/>
        <v>0</v>
      </c>
      <c r="FV176" s="928">
        <f t="shared" si="1927"/>
        <v>1.9000000000000001E-5</v>
      </c>
      <c r="FW176" s="928">
        <f t="shared" si="1928"/>
        <v>3.8E-3</v>
      </c>
      <c r="FX176" s="928">
        <f t="shared" si="1929"/>
        <v>1.9E-3</v>
      </c>
      <c r="FY176" s="928">
        <f t="shared" si="1930"/>
        <v>3.0399999999999997E-5</v>
      </c>
      <c r="FZ176" s="928">
        <f t="shared" si="1931"/>
        <v>5.6999999999999998E-4</v>
      </c>
      <c r="GA176" s="928">
        <f t="shared" si="1932"/>
        <v>3.8000000000000002E-4</v>
      </c>
      <c r="GB176" s="928">
        <f t="shared" si="1933"/>
        <v>3.8000000000000002E-4</v>
      </c>
      <c r="GC176" s="928">
        <f t="shared" si="1934"/>
        <v>0</v>
      </c>
      <c r="GD176" s="326">
        <f t="shared" si="1935"/>
        <v>0</v>
      </c>
      <c r="GE176" s="326">
        <f t="shared" si="1936"/>
        <v>0</v>
      </c>
      <c r="GF176" s="326">
        <f t="shared" si="1937"/>
        <v>0</v>
      </c>
      <c r="GG176" s="326">
        <f t="shared" si="1938"/>
        <v>0</v>
      </c>
      <c r="GH176" s="326">
        <f t="shared" si="1939"/>
        <v>0</v>
      </c>
      <c r="GI176" s="326">
        <f t="shared" si="1940"/>
        <v>0</v>
      </c>
      <c r="GJ176" s="326">
        <f t="shared" si="1941"/>
        <v>0</v>
      </c>
      <c r="GK176" s="326">
        <f t="shared" si="1942"/>
        <v>0</v>
      </c>
      <c r="GL176" s="326">
        <f t="shared" si="1943"/>
        <v>0</v>
      </c>
      <c r="GM176" s="326">
        <f t="shared" si="1944"/>
        <v>0</v>
      </c>
      <c r="GN176" s="326">
        <f t="shared" si="1945"/>
        <v>0</v>
      </c>
      <c r="GO176" s="326">
        <f t="shared" si="1946"/>
        <v>0</v>
      </c>
      <c r="GP176" s="326">
        <f t="shared" si="1947"/>
        <v>0</v>
      </c>
      <c r="GQ176" s="326">
        <f t="shared" si="1948"/>
        <v>0</v>
      </c>
      <c r="GR176" s="899"/>
      <c r="GS176" s="899"/>
      <c r="GT176" s="899"/>
      <c r="GU176" s="899"/>
      <c r="GV176" s="899"/>
      <c r="GW176" s="899"/>
      <c r="GX176" s="899"/>
      <c r="GY176" s="899"/>
      <c r="GZ176" s="1374"/>
      <c r="HA176" s="1225">
        <f t="shared" si="1949"/>
        <v>3.7161220070185967E-3</v>
      </c>
      <c r="HB176" s="1225">
        <f t="shared" si="1950"/>
        <v>5.8219244776624685E-2</v>
      </c>
      <c r="HC176" s="1225">
        <f t="shared" si="1951"/>
        <v>0</v>
      </c>
      <c r="HD176" s="542">
        <f t="shared" si="1952"/>
        <v>0</v>
      </c>
      <c r="HE176" s="542">
        <f t="shared" si="1953"/>
        <v>0</v>
      </c>
      <c r="HF176" s="321">
        <f t="shared" si="1954"/>
        <v>1.0282509593420457E-2</v>
      </c>
      <c r="HG176" s="547">
        <f t="shared" si="1955"/>
        <v>0</v>
      </c>
      <c r="HH176" s="547">
        <f t="shared" si="1956"/>
        <v>0</v>
      </c>
      <c r="HI176" s="547">
        <f t="shared" si="1957"/>
        <v>0</v>
      </c>
      <c r="HJ176" s="547">
        <f t="shared" si="1958"/>
        <v>0</v>
      </c>
      <c r="HK176" s="547">
        <f t="shared" si="1959"/>
        <v>0</v>
      </c>
      <c r="HL176" s="547">
        <f t="shared" si="1960"/>
        <v>0</v>
      </c>
      <c r="HM176" s="547">
        <f t="shared" si="1961"/>
        <v>0</v>
      </c>
      <c r="HN176" s="547">
        <f t="shared" si="1962"/>
        <v>0</v>
      </c>
      <c r="HO176" s="1225">
        <f t="shared" si="1963"/>
        <v>0</v>
      </c>
      <c r="HP176" s="542">
        <f t="shared" si="1964"/>
        <v>0</v>
      </c>
      <c r="HQ176" s="321">
        <f t="shared" si="1965"/>
        <v>0</v>
      </c>
      <c r="HR176" s="547">
        <f t="shared" si="1966"/>
        <v>0</v>
      </c>
      <c r="HS176" s="547">
        <f t="shared" si="1967"/>
        <v>6.1935366783643274E-2</v>
      </c>
      <c r="HT176" s="547">
        <f t="shared" si="1968"/>
        <v>0</v>
      </c>
      <c r="HU176" s="547">
        <f t="shared" si="1969"/>
        <v>0</v>
      </c>
      <c r="HV176" s="931">
        <f t="shared" si="1970"/>
        <v>6.1935366783643287E-6</v>
      </c>
      <c r="HW176" s="931">
        <f t="shared" si="1971"/>
        <v>1.2387073356728655E-3</v>
      </c>
      <c r="HX176" s="931">
        <f t="shared" si="1972"/>
        <v>6.1935366783643275E-4</v>
      </c>
      <c r="HY176" s="931">
        <f t="shared" si="1973"/>
        <v>9.9096586853829242E-6</v>
      </c>
      <c r="HZ176" s="931">
        <f t="shared" si="1974"/>
        <v>1.858061003509298E-4</v>
      </c>
      <c r="IA176" s="931">
        <f t="shared" si="1975"/>
        <v>1.2387073356728655E-4</v>
      </c>
      <c r="IB176" s="931">
        <f t="shared" si="1976"/>
        <v>1.2387073356728655E-4</v>
      </c>
      <c r="IC176" s="931">
        <f t="shared" si="1977"/>
        <v>0</v>
      </c>
      <c r="ID176" s="1226">
        <f t="shared" si="1978"/>
        <v>0</v>
      </c>
      <c r="IE176" s="1226">
        <f t="shared" si="1979"/>
        <v>0</v>
      </c>
      <c r="IF176" s="1226">
        <f t="shared" si="1980"/>
        <v>0</v>
      </c>
      <c r="IG176" s="1226">
        <f t="shared" si="1981"/>
        <v>0</v>
      </c>
      <c r="IH176" s="1226">
        <f t="shared" si="1982"/>
        <v>0</v>
      </c>
      <c r="II176" s="1226">
        <f t="shared" si="1983"/>
        <v>0</v>
      </c>
      <c r="IJ176" s="1226">
        <f t="shared" si="1984"/>
        <v>0</v>
      </c>
      <c r="IK176" s="1226">
        <f t="shared" si="1985"/>
        <v>0</v>
      </c>
      <c r="IL176" s="1226">
        <f t="shared" si="1986"/>
        <v>0</v>
      </c>
      <c r="IM176" s="1226">
        <f t="shared" si="1987"/>
        <v>0</v>
      </c>
      <c r="IN176" s="1226">
        <f t="shared" si="1988"/>
        <v>0</v>
      </c>
      <c r="IO176" s="1226">
        <f t="shared" si="1989"/>
        <v>0</v>
      </c>
      <c r="IP176" s="1226">
        <f t="shared" si="1990"/>
        <v>0</v>
      </c>
      <c r="IQ176" s="1226">
        <f t="shared" si="1991"/>
        <v>0</v>
      </c>
      <c r="IR176" s="902"/>
      <c r="IS176" s="902"/>
      <c r="IT176" s="902"/>
      <c r="IU176" s="902"/>
      <c r="IV176" s="902"/>
      <c r="IW176" s="902"/>
      <c r="IX176" s="902"/>
      <c r="IY176" s="902"/>
      <c r="IZ176" s="1365"/>
      <c r="JA176" s="1231">
        <f t="shared" ref="JA176:KQ176" si="2001">SUM(BW176*$DP$16)</f>
        <v>14.01</v>
      </c>
      <c r="JB176" s="1231">
        <f t="shared" si="2001"/>
        <v>219.49</v>
      </c>
      <c r="JC176" s="1231">
        <f t="shared" si="2001"/>
        <v>0</v>
      </c>
      <c r="JD176" s="942">
        <f t="shared" si="2001"/>
        <v>0</v>
      </c>
      <c r="JE176" s="942">
        <f t="shared" si="2001"/>
        <v>0</v>
      </c>
      <c r="JF176" s="943">
        <f t="shared" si="2001"/>
        <v>46.7</v>
      </c>
      <c r="JG176" s="944">
        <f t="shared" si="2001"/>
        <v>0</v>
      </c>
      <c r="JH176" s="944">
        <f t="shared" si="2001"/>
        <v>0</v>
      </c>
      <c r="JI176" s="944">
        <f t="shared" si="2001"/>
        <v>0</v>
      </c>
      <c r="JJ176" s="944">
        <f t="shared" si="2001"/>
        <v>0</v>
      </c>
      <c r="JK176" s="944">
        <f t="shared" si="2001"/>
        <v>0</v>
      </c>
      <c r="JL176" s="944">
        <f t="shared" si="2001"/>
        <v>0</v>
      </c>
      <c r="JM176" s="944">
        <f t="shared" si="2001"/>
        <v>0</v>
      </c>
      <c r="JN176" s="944">
        <f t="shared" si="2001"/>
        <v>0</v>
      </c>
      <c r="JO176" s="1231">
        <f t="shared" si="2001"/>
        <v>0</v>
      </c>
      <c r="JP176" s="942">
        <f t="shared" si="2001"/>
        <v>0</v>
      </c>
      <c r="JQ176" s="943">
        <f t="shared" si="2001"/>
        <v>0</v>
      </c>
      <c r="JR176" s="944">
        <f t="shared" si="2001"/>
        <v>0</v>
      </c>
      <c r="JS176" s="944">
        <f t="shared" si="2001"/>
        <v>233.5</v>
      </c>
      <c r="JT176" s="944">
        <f t="shared" si="2001"/>
        <v>0</v>
      </c>
      <c r="JU176" s="944">
        <f t="shared" si="2001"/>
        <v>0</v>
      </c>
      <c r="JV176" s="945">
        <f t="shared" si="2001"/>
        <v>2.3350000000000003E-2</v>
      </c>
      <c r="JW176" s="945">
        <f t="shared" si="2001"/>
        <v>4.67</v>
      </c>
      <c r="JX176" s="945">
        <f t="shared" si="2001"/>
        <v>2.335</v>
      </c>
      <c r="JY176" s="945">
        <f t="shared" si="2001"/>
        <v>3.7359999999999997E-2</v>
      </c>
      <c r="JZ176" s="945">
        <f t="shared" si="2001"/>
        <v>0.7004999999999999</v>
      </c>
      <c r="KA176" s="945">
        <f t="shared" si="2001"/>
        <v>0.46700000000000003</v>
      </c>
      <c r="KB176" s="945">
        <f t="shared" si="2001"/>
        <v>0.46700000000000003</v>
      </c>
      <c r="KC176" s="945">
        <f t="shared" si="2001"/>
        <v>0</v>
      </c>
      <c r="KD176" s="946">
        <f t="shared" si="2001"/>
        <v>0</v>
      </c>
      <c r="KE176" s="946">
        <f t="shared" si="2001"/>
        <v>0</v>
      </c>
      <c r="KF176" s="946">
        <f t="shared" si="2001"/>
        <v>0</v>
      </c>
      <c r="KG176" s="946">
        <f t="shared" si="2001"/>
        <v>0</v>
      </c>
      <c r="KH176" s="946">
        <f t="shared" si="2001"/>
        <v>0</v>
      </c>
      <c r="KI176" s="946">
        <f t="shared" si="2001"/>
        <v>0</v>
      </c>
      <c r="KJ176" s="946">
        <f t="shared" si="2001"/>
        <v>0</v>
      </c>
      <c r="KK176" s="946">
        <f t="shared" si="2001"/>
        <v>0</v>
      </c>
      <c r="KL176" s="946">
        <f t="shared" si="2001"/>
        <v>0</v>
      </c>
      <c r="KM176" s="946">
        <f t="shared" si="2001"/>
        <v>0</v>
      </c>
      <c r="KN176" s="946">
        <f t="shared" si="2001"/>
        <v>0</v>
      </c>
      <c r="KO176" s="946">
        <f t="shared" si="2001"/>
        <v>0</v>
      </c>
      <c r="KP176" s="946">
        <f t="shared" si="2001"/>
        <v>0</v>
      </c>
      <c r="KQ176" s="946">
        <f t="shared" si="2001"/>
        <v>0</v>
      </c>
      <c r="KR176" s="898"/>
      <c r="KS176" s="898"/>
      <c r="KT176" s="898"/>
      <c r="KU176" s="898"/>
      <c r="KV176" s="898"/>
      <c r="KW176" s="898"/>
      <c r="KX176" s="898"/>
      <c r="KY176" s="898"/>
      <c r="KZ176" s="1363"/>
      <c r="LA176" s="1217">
        <f t="shared" ref="LA176:MM176" si="2002">SUM(JA176/$DO$16)</f>
        <v>3.7014531043593131</v>
      </c>
      <c r="LB176" s="1217">
        <f t="shared" si="2002"/>
        <v>57.989431968295904</v>
      </c>
      <c r="LC176" s="1217">
        <f t="shared" si="2002"/>
        <v>0</v>
      </c>
      <c r="LD176" s="545">
        <f t="shared" si="2002"/>
        <v>0</v>
      </c>
      <c r="LE176" s="545">
        <f t="shared" si="2002"/>
        <v>0</v>
      </c>
      <c r="LF176" s="329">
        <f t="shared" si="2002"/>
        <v>12.338177014531045</v>
      </c>
      <c r="LG176" s="550">
        <f t="shared" si="2002"/>
        <v>0</v>
      </c>
      <c r="LH176" s="550">
        <f t="shared" si="2002"/>
        <v>0</v>
      </c>
      <c r="LI176" s="550">
        <f t="shared" si="2002"/>
        <v>0</v>
      </c>
      <c r="LJ176" s="550">
        <f t="shared" si="2002"/>
        <v>0</v>
      </c>
      <c r="LK176" s="550">
        <f t="shared" si="2002"/>
        <v>0</v>
      </c>
      <c r="LL176" s="550">
        <f t="shared" si="2002"/>
        <v>0</v>
      </c>
      <c r="LM176" s="550">
        <f t="shared" si="2002"/>
        <v>0</v>
      </c>
      <c r="LN176" s="550">
        <f t="shared" si="2002"/>
        <v>0</v>
      </c>
      <c r="LO176" s="1217">
        <f t="shared" si="2002"/>
        <v>0</v>
      </c>
      <c r="LP176" s="1217">
        <f t="shared" si="2002"/>
        <v>0</v>
      </c>
      <c r="LQ176" s="1217">
        <f t="shared" si="2002"/>
        <v>0</v>
      </c>
      <c r="LR176" s="550">
        <f t="shared" si="2002"/>
        <v>0</v>
      </c>
      <c r="LS176" s="550">
        <f t="shared" si="2002"/>
        <v>61.690885072655213</v>
      </c>
      <c r="LT176" s="550">
        <f t="shared" si="2002"/>
        <v>0</v>
      </c>
      <c r="LU176" s="550">
        <f t="shared" si="2002"/>
        <v>0</v>
      </c>
      <c r="LV176" s="932">
        <f t="shared" si="2002"/>
        <v>6.1690885072655226E-3</v>
      </c>
      <c r="LW176" s="932">
        <f t="shared" si="2002"/>
        <v>1.2338177014531042</v>
      </c>
      <c r="LX176" s="932">
        <f t="shared" si="2002"/>
        <v>0.6169088507265521</v>
      </c>
      <c r="LY176" s="932">
        <f t="shared" si="2002"/>
        <v>9.8705416116248341E-3</v>
      </c>
      <c r="LZ176" s="932">
        <f t="shared" si="2002"/>
        <v>0.18507265521796562</v>
      </c>
      <c r="MA176" s="932">
        <f t="shared" si="2002"/>
        <v>0.12338177014531043</v>
      </c>
      <c r="MB176" s="932">
        <f t="shared" si="2002"/>
        <v>0.12338177014531043</v>
      </c>
      <c r="MC176" s="932">
        <f t="shared" si="2002"/>
        <v>0</v>
      </c>
      <c r="MD176" s="932">
        <f t="shared" si="2002"/>
        <v>0</v>
      </c>
      <c r="ME176" s="327">
        <f t="shared" si="2002"/>
        <v>0</v>
      </c>
      <c r="MF176" s="327">
        <f t="shared" si="2002"/>
        <v>0</v>
      </c>
      <c r="MG176" s="327">
        <f t="shared" si="2002"/>
        <v>0</v>
      </c>
      <c r="MH176" s="327">
        <f t="shared" si="2002"/>
        <v>0</v>
      </c>
      <c r="MI176" s="327">
        <f t="shared" si="2002"/>
        <v>0</v>
      </c>
      <c r="MJ176" s="327">
        <f t="shared" si="2002"/>
        <v>0</v>
      </c>
      <c r="MK176" s="327">
        <f t="shared" si="2002"/>
        <v>0</v>
      </c>
      <c r="ML176" s="327">
        <f t="shared" si="2002"/>
        <v>0</v>
      </c>
      <c r="MM176" s="327">
        <f t="shared" si="2002"/>
        <v>0</v>
      </c>
      <c r="MN176" s="327">
        <f t="shared" ref="MN176:MP176" si="2003">SUM(KN176/$DO$16)</f>
        <v>0</v>
      </c>
      <c r="MO176" s="327">
        <f t="shared" si="2003"/>
        <v>0</v>
      </c>
      <c r="MP176" s="327">
        <f t="shared" si="2003"/>
        <v>0</v>
      </c>
      <c r="MQ176" s="327">
        <f>SUM(KQ176/$DO$16)</f>
        <v>0</v>
      </c>
    </row>
    <row r="177" spans="1:355" s="317" customFormat="1" ht="15" hidden="1" customHeight="1" outlineLevel="1" thickTop="1" thickBot="1" x14ac:dyDescent="0.3">
      <c r="A177" s="380"/>
      <c r="B177" s="1923" t="str">
        <f>$B$37</f>
        <v>Full Medium</v>
      </c>
      <c r="C177" s="1924"/>
      <c r="D177" s="653">
        <v>1</v>
      </c>
      <c r="E177" s="841"/>
      <c r="F177" s="319"/>
      <c r="G177" s="1923"/>
      <c r="H177" s="1924"/>
      <c r="I177" s="781"/>
      <c r="J177" s="841"/>
      <c r="K177" s="319"/>
      <c r="L177" s="782"/>
      <c r="M177" s="842">
        <f>((E170*L177)/1)*(D177)</f>
        <v>0</v>
      </c>
      <c r="N177" s="784">
        <f t="shared" si="1881"/>
        <v>0</v>
      </c>
      <c r="O177" s="1534"/>
      <c r="P177" s="789">
        <v>1.9</v>
      </c>
      <c r="Q177" s="842">
        <f>((E170*P177)/1)*(D177)</f>
        <v>57</v>
      </c>
      <c r="R177" s="784">
        <f t="shared" si="1882"/>
        <v>156.74554880996212</v>
      </c>
      <c r="S177" s="1534"/>
      <c r="T177" s="789">
        <v>2.8</v>
      </c>
      <c r="U177" s="842">
        <f>((E170*T177)/1)*(D177)</f>
        <v>84</v>
      </c>
      <c r="V177" s="784">
        <f t="shared" si="1883"/>
        <v>146.18676336578542</v>
      </c>
      <c r="W177" s="1534"/>
      <c r="X177" s="789">
        <v>4.7</v>
      </c>
      <c r="Y177" s="842">
        <f>((E170*X177)/1)*(D177)</f>
        <v>141</v>
      </c>
      <c r="Z177" s="784">
        <f t="shared" si="1884"/>
        <v>156.35912321633927</v>
      </c>
      <c r="AA177" s="1534"/>
      <c r="AB177" s="789">
        <v>6.1</v>
      </c>
      <c r="AC177" s="842">
        <f>((E170*AB177)/1)*(D177)</f>
        <v>183</v>
      </c>
      <c r="AD177" s="784">
        <f t="shared" si="1885"/>
        <v>253.13295062725868</v>
      </c>
      <c r="AE177" s="1534"/>
      <c r="AF177" s="789">
        <v>1</v>
      </c>
      <c r="AG177" s="842">
        <f>((E170*AF177)/1)*(D177)</f>
        <v>30</v>
      </c>
      <c r="AH177" s="784">
        <f t="shared" si="1886"/>
        <v>35.803744531444956</v>
      </c>
      <c r="AI177" s="1534"/>
      <c r="AJ177" s="789">
        <v>1.5</v>
      </c>
      <c r="AK177" s="842">
        <f>((E170*AJ177)/1)*(D177)</f>
        <v>45</v>
      </c>
      <c r="AL177" s="784">
        <f t="shared" si="1887"/>
        <v>17.151919643206099</v>
      </c>
      <c r="AM177" s="1534"/>
      <c r="AN177" s="789"/>
      <c r="AO177" s="833">
        <f>((E170*AN177)/1)*(D177)</f>
        <v>0</v>
      </c>
      <c r="AP177" s="784">
        <f t="shared" si="1888"/>
        <v>0</v>
      </c>
      <c r="AQ177" s="1534"/>
      <c r="AR177" s="789"/>
      <c r="AS177" s="842">
        <f>((E170*AR177)/1)*(D177)</f>
        <v>0</v>
      </c>
      <c r="AT177" s="784">
        <f t="shared" si="1889"/>
        <v>0</v>
      </c>
      <c r="AU177" s="1534"/>
      <c r="AV177" s="789"/>
      <c r="AW177" s="842">
        <f>((E170*AV177)/1)*(D177)</f>
        <v>0</v>
      </c>
      <c r="AX177" s="784">
        <f t="shared" si="1890"/>
        <v>0</v>
      </c>
      <c r="AY177" s="1534"/>
      <c r="AZ177" s="789"/>
      <c r="BA177" s="842">
        <f>((E170*AZ177)/1)*(D177)</f>
        <v>0</v>
      </c>
      <c r="BB177" s="784">
        <f t="shared" si="1891"/>
        <v>0</v>
      </c>
      <c r="BC177" s="649"/>
      <c r="BD177" s="840"/>
      <c r="BE177" s="842">
        <f>((E170*BD177)/1)*(D177)</f>
        <v>0</v>
      </c>
      <c r="BF177" s="319"/>
      <c r="BG177" s="880">
        <f t="shared" si="1892"/>
        <v>1.5307601003879932</v>
      </c>
      <c r="BH177" s="881">
        <f t="shared" si="1893"/>
        <v>1.5416365970854833</v>
      </c>
      <c r="BI177" s="786">
        <f t="shared" si="1894"/>
        <v>770.81829854274167</v>
      </c>
      <c r="BJ177" s="792"/>
      <c r="BK177" s="786">
        <f t="shared" si="1895"/>
        <v>1079.1456179598383</v>
      </c>
      <c r="BL177" s="1943" t="s">
        <v>1377</v>
      </c>
      <c r="BM177" s="1830"/>
      <c r="BN177" s="1944"/>
      <c r="BO177" s="1580"/>
      <c r="BP177" s="1580"/>
      <c r="BQ177" s="1484"/>
      <c r="BR177" s="734">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93.150115958670199</v>
      </c>
      <c r="BS177" s="692">
        <f t="shared" si="1904"/>
        <v>66.535797113335846</v>
      </c>
      <c r="BT177" s="693">
        <f>X171</f>
        <v>2.8</v>
      </c>
      <c r="BU177" s="1146" t="str">
        <f>$BU$17</f>
        <v>GH Flora Gro</v>
      </c>
      <c r="BV177" s="1157" t="str">
        <f>$BV$17</f>
        <v>Grow</v>
      </c>
      <c r="BW177" s="1239">
        <f>BW$17</f>
        <v>2.5000000000000001E-3</v>
      </c>
      <c r="BX177" s="1239">
        <f t="shared" ref="BX177:DM177" si="2004">BX$17</f>
        <v>1.7500000000000002E-2</v>
      </c>
      <c r="BY177" s="1239">
        <f t="shared" si="2004"/>
        <v>0</v>
      </c>
      <c r="BZ177" s="1240">
        <f t="shared" si="2004"/>
        <v>0.01</v>
      </c>
      <c r="CA177" s="1240">
        <f t="shared" si="2004"/>
        <v>0</v>
      </c>
      <c r="CB177" s="1241">
        <f t="shared" si="2004"/>
        <v>0.06</v>
      </c>
      <c r="CC177" s="1242">
        <f t="shared" si="2004"/>
        <v>0</v>
      </c>
      <c r="CD177" s="1242">
        <f t="shared" si="2004"/>
        <v>0</v>
      </c>
      <c r="CE177" s="1242">
        <f t="shared" si="2004"/>
        <v>0</v>
      </c>
      <c r="CF177" s="1242">
        <f t="shared" si="2004"/>
        <v>0</v>
      </c>
      <c r="CG177" s="1242">
        <f t="shared" si="2004"/>
        <v>0</v>
      </c>
      <c r="CH177" s="1242">
        <f t="shared" si="2004"/>
        <v>0</v>
      </c>
      <c r="CI177" s="1242">
        <f t="shared" si="2004"/>
        <v>0</v>
      </c>
      <c r="CJ177" s="1242">
        <f t="shared" si="2004"/>
        <v>0</v>
      </c>
      <c r="CK177" s="1239">
        <f t="shared" si="2004"/>
        <v>0</v>
      </c>
      <c r="CL177" s="1240">
        <f t="shared" si="2004"/>
        <v>0</v>
      </c>
      <c r="CM177" s="1241">
        <f t="shared" si="2004"/>
        <v>0</v>
      </c>
      <c r="CN177" s="1242">
        <f t="shared" si="2004"/>
        <v>5.0000000000000001E-3</v>
      </c>
      <c r="CO177" s="1242">
        <f t="shared" si="2004"/>
        <v>0</v>
      </c>
      <c r="CP177" s="1242">
        <f t="shared" si="2004"/>
        <v>0</v>
      </c>
      <c r="CQ177" s="1242">
        <f t="shared" si="2004"/>
        <v>0</v>
      </c>
      <c r="CR177" s="1243">
        <f t="shared" si="2004"/>
        <v>0</v>
      </c>
      <c r="CS177" s="1243">
        <f t="shared" si="2004"/>
        <v>0</v>
      </c>
      <c r="CT177" s="1243">
        <f t="shared" si="2004"/>
        <v>0</v>
      </c>
      <c r="CU177" s="1243">
        <f t="shared" si="2004"/>
        <v>0</v>
      </c>
      <c r="CV177" s="1243">
        <f t="shared" si="2004"/>
        <v>0</v>
      </c>
      <c r="CW177" s="1243">
        <f t="shared" si="2004"/>
        <v>0</v>
      </c>
      <c r="CX177" s="1243">
        <f t="shared" si="2004"/>
        <v>0</v>
      </c>
      <c r="CY177" s="1243">
        <f t="shared" si="2004"/>
        <v>0</v>
      </c>
      <c r="CZ177" s="1244">
        <f t="shared" si="2004"/>
        <v>0</v>
      </c>
      <c r="DA177" s="1244">
        <f t="shared" si="2004"/>
        <v>0</v>
      </c>
      <c r="DB177" s="1244">
        <f t="shared" si="2004"/>
        <v>0</v>
      </c>
      <c r="DC177" s="1244">
        <f t="shared" si="2004"/>
        <v>0</v>
      </c>
      <c r="DD177" s="1244">
        <f t="shared" si="2004"/>
        <v>0</v>
      </c>
      <c r="DE177" s="1244">
        <f t="shared" si="2004"/>
        <v>0</v>
      </c>
      <c r="DF177" s="1244">
        <f t="shared" si="2004"/>
        <v>0</v>
      </c>
      <c r="DG177" s="1244">
        <f t="shared" si="2004"/>
        <v>0</v>
      </c>
      <c r="DH177" s="1244">
        <f t="shared" si="2004"/>
        <v>0</v>
      </c>
      <c r="DI177" s="1244">
        <f t="shared" si="2004"/>
        <v>0</v>
      </c>
      <c r="DJ177" s="1244">
        <f t="shared" si="2004"/>
        <v>0</v>
      </c>
      <c r="DK177" s="1244">
        <f t="shared" si="2004"/>
        <v>0</v>
      </c>
      <c r="DL177" s="1244">
        <f t="shared" si="2004"/>
        <v>0</v>
      </c>
      <c r="DM177" s="1244">
        <f t="shared" si="2004"/>
        <v>0</v>
      </c>
      <c r="DN177" s="933"/>
      <c r="DT177" s="739"/>
      <c r="EM177" s="898"/>
      <c r="EN177" s="898"/>
      <c r="EO177" s="898"/>
      <c r="EP177" s="898"/>
      <c r="EQ177" s="898"/>
      <c r="ER177" s="898"/>
      <c r="ES177" s="898"/>
      <c r="ET177" s="898"/>
      <c r="EU177" s="898"/>
      <c r="EV177" s="898"/>
      <c r="EW177" s="898"/>
      <c r="EX177" s="898"/>
      <c r="EY177" s="898"/>
      <c r="EZ177" s="1348" t="str">
        <f t="shared" si="1906"/>
        <v>GH Flora Gro</v>
      </c>
      <c r="FA177" s="1224">
        <f t="shared" si="1907"/>
        <v>6.9999999999999993E-3</v>
      </c>
      <c r="FB177" s="1224">
        <f t="shared" si="1908"/>
        <v>4.9000000000000002E-2</v>
      </c>
      <c r="FC177" s="1224">
        <f t="shared" si="1909"/>
        <v>0</v>
      </c>
      <c r="FD177" s="544">
        <f t="shared" si="1910"/>
        <v>1.22192E-2</v>
      </c>
      <c r="FE177" s="544">
        <f t="shared" si="1911"/>
        <v>0</v>
      </c>
      <c r="FF177" s="324">
        <f t="shared" si="1912"/>
        <v>0.13945679999999996</v>
      </c>
      <c r="FG177" s="549">
        <f t="shared" si="1913"/>
        <v>0</v>
      </c>
      <c r="FH177" s="549">
        <f t="shared" si="1914"/>
        <v>0</v>
      </c>
      <c r="FI177" s="549">
        <f t="shared" si="1915"/>
        <v>0</v>
      </c>
      <c r="FJ177" s="549">
        <f t="shared" si="1916"/>
        <v>0</v>
      </c>
      <c r="FK177" s="549">
        <f t="shared" si="1917"/>
        <v>0</v>
      </c>
      <c r="FL177" s="549">
        <f t="shared" si="1918"/>
        <v>0</v>
      </c>
      <c r="FM177" s="549">
        <f t="shared" si="1919"/>
        <v>0</v>
      </c>
      <c r="FN177" s="549">
        <f t="shared" si="1920"/>
        <v>0</v>
      </c>
      <c r="FO177" s="1203">
        <f t="shared" si="1921"/>
        <v>5.6000000000000001E-2</v>
      </c>
      <c r="FP177" s="544">
        <f t="shared" si="1922"/>
        <v>1.22192E-2</v>
      </c>
      <c r="FQ177" s="324">
        <f t="shared" si="1923"/>
        <v>0.13945679999999996</v>
      </c>
      <c r="FR177" s="548">
        <f t="shared" si="1924"/>
        <v>1.3999999999999999E-2</v>
      </c>
      <c r="FS177" s="548">
        <f t="shared" si="1925"/>
        <v>0</v>
      </c>
      <c r="FT177" s="548">
        <f t="shared" si="1996"/>
        <v>0</v>
      </c>
      <c r="FU177" s="548">
        <f t="shared" si="1926"/>
        <v>0</v>
      </c>
      <c r="FV177" s="928">
        <f t="shared" si="1927"/>
        <v>0</v>
      </c>
      <c r="FW177" s="928">
        <f t="shared" si="1928"/>
        <v>0</v>
      </c>
      <c r="FX177" s="928">
        <f t="shared" si="1929"/>
        <v>0</v>
      </c>
      <c r="FY177" s="928">
        <f t="shared" si="1930"/>
        <v>0</v>
      </c>
      <c r="FZ177" s="928">
        <f t="shared" si="1931"/>
        <v>0</v>
      </c>
      <c r="GA177" s="928">
        <f t="shared" si="1932"/>
        <v>0</v>
      </c>
      <c r="GB177" s="928">
        <f t="shared" si="1933"/>
        <v>0</v>
      </c>
      <c r="GC177" s="928">
        <f t="shared" si="1934"/>
        <v>0</v>
      </c>
      <c r="GD177" s="326">
        <f t="shared" si="1935"/>
        <v>0</v>
      </c>
      <c r="GE177" s="326">
        <f t="shared" si="1936"/>
        <v>0</v>
      </c>
      <c r="GF177" s="326">
        <f t="shared" si="1937"/>
        <v>0</v>
      </c>
      <c r="GG177" s="326">
        <f t="shared" si="1938"/>
        <v>0</v>
      </c>
      <c r="GH177" s="326">
        <f t="shared" si="1939"/>
        <v>0</v>
      </c>
      <c r="GI177" s="326">
        <f t="shared" si="1940"/>
        <v>0</v>
      </c>
      <c r="GJ177" s="326">
        <f t="shared" si="1941"/>
        <v>0</v>
      </c>
      <c r="GK177" s="326">
        <f t="shared" si="1942"/>
        <v>0</v>
      </c>
      <c r="GL177" s="326">
        <f t="shared" si="1943"/>
        <v>0</v>
      </c>
      <c r="GM177" s="326">
        <f t="shared" si="1944"/>
        <v>0</v>
      </c>
      <c r="GN177" s="326">
        <f t="shared" si="1945"/>
        <v>0</v>
      </c>
      <c r="GO177" s="326">
        <f t="shared" si="1946"/>
        <v>0</v>
      </c>
      <c r="GP177" s="326">
        <f t="shared" si="1947"/>
        <v>0</v>
      </c>
      <c r="GQ177" s="326">
        <f t="shared" si="1948"/>
        <v>0</v>
      </c>
      <c r="GR177" s="899"/>
      <c r="GS177" s="899"/>
      <c r="GT177" s="899"/>
      <c r="GU177" s="899"/>
      <c r="GV177" s="899"/>
      <c r="GW177" s="899"/>
      <c r="GX177" s="899"/>
      <c r="GY177" s="899"/>
      <c r="GZ177" s="1374"/>
      <c r="HA177" s="1225">
        <f t="shared" si="1949"/>
        <v>2.1010419702329119E-3</v>
      </c>
      <c r="HB177" s="1225">
        <f t="shared" si="1950"/>
        <v>1.4707293791630384E-2</v>
      </c>
      <c r="HC177" s="1225">
        <f t="shared" si="1951"/>
        <v>0</v>
      </c>
      <c r="HD177" s="542">
        <f t="shared" si="1952"/>
        <v>3.6675788632385712E-3</v>
      </c>
      <c r="HE177" s="542">
        <f t="shared" si="1953"/>
        <v>0</v>
      </c>
      <c r="HF177" s="321">
        <f t="shared" si="1954"/>
        <v>4.1857798547768159E-2</v>
      </c>
      <c r="HG177" s="547">
        <f t="shared" si="1955"/>
        <v>0</v>
      </c>
      <c r="HH177" s="547">
        <f t="shared" si="1956"/>
        <v>0</v>
      </c>
      <c r="HI177" s="547">
        <f t="shared" si="1957"/>
        <v>0</v>
      </c>
      <c r="HJ177" s="547">
        <f t="shared" si="1958"/>
        <v>0</v>
      </c>
      <c r="HK177" s="547">
        <f t="shared" si="1959"/>
        <v>0</v>
      </c>
      <c r="HL177" s="547">
        <f t="shared" si="1960"/>
        <v>0</v>
      </c>
      <c r="HM177" s="547">
        <f t="shared" si="1961"/>
        <v>0</v>
      </c>
      <c r="HN177" s="547">
        <f t="shared" si="1962"/>
        <v>0</v>
      </c>
      <c r="HO177" s="1225">
        <f t="shared" si="1963"/>
        <v>0</v>
      </c>
      <c r="HP177" s="542">
        <f t="shared" si="1964"/>
        <v>0</v>
      </c>
      <c r="HQ177" s="321">
        <f t="shared" si="1965"/>
        <v>0</v>
      </c>
      <c r="HR177" s="547">
        <f t="shared" si="1966"/>
        <v>4.2020839404658238E-3</v>
      </c>
      <c r="HS177" s="547">
        <f t="shared" si="1967"/>
        <v>0</v>
      </c>
      <c r="HT177" s="547">
        <f t="shared" si="1968"/>
        <v>0</v>
      </c>
      <c r="HU177" s="547">
        <f t="shared" si="1969"/>
        <v>0</v>
      </c>
      <c r="HV177" s="931">
        <f t="shared" si="1970"/>
        <v>0</v>
      </c>
      <c r="HW177" s="931">
        <f t="shared" si="1971"/>
        <v>0</v>
      </c>
      <c r="HX177" s="931">
        <f t="shared" si="1972"/>
        <v>0</v>
      </c>
      <c r="HY177" s="931">
        <f t="shared" si="1973"/>
        <v>0</v>
      </c>
      <c r="HZ177" s="931">
        <f t="shared" si="1974"/>
        <v>0</v>
      </c>
      <c r="IA177" s="931">
        <f t="shared" si="1975"/>
        <v>0</v>
      </c>
      <c r="IB177" s="931">
        <f t="shared" si="1976"/>
        <v>0</v>
      </c>
      <c r="IC177" s="931">
        <f t="shared" si="1977"/>
        <v>0</v>
      </c>
      <c r="ID177" s="1226">
        <f t="shared" si="1978"/>
        <v>0</v>
      </c>
      <c r="IE177" s="1226">
        <f t="shared" si="1979"/>
        <v>0</v>
      </c>
      <c r="IF177" s="1226">
        <f t="shared" si="1980"/>
        <v>0</v>
      </c>
      <c r="IG177" s="1226">
        <f t="shared" si="1981"/>
        <v>0</v>
      </c>
      <c r="IH177" s="1226">
        <f t="shared" si="1982"/>
        <v>0</v>
      </c>
      <c r="II177" s="1226">
        <f t="shared" si="1983"/>
        <v>0</v>
      </c>
      <c r="IJ177" s="1226">
        <f t="shared" si="1984"/>
        <v>0</v>
      </c>
      <c r="IK177" s="1226">
        <f t="shared" si="1985"/>
        <v>0</v>
      </c>
      <c r="IL177" s="1226">
        <f t="shared" si="1986"/>
        <v>0</v>
      </c>
      <c r="IM177" s="1226">
        <f t="shared" si="1987"/>
        <v>0</v>
      </c>
      <c r="IN177" s="1226">
        <f t="shared" si="1988"/>
        <v>0</v>
      </c>
      <c r="IO177" s="1226">
        <f t="shared" si="1989"/>
        <v>0</v>
      </c>
      <c r="IP177" s="1226">
        <f t="shared" si="1990"/>
        <v>0</v>
      </c>
      <c r="IQ177" s="1226">
        <f t="shared" si="1991"/>
        <v>0</v>
      </c>
      <c r="IR177" s="902"/>
      <c r="IS177" s="902"/>
      <c r="IT177" s="902"/>
      <c r="IU177" s="902"/>
      <c r="IV177" s="902"/>
      <c r="IW177" s="902"/>
      <c r="IX177" s="902"/>
      <c r="IY177" s="902"/>
      <c r="IZ177" s="1365"/>
      <c r="JA177" s="1231">
        <f t="shared" ref="JA177:KQ177" si="2005">SUM(BW177*$DP$17)</f>
        <v>10.75</v>
      </c>
      <c r="JB177" s="1231">
        <f t="shared" si="2005"/>
        <v>75.250000000000014</v>
      </c>
      <c r="JC177" s="1231">
        <f t="shared" si="2005"/>
        <v>0</v>
      </c>
      <c r="JD177" s="942">
        <f t="shared" si="2005"/>
        <v>43</v>
      </c>
      <c r="JE177" s="942">
        <f t="shared" si="2005"/>
        <v>0</v>
      </c>
      <c r="JF177" s="943">
        <f t="shared" si="2005"/>
        <v>258</v>
      </c>
      <c r="JG177" s="944">
        <f t="shared" si="2005"/>
        <v>0</v>
      </c>
      <c r="JH177" s="944">
        <f t="shared" si="2005"/>
        <v>0</v>
      </c>
      <c r="JI177" s="944">
        <f t="shared" si="2005"/>
        <v>0</v>
      </c>
      <c r="JJ177" s="944">
        <f t="shared" si="2005"/>
        <v>0</v>
      </c>
      <c r="JK177" s="944">
        <f t="shared" si="2005"/>
        <v>0</v>
      </c>
      <c r="JL177" s="944">
        <f t="shared" si="2005"/>
        <v>0</v>
      </c>
      <c r="JM177" s="944">
        <f t="shared" si="2005"/>
        <v>0</v>
      </c>
      <c r="JN177" s="944">
        <f t="shared" si="2005"/>
        <v>0</v>
      </c>
      <c r="JO177" s="1231">
        <f t="shared" si="2005"/>
        <v>0</v>
      </c>
      <c r="JP177" s="942">
        <f t="shared" si="2005"/>
        <v>0</v>
      </c>
      <c r="JQ177" s="943">
        <f t="shared" si="2005"/>
        <v>0</v>
      </c>
      <c r="JR177" s="944">
        <f t="shared" si="2005"/>
        <v>21.5</v>
      </c>
      <c r="JS177" s="944">
        <f t="shared" si="2005"/>
        <v>0</v>
      </c>
      <c r="JT177" s="944">
        <f t="shared" si="2005"/>
        <v>0</v>
      </c>
      <c r="JU177" s="944">
        <f t="shared" si="2005"/>
        <v>0</v>
      </c>
      <c r="JV177" s="945">
        <f t="shared" si="2005"/>
        <v>0</v>
      </c>
      <c r="JW177" s="945">
        <f t="shared" si="2005"/>
        <v>0</v>
      </c>
      <c r="JX177" s="945">
        <f t="shared" si="2005"/>
        <v>0</v>
      </c>
      <c r="JY177" s="945">
        <f t="shared" si="2005"/>
        <v>0</v>
      </c>
      <c r="JZ177" s="945">
        <f t="shared" si="2005"/>
        <v>0</v>
      </c>
      <c r="KA177" s="945">
        <f t="shared" si="2005"/>
        <v>0</v>
      </c>
      <c r="KB177" s="945">
        <f t="shared" si="2005"/>
        <v>0</v>
      </c>
      <c r="KC177" s="945">
        <f t="shared" si="2005"/>
        <v>0</v>
      </c>
      <c r="KD177" s="946">
        <f t="shared" si="2005"/>
        <v>0</v>
      </c>
      <c r="KE177" s="946">
        <f t="shared" si="2005"/>
        <v>0</v>
      </c>
      <c r="KF177" s="946">
        <f t="shared" si="2005"/>
        <v>0</v>
      </c>
      <c r="KG177" s="946">
        <f t="shared" si="2005"/>
        <v>0</v>
      </c>
      <c r="KH177" s="946">
        <f t="shared" si="2005"/>
        <v>0</v>
      </c>
      <c r="KI177" s="946">
        <f t="shared" si="2005"/>
        <v>0</v>
      </c>
      <c r="KJ177" s="946">
        <f t="shared" si="2005"/>
        <v>0</v>
      </c>
      <c r="KK177" s="946">
        <f t="shared" si="2005"/>
        <v>0</v>
      </c>
      <c r="KL177" s="946">
        <f t="shared" si="2005"/>
        <v>0</v>
      </c>
      <c r="KM177" s="946">
        <f t="shared" si="2005"/>
        <v>0</v>
      </c>
      <c r="KN177" s="946">
        <f t="shared" si="2005"/>
        <v>0</v>
      </c>
      <c r="KO177" s="946">
        <f t="shared" si="2005"/>
        <v>0</v>
      </c>
      <c r="KP177" s="946">
        <f t="shared" si="2005"/>
        <v>0</v>
      </c>
      <c r="KQ177" s="946">
        <f t="shared" si="2005"/>
        <v>0</v>
      </c>
      <c r="KR177" s="898"/>
      <c r="KS177" s="898"/>
      <c r="KT177" s="898"/>
      <c r="KU177" s="898"/>
      <c r="KV177" s="898"/>
      <c r="KW177" s="898"/>
      <c r="KX177" s="898"/>
      <c r="KY177" s="898"/>
      <c r="KZ177" s="1363"/>
      <c r="LA177" s="1217">
        <f t="shared" ref="LA177:MM177" si="2006">SUM(JA177/$DO$17)</f>
        <v>2.8401585204755615</v>
      </c>
      <c r="LB177" s="1217">
        <f t="shared" si="2006"/>
        <v>19.881109643328934</v>
      </c>
      <c r="LC177" s="1217">
        <f t="shared" si="2006"/>
        <v>0</v>
      </c>
      <c r="LD177" s="545">
        <f t="shared" si="2006"/>
        <v>11.360634081902246</v>
      </c>
      <c r="LE177" s="545">
        <f t="shared" si="2006"/>
        <v>0</v>
      </c>
      <c r="LF177" s="329">
        <f t="shared" si="2006"/>
        <v>68.163804491413472</v>
      </c>
      <c r="LG177" s="550">
        <f t="shared" si="2006"/>
        <v>0</v>
      </c>
      <c r="LH177" s="550">
        <f t="shared" si="2006"/>
        <v>0</v>
      </c>
      <c r="LI177" s="550">
        <f t="shared" si="2006"/>
        <v>0</v>
      </c>
      <c r="LJ177" s="550">
        <f t="shared" si="2006"/>
        <v>0</v>
      </c>
      <c r="LK177" s="550">
        <f t="shared" si="2006"/>
        <v>0</v>
      </c>
      <c r="LL177" s="550">
        <f t="shared" si="2006"/>
        <v>0</v>
      </c>
      <c r="LM177" s="550">
        <f t="shared" si="2006"/>
        <v>0</v>
      </c>
      <c r="LN177" s="550">
        <f t="shared" si="2006"/>
        <v>0</v>
      </c>
      <c r="LO177" s="1217">
        <f t="shared" si="2006"/>
        <v>0</v>
      </c>
      <c r="LP177" s="1217">
        <f t="shared" si="2006"/>
        <v>0</v>
      </c>
      <c r="LQ177" s="1217">
        <f t="shared" si="2006"/>
        <v>0</v>
      </c>
      <c r="LR177" s="550">
        <f t="shared" si="2006"/>
        <v>5.680317040951123</v>
      </c>
      <c r="LS177" s="550">
        <f t="shared" si="2006"/>
        <v>0</v>
      </c>
      <c r="LT177" s="550">
        <f t="shared" si="2006"/>
        <v>0</v>
      </c>
      <c r="LU177" s="550">
        <f t="shared" si="2006"/>
        <v>0</v>
      </c>
      <c r="LV177" s="932">
        <f t="shared" si="2006"/>
        <v>0</v>
      </c>
      <c r="LW177" s="932">
        <f t="shared" si="2006"/>
        <v>0</v>
      </c>
      <c r="LX177" s="932">
        <f t="shared" si="2006"/>
        <v>0</v>
      </c>
      <c r="LY177" s="932">
        <f t="shared" si="2006"/>
        <v>0</v>
      </c>
      <c r="LZ177" s="932">
        <f t="shared" si="2006"/>
        <v>0</v>
      </c>
      <c r="MA177" s="932">
        <f t="shared" si="2006"/>
        <v>0</v>
      </c>
      <c r="MB177" s="932">
        <f t="shared" si="2006"/>
        <v>0</v>
      </c>
      <c r="MC177" s="932">
        <f t="shared" si="2006"/>
        <v>0</v>
      </c>
      <c r="MD177" s="932">
        <f t="shared" si="2006"/>
        <v>0</v>
      </c>
      <c r="ME177" s="327">
        <f t="shared" si="2006"/>
        <v>0</v>
      </c>
      <c r="MF177" s="327">
        <f t="shared" si="2006"/>
        <v>0</v>
      </c>
      <c r="MG177" s="327">
        <f t="shared" si="2006"/>
        <v>0</v>
      </c>
      <c r="MH177" s="327">
        <f t="shared" si="2006"/>
        <v>0</v>
      </c>
      <c r="MI177" s="327">
        <f t="shared" si="2006"/>
        <v>0</v>
      </c>
      <c r="MJ177" s="327">
        <f t="shared" si="2006"/>
        <v>0</v>
      </c>
      <c r="MK177" s="327">
        <f t="shared" si="2006"/>
        <v>0</v>
      </c>
      <c r="ML177" s="327">
        <f t="shared" si="2006"/>
        <v>0</v>
      </c>
      <c r="MM177" s="327">
        <f t="shared" si="2006"/>
        <v>0</v>
      </c>
      <c r="MN177" s="327">
        <f t="shared" ref="MN177:MP177" si="2007">SUM(KN177/$DO$17)</f>
        <v>0</v>
      </c>
      <c r="MO177" s="327">
        <f t="shared" si="2007"/>
        <v>0</v>
      </c>
      <c r="MP177" s="327">
        <f t="shared" si="2007"/>
        <v>0</v>
      </c>
      <c r="MQ177" s="327">
        <f>SUM(KQ177/$DO$17)</f>
        <v>0</v>
      </c>
    </row>
    <row r="178" spans="1:355" s="317" customFormat="1" ht="15" hidden="1" customHeight="1" outlineLevel="1" thickTop="1" thickBot="1" x14ac:dyDescent="0.3">
      <c r="A178" s="380"/>
      <c r="B178" s="1928" t="str">
        <f>$B$38</f>
        <v>Testing</v>
      </c>
      <c r="C178" s="1924"/>
      <c r="D178" s="653">
        <v>1</v>
      </c>
      <c r="E178" s="836"/>
      <c r="F178" s="319"/>
      <c r="G178" s="1928"/>
      <c r="H178" s="1924"/>
      <c r="I178" s="788"/>
      <c r="J178" s="836"/>
      <c r="K178" s="319"/>
      <c r="L178" s="797"/>
      <c r="M178" s="837">
        <f>((E170*L178)/1)*(D178)</f>
        <v>0</v>
      </c>
      <c r="N178" s="784">
        <f t="shared" si="1881"/>
        <v>0</v>
      </c>
      <c r="O178" s="1534"/>
      <c r="P178" s="797">
        <v>1</v>
      </c>
      <c r="Q178" s="837">
        <f>((E170*P178)/1)*(D178)</f>
        <v>30</v>
      </c>
      <c r="R178" s="784">
        <f t="shared" si="1882"/>
        <v>82.497657268401113</v>
      </c>
      <c r="S178" s="1534"/>
      <c r="T178" s="797">
        <v>5</v>
      </c>
      <c r="U178" s="837">
        <f>((E170*T178)/1)*(D178)</f>
        <v>150</v>
      </c>
      <c r="V178" s="784">
        <f t="shared" si="1883"/>
        <v>261.04779172461684</v>
      </c>
      <c r="W178" s="1534"/>
      <c r="X178" s="797">
        <v>2.5</v>
      </c>
      <c r="Y178" s="837">
        <f>((E170*X178)/1)*(D178)</f>
        <v>75</v>
      </c>
      <c r="Z178" s="784">
        <f t="shared" si="1884"/>
        <v>83.169746391669833</v>
      </c>
      <c r="AA178" s="1534"/>
      <c r="AB178" s="797">
        <v>5</v>
      </c>
      <c r="AC178" s="837">
        <f>((E170*AB178)/1)*(D178)</f>
        <v>150</v>
      </c>
      <c r="AD178" s="784">
        <f t="shared" si="1885"/>
        <v>207.48602510431041</v>
      </c>
      <c r="AE178" s="1534"/>
      <c r="AF178" s="797">
        <v>1.5</v>
      </c>
      <c r="AG178" s="837">
        <f>((E170*AF178)/1)*(D178)</f>
        <v>45</v>
      </c>
      <c r="AH178" s="784">
        <f t="shared" si="1886"/>
        <v>53.705616797167437</v>
      </c>
      <c r="AI178" s="1534"/>
      <c r="AJ178" s="797">
        <v>1</v>
      </c>
      <c r="AK178" s="837">
        <f>((E170*AJ178)/1)*(D178)</f>
        <v>30</v>
      </c>
      <c r="AL178" s="784">
        <f t="shared" si="1887"/>
        <v>11.434613095470732</v>
      </c>
      <c r="AM178" s="1534"/>
      <c r="AN178" s="797"/>
      <c r="AO178" s="838">
        <f>((E170*AN178)/1)*(D178)</f>
        <v>0</v>
      </c>
      <c r="AP178" s="784">
        <f t="shared" si="1888"/>
        <v>0</v>
      </c>
      <c r="AQ178" s="1534"/>
      <c r="AR178" s="797"/>
      <c r="AS178" s="837">
        <f>((E170*AR178)/1)*(D178)</f>
        <v>0</v>
      </c>
      <c r="AT178" s="784">
        <f t="shared" si="1889"/>
        <v>0</v>
      </c>
      <c r="AU178" s="1534"/>
      <c r="AV178" s="797"/>
      <c r="AW178" s="837">
        <f>((E170*AV178)/1)*(D178)</f>
        <v>0</v>
      </c>
      <c r="AX178" s="784">
        <f t="shared" si="1890"/>
        <v>0</v>
      </c>
      <c r="AY178" s="1534"/>
      <c r="AZ178" s="797"/>
      <c r="BA178" s="837">
        <f>((E170*AZ178)/1)*(D178)</f>
        <v>0</v>
      </c>
      <c r="BB178" s="784">
        <f t="shared" si="1891"/>
        <v>0</v>
      </c>
      <c r="BC178" s="649"/>
      <c r="BD178" s="840"/>
      <c r="BE178" s="837">
        <f>((E170*BD178)/1)*(D178)</f>
        <v>0</v>
      </c>
      <c r="BF178" s="319"/>
      <c r="BG178" s="880">
        <f t="shared" si="1892"/>
        <v>1.3986829007632726</v>
      </c>
      <c r="BH178" s="881">
        <f t="shared" si="1893"/>
        <v>1.4095593974607628</v>
      </c>
      <c r="BI178" s="786">
        <f t="shared" si="1894"/>
        <v>704.77969873038137</v>
      </c>
      <c r="BJ178" s="800"/>
      <c r="BK178" s="786">
        <f t="shared" si="1895"/>
        <v>986.69157822253396</v>
      </c>
      <c r="BL178" s="1945"/>
      <c r="BM178" s="1946"/>
      <c r="BN178" s="1947"/>
      <c r="BO178" s="1581"/>
      <c r="BP178" s="1581"/>
      <c r="BQ178" s="1484"/>
      <c r="BR178" s="734">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282.18099414186213</v>
      </c>
      <c r="BS178" s="692">
        <f t="shared" si="1904"/>
        <v>165.98882008344833</v>
      </c>
      <c r="BT178" s="693">
        <f>AB171</f>
        <v>6.8</v>
      </c>
      <c r="BU178" s="1146" t="str">
        <f>$BU$18</f>
        <v>GH Flora Bloom</v>
      </c>
      <c r="BV178" s="1158" t="str">
        <f>$BV$18</f>
        <v>Bloom</v>
      </c>
      <c r="BW178" s="1239">
        <f>BW$18</f>
        <v>0</v>
      </c>
      <c r="BX178" s="1239">
        <f t="shared" ref="BX178:DM178" si="2008">BX$18</f>
        <v>0</v>
      </c>
      <c r="BY178" s="1239">
        <f t="shared" si="2008"/>
        <v>0</v>
      </c>
      <c r="BZ178" s="1240">
        <f t="shared" si="2008"/>
        <v>0.05</v>
      </c>
      <c r="CA178" s="1240">
        <f t="shared" si="2008"/>
        <v>0</v>
      </c>
      <c r="CB178" s="1241">
        <f t="shared" si="2008"/>
        <v>0.04</v>
      </c>
      <c r="CC178" s="1242">
        <f t="shared" si="2008"/>
        <v>0</v>
      </c>
      <c r="CD178" s="1242">
        <f t="shared" si="2008"/>
        <v>0</v>
      </c>
      <c r="CE178" s="1242">
        <f t="shared" si="2008"/>
        <v>0</v>
      </c>
      <c r="CF178" s="1242">
        <f t="shared" si="2008"/>
        <v>0</v>
      </c>
      <c r="CG178" s="1242">
        <f t="shared" si="2008"/>
        <v>0</v>
      </c>
      <c r="CH178" s="1242">
        <f t="shared" si="2008"/>
        <v>0</v>
      </c>
      <c r="CI178" s="1242">
        <f t="shared" si="2008"/>
        <v>0</v>
      </c>
      <c r="CJ178" s="1242">
        <f t="shared" si="2008"/>
        <v>0</v>
      </c>
      <c r="CK178" s="1239">
        <f t="shared" si="2008"/>
        <v>0</v>
      </c>
      <c r="CL178" s="1240">
        <f t="shared" si="2008"/>
        <v>0</v>
      </c>
      <c r="CM178" s="1241">
        <f t="shared" si="2008"/>
        <v>0</v>
      </c>
      <c r="CN178" s="1242">
        <f t="shared" si="2008"/>
        <v>1.4999999999999999E-2</v>
      </c>
      <c r="CO178" s="1242">
        <f t="shared" si="2008"/>
        <v>0</v>
      </c>
      <c r="CP178" s="1242">
        <f t="shared" si="2008"/>
        <v>0.01</v>
      </c>
      <c r="CQ178" s="1242">
        <f t="shared" si="2008"/>
        <v>0</v>
      </c>
      <c r="CR178" s="1243">
        <f t="shared" si="2008"/>
        <v>0</v>
      </c>
      <c r="CS178" s="1243">
        <f t="shared" si="2008"/>
        <v>0</v>
      </c>
      <c r="CT178" s="1243">
        <f t="shared" si="2008"/>
        <v>0</v>
      </c>
      <c r="CU178" s="1243">
        <f t="shared" si="2008"/>
        <v>0</v>
      </c>
      <c r="CV178" s="1243">
        <f t="shared" si="2008"/>
        <v>0</v>
      </c>
      <c r="CW178" s="1243">
        <f t="shared" si="2008"/>
        <v>0</v>
      </c>
      <c r="CX178" s="1243">
        <f t="shared" si="2008"/>
        <v>0</v>
      </c>
      <c r="CY178" s="1243">
        <f t="shared" si="2008"/>
        <v>0</v>
      </c>
      <c r="CZ178" s="1244">
        <f t="shared" si="2008"/>
        <v>0</v>
      </c>
      <c r="DA178" s="1244">
        <f t="shared" si="2008"/>
        <v>0</v>
      </c>
      <c r="DB178" s="1244">
        <f t="shared" si="2008"/>
        <v>0</v>
      </c>
      <c r="DC178" s="1244">
        <f t="shared" si="2008"/>
        <v>0</v>
      </c>
      <c r="DD178" s="1244">
        <f t="shared" si="2008"/>
        <v>0</v>
      </c>
      <c r="DE178" s="1244">
        <f t="shared" si="2008"/>
        <v>0</v>
      </c>
      <c r="DF178" s="1244">
        <f t="shared" si="2008"/>
        <v>0</v>
      </c>
      <c r="DG178" s="1244">
        <f t="shared" si="2008"/>
        <v>0</v>
      </c>
      <c r="DH178" s="1244">
        <f t="shared" si="2008"/>
        <v>0</v>
      </c>
      <c r="DI178" s="1244">
        <f t="shared" si="2008"/>
        <v>0</v>
      </c>
      <c r="DJ178" s="1244">
        <f t="shared" si="2008"/>
        <v>0</v>
      </c>
      <c r="DK178" s="1244">
        <f t="shared" si="2008"/>
        <v>0</v>
      </c>
      <c r="DL178" s="1244">
        <f t="shared" si="2008"/>
        <v>0</v>
      </c>
      <c r="DM178" s="1244">
        <f t="shared" si="2008"/>
        <v>0</v>
      </c>
      <c r="DN178" s="933"/>
      <c r="DT178" s="739"/>
      <c r="EM178" s="898"/>
      <c r="EN178" s="898"/>
      <c r="EO178" s="898"/>
      <c r="EP178" s="898"/>
      <c r="EQ178" s="898"/>
      <c r="ER178" s="898"/>
      <c r="ES178" s="898"/>
      <c r="ET178" s="898"/>
      <c r="EU178" s="898"/>
      <c r="EV178" s="898"/>
      <c r="EW178" s="898"/>
      <c r="EX178" s="898"/>
      <c r="EY178" s="898"/>
      <c r="EZ178" s="1348" t="str">
        <f t="shared" si="1906"/>
        <v>GH Flora Bloom</v>
      </c>
      <c r="FA178" s="1224">
        <f t="shared" si="1907"/>
        <v>0</v>
      </c>
      <c r="FB178" s="1224">
        <f t="shared" si="1908"/>
        <v>0</v>
      </c>
      <c r="FC178" s="1224">
        <f t="shared" si="1909"/>
        <v>0</v>
      </c>
      <c r="FD178" s="544">
        <f t="shared" si="1910"/>
        <v>0.14837600000000001</v>
      </c>
      <c r="FE178" s="544">
        <f t="shared" si="1911"/>
        <v>0</v>
      </c>
      <c r="FF178" s="324">
        <f t="shared" si="1912"/>
        <v>0.22578719999999999</v>
      </c>
      <c r="FG178" s="549">
        <f t="shared" si="1913"/>
        <v>0</v>
      </c>
      <c r="FH178" s="549">
        <f t="shared" si="1914"/>
        <v>0</v>
      </c>
      <c r="FI178" s="549">
        <f t="shared" si="1915"/>
        <v>0</v>
      </c>
      <c r="FJ178" s="549">
        <f t="shared" si="1916"/>
        <v>0</v>
      </c>
      <c r="FK178" s="549">
        <f t="shared" si="1917"/>
        <v>0</v>
      </c>
      <c r="FL178" s="549">
        <f t="shared" si="1918"/>
        <v>0</v>
      </c>
      <c r="FM178" s="549">
        <f t="shared" si="1919"/>
        <v>0</v>
      </c>
      <c r="FN178" s="549">
        <f t="shared" si="1920"/>
        <v>0</v>
      </c>
      <c r="FO178" s="1203">
        <f t="shared" si="1921"/>
        <v>0</v>
      </c>
      <c r="FP178" s="544">
        <f t="shared" si="1922"/>
        <v>0.14837600000000001</v>
      </c>
      <c r="FQ178" s="324">
        <f t="shared" si="1923"/>
        <v>0.22578719999999999</v>
      </c>
      <c r="FR178" s="548">
        <f t="shared" si="1924"/>
        <v>0.10199999999999999</v>
      </c>
      <c r="FS178" s="548">
        <f t="shared" si="1925"/>
        <v>0</v>
      </c>
      <c r="FT178" s="548">
        <f t="shared" si="1996"/>
        <v>6.8000000000000005E-2</v>
      </c>
      <c r="FU178" s="548">
        <f t="shared" si="1926"/>
        <v>0</v>
      </c>
      <c r="FV178" s="928">
        <f t="shared" si="1927"/>
        <v>0</v>
      </c>
      <c r="FW178" s="928">
        <f t="shared" si="1928"/>
        <v>0</v>
      </c>
      <c r="FX178" s="928">
        <f t="shared" si="1929"/>
        <v>0</v>
      </c>
      <c r="FY178" s="928">
        <f t="shared" si="1930"/>
        <v>0</v>
      </c>
      <c r="FZ178" s="928">
        <f t="shared" si="1931"/>
        <v>0</v>
      </c>
      <c r="GA178" s="928">
        <f t="shared" si="1932"/>
        <v>0</v>
      </c>
      <c r="GB178" s="928">
        <f t="shared" si="1933"/>
        <v>0</v>
      </c>
      <c r="GC178" s="928">
        <f t="shared" si="1934"/>
        <v>0</v>
      </c>
      <c r="GD178" s="326">
        <f t="shared" si="1935"/>
        <v>0</v>
      </c>
      <c r="GE178" s="326">
        <f t="shared" si="1936"/>
        <v>0</v>
      </c>
      <c r="GF178" s="326">
        <f t="shared" si="1937"/>
        <v>0</v>
      </c>
      <c r="GG178" s="326">
        <f t="shared" si="1938"/>
        <v>0</v>
      </c>
      <c r="GH178" s="326">
        <f t="shared" si="1939"/>
        <v>0</v>
      </c>
      <c r="GI178" s="326">
        <f t="shared" si="1940"/>
        <v>0</v>
      </c>
      <c r="GJ178" s="326">
        <f t="shared" si="1941"/>
        <v>0</v>
      </c>
      <c r="GK178" s="326">
        <f t="shared" si="1942"/>
        <v>0</v>
      </c>
      <c r="GL178" s="326">
        <f t="shared" si="1943"/>
        <v>0</v>
      </c>
      <c r="GM178" s="326">
        <f t="shared" si="1944"/>
        <v>0</v>
      </c>
      <c r="GN178" s="326">
        <f t="shared" si="1945"/>
        <v>0</v>
      </c>
      <c r="GO178" s="326">
        <f t="shared" si="1946"/>
        <v>0</v>
      </c>
      <c r="GP178" s="326">
        <f t="shared" si="1947"/>
        <v>0</v>
      </c>
      <c r="GQ178" s="326">
        <f t="shared" si="1948"/>
        <v>0</v>
      </c>
      <c r="GR178" s="899"/>
      <c r="GS178" s="899"/>
      <c r="GT178" s="899"/>
      <c r="GU178" s="899"/>
      <c r="GV178" s="899"/>
      <c r="GW178" s="899"/>
      <c r="GX178" s="899"/>
      <c r="GY178" s="899"/>
      <c r="GZ178" s="1374"/>
      <c r="HA178" s="1225">
        <f t="shared" si="1949"/>
        <v>0</v>
      </c>
      <c r="HB178" s="1225">
        <f t="shared" si="1950"/>
        <v>0</v>
      </c>
      <c r="HC178" s="1225">
        <f t="shared" si="1951"/>
        <v>0</v>
      </c>
      <c r="HD178" s="542">
        <f t="shared" si="1952"/>
        <v>4.5259872715945754E-2</v>
      </c>
      <c r="HE178" s="542">
        <f t="shared" si="1953"/>
        <v>0</v>
      </c>
      <c r="HF178" s="321">
        <f t="shared" si="1954"/>
        <v>6.8872997876272352E-2</v>
      </c>
      <c r="HG178" s="547">
        <f t="shared" si="1955"/>
        <v>0</v>
      </c>
      <c r="HH178" s="547">
        <f t="shared" si="1956"/>
        <v>0</v>
      </c>
      <c r="HI178" s="547">
        <f t="shared" si="1957"/>
        <v>0</v>
      </c>
      <c r="HJ178" s="547">
        <f t="shared" si="1958"/>
        <v>0</v>
      </c>
      <c r="HK178" s="547">
        <f t="shared" si="1959"/>
        <v>0</v>
      </c>
      <c r="HL178" s="547">
        <f t="shared" si="1960"/>
        <v>0</v>
      </c>
      <c r="HM178" s="547">
        <f t="shared" si="1961"/>
        <v>0</v>
      </c>
      <c r="HN178" s="547">
        <f t="shared" si="1962"/>
        <v>0</v>
      </c>
      <c r="HO178" s="1225">
        <f t="shared" si="1963"/>
        <v>0</v>
      </c>
      <c r="HP178" s="542">
        <f t="shared" si="1964"/>
        <v>0</v>
      </c>
      <c r="HQ178" s="321">
        <f t="shared" si="1965"/>
        <v>0</v>
      </c>
      <c r="HR178" s="547">
        <f t="shared" si="1966"/>
        <v>3.1113569694738139E-2</v>
      </c>
      <c r="HS178" s="547">
        <f t="shared" si="1967"/>
        <v>0</v>
      </c>
      <c r="HT178" s="547">
        <f t="shared" si="1968"/>
        <v>2.0742379796492096E-2</v>
      </c>
      <c r="HU178" s="547">
        <f t="shared" si="1969"/>
        <v>0</v>
      </c>
      <c r="HV178" s="931">
        <f t="shared" si="1970"/>
        <v>0</v>
      </c>
      <c r="HW178" s="931">
        <f t="shared" si="1971"/>
        <v>0</v>
      </c>
      <c r="HX178" s="931">
        <f t="shared" si="1972"/>
        <v>0</v>
      </c>
      <c r="HY178" s="931">
        <f t="shared" si="1973"/>
        <v>0</v>
      </c>
      <c r="HZ178" s="931">
        <f t="shared" si="1974"/>
        <v>0</v>
      </c>
      <c r="IA178" s="931">
        <f t="shared" si="1975"/>
        <v>0</v>
      </c>
      <c r="IB178" s="931">
        <f t="shared" si="1976"/>
        <v>0</v>
      </c>
      <c r="IC178" s="931">
        <f t="shared" si="1977"/>
        <v>0</v>
      </c>
      <c r="ID178" s="1226">
        <f t="shared" si="1978"/>
        <v>0</v>
      </c>
      <c r="IE178" s="1226">
        <f t="shared" si="1979"/>
        <v>0</v>
      </c>
      <c r="IF178" s="1226">
        <f t="shared" si="1980"/>
        <v>0</v>
      </c>
      <c r="IG178" s="1226">
        <f t="shared" si="1981"/>
        <v>0</v>
      </c>
      <c r="IH178" s="1226">
        <f t="shared" si="1982"/>
        <v>0</v>
      </c>
      <c r="II178" s="1226">
        <f t="shared" si="1983"/>
        <v>0</v>
      </c>
      <c r="IJ178" s="1226">
        <f t="shared" si="1984"/>
        <v>0</v>
      </c>
      <c r="IK178" s="1226">
        <f t="shared" si="1985"/>
        <v>0</v>
      </c>
      <c r="IL178" s="1226">
        <f t="shared" si="1986"/>
        <v>0</v>
      </c>
      <c r="IM178" s="1226">
        <f t="shared" si="1987"/>
        <v>0</v>
      </c>
      <c r="IN178" s="1226">
        <f t="shared" si="1988"/>
        <v>0</v>
      </c>
      <c r="IO178" s="1226">
        <f t="shared" si="1989"/>
        <v>0</v>
      </c>
      <c r="IP178" s="1226">
        <f t="shared" si="1990"/>
        <v>0</v>
      </c>
      <c r="IQ178" s="1226">
        <f t="shared" si="1991"/>
        <v>0</v>
      </c>
      <c r="IR178" s="902"/>
      <c r="IS178" s="902"/>
      <c r="IT178" s="902"/>
      <c r="IU178" s="902"/>
      <c r="IV178" s="902"/>
      <c r="IW178" s="902"/>
      <c r="IX178" s="902"/>
      <c r="IY178" s="902"/>
      <c r="IZ178" s="1365"/>
      <c r="JA178" s="1231">
        <f t="shared" ref="JA178:KQ178" si="2009">SUM(BW178*$DP$18)</f>
        <v>0</v>
      </c>
      <c r="JB178" s="1231">
        <f t="shared" si="2009"/>
        <v>0</v>
      </c>
      <c r="JC178" s="1231">
        <f t="shared" si="2009"/>
        <v>0</v>
      </c>
      <c r="JD178" s="942">
        <f t="shared" si="2009"/>
        <v>218.5</v>
      </c>
      <c r="JE178" s="942">
        <f t="shared" si="2009"/>
        <v>0</v>
      </c>
      <c r="JF178" s="943">
        <f t="shared" si="2009"/>
        <v>174.8</v>
      </c>
      <c r="JG178" s="944">
        <f t="shared" si="2009"/>
        <v>0</v>
      </c>
      <c r="JH178" s="944">
        <f t="shared" si="2009"/>
        <v>0</v>
      </c>
      <c r="JI178" s="944">
        <f t="shared" si="2009"/>
        <v>0</v>
      </c>
      <c r="JJ178" s="944">
        <f t="shared" si="2009"/>
        <v>0</v>
      </c>
      <c r="JK178" s="944">
        <f t="shared" si="2009"/>
        <v>0</v>
      </c>
      <c r="JL178" s="944">
        <f t="shared" si="2009"/>
        <v>0</v>
      </c>
      <c r="JM178" s="944">
        <f t="shared" si="2009"/>
        <v>0</v>
      </c>
      <c r="JN178" s="944">
        <f t="shared" si="2009"/>
        <v>0</v>
      </c>
      <c r="JO178" s="1231">
        <f t="shared" si="2009"/>
        <v>0</v>
      </c>
      <c r="JP178" s="942">
        <f t="shared" si="2009"/>
        <v>0</v>
      </c>
      <c r="JQ178" s="943">
        <f t="shared" si="2009"/>
        <v>0</v>
      </c>
      <c r="JR178" s="944">
        <f t="shared" si="2009"/>
        <v>65.55</v>
      </c>
      <c r="JS178" s="944">
        <f t="shared" si="2009"/>
        <v>0</v>
      </c>
      <c r="JT178" s="944">
        <f t="shared" si="2009"/>
        <v>43.7</v>
      </c>
      <c r="JU178" s="944">
        <f t="shared" si="2009"/>
        <v>0</v>
      </c>
      <c r="JV178" s="945">
        <f t="shared" si="2009"/>
        <v>0</v>
      </c>
      <c r="JW178" s="945">
        <f t="shared" si="2009"/>
        <v>0</v>
      </c>
      <c r="JX178" s="945">
        <f t="shared" si="2009"/>
        <v>0</v>
      </c>
      <c r="JY178" s="945">
        <f t="shared" si="2009"/>
        <v>0</v>
      </c>
      <c r="JZ178" s="945">
        <f t="shared" si="2009"/>
        <v>0</v>
      </c>
      <c r="KA178" s="945">
        <f t="shared" si="2009"/>
        <v>0</v>
      </c>
      <c r="KB178" s="945">
        <f t="shared" si="2009"/>
        <v>0</v>
      </c>
      <c r="KC178" s="945">
        <f t="shared" si="2009"/>
        <v>0</v>
      </c>
      <c r="KD178" s="946">
        <f t="shared" si="2009"/>
        <v>0</v>
      </c>
      <c r="KE178" s="946">
        <f t="shared" si="2009"/>
        <v>0</v>
      </c>
      <c r="KF178" s="946">
        <f t="shared" si="2009"/>
        <v>0</v>
      </c>
      <c r="KG178" s="946">
        <f t="shared" si="2009"/>
        <v>0</v>
      </c>
      <c r="KH178" s="946">
        <f t="shared" si="2009"/>
        <v>0</v>
      </c>
      <c r="KI178" s="946">
        <f t="shared" si="2009"/>
        <v>0</v>
      </c>
      <c r="KJ178" s="946">
        <f t="shared" si="2009"/>
        <v>0</v>
      </c>
      <c r="KK178" s="946">
        <f t="shared" si="2009"/>
        <v>0</v>
      </c>
      <c r="KL178" s="946">
        <f t="shared" si="2009"/>
        <v>0</v>
      </c>
      <c r="KM178" s="946">
        <f t="shared" si="2009"/>
        <v>0</v>
      </c>
      <c r="KN178" s="946">
        <f t="shared" si="2009"/>
        <v>0</v>
      </c>
      <c r="KO178" s="946">
        <f t="shared" si="2009"/>
        <v>0</v>
      </c>
      <c r="KP178" s="946">
        <f t="shared" si="2009"/>
        <v>0</v>
      </c>
      <c r="KQ178" s="946">
        <f t="shared" si="2009"/>
        <v>0</v>
      </c>
      <c r="KR178" s="898"/>
      <c r="KS178" s="898"/>
      <c r="KT178" s="898"/>
      <c r="KU178" s="898"/>
      <c r="KV178" s="898"/>
      <c r="KW178" s="898"/>
      <c r="KX178" s="898"/>
      <c r="KY178" s="898"/>
      <c r="KZ178" s="1363"/>
      <c r="LA178" s="1217">
        <f t="shared" ref="LA178:MM178" si="2010">SUM(JA178/$DO$18)</f>
        <v>0</v>
      </c>
      <c r="LB178" s="1217">
        <f t="shared" si="2010"/>
        <v>0</v>
      </c>
      <c r="LC178" s="1217">
        <f t="shared" si="2010"/>
        <v>0</v>
      </c>
      <c r="LD178" s="545">
        <f t="shared" si="2010"/>
        <v>57.72787318361955</v>
      </c>
      <c r="LE178" s="545">
        <f t="shared" si="2010"/>
        <v>0</v>
      </c>
      <c r="LF178" s="329">
        <f t="shared" si="2010"/>
        <v>46.182298546895645</v>
      </c>
      <c r="LG178" s="550">
        <f t="shared" si="2010"/>
        <v>0</v>
      </c>
      <c r="LH178" s="550">
        <f t="shared" si="2010"/>
        <v>0</v>
      </c>
      <c r="LI178" s="550">
        <f t="shared" si="2010"/>
        <v>0</v>
      </c>
      <c r="LJ178" s="550">
        <f t="shared" si="2010"/>
        <v>0</v>
      </c>
      <c r="LK178" s="550">
        <f t="shared" si="2010"/>
        <v>0</v>
      </c>
      <c r="LL178" s="550">
        <f t="shared" si="2010"/>
        <v>0</v>
      </c>
      <c r="LM178" s="550">
        <f t="shared" si="2010"/>
        <v>0</v>
      </c>
      <c r="LN178" s="550">
        <f t="shared" si="2010"/>
        <v>0</v>
      </c>
      <c r="LO178" s="1217">
        <f t="shared" si="2010"/>
        <v>0</v>
      </c>
      <c r="LP178" s="1217">
        <f t="shared" si="2010"/>
        <v>0</v>
      </c>
      <c r="LQ178" s="1217">
        <f t="shared" si="2010"/>
        <v>0</v>
      </c>
      <c r="LR178" s="550">
        <f t="shared" si="2010"/>
        <v>17.318361955085862</v>
      </c>
      <c r="LS178" s="550">
        <f t="shared" si="2010"/>
        <v>0</v>
      </c>
      <c r="LT178" s="550">
        <f t="shared" si="2010"/>
        <v>11.545574636723911</v>
      </c>
      <c r="LU178" s="550">
        <f t="shared" si="2010"/>
        <v>0</v>
      </c>
      <c r="LV178" s="932">
        <f t="shared" si="2010"/>
        <v>0</v>
      </c>
      <c r="LW178" s="932">
        <f t="shared" si="2010"/>
        <v>0</v>
      </c>
      <c r="LX178" s="932">
        <f t="shared" si="2010"/>
        <v>0</v>
      </c>
      <c r="LY178" s="932">
        <f t="shared" si="2010"/>
        <v>0</v>
      </c>
      <c r="LZ178" s="932">
        <f t="shared" si="2010"/>
        <v>0</v>
      </c>
      <c r="MA178" s="932">
        <f t="shared" si="2010"/>
        <v>0</v>
      </c>
      <c r="MB178" s="932">
        <f t="shared" si="2010"/>
        <v>0</v>
      </c>
      <c r="MC178" s="932">
        <f t="shared" si="2010"/>
        <v>0</v>
      </c>
      <c r="MD178" s="932">
        <f t="shared" si="2010"/>
        <v>0</v>
      </c>
      <c r="ME178" s="327">
        <f t="shared" si="2010"/>
        <v>0</v>
      </c>
      <c r="MF178" s="327">
        <f t="shared" si="2010"/>
        <v>0</v>
      </c>
      <c r="MG178" s="327">
        <f t="shared" si="2010"/>
        <v>0</v>
      </c>
      <c r="MH178" s="327">
        <f t="shared" si="2010"/>
        <v>0</v>
      </c>
      <c r="MI178" s="327">
        <f t="shared" si="2010"/>
        <v>0</v>
      </c>
      <c r="MJ178" s="327">
        <f t="shared" si="2010"/>
        <v>0</v>
      </c>
      <c r="MK178" s="327">
        <f t="shared" si="2010"/>
        <v>0</v>
      </c>
      <c r="ML178" s="327">
        <f t="shared" si="2010"/>
        <v>0</v>
      </c>
      <c r="MM178" s="327">
        <f t="shared" si="2010"/>
        <v>0</v>
      </c>
      <c r="MN178" s="327">
        <f t="shared" ref="MN178:MP178" si="2011">SUM(KN178/$DO$18)</f>
        <v>0</v>
      </c>
      <c r="MO178" s="327">
        <f t="shared" si="2011"/>
        <v>0</v>
      </c>
      <c r="MP178" s="327">
        <f t="shared" si="2011"/>
        <v>0</v>
      </c>
      <c r="MQ178" s="327">
        <f>SUM(KQ178/$DO$18)</f>
        <v>0</v>
      </c>
    </row>
    <row r="179" spans="1:355" s="317" customFormat="1" ht="15" hidden="1" customHeight="1" outlineLevel="1" thickTop="1" thickBot="1" x14ac:dyDescent="0.3">
      <c r="A179" s="381"/>
      <c r="B179" s="620" t="s">
        <v>965</v>
      </c>
      <c r="C179" s="759">
        <v>50000</v>
      </c>
      <c r="D179" s="621" t="s">
        <v>825</v>
      </c>
      <c r="E179" s="760">
        <f>(C179/64.55337)</f>
        <v>774.55290095621649</v>
      </c>
      <c r="F179" s="761"/>
      <c r="G179" s="622" t="s">
        <v>966</v>
      </c>
      <c r="H179" s="877">
        <v>50000</v>
      </c>
      <c r="I179" s="621" t="s">
        <v>825</v>
      </c>
      <c r="J179" s="762">
        <f>(H179/69.5388)</f>
        <v>719.0230490028589</v>
      </c>
      <c r="K179" s="756"/>
      <c r="L179" s="802" t="s">
        <v>1313</v>
      </c>
      <c r="M179" s="803"/>
      <c r="N179" s="804"/>
      <c r="O179" s="1539"/>
      <c r="P179" s="806"/>
      <c r="Q179" s="803"/>
      <c r="R179" s="804"/>
      <c r="S179" s="1539"/>
      <c r="T179" s="806"/>
      <c r="U179" s="803"/>
      <c r="V179" s="804"/>
      <c r="W179" s="1539"/>
      <c r="X179" s="806"/>
      <c r="Y179" s="803"/>
      <c r="Z179" s="804"/>
      <c r="AA179" s="1539"/>
      <c r="AB179" s="807"/>
      <c r="AC179" s="803"/>
      <c r="AD179" s="804"/>
      <c r="AE179" s="1539"/>
      <c r="AF179" s="806"/>
      <c r="AG179" s="803"/>
      <c r="AH179" s="804"/>
      <c r="AI179" s="1539"/>
      <c r="AJ179" s="806"/>
      <c r="AK179" s="803"/>
      <c r="AL179" s="804"/>
      <c r="AM179" s="1539"/>
      <c r="AN179" s="806"/>
      <c r="AO179" s="803"/>
      <c r="AP179" s="804"/>
      <c r="AQ179" s="1539"/>
      <c r="AR179" s="806"/>
      <c r="AS179" s="803"/>
      <c r="AT179" s="804"/>
      <c r="AU179" s="1539"/>
      <c r="AV179" s="806"/>
      <c r="AW179" s="803"/>
      <c r="AX179" s="804"/>
      <c r="AY179" s="1539"/>
      <c r="AZ179" s="806"/>
      <c r="BA179" s="803"/>
      <c r="BB179" s="808"/>
      <c r="BC179" s="805"/>
      <c r="BD179" s="806"/>
      <c r="BE179" s="803"/>
      <c r="BF179" s="805"/>
      <c r="BG179" s="806"/>
      <c r="BH179" s="806"/>
      <c r="BI179" s="806"/>
      <c r="BJ179" s="806"/>
      <c r="BK179" s="808"/>
      <c r="BL179" s="1593"/>
      <c r="BM179" s="1594"/>
      <c r="BN179" s="1595"/>
      <c r="BO179" s="1595"/>
      <c r="BP179" s="1583"/>
      <c r="BQ179" s="1484"/>
      <c r="BR179" s="734">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71.607489062889911</v>
      </c>
      <c r="BS179" s="692">
        <f t="shared" si="1904"/>
        <v>79.563876736544344</v>
      </c>
      <c r="BT179" s="693">
        <f>AF171</f>
        <v>2</v>
      </c>
      <c r="BU179" s="1146" t="str">
        <f>$BU$19</f>
        <v>GH KoolBloom</v>
      </c>
      <c r="BV179" s="1159" t="str">
        <f>$BV$19</f>
        <v>Weight</v>
      </c>
      <c r="BW179" s="1239">
        <f>BW$19</f>
        <v>0</v>
      </c>
      <c r="BX179" s="1239">
        <f t="shared" ref="BX179:DM179" si="2012">BX$19</f>
        <v>0</v>
      </c>
      <c r="BY179" s="1239">
        <f t="shared" si="2012"/>
        <v>0</v>
      </c>
      <c r="BZ179" s="1240">
        <f t="shared" si="2012"/>
        <v>0.1</v>
      </c>
      <c r="CA179" s="1240">
        <f t="shared" si="2012"/>
        <v>0</v>
      </c>
      <c r="CB179" s="1241">
        <f t="shared" si="2012"/>
        <v>0.1</v>
      </c>
      <c r="CC179" s="1242">
        <f t="shared" si="2012"/>
        <v>0</v>
      </c>
      <c r="CD179" s="1242">
        <f t="shared" si="2012"/>
        <v>0</v>
      </c>
      <c r="CE179" s="1242">
        <f t="shared" si="2012"/>
        <v>0</v>
      </c>
      <c r="CF179" s="1242">
        <f t="shared" si="2012"/>
        <v>0</v>
      </c>
      <c r="CG179" s="1242">
        <f t="shared" si="2012"/>
        <v>0</v>
      </c>
      <c r="CH179" s="1242">
        <f t="shared" si="2012"/>
        <v>0</v>
      </c>
      <c r="CI179" s="1242">
        <f t="shared" si="2012"/>
        <v>0</v>
      </c>
      <c r="CJ179" s="1242">
        <f t="shared" si="2012"/>
        <v>0</v>
      </c>
      <c r="CK179" s="1239">
        <f t="shared" si="2012"/>
        <v>0</v>
      </c>
      <c r="CL179" s="1240">
        <f t="shared" si="2012"/>
        <v>0</v>
      </c>
      <c r="CM179" s="1241">
        <f t="shared" si="2012"/>
        <v>0</v>
      </c>
      <c r="CN179" s="1242">
        <f t="shared" si="2012"/>
        <v>0</v>
      </c>
      <c r="CO179" s="1242">
        <f t="shared" si="2012"/>
        <v>0</v>
      </c>
      <c r="CP179" s="1242">
        <f t="shared" si="2012"/>
        <v>0</v>
      </c>
      <c r="CQ179" s="1242">
        <f t="shared" si="2012"/>
        <v>0</v>
      </c>
      <c r="CR179" s="1243">
        <f t="shared" si="2012"/>
        <v>0</v>
      </c>
      <c r="CS179" s="1243">
        <f t="shared" si="2012"/>
        <v>0</v>
      </c>
      <c r="CT179" s="1243">
        <f t="shared" si="2012"/>
        <v>0</v>
      </c>
      <c r="CU179" s="1243">
        <f t="shared" si="2012"/>
        <v>0</v>
      </c>
      <c r="CV179" s="1243">
        <f t="shared" si="2012"/>
        <v>0</v>
      </c>
      <c r="CW179" s="1243">
        <f t="shared" si="2012"/>
        <v>0</v>
      </c>
      <c r="CX179" s="1243">
        <f t="shared" si="2012"/>
        <v>0</v>
      </c>
      <c r="CY179" s="1243">
        <f t="shared" si="2012"/>
        <v>0</v>
      </c>
      <c r="CZ179" s="1244">
        <f t="shared" si="2012"/>
        <v>0</v>
      </c>
      <c r="DA179" s="1244">
        <f t="shared" si="2012"/>
        <v>0</v>
      </c>
      <c r="DB179" s="1244">
        <f t="shared" si="2012"/>
        <v>0</v>
      </c>
      <c r="DC179" s="1244">
        <f t="shared" si="2012"/>
        <v>0</v>
      </c>
      <c r="DD179" s="1244">
        <f t="shared" si="2012"/>
        <v>0</v>
      </c>
      <c r="DE179" s="1244">
        <f t="shared" si="2012"/>
        <v>0</v>
      </c>
      <c r="DF179" s="1244">
        <f t="shared" si="2012"/>
        <v>0</v>
      </c>
      <c r="DG179" s="1244">
        <f t="shared" si="2012"/>
        <v>0</v>
      </c>
      <c r="DH179" s="1244">
        <f t="shared" si="2012"/>
        <v>0</v>
      </c>
      <c r="DI179" s="1244">
        <f t="shared" si="2012"/>
        <v>0</v>
      </c>
      <c r="DJ179" s="1244">
        <f t="shared" si="2012"/>
        <v>0</v>
      </c>
      <c r="DK179" s="1244">
        <f t="shared" si="2012"/>
        <v>0</v>
      </c>
      <c r="DL179" s="1244">
        <f t="shared" si="2012"/>
        <v>0</v>
      </c>
      <c r="DM179" s="1244">
        <f t="shared" si="2012"/>
        <v>0</v>
      </c>
      <c r="DN179" s="933"/>
      <c r="DT179" s="739"/>
      <c r="EM179" s="898"/>
      <c r="EN179" s="898"/>
      <c r="EO179" s="898"/>
      <c r="EP179" s="898"/>
      <c r="EQ179" s="898"/>
      <c r="ER179" s="898"/>
      <c r="ES179" s="898"/>
      <c r="ET179" s="898"/>
      <c r="EU179" s="898"/>
      <c r="EV179" s="898"/>
      <c r="EW179" s="898"/>
      <c r="EX179" s="898"/>
      <c r="EY179" s="898"/>
      <c r="EZ179" s="1348" t="str">
        <f t="shared" si="1906"/>
        <v>GH KoolBloom</v>
      </c>
      <c r="FA179" s="1224">
        <f t="shared" si="1907"/>
        <v>0</v>
      </c>
      <c r="FB179" s="1224">
        <f t="shared" si="1908"/>
        <v>0</v>
      </c>
      <c r="FC179" s="1224">
        <f t="shared" si="1909"/>
        <v>0</v>
      </c>
      <c r="FD179" s="544">
        <f t="shared" si="1910"/>
        <v>8.728000000000001E-2</v>
      </c>
      <c r="FE179" s="544">
        <f t="shared" si="1911"/>
        <v>0</v>
      </c>
      <c r="FF179" s="324">
        <f t="shared" si="1912"/>
        <v>0.16602</v>
      </c>
      <c r="FG179" s="549">
        <f t="shared" si="1913"/>
        <v>0</v>
      </c>
      <c r="FH179" s="549">
        <f t="shared" si="1914"/>
        <v>0</v>
      </c>
      <c r="FI179" s="549">
        <f t="shared" si="1915"/>
        <v>0</v>
      </c>
      <c r="FJ179" s="549">
        <f t="shared" si="1916"/>
        <v>0</v>
      </c>
      <c r="FK179" s="549">
        <f t="shared" si="1917"/>
        <v>0</v>
      </c>
      <c r="FL179" s="549">
        <f t="shared" si="1918"/>
        <v>0</v>
      </c>
      <c r="FM179" s="549">
        <f t="shared" si="1919"/>
        <v>0</v>
      </c>
      <c r="FN179" s="549">
        <f t="shared" si="1920"/>
        <v>0</v>
      </c>
      <c r="FO179" s="1203">
        <f t="shared" si="1921"/>
        <v>0</v>
      </c>
      <c r="FP179" s="544">
        <f t="shared" si="1922"/>
        <v>8.728000000000001E-2</v>
      </c>
      <c r="FQ179" s="324">
        <f t="shared" si="1923"/>
        <v>0.16602</v>
      </c>
      <c r="FR179" s="548">
        <f t="shared" si="1924"/>
        <v>0</v>
      </c>
      <c r="FS179" s="548">
        <f t="shared" si="1925"/>
        <v>0</v>
      </c>
      <c r="FT179" s="548">
        <f t="shared" si="1996"/>
        <v>0</v>
      </c>
      <c r="FU179" s="548">
        <f t="shared" si="1926"/>
        <v>0</v>
      </c>
      <c r="FV179" s="928">
        <f t="shared" si="1927"/>
        <v>0</v>
      </c>
      <c r="FW179" s="928">
        <f t="shared" si="1928"/>
        <v>0</v>
      </c>
      <c r="FX179" s="928">
        <f t="shared" si="1929"/>
        <v>0</v>
      </c>
      <c r="FY179" s="928">
        <f t="shared" si="1930"/>
        <v>0</v>
      </c>
      <c r="FZ179" s="928">
        <f t="shared" si="1931"/>
        <v>0</v>
      </c>
      <c r="GA179" s="928">
        <f t="shared" si="1932"/>
        <v>0</v>
      </c>
      <c r="GB179" s="928">
        <f t="shared" si="1933"/>
        <v>0</v>
      </c>
      <c r="GC179" s="928">
        <f t="shared" si="1934"/>
        <v>0</v>
      </c>
      <c r="GD179" s="326">
        <f t="shared" si="1935"/>
        <v>0</v>
      </c>
      <c r="GE179" s="326">
        <f t="shared" si="1936"/>
        <v>0</v>
      </c>
      <c r="GF179" s="326">
        <f t="shared" si="1937"/>
        <v>0</v>
      </c>
      <c r="GG179" s="326">
        <f t="shared" si="1938"/>
        <v>0</v>
      </c>
      <c r="GH179" s="326">
        <f t="shared" si="1939"/>
        <v>0</v>
      </c>
      <c r="GI179" s="326">
        <f t="shared" si="1940"/>
        <v>0</v>
      </c>
      <c r="GJ179" s="326">
        <f t="shared" si="1941"/>
        <v>0</v>
      </c>
      <c r="GK179" s="326">
        <f t="shared" si="1942"/>
        <v>0</v>
      </c>
      <c r="GL179" s="326">
        <f t="shared" si="1943"/>
        <v>0</v>
      </c>
      <c r="GM179" s="326">
        <f t="shared" si="1944"/>
        <v>0</v>
      </c>
      <c r="GN179" s="326">
        <f t="shared" si="1945"/>
        <v>0</v>
      </c>
      <c r="GO179" s="326">
        <f t="shared" si="1946"/>
        <v>0</v>
      </c>
      <c r="GP179" s="326">
        <f t="shared" si="1947"/>
        <v>0</v>
      </c>
      <c r="GQ179" s="326">
        <f t="shared" si="1948"/>
        <v>0</v>
      </c>
      <c r="GR179" s="898"/>
      <c r="GS179" s="898"/>
      <c r="GT179" s="898"/>
      <c r="GU179" s="898"/>
      <c r="GV179" s="898"/>
      <c r="GW179" s="898"/>
      <c r="GX179" s="898"/>
      <c r="GY179" s="898"/>
      <c r="GZ179" s="1375"/>
      <c r="HA179" s="1225">
        <f t="shared" si="1949"/>
        <v>0</v>
      </c>
      <c r="HB179" s="1225">
        <f t="shared" si="1950"/>
        <v>0</v>
      </c>
      <c r="HC179" s="1225">
        <f t="shared" si="1951"/>
        <v>0</v>
      </c>
      <c r="HD179" s="542">
        <f t="shared" si="1952"/>
        <v>2.7415456618892976E-2</v>
      </c>
      <c r="HE179" s="542">
        <f t="shared" si="1953"/>
        <v>0</v>
      </c>
      <c r="HF179" s="321">
        <f t="shared" si="1954"/>
        <v>5.2148420117651369E-2</v>
      </c>
      <c r="HG179" s="547">
        <f t="shared" si="1955"/>
        <v>0</v>
      </c>
      <c r="HH179" s="547">
        <f t="shared" si="1956"/>
        <v>0</v>
      </c>
      <c r="HI179" s="547">
        <f t="shared" si="1957"/>
        <v>0</v>
      </c>
      <c r="HJ179" s="547">
        <f t="shared" si="1958"/>
        <v>0</v>
      </c>
      <c r="HK179" s="547">
        <f t="shared" si="1959"/>
        <v>0</v>
      </c>
      <c r="HL179" s="547">
        <f t="shared" si="1960"/>
        <v>0</v>
      </c>
      <c r="HM179" s="547">
        <f t="shared" si="1961"/>
        <v>0</v>
      </c>
      <c r="HN179" s="547">
        <f t="shared" si="1962"/>
        <v>0</v>
      </c>
      <c r="HO179" s="1225">
        <f t="shared" si="1963"/>
        <v>0</v>
      </c>
      <c r="HP179" s="542">
        <f t="shared" si="1964"/>
        <v>0</v>
      </c>
      <c r="HQ179" s="321">
        <f t="shared" si="1965"/>
        <v>0</v>
      </c>
      <c r="HR179" s="547">
        <f t="shared" si="1966"/>
        <v>0</v>
      </c>
      <c r="HS179" s="547">
        <f t="shared" si="1967"/>
        <v>0</v>
      </c>
      <c r="HT179" s="547">
        <f t="shared" si="1968"/>
        <v>0</v>
      </c>
      <c r="HU179" s="547">
        <f t="shared" si="1969"/>
        <v>0</v>
      </c>
      <c r="HV179" s="931">
        <f t="shared" si="1970"/>
        <v>0</v>
      </c>
      <c r="HW179" s="931">
        <f t="shared" si="1971"/>
        <v>0</v>
      </c>
      <c r="HX179" s="931">
        <f t="shared" si="1972"/>
        <v>0</v>
      </c>
      <c r="HY179" s="931">
        <f t="shared" si="1973"/>
        <v>0</v>
      </c>
      <c r="HZ179" s="931">
        <f t="shared" si="1974"/>
        <v>0</v>
      </c>
      <c r="IA179" s="931">
        <f t="shared" si="1975"/>
        <v>0</v>
      </c>
      <c r="IB179" s="931">
        <f t="shared" si="1976"/>
        <v>0</v>
      </c>
      <c r="IC179" s="931">
        <f t="shared" si="1977"/>
        <v>0</v>
      </c>
      <c r="ID179" s="1226">
        <f t="shared" si="1978"/>
        <v>0</v>
      </c>
      <c r="IE179" s="1226">
        <f t="shared" si="1979"/>
        <v>0</v>
      </c>
      <c r="IF179" s="1226">
        <f t="shared" si="1980"/>
        <v>0</v>
      </c>
      <c r="IG179" s="1226">
        <f t="shared" si="1981"/>
        <v>0</v>
      </c>
      <c r="IH179" s="1226">
        <f t="shared" si="1982"/>
        <v>0</v>
      </c>
      <c r="II179" s="1226">
        <f t="shared" si="1983"/>
        <v>0</v>
      </c>
      <c r="IJ179" s="1226">
        <f t="shared" si="1984"/>
        <v>0</v>
      </c>
      <c r="IK179" s="1226">
        <f t="shared" si="1985"/>
        <v>0</v>
      </c>
      <c r="IL179" s="1226">
        <f t="shared" si="1986"/>
        <v>0</v>
      </c>
      <c r="IM179" s="1226">
        <f t="shared" si="1987"/>
        <v>0</v>
      </c>
      <c r="IN179" s="1226">
        <f t="shared" si="1988"/>
        <v>0</v>
      </c>
      <c r="IO179" s="1226">
        <f t="shared" si="1989"/>
        <v>0</v>
      </c>
      <c r="IP179" s="1226">
        <f t="shared" si="1990"/>
        <v>0</v>
      </c>
      <c r="IQ179" s="1226">
        <f t="shared" si="1991"/>
        <v>0</v>
      </c>
      <c r="IR179" s="902"/>
      <c r="IS179" s="902"/>
      <c r="IT179" s="902"/>
      <c r="IU179" s="902"/>
      <c r="IV179" s="902"/>
      <c r="IW179" s="902"/>
      <c r="IX179" s="902"/>
      <c r="IY179" s="902"/>
      <c r="IZ179" s="1365"/>
      <c r="JA179" s="1231">
        <f t="shared" ref="JA179:KQ179" si="2013">SUM(BW179*$DP$19)</f>
        <v>0</v>
      </c>
      <c r="JB179" s="1231">
        <f t="shared" si="2013"/>
        <v>0</v>
      </c>
      <c r="JC179" s="1231">
        <f t="shared" si="2013"/>
        <v>0</v>
      </c>
      <c r="JD179" s="942">
        <f t="shared" si="2013"/>
        <v>450</v>
      </c>
      <c r="JE179" s="942">
        <f t="shared" si="2013"/>
        <v>0</v>
      </c>
      <c r="JF179" s="943">
        <f t="shared" si="2013"/>
        <v>450</v>
      </c>
      <c r="JG179" s="944">
        <f t="shared" si="2013"/>
        <v>0</v>
      </c>
      <c r="JH179" s="944">
        <f t="shared" si="2013"/>
        <v>0</v>
      </c>
      <c r="JI179" s="944">
        <f t="shared" si="2013"/>
        <v>0</v>
      </c>
      <c r="JJ179" s="944">
        <f t="shared" si="2013"/>
        <v>0</v>
      </c>
      <c r="JK179" s="944">
        <f t="shared" si="2013"/>
        <v>0</v>
      </c>
      <c r="JL179" s="944">
        <f t="shared" si="2013"/>
        <v>0</v>
      </c>
      <c r="JM179" s="944">
        <f t="shared" si="2013"/>
        <v>0</v>
      </c>
      <c r="JN179" s="944">
        <f t="shared" si="2013"/>
        <v>0</v>
      </c>
      <c r="JO179" s="1231">
        <f t="shared" si="2013"/>
        <v>0</v>
      </c>
      <c r="JP179" s="942">
        <f t="shared" si="2013"/>
        <v>0</v>
      </c>
      <c r="JQ179" s="943">
        <f t="shared" si="2013"/>
        <v>0</v>
      </c>
      <c r="JR179" s="944">
        <f t="shared" si="2013"/>
        <v>0</v>
      </c>
      <c r="JS179" s="944">
        <f t="shared" si="2013"/>
        <v>0</v>
      </c>
      <c r="JT179" s="944">
        <f t="shared" si="2013"/>
        <v>0</v>
      </c>
      <c r="JU179" s="944">
        <f t="shared" si="2013"/>
        <v>0</v>
      </c>
      <c r="JV179" s="945">
        <f t="shared" si="2013"/>
        <v>0</v>
      </c>
      <c r="JW179" s="945">
        <f t="shared" si="2013"/>
        <v>0</v>
      </c>
      <c r="JX179" s="945">
        <f t="shared" si="2013"/>
        <v>0</v>
      </c>
      <c r="JY179" s="945">
        <f t="shared" si="2013"/>
        <v>0</v>
      </c>
      <c r="JZ179" s="945">
        <f t="shared" si="2013"/>
        <v>0</v>
      </c>
      <c r="KA179" s="945">
        <f t="shared" si="2013"/>
        <v>0</v>
      </c>
      <c r="KB179" s="945">
        <f t="shared" si="2013"/>
        <v>0</v>
      </c>
      <c r="KC179" s="945">
        <f t="shared" si="2013"/>
        <v>0</v>
      </c>
      <c r="KD179" s="946">
        <f t="shared" si="2013"/>
        <v>0</v>
      </c>
      <c r="KE179" s="946">
        <f t="shared" si="2013"/>
        <v>0</v>
      </c>
      <c r="KF179" s="946">
        <f t="shared" si="2013"/>
        <v>0</v>
      </c>
      <c r="KG179" s="946">
        <f t="shared" si="2013"/>
        <v>0</v>
      </c>
      <c r="KH179" s="946">
        <f t="shared" si="2013"/>
        <v>0</v>
      </c>
      <c r="KI179" s="946">
        <f t="shared" si="2013"/>
        <v>0</v>
      </c>
      <c r="KJ179" s="946">
        <f t="shared" si="2013"/>
        <v>0</v>
      </c>
      <c r="KK179" s="946">
        <f t="shared" si="2013"/>
        <v>0</v>
      </c>
      <c r="KL179" s="946">
        <f t="shared" si="2013"/>
        <v>0</v>
      </c>
      <c r="KM179" s="946">
        <f t="shared" si="2013"/>
        <v>0</v>
      </c>
      <c r="KN179" s="946">
        <f t="shared" si="2013"/>
        <v>0</v>
      </c>
      <c r="KO179" s="946">
        <f t="shared" si="2013"/>
        <v>0</v>
      </c>
      <c r="KP179" s="946">
        <f t="shared" si="2013"/>
        <v>0</v>
      </c>
      <c r="KQ179" s="946">
        <f t="shared" si="2013"/>
        <v>0</v>
      </c>
      <c r="KR179" s="898"/>
      <c r="KS179" s="898"/>
      <c r="KT179" s="898"/>
      <c r="KU179" s="898"/>
      <c r="KV179" s="898"/>
      <c r="KW179" s="898"/>
      <c r="KX179" s="898"/>
      <c r="KY179" s="898"/>
      <c r="KZ179" s="1363"/>
      <c r="LA179" s="1217">
        <f t="shared" ref="LA179:MM179" si="2014">SUM(JA179/$DO$19)</f>
        <v>0</v>
      </c>
      <c r="LB179" s="1217">
        <f t="shared" si="2014"/>
        <v>0</v>
      </c>
      <c r="LC179" s="1217">
        <f t="shared" si="2014"/>
        <v>0</v>
      </c>
      <c r="LD179" s="545">
        <f t="shared" si="2014"/>
        <v>118.89035667107001</v>
      </c>
      <c r="LE179" s="545">
        <f t="shared" si="2014"/>
        <v>0</v>
      </c>
      <c r="LF179" s="329">
        <f t="shared" si="2014"/>
        <v>118.89035667107001</v>
      </c>
      <c r="LG179" s="550">
        <f t="shared" si="2014"/>
        <v>0</v>
      </c>
      <c r="LH179" s="550">
        <f t="shared" si="2014"/>
        <v>0</v>
      </c>
      <c r="LI179" s="550">
        <f t="shared" si="2014"/>
        <v>0</v>
      </c>
      <c r="LJ179" s="550">
        <f t="shared" si="2014"/>
        <v>0</v>
      </c>
      <c r="LK179" s="550">
        <f t="shared" si="2014"/>
        <v>0</v>
      </c>
      <c r="LL179" s="550">
        <f t="shared" si="2014"/>
        <v>0</v>
      </c>
      <c r="LM179" s="550">
        <f t="shared" si="2014"/>
        <v>0</v>
      </c>
      <c r="LN179" s="550">
        <f t="shared" si="2014"/>
        <v>0</v>
      </c>
      <c r="LO179" s="1217">
        <f t="shared" si="2014"/>
        <v>0</v>
      </c>
      <c r="LP179" s="1217">
        <f t="shared" si="2014"/>
        <v>0</v>
      </c>
      <c r="LQ179" s="1217">
        <f t="shared" si="2014"/>
        <v>0</v>
      </c>
      <c r="LR179" s="550">
        <f t="shared" si="2014"/>
        <v>0</v>
      </c>
      <c r="LS179" s="550">
        <f t="shared" si="2014"/>
        <v>0</v>
      </c>
      <c r="LT179" s="550">
        <f t="shared" si="2014"/>
        <v>0</v>
      </c>
      <c r="LU179" s="550">
        <f t="shared" si="2014"/>
        <v>0</v>
      </c>
      <c r="LV179" s="932">
        <f t="shared" si="2014"/>
        <v>0</v>
      </c>
      <c r="LW179" s="932">
        <f t="shared" si="2014"/>
        <v>0</v>
      </c>
      <c r="LX179" s="932">
        <f t="shared" si="2014"/>
        <v>0</v>
      </c>
      <c r="LY179" s="932">
        <f t="shared" si="2014"/>
        <v>0</v>
      </c>
      <c r="LZ179" s="932">
        <f t="shared" si="2014"/>
        <v>0</v>
      </c>
      <c r="MA179" s="932">
        <f t="shared" si="2014"/>
        <v>0</v>
      </c>
      <c r="MB179" s="932">
        <f t="shared" si="2014"/>
        <v>0</v>
      </c>
      <c r="MC179" s="932">
        <f t="shared" si="2014"/>
        <v>0</v>
      </c>
      <c r="MD179" s="932">
        <f t="shared" si="2014"/>
        <v>0</v>
      </c>
      <c r="ME179" s="327">
        <f t="shared" si="2014"/>
        <v>0</v>
      </c>
      <c r="MF179" s="327">
        <f t="shared" si="2014"/>
        <v>0</v>
      </c>
      <c r="MG179" s="327">
        <f t="shared" si="2014"/>
        <v>0</v>
      </c>
      <c r="MH179" s="327">
        <f t="shared" si="2014"/>
        <v>0</v>
      </c>
      <c r="MI179" s="327">
        <f t="shared" si="2014"/>
        <v>0</v>
      </c>
      <c r="MJ179" s="327">
        <f t="shared" si="2014"/>
        <v>0</v>
      </c>
      <c r="MK179" s="327">
        <f t="shared" si="2014"/>
        <v>0</v>
      </c>
      <c r="ML179" s="327">
        <f t="shared" si="2014"/>
        <v>0</v>
      </c>
      <c r="MM179" s="327">
        <f t="shared" si="2014"/>
        <v>0</v>
      </c>
      <c r="MN179" s="327">
        <f t="shared" ref="MN179:MP179" si="2015">SUM(KN179/$DO$19)</f>
        <v>0</v>
      </c>
      <c r="MO179" s="327">
        <f t="shared" si="2015"/>
        <v>0</v>
      </c>
      <c r="MP179" s="327">
        <f t="shared" si="2015"/>
        <v>0</v>
      </c>
      <c r="MQ179" s="327">
        <f>SUM(KQ179/$DO$19)</f>
        <v>0</v>
      </c>
    </row>
    <row r="180" spans="1:355" s="317" customFormat="1" ht="15" hidden="1" customHeight="1" outlineLevel="1" thickTop="1" thickBot="1" x14ac:dyDescent="0.3">
      <c r="A180" s="381"/>
      <c r="B180" s="1911" t="s">
        <v>962</v>
      </c>
      <c r="C180" s="1912"/>
      <c r="D180" s="655"/>
      <c r="E180" s="763"/>
      <c r="F180" s="757"/>
      <c r="G180" s="626"/>
      <c r="H180" s="627"/>
      <c r="I180" s="628"/>
      <c r="J180" s="812"/>
      <c r="K180" s="757"/>
      <c r="L180" s="878" t="s">
        <v>654</v>
      </c>
      <c r="M180" s="813"/>
      <c r="N180" s="814"/>
      <c r="O180" s="1537"/>
      <c r="P180" s="815"/>
      <c r="Q180" s="813"/>
      <c r="R180" s="814"/>
      <c r="S180" s="1537"/>
      <c r="T180" s="815"/>
      <c r="U180" s="813"/>
      <c r="V180" s="814"/>
      <c r="W180" s="1537"/>
      <c r="X180" s="815"/>
      <c r="Y180" s="813"/>
      <c r="Z180" s="814"/>
      <c r="AA180" s="1537"/>
      <c r="AB180" s="815"/>
      <c r="AC180" s="813"/>
      <c r="AD180" s="814"/>
      <c r="AE180" s="1537"/>
      <c r="AF180" s="815"/>
      <c r="AG180" s="813"/>
      <c r="AH180" s="814"/>
      <c r="AI180" s="1537"/>
      <c r="AJ180" s="815"/>
      <c r="AK180" s="813"/>
      <c r="AL180" s="814"/>
      <c r="AM180" s="1537"/>
      <c r="AN180" s="815"/>
      <c r="AO180" s="813"/>
      <c r="AP180" s="814"/>
      <c r="AQ180" s="1537"/>
      <c r="AR180" s="815"/>
      <c r="AS180" s="813"/>
      <c r="AT180" s="814"/>
      <c r="AU180" s="1537"/>
      <c r="AV180" s="815"/>
      <c r="AW180" s="813"/>
      <c r="AX180" s="814"/>
      <c r="AY180" s="1537"/>
      <c r="AZ180" s="815"/>
      <c r="BA180" s="813"/>
      <c r="BB180" s="816"/>
      <c r="BC180" s="757"/>
      <c r="BD180" s="815"/>
      <c r="BE180" s="813"/>
      <c r="BF180" s="757"/>
      <c r="BG180" s="815"/>
      <c r="BH180" s="815"/>
      <c r="BI180" s="815"/>
      <c r="BJ180" s="815"/>
      <c r="BK180" s="816"/>
      <c r="BL180" s="1584"/>
      <c r="BM180" s="1585"/>
      <c r="BN180" s="1586"/>
      <c r="BO180" s="1586"/>
      <c r="BP180" s="1587"/>
      <c r="BQ180" s="1484"/>
      <c r="BR180" s="734">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17.151919643206096</v>
      </c>
      <c r="BS180" s="692">
        <f t="shared" si="1904"/>
        <v>17.151919643206096</v>
      </c>
      <c r="BT180" s="693">
        <f>AJ171</f>
        <v>1.5</v>
      </c>
      <c r="BU180" s="1146" t="str">
        <f>$BU$20</f>
        <v>GH Floralicious+</v>
      </c>
      <c r="BV180" s="1159" t="str">
        <f>$BV$20</f>
        <v>Aroma</v>
      </c>
      <c r="BW180" s="1239">
        <f>BW$20</f>
        <v>0</v>
      </c>
      <c r="BX180" s="1239">
        <f t="shared" ref="BX180:DM180" si="2016">BX$20</f>
        <v>0.02</v>
      </c>
      <c r="BY180" s="1239">
        <f t="shared" si="2016"/>
        <v>0</v>
      </c>
      <c r="BZ180" s="1240">
        <f t="shared" si="2016"/>
        <v>8.0000000000000002E-3</v>
      </c>
      <c r="CA180" s="1240">
        <f t="shared" si="2016"/>
        <v>0</v>
      </c>
      <c r="CB180" s="1241">
        <f t="shared" si="2016"/>
        <v>5.0000000000000001E-3</v>
      </c>
      <c r="CC180" s="1242">
        <f t="shared" si="2016"/>
        <v>0</v>
      </c>
      <c r="CD180" s="1242">
        <f t="shared" si="2016"/>
        <v>0</v>
      </c>
      <c r="CE180" s="1242">
        <f t="shared" si="2016"/>
        <v>0</v>
      </c>
      <c r="CF180" s="1242">
        <f t="shared" si="2016"/>
        <v>0</v>
      </c>
      <c r="CG180" s="1242">
        <f t="shared" si="2016"/>
        <v>0</v>
      </c>
      <c r="CH180" s="1242">
        <f t="shared" si="2016"/>
        <v>0</v>
      </c>
      <c r="CI180" s="1242">
        <f t="shared" si="2016"/>
        <v>0</v>
      </c>
      <c r="CJ180" s="1242">
        <f t="shared" si="2016"/>
        <v>0</v>
      </c>
      <c r="CK180" s="1239">
        <f t="shared" si="2016"/>
        <v>0</v>
      </c>
      <c r="CL180" s="1240">
        <f t="shared" si="2016"/>
        <v>0</v>
      </c>
      <c r="CM180" s="1241">
        <f t="shared" si="2016"/>
        <v>0</v>
      </c>
      <c r="CN180" s="1242">
        <f t="shared" si="2016"/>
        <v>0</v>
      </c>
      <c r="CO180" s="1242">
        <f t="shared" si="2016"/>
        <v>0</v>
      </c>
      <c r="CP180" s="1242">
        <f t="shared" si="2016"/>
        <v>0</v>
      </c>
      <c r="CQ180" s="1242">
        <f t="shared" si="2016"/>
        <v>0</v>
      </c>
      <c r="CR180" s="1243">
        <f t="shared" si="2016"/>
        <v>0</v>
      </c>
      <c r="CS180" s="1243">
        <f t="shared" si="2016"/>
        <v>0</v>
      </c>
      <c r="CT180" s="1243">
        <f t="shared" si="2016"/>
        <v>0</v>
      </c>
      <c r="CU180" s="1243">
        <f t="shared" si="2016"/>
        <v>0</v>
      </c>
      <c r="CV180" s="1243">
        <f t="shared" si="2016"/>
        <v>0</v>
      </c>
      <c r="CW180" s="1243">
        <f t="shared" si="2016"/>
        <v>0</v>
      </c>
      <c r="CX180" s="1243">
        <f t="shared" si="2016"/>
        <v>0</v>
      </c>
      <c r="CY180" s="1243">
        <f t="shared" si="2016"/>
        <v>0</v>
      </c>
      <c r="CZ180" s="1244">
        <f t="shared" si="2016"/>
        <v>0</v>
      </c>
      <c r="DA180" s="1244">
        <f t="shared" si="2016"/>
        <v>8.4999999999999995E-4</v>
      </c>
      <c r="DB180" s="1244">
        <f t="shared" si="2016"/>
        <v>8.9999999999999993E-3</v>
      </c>
      <c r="DC180" s="1244">
        <f t="shared" si="2016"/>
        <v>1.15E-3</v>
      </c>
      <c r="DD180" s="1244">
        <f t="shared" si="2016"/>
        <v>0</v>
      </c>
      <c r="DE180" s="1244">
        <f t="shared" si="2016"/>
        <v>0</v>
      </c>
      <c r="DF180" s="1244">
        <f t="shared" si="2016"/>
        <v>0</v>
      </c>
      <c r="DG180" s="1244">
        <f t="shared" si="2016"/>
        <v>0</v>
      </c>
      <c r="DH180" s="1244">
        <f t="shared" si="2016"/>
        <v>0</v>
      </c>
      <c r="DI180" s="1244">
        <f t="shared" si="2016"/>
        <v>0</v>
      </c>
      <c r="DJ180" s="1244">
        <f t="shared" si="2016"/>
        <v>0</v>
      </c>
      <c r="DK180" s="1244">
        <f t="shared" si="2016"/>
        <v>0</v>
      </c>
      <c r="DL180" s="1244">
        <f t="shared" si="2016"/>
        <v>0</v>
      </c>
      <c r="DM180" s="1244">
        <f t="shared" si="2016"/>
        <v>0</v>
      </c>
      <c r="DN180" s="933"/>
      <c r="DT180" s="739"/>
      <c r="EM180" s="898"/>
      <c r="EN180" s="898"/>
      <c r="EO180" s="898"/>
      <c r="EP180" s="898"/>
      <c r="EQ180" s="898"/>
      <c r="ER180" s="898"/>
      <c r="ES180" s="898"/>
      <c r="ET180" s="898"/>
      <c r="EU180" s="898"/>
      <c r="EV180" s="898"/>
      <c r="EW180" s="898"/>
      <c r="EX180" s="898"/>
      <c r="EY180" s="898"/>
      <c r="EZ180" s="1348" t="str">
        <f t="shared" si="1906"/>
        <v>GH Floralicious+</v>
      </c>
      <c r="FA180" s="1224">
        <f t="shared" si="1907"/>
        <v>0</v>
      </c>
      <c r="FB180" s="1224">
        <f t="shared" si="1908"/>
        <v>0.03</v>
      </c>
      <c r="FC180" s="1224">
        <f t="shared" si="1909"/>
        <v>0</v>
      </c>
      <c r="FD180" s="544">
        <f t="shared" si="1910"/>
        <v>5.2368000000000007E-3</v>
      </c>
      <c r="FE180" s="544">
        <f t="shared" si="1911"/>
        <v>0</v>
      </c>
      <c r="FF180" s="324">
        <f t="shared" si="1912"/>
        <v>6.2257499999999995E-3</v>
      </c>
      <c r="FG180" s="549">
        <f t="shared" si="1913"/>
        <v>0</v>
      </c>
      <c r="FH180" s="549">
        <f t="shared" si="1914"/>
        <v>0</v>
      </c>
      <c r="FI180" s="549">
        <f t="shared" si="1915"/>
        <v>0</v>
      </c>
      <c r="FJ180" s="549">
        <f t="shared" si="1916"/>
        <v>0</v>
      </c>
      <c r="FK180" s="549">
        <f t="shared" si="1917"/>
        <v>0</v>
      </c>
      <c r="FL180" s="549">
        <f t="shared" si="1918"/>
        <v>0</v>
      </c>
      <c r="FM180" s="549">
        <f t="shared" si="1919"/>
        <v>0</v>
      </c>
      <c r="FN180" s="549">
        <f t="shared" si="1920"/>
        <v>0</v>
      </c>
      <c r="FO180" s="1203">
        <f t="shared" si="1921"/>
        <v>0.03</v>
      </c>
      <c r="FP180" s="544">
        <f t="shared" si="1922"/>
        <v>5.2368000000000007E-3</v>
      </c>
      <c r="FQ180" s="324">
        <f t="shared" si="1923"/>
        <v>6.2257499999999995E-3</v>
      </c>
      <c r="FR180" s="548">
        <f t="shared" si="1924"/>
        <v>0</v>
      </c>
      <c r="FS180" s="548">
        <f t="shared" si="1925"/>
        <v>0</v>
      </c>
      <c r="FT180" s="548">
        <f t="shared" si="1996"/>
        <v>0</v>
      </c>
      <c r="FU180" s="548">
        <f t="shared" si="1926"/>
        <v>0</v>
      </c>
      <c r="FV180" s="928">
        <f t="shared" si="1927"/>
        <v>0</v>
      </c>
      <c r="FW180" s="928">
        <f t="shared" si="1928"/>
        <v>0</v>
      </c>
      <c r="FX180" s="928">
        <f t="shared" si="1929"/>
        <v>0</v>
      </c>
      <c r="FY180" s="928">
        <f t="shared" si="1930"/>
        <v>0</v>
      </c>
      <c r="FZ180" s="928">
        <f t="shared" si="1931"/>
        <v>0</v>
      </c>
      <c r="GA180" s="928">
        <f t="shared" si="1932"/>
        <v>0</v>
      </c>
      <c r="GB180" s="928">
        <f t="shared" si="1933"/>
        <v>0</v>
      </c>
      <c r="GC180" s="928">
        <f t="shared" si="1934"/>
        <v>0</v>
      </c>
      <c r="GD180" s="326">
        <f t="shared" si="1935"/>
        <v>0</v>
      </c>
      <c r="GE180" s="326">
        <f t="shared" si="1936"/>
        <v>1.2749999999999999E-3</v>
      </c>
      <c r="GF180" s="326">
        <f t="shared" si="1937"/>
        <v>1.3499999999999998E-2</v>
      </c>
      <c r="GG180" s="326">
        <f t="shared" si="1938"/>
        <v>1.725E-3</v>
      </c>
      <c r="GH180" s="326">
        <f t="shared" si="1939"/>
        <v>0</v>
      </c>
      <c r="GI180" s="326">
        <f t="shared" si="1940"/>
        <v>0</v>
      </c>
      <c r="GJ180" s="326">
        <f t="shared" si="1941"/>
        <v>0</v>
      </c>
      <c r="GK180" s="326">
        <f t="shared" si="1942"/>
        <v>0</v>
      </c>
      <c r="GL180" s="326">
        <f t="shared" si="1943"/>
        <v>0</v>
      </c>
      <c r="GM180" s="326">
        <f t="shared" si="1944"/>
        <v>0</v>
      </c>
      <c r="GN180" s="326">
        <f t="shared" si="1945"/>
        <v>0</v>
      </c>
      <c r="GO180" s="326">
        <f t="shared" si="1946"/>
        <v>0</v>
      </c>
      <c r="GP180" s="326">
        <f t="shared" si="1947"/>
        <v>0</v>
      </c>
      <c r="GQ180" s="326">
        <f t="shared" si="1948"/>
        <v>0</v>
      </c>
      <c r="GR180" s="899"/>
      <c r="GS180" s="899"/>
      <c r="GT180" s="899"/>
      <c r="GU180" s="899"/>
      <c r="GV180" s="899"/>
      <c r="GW180" s="899"/>
      <c r="GX180" s="899"/>
      <c r="GY180" s="899"/>
      <c r="GZ180" s="1374"/>
      <c r="HA180" s="1225">
        <f t="shared" si="1949"/>
        <v>0</v>
      </c>
      <c r="HB180" s="1225">
        <f t="shared" si="1950"/>
        <v>8.8774146288626513E-3</v>
      </c>
      <c r="HC180" s="1225">
        <f t="shared" si="1951"/>
        <v>0</v>
      </c>
      <c r="HD180" s="542">
        <f t="shared" si="1952"/>
        <v>1.5496414976142649E-3</v>
      </c>
      <c r="HE180" s="542">
        <f t="shared" si="1953"/>
        <v>0</v>
      </c>
      <c r="HF180" s="321">
        <f t="shared" si="1954"/>
        <v>1.8422854708547217E-3</v>
      </c>
      <c r="HG180" s="547">
        <f t="shared" si="1955"/>
        <v>0</v>
      </c>
      <c r="HH180" s="547">
        <f t="shared" si="1956"/>
        <v>0</v>
      </c>
      <c r="HI180" s="547">
        <f t="shared" si="1957"/>
        <v>0</v>
      </c>
      <c r="HJ180" s="547">
        <f t="shared" si="1958"/>
        <v>0</v>
      </c>
      <c r="HK180" s="547">
        <f t="shared" si="1959"/>
        <v>0</v>
      </c>
      <c r="HL180" s="547">
        <f t="shared" si="1960"/>
        <v>0</v>
      </c>
      <c r="HM180" s="547">
        <f t="shared" si="1961"/>
        <v>0</v>
      </c>
      <c r="HN180" s="547">
        <f t="shared" si="1962"/>
        <v>0</v>
      </c>
      <c r="HO180" s="1225">
        <f t="shared" si="1963"/>
        <v>0</v>
      </c>
      <c r="HP180" s="542">
        <f t="shared" si="1964"/>
        <v>0</v>
      </c>
      <c r="HQ180" s="321">
        <f t="shared" si="1965"/>
        <v>0</v>
      </c>
      <c r="HR180" s="547">
        <f t="shared" si="1966"/>
        <v>0</v>
      </c>
      <c r="HS180" s="547">
        <f t="shared" si="1967"/>
        <v>0</v>
      </c>
      <c r="HT180" s="547">
        <f t="shared" si="1968"/>
        <v>0</v>
      </c>
      <c r="HU180" s="547">
        <f t="shared" si="1969"/>
        <v>0</v>
      </c>
      <c r="HV180" s="931">
        <f t="shared" si="1970"/>
        <v>0</v>
      </c>
      <c r="HW180" s="931">
        <f t="shared" si="1971"/>
        <v>0</v>
      </c>
      <c r="HX180" s="931">
        <f t="shared" si="1972"/>
        <v>0</v>
      </c>
      <c r="HY180" s="931">
        <f t="shared" si="1973"/>
        <v>0</v>
      </c>
      <c r="HZ180" s="931">
        <f t="shared" si="1974"/>
        <v>0</v>
      </c>
      <c r="IA180" s="931">
        <f t="shared" si="1975"/>
        <v>0</v>
      </c>
      <c r="IB180" s="931">
        <f t="shared" si="1976"/>
        <v>0</v>
      </c>
      <c r="IC180" s="931">
        <f t="shared" si="1977"/>
        <v>0</v>
      </c>
      <c r="ID180" s="1226">
        <f t="shared" si="1978"/>
        <v>0</v>
      </c>
      <c r="IE180" s="1226">
        <f t="shared" si="1979"/>
        <v>3.7729012172666273E-4</v>
      </c>
      <c r="IF180" s="1226">
        <f t="shared" si="1980"/>
        <v>3.9948365829881932E-3</v>
      </c>
      <c r="IG180" s="1226">
        <f t="shared" si="1981"/>
        <v>5.104513411596025E-4</v>
      </c>
      <c r="IH180" s="1226">
        <f t="shared" si="1982"/>
        <v>0</v>
      </c>
      <c r="II180" s="1226">
        <f t="shared" si="1983"/>
        <v>0</v>
      </c>
      <c r="IJ180" s="1226">
        <f t="shared" si="1984"/>
        <v>0</v>
      </c>
      <c r="IK180" s="1226">
        <f t="shared" si="1985"/>
        <v>0</v>
      </c>
      <c r="IL180" s="1226">
        <f t="shared" si="1986"/>
        <v>0</v>
      </c>
      <c r="IM180" s="1226">
        <f t="shared" si="1987"/>
        <v>0</v>
      </c>
      <c r="IN180" s="1226">
        <f t="shared" si="1988"/>
        <v>0</v>
      </c>
      <c r="IO180" s="1226">
        <f t="shared" si="1989"/>
        <v>0</v>
      </c>
      <c r="IP180" s="1226">
        <f t="shared" si="1990"/>
        <v>0</v>
      </c>
      <c r="IQ180" s="1226">
        <f t="shared" si="1991"/>
        <v>0</v>
      </c>
      <c r="IR180" s="902"/>
      <c r="IS180" s="902"/>
      <c r="IT180" s="902"/>
      <c r="IU180" s="902"/>
      <c r="IV180" s="902"/>
      <c r="IW180" s="902"/>
      <c r="IX180" s="902"/>
      <c r="IY180" s="902"/>
      <c r="IZ180" s="1365"/>
      <c r="JA180" s="1231">
        <f t="shared" ref="JA180:KQ180" si="2017">SUM(BW180*$DP$20)</f>
        <v>0</v>
      </c>
      <c r="JB180" s="1231">
        <f t="shared" si="2017"/>
        <v>10.6</v>
      </c>
      <c r="JC180" s="1231">
        <f t="shared" si="2017"/>
        <v>0</v>
      </c>
      <c r="JD180" s="942">
        <f t="shared" si="2017"/>
        <v>4.24</v>
      </c>
      <c r="JE180" s="942">
        <f t="shared" si="2017"/>
        <v>0</v>
      </c>
      <c r="JF180" s="943">
        <f t="shared" si="2017"/>
        <v>2.65</v>
      </c>
      <c r="JG180" s="944">
        <f t="shared" si="2017"/>
        <v>0</v>
      </c>
      <c r="JH180" s="944">
        <f t="shared" si="2017"/>
        <v>0</v>
      </c>
      <c r="JI180" s="944">
        <f t="shared" si="2017"/>
        <v>0</v>
      </c>
      <c r="JJ180" s="944">
        <f t="shared" si="2017"/>
        <v>0</v>
      </c>
      <c r="JK180" s="944">
        <f t="shared" si="2017"/>
        <v>0</v>
      </c>
      <c r="JL180" s="944">
        <f t="shared" si="2017"/>
        <v>0</v>
      </c>
      <c r="JM180" s="944">
        <f t="shared" si="2017"/>
        <v>0</v>
      </c>
      <c r="JN180" s="944">
        <f t="shared" si="2017"/>
        <v>0</v>
      </c>
      <c r="JO180" s="1231">
        <f t="shared" si="2017"/>
        <v>0</v>
      </c>
      <c r="JP180" s="942">
        <f t="shared" si="2017"/>
        <v>0</v>
      </c>
      <c r="JQ180" s="943">
        <f t="shared" si="2017"/>
        <v>0</v>
      </c>
      <c r="JR180" s="944">
        <f t="shared" si="2017"/>
        <v>0</v>
      </c>
      <c r="JS180" s="944">
        <f t="shared" si="2017"/>
        <v>0</v>
      </c>
      <c r="JT180" s="944">
        <f t="shared" si="2017"/>
        <v>0</v>
      </c>
      <c r="JU180" s="944">
        <f t="shared" si="2017"/>
        <v>0</v>
      </c>
      <c r="JV180" s="945">
        <f t="shared" si="2017"/>
        <v>0</v>
      </c>
      <c r="JW180" s="945">
        <f t="shared" si="2017"/>
        <v>0</v>
      </c>
      <c r="JX180" s="945">
        <f t="shared" si="2017"/>
        <v>0</v>
      </c>
      <c r="JY180" s="945">
        <f t="shared" si="2017"/>
        <v>0</v>
      </c>
      <c r="JZ180" s="945">
        <f t="shared" si="2017"/>
        <v>0</v>
      </c>
      <c r="KA180" s="945">
        <f t="shared" si="2017"/>
        <v>0</v>
      </c>
      <c r="KB180" s="945">
        <f t="shared" si="2017"/>
        <v>0</v>
      </c>
      <c r="KC180" s="945">
        <f t="shared" si="2017"/>
        <v>0</v>
      </c>
      <c r="KD180" s="946">
        <f t="shared" si="2017"/>
        <v>0</v>
      </c>
      <c r="KE180" s="946">
        <f t="shared" si="2017"/>
        <v>0.45049999999999996</v>
      </c>
      <c r="KF180" s="946">
        <f t="shared" si="2017"/>
        <v>4.7699999999999996</v>
      </c>
      <c r="KG180" s="946">
        <f t="shared" si="2017"/>
        <v>0.60950000000000004</v>
      </c>
      <c r="KH180" s="946">
        <f t="shared" si="2017"/>
        <v>0</v>
      </c>
      <c r="KI180" s="946">
        <f t="shared" si="2017"/>
        <v>0</v>
      </c>
      <c r="KJ180" s="946">
        <f t="shared" si="2017"/>
        <v>0</v>
      </c>
      <c r="KK180" s="946">
        <f t="shared" si="2017"/>
        <v>0</v>
      </c>
      <c r="KL180" s="946">
        <f t="shared" si="2017"/>
        <v>0</v>
      </c>
      <c r="KM180" s="946">
        <f t="shared" si="2017"/>
        <v>0</v>
      </c>
      <c r="KN180" s="946">
        <f t="shared" si="2017"/>
        <v>0</v>
      </c>
      <c r="KO180" s="946">
        <f t="shared" si="2017"/>
        <v>0</v>
      </c>
      <c r="KP180" s="946">
        <f t="shared" si="2017"/>
        <v>0</v>
      </c>
      <c r="KQ180" s="946">
        <f t="shared" si="2017"/>
        <v>0</v>
      </c>
      <c r="KR180" s="898"/>
      <c r="KS180" s="898"/>
      <c r="KT180" s="898"/>
      <c r="KU180" s="898"/>
      <c r="KV180" s="898"/>
      <c r="KW180" s="898"/>
      <c r="KX180" s="898"/>
      <c r="KY180" s="898"/>
      <c r="KZ180" s="1363"/>
      <c r="LA180" s="1217">
        <f t="shared" ref="LA180:MM180" si="2018">SUM(JA180/$DO$20)</f>
        <v>0</v>
      </c>
      <c r="LB180" s="1217">
        <f t="shared" si="2018"/>
        <v>22.400676246830091</v>
      </c>
      <c r="LC180" s="1217">
        <f t="shared" si="2018"/>
        <v>0</v>
      </c>
      <c r="LD180" s="545">
        <f t="shared" si="2018"/>
        <v>8.9602704987320383</v>
      </c>
      <c r="LE180" s="545">
        <f t="shared" si="2018"/>
        <v>0</v>
      </c>
      <c r="LF180" s="329">
        <f t="shared" si="2018"/>
        <v>5.6001690617075228</v>
      </c>
      <c r="LG180" s="550">
        <f t="shared" si="2018"/>
        <v>0</v>
      </c>
      <c r="LH180" s="550">
        <f t="shared" si="2018"/>
        <v>0</v>
      </c>
      <c r="LI180" s="550">
        <f t="shared" si="2018"/>
        <v>0</v>
      </c>
      <c r="LJ180" s="550">
        <f t="shared" si="2018"/>
        <v>0</v>
      </c>
      <c r="LK180" s="550">
        <f t="shared" si="2018"/>
        <v>0</v>
      </c>
      <c r="LL180" s="550">
        <f t="shared" si="2018"/>
        <v>0</v>
      </c>
      <c r="LM180" s="550">
        <f t="shared" si="2018"/>
        <v>0</v>
      </c>
      <c r="LN180" s="550">
        <f t="shared" si="2018"/>
        <v>0</v>
      </c>
      <c r="LO180" s="1217">
        <f t="shared" si="2018"/>
        <v>0</v>
      </c>
      <c r="LP180" s="1217">
        <f t="shared" si="2018"/>
        <v>0</v>
      </c>
      <c r="LQ180" s="1217">
        <f t="shared" si="2018"/>
        <v>0</v>
      </c>
      <c r="LR180" s="550">
        <f t="shared" si="2018"/>
        <v>0</v>
      </c>
      <c r="LS180" s="550">
        <f t="shared" si="2018"/>
        <v>0</v>
      </c>
      <c r="LT180" s="550">
        <f t="shared" si="2018"/>
        <v>0</v>
      </c>
      <c r="LU180" s="550">
        <f t="shared" si="2018"/>
        <v>0</v>
      </c>
      <c r="LV180" s="932">
        <f t="shared" si="2018"/>
        <v>0</v>
      </c>
      <c r="LW180" s="932">
        <f t="shared" si="2018"/>
        <v>0</v>
      </c>
      <c r="LX180" s="932">
        <f t="shared" si="2018"/>
        <v>0</v>
      </c>
      <c r="LY180" s="932">
        <f t="shared" si="2018"/>
        <v>0</v>
      </c>
      <c r="LZ180" s="932">
        <f t="shared" si="2018"/>
        <v>0</v>
      </c>
      <c r="MA180" s="932">
        <f t="shared" si="2018"/>
        <v>0</v>
      </c>
      <c r="MB180" s="932">
        <f t="shared" si="2018"/>
        <v>0</v>
      </c>
      <c r="MC180" s="932">
        <f t="shared" si="2018"/>
        <v>0</v>
      </c>
      <c r="MD180" s="932">
        <f t="shared" si="2018"/>
        <v>0</v>
      </c>
      <c r="ME180" s="327">
        <f t="shared" si="2018"/>
        <v>0.95202874049027886</v>
      </c>
      <c r="MF180" s="327">
        <f t="shared" si="2018"/>
        <v>10.08030431107354</v>
      </c>
      <c r="MG180" s="327">
        <f t="shared" si="2018"/>
        <v>1.2880388841927304</v>
      </c>
      <c r="MH180" s="327">
        <f t="shared" si="2018"/>
        <v>0</v>
      </c>
      <c r="MI180" s="327">
        <f t="shared" si="2018"/>
        <v>0</v>
      </c>
      <c r="MJ180" s="327">
        <f t="shared" si="2018"/>
        <v>0</v>
      </c>
      <c r="MK180" s="327">
        <f t="shared" si="2018"/>
        <v>0</v>
      </c>
      <c r="ML180" s="327">
        <f t="shared" si="2018"/>
        <v>0</v>
      </c>
      <c r="MM180" s="327">
        <f t="shared" si="2018"/>
        <v>0</v>
      </c>
      <c r="MN180" s="327">
        <f t="shared" ref="MN180:MP180" si="2019">SUM(KN180/$DO$20)</f>
        <v>0</v>
      </c>
      <c r="MO180" s="327">
        <f t="shared" si="2019"/>
        <v>0</v>
      </c>
      <c r="MP180" s="327">
        <f t="shared" si="2019"/>
        <v>0</v>
      </c>
      <c r="MQ180" s="327">
        <f>SUM(KQ180/$DO$20)</f>
        <v>0</v>
      </c>
    </row>
    <row r="181" spans="1:355" s="317" customFormat="1" ht="15" hidden="1" customHeight="1" outlineLevel="1" thickTop="1" thickBot="1" x14ac:dyDescent="0.3">
      <c r="A181" s="381"/>
      <c r="B181" s="1913" t="s">
        <v>963</v>
      </c>
      <c r="C181" s="1914"/>
      <c r="D181" s="656"/>
      <c r="E181" s="765"/>
      <c r="F181" s="757"/>
      <c r="G181" s="629"/>
      <c r="H181" s="630"/>
      <c r="I181" s="631"/>
      <c r="J181" s="820"/>
      <c r="K181" s="757"/>
      <c r="L181" s="878" t="s">
        <v>648</v>
      </c>
      <c r="M181" s="813"/>
      <c r="N181" s="814"/>
      <c r="O181" s="1537"/>
      <c r="P181" s="815"/>
      <c r="Q181" s="813"/>
      <c r="R181" s="814"/>
      <c r="S181" s="1537"/>
      <c r="T181" s="815"/>
      <c r="U181" s="813"/>
      <c r="V181" s="814"/>
      <c r="W181" s="1537"/>
      <c r="X181" s="815"/>
      <c r="Y181" s="813"/>
      <c r="Z181" s="814"/>
      <c r="AA181" s="1537"/>
      <c r="AB181" s="815"/>
      <c r="AC181" s="813"/>
      <c r="AD181" s="814"/>
      <c r="AE181" s="1537"/>
      <c r="AF181" s="815"/>
      <c r="AG181" s="813"/>
      <c r="AH181" s="814"/>
      <c r="AI181" s="1537"/>
      <c r="AJ181" s="815"/>
      <c r="AK181" s="813"/>
      <c r="AL181" s="814"/>
      <c r="AM181" s="1537"/>
      <c r="AN181" s="815"/>
      <c r="AO181" s="813"/>
      <c r="AP181" s="814"/>
      <c r="AQ181" s="1537"/>
      <c r="AR181" s="815"/>
      <c r="AS181" s="813"/>
      <c r="AT181" s="814"/>
      <c r="AU181" s="1537"/>
      <c r="AV181" s="815"/>
      <c r="AW181" s="813"/>
      <c r="AX181" s="814"/>
      <c r="AY181" s="1537"/>
      <c r="AZ181" s="815"/>
      <c r="BA181" s="813"/>
      <c r="BB181" s="816"/>
      <c r="BC181" s="757"/>
      <c r="BD181" s="815"/>
      <c r="BE181" s="813"/>
      <c r="BF181" s="757"/>
      <c r="BG181" s="815"/>
      <c r="BH181" s="815"/>
      <c r="BI181" s="815"/>
      <c r="BJ181" s="815"/>
      <c r="BK181" s="816"/>
      <c r="BL181" s="1584"/>
      <c r="BM181" s="1585"/>
      <c r="BN181" s="1586"/>
      <c r="BO181" s="1586"/>
      <c r="BP181" s="1587"/>
      <c r="BQ181" s="1484"/>
      <c r="BR181" s="734">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692">
        <f t="shared" si="1904"/>
        <v>0</v>
      </c>
      <c r="BT181" s="693">
        <f>AN171</f>
        <v>0</v>
      </c>
      <c r="BU181" s="1146" t="str">
        <f>$BU$21</f>
        <v>GH Diamond Nectar</v>
      </c>
      <c r="BV181" s="1160" t="str">
        <f>$BV$21</f>
        <v>Flavor</v>
      </c>
      <c r="BW181" s="1239">
        <f>BW$21</f>
        <v>0</v>
      </c>
      <c r="BX181" s="1239">
        <f t="shared" ref="BX181:DM181" si="2020">BX$21</f>
        <v>0</v>
      </c>
      <c r="BY181" s="1239">
        <f t="shared" si="2020"/>
        <v>0</v>
      </c>
      <c r="BZ181" s="1240">
        <f t="shared" si="2020"/>
        <v>0.01</v>
      </c>
      <c r="CA181" s="1240">
        <f t="shared" si="2020"/>
        <v>0</v>
      </c>
      <c r="CB181" s="1241">
        <f t="shared" si="2020"/>
        <v>0.01</v>
      </c>
      <c r="CC181" s="1242">
        <f t="shared" si="2020"/>
        <v>0</v>
      </c>
      <c r="CD181" s="1242">
        <f t="shared" si="2020"/>
        <v>0</v>
      </c>
      <c r="CE181" s="1242">
        <f t="shared" si="2020"/>
        <v>0</v>
      </c>
      <c r="CF181" s="1242">
        <f t="shared" si="2020"/>
        <v>0</v>
      </c>
      <c r="CG181" s="1242">
        <f t="shared" si="2020"/>
        <v>0</v>
      </c>
      <c r="CH181" s="1242">
        <f t="shared" si="2020"/>
        <v>0</v>
      </c>
      <c r="CI181" s="1242">
        <f t="shared" si="2020"/>
        <v>0</v>
      </c>
      <c r="CJ181" s="1242">
        <f t="shared" si="2020"/>
        <v>0</v>
      </c>
      <c r="CK181" s="1239">
        <f t="shared" si="2020"/>
        <v>0</v>
      </c>
      <c r="CL181" s="1240">
        <f t="shared" si="2020"/>
        <v>0</v>
      </c>
      <c r="CM181" s="1241">
        <f t="shared" si="2020"/>
        <v>0</v>
      </c>
      <c r="CN181" s="1242">
        <f t="shared" si="2020"/>
        <v>0</v>
      </c>
      <c r="CO181" s="1242">
        <f t="shared" si="2020"/>
        <v>0</v>
      </c>
      <c r="CP181" s="1242">
        <f t="shared" si="2020"/>
        <v>0</v>
      </c>
      <c r="CQ181" s="1242">
        <f t="shared" si="2020"/>
        <v>0</v>
      </c>
      <c r="CR181" s="1243">
        <f t="shared" si="2020"/>
        <v>0</v>
      </c>
      <c r="CS181" s="1243">
        <f t="shared" si="2020"/>
        <v>0</v>
      </c>
      <c r="CT181" s="1243">
        <f t="shared" si="2020"/>
        <v>0</v>
      </c>
      <c r="CU181" s="1243">
        <f t="shared" si="2020"/>
        <v>0</v>
      </c>
      <c r="CV181" s="1243">
        <f t="shared" si="2020"/>
        <v>0</v>
      </c>
      <c r="CW181" s="1243">
        <f t="shared" si="2020"/>
        <v>0</v>
      </c>
      <c r="CX181" s="1243">
        <f t="shared" si="2020"/>
        <v>0</v>
      </c>
      <c r="CY181" s="1243">
        <f t="shared" si="2020"/>
        <v>0</v>
      </c>
      <c r="CZ181" s="1244">
        <f t="shared" si="2020"/>
        <v>0</v>
      </c>
      <c r="DA181" s="1244">
        <f t="shared" si="2020"/>
        <v>5.0000000000000001E-4</v>
      </c>
      <c r="DB181" s="1244">
        <f t="shared" si="2020"/>
        <v>9.0000000000000006E-5</v>
      </c>
      <c r="DC181" s="1244">
        <f t="shared" si="2020"/>
        <v>0</v>
      </c>
      <c r="DD181" s="1244">
        <f t="shared" si="2020"/>
        <v>0</v>
      </c>
      <c r="DE181" s="1244">
        <f t="shared" si="2020"/>
        <v>0</v>
      </c>
      <c r="DF181" s="1244">
        <f t="shared" si="2020"/>
        <v>0</v>
      </c>
      <c r="DG181" s="1244">
        <f t="shared" si="2020"/>
        <v>0</v>
      </c>
      <c r="DH181" s="1244">
        <f t="shared" si="2020"/>
        <v>0</v>
      </c>
      <c r="DI181" s="1244">
        <f t="shared" si="2020"/>
        <v>0</v>
      </c>
      <c r="DJ181" s="1244">
        <f t="shared" si="2020"/>
        <v>0</v>
      </c>
      <c r="DK181" s="1244">
        <f t="shared" si="2020"/>
        <v>0</v>
      </c>
      <c r="DL181" s="1244">
        <f t="shared" si="2020"/>
        <v>0</v>
      </c>
      <c r="DM181" s="1244">
        <f t="shared" si="2020"/>
        <v>0</v>
      </c>
      <c r="DN181" s="933"/>
      <c r="DT181" s="739"/>
      <c r="EM181" s="898"/>
      <c r="EN181" s="898"/>
      <c r="EO181" s="898"/>
      <c r="EP181" s="898"/>
      <c r="EQ181" s="898"/>
      <c r="ER181" s="898"/>
      <c r="ES181" s="898"/>
      <c r="ET181" s="898"/>
      <c r="EU181" s="898"/>
      <c r="EV181" s="898"/>
      <c r="EW181" s="898"/>
      <c r="EX181" s="898"/>
      <c r="EY181" s="898"/>
      <c r="EZ181" s="1348" t="str">
        <f t="shared" si="1906"/>
        <v>GH Diamond Nectar</v>
      </c>
      <c r="FA181" s="1224">
        <f t="shared" si="1907"/>
        <v>0</v>
      </c>
      <c r="FB181" s="1224">
        <f t="shared" si="1908"/>
        <v>0</v>
      </c>
      <c r="FC181" s="1224">
        <f t="shared" si="1909"/>
        <v>0</v>
      </c>
      <c r="FD181" s="544">
        <f t="shared" si="1910"/>
        <v>0</v>
      </c>
      <c r="FE181" s="544">
        <f t="shared" si="1911"/>
        <v>0</v>
      </c>
      <c r="FF181" s="324">
        <f t="shared" si="1912"/>
        <v>0</v>
      </c>
      <c r="FG181" s="549">
        <f t="shared" si="1913"/>
        <v>0</v>
      </c>
      <c r="FH181" s="549">
        <f t="shared" si="1914"/>
        <v>0</v>
      </c>
      <c r="FI181" s="549">
        <f t="shared" si="1915"/>
        <v>0</v>
      </c>
      <c r="FJ181" s="549">
        <f t="shared" si="1916"/>
        <v>0</v>
      </c>
      <c r="FK181" s="549">
        <f t="shared" si="1917"/>
        <v>0</v>
      </c>
      <c r="FL181" s="549">
        <f t="shared" si="1918"/>
        <v>0</v>
      </c>
      <c r="FM181" s="549">
        <f t="shared" si="1919"/>
        <v>0</v>
      </c>
      <c r="FN181" s="549">
        <f t="shared" si="1920"/>
        <v>0</v>
      </c>
      <c r="FO181" s="1203">
        <f t="shared" si="1921"/>
        <v>0</v>
      </c>
      <c r="FP181" s="544">
        <f t="shared" si="1922"/>
        <v>0</v>
      </c>
      <c r="FQ181" s="324">
        <f t="shared" si="1923"/>
        <v>0</v>
      </c>
      <c r="FR181" s="548">
        <f t="shared" si="1924"/>
        <v>0</v>
      </c>
      <c r="FS181" s="548">
        <f t="shared" si="1925"/>
        <v>0</v>
      </c>
      <c r="FT181" s="548">
        <f t="shared" si="1996"/>
        <v>0</v>
      </c>
      <c r="FU181" s="548">
        <f t="shared" si="1926"/>
        <v>0</v>
      </c>
      <c r="FV181" s="928">
        <f t="shared" si="1927"/>
        <v>0</v>
      </c>
      <c r="FW181" s="928">
        <f t="shared" si="1928"/>
        <v>0</v>
      </c>
      <c r="FX181" s="928">
        <f t="shared" si="1929"/>
        <v>0</v>
      </c>
      <c r="FY181" s="928">
        <f t="shared" si="1930"/>
        <v>0</v>
      </c>
      <c r="FZ181" s="928">
        <f t="shared" si="1931"/>
        <v>0</v>
      </c>
      <c r="GA181" s="928">
        <f t="shared" si="1932"/>
        <v>0</v>
      </c>
      <c r="GB181" s="928">
        <f t="shared" si="1933"/>
        <v>0</v>
      </c>
      <c r="GC181" s="928">
        <f t="shared" si="1934"/>
        <v>0</v>
      </c>
      <c r="GD181" s="326">
        <f t="shared" si="1935"/>
        <v>0</v>
      </c>
      <c r="GE181" s="326">
        <f t="shared" si="1936"/>
        <v>0</v>
      </c>
      <c r="GF181" s="326">
        <f t="shared" si="1937"/>
        <v>0</v>
      </c>
      <c r="GG181" s="326">
        <f t="shared" si="1938"/>
        <v>0</v>
      </c>
      <c r="GH181" s="326">
        <f t="shared" si="1939"/>
        <v>0</v>
      </c>
      <c r="GI181" s="326">
        <f t="shared" si="1940"/>
        <v>0</v>
      </c>
      <c r="GJ181" s="326">
        <f t="shared" si="1941"/>
        <v>0</v>
      </c>
      <c r="GK181" s="326">
        <f t="shared" si="1942"/>
        <v>0</v>
      </c>
      <c r="GL181" s="326">
        <f t="shared" si="1943"/>
        <v>0</v>
      </c>
      <c r="GM181" s="326">
        <f t="shared" si="1944"/>
        <v>0</v>
      </c>
      <c r="GN181" s="326">
        <f t="shared" si="1945"/>
        <v>0</v>
      </c>
      <c r="GO181" s="326">
        <f t="shared" si="1946"/>
        <v>0</v>
      </c>
      <c r="GP181" s="326">
        <f t="shared" si="1947"/>
        <v>0</v>
      </c>
      <c r="GQ181" s="326">
        <f t="shared" si="1948"/>
        <v>0</v>
      </c>
      <c r="GR181" s="899"/>
      <c r="GS181" s="899"/>
      <c r="GT181" s="899"/>
      <c r="GU181" s="899"/>
      <c r="GV181" s="899"/>
      <c r="GW181" s="899"/>
      <c r="GX181" s="899"/>
      <c r="GY181" s="899"/>
      <c r="GZ181" s="1374"/>
      <c r="HA181" s="1225">
        <f t="shared" si="1949"/>
        <v>0</v>
      </c>
      <c r="HB181" s="1225">
        <f t="shared" si="1950"/>
        <v>0</v>
      </c>
      <c r="HC181" s="1225">
        <f t="shared" si="1951"/>
        <v>0</v>
      </c>
      <c r="HD181" s="542">
        <f t="shared" si="1952"/>
        <v>0</v>
      </c>
      <c r="HE181" s="542">
        <f t="shared" si="1953"/>
        <v>0</v>
      </c>
      <c r="HF181" s="321">
        <f t="shared" si="1954"/>
        <v>0</v>
      </c>
      <c r="HG181" s="547">
        <f t="shared" si="1955"/>
        <v>0</v>
      </c>
      <c r="HH181" s="547">
        <f t="shared" si="1956"/>
        <v>0</v>
      </c>
      <c r="HI181" s="547">
        <f t="shared" si="1957"/>
        <v>0</v>
      </c>
      <c r="HJ181" s="547">
        <f t="shared" si="1958"/>
        <v>0</v>
      </c>
      <c r="HK181" s="547">
        <f t="shared" si="1959"/>
        <v>0</v>
      </c>
      <c r="HL181" s="547">
        <f t="shared" si="1960"/>
        <v>0</v>
      </c>
      <c r="HM181" s="547">
        <f t="shared" si="1961"/>
        <v>0</v>
      </c>
      <c r="HN181" s="547">
        <f t="shared" si="1962"/>
        <v>0</v>
      </c>
      <c r="HO181" s="1225">
        <f t="shared" si="1963"/>
        <v>0</v>
      </c>
      <c r="HP181" s="542">
        <f t="shared" si="1964"/>
        <v>0</v>
      </c>
      <c r="HQ181" s="321">
        <f t="shared" si="1965"/>
        <v>0</v>
      </c>
      <c r="HR181" s="547">
        <f t="shared" si="1966"/>
        <v>0</v>
      </c>
      <c r="HS181" s="547">
        <f t="shared" si="1967"/>
        <v>0</v>
      </c>
      <c r="HT181" s="547">
        <f t="shared" si="1968"/>
        <v>0</v>
      </c>
      <c r="HU181" s="547">
        <f t="shared" si="1969"/>
        <v>0</v>
      </c>
      <c r="HV181" s="931">
        <f t="shared" si="1970"/>
        <v>0</v>
      </c>
      <c r="HW181" s="931">
        <f t="shared" si="1971"/>
        <v>0</v>
      </c>
      <c r="HX181" s="931">
        <f t="shared" si="1972"/>
        <v>0</v>
      </c>
      <c r="HY181" s="931">
        <f t="shared" si="1973"/>
        <v>0</v>
      </c>
      <c r="HZ181" s="931">
        <f t="shared" si="1974"/>
        <v>0</v>
      </c>
      <c r="IA181" s="931">
        <f t="shared" si="1975"/>
        <v>0</v>
      </c>
      <c r="IB181" s="931">
        <f t="shared" si="1976"/>
        <v>0</v>
      </c>
      <c r="IC181" s="931">
        <f t="shared" si="1977"/>
        <v>0</v>
      </c>
      <c r="ID181" s="1226">
        <f t="shared" si="1978"/>
        <v>0</v>
      </c>
      <c r="IE181" s="1226">
        <f t="shared" si="1979"/>
        <v>0</v>
      </c>
      <c r="IF181" s="1226">
        <f t="shared" si="1980"/>
        <v>0</v>
      </c>
      <c r="IG181" s="1226">
        <f t="shared" si="1981"/>
        <v>0</v>
      </c>
      <c r="IH181" s="1226">
        <f t="shared" si="1982"/>
        <v>0</v>
      </c>
      <c r="II181" s="1226">
        <f t="shared" si="1983"/>
        <v>0</v>
      </c>
      <c r="IJ181" s="1226">
        <f t="shared" si="1984"/>
        <v>0</v>
      </c>
      <c r="IK181" s="1226">
        <f t="shared" si="1985"/>
        <v>0</v>
      </c>
      <c r="IL181" s="1226">
        <f t="shared" si="1986"/>
        <v>0</v>
      </c>
      <c r="IM181" s="1226">
        <f t="shared" si="1987"/>
        <v>0</v>
      </c>
      <c r="IN181" s="1226">
        <f t="shared" si="1988"/>
        <v>0</v>
      </c>
      <c r="IO181" s="1226">
        <f t="shared" si="1989"/>
        <v>0</v>
      </c>
      <c r="IP181" s="1226">
        <f t="shared" si="1990"/>
        <v>0</v>
      </c>
      <c r="IQ181" s="1226">
        <f t="shared" si="1991"/>
        <v>0</v>
      </c>
      <c r="IR181" s="902"/>
      <c r="IS181" s="902"/>
      <c r="IT181" s="902"/>
      <c r="IU181" s="902"/>
      <c r="IV181" s="902"/>
      <c r="IW181" s="902"/>
      <c r="IX181" s="902"/>
      <c r="IY181" s="902"/>
      <c r="IZ181" s="1365"/>
      <c r="JA181" s="1231">
        <f t="shared" ref="JA181:KQ181" si="2021">SUM(BW181*$DP$21)</f>
        <v>0</v>
      </c>
      <c r="JB181" s="1231">
        <f t="shared" si="2021"/>
        <v>0</v>
      </c>
      <c r="JC181" s="1231">
        <f t="shared" si="2021"/>
        <v>0</v>
      </c>
      <c r="JD181" s="942">
        <f t="shared" si="2021"/>
        <v>38</v>
      </c>
      <c r="JE181" s="942">
        <f t="shared" si="2021"/>
        <v>0</v>
      </c>
      <c r="JF181" s="943">
        <f t="shared" si="2021"/>
        <v>38</v>
      </c>
      <c r="JG181" s="944">
        <f t="shared" si="2021"/>
        <v>0</v>
      </c>
      <c r="JH181" s="944">
        <f t="shared" si="2021"/>
        <v>0</v>
      </c>
      <c r="JI181" s="944">
        <f t="shared" si="2021"/>
        <v>0</v>
      </c>
      <c r="JJ181" s="944">
        <f t="shared" si="2021"/>
        <v>0</v>
      </c>
      <c r="JK181" s="944">
        <f t="shared" si="2021"/>
        <v>0</v>
      </c>
      <c r="JL181" s="944">
        <f t="shared" si="2021"/>
        <v>0</v>
      </c>
      <c r="JM181" s="944">
        <f t="shared" si="2021"/>
        <v>0</v>
      </c>
      <c r="JN181" s="944">
        <f t="shared" si="2021"/>
        <v>0</v>
      </c>
      <c r="JO181" s="1231">
        <f t="shared" si="2021"/>
        <v>0</v>
      </c>
      <c r="JP181" s="942">
        <f t="shared" si="2021"/>
        <v>0</v>
      </c>
      <c r="JQ181" s="943">
        <f t="shared" si="2021"/>
        <v>0</v>
      </c>
      <c r="JR181" s="944">
        <f t="shared" si="2021"/>
        <v>0</v>
      </c>
      <c r="JS181" s="944">
        <f t="shared" si="2021"/>
        <v>0</v>
      </c>
      <c r="JT181" s="944">
        <f t="shared" si="2021"/>
        <v>0</v>
      </c>
      <c r="JU181" s="944">
        <f t="shared" si="2021"/>
        <v>0</v>
      </c>
      <c r="JV181" s="945">
        <f t="shared" si="2021"/>
        <v>0</v>
      </c>
      <c r="JW181" s="945">
        <f t="shared" si="2021"/>
        <v>0</v>
      </c>
      <c r="JX181" s="945">
        <f t="shared" si="2021"/>
        <v>0</v>
      </c>
      <c r="JY181" s="945">
        <f t="shared" si="2021"/>
        <v>0</v>
      </c>
      <c r="JZ181" s="945">
        <f t="shared" si="2021"/>
        <v>0</v>
      </c>
      <c r="KA181" s="945">
        <f t="shared" si="2021"/>
        <v>0</v>
      </c>
      <c r="KB181" s="945">
        <f t="shared" si="2021"/>
        <v>0</v>
      </c>
      <c r="KC181" s="945">
        <f t="shared" si="2021"/>
        <v>0</v>
      </c>
      <c r="KD181" s="946">
        <f t="shared" si="2021"/>
        <v>0</v>
      </c>
      <c r="KE181" s="946">
        <f t="shared" si="2021"/>
        <v>1.9000000000000001</v>
      </c>
      <c r="KF181" s="946">
        <f t="shared" si="2021"/>
        <v>0.34200000000000003</v>
      </c>
      <c r="KG181" s="946">
        <f t="shared" si="2021"/>
        <v>0</v>
      </c>
      <c r="KH181" s="946">
        <f t="shared" si="2021"/>
        <v>0</v>
      </c>
      <c r="KI181" s="946">
        <f t="shared" si="2021"/>
        <v>0</v>
      </c>
      <c r="KJ181" s="946">
        <f t="shared" si="2021"/>
        <v>0</v>
      </c>
      <c r="KK181" s="946">
        <f t="shared" si="2021"/>
        <v>0</v>
      </c>
      <c r="KL181" s="946">
        <f t="shared" si="2021"/>
        <v>0</v>
      </c>
      <c r="KM181" s="946">
        <f t="shared" si="2021"/>
        <v>0</v>
      </c>
      <c r="KN181" s="946">
        <f t="shared" si="2021"/>
        <v>0</v>
      </c>
      <c r="KO181" s="946">
        <f t="shared" si="2021"/>
        <v>0</v>
      </c>
      <c r="KP181" s="946">
        <f t="shared" si="2021"/>
        <v>0</v>
      </c>
      <c r="KQ181" s="946">
        <f t="shared" si="2021"/>
        <v>0</v>
      </c>
      <c r="KR181" s="898"/>
      <c r="KS181" s="898"/>
      <c r="KT181" s="898"/>
      <c r="KU181" s="898"/>
      <c r="KV181" s="898"/>
      <c r="KW181" s="898"/>
      <c r="KX181" s="898"/>
      <c r="KY181" s="898"/>
      <c r="KZ181" s="1363"/>
      <c r="LA181" s="1217">
        <f t="shared" ref="LA181:MM181" si="2022">SUM(JA181/$DO$21)</f>
        <v>0</v>
      </c>
      <c r="LB181" s="1217">
        <f t="shared" si="2022"/>
        <v>0</v>
      </c>
      <c r="LC181" s="1217">
        <f t="shared" si="2022"/>
        <v>0</v>
      </c>
      <c r="LD181" s="545">
        <f t="shared" si="2022"/>
        <v>10.039630118890356</v>
      </c>
      <c r="LE181" s="545">
        <f t="shared" si="2022"/>
        <v>0</v>
      </c>
      <c r="LF181" s="329">
        <f t="shared" si="2022"/>
        <v>10.039630118890356</v>
      </c>
      <c r="LG181" s="550">
        <f t="shared" si="2022"/>
        <v>0</v>
      </c>
      <c r="LH181" s="550">
        <f t="shared" si="2022"/>
        <v>0</v>
      </c>
      <c r="LI181" s="550">
        <f t="shared" si="2022"/>
        <v>0</v>
      </c>
      <c r="LJ181" s="550">
        <f t="shared" si="2022"/>
        <v>0</v>
      </c>
      <c r="LK181" s="550">
        <f t="shared" si="2022"/>
        <v>0</v>
      </c>
      <c r="LL181" s="550">
        <f t="shared" si="2022"/>
        <v>0</v>
      </c>
      <c r="LM181" s="550">
        <f t="shared" si="2022"/>
        <v>0</v>
      </c>
      <c r="LN181" s="550">
        <f t="shared" si="2022"/>
        <v>0</v>
      </c>
      <c r="LO181" s="1217">
        <f t="shared" si="2022"/>
        <v>0</v>
      </c>
      <c r="LP181" s="1217">
        <f t="shared" si="2022"/>
        <v>0</v>
      </c>
      <c r="LQ181" s="1217">
        <f t="shared" si="2022"/>
        <v>0</v>
      </c>
      <c r="LR181" s="550">
        <f t="shared" si="2022"/>
        <v>0</v>
      </c>
      <c r="LS181" s="550">
        <f t="shared" si="2022"/>
        <v>0</v>
      </c>
      <c r="LT181" s="550">
        <f t="shared" si="2022"/>
        <v>0</v>
      </c>
      <c r="LU181" s="550">
        <f t="shared" si="2022"/>
        <v>0</v>
      </c>
      <c r="LV181" s="932">
        <f t="shared" si="2022"/>
        <v>0</v>
      </c>
      <c r="LW181" s="932">
        <f t="shared" si="2022"/>
        <v>0</v>
      </c>
      <c r="LX181" s="932">
        <f t="shared" si="2022"/>
        <v>0</v>
      </c>
      <c r="LY181" s="932">
        <f t="shared" si="2022"/>
        <v>0</v>
      </c>
      <c r="LZ181" s="932">
        <f t="shared" si="2022"/>
        <v>0</v>
      </c>
      <c r="MA181" s="932">
        <f t="shared" si="2022"/>
        <v>0</v>
      </c>
      <c r="MB181" s="932">
        <f t="shared" si="2022"/>
        <v>0</v>
      </c>
      <c r="MC181" s="932">
        <f t="shared" si="2022"/>
        <v>0</v>
      </c>
      <c r="MD181" s="932">
        <f t="shared" si="2022"/>
        <v>0</v>
      </c>
      <c r="ME181" s="327">
        <f t="shared" si="2022"/>
        <v>0.50198150594451785</v>
      </c>
      <c r="MF181" s="327">
        <f t="shared" si="2022"/>
        <v>9.0356671070013217E-2</v>
      </c>
      <c r="MG181" s="327">
        <f t="shared" si="2022"/>
        <v>0</v>
      </c>
      <c r="MH181" s="327">
        <f t="shared" si="2022"/>
        <v>0</v>
      </c>
      <c r="MI181" s="327">
        <f t="shared" si="2022"/>
        <v>0</v>
      </c>
      <c r="MJ181" s="327">
        <f t="shared" si="2022"/>
        <v>0</v>
      </c>
      <c r="MK181" s="327">
        <f t="shared" si="2022"/>
        <v>0</v>
      </c>
      <c r="ML181" s="327">
        <f t="shared" si="2022"/>
        <v>0</v>
      </c>
      <c r="MM181" s="327">
        <f t="shared" si="2022"/>
        <v>0</v>
      </c>
      <c r="MN181" s="327">
        <f t="shared" ref="MN181:MP181" si="2023">SUM(KN181/$DO$21)</f>
        <v>0</v>
      </c>
      <c r="MO181" s="327">
        <f t="shared" si="2023"/>
        <v>0</v>
      </c>
      <c r="MP181" s="327">
        <f t="shared" si="2023"/>
        <v>0</v>
      </c>
      <c r="MQ181" s="327">
        <f>SUM(KQ181/$DO$21)</f>
        <v>0</v>
      </c>
    </row>
    <row r="182" spans="1:355" s="317" customFormat="1" ht="15" hidden="1" customHeight="1" outlineLevel="1" thickTop="1" thickBot="1" x14ac:dyDescent="0.3">
      <c r="A182" s="381"/>
      <c r="B182" s="1915" t="s">
        <v>964</v>
      </c>
      <c r="C182" s="1916"/>
      <c r="D182" s="655"/>
      <c r="E182" s="766"/>
      <c r="F182" s="757"/>
      <c r="G182" s="632"/>
      <c r="H182" s="633"/>
      <c r="I182" s="634"/>
      <c r="J182" s="820"/>
      <c r="K182" s="757"/>
      <c r="L182" s="878" t="s">
        <v>649</v>
      </c>
      <c r="M182" s="813"/>
      <c r="N182" s="814"/>
      <c r="O182" s="1537"/>
      <c r="P182" s="815"/>
      <c r="Q182" s="813"/>
      <c r="R182" s="814"/>
      <c r="S182" s="1537"/>
      <c r="T182" s="815"/>
      <c r="U182" s="813"/>
      <c r="V182" s="814"/>
      <c r="W182" s="1537"/>
      <c r="X182" s="815"/>
      <c r="Y182" s="813"/>
      <c r="Z182" s="814"/>
      <c r="AA182" s="1537"/>
      <c r="AB182" s="815"/>
      <c r="AC182" s="813"/>
      <c r="AD182" s="814"/>
      <c r="AE182" s="1537"/>
      <c r="AF182" s="815"/>
      <c r="AG182" s="813"/>
      <c r="AH182" s="814"/>
      <c r="AI182" s="1537"/>
      <c r="AJ182" s="815"/>
      <c r="AK182" s="813"/>
      <c r="AL182" s="814"/>
      <c r="AM182" s="1537"/>
      <c r="AN182" s="815"/>
      <c r="AO182" s="813"/>
      <c r="AP182" s="814"/>
      <c r="AQ182" s="1537"/>
      <c r="AR182" s="815"/>
      <c r="AS182" s="813"/>
      <c r="AT182" s="814"/>
      <c r="AU182" s="1537"/>
      <c r="AV182" s="815"/>
      <c r="AW182" s="813"/>
      <c r="AX182" s="814"/>
      <c r="AY182" s="1537"/>
      <c r="AZ182" s="815"/>
      <c r="BA182" s="813"/>
      <c r="BB182" s="816"/>
      <c r="BC182" s="757"/>
      <c r="BD182" s="815"/>
      <c r="BE182" s="813"/>
      <c r="BF182" s="757"/>
      <c r="BG182" s="815"/>
      <c r="BH182" s="815"/>
      <c r="BI182" s="815"/>
      <c r="BJ182" s="815"/>
      <c r="BK182" s="816"/>
      <c r="BL182" s="1586"/>
      <c r="BM182" s="1585"/>
      <c r="BN182" s="1586"/>
      <c r="BO182" s="1586"/>
      <c r="BP182" s="1587"/>
      <c r="BQ182" s="1484"/>
      <c r="BR182" s="734">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692">
        <f t="shared" si="1904"/>
        <v>0</v>
      </c>
      <c r="BT182" s="693">
        <f>AR171</f>
        <v>0</v>
      </c>
      <c r="BU182" s="1146">
        <f>$BU$22</f>
        <v>0</v>
      </c>
      <c r="BV182" s="694">
        <f>$BV$22</f>
        <v>0</v>
      </c>
      <c r="BW182" s="1239">
        <f>BW$22</f>
        <v>0</v>
      </c>
      <c r="BX182" s="1239">
        <f t="shared" ref="BX182:DM182" si="2024">BX$22</f>
        <v>0</v>
      </c>
      <c r="BY182" s="1239">
        <f t="shared" si="2024"/>
        <v>0</v>
      </c>
      <c r="BZ182" s="1240">
        <f t="shared" si="2024"/>
        <v>0</v>
      </c>
      <c r="CA182" s="1240">
        <f t="shared" si="2024"/>
        <v>0</v>
      </c>
      <c r="CB182" s="1241">
        <f t="shared" si="2024"/>
        <v>0</v>
      </c>
      <c r="CC182" s="1242">
        <f t="shared" si="2024"/>
        <v>0</v>
      </c>
      <c r="CD182" s="1242">
        <f t="shared" si="2024"/>
        <v>0</v>
      </c>
      <c r="CE182" s="1242">
        <f t="shared" si="2024"/>
        <v>0</v>
      </c>
      <c r="CF182" s="1242">
        <f t="shared" si="2024"/>
        <v>0</v>
      </c>
      <c r="CG182" s="1242">
        <f t="shared" si="2024"/>
        <v>0</v>
      </c>
      <c r="CH182" s="1242">
        <f t="shared" si="2024"/>
        <v>0</v>
      </c>
      <c r="CI182" s="1242">
        <f t="shared" si="2024"/>
        <v>0</v>
      </c>
      <c r="CJ182" s="1242">
        <f t="shared" si="2024"/>
        <v>0</v>
      </c>
      <c r="CK182" s="1239">
        <f t="shared" si="2024"/>
        <v>0</v>
      </c>
      <c r="CL182" s="1240">
        <f t="shared" si="2024"/>
        <v>0</v>
      </c>
      <c r="CM182" s="1241">
        <f t="shared" si="2024"/>
        <v>0</v>
      </c>
      <c r="CN182" s="1242">
        <f t="shared" si="2024"/>
        <v>0</v>
      </c>
      <c r="CO182" s="1242">
        <f t="shared" si="2024"/>
        <v>0</v>
      </c>
      <c r="CP182" s="1242">
        <f t="shared" si="2024"/>
        <v>0</v>
      </c>
      <c r="CQ182" s="1242">
        <f t="shared" si="2024"/>
        <v>0</v>
      </c>
      <c r="CR182" s="1243">
        <f t="shared" si="2024"/>
        <v>0</v>
      </c>
      <c r="CS182" s="1243">
        <f t="shared" si="2024"/>
        <v>0</v>
      </c>
      <c r="CT182" s="1243">
        <f t="shared" si="2024"/>
        <v>0</v>
      </c>
      <c r="CU182" s="1243">
        <f t="shared" si="2024"/>
        <v>0</v>
      </c>
      <c r="CV182" s="1243">
        <f t="shared" si="2024"/>
        <v>0</v>
      </c>
      <c r="CW182" s="1243">
        <f t="shared" si="2024"/>
        <v>0</v>
      </c>
      <c r="CX182" s="1243">
        <f t="shared" si="2024"/>
        <v>0</v>
      </c>
      <c r="CY182" s="1243">
        <f t="shared" si="2024"/>
        <v>0</v>
      </c>
      <c r="CZ182" s="1244">
        <f t="shared" si="2024"/>
        <v>0</v>
      </c>
      <c r="DA182" s="1244">
        <f t="shared" si="2024"/>
        <v>0</v>
      </c>
      <c r="DB182" s="1244">
        <f t="shared" si="2024"/>
        <v>0</v>
      </c>
      <c r="DC182" s="1244">
        <f t="shared" si="2024"/>
        <v>0</v>
      </c>
      <c r="DD182" s="1244">
        <f t="shared" si="2024"/>
        <v>0</v>
      </c>
      <c r="DE182" s="1244">
        <f t="shared" si="2024"/>
        <v>0</v>
      </c>
      <c r="DF182" s="1244">
        <f t="shared" si="2024"/>
        <v>0</v>
      </c>
      <c r="DG182" s="1244">
        <f t="shared" si="2024"/>
        <v>0</v>
      </c>
      <c r="DH182" s="1244">
        <f t="shared" si="2024"/>
        <v>0</v>
      </c>
      <c r="DI182" s="1244">
        <f t="shared" si="2024"/>
        <v>0</v>
      </c>
      <c r="DJ182" s="1244">
        <f t="shared" si="2024"/>
        <v>0</v>
      </c>
      <c r="DK182" s="1244">
        <f t="shared" si="2024"/>
        <v>0</v>
      </c>
      <c r="DL182" s="1244">
        <f t="shared" si="2024"/>
        <v>0</v>
      </c>
      <c r="DM182" s="1244">
        <f t="shared" si="2024"/>
        <v>0</v>
      </c>
      <c r="DN182" s="933"/>
      <c r="DT182" s="739"/>
      <c r="EM182" s="898"/>
      <c r="EN182" s="898"/>
      <c r="EO182" s="898"/>
      <c r="EP182" s="898"/>
      <c r="EQ182" s="898"/>
      <c r="ER182" s="898"/>
      <c r="ES182" s="898"/>
      <c r="ET182" s="898"/>
      <c r="EU182" s="898"/>
      <c r="EV182" s="898"/>
      <c r="EW182" s="898"/>
      <c r="EX182" s="898"/>
      <c r="EY182" s="898"/>
      <c r="EZ182" s="1348">
        <f t="shared" si="1906"/>
        <v>0</v>
      </c>
      <c r="FA182" s="1224">
        <f t="shared" si="1907"/>
        <v>0</v>
      </c>
      <c r="FB182" s="1224">
        <f t="shared" si="1908"/>
        <v>0</v>
      </c>
      <c r="FC182" s="1224">
        <f t="shared" si="1909"/>
        <v>0</v>
      </c>
      <c r="FD182" s="544">
        <f t="shared" si="1910"/>
        <v>0</v>
      </c>
      <c r="FE182" s="544">
        <f t="shared" si="1911"/>
        <v>0</v>
      </c>
      <c r="FF182" s="324">
        <f t="shared" si="1912"/>
        <v>0</v>
      </c>
      <c r="FG182" s="549">
        <f t="shared" si="1913"/>
        <v>0</v>
      </c>
      <c r="FH182" s="549">
        <f t="shared" si="1914"/>
        <v>0</v>
      </c>
      <c r="FI182" s="549">
        <f t="shared" si="1915"/>
        <v>0</v>
      </c>
      <c r="FJ182" s="549">
        <f t="shared" si="1916"/>
        <v>0</v>
      </c>
      <c r="FK182" s="549">
        <f t="shared" si="1917"/>
        <v>0</v>
      </c>
      <c r="FL182" s="549">
        <f t="shared" si="1918"/>
        <v>0</v>
      </c>
      <c r="FM182" s="549">
        <f t="shared" si="1919"/>
        <v>0</v>
      </c>
      <c r="FN182" s="549">
        <f t="shared" si="1920"/>
        <v>0</v>
      </c>
      <c r="FO182" s="1203">
        <f t="shared" si="1921"/>
        <v>0</v>
      </c>
      <c r="FP182" s="544">
        <f t="shared" si="1922"/>
        <v>0</v>
      </c>
      <c r="FQ182" s="324">
        <f t="shared" si="1923"/>
        <v>0</v>
      </c>
      <c r="FR182" s="548">
        <f t="shared" si="1924"/>
        <v>0</v>
      </c>
      <c r="FS182" s="548">
        <f t="shared" si="1925"/>
        <v>0</v>
      </c>
      <c r="FT182" s="548">
        <f t="shared" si="1996"/>
        <v>0</v>
      </c>
      <c r="FU182" s="548">
        <f t="shared" si="1926"/>
        <v>0</v>
      </c>
      <c r="FV182" s="928">
        <f t="shared" si="1927"/>
        <v>0</v>
      </c>
      <c r="FW182" s="928">
        <f t="shared" si="1928"/>
        <v>0</v>
      </c>
      <c r="FX182" s="928">
        <f t="shared" si="1929"/>
        <v>0</v>
      </c>
      <c r="FY182" s="928">
        <f t="shared" si="1930"/>
        <v>0</v>
      </c>
      <c r="FZ182" s="928">
        <f t="shared" si="1931"/>
        <v>0</v>
      </c>
      <c r="GA182" s="928">
        <f t="shared" si="1932"/>
        <v>0</v>
      </c>
      <c r="GB182" s="928">
        <f t="shared" si="1933"/>
        <v>0</v>
      </c>
      <c r="GC182" s="928">
        <f t="shared" si="1934"/>
        <v>0</v>
      </c>
      <c r="GD182" s="326">
        <f t="shared" si="1935"/>
        <v>0</v>
      </c>
      <c r="GE182" s="326">
        <f t="shared" si="1936"/>
        <v>0</v>
      </c>
      <c r="GF182" s="326">
        <f t="shared" si="1937"/>
        <v>0</v>
      </c>
      <c r="GG182" s="326">
        <f t="shared" si="1938"/>
        <v>0</v>
      </c>
      <c r="GH182" s="326">
        <f t="shared" si="1939"/>
        <v>0</v>
      </c>
      <c r="GI182" s="326">
        <f t="shared" si="1940"/>
        <v>0</v>
      </c>
      <c r="GJ182" s="326">
        <f t="shared" si="1941"/>
        <v>0</v>
      </c>
      <c r="GK182" s="326">
        <f t="shared" si="1942"/>
        <v>0</v>
      </c>
      <c r="GL182" s="326">
        <f t="shared" si="1943"/>
        <v>0</v>
      </c>
      <c r="GM182" s="326">
        <f t="shared" si="1944"/>
        <v>0</v>
      </c>
      <c r="GN182" s="326">
        <f t="shared" si="1945"/>
        <v>0</v>
      </c>
      <c r="GO182" s="326">
        <f t="shared" si="1946"/>
        <v>0</v>
      </c>
      <c r="GP182" s="326">
        <f t="shared" si="1947"/>
        <v>0</v>
      </c>
      <c r="GQ182" s="326">
        <f t="shared" si="1948"/>
        <v>0</v>
      </c>
      <c r="GR182" s="898"/>
      <c r="GS182" s="898"/>
      <c r="GT182" s="898"/>
      <c r="GU182" s="898"/>
      <c r="GV182" s="898"/>
      <c r="GW182" s="898"/>
      <c r="GX182" s="898"/>
      <c r="GY182" s="898"/>
      <c r="GZ182" s="1375"/>
      <c r="HA182" s="1225">
        <f t="shared" si="1949"/>
        <v>0</v>
      </c>
      <c r="HB182" s="1225">
        <f t="shared" si="1950"/>
        <v>0</v>
      </c>
      <c r="HC182" s="1225">
        <f t="shared" si="1951"/>
        <v>0</v>
      </c>
      <c r="HD182" s="542">
        <f t="shared" si="1952"/>
        <v>0</v>
      </c>
      <c r="HE182" s="542">
        <f t="shared" si="1953"/>
        <v>0</v>
      </c>
      <c r="HF182" s="321">
        <f t="shared" si="1954"/>
        <v>0</v>
      </c>
      <c r="HG182" s="547">
        <f t="shared" si="1955"/>
        <v>0</v>
      </c>
      <c r="HH182" s="547">
        <f t="shared" si="1956"/>
        <v>0</v>
      </c>
      <c r="HI182" s="547">
        <f t="shared" si="1957"/>
        <v>0</v>
      </c>
      <c r="HJ182" s="547">
        <f t="shared" si="1958"/>
        <v>0</v>
      </c>
      <c r="HK182" s="547">
        <f t="shared" si="1959"/>
        <v>0</v>
      </c>
      <c r="HL182" s="547">
        <f t="shared" si="1960"/>
        <v>0</v>
      </c>
      <c r="HM182" s="547">
        <f t="shared" si="1961"/>
        <v>0</v>
      </c>
      <c r="HN182" s="547">
        <f t="shared" si="1962"/>
        <v>0</v>
      </c>
      <c r="HO182" s="1225">
        <f t="shared" si="1963"/>
        <v>0</v>
      </c>
      <c r="HP182" s="542">
        <f t="shared" si="1964"/>
        <v>0</v>
      </c>
      <c r="HQ182" s="321">
        <f t="shared" si="1965"/>
        <v>0</v>
      </c>
      <c r="HR182" s="547">
        <f t="shared" si="1966"/>
        <v>0</v>
      </c>
      <c r="HS182" s="547">
        <f t="shared" si="1967"/>
        <v>0</v>
      </c>
      <c r="HT182" s="547">
        <f t="shared" si="1968"/>
        <v>0</v>
      </c>
      <c r="HU182" s="547">
        <f t="shared" si="1969"/>
        <v>0</v>
      </c>
      <c r="HV182" s="931">
        <f t="shared" si="1970"/>
        <v>0</v>
      </c>
      <c r="HW182" s="931">
        <f t="shared" si="1971"/>
        <v>0</v>
      </c>
      <c r="HX182" s="931">
        <f t="shared" si="1972"/>
        <v>0</v>
      </c>
      <c r="HY182" s="931">
        <f t="shared" si="1973"/>
        <v>0</v>
      </c>
      <c r="HZ182" s="931">
        <f t="shared" si="1974"/>
        <v>0</v>
      </c>
      <c r="IA182" s="931">
        <f t="shared" si="1975"/>
        <v>0</v>
      </c>
      <c r="IB182" s="931">
        <f t="shared" si="1976"/>
        <v>0</v>
      </c>
      <c r="IC182" s="931">
        <f t="shared" si="1977"/>
        <v>0</v>
      </c>
      <c r="ID182" s="1226">
        <f t="shared" si="1978"/>
        <v>0</v>
      </c>
      <c r="IE182" s="1226">
        <f t="shared" si="1979"/>
        <v>0</v>
      </c>
      <c r="IF182" s="1226">
        <f t="shared" si="1980"/>
        <v>0</v>
      </c>
      <c r="IG182" s="1226">
        <f t="shared" si="1981"/>
        <v>0</v>
      </c>
      <c r="IH182" s="1226">
        <f t="shared" si="1982"/>
        <v>0</v>
      </c>
      <c r="II182" s="1226">
        <f t="shared" si="1983"/>
        <v>0</v>
      </c>
      <c r="IJ182" s="1226">
        <f t="shared" si="1984"/>
        <v>0</v>
      </c>
      <c r="IK182" s="1226">
        <f t="shared" si="1985"/>
        <v>0</v>
      </c>
      <c r="IL182" s="1226">
        <f t="shared" si="1986"/>
        <v>0</v>
      </c>
      <c r="IM182" s="1226">
        <f t="shared" si="1987"/>
        <v>0</v>
      </c>
      <c r="IN182" s="1226">
        <f t="shared" si="1988"/>
        <v>0</v>
      </c>
      <c r="IO182" s="1226">
        <f t="shared" si="1989"/>
        <v>0</v>
      </c>
      <c r="IP182" s="1226">
        <f t="shared" si="1990"/>
        <v>0</v>
      </c>
      <c r="IQ182" s="1226">
        <f t="shared" si="1991"/>
        <v>0</v>
      </c>
      <c r="IR182" s="902"/>
      <c r="IS182" s="902"/>
      <c r="IT182" s="902"/>
      <c r="IU182" s="902"/>
      <c r="IV182" s="902"/>
      <c r="IW182" s="902"/>
      <c r="IX182" s="902"/>
      <c r="IY182" s="902"/>
      <c r="IZ182" s="1365"/>
      <c r="JA182" s="1231">
        <f t="shared" ref="JA182:KQ182" si="2025">SUM(BW182*$DP$22)</f>
        <v>0</v>
      </c>
      <c r="JB182" s="1231">
        <f t="shared" si="2025"/>
        <v>0</v>
      </c>
      <c r="JC182" s="1231">
        <f t="shared" si="2025"/>
        <v>0</v>
      </c>
      <c r="JD182" s="942">
        <f t="shared" si="2025"/>
        <v>0</v>
      </c>
      <c r="JE182" s="942">
        <f t="shared" si="2025"/>
        <v>0</v>
      </c>
      <c r="JF182" s="943">
        <f t="shared" si="2025"/>
        <v>0</v>
      </c>
      <c r="JG182" s="944">
        <f t="shared" si="2025"/>
        <v>0</v>
      </c>
      <c r="JH182" s="944">
        <f t="shared" si="2025"/>
        <v>0</v>
      </c>
      <c r="JI182" s="944">
        <f t="shared" si="2025"/>
        <v>0</v>
      </c>
      <c r="JJ182" s="944">
        <f t="shared" si="2025"/>
        <v>0</v>
      </c>
      <c r="JK182" s="944">
        <f t="shared" si="2025"/>
        <v>0</v>
      </c>
      <c r="JL182" s="944">
        <f t="shared" si="2025"/>
        <v>0</v>
      </c>
      <c r="JM182" s="944">
        <f t="shared" si="2025"/>
        <v>0</v>
      </c>
      <c r="JN182" s="944">
        <f t="shared" si="2025"/>
        <v>0</v>
      </c>
      <c r="JO182" s="1231">
        <f t="shared" si="2025"/>
        <v>0</v>
      </c>
      <c r="JP182" s="942">
        <f t="shared" si="2025"/>
        <v>0</v>
      </c>
      <c r="JQ182" s="943">
        <f t="shared" si="2025"/>
        <v>0</v>
      </c>
      <c r="JR182" s="944">
        <f t="shared" si="2025"/>
        <v>0</v>
      </c>
      <c r="JS182" s="944">
        <f t="shared" si="2025"/>
        <v>0</v>
      </c>
      <c r="JT182" s="944">
        <f t="shared" si="2025"/>
        <v>0</v>
      </c>
      <c r="JU182" s="944">
        <f t="shared" si="2025"/>
        <v>0</v>
      </c>
      <c r="JV182" s="945">
        <f t="shared" si="2025"/>
        <v>0</v>
      </c>
      <c r="JW182" s="945">
        <f t="shared" si="2025"/>
        <v>0</v>
      </c>
      <c r="JX182" s="945">
        <f t="shared" si="2025"/>
        <v>0</v>
      </c>
      <c r="JY182" s="945">
        <f t="shared" si="2025"/>
        <v>0</v>
      </c>
      <c r="JZ182" s="945">
        <f t="shared" si="2025"/>
        <v>0</v>
      </c>
      <c r="KA182" s="945">
        <f t="shared" si="2025"/>
        <v>0</v>
      </c>
      <c r="KB182" s="945">
        <f t="shared" si="2025"/>
        <v>0</v>
      </c>
      <c r="KC182" s="945">
        <f t="shared" si="2025"/>
        <v>0</v>
      </c>
      <c r="KD182" s="946">
        <f t="shared" si="2025"/>
        <v>0</v>
      </c>
      <c r="KE182" s="946">
        <f t="shared" si="2025"/>
        <v>0</v>
      </c>
      <c r="KF182" s="946">
        <f t="shared" si="2025"/>
        <v>0</v>
      </c>
      <c r="KG182" s="946">
        <f t="shared" si="2025"/>
        <v>0</v>
      </c>
      <c r="KH182" s="946">
        <f t="shared" si="2025"/>
        <v>0</v>
      </c>
      <c r="KI182" s="946">
        <f t="shared" si="2025"/>
        <v>0</v>
      </c>
      <c r="KJ182" s="946">
        <f t="shared" si="2025"/>
        <v>0</v>
      </c>
      <c r="KK182" s="946">
        <f t="shared" si="2025"/>
        <v>0</v>
      </c>
      <c r="KL182" s="946">
        <f t="shared" si="2025"/>
        <v>0</v>
      </c>
      <c r="KM182" s="946">
        <f t="shared" si="2025"/>
        <v>0</v>
      </c>
      <c r="KN182" s="946">
        <f t="shared" si="2025"/>
        <v>0</v>
      </c>
      <c r="KO182" s="946">
        <f t="shared" si="2025"/>
        <v>0</v>
      </c>
      <c r="KP182" s="946">
        <f t="shared" si="2025"/>
        <v>0</v>
      </c>
      <c r="KQ182" s="946">
        <f t="shared" si="2025"/>
        <v>0</v>
      </c>
      <c r="KR182" s="898"/>
      <c r="KS182" s="898"/>
      <c r="KT182" s="898"/>
      <c r="KU182" s="898"/>
      <c r="KV182" s="898"/>
      <c r="KW182" s="898"/>
      <c r="KX182" s="898"/>
      <c r="KY182" s="898"/>
      <c r="KZ182" s="1363"/>
      <c r="LA182" s="1217">
        <f t="shared" ref="LA182:MM182" si="2026">SUM(JA182/$DO$22)</f>
        <v>0</v>
      </c>
      <c r="LB182" s="1217">
        <f t="shared" si="2026"/>
        <v>0</v>
      </c>
      <c r="LC182" s="1217">
        <f t="shared" si="2026"/>
        <v>0</v>
      </c>
      <c r="LD182" s="545">
        <f t="shared" si="2026"/>
        <v>0</v>
      </c>
      <c r="LE182" s="545">
        <f t="shared" si="2026"/>
        <v>0</v>
      </c>
      <c r="LF182" s="329">
        <f t="shared" si="2026"/>
        <v>0</v>
      </c>
      <c r="LG182" s="550">
        <f t="shared" si="2026"/>
        <v>0</v>
      </c>
      <c r="LH182" s="550">
        <f t="shared" si="2026"/>
        <v>0</v>
      </c>
      <c r="LI182" s="550">
        <f t="shared" si="2026"/>
        <v>0</v>
      </c>
      <c r="LJ182" s="550">
        <f t="shared" si="2026"/>
        <v>0</v>
      </c>
      <c r="LK182" s="550">
        <f t="shared" si="2026"/>
        <v>0</v>
      </c>
      <c r="LL182" s="550">
        <f t="shared" si="2026"/>
        <v>0</v>
      </c>
      <c r="LM182" s="550">
        <f t="shared" si="2026"/>
        <v>0</v>
      </c>
      <c r="LN182" s="550">
        <f t="shared" si="2026"/>
        <v>0</v>
      </c>
      <c r="LO182" s="1217">
        <f t="shared" si="2026"/>
        <v>0</v>
      </c>
      <c r="LP182" s="1217">
        <f t="shared" si="2026"/>
        <v>0</v>
      </c>
      <c r="LQ182" s="1217">
        <f t="shared" si="2026"/>
        <v>0</v>
      </c>
      <c r="LR182" s="550">
        <f t="shared" si="2026"/>
        <v>0</v>
      </c>
      <c r="LS182" s="550">
        <f t="shared" si="2026"/>
        <v>0</v>
      </c>
      <c r="LT182" s="550">
        <f t="shared" si="2026"/>
        <v>0</v>
      </c>
      <c r="LU182" s="550">
        <f t="shared" si="2026"/>
        <v>0</v>
      </c>
      <c r="LV182" s="932">
        <f t="shared" si="2026"/>
        <v>0</v>
      </c>
      <c r="LW182" s="932">
        <f t="shared" si="2026"/>
        <v>0</v>
      </c>
      <c r="LX182" s="932">
        <f t="shared" si="2026"/>
        <v>0</v>
      </c>
      <c r="LY182" s="932">
        <f t="shared" si="2026"/>
        <v>0</v>
      </c>
      <c r="LZ182" s="932">
        <f t="shared" si="2026"/>
        <v>0</v>
      </c>
      <c r="MA182" s="932">
        <f t="shared" si="2026"/>
        <v>0</v>
      </c>
      <c r="MB182" s="932">
        <f t="shared" si="2026"/>
        <v>0</v>
      </c>
      <c r="MC182" s="932">
        <f t="shared" si="2026"/>
        <v>0</v>
      </c>
      <c r="MD182" s="932">
        <f t="shared" si="2026"/>
        <v>0</v>
      </c>
      <c r="ME182" s="327">
        <f t="shared" si="2026"/>
        <v>0</v>
      </c>
      <c r="MF182" s="327">
        <f t="shared" si="2026"/>
        <v>0</v>
      </c>
      <c r="MG182" s="327">
        <f t="shared" si="2026"/>
        <v>0</v>
      </c>
      <c r="MH182" s="327">
        <f t="shared" si="2026"/>
        <v>0</v>
      </c>
      <c r="MI182" s="327">
        <f t="shared" si="2026"/>
        <v>0</v>
      </c>
      <c r="MJ182" s="327">
        <f t="shared" si="2026"/>
        <v>0</v>
      </c>
      <c r="MK182" s="327">
        <f t="shared" si="2026"/>
        <v>0</v>
      </c>
      <c r="ML182" s="327">
        <f t="shared" si="2026"/>
        <v>0</v>
      </c>
      <c r="MM182" s="327">
        <f t="shared" si="2026"/>
        <v>0</v>
      </c>
      <c r="MN182" s="327">
        <f t="shared" ref="MN182:MP182" si="2027">SUM(KN182/$DO$22)</f>
        <v>0</v>
      </c>
      <c r="MO182" s="327">
        <f t="shared" si="2027"/>
        <v>0</v>
      </c>
      <c r="MP182" s="327">
        <f t="shared" si="2027"/>
        <v>0</v>
      </c>
      <c r="MQ182" s="327">
        <f>SUM(KQ182/$DO$22)</f>
        <v>0</v>
      </c>
    </row>
    <row r="183" spans="1:355" s="317" customFormat="1" ht="15" hidden="1" customHeight="1" outlineLevel="1" thickTop="1" thickBot="1" x14ac:dyDescent="0.3">
      <c r="A183" s="381"/>
      <c r="B183" s="1917" t="s">
        <v>961</v>
      </c>
      <c r="C183" s="1918"/>
      <c r="D183" s="656"/>
      <c r="E183" s="765"/>
      <c r="F183" s="757"/>
      <c r="G183" s="629"/>
      <c r="H183" s="630"/>
      <c r="I183" s="636"/>
      <c r="J183" s="821"/>
      <c r="K183" s="757"/>
      <c r="L183" s="878"/>
      <c r="M183" s="813"/>
      <c r="N183" s="814"/>
      <c r="O183" s="1537"/>
      <c r="P183" s="815"/>
      <c r="Q183" s="813"/>
      <c r="R183" s="814"/>
      <c r="S183" s="1537"/>
      <c r="T183" s="815"/>
      <c r="U183" s="813"/>
      <c r="V183" s="814"/>
      <c r="W183" s="1537"/>
      <c r="X183" s="815"/>
      <c r="Y183" s="813"/>
      <c r="Z183" s="814"/>
      <c r="AA183" s="1537"/>
      <c r="AB183" s="815"/>
      <c r="AC183" s="813"/>
      <c r="AD183" s="814"/>
      <c r="AE183" s="1537"/>
      <c r="AF183" s="815"/>
      <c r="AG183" s="813"/>
      <c r="AH183" s="814"/>
      <c r="AI183" s="1537"/>
      <c r="AJ183" s="815"/>
      <c r="AK183" s="813"/>
      <c r="AL183" s="814"/>
      <c r="AM183" s="1537"/>
      <c r="AN183" s="815"/>
      <c r="AO183" s="813"/>
      <c r="AP183" s="814"/>
      <c r="AQ183" s="1537"/>
      <c r="AR183" s="815"/>
      <c r="AS183" s="813"/>
      <c r="AT183" s="814"/>
      <c r="AU183" s="1537"/>
      <c r="AV183" s="815"/>
      <c r="AW183" s="813"/>
      <c r="AX183" s="814"/>
      <c r="AY183" s="1537"/>
      <c r="AZ183" s="815"/>
      <c r="BA183" s="813"/>
      <c r="BB183" s="816"/>
      <c r="BC183" s="757"/>
      <c r="BD183" s="815"/>
      <c r="BE183" s="813"/>
      <c r="BF183" s="757"/>
      <c r="BG183" s="815"/>
      <c r="BH183" s="815"/>
      <c r="BI183" s="815"/>
      <c r="BJ183" s="815"/>
      <c r="BK183" s="816"/>
      <c r="BL183" s="1586"/>
      <c r="BM183" s="1585"/>
      <c r="BN183" s="1586"/>
      <c r="BO183" s="1586"/>
      <c r="BP183" s="1587"/>
      <c r="BQ183" s="1484"/>
      <c r="BR183" s="734">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692">
        <f t="shared" ref="BS183:BS188" si="2028">SUM(HA183:IQ183)*1000</f>
        <v>0</v>
      </c>
      <c r="BT183" s="693">
        <f>AV171</f>
        <v>0</v>
      </c>
      <c r="BU183" s="1146" t="str">
        <f>$BU$23</f>
        <v>GH Ripen</v>
      </c>
      <c r="BV183" s="1160" t="str">
        <f>$BV$23</f>
        <v>Booster</v>
      </c>
      <c r="BW183" s="1239">
        <f>BW$23</f>
        <v>5.0000000000000001E-3</v>
      </c>
      <c r="BX183" s="1239">
        <f t="shared" ref="BX183:DM183" si="2029">BX$23</f>
        <v>0</v>
      </c>
      <c r="BY183" s="1239">
        <f t="shared" si="2029"/>
        <v>0</v>
      </c>
      <c r="BZ183" s="1240">
        <f t="shared" si="2029"/>
        <v>7.0000000000000007E-2</v>
      </c>
      <c r="CA183" s="1240">
        <f t="shared" si="2029"/>
        <v>0</v>
      </c>
      <c r="CB183" s="1241">
        <f t="shared" si="2029"/>
        <v>0.06</v>
      </c>
      <c r="CC183" s="1242">
        <f t="shared" si="2029"/>
        <v>0</v>
      </c>
      <c r="CD183" s="1242">
        <f t="shared" si="2029"/>
        <v>0</v>
      </c>
      <c r="CE183" s="1242">
        <f t="shared" si="2029"/>
        <v>0</v>
      </c>
      <c r="CF183" s="1242">
        <f t="shared" si="2029"/>
        <v>0</v>
      </c>
      <c r="CG183" s="1242">
        <f t="shared" si="2029"/>
        <v>0</v>
      </c>
      <c r="CH183" s="1242">
        <f t="shared" si="2029"/>
        <v>0</v>
      </c>
      <c r="CI183" s="1242">
        <f t="shared" si="2029"/>
        <v>0</v>
      </c>
      <c r="CJ183" s="1242">
        <f t="shared" si="2029"/>
        <v>0</v>
      </c>
      <c r="CK183" s="1239">
        <f t="shared" si="2029"/>
        <v>0</v>
      </c>
      <c r="CL183" s="1240">
        <f t="shared" si="2029"/>
        <v>0</v>
      </c>
      <c r="CM183" s="1241">
        <f t="shared" si="2029"/>
        <v>0</v>
      </c>
      <c r="CN183" s="1242">
        <f t="shared" si="2029"/>
        <v>2.5000000000000001E-3</v>
      </c>
      <c r="CO183" s="1242">
        <f t="shared" si="2029"/>
        <v>0</v>
      </c>
      <c r="CP183" s="1242">
        <f t="shared" si="2029"/>
        <v>3.0000000000000001E-3</v>
      </c>
      <c r="CQ183" s="1242">
        <f t="shared" si="2029"/>
        <v>0</v>
      </c>
      <c r="CR183" s="1243">
        <f t="shared" si="2029"/>
        <v>0</v>
      </c>
      <c r="CS183" s="1243">
        <f t="shared" si="2029"/>
        <v>0</v>
      </c>
      <c r="CT183" s="1243">
        <f t="shared" si="2029"/>
        <v>0</v>
      </c>
      <c r="CU183" s="1243">
        <f t="shared" si="2029"/>
        <v>0</v>
      </c>
      <c r="CV183" s="1243">
        <f t="shared" si="2029"/>
        <v>0</v>
      </c>
      <c r="CW183" s="1243">
        <f t="shared" si="2029"/>
        <v>0</v>
      </c>
      <c r="CX183" s="1243">
        <f t="shared" si="2029"/>
        <v>0</v>
      </c>
      <c r="CY183" s="1243">
        <f t="shared" si="2029"/>
        <v>7.4999999999999997E-3</v>
      </c>
      <c r="CZ183" s="1244">
        <f t="shared" si="2029"/>
        <v>0</v>
      </c>
      <c r="DA183" s="1244">
        <f t="shared" si="2029"/>
        <v>0</v>
      </c>
      <c r="DB183" s="1244">
        <f t="shared" si="2029"/>
        <v>0</v>
      </c>
      <c r="DC183" s="1244">
        <f t="shared" si="2029"/>
        <v>0</v>
      </c>
      <c r="DD183" s="1244">
        <f t="shared" si="2029"/>
        <v>0</v>
      </c>
      <c r="DE183" s="1244">
        <f t="shared" si="2029"/>
        <v>0</v>
      </c>
      <c r="DF183" s="1244">
        <f t="shared" si="2029"/>
        <v>0</v>
      </c>
      <c r="DG183" s="1244">
        <f t="shared" si="2029"/>
        <v>0</v>
      </c>
      <c r="DH183" s="1244">
        <f t="shared" si="2029"/>
        <v>0</v>
      </c>
      <c r="DI183" s="1244">
        <f t="shared" si="2029"/>
        <v>0</v>
      </c>
      <c r="DJ183" s="1244">
        <f t="shared" si="2029"/>
        <v>0</v>
      </c>
      <c r="DK183" s="1244">
        <f t="shared" si="2029"/>
        <v>0</v>
      </c>
      <c r="DL183" s="1244">
        <f t="shared" si="2029"/>
        <v>0</v>
      </c>
      <c r="DM183" s="1244">
        <f t="shared" si="2029"/>
        <v>0</v>
      </c>
      <c r="DN183" s="933"/>
      <c r="DT183" s="739"/>
      <c r="EM183" s="898"/>
      <c r="EN183" s="898"/>
      <c r="EO183" s="898"/>
      <c r="EP183" s="898"/>
      <c r="EQ183" s="898"/>
      <c r="ER183" s="898"/>
      <c r="ES183" s="898"/>
      <c r="ET183" s="898"/>
      <c r="EU183" s="898"/>
      <c r="EV183" s="898"/>
      <c r="EW183" s="898"/>
      <c r="EX183" s="898"/>
      <c r="EY183" s="898"/>
      <c r="EZ183" s="1348" t="str">
        <f t="shared" si="1906"/>
        <v>GH Ripen</v>
      </c>
      <c r="FA183" s="1224">
        <f t="shared" si="1907"/>
        <v>0</v>
      </c>
      <c r="FB183" s="1224">
        <f t="shared" si="1908"/>
        <v>0</v>
      </c>
      <c r="FC183" s="1224">
        <f t="shared" si="1909"/>
        <v>0</v>
      </c>
      <c r="FD183" s="544">
        <f t="shared" si="1910"/>
        <v>0</v>
      </c>
      <c r="FE183" s="544">
        <f t="shared" si="1911"/>
        <v>0</v>
      </c>
      <c r="FF183" s="324">
        <f t="shared" si="1912"/>
        <v>0</v>
      </c>
      <c r="FG183" s="549">
        <f t="shared" si="1913"/>
        <v>0</v>
      </c>
      <c r="FH183" s="549">
        <f t="shared" si="1914"/>
        <v>0</v>
      </c>
      <c r="FI183" s="549">
        <f t="shared" si="1915"/>
        <v>0</v>
      </c>
      <c r="FJ183" s="549">
        <f t="shared" si="1916"/>
        <v>0</v>
      </c>
      <c r="FK183" s="549">
        <f t="shared" si="1917"/>
        <v>0</v>
      </c>
      <c r="FL183" s="549">
        <f t="shared" si="1918"/>
        <v>0</v>
      </c>
      <c r="FM183" s="549">
        <f t="shared" si="1919"/>
        <v>0</v>
      </c>
      <c r="FN183" s="549">
        <f t="shared" si="1920"/>
        <v>0</v>
      </c>
      <c r="FO183" s="1203">
        <f t="shared" si="1921"/>
        <v>0</v>
      </c>
      <c r="FP183" s="544">
        <f t="shared" si="1922"/>
        <v>0</v>
      </c>
      <c r="FQ183" s="324">
        <f t="shared" si="1923"/>
        <v>0</v>
      </c>
      <c r="FR183" s="548">
        <f t="shared" si="1924"/>
        <v>0</v>
      </c>
      <c r="FS183" s="548">
        <f t="shared" si="1925"/>
        <v>0</v>
      </c>
      <c r="FT183" s="548">
        <f t="shared" si="1996"/>
        <v>0</v>
      </c>
      <c r="FU183" s="548">
        <f t="shared" si="1926"/>
        <v>0</v>
      </c>
      <c r="FV183" s="928">
        <f t="shared" si="1927"/>
        <v>0</v>
      </c>
      <c r="FW183" s="928">
        <f t="shared" si="1928"/>
        <v>0</v>
      </c>
      <c r="FX183" s="928">
        <f t="shared" si="1929"/>
        <v>0</v>
      </c>
      <c r="FY183" s="928">
        <f t="shared" si="1930"/>
        <v>0</v>
      </c>
      <c r="FZ183" s="928">
        <f t="shared" si="1931"/>
        <v>0</v>
      </c>
      <c r="GA183" s="928">
        <f t="shared" si="1932"/>
        <v>0</v>
      </c>
      <c r="GB183" s="928">
        <f t="shared" si="1933"/>
        <v>0</v>
      </c>
      <c r="GC183" s="928">
        <f t="shared" si="1934"/>
        <v>0</v>
      </c>
      <c r="GD183" s="326">
        <f t="shared" si="1935"/>
        <v>0</v>
      </c>
      <c r="GE183" s="326">
        <f t="shared" si="1936"/>
        <v>0</v>
      </c>
      <c r="GF183" s="326">
        <f t="shared" si="1937"/>
        <v>0</v>
      </c>
      <c r="GG183" s="326">
        <f t="shared" si="1938"/>
        <v>0</v>
      </c>
      <c r="GH183" s="326">
        <f t="shared" si="1939"/>
        <v>0</v>
      </c>
      <c r="GI183" s="326">
        <f t="shared" si="1940"/>
        <v>0</v>
      </c>
      <c r="GJ183" s="326">
        <f t="shared" si="1941"/>
        <v>0</v>
      </c>
      <c r="GK183" s="326">
        <f t="shared" si="1942"/>
        <v>0</v>
      </c>
      <c r="GL183" s="326">
        <f t="shared" si="1943"/>
        <v>0</v>
      </c>
      <c r="GM183" s="326">
        <f t="shared" si="1944"/>
        <v>0</v>
      </c>
      <c r="GN183" s="326">
        <f t="shared" si="1945"/>
        <v>0</v>
      </c>
      <c r="GO183" s="326">
        <f t="shared" si="1946"/>
        <v>0</v>
      </c>
      <c r="GP183" s="326">
        <f t="shared" si="1947"/>
        <v>0</v>
      </c>
      <c r="GQ183" s="326">
        <f t="shared" si="1948"/>
        <v>0</v>
      </c>
      <c r="GR183" s="898"/>
      <c r="GS183" s="898"/>
      <c r="GT183" s="898"/>
      <c r="GU183" s="898"/>
      <c r="GV183" s="898"/>
      <c r="GW183" s="898"/>
      <c r="GX183" s="898"/>
      <c r="GY183" s="898"/>
      <c r="GZ183" s="1375"/>
      <c r="HA183" s="1225">
        <f t="shared" si="1949"/>
        <v>0</v>
      </c>
      <c r="HB183" s="1225">
        <f t="shared" si="1950"/>
        <v>0</v>
      </c>
      <c r="HC183" s="1225">
        <f t="shared" si="1951"/>
        <v>0</v>
      </c>
      <c r="HD183" s="542">
        <f t="shared" si="1952"/>
        <v>0</v>
      </c>
      <c r="HE183" s="542">
        <f t="shared" si="1953"/>
        <v>0</v>
      </c>
      <c r="HF183" s="321">
        <f t="shared" si="1954"/>
        <v>0</v>
      </c>
      <c r="HG183" s="547">
        <f t="shared" si="1955"/>
        <v>0</v>
      </c>
      <c r="HH183" s="547">
        <f t="shared" si="1956"/>
        <v>0</v>
      </c>
      <c r="HI183" s="547">
        <f t="shared" si="1957"/>
        <v>0</v>
      </c>
      <c r="HJ183" s="547">
        <f t="shared" si="1958"/>
        <v>0</v>
      </c>
      <c r="HK183" s="547">
        <f t="shared" si="1959"/>
        <v>0</v>
      </c>
      <c r="HL183" s="547">
        <f t="shared" si="1960"/>
        <v>0</v>
      </c>
      <c r="HM183" s="547">
        <f t="shared" si="1961"/>
        <v>0</v>
      </c>
      <c r="HN183" s="547">
        <f t="shared" si="1962"/>
        <v>0</v>
      </c>
      <c r="HO183" s="1225">
        <f t="shared" si="1963"/>
        <v>0</v>
      </c>
      <c r="HP183" s="542">
        <f t="shared" si="1964"/>
        <v>0</v>
      </c>
      <c r="HQ183" s="321">
        <f t="shared" si="1965"/>
        <v>0</v>
      </c>
      <c r="HR183" s="547">
        <f t="shared" si="1966"/>
        <v>0</v>
      </c>
      <c r="HS183" s="547">
        <f t="shared" si="1967"/>
        <v>0</v>
      </c>
      <c r="HT183" s="547">
        <f t="shared" si="1968"/>
        <v>0</v>
      </c>
      <c r="HU183" s="547">
        <f t="shared" si="1969"/>
        <v>0</v>
      </c>
      <c r="HV183" s="931">
        <f t="shared" si="1970"/>
        <v>0</v>
      </c>
      <c r="HW183" s="931">
        <f t="shared" si="1971"/>
        <v>0</v>
      </c>
      <c r="HX183" s="931">
        <f t="shared" si="1972"/>
        <v>0</v>
      </c>
      <c r="HY183" s="931">
        <f t="shared" si="1973"/>
        <v>0</v>
      </c>
      <c r="HZ183" s="931">
        <f t="shared" si="1974"/>
        <v>0</v>
      </c>
      <c r="IA183" s="931">
        <f t="shared" si="1975"/>
        <v>0</v>
      </c>
      <c r="IB183" s="931">
        <f t="shared" si="1976"/>
        <v>0</v>
      </c>
      <c r="IC183" s="931">
        <f t="shared" si="1977"/>
        <v>0</v>
      </c>
      <c r="ID183" s="1226">
        <f t="shared" si="1978"/>
        <v>0</v>
      </c>
      <c r="IE183" s="1226">
        <f t="shared" si="1979"/>
        <v>0</v>
      </c>
      <c r="IF183" s="1226">
        <f t="shared" si="1980"/>
        <v>0</v>
      </c>
      <c r="IG183" s="1226">
        <f t="shared" si="1981"/>
        <v>0</v>
      </c>
      <c r="IH183" s="1226">
        <f t="shared" si="1982"/>
        <v>0</v>
      </c>
      <c r="II183" s="1226">
        <f t="shared" si="1983"/>
        <v>0</v>
      </c>
      <c r="IJ183" s="1226">
        <f t="shared" si="1984"/>
        <v>0</v>
      </c>
      <c r="IK183" s="1226">
        <f t="shared" si="1985"/>
        <v>0</v>
      </c>
      <c r="IL183" s="1226">
        <f t="shared" si="1986"/>
        <v>0</v>
      </c>
      <c r="IM183" s="1226">
        <f t="shared" si="1987"/>
        <v>0</v>
      </c>
      <c r="IN183" s="1226">
        <f t="shared" si="1988"/>
        <v>0</v>
      </c>
      <c r="IO183" s="1226">
        <f t="shared" si="1989"/>
        <v>0</v>
      </c>
      <c r="IP183" s="1226">
        <f t="shared" si="1990"/>
        <v>0</v>
      </c>
      <c r="IQ183" s="1226">
        <f t="shared" si="1991"/>
        <v>0</v>
      </c>
      <c r="IR183" s="902"/>
      <c r="IS183" s="902"/>
      <c r="IT183" s="902"/>
      <c r="IU183" s="902"/>
      <c r="IV183" s="902"/>
      <c r="IW183" s="902"/>
      <c r="IX183" s="902"/>
      <c r="IY183" s="902"/>
      <c r="IZ183" s="1365"/>
      <c r="JA183" s="1231">
        <f t="shared" ref="JA183:KQ183" si="2030">SUM(BW183*$DP$23)</f>
        <v>5.45</v>
      </c>
      <c r="JB183" s="1231">
        <f t="shared" si="2030"/>
        <v>0</v>
      </c>
      <c r="JC183" s="1231">
        <f t="shared" si="2030"/>
        <v>0</v>
      </c>
      <c r="JD183" s="942">
        <f t="shared" si="2030"/>
        <v>76.300000000000011</v>
      </c>
      <c r="JE183" s="942">
        <f t="shared" si="2030"/>
        <v>0</v>
      </c>
      <c r="JF183" s="943">
        <f t="shared" si="2030"/>
        <v>65.399999999999991</v>
      </c>
      <c r="JG183" s="944">
        <f t="shared" si="2030"/>
        <v>0</v>
      </c>
      <c r="JH183" s="944">
        <f t="shared" si="2030"/>
        <v>0</v>
      </c>
      <c r="JI183" s="944">
        <f t="shared" si="2030"/>
        <v>0</v>
      </c>
      <c r="JJ183" s="944">
        <f t="shared" si="2030"/>
        <v>0</v>
      </c>
      <c r="JK183" s="944">
        <f t="shared" si="2030"/>
        <v>0</v>
      </c>
      <c r="JL183" s="944">
        <f t="shared" si="2030"/>
        <v>0</v>
      </c>
      <c r="JM183" s="944">
        <f t="shared" si="2030"/>
        <v>0</v>
      </c>
      <c r="JN183" s="944">
        <f t="shared" si="2030"/>
        <v>0</v>
      </c>
      <c r="JO183" s="1231">
        <f t="shared" si="2030"/>
        <v>0</v>
      </c>
      <c r="JP183" s="942">
        <f t="shared" si="2030"/>
        <v>0</v>
      </c>
      <c r="JQ183" s="943">
        <f t="shared" si="2030"/>
        <v>0</v>
      </c>
      <c r="JR183" s="944">
        <f t="shared" si="2030"/>
        <v>2.7250000000000001</v>
      </c>
      <c r="JS183" s="944">
        <f t="shared" si="2030"/>
        <v>0</v>
      </c>
      <c r="JT183" s="944">
        <f t="shared" si="2030"/>
        <v>3.27</v>
      </c>
      <c r="JU183" s="944">
        <f t="shared" si="2030"/>
        <v>0</v>
      </c>
      <c r="JV183" s="945">
        <f t="shared" si="2030"/>
        <v>0</v>
      </c>
      <c r="JW183" s="945">
        <f t="shared" si="2030"/>
        <v>0</v>
      </c>
      <c r="JX183" s="945">
        <f t="shared" si="2030"/>
        <v>0</v>
      </c>
      <c r="JY183" s="945">
        <f t="shared" si="2030"/>
        <v>0</v>
      </c>
      <c r="JZ183" s="945">
        <f t="shared" si="2030"/>
        <v>0</v>
      </c>
      <c r="KA183" s="945">
        <f t="shared" si="2030"/>
        <v>0</v>
      </c>
      <c r="KB183" s="945">
        <f t="shared" si="2030"/>
        <v>0</v>
      </c>
      <c r="KC183" s="945">
        <f t="shared" si="2030"/>
        <v>8.1749999999999989</v>
      </c>
      <c r="KD183" s="946">
        <f t="shared" si="2030"/>
        <v>0</v>
      </c>
      <c r="KE183" s="946">
        <f t="shared" si="2030"/>
        <v>0</v>
      </c>
      <c r="KF183" s="946">
        <f t="shared" si="2030"/>
        <v>0</v>
      </c>
      <c r="KG183" s="946">
        <f t="shared" si="2030"/>
        <v>0</v>
      </c>
      <c r="KH183" s="946">
        <f t="shared" si="2030"/>
        <v>0</v>
      </c>
      <c r="KI183" s="946">
        <f t="shared" si="2030"/>
        <v>0</v>
      </c>
      <c r="KJ183" s="946">
        <f t="shared" si="2030"/>
        <v>0</v>
      </c>
      <c r="KK183" s="946">
        <f t="shared" si="2030"/>
        <v>0</v>
      </c>
      <c r="KL183" s="946">
        <f t="shared" si="2030"/>
        <v>0</v>
      </c>
      <c r="KM183" s="946">
        <f t="shared" si="2030"/>
        <v>0</v>
      </c>
      <c r="KN183" s="946">
        <f t="shared" si="2030"/>
        <v>0</v>
      </c>
      <c r="KO183" s="946">
        <f t="shared" si="2030"/>
        <v>0</v>
      </c>
      <c r="KP183" s="946">
        <f t="shared" si="2030"/>
        <v>0</v>
      </c>
      <c r="KQ183" s="946">
        <f t="shared" si="2030"/>
        <v>0</v>
      </c>
      <c r="KR183" s="898"/>
      <c r="KS183" s="898"/>
      <c r="KT183" s="898"/>
      <c r="KU183" s="898"/>
      <c r="KV183" s="898"/>
      <c r="KW183" s="898"/>
      <c r="KX183" s="898"/>
      <c r="KY183" s="898"/>
      <c r="KZ183" s="1363"/>
      <c r="LA183" s="1217">
        <f t="shared" ref="LA183:MM183" si="2031">SUM(JA183/$DO$23)</f>
        <v>5.7610993657505292</v>
      </c>
      <c r="LB183" s="1217">
        <f t="shared" si="2031"/>
        <v>0</v>
      </c>
      <c r="LC183" s="1217">
        <f t="shared" si="2031"/>
        <v>0</v>
      </c>
      <c r="LD183" s="545">
        <f t="shared" si="2031"/>
        <v>80.655391120507417</v>
      </c>
      <c r="LE183" s="545">
        <f t="shared" si="2031"/>
        <v>0</v>
      </c>
      <c r="LF183" s="329">
        <f t="shared" si="2031"/>
        <v>69.133192389006339</v>
      </c>
      <c r="LG183" s="550">
        <f t="shared" si="2031"/>
        <v>0</v>
      </c>
      <c r="LH183" s="550">
        <f t="shared" si="2031"/>
        <v>0</v>
      </c>
      <c r="LI183" s="550">
        <f t="shared" si="2031"/>
        <v>0</v>
      </c>
      <c r="LJ183" s="550">
        <f t="shared" si="2031"/>
        <v>0</v>
      </c>
      <c r="LK183" s="550">
        <f t="shared" si="2031"/>
        <v>0</v>
      </c>
      <c r="LL183" s="550">
        <f t="shared" si="2031"/>
        <v>0</v>
      </c>
      <c r="LM183" s="550">
        <f t="shared" si="2031"/>
        <v>0</v>
      </c>
      <c r="LN183" s="550">
        <f t="shared" si="2031"/>
        <v>0</v>
      </c>
      <c r="LO183" s="1217">
        <f t="shared" si="2031"/>
        <v>0</v>
      </c>
      <c r="LP183" s="1217">
        <f t="shared" si="2031"/>
        <v>0</v>
      </c>
      <c r="LQ183" s="1217">
        <f t="shared" si="2031"/>
        <v>0</v>
      </c>
      <c r="LR183" s="550">
        <f t="shared" si="2031"/>
        <v>2.8805496828752646</v>
      </c>
      <c r="LS183" s="550">
        <f t="shared" si="2031"/>
        <v>0</v>
      </c>
      <c r="LT183" s="550">
        <f t="shared" si="2031"/>
        <v>3.4566596194503174</v>
      </c>
      <c r="LU183" s="550">
        <f t="shared" si="2031"/>
        <v>0</v>
      </c>
      <c r="LV183" s="932">
        <f t="shared" si="2031"/>
        <v>0</v>
      </c>
      <c r="LW183" s="932">
        <f t="shared" si="2031"/>
        <v>0</v>
      </c>
      <c r="LX183" s="932">
        <f t="shared" si="2031"/>
        <v>0</v>
      </c>
      <c r="LY183" s="932">
        <f t="shared" si="2031"/>
        <v>0</v>
      </c>
      <c r="LZ183" s="932">
        <f t="shared" si="2031"/>
        <v>0</v>
      </c>
      <c r="MA183" s="932">
        <f t="shared" si="2031"/>
        <v>0</v>
      </c>
      <c r="MB183" s="932">
        <f t="shared" si="2031"/>
        <v>0</v>
      </c>
      <c r="MC183" s="932">
        <f t="shared" si="2031"/>
        <v>8.6416490486257924</v>
      </c>
      <c r="MD183" s="932">
        <f t="shared" si="2031"/>
        <v>0</v>
      </c>
      <c r="ME183" s="327">
        <f t="shared" si="2031"/>
        <v>0</v>
      </c>
      <c r="MF183" s="327">
        <f t="shared" si="2031"/>
        <v>0</v>
      </c>
      <c r="MG183" s="327">
        <f t="shared" si="2031"/>
        <v>0</v>
      </c>
      <c r="MH183" s="327">
        <f t="shared" si="2031"/>
        <v>0</v>
      </c>
      <c r="MI183" s="327">
        <f t="shared" si="2031"/>
        <v>0</v>
      </c>
      <c r="MJ183" s="327">
        <f t="shared" si="2031"/>
        <v>0</v>
      </c>
      <c r="MK183" s="327">
        <f t="shared" si="2031"/>
        <v>0</v>
      </c>
      <c r="ML183" s="327">
        <f t="shared" si="2031"/>
        <v>0</v>
      </c>
      <c r="MM183" s="327">
        <f t="shared" si="2031"/>
        <v>0</v>
      </c>
      <c r="MN183" s="327">
        <f t="shared" ref="MN183:MP183" si="2032">SUM(KN183/$DO$23)</f>
        <v>0</v>
      </c>
      <c r="MO183" s="327">
        <f t="shared" si="2032"/>
        <v>0</v>
      </c>
      <c r="MP183" s="327">
        <f t="shared" si="2032"/>
        <v>0</v>
      </c>
      <c r="MQ183" s="327">
        <f>SUM(KQ183/$DO$23)</f>
        <v>0</v>
      </c>
    </row>
    <row r="184" spans="1:355" s="317" customFormat="1" ht="15" hidden="1" customHeight="1" outlineLevel="1" thickTop="1" thickBot="1" x14ac:dyDescent="0.3">
      <c r="A184" s="381"/>
      <c r="B184" s="1919" t="s">
        <v>960</v>
      </c>
      <c r="C184" s="1920"/>
      <c r="D184" s="655"/>
      <c r="E184" s="770"/>
      <c r="F184" s="757"/>
      <c r="G184" s="638"/>
      <c r="H184" s="627"/>
      <c r="I184" s="639"/>
      <c r="J184" s="770"/>
      <c r="K184" s="757"/>
      <c r="L184" s="878"/>
      <c r="M184" s="813"/>
      <c r="N184" s="814"/>
      <c r="O184" s="1537"/>
      <c r="P184" s="815"/>
      <c r="Q184" s="813"/>
      <c r="R184" s="814"/>
      <c r="S184" s="1537"/>
      <c r="T184" s="815"/>
      <c r="U184" s="813"/>
      <c r="V184" s="814"/>
      <c r="W184" s="1537"/>
      <c r="X184" s="815"/>
      <c r="Y184" s="813"/>
      <c r="Z184" s="814"/>
      <c r="AA184" s="1537"/>
      <c r="AB184" s="815"/>
      <c r="AC184" s="813"/>
      <c r="AD184" s="814"/>
      <c r="AE184" s="1537"/>
      <c r="AF184" s="815"/>
      <c r="AG184" s="813"/>
      <c r="AH184" s="814"/>
      <c r="AI184" s="1537"/>
      <c r="AJ184" s="815"/>
      <c r="AK184" s="813"/>
      <c r="AL184" s="814"/>
      <c r="AM184" s="1537"/>
      <c r="AN184" s="815"/>
      <c r="AO184" s="813"/>
      <c r="AP184" s="814"/>
      <c r="AQ184" s="1537"/>
      <c r="AR184" s="815"/>
      <c r="AS184" s="813"/>
      <c r="AT184" s="814"/>
      <c r="AU184" s="1537"/>
      <c r="AV184" s="815"/>
      <c r="AW184" s="813"/>
      <c r="AX184" s="814"/>
      <c r="AY184" s="1537"/>
      <c r="AZ184" s="815"/>
      <c r="BA184" s="813"/>
      <c r="BB184" s="816"/>
      <c r="BC184" s="757"/>
      <c r="BD184" s="815"/>
      <c r="BE184" s="813"/>
      <c r="BF184" s="757"/>
      <c r="BG184" s="815"/>
      <c r="BH184" s="815"/>
      <c r="BI184" s="815"/>
      <c r="BJ184" s="815"/>
      <c r="BK184" s="816"/>
      <c r="BL184" s="1586"/>
      <c r="BM184" s="1586"/>
      <c r="BN184" s="1586"/>
      <c r="BO184" s="1586"/>
      <c r="BP184" s="1587"/>
      <c r="BQ184" s="1484"/>
      <c r="BR184" s="734">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0</v>
      </c>
      <c r="BS184" s="692">
        <f t="shared" si="2028"/>
        <v>0</v>
      </c>
      <c r="BT184" s="693">
        <f>AV172</f>
        <v>0</v>
      </c>
      <c r="BU184" s="1146" t="str">
        <f>$BU$24</f>
        <v>KoolBloom (Dry)</v>
      </c>
      <c r="BV184" s="695" t="str">
        <f>$BV$24</f>
        <v>Booster</v>
      </c>
      <c r="BW184" s="1239">
        <f>BW$24</f>
        <v>0.02</v>
      </c>
      <c r="BX184" s="1239">
        <f t="shared" ref="BX184:DM184" si="2033">BX$24</f>
        <v>0</v>
      </c>
      <c r="BY184" s="1239">
        <f t="shared" si="2033"/>
        <v>0</v>
      </c>
      <c r="BZ184" s="1240">
        <f t="shared" si="2033"/>
        <v>0.45</v>
      </c>
      <c r="CA184" s="1240">
        <f t="shared" si="2033"/>
        <v>0</v>
      </c>
      <c r="CB184" s="1241">
        <f t="shared" si="2033"/>
        <v>0.28000000000000003</v>
      </c>
      <c r="CC184" s="1242">
        <f t="shared" si="2033"/>
        <v>0</v>
      </c>
      <c r="CD184" s="1242">
        <f t="shared" si="2033"/>
        <v>0</v>
      </c>
      <c r="CE184" s="1242">
        <f t="shared" si="2033"/>
        <v>0</v>
      </c>
      <c r="CF184" s="1242">
        <f t="shared" si="2033"/>
        <v>0</v>
      </c>
      <c r="CG184" s="1242">
        <f t="shared" si="2033"/>
        <v>0</v>
      </c>
      <c r="CH184" s="1242">
        <f t="shared" si="2033"/>
        <v>0</v>
      </c>
      <c r="CI184" s="1242">
        <f t="shared" si="2033"/>
        <v>0</v>
      </c>
      <c r="CJ184" s="1242">
        <f t="shared" si="2033"/>
        <v>0</v>
      </c>
      <c r="CK184" s="1239">
        <f t="shared" si="2033"/>
        <v>0</v>
      </c>
      <c r="CL184" s="1240">
        <f t="shared" si="2033"/>
        <v>0</v>
      </c>
      <c r="CM184" s="1241">
        <f t="shared" si="2033"/>
        <v>0</v>
      </c>
      <c r="CN184" s="1242">
        <f t="shared" si="2033"/>
        <v>0.01</v>
      </c>
      <c r="CO184" s="1242">
        <f t="shared" si="2033"/>
        <v>0</v>
      </c>
      <c r="CP184" s="1242">
        <f t="shared" si="2033"/>
        <v>1.4999999999999999E-2</v>
      </c>
      <c r="CQ184" s="1242">
        <f t="shared" si="2033"/>
        <v>0</v>
      </c>
      <c r="CR184" s="1243">
        <f t="shared" si="2033"/>
        <v>0</v>
      </c>
      <c r="CS184" s="1243">
        <f t="shared" si="2033"/>
        <v>0</v>
      </c>
      <c r="CT184" s="1243">
        <f t="shared" si="2033"/>
        <v>0</v>
      </c>
      <c r="CU184" s="1243">
        <f t="shared" si="2033"/>
        <v>1.0000000000000001E-5</v>
      </c>
      <c r="CV184" s="1243">
        <f t="shared" si="2033"/>
        <v>0</v>
      </c>
      <c r="CW184" s="1243">
        <f t="shared" si="2033"/>
        <v>0</v>
      </c>
      <c r="CX184" s="1243">
        <f t="shared" si="2033"/>
        <v>0</v>
      </c>
      <c r="CY184" s="1243">
        <f t="shared" si="2033"/>
        <v>0</v>
      </c>
      <c r="CZ184" s="1244">
        <f t="shared" si="2033"/>
        <v>0</v>
      </c>
      <c r="DA184" s="1244">
        <f t="shared" si="2033"/>
        <v>0</v>
      </c>
      <c r="DB184" s="1244">
        <f t="shared" si="2033"/>
        <v>0</v>
      </c>
      <c r="DC184" s="1244">
        <f t="shared" si="2033"/>
        <v>0</v>
      </c>
      <c r="DD184" s="1244">
        <f t="shared" si="2033"/>
        <v>0</v>
      </c>
      <c r="DE184" s="1244">
        <f t="shared" si="2033"/>
        <v>0</v>
      </c>
      <c r="DF184" s="1244">
        <f t="shared" si="2033"/>
        <v>0</v>
      </c>
      <c r="DG184" s="1244">
        <f t="shared" si="2033"/>
        <v>0</v>
      </c>
      <c r="DH184" s="1244">
        <f t="shared" si="2033"/>
        <v>0</v>
      </c>
      <c r="DI184" s="1244">
        <f t="shared" si="2033"/>
        <v>0</v>
      </c>
      <c r="DJ184" s="1244">
        <f t="shared" si="2033"/>
        <v>0</v>
      </c>
      <c r="DK184" s="1244">
        <f t="shared" si="2033"/>
        <v>0</v>
      </c>
      <c r="DL184" s="1244">
        <f t="shared" si="2033"/>
        <v>0</v>
      </c>
      <c r="DM184" s="1244">
        <f t="shared" si="2033"/>
        <v>0</v>
      </c>
      <c r="DN184" s="933"/>
      <c r="DT184" s="739"/>
      <c r="EM184" s="898"/>
      <c r="EN184" s="898"/>
      <c r="EO184" s="898"/>
      <c r="EP184" s="898"/>
      <c r="EQ184" s="898"/>
      <c r="ER184" s="898"/>
      <c r="ES184" s="898"/>
      <c r="ET184" s="898"/>
      <c r="EU184" s="898"/>
      <c r="EV184" s="898"/>
      <c r="EW184" s="898"/>
      <c r="EX184" s="898"/>
      <c r="EY184" s="898"/>
      <c r="EZ184" s="1348" t="str">
        <f t="shared" si="1906"/>
        <v>KoolBloom (Dry)</v>
      </c>
      <c r="FA184" s="1224">
        <f t="shared" si="1907"/>
        <v>0</v>
      </c>
      <c r="FB184" s="1224">
        <f t="shared" si="1908"/>
        <v>0</v>
      </c>
      <c r="FC184" s="1224">
        <f t="shared" si="1909"/>
        <v>0</v>
      </c>
      <c r="FD184" s="544">
        <f t="shared" si="1910"/>
        <v>0</v>
      </c>
      <c r="FE184" s="544">
        <f t="shared" si="1911"/>
        <v>0</v>
      </c>
      <c r="FF184" s="324">
        <f t="shared" si="1912"/>
        <v>0</v>
      </c>
      <c r="FG184" s="549">
        <f t="shared" si="1913"/>
        <v>0</v>
      </c>
      <c r="FH184" s="549">
        <f t="shared" si="1914"/>
        <v>0</v>
      </c>
      <c r="FI184" s="549">
        <f t="shared" si="1915"/>
        <v>0</v>
      </c>
      <c r="FJ184" s="549">
        <f t="shared" si="1916"/>
        <v>0</v>
      </c>
      <c r="FK184" s="549">
        <f t="shared" si="1917"/>
        <v>0</v>
      </c>
      <c r="FL184" s="549">
        <f t="shared" si="1918"/>
        <v>0</v>
      </c>
      <c r="FM184" s="549">
        <f t="shared" si="1919"/>
        <v>0</v>
      </c>
      <c r="FN184" s="549">
        <f t="shared" si="1920"/>
        <v>0</v>
      </c>
      <c r="FO184" s="1203">
        <f t="shared" si="1921"/>
        <v>0</v>
      </c>
      <c r="FP184" s="544">
        <f t="shared" si="1922"/>
        <v>0</v>
      </c>
      <c r="FQ184" s="324">
        <f t="shared" si="1923"/>
        <v>0</v>
      </c>
      <c r="FR184" s="548">
        <f t="shared" si="1924"/>
        <v>0</v>
      </c>
      <c r="FS184" s="548">
        <f t="shared" si="1925"/>
        <v>0</v>
      </c>
      <c r="FT184" s="548">
        <f t="shared" si="1996"/>
        <v>0</v>
      </c>
      <c r="FU184" s="548">
        <f t="shared" si="1926"/>
        <v>0</v>
      </c>
      <c r="FV184" s="928">
        <f t="shared" si="1927"/>
        <v>0</v>
      </c>
      <c r="FW184" s="928">
        <f t="shared" si="1928"/>
        <v>0</v>
      </c>
      <c r="FX184" s="928">
        <f t="shared" si="1929"/>
        <v>0</v>
      </c>
      <c r="FY184" s="928">
        <f t="shared" si="1930"/>
        <v>0</v>
      </c>
      <c r="FZ184" s="928">
        <f t="shared" si="1931"/>
        <v>0</v>
      </c>
      <c r="GA184" s="928">
        <f t="shared" si="1932"/>
        <v>0</v>
      </c>
      <c r="GB184" s="928">
        <f t="shared" si="1933"/>
        <v>0</v>
      </c>
      <c r="GC184" s="928">
        <f t="shared" si="1934"/>
        <v>0</v>
      </c>
      <c r="GD184" s="326">
        <f t="shared" si="1935"/>
        <v>0</v>
      </c>
      <c r="GE184" s="326">
        <f t="shared" si="1936"/>
        <v>0</v>
      </c>
      <c r="GF184" s="326">
        <f t="shared" si="1937"/>
        <v>0</v>
      </c>
      <c r="GG184" s="326">
        <f t="shared" si="1938"/>
        <v>0</v>
      </c>
      <c r="GH184" s="326">
        <f t="shared" si="1939"/>
        <v>0</v>
      </c>
      <c r="GI184" s="326">
        <f t="shared" si="1940"/>
        <v>0</v>
      </c>
      <c r="GJ184" s="326">
        <f t="shared" si="1941"/>
        <v>0</v>
      </c>
      <c r="GK184" s="326">
        <f t="shared" si="1942"/>
        <v>0</v>
      </c>
      <c r="GL184" s="326">
        <f t="shared" si="1943"/>
        <v>0</v>
      </c>
      <c r="GM184" s="326">
        <f t="shared" si="1944"/>
        <v>0</v>
      </c>
      <c r="GN184" s="326">
        <f t="shared" si="1945"/>
        <v>0</v>
      </c>
      <c r="GO184" s="326">
        <f t="shared" si="1946"/>
        <v>0</v>
      </c>
      <c r="GP184" s="326">
        <f t="shared" si="1947"/>
        <v>0</v>
      </c>
      <c r="GQ184" s="326">
        <f t="shared" si="1948"/>
        <v>0</v>
      </c>
      <c r="GR184" s="898"/>
      <c r="GS184" s="898"/>
      <c r="GT184" s="898"/>
      <c r="GU184" s="898"/>
      <c r="GV184" s="898"/>
      <c r="GW184" s="898"/>
      <c r="GX184" s="898"/>
      <c r="GY184" s="898"/>
      <c r="GZ184" s="1375"/>
      <c r="HA184" s="1225">
        <f t="shared" si="1949"/>
        <v>0</v>
      </c>
      <c r="HB184" s="1225">
        <f t="shared" si="1950"/>
        <v>0</v>
      </c>
      <c r="HC184" s="1225">
        <f t="shared" si="1951"/>
        <v>0</v>
      </c>
      <c r="HD184" s="542">
        <f t="shared" si="1952"/>
        <v>0</v>
      </c>
      <c r="HE184" s="542">
        <f t="shared" si="1953"/>
        <v>0</v>
      </c>
      <c r="HF184" s="321">
        <f t="shared" si="1954"/>
        <v>0</v>
      </c>
      <c r="HG184" s="547">
        <f t="shared" si="1955"/>
        <v>0</v>
      </c>
      <c r="HH184" s="547">
        <f t="shared" si="1956"/>
        <v>0</v>
      </c>
      <c r="HI184" s="547">
        <f t="shared" si="1957"/>
        <v>0</v>
      </c>
      <c r="HJ184" s="547">
        <f t="shared" si="1958"/>
        <v>0</v>
      </c>
      <c r="HK184" s="547">
        <f t="shared" si="1959"/>
        <v>0</v>
      </c>
      <c r="HL184" s="547">
        <f t="shared" si="1960"/>
        <v>0</v>
      </c>
      <c r="HM184" s="547">
        <f t="shared" si="1961"/>
        <v>0</v>
      </c>
      <c r="HN184" s="547">
        <f t="shared" si="1962"/>
        <v>0</v>
      </c>
      <c r="HO184" s="1225">
        <f t="shared" si="1963"/>
        <v>0</v>
      </c>
      <c r="HP184" s="542">
        <f t="shared" si="1964"/>
        <v>0</v>
      </c>
      <c r="HQ184" s="321">
        <f t="shared" si="1965"/>
        <v>0</v>
      </c>
      <c r="HR184" s="547">
        <f t="shared" si="1966"/>
        <v>0</v>
      </c>
      <c r="HS184" s="547">
        <f t="shared" si="1967"/>
        <v>0</v>
      </c>
      <c r="HT184" s="547">
        <f t="shared" si="1968"/>
        <v>0</v>
      </c>
      <c r="HU184" s="547">
        <f t="shared" si="1969"/>
        <v>0</v>
      </c>
      <c r="HV184" s="931">
        <f t="shared" si="1970"/>
        <v>0</v>
      </c>
      <c r="HW184" s="931">
        <f t="shared" si="1971"/>
        <v>0</v>
      </c>
      <c r="HX184" s="931">
        <f t="shared" si="1972"/>
        <v>0</v>
      </c>
      <c r="HY184" s="931">
        <f t="shared" si="1973"/>
        <v>0</v>
      </c>
      <c r="HZ184" s="931">
        <f t="shared" si="1974"/>
        <v>0</v>
      </c>
      <c r="IA184" s="931">
        <f t="shared" si="1975"/>
        <v>0</v>
      </c>
      <c r="IB184" s="931">
        <f t="shared" si="1976"/>
        <v>0</v>
      </c>
      <c r="IC184" s="931">
        <f t="shared" si="1977"/>
        <v>0</v>
      </c>
      <c r="ID184" s="1226">
        <f t="shared" si="1978"/>
        <v>0</v>
      </c>
      <c r="IE184" s="1226">
        <f t="shared" si="1979"/>
        <v>0</v>
      </c>
      <c r="IF184" s="1226">
        <f t="shared" si="1980"/>
        <v>0</v>
      </c>
      <c r="IG184" s="1226">
        <f t="shared" si="1981"/>
        <v>0</v>
      </c>
      <c r="IH184" s="1226">
        <f t="shared" si="1982"/>
        <v>0</v>
      </c>
      <c r="II184" s="1226">
        <f t="shared" si="1983"/>
        <v>0</v>
      </c>
      <c r="IJ184" s="1226">
        <f t="shared" si="1984"/>
        <v>0</v>
      </c>
      <c r="IK184" s="1226">
        <f t="shared" si="1985"/>
        <v>0</v>
      </c>
      <c r="IL184" s="1226">
        <f t="shared" si="1986"/>
        <v>0</v>
      </c>
      <c r="IM184" s="1226">
        <f t="shared" si="1987"/>
        <v>0</v>
      </c>
      <c r="IN184" s="1226">
        <f t="shared" si="1988"/>
        <v>0</v>
      </c>
      <c r="IO184" s="1226">
        <f t="shared" si="1989"/>
        <v>0</v>
      </c>
      <c r="IP184" s="1226">
        <f t="shared" si="1990"/>
        <v>0</v>
      </c>
      <c r="IQ184" s="1226">
        <f t="shared" si="1991"/>
        <v>0</v>
      </c>
      <c r="IR184" s="902"/>
      <c r="IS184" s="902"/>
      <c r="IT184" s="902"/>
      <c r="IU184" s="902"/>
      <c r="IV184" s="902"/>
      <c r="IW184" s="902"/>
      <c r="IX184" s="902"/>
      <c r="IY184" s="902"/>
      <c r="IZ184" s="1365"/>
      <c r="JA184" s="1231">
        <f t="shared" ref="JA184:KQ184" si="2034">SUM(BW184*$DP$24)</f>
        <v>20</v>
      </c>
      <c r="JB184" s="1231">
        <f t="shared" si="2034"/>
        <v>0</v>
      </c>
      <c r="JC184" s="1231">
        <f t="shared" si="2034"/>
        <v>0</v>
      </c>
      <c r="JD184" s="942">
        <f t="shared" si="2034"/>
        <v>450</v>
      </c>
      <c r="JE184" s="942">
        <f t="shared" si="2034"/>
        <v>0</v>
      </c>
      <c r="JF184" s="943">
        <f t="shared" si="2034"/>
        <v>280</v>
      </c>
      <c r="JG184" s="944">
        <f t="shared" si="2034"/>
        <v>0</v>
      </c>
      <c r="JH184" s="944">
        <f t="shared" si="2034"/>
        <v>0</v>
      </c>
      <c r="JI184" s="944">
        <f t="shared" si="2034"/>
        <v>0</v>
      </c>
      <c r="JJ184" s="944">
        <f t="shared" si="2034"/>
        <v>0</v>
      </c>
      <c r="JK184" s="944">
        <f t="shared" si="2034"/>
        <v>0</v>
      </c>
      <c r="JL184" s="944">
        <f t="shared" si="2034"/>
        <v>0</v>
      </c>
      <c r="JM184" s="944">
        <f t="shared" si="2034"/>
        <v>0</v>
      </c>
      <c r="JN184" s="944">
        <f t="shared" si="2034"/>
        <v>0</v>
      </c>
      <c r="JO184" s="1231">
        <f t="shared" si="2034"/>
        <v>0</v>
      </c>
      <c r="JP184" s="942">
        <f t="shared" si="2034"/>
        <v>0</v>
      </c>
      <c r="JQ184" s="943">
        <f t="shared" si="2034"/>
        <v>0</v>
      </c>
      <c r="JR184" s="944">
        <f t="shared" si="2034"/>
        <v>10</v>
      </c>
      <c r="JS184" s="944">
        <f t="shared" si="2034"/>
        <v>0</v>
      </c>
      <c r="JT184" s="944">
        <f t="shared" si="2034"/>
        <v>15</v>
      </c>
      <c r="JU184" s="944">
        <f t="shared" si="2034"/>
        <v>0</v>
      </c>
      <c r="JV184" s="945">
        <f t="shared" si="2034"/>
        <v>0</v>
      </c>
      <c r="JW184" s="945">
        <f t="shared" si="2034"/>
        <v>0</v>
      </c>
      <c r="JX184" s="945">
        <f t="shared" si="2034"/>
        <v>0</v>
      </c>
      <c r="JY184" s="945">
        <f t="shared" si="2034"/>
        <v>0.01</v>
      </c>
      <c r="JZ184" s="945">
        <f t="shared" si="2034"/>
        <v>0</v>
      </c>
      <c r="KA184" s="945">
        <f t="shared" si="2034"/>
        <v>0</v>
      </c>
      <c r="KB184" s="945">
        <f t="shared" si="2034"/>
        <v>0</v>
      </c>
      <c r="KC184" s="945">
        <f t="shared" si="2034"/>
        <v>0</v>
      </c>
      <c r="KD184" s="946">
        <f t="shared" si="2034"/>
        <v>0</v>
      </c>
      <c r="KE184" s="946">
        <f t="shared" si="2034"/>
        <v>0</v>
      </c>
      <c r="KF184" s="946">
        <f t="shared" si="2034"/>
        <v>0</v>
      </c>
      <c r="KG184" s="946">
        <f t="shared" si="2034"/>
        <v>0</v>
      </c>
      <c r="KH184" s="946">
        <f t="shared" si="2034"/>
        <v>0</v>
      </c>
      <c r="KI184" s="946">
        <f t="shared" si="2034"/>
        <v>0</v>
      </c>
      <c r="KJ184" s="946">
        <f t="shared" si="2034"/>
        <v>0</v>
      </c>
      <c r="KK184" s="946">
        <f t="shared" si="2034"/>
        <v>0</v>
      </c>
      <c r="KL184" s="946">
        <f t="shared" si="2034"/>
        <v>0</v>
      </c>
      <c r="KM184" s="946">
        <f t="shared" si="2034"/>
        <v>0</v>
      </c>
      <c r="KN184" s="946">
        <f t="shared" si="2034"/>
        <v>0</v>
      </c>
      <c r="KO184" s="946">
        <f t="shared" si="2034"/>
        <v>0</v>
      </c>
      <c r="KP184" s="946">
        <f t="shared" si="2034"/>
        <v>0</v>
      </c>
      <c r="KQ184" s="946">
        <f t="shared" si="2034"/>
        <v>0</v>
      </c>
      <c r="KR184" s="898"/>
      <c r="KS184" s="898"/>
      <c r="KT184" s="898"/>
      <c r="KU184" s="898"/>
      <c r="KV184" s="898"/>
      <c r="KW184" s="898"/>
      <c r="KX184" s="898"/>
      <c r="KY184" s="898"/>
      <c r="KZ184" s="1363"/>
      <c r="LA184" s="1217">
        <f t="shared" ref="LA184:MM184" si="2035">SUM(JA184/$DO$24)</f>
        <v>20</v>
      </c>
      <c r="LB184" s="1217">
        <f t="shared" si="2035"/>
        <v>0</v>
      </c>
      <c r="LC184" s="1217">
        <f t="shared" si="2035"/>
        <v>0</v>
      </c>
      <c r="LD184" s="545">
        <f t="shared" si="2035"/>
        <v>450</v>
      </c>
      <c r="LE184" s="545">
        <f t="shared" si="2035"/>
        <v>0</v>
      </c>
      <c r="LF184" s="329">
        <f t="shared" si="2035"/>
        <v>280</v>
      </c>
      <c r="LG184" s="550">
        <f t="shared" si="2035"/>
        <v>0</v>
      </c>
      <c r="LH184" s="550">
        <f t="shared" si="2035"/>
        <v>0</v>
      </c>
      <c r="LI184" s="550">
        <f t="shared" si="2035"/>
        <v>0</v>
      </c>
      <c r="LJ184" s="550">
        <f t="shared" si="2035"/>
        <v>0</v>
      </c>
      <c r="LK184" s="550">
        <f t="shared" si="2035"/>
        <v>0</v>
      </c>
      <c r="LL184" s="550">
        <f t="shared" si="2035"/>
        <v>0</v>
      </c>
      <c r="LM184" s="550">
        <f t="shared" si="2035"/>
        <v>0</v>
      </c>
      <c r="LN184" s="550">
        <f t="shared" si="2035"/>
        <v>0</v>
      </c>
      <c r="LO184" s="1217">
        <f t="shared" si="2035"/>
        <v>0</v>
      </c>
      <c r="LP184" s="1217">
        <f t="shared" si="2035"/>
        <v>0</v>
      </c>
      <c r="LQ184" s="1217">
        <f t="shared" si="2035"/>
        <v>0</v>
      </c>
      <c r="LR184" s="550">
        <f t="shared" si="2035"/>
        <v>10</v>
      </c>
      <c r="LS184" s="550">
        <f t="shared" si="2035"/>
        <v>0</v>
      </c>
      <c r="LT184" s="550">
        <f t="shared" si="2035"/>
        <v>15</v>
      </c>
      <c r="LU184" s="550">
        <f t="shared" si="2035"/>
        <v>0</v>
      </c>
      <c r="LV184" s="932">
        <f t="shared" si="2035"/>
        <v>0</v>
      </c>
      <c r="LW184" s="932">
        <f t="shared" si="2035"/>
        <v>0</v>
      </c>
      <c r="LX184" s="932">
        <f t="shared" si="2035"/>
        <v>0</v>
      </c>
      <c r="LY184" s="932">
        <f t="shared" si="2035"/>
        <v>0.01</v>
      </c>
      <c r="LZ184" s="932">
        <f t="shared" si="2035"/>
        <v>0</v>
      </c>
      <c r="MA184" s="932">
        <f t="shared" si="2035"/>
        <v>0</v>
      </c>
      <c r="MB184" s="932">
        <f t="shared" si="2035"/>
        <v>0</v>
      </c>
      <c r="MC184" s="932">
        <f t="shared" si="2035"/>
        <v>0</v>
      </c>
      <c r="MD184" s="932">
        <f t="shared" si="2035"/>
        <v>0</v>
      </c>
      <c r="ME184" s="327">
        <f t="shared" si="2035"/>
        <v>0</v>
      </c>
      <c r="MF184" s="327">
        <f t="shared" si="2035"/>
        <v>0</v>
      </c>
      <c r="MG184" s="327">
        <f t="shared" si="2035"/>
        <v>0</v>
      </c>
      <c r="MH184" s="327">
        <f t="shared" si="2035"/>
        <v>0</v>
      </c>
      <c r="MI184" s="327">
        <f t="shared" si="2035"/>
        <v>0</v>
      </c>
      <c r="MJ184" s="327">
        <f t="shared" si="2035"/>
        <v>0</v>
      </c>
      <c r="MK184" s="327">
        <f t="shared" si="2035"/>
        <v>0</v>
      </c>
      <c r="ML184" s="327">
        <f t="shared" si="2035"/>
        <v>0</v>
      </c>
      <c r="MM184" s="327">
        <f t="shared" si="2035"/>
        <v>0</v>
      </c>
      <c r="MN184" s="327">
        <f t="shared" ref="MN184:MP184" si="2036">SUM(KN184/$DO$24)</f>
        <v>0</v>
      </c>
      <c r="MO184" s="327">
        <f t="shared" si="2036"/>
        <v>0</v>
      </c>
      <c r="MP184" s="327">
        <f t="shared" si="2036"/>
        <v>0</v>
      </c>
      <c r="MQ184" s="327">
        <f>SUM(KQ184/$DO$24)</f>
        <v>0</v>
      </c>
    </row>
    <row r="185" spans="1:355" s="317" customFormat="1" ht="15" hidden="1" customHeight="1" outlineLevel="1" thickTop="1" thickBot="1" x14ac:dyDescent="0.3">
      <c r="A185" s="381"/>
      <c r="B185" s="1921" t="s">
        <v>957</v>
      </c>
      <c r="C185" s="1922"/>
      <c r="D185" s="655"/>
      <c r="E185" s="770"/>
      <c r="F185" s="757"/>
      <c r="G185" s="638"/>
      <c r="H185" s="627"/>
      <c r="I185" s="639"/>
      <c r="J185" s="770"/>
      <c r="K185" s="757"/>
      <c r="L185" s="878"/>
      <c r="M185" s="813"/>
      <c r="N185" s="814"/>
      <c r="O185" s="1537"/>
      <c r="P185" s="815"/>
      <c r="Q185" s="813"/>
      <c r="R185" s="814"/>
      <c r="S185" s="1537"/>
      <c r="T185" s="815"/>
      <c r="U185" s="813"/>
      <c r="V185" s="814"/>
      <c r="W185" s="1537"/>
      <c r="X185" s="815"/>
      <c r="Y185" s="813"/>
      <c r="Z185" s="814"/>
      <c r="AA185" s="1537"/>
      <c r="AB185" s="815"/>
      <c r="AC185" s="813"/>
      <c r="AD185" s="814"/>
      <c r="AE185" s="1537"/>
      <c r="AF185" s="815"/>
      <c r="AG185" s="813"/>
      <c r="AH185" s="814"/>
      <c r="AI185" s="1537"/>
      <c r="AJ185" s="815"/>
      <c r="AK185" s="813"/>
      <c r="AL185" s="814"/>
      <c r="AM185" s="1537"/>
      <c r="AN185" s="815"/>
      <c r="AO185" s="813"/>
      <c r="AP185" s="814"/>
      <c r="AQ185" s="1537"/>
      <c r="AR185" s="815"/>
      <c r="AS185" s="813"/>
      <c r="AT185" s="814"/>
      <c r="AU185" s="1537"/>
      <c r="AV185" s="815"/>
      <c r="AW185" s="813"/>
      <c r="AX185" s="814"/>
      <c r="AY185" s="1537"/>
      <c r="AZ185" s="815"/>
      <c r="BA185" s="813"/>
      <c r="BB185" s="816"/>
      <c r="BC185" s="757"/>
      <c r="BD185" s="815"/>
      <c r="BE185" s="813"/>
      <c r="BF185" s="757"/>
      <c r="BG185" s="815"/>
      <c r="BH185" s="815"/>
      <c r="BI185" s="815"/>
      <c r="BJ185" s="815"/>
      <c r="BK185" s="816"/>
      <c r="BL185" s="1586"/>
      <c r="BM185" s="1586"/>
      <c r="BN185" s="1586"/>
      <c r="BO185" s="1586"/>
      <c r="BP185" s="1587"/>
      <c r="BQ185" s="1484"/>
      <c r="BR185" s="734">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29.98678996036988</v>
      </c>
      <c r="BS185" s="692">
        <f t="shared" si="2028"/>
        <v>29.98678996036988</v>
      </c>
      <c r="BT185" s="696">
        <f>AZ170</f>
        <v>0.5</v>
      </c>
      <c r="BU185" s="1147" t="str">
        <f>$BU$25</f>
        <v>Epsom Salt</v>
      </c>
      <c r="BV185" s="1159" t="str">
        <f>$BV$25</f>
        <v>Additives</v>
      </c>
      <c r="BW185" s="1239">
        <f>BW$25</f>
        <v>0</v>
      </c>
      <c r="BX185" s="1239">
        <f t="shared" ref="BX185:DM185" si="2037">BX$25</f>
        <v>0</v>
      </c>
      <c r="BY185" s="1239">
        <f t="shared" si="2037"/>
        <v>0</v>
      </c>
      <c r="BZ185" s="1240">
        <f t="shared" si="2037"/>
        <v>0</v>
      </c>
      <c r="CA185" s="1240">
        <f t="shared" si="2037"/>
        <v>0</v>
      </c>
      <c r="CB185" s="1241">
        <f t="shared" si="2037"/>
        <v>0</v>
      </c>
      <c r="CC185" s="1242">
        <f t="shared" si="2037"/>
        <v>0</v>
      </c>
      <c r="CD185" s="1242">
        <f t="shared" si="2037"/>
        <v>0</v>
      </c>
      <c r="CE185" s="1242">
        <f t="shared" si="2037"/>
        <v>0</v>
      </c>
      <c r="CF185" s="1242">
        <f t="shared" si="2037"/>
        <v>0</v>
      </c>
      <c r="CG185" s="1242">
        <f t="shared" si="2037"/>
        <v>0</v>
      </c>
      <c r="CH185" s="1242">
        <f t="shared" si="2037"/>
        <v>0</v>
      </c>
      <c r="CI185" s="1242">
        <f t="shared" si="2037"/>
        <v>0</v>
      </c>
      <c r="CJ185" s="1242">
        <f t="shared" si="2037"/>
        <v>0</v>
      </c>
      <c r="CK185" s="1239">
        <f t="shared" si="2037"/>
        <v>0</v>
      </c>
      <c r="CL185" s="1240">
        <f t="shared" si="2037"/>
        <v>0</v>
      </c>
      <c r="CM185" s="1241">
        <f t="shared" si="2037"/>
        <v>0</v>
      </c>
      <c r="CN185" s="1242">
        <f t="shared" si="2037"/>
        <v>9.8000000000000004E-2</v>
      </c>
      <c r="CO185" s="1242">
        <f t="shared" si="2037"/>
        <v>0</v>
      </c>
      <c r="CP185" s="1242">
        <f t="shared" si="2037"/>
        <v>0.129</v>
      </c>
      <c r="CQ185" s="1242">
        <f t="shared" si="2037"/>
        <v>0</v>
      </c>
      <c r="CR185" s="1243">
        <f t="shared" si="2037"/>
        <v>0</v>
      </c>
      <c r="CS185" s="1243">
        <f t="shared" si="2037"/>
        <v>0</v>
      </c>
      <c r="CT185" s="1243">
        <f t="shared" si="2037"/>
        <v>0</v>
      </c>
      <c r="CU185" s="1243">
        <f t="shared" si="2037"/>
        <v>0</v>
      </c>
      <c r="CV185" s="1243">
        <f t="shared" si="2037"/>
        <v>0</v>
      </c>
      <c r="CW185" s="1243">
        <f t="shared" si="2037"/>
        <v>0</v>
      </c>
      <c r="CX185" s="1243">
        <f t="shared" si="2037"/>
        <v>0</v>
      </c>
      <c r="CY185" s="1243">
        <f t="shared" si="2037"/>
        <v>0</v>
      </c>
      <c r="CZ185" s="1244">
        <f t="shared" si="2037"/>
        <v>0</v>
      </c>
      <c r="DA185" s="1244">
        <f t="shared" si="2037"/>
        <v>0</v>
      </c>
      <c r="DB185" s="1244">
        <f t="shared" si="2037"/>
        <v>0</v>
      </c>
      <c r="DC185" s="1244">
        <f t="shared" si="2037"/>
        <v>0</v>
      </c>
      <c r="DD185" s="1244">
        <f t="shared" si="2037"/>
        <v>0</v>
      </c>
      <c r="DE185" s="1244">
        <f t="shared" si="2037"/>
        <v>0</v>
      </c>
      <c r="DF185" s="1244">
        <f t="shared" si="2037"/>
        <v>0</v>
      </c>
      <c r="DG185" s="1244">
        <f t="shared" si="2037"/>
        <v>0</v>
      </c>
      <c r="DH185" s="1244">
        <f t="shared" si="2037"/>
        <v>0</v>
      </c>
      <c r="DI185" s="1244">
        <f t="shared" si="2037"/>
        <v>0</v>
      </c>
      <c r="DJ185" s="1244">
        <f t="shared" si="2037"/>
        <v>0</v>
      </c>
      <c r="DK185" s="1244">
        <f t="shared" si="2037"/>
        <v>0</v>
      </c>
      <c r="DL185" s="1244">
        <f t="shared" si="2037"/>
        <v>0</v>
      </c>
      <c r="DM185" s="1244">
        <f t="shared" si="2037"/>
        <v>0</v>
      </c>
      <c r="DN185" s="933"/>
      <c r="DT185" s="739"/>
      <c r="EM185" s="898"/>
      <c r="EN185" s="898"/>
      <c r="EO185" s="898"/>
      <c r="EP185" s="898"/>
      <c r="EQ185" s="898"/>
      <c r="ER185" s="898"/>
      <c r="ES185" s="898"/>
      <c r="ET185" s="898"/>
      <c r="EU185" s="898"/>
      <c r="EV185" s="898"/>
      <c r="EW185" s="898"/>
      <c r="EX185" s="898"/>
      <c r="EY185" s="898"/>
      <c r="EZ185" s="1348" t="str">
        <f t="shared" si="1906"/>
        <v>Epsom Salt</v>
      </c>
      <c r="FA185" s="1224">
        <f t="shared" si="1907"/>
        <v>0</v>
      </c>
      <c r="FB185" s="1224">
        <f t="shared" si="1908"/>
        <v>0</v>
      </c>
      <c r="FC185" s="1224">
        <f t="shared" si="1909"/>
        <v>0</v>
      </c>
      <c r="FD185" s="544">
        <f t="shared" si="1910"/>
        <v>0</v>
      </c>
      <c r="FE185" s="544">
        <f t="shared" si="1911"/>
        <v>0</v>
      </c>
      <c r="FF185" s="324">
        <f t="shared" si="1912"/>
        <v>0</v>
      </c>
      <c r="FG185" s="549">
        <f t="shared" si="1913"/>
        <v>0</v>
      </c>
      <c r="FH185" s="549">
        <f t="shared" si="1914"/>
        <v>0</v>
      </c>
      <c r="FI185" s="549">
        <f t="shared" si="1915"/>
        <v>0</v>
      </c>
      <c r="FJ185" s="549">
        <f t="shared" si="1916"/>
        <v>0</v>
      </c>
      <c r="FK185" s="549">
        <f t="shared" si="1917"/>
        <v>0</v>
      </c>
      <c r="FL185" s="549">
        <f t="shared" si="1918"/>
        <v>0</v>
      </c>
      <c r="FM185" s="549">
        <f t="shared" si="1919"/>
        <v>0</v>
      </c>
      <c r="FN185" s="549">
        <f t="shared" si="1920"/>
        <v>0</v>
      </c>
      <c r="FO185" s="1203">
        <f t="shared" si="1921"/>
        <v>0</v>
      </c>
      <c r="FP185" s="544">
        <f t="shared" si="1922"/>
        <v>0</v>
      </c>
      <c r="FQ185" s="324">
        <f t="shared" si="1923"/>
        <v>0</v>
      </c>
      <c r="FR185" s="548">
        <f t="shared" si="1924"/>
        <v>4.9000000000000002E-2</v>
      </c>
      <c r="FS185" s="548">
        <f t="shared" si="1925"/>
        <v>0</v>
      </c>
      <c r="FT185" s="548">
        <f t="shared" si="1996"/>
        <v>6.4500000000000002E-2</v>
      </c>
      <c r="FU185" s="548">
        <f t="shared" si="1926"/>
        <v>0</v>
      </c>
      <c r="FV185" s="928">
        <f t="shared" si="1927"/>
        <v>0</v>
      </c>
      <c r="FW185" s="928">
        <f t="shared" si="1928"/>
        <v>0</v>
      </c>
      <c r="FX185" s="928">
        <f t="shared" si="1929"/>
        <v>0</v>
      </c>
      <c r="FY185" s="928">
        <f t="shared" si="1930"/>
        <v>0</v>
      </c>
      <c r="FZ185" s="928">
        <f t="shared" si="1931"/>
        <v>0</v>
      </c>
      <c r="GA185" s="928">
        <f t="shared" si="1932"/>
        <v>0</v>
      </c>
      <c r="GB185" s="928">
        <f t="shared" si="1933"/>
        <v>0</v>
      </c>
      <c r="GC185" s="928">
        <f t="shared" si="1934"/>
        <v>0</v>
      </c>
      <c r="GD185" s="326">
        <f t="shared" si="1935"/>
        <v>0</v>
      </c>
      <c r="GE185" s="326">
        <f t="shared" si="1936"/>
        <v>0</v>
      </c>
      <c r="GF185" s="326">
        <f t="shared" si="1937"/>
        <v>0</v>
      </c>
      <c r="GG185" s="326">
        <f t="shared" si="1938"/>
        <v>0</v>
      </c>
      <c r="GH185" s="326">
        <f t="shared" si="1939"/>
        <v>0</v>
      </c>
      <c r="GI185" s="326">
        <f t="shared" si="1940"/>
        <v>0</v>
      </c>
      <c r="GJ185" s="326">
        <f t="shared" si="1941"/>
        <v>0</v>
      </c>
      <c r="GK185" s="326">
        <f t="shared" si="1942"/>
        <v>0</v>
      </c>
      <c r="GL185" s="326">
        <f t="shared" si="1943"/>
        <v>0</v>
      </c>
      <c r="GM185" s="326">
        <f t="shared" si="1944"/>
        <v>0</v>
      </c>
      <c r="GN185" s="326">
        <f t="shared" si="1945"/>
        <v>0</v>
      </c>
      <c r="GO185" s="326">
        <f t="shared" si="1946"/>
        <v>0</v>
      </c>
      <c r="GP185" s="326">
        <f t="shared" si="1947"/>
        <v>0</v>
      </c>
      <c r="GQ185" s="326">
        <f t="shared" si="1948"/>
        <v>0</v>
      </c>
      <c r="GR185" s="898"/>
      <c r="GS185" s="898"/>
      <c r="GT185" s="898"/>
      <c r="GU185" s="898"/>
      <c r="GV185" s="898"/>
      <c r="GW185" s="898"/>
      <c r="GX185" s="898"/>
      <c r="GY185" s="898"/>
      <c r="GZ185" s="1375"/>
      <c r="HA185" s="1225">
        <f t="shared" si="1949"/>
        <v>0</v>
      </c>
      <c r="HB185" s="1225">
        <f t="shared" si="1950"/>
        <v>0</v>
      </c>
      <c r="HC185" s="1225">
        <f t="shared" si="1951"/>
        <v>0</v>
      </c>
      <c r="HD185" s="542">
        <f t="shared" si="1952"/>
        <v>0</v>
      </c>
      <c r="HE185" s="542">
        <f t="shared" si="1953"/>
        <v>0</v>
      </c>
      <c r="HF185" s="321">
        <f t="shared" si="1954"/>
        <v>0</v>
      </c>
      <c r="HG185" s="547">
        <f t="shared" si="1955"/>
        <v>0</v>
      </c>
      <c r="HH185" s="547">
        <f t="shared" si="1956"/>
        <v>0</v>
      </c>
      <c r="HI185" s="547">
        <f t="shared" si="1957"/>
        <v>0</v>
      </c>
      <c r="HJ185" s="547">
        <f t="shared" si="1958"/>
        <v>0</v>
      </c>
      <c r="HK185" s="547">
        <f t="shared" si="1959"/>
        <v>0</v>
      </c>
      <c r="HL185" s="547">
        <f t="shared" si="1960"/>
        <v>0</v>
      </c>
      <c r="HM185" s="547">
        <f t="shared" si="1961"/>
        <v>0</v>
      </c>
      <c r="HN185" s="547">
        <f t="shared" si="1962"/>
        <v>0</v>
      </c>
      <c r="HO185" s="1225">
        <f t="shared" si="1963"/>
        <v>0</v>
      </c>
      <c r="HP185" s="542">
        <f t="shared" si="1964"/>
        <v>0</v>
      </c>
      <c r="HQ185" s="321">
        <f t="shared" si="1965"/>
        <v>0</v>
      </c>
      <c r="HR185" s="547">
        <f t="shared" si="1966"/>
        <v>1.2945838837516512E-2</v>
      </c>
      <c r="HS185" s="547">
        <f t="shared" si="1967"/>
        <v>0</v>
      </c>
      <c r="HT185" s="547">
        <f t="shared" si="1968"/>
        <v>1.7040951122853368E-2</v>
      </c>
      <c r="HU185" s="547">
        <f t="shared" si="1969"/>
        <v>0</v>
      </c>
      <c r="HV185" s="931">
        <f t="shared" si="1970"/>
        <v>0</v>
      </c>
      <c r="HW185" s="931">
        <f t="shared" si="1971"/>
        <v>0</v>
      </c>
      <c r="HX185" s="931">
        <f t="shared" si="1972"/>
        <v>0</v>
      </c>
      <c r="HY185" s="931">
        <f t="shared" si="1973"/>
        <v>0</v>
      </c>
      <c r="HZ185" s="931">
        <f t="shared" si="1974"/>
        <v>0</v>
      </c>
      <c r="IA185" s="931">
        <f t="shared" si="1975"/>
        <v>0</v>
      </c>
      <c r="IB185" s="931">
        <f t="shared" si="1976"/>
        <v>0</v>
      </c>
      <c r="IC185" s="931">
        <f t="shared" si="1977"/>
        <v>0</v>
      </c>
      <c r="ID185" s="1226">
        <f t="shared" si="1978"/>
        <v>0</v>
      </c>
      <c r="IE185" s="1226">
        <f t="shared" si="1979"/>
        <v>0</v>
      </c>
      <c r="IF185" s="1226">
        <f t="shared" si="1980"/>
        <v>0</v>
      </c>
      <c r="IG185" s="1226">
        <f t="shared" si="1981"/>
        <v>0</v>
      </c>
      <c r="IH185" s="1226">
        <f t="shared" si="1982"/>
        <v>0</v>
      </c>
      <c r="II185" s="1226">
        <f t="shared" si="1983"/>
        <v>0</v>
      </c>
      <c r="IJ185" s="1226">
        <f t="shared" si="1984"/>
        <v>0</v>
      </c>
      <c r="IK185" s="1226">
        <f t="shared" si="1985"/>
        <v>0</v>
      </c>
      <c r="IL185" s="1226">
        <f t="shared" si="1986"/>
        <v>0</v>
      </c>
      <c r="IM185" s="1226">
        <f t="shared" si="1987"/>
        <v>0</v>
      </c>
      <c r="IN185" s="1226">
        <f t="shared" si="1988"/>
        <v>0</v>
      </c>
      <c r="IO185" s="1226">
        <f t="shared" si="1989"/>
        <v>0</v>
      </c>
      <c r="IP185" s="1226">
        <f t="shared" si="1990"/>
        <v>0</v>
      </c>
      <c r="IQ185" s="1226">
        <f t="shared" si="1991"/>
        <v>0</v>
      </c>
      <c r="IR185" s="902"/>
      <c r="IS185" s="902"/>
      <c r="IT185" s="902"/>
      <c r="IU185" s="902"/>
      <c r="IV185" s="902"/>
      <c r="IW185" s="902"/>
      <c r="IX185" s="902"/>
      <c r="IY185" s="902"/>
      <c r="IZ185" s="1365"/>
      <c r="JA185" s="1231">
        <f t="shared" ref="JA185:KQ185" si="2038">SUM(BW185*$DP$25)</f>
        <v>0</v>
      </c>
      <c r="JB185" s="1231">
        <f t="shared" si="2038"/>
        <v>0</v>
      </c>
      <c r="JC185" s="1231">
        <f t="shared" si="2038"/>
        <v>0</v>
      </c>
      <c r="JD185" s="942">
        <f t="shared" si="2038"/>
        <v>0</v>
      </c>
      <c r="JE185" s="942">
        <f t="shared" si="2038"/>
        <v>0</v>
      </c>
      <c r="JF185" s="943">
        <f t="shared" si="2038"/>
        <v>0</v>
      </c>
      <c r="JG185" s="944">
        <f t="shared" si="2038"/>
        <v>0</v>
      </c>
      <c r="JH185" s="944">
        <f t="shared" si="2038"/>
        <v>0</v>
      </c>
      <c r="JI185" s="944">
        <f t="shared" si="2038"/>
        <v>0</v>
      </c>
      <c r="JJ185" s="944">
        <f t="shared" si="2038"/>
        <v>0</v>
      </c>
      <c r="JK185" s="944">
        <f t="shared" si="2038"/>
        <v>0</v>
      </c>
      <c r="JL185" s="944">
        <f t="shared" si="2038"/>
        <v>0</v>
      </c>
      <c r="JM185" s="944">
        <f t="shared" si="2038"/>
        <v>0</v>
      </c>
      <c r="JN185" s="944">
        <f t="shared" si="2038"/>
        <v>0</v>
      </c>
      <c r="JO185" s="1231">
        <f t="shared" si="2038"/>
        <v>0</v>
      </c>
      <c r="JP185" s="942">
        <f t="shared" si="2038"/>
        <v>0</v>
      </c>
      <c r="JQ185" s="943">
        <f t="shared" si="2038"/>
        <v>0</v>
      </c>
      <c r="JR185" s="944">
        <f t="shared" si="2038"/>
        <v>98</v>
      </c>
      <c r="JS185" s="944">
        <f t="shared" si="2038"/>
        <v>0</v>
      </c>
      <c r="JT185" s="944">
        <f t="shared" si="2038"/>
        <v>129</v>
      </c>
      <c r="JU185" s="944">
        <f t="shared" si="2038"/>
        <v>0</v>
      </c>
      <c r="JV185" s="945">
        <f t="shared" si="2038"/>
        <v>0</v>
      </c>
      <c r="JW185" s="945">
        <f t="shared" si="2038"/>
        <v>0</v>
      </c>
      <c r="JX185" s="945">
        <f t="shared" si="2038"/>
        <v>0</v>
      </c>
      <c r="JY185" s="945">
        <f t="shared" si="2038"/>
        <v>0</v>
      </c>
      <c r="JZ185" s="945">
        <f t="shared" si="2038"/>
        <v>0</v>
      </c>
      <c r="KA185" s="945">
        <f t="shared" si="2038"/>
        <v>0</v>
      </c>
      <c r="KB185" s="945">
        <f t="shared" si="2038"/>
        <v>0</v>
      </c>
      <c r="KC185" s="945">
        <f t="shared" si="2038"/>
        <v>0</v>
      </c>
      <c r="KD185" s="946">
        <f t="shared" si="2038"/>
        <v>0</v>
      </c>
      <c r="KE185" s="946">
        <f t="shared" si="2038"/>
        <v>0</v>
      </c>
      <c r="KF185" s="946">
        <f t="shared" si="2038"/>
        <v>0</v>
      </c>
      <c r="KG185" s="946">
        <f t="shared" si="2038"/>
        <v>0</v>
      </c>
      <c r="KH185" s="946">
        <f t="shared" si="2038"/>
        <v>0</v>
      </c>
      <c r="KI185" s="946">
        <f t="shared" si="2038"/>
        <v>0</v>
      </c>
      <c r="KJ185" s="946">
        <f t="shared" si="2038"/>
        <v>0</v>
      </c>
      <c r="KK185" s="946">
        <f t="shared" si="2038"/>
        <v>0</v>
      </c>
      <c r="KL185" s="946">
        <f t="shared" si="2038"/>
        <v>0</v>
      </c>
      <c r="KM185" s="946">
        <f t="shared" si="2038"/>
        <v>0</v>
      </c>
      <c r="KN185" s="946">
        <f t="shared" si="2038"/>
        <v>0</v>
      </c>
      <c r="KO185" s="946">
        <f t="shared" si="2038"/>
        <v>0</v>
      </c>
      <c r="KP185" s="946">
        <f t="shared" si="2038"/>
        <v>0</v>
      </c>
      <c r="KQ185" s="946">
        <f t="shared" si="2038"/>
        <v>0</v>
      </c>
      <c r="KR185" s="898"/>
      <c r="KS185" s="898"/>
      <c r="KT185" s="898"/>
      <c r="KU185" s="898"/>
      <c r="KV185" s="898"/>
      <c r="KW185" s="898"/>
      <c r="KX185" s="898"/>
      <c r="KY185" s="898"/>
      <c r="KZ185" s="1363"/>
      <c r="LA185" s="1217">
        <f t="shared" ref="LA185:MM185" si="2039">SUM(JA185/$DO$25)</f>
        <v>0</v>
      </c>
      <c r="LB185" s="1217">
        <f t="shared" si="2039"/>
        <v>0</v>
      </c>
      <c r="LC185" s="1217">
        <f t="shared" si="2039"/>
        <v>0</v>
      </c>
      <c r="LD185" s="545">
        <f t="shared" si="2039"/>
        <v>0</v>
      </c>
      <c r="LE185" s="545">
        <f t="shared" si="2039"/>
        <v>0</v>
      </c>
      <c r="LF185" s="329">
        <f t="shared" si="2039"/>
        <v>0</v>
      </c>
      <c r="LG185" s="550">
        <f t="shared" si="2039"/>
        <v>0</v>
      </c>
      <c r="LH185" s="550">
        <f t="shared" si="2039"/>
        <v>0</v>
      </c>
      <c r="LI185" s="550">
        <f t="shared" si="2039"/>
        <v>0</v>
      </c>
      <c r="LJ185" s="550">
        <f t="shared" si="2039"/>
        <v>0</v>
      </c>
      <c r="LK185" s="550">
        <f t="shared" si="2039"/>
        <v>0</v>
      </c>
      <c r="LL185" s="550">
        <f t="shared" si="2039"/>
        <v>0</v>
      </c>
      <c r="LM185" s="550">
        <f t="shared" si="2039"/>
        <v>0</v>
      </c>
      <c r="LN185" s="550">
        <f t="shared" si="2039"/>
        <v>0</v>
      </c>
      <c r="LO185" s="1217">
        <f t="shared" si="2039"/>
        <v>0</v>
      </c>
      <c r="LP185" s="1217">
        <f t="shared" si="2039"/>
        <v>0</v>
      </c>
      <c r="LQ185" s="1217">
        <f t="shared" si="2039"/>
        <v>0</v>
      </c>
      <c r="LR185" s="550">
        <f t="shared" si="2039"/>
        <v>98</v>
      </c>
      <c r="LS185" s="550">
        <f t="shared" si="2039"/>
        <v>0</v>
      </c>
      <c r="LT185" s="550">
        <f t="shared" si="2039"/>
        <v>129</v>
      </c>
      <c r="LU185" s="550">
        <f t="shared" si="2039"/>
        <v>0</v>
      </c>
      <c r="LV185" s="932">
        <f t="shared" si="2039"/>
        <v>0</v>
      </c>
      <c r="LW185" s="932">
        <f t="shared" si="2039"/>
        <v>0</v>
      </c>
      <c r="LX185" s="932">
        <f t="shared" si="2039"/>
        <v>0</v>
      </c>
      <c r="LY185" s="932">
        <f t="shared" si="2039"/>
        <v>0</v>
      </c>
      <c r="LZ185" s="932">
        <f t="shared" si="2039"/>
        <v>0</v>
      </c>
      <c r="MA185" s="932">
        <f t="shared" si="2039"/>
        <v>0</v>
      </c>
      <c r="MB185" s="932">
        <f t="shared" si="2039"/>
        <v>0</v>
      </c>
      <c r="MC185" s="932">
        <f t="shared" si="2039"/>
        <v>0</v>
      </c>
      <c r="MD185" s="932">
        <f t="shared" si="2039"/>
        <v>0</v>
      </c>
      <c r="ME185" s="327">
        <f t="shared" si="2039"/>
        <v>0</v>
      </c>
      <c r="MF185" s="327">
        <f t="shared" si="2039"/>
        <v>0</v>
      </c>
      <c r="MG185" s="327">
        <f t="shared" si="2039"/>
        <v>0</v>
      </c>
      <c r="MH185" s="327">
        <f t="shared" si="2039"/>
        <v>0</v>
      </c>
      <c r="MI185" s="327">
        <f t="shared" si="2039"/>
        <v>0</v>
      </c>
      <c r="MJ185" s="327">
        <f t="shared" si="2039"/>
        <v>0</v>
      </c>
      <c r="MK185" s="327">
        <f t="shared" si="2039"/>
        <v>0</v>
      </c>
      <c r="ML185" s="327">
        <f t="shared" si="2039"/>
        <v>0</v>
      </c>
      <c r="MM185" s="327">
        <f t="shared" si="2039"/>
        <v>0</v>
      </c>
      <c r="MN185" s="327">
        <f t="shared" ref="MN185:MP185" si="2040">SUM(KN185/$DO$25)</f>
        <v>0</v>
      </c>
      <c r="MO185" s="327">
        <f t="shared" si="2040"/>
        <v>0</v>
      </c>
      <c r="MP185" s="327">
        <f t="shared" si="2040"/>
        <v>0</v>
      </c>
      <c r="MQ185" s="327">
        <f>SUM(KQ185/$DO$25)</f>
        <v>0</v>
      </c>
    </row>
    <row r="186" spans="1:355" s="317" customFormat="1" ht="15" hidden="1" customHeight="1" outlineLevel="1" thickTop="1" thickBot="1" x14ac:dyDescent="0.3">
      <c r="A186" s="381"/>
      <c r="B186" s="1902" t="s">
        <v>958</v>
      </c>
      <c r="C186" s="1903"/>
      <c r="D186" s="655"/>
      <c r="E186" s="770"/>
      <c r="F186" s="757"/>
      <c r="G186" s="638"/>
      <c r="H186" s="627"/>
      <c r="I186" s="639"/>
      <c r="J186" s="770"/>
      <c r="K186" s="757"/>
      <c r="L186" s="878"/>
      <c r="M186" s="813"/>
      <c r="N186" s="814"/>
      <c r="O186" s="1537"/>
      <c r="P186" s="815"/>
      <c r="Q186" s="813"/>
      <c r="R186" s="814"/>
      <c r="S186" s="1537"/>
      <c r="T186" s="815"/>
      <c r="U186" s="813"/>
      <c r="V186" s="814"/>
      <c r="W186" s="1537"/>
      <c r="X186" s="815"/>
      <c r="Y186" s="813"/>
      <c r="Z186" s="814"/>
      <c r="AA186" s="1537"/>
      <c r="AB186" s="815"/>
      <c r="AC186" s="813"/>
      <c r="AD186" s="814"/>
      <c r="AE186" s="1537"/>
      <c r="AF186" s="815"/>
      <c r="AG186" s="813"/>
      <c r="AH186" s="814"/>
      <c r="AI186" s="1537"/>
      <c r="AJ186" s="815"/>
      <c r="AK186" s="813"/>
      <c r="AL186" s="814"/>
      <c r="AM186" s="1537"/>
      <c r="AN186" s="815"/>
      <c r="AO186" s="813"/>
      <c r="AP186" s="814"/>
      <c r="AQ186" s="1537"/>
      <c r="AR186" s="815"/>
      <c r="AS186" s="813"/>
      <c r="AT186" s="814"/>
      <c r="AU186" s="1537"/>
      <c r="AV186" s="815"/>
      <c r="AW186" s="813"/>
      <c r="AX186" s="814"/>
      <c r="AY186" s="1537"/>
      <c r="AZ186" s="815"/>
      <c r="BA186" s="813"/>
      <c r="BB186" s="816"/>
      <c r="BC186" s="757"/>
      <c r="BD186" s="815"/>
      <c r="BE186" s="813"/>
      <c r="BF186" s="757"/>
      <c r="BG186" s="815"/>
      <c r="BH186" s="815"/>
      <c r="BI186" s="815"/>
      <c r="BJ186" s="815"/>
      <c r="BK186" s="816"/>
      <c r="BL186" s="1586"/>
      <c r="BM186" s="1586"/>
      <c r="BN186" s="1586"/>
      <c r="BO186" s="1586"/>
      <c r="BP186" s="1587"/>
      <c r="BQ186" s="1484"/>
      <c r="BR186" s="734">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692">
        <f t="shared" si="2028"/>
        <v>0</v>
      </c>
      <c r="BT186" s="637">
        <f>AZ171</f>
        <v>0.5</v>
      </c>
      <c r="BU186" s="1148" t="str">
        <f>$BU$26</f>
        <v>Z9 (2 Part)</v>
      </c>
      <c r="BV186" s="694" t="str">
        <f>$BV$26</f>
        <v>Additives</v>
      </c>
      <c r="BW186" s="1239">
        <f>BW$26</f>
        <v>0</v>
      </c>
      <c r="BX186" s="1239">
        <f t="shared" ref="BX186:DM186" si="2041">BX$26</f>
        <v>0</v>
      </c>
      <c r="BY186" s="1239">
        <f t="shared" si="2041"/>
        <v>0</v>
      </c>
      <c r="BZ186" s="1240">
        <f t="shared" si="2041"/>
        <v>0</v>
      </c>
      <c r="CA186" s="1240">
        <f t="shared" si="2041"/>
        <v>0</v>
      </c>
      <c r="CB186" s="1241">
        <f t="shared" si="2041"/>
        <v>0</v>
      </c>
      <c r="CC186" s="1242">
        <f t="shared" si="2041"/>
        <v>0</v>
      </c>
      <c r="CD186" s="1242">
        <f t="shared" si="2041"/>
        <v>0</v>
      </c>
      <c r="CE186" s="1242">
        <f t="shared" si="2041"/>
        <v>0</v>
      </c>
      <c r="CF186" s="1242">
        <f t="shared" si="2041"/>
        <v>0</v>
      </c>
      <c r="CG186" s="1242">
        <f t="shared" si="2041"/>
        <v>0</v>
      </c>
      <c r="CH186" s="1242">
        <f t="shared" si="2041"/>
        <v>0</v>
      </c>
      <c r="CI186" s="1242">
        <f t="shared" si="2041"/>
        <v>0</v>
      </c>
      <c r="CJ186" s="1242">
        <f t="shared" si="2041"/>
        <v>0</v>
      </c>
      <c r="CK186" s="1239">
        <f t="shared" si="2041"/>
        <v>0</v>
      </c>
      <c r="CL186" s="1240">
        <f t="shared" si="2041"/>
        <v>0</v>
      </c>
      <c r="CM186" s="1241">
        <f t="shared" si="2041"/>
        <v>0</v>
      </c>
      <c r="CN186" s="1242">
        <f t="shared" si="2041"/>
        <v>0</v>
      </c>
      <c r="CO186" s="1242">
        <f t="shared" si="2041"/>
        <v>0</v>
      </c>
      <c r="CP186" s="1242">
        <f t="shared" si="2041"/>
        <v>0</v>
      </c>
      <c r="CQ186" s="1242">
        <f t="shared" si="2041"/>
        <v>0</v>
      </c>
      <c r="CR186" s="1243">
        <f t="shared" si="2041"/>
        <v>0</v>
      </c>
      <c r="CS186" s="1243">
        <f t="shared" si="2041"/>
        <v>0</v>
      </c>
      <c r="CT186" s="1243">
        <f t="shared" si="2041"/>
        <v>0</v>
      </c>
      <c r="CU186" s="1243">
        <f t="shared" si="2041"/>
        <v>0</v>
      </c>
      <c r="CV186" s="1243">
        <f t="shared" si="2041"/>
        <v>0</v>
      </c>
      <c r="CW186" s="1243">
        <f t="shared" si="2041"/>
        <v>0</v>
      </c>
      <c r="CX186" s="1243">
        <f t="shared" si="2041"/>
        <v>0</v>
      </c>
      <c r="CY186" s="1243">
        <f t="shared" si="2041"/>
        <v>0</v>
      </c>
      <c r="CZ186" s="1244">
        <f t="shared" si="2041"/>
        <v>0</v>
      </c>
      <c r="DA186" s="1244">
        <f t="shared" si="2041"/>
        <v>0</v>
      </c>
      <c r="DB186" s="1244">
        <f t="shared" si="2041"/>
        <v>0</v>
      </c>
      <c r="DC186" s="1244">
        <f t="shared" si="2041"/>
        <v>0</v>
      </c>
      <c r="DD186" s="1244">
        <f t="shared" si="2041"/>
        <v>0</v>
      </c>
      <c r="DE186" s="1244">
        <f t="shared" si="2041"/>
        <v>0</v>
      </c>
      <c r="DF186" s="1244">
        <f t="shared" si="2041"/>
        <v>0</v>
      </c>
      <c r="DG186" s="1244">
        <f t="shared" si="2041"/>
        <v>0</v>
      </c>
      <c r="DH186" s="1244">
        <f t="shared" si="2041"/>
        <v>0</v>
      </c>
      <c r="DI186" s="1244">
        <f t="shared" si="2041"/>
        <v>0</v>
      </c>
      <c r="DJ186" s="1244">
        <f t="shared" si="2041"/>
        <v>0</v>
      </c>
      <c r="DK186" s="1244">
        <f t="shared" si="2041"/>
        <v>0</v>
      </c>
      <c r="DL186" s="1244">
        <f t="shared" si="2041"/>
        <v>0</v>
      </c>
      <c r="DM186" s="1244">
        <f t="shared" si="2041"/>
        <v>0</v>
      </c>
      <c r="DN186" s="933"/>
      <c r="DT186" s="739"/>
      <c r="EM186" s="898"/>
      <c r="EN186" s="898"/>
      <c r="EO186" s="898"/>
      <c r="EP186" s="898"/>
      <c r="EQ186" s="898"/>
      <c r="ER186" s="898"/>
      <c r="ES186" s="898"/>
      <c r="ET186" s="898"/>
      <c r="EU186" s="898"/>
      <c r="EV186" s="898"/>
      <c r="EW186" s="898"/>
      <c r="EX186" s="898"/>
      <c r="EY186" s="898"/>
      <c r="EZ186" s="1348" t="str">
        <f t="shared" si="1906"/>
        <v>Z9 (2 Part)</v>
      </c>
      <c r="FA186" s="1224">
        <f t="shared" si="1907"/>
        <v>0</v>
      </c>
      <c r="FB186" s="1224">
        <f t="shared" si="1908"/>
        <v>0</v>
      </c>
      <c r="FC186" s="1224">
        <f t="shared" si="1909"/>
        <v>0</v>
      </c>
      <c r="FD186" s="544">
        <f t="shared" si="1910"/>
        <v>0</v>
      </c>
      <c r="FE186" s="544">
        <f t="shared" si="1911"/>
        <v>0</v>
      </c>
      <c r="FF186" s="324">
        <f t="shared" si="1912"/>
        <v>0</v>
      </c>
      <c r="FG186" s="549">
        <f t="shared" si="1913"/>
        <v>0</v>
      </c>
      <c r="FH186" s="549">
        <f t="shared" si="1914"/>
        <v>0</v>
      </c>
      <c r="FI186" s="549">
        <f t="shared" si="1915"/>
        <v>0</v>
      </c>
      <c r="FJ186" s="549">
        <f t="shared" si="1916"/>
        <v>0</v>
      </c>
      <c r="FK186" s="549">
        <f t="shared" si="1917"/>
        <v>0</v>
      </c>
      <c r="FL186" s="549">
        <f t="shared" si="1918"/>
        <v>0</v>
      </c>
      <c r="FM186" s="549">
        <f t="shared" si="1919"/>
        <v>0</v>
      </c>
      <c r="FN186" s="549">
        <f t="shared" si="1920"/>
        <v>0</v>
      </c>
      <c r="FO186" s="1203">
        <f t="shared" si="1921"/>
        <v>0</v>
      </c>
      <c r="FP186" s="544">
        <f t="shared" si="1922"/>
        <v>0</v>
      </c>
      <c r="FQ186" s="324">
        <f t="shared" si="1923"/>
        <v>0</v>
      </c>
      <c r="FR186" s="548">
        <f t="shared" si="1924"/>
        <v>0</v>
      </c>
      <c r="FS186" s="548">
        <f t="shared" si="1925"/>
        <v>0</v>
      </c>
      <c r="FT186" s="548">
        <f t="shared" si="1996"/>
        <v>0</v>
      </c>
      <c r="FU186" s="548">
        <f t="shared" si="1926"/>
        <v>0</v>
      </c>
      <c r="FV186" s="928">
        <f t="shared" si="1927"/>
        <v>0</v>
      </c>
      <c r="FW186" s="928">
        <f t="shared" si="1928"/>
        <v>0</v>
      </c>
      <c r="FX186" s="928">
        <f t="shared" si="1929"/>
        <v>0</v>
      </c>
      <c r="FY186" s="928">
        <f t="shared" si="1930"/>
        <v>0</v>
      </c>
      <c r="FZ186" s="928">
        <f t="shared" si="1931"/>
        <v>0</v>
      </c>
      <c r="GA186" s="928">
        <f t="shared" si="1932"/>
        <v>0</v>
      </c>
      <c r="GB186" s="928">
        <f t="shared" si="1933"/>
        <v>0</v>
      </c>
      <c r="GC186" s="928">
        <f t="shared" si="1934"/>
        <v>0</v>
      </c>
      <c r="GD186" s="326">
        <f t="shared" si="1935"/>
        <v>0</v>
      </c>
      <c r="GE186" s="326">
        <f t="shared" si="1936"/>
        <v>0</v>
      </c>
      <c r="GF186" s="326">
        <f t="shared" si="1937"/>
        <v>0</v>
      </c>
      <c r="GG186" s="326">
        <f t="shared" si="1938"/>
        <v>0</v>
      </c>
      <c r="GH186" s="326">
        <f t="shared" si="1939"/>
        <v>0</v>
      </c>
      <c r="GI186" s="326">
        <f t="shared" si="1940"/>
        <v>0</v>
      </c>
      <c r="GJ186" s="326">
        <f t="shared" si="1941"/>
        <v>0</v>
      </c>
      <c r="GK186" s="326">
        <f t="shared" si="1942"/>
        <v>0</v>
      </c>
      <c r="GL186" s="326">
        <f t="shared" si="1943"/>
        <v>0</v>
      </c>
      <c r="GM186" s="326">
        <f t="shared" si="1944"/>
        <v>0</v>
      </c>
      <c r="GN186" s="326">
        <f t="shared" si="1945"/>
        <v>0</v>
      </c>
      <c r="GO186" s="326">
        <f t="shared" si="1946"/>
        <v>0</v>
      </c>
      <c r="GP186" s="326">
        <f t="shared" si="1947"/>
        <v>0</v>
      </c>
      <c r="GQ186" s="326">
        <f t="shared" si="1948"/>
        <v>0</v>
      </c>
      <c r="GR186" s="898"/>
      <c r="GS186" s="898"/>
      <c r="GT186" s="898"/>
      <c r="GU186" s="898"/>
      <c r="GV186" s="898"/>
      <c r="GW186" s="898"/>
      <c r="GX186" s="898"/>
      <c r="GY186" s="898"/>
      <c r="GZ186" s="1375"/>
      <c r="HA186" s="1225">
        <f t="shared" si="1949"/>
        <v>0</v>
      </c>
      <c r="HB186" s="1225">
        <f t="shared" si="1950"/>
        <v>0</v>
      </c>
      <c r="HC186" s="1225">
        <f t="shared" si="1951"/>
        <v>0</v>
      </c>
      <c r="HD186" s="542">
        <f t="shared" si="1952"/>
        <v>0</v>
      </c>
      <c r="HE186" s="542">
        <f t="shared" si="1953"/>
        <v>0</v>
      </c>
      <c r="HF186" s="321">
        <f t="shared" si="1954"/>
        <v>0</v>
      </c>
      <c r="HG186" s="547">
        <f t="shared" si="1955"/>
        <v>0</v>
      </c>
      <c r="HH186" s="547">
        <f t="shared" si="1956"/>
        <v>0</v>
      </c>
      <c r="HI186" s="547">
        <f t="shared" si="1957"/>
        <v>0</v>
      </c>
      <c r="HJ186" s="547">
        <f t="shared" si="1958"/>
        <v>0</v>
      </c>
      <c r="HK186" s="547">
        <f t="shared" si="1959"/>
        <v>0</v>
      </c>
      <c r="HL186" s="547">
        <f t="shared" si="1960"/>
        <v>0</v>
      </c>
      <c r="HM186" s="547">
        <f t="shared" si="1961"/>
        <v>0</v>
      </c>
      <c r="HN186" s="547">
        <f t="shared" si="1962"/>
        <v>0</v>
      </c>
      <c r="HO186" s="1225">
        <f t="shared" si="1963"/>
        <v>0</v>
      </c>
      <c r="HP186" s="542">
        <f t="shared" si="1964"/>
        <v>0</v>
      </c>
      <c r="HQ186" s="321">
        <f t="shared" si="1965"/>
        <v>0</v>
      </c>
      <c r="HR186" s="547">
        <f t="shared" si="1966"/>
        <v>0</v>
      </c>
      <c r="HS186" s="547">
        <f t="shared" si="1967"/>
        <v>0</v>
      </c>
      <c r="HT186" s="547">
        <f t="shared" si="1968"/>
        <v>0</v>
      </c>
      <c r="HU186" s="547">
        <f t="shared" si="1969"/>
        <v>0</v>
      </c>
      <c r="HV186" s="931">
        <f t="shared" si="1970"/>
        <v>0</v>
      </c>
      <c r="HW186" s="931">
        <f t="shared" si="1971"/>
        <v>0</v>
      </c>
      <c r="HX186" s="931">
        <f t="shared" si="1972"/>
        <v>0</v>
      </c>
      <c r="HY186" s="931">
        <f t="shared" si="1973"/>
        <v>0</v>
      </c>
      <c r="HZ186" s="931">
        <f t="shared" si="1974"/>
        <v>0</v>
      </c>
      <c r="IA186" s="931">
        <f t="shared" si="1975"/>
        <v>0</v>
      </c>
      <c r="IB186" s="931">
        <f t="shared" si="1976"/>
        <v>0</v>
      </c>
      <c r="IC186" s="931">
        <f t="shared" si="1977"/>
        <v>0</v>
      </c>
      <c r="ID186" s="1226">
        <f t="shared" si="1978"/>
        <v>0</v>
      </c>
      <c r="IE186" s="1226">
        <f t="shared" si="1979"/>
        <v>0</v>
      </c>
      <c r="IF186" s="1226">
        <f t="shared" si="1980"/>
        <v>0</v>
      </c>
      <c r="IG186" s="1226">
        <f t="shared" si="1981"/>
        <v>0</v>
      </c>
      <c r="IH186" s="1226">
        <f t="shared" si="1982"/>
        <v>0</v>
      </c>
      <c r="II186" s="1226">
        <f t="shared" si="1983"/>
        <v>0</v>
      </c>
      <c r="IJ186" s="1226">
        <f t="shared" si="1984"/>
        <v>0</v>
      </c>
      <c r="IK186" s="1226">
        <f t="shared" si="1985"/>
        <v>0</v>
      </c>
      <c r="IL186" s="1226">
        <f t="shared" si="1986"/>
        <v>0</v>
      </c>
      <c r="IM186" s="1226">
        <f t="shared" si="1987"/>
        <v>0</v>
      </c>
      <c r="IN186" s="1226">
        <f t="shared" si="1988"/>
        <v>0</v>
      </c>
      <c r="IO186" s="1226">
        <f t="shared" si="1989"/>
        <v>0</v>
      </c>
      <c r="IP186" s="1226">
        <f t="shared" si="1990"/>
        <v>0</v>
      </c>
      <c r="IQ186" s="1226">
        <f t="shared" si="1991"/>
        <v>0</v>
      </c>
      <c r="IR186" s="902"/>
      <c r="IS186" s="902"/>
      <c r="IT186" s="902"/>
      <c r="IU186" s="902"/>
      <c r="IV186" s="902"/>
      <c r="IW186" s="902"/>
      <c r="IX186" s="902"/>
      <c r="IY186" s="902"/>
      <c r="IZ186" s="1365"/>
      <c r="JA186" s="1231">
        <f t="shared" ref="JA186:KQ186" si="2042">SUM(BW186*$DP$26)</f>
        <v>0</v>
      </c>
      <c r="JB186" s="1231">
        <f t="shared" si="2042"/>
        <v>0</v>
      </c>
      <c r="JC186" s="1231">
        <f t="shared" si="2042"/>
        <v>0</v>
      </c>
      <c r="JD186" s="942">
        <f t="shared" si="2042"/>
        <v>0</v>
      </c>
      <c r="JE186" s="942">
        <f t="shared" si="2042"/>
        <v>0</v>
      </c>
      <c r="JF186" s="943">
        <f t="shared" si="2042"/>
        <v>0</v>
      </c>
      <c r="JG186" s="944">
        <f t="shared" si="2042"/>
        <v>0</v>
      </c>
      <c r="JH186" s="944">
        <f t="shared" si="2042"/>
        <v>0</v>
      </c>
      <c r="JI186" s="944">
        <f t="shared" si="2042"/>
        <v>0</v>
      </c>
      <c r="JJ186" s="944">
        <f t="shared" si="2042"/>
        <v>0</v>
      </c>
      <c r="JK186" s="944">
        <f t="shared" si="2042"/>
        <v>0</v>
      </c>
      <c r="JL186" s="944">
        <f t="shared" si="2042"/>
        <v>0</v>
      </c>
      <c r="JM186" s="944">
        <f t="shared" si="2042"/>
        <v>0</v>
      </c>
      <c r="JN186" s="944">
        <f t="shared" si="2042"/>
        <v>0</v>
      </c>
      <c r="JO186" s="1231">
        <f t="shared" si="2042"/>
        <v>0</v>
      </c>
      <c r="JP186" s="942">
        <f t="shared" si="2042"/>
        <v>0</v>
      </c>
      <c r="JQ186" s="943">
        <f t="shared" si="2042"/>
        <v>0</v>
      </c>
      <c r="JR186" s="944">
        <f t="shared" si="2042"/>
        <v>0</v>
      </c>
      <c r="JS186" s="944">
        <f t="shared" si="2042"/>
        <v>0</v>
      </c>
      <c r="JT186" s="944">
        <f t="shared" si="2042"/>
        <v>0</v>
      </c>
      <c r="JU186" s="944">
        <f t="shared" si="2042"/>
        <v>0</v>
      </c>
      <c r="JV186" s="945">
        <f t="shared" si="2042"/>
        <v>0</v>
      </c>
      <c r="JW186" s="945">
        <f t="shared" si="2042"/>
        <v>0</v>
      </c>
      <c r="JX186" s="945">
        <f t="shared" si="2042"/>
        <v>0</v>
      </c>
      <c r="JY186" s="945">
        <f t="shared" si="2042"/>
        <v>0</v>
      </c>
      <c r="JZ186" s="945">
        <f t="shared" si="2042"/>
        <v>0</v>
      </c>
      <c r="KA186" s="945">
        <f t="shared" si="2042"/>
        <v>0</v>
      </c>
      <c r="KB186" s="945">
        <f t="shared" si="2042"/>
        <v>0</v>
      </c>
      <c r="KC186" s="945">
        <f t="shared" si="2042"/>
        <v>0</v>
      </c>
      <c r="KD186" s="946">
        <f t="shared" si="2042"/>
        <v>0</v>
      </c>
      <c r="KE186" s="946">
        <f t="shared" si="2042"/>
        <v>0</v>
      </c>
      <c r="KF186" s="946">
        <f t="shared" si="2042"/>
        <v>0</v>
      </c>
      <c r="KG186" s="946">
        <f t="shared" si="2042"/>
        <v>0</v>
      </c>
      <c r="KH186" s="946">
        <f t="shared" si="2042"/>
        <v>0</v>
      </c>
      <c r="KI186" s="946">
        <f t="shared" si="2042"/>
        <v>0</v>
      </c>
      <c r="KJ186" s="946">
        <f t="shared" si="2042"/>
        <v>0</v>
      </c>
      <c r="KK186" s="946">
        <f t="shared" si="2042"/>
        <v>0</v>
      </c>
      <c r="KL186" s="946">
        <f t="shared" si="2042"/>
        <v>0</v>
      </c>
      <c r="KM186" s="946">
        <f t="shared" si="2042"/>
        <v>0</v>
      </c>
      <c r="KN186" s="946">
        <f t="shared" si="2042"/>
        <v>0</v>
      </c>
      <c r="KO186" s="946">
        <f t="shared" si="2042"/>
        <v>0</v>
      </c>
      <c r="KP186" s="946">
        <f t="shared" si="2042"/>
        <v>0</v>
      </c>
      <c r="KQ186" s="946">
        <f t="shared" si="2042"/>
        <v>0</v>
      </c>
      <c r="KR186" s="898"/>
      <c r="KS186" s="898"/>
      <c r="KT186" s="898"/>
      <c r="KU186" s="898"/>
      <c r="KV186" s="898"/>
      <c r="KW186" s="898"/>
      <c r="KX186" s="898"/>
      <c r="KY186" s="898"/>
      <c r="KZ186" s="1363"/>
      <c r="LA186" s="1217">
        <f t="shared" ref="LA186:MM186" si="2043">SUM(JA186/$DO$26)</f>
        <v>0</v>
      </c>
      <c r="LB186" s="1217">
        <f t="shared" si="2043"/>
        <v>0</v>
      </c>
      <c r="LC186" s="1217">
        <f t="shared" si="2043"/>
        <v>0</v>
      </c>
      <c r="LD186" s="545">
        <f t="shared" si="2043"/>
        <v>0</v>
      </c>
      <c r="LE186" s="545">
        <f t="shared" si="2043"/>
        <v>0</v>
      </c>
      <c r="LF186" s="329">
        <f t="shared" si="2043"/>
        <v>0</v>
      </c>
      <c r="LG186" s="550">
        <f t="shared" si="2043"/>
        <v>0</v>
      </c>
      <c r="LH186" s="550">
        <f t="shared" si="2043"/>
        <v>0</v>
      </c>
      <c r="LI186" s="550">
        <f t="shared" si="2043"/>
        <v>0</v>
      </c>
      <c r="LJ186" s="550">
        <f t="shared" si="2043"/>
        <v>0</v>
      </c>
      <c r="LK186" s="550">
        <f t="shared" si="2043"/>
        <v>0</v>
      </c>
      <c r="LL186" s="550">
        <f t="shared" si="2043"/>
        <v>0</v>
      </c>
      <c r="LM186" s="550">
        <f t="shared" si="2043"/>
        <v>0</v>
      </c>
      <c r="LN186" s="550">
        <f t="shared" si="2043"/>
        <v>0</v>
      </c>
      <c r="LO186" s="1217">
        <f t="shared" si="2043"/>
        <v>0</v>
      </c>
      <c r="LP186" s="1217">
        <f t="shared" si="2043"/>
        <v>0</v>
      </c>
      <c r="LQ186" s="1217">
        <f t="shared" si="2043"/>
        <v>0</v>
      </c>
      <c r="LR186" s="550">
        <f t="shared" si="2043"/>
        <v>0</v>
      </c>
      <c r="LS186" s="550">
        <f t="shared" si="2043"/>
        <v>0</v>
      </c>
      <c r="LT186" s="550">
        <f t="shared" si="2043"/>
        <v>0</v>
      </c>
      <c r="LU186" s="550">
        <f t="shared" si="2043"/>
        <v>0</v>
      </c>
      <c r="LV186" s="932">
        <f t="shared" si="2043"/>
        <v>0</v>
      </c>
      <c r="LW186" s="932">
        <f t="shared" si="2043"/>
        <v>0</v>
      </c>
      <c r="LX186" s="932">
        <f t="shared" si="2043"/>
        <v>0</v>
      </c>
      <c r="LY186" s="932">
        <f t="shared" si="2043"/>
        <v>0</v>
      </c>
      <c r="LZ186" s="932">
        <f t="shared" si="2043"/>
        <v>0</v>
      </c>
      <c r="MA186" s="932">
        <f t="shared" si="2043"/>
        <v>0</v>
      </c>
      <c r="MB186" s="932">
        <f t="shared" si="2043"/>
        <v>0</v>
      </c>
      <c r="MC186" s="932">
        <f t="shared" si="2043"/>
        <v>0</v>
      </c>
      <c r="MD186" s="932">
        <f t="shared" si="2043"/>
        <v>0</v>
      </c>
      <c r="ME186" s="327">
        <f t="shared" si="2043"/>
        <v>0</v>
      </c>
      <c r="MF186" s="327">
        <f t="shared" si="2043"/>
        <v>0</v>
      </c>
      <c r="MG186" s="327">
        <f t="shared" si="2043"/>
        <v>0</v>
      </c>
      <c r="MH186" s="327">
        <f t="shared" si="2043"/>
        <v>0</v>
      </c>
      <c r="MI186" s="327">
        <f t="shared" si="2043"/>
        <v>0</v>
      </c>
      <c r="MJ186" s="327">
        <f t="shared" si="2043"/>
        <v>0</v>
      </c>
      <c r="MK186" s="327">
        <f t="shared" si="2043"/>
        <v>0</v>
      </c>
      <c r="ML186" s="327">
        <f t="shared" si="2043"/>
        <v>0</v>
      </c>
      <c r="MM186" s="327">
        <f t="shared" si="2043"/>
        <v>0</v>
      </c>
      <c r="MN186" s="327">
        <f t="shared" ref="MN186:MP186" si="2044">SUM(KN186/$DO$26)</f>
        <v>0</v>
      </c>
      <c r="MO186" s="327">
        <f t="shared" si="2044"/>
        <v>0</v>
      </c>
      <c r="MP186" s="327">
        <f t="shared" si="2044"/>
        <v>0</v>
      </c>
      <c r="MQ186" s="327">
        <f>SUM(KQ186/$DO$26)</f>
        <v>0</v>
      </c>
    </row>
    <row r="187" spans="1:355" s="317" customFormat="1" ht="15" hidden="1" customHeight="1" outlineLevel="1" thickTop="1" thickBot="1" x14ac:dyDescent="0.3">
      <c r="A187" s="381"/>
      <c r="B187" s="1904" t="s">
        <v>959</v>
      </c>
      <c r="C187" s="1905"/>
      <c r="D187" s="655"/>
      <c r="E187" s="770"/>
      <c r="F187" s="757"/>
      <c r="G187" s="638"/>
      <c r="H187" s="627"/>
      <c r="I187" s="639"/>
      <c r="J187" s="770"/>
      <c r="K187" s="757"/>
      <c r="L187" s="878"/>
      <c r="M187" s="813"/>
      <c r="N187" s="814"/>
      <c r="O187" s="1537"/>
      <c r="P187" s="815"/>
      <c r="Q187" s="813"/>
      <c r="R187" s="814"/>
      <c r="S187" s="1537"/>
      <c r="T187" s="815"/>
      <c r="U187" s="813"/>
      <c r="V187" s="814"/>
      <c r="W187" s="1537"/>
      <c r="X187" s="815"/>
      <c r="Y187" s="813"/>
      <c r="Z187" s="814"/>
      <c r="AA187" s="1537"/>
      <c r="AB187" s="815"/>
      <c r="AC187" s="813"/>
      <c r="AD187" s="814"/>
      <c r="AE187" s="1537"/>
      <c r="AF187" s="815"/>
      <c r="AG187" s="813"/>
      <c r="AH187" s="814"/>
      <c r="AI187" s="1537"/>
      <c r="AJ187" s="815"/>
      <c r="AK187" s="813"/>
      <c r="AL187" s="814"/>
      <c r="AM187" s="1537"/>
      <c r="AN187" s="815"/>
      <c r="AO187" s="813"/>
      <c r="AP187" s="814"/>
      <c r="AQ187" s="1537"/>
      <c r="AR187" s="815"/>
      <c r="AS187" s="813"/>
      <c r="AT187" s="814"/>
      <c r="AU187" s="1537"/>
      <c r="AV187" s="815"/>
      <c r="AW187" s="813"/>
      <c r="AX187" s="814"/>
      <c r="AY187" s="1537"/>
      <c r="AZ187" s="815"/>
      <c r="BA187" s="813"/>
      <c r="BB187" s="816"/>
      <c r="BC187" s="757"/>
      <c r="BD187" s="815"/>
      <c r="BE187" s="813"/>
      <c r="BF187" s="757"/>
      <c r="BG187" s="815"/>
      <c r="BH187" s="815"/>
      <c r="BI187" s="815"/>
      <c r="BJ187" s="815"/>
      <c r="BK187" s="816"/>
      <c r="BL187" s="1586"/>
      <c r="BM187" s="1586"/>
      <c r="BN187" s="1586"/>
      <c r="BO187" s="1586"/>
      <c r="BP187" s="1587"/>
      <c r="BQ187" s="1484"/>
      <c r="BR187" s="734">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692">
        <f t="shared" si="2028"/>
        <v>0</v>
      </c>
      <c r="BT187" s="637">
        <f>AZ172</f>
        <v>0.5</v>
      </c>
      <c r="BU187" s="1148" t="str">
        <f>$BU$27</f>
        <v>AG F Fungacide</v>
      </c>
      <c r="BV187" s="694" t="str">
        <f>$BV$27</f>
        <v>Additives</v>
      </c>
      <c r="BW187" s="1239">
        <f>BW$27</f>
        <v>0</v>
      </c>
      <c r="BX187" s="1239">
        <f t="shared" ref="BX187:DM187" si="2045">BX$27</f>
        <v>0</v>
      </c>
      <c r="BY187" s="1239">
        <f t="shared" si="2045"/>
        <v>0</v>
      </c>
      <c r="BZ187" s="1240">
        <f t="shared" si="2045"/>
        <v>0</v>
      </c>
      <c r="CA187" s="1240">
        <f t="shared" si="2045"/>
        <v>0</v>
      </c>
      <c r="CB187" s="1241">
        <f t="shared" si="2045"/>
        <v>0</v>
      </c>
      <c r="CC187" s="1242">
        <f t="shared" si="2045"/>
        <v>0</v>
      </c>
      <c r="CD187" s="1242">
        <f t="shared" si="2045"/>
        <v>0</v>
      </c>
      <c r="CE187" s="1242">
        <f t="shared" si="2045"/>
        <v>0</v>
      </c>
      <c r="CF187" s="1242">
        <f t="shared" si="2045"/>
        <v>0</v>
      </c>
      <c r="CG187" s="1242">
        <f t="shared" si="2045"/>
        <v>0</v>
      </c>
      <c r="CH187" s="1242">
        <f t="shared" si="2045"/>
        <v>0</v>
      </c>
      <c r="CI187" s="1242">
        <f t="shared" si="2045"/>
        <v>0</v>
      </c>
      <c r="CJ187" s="1242">
        <f t="shared" si="2045"/>
        <v>0</v>
      </c>
      <c r="CK187" s="1239">
        <f t="shared" si="2045"/>
        <v>0</v>
      </c>
      <c r="CL187" s="1240">
        <f t="shared" si="2045"/>
        <v>0</v>
      </c>
      <c r="CM187" s="1241">
        <f t="shared" si="2045"/>
        <v>0</v>
      </c>
      <c r="CN187" s="1242">
        <f t="shared" si="2045"/>
        <v>0</v>
      </c>
      <c r="CO187" s="1242">
        <f t="shared" si="2045"/>
        <v>0</v>
      </c>
      <c r="CP187" s="1242">
        <f t="shared" si="2045"/>
        <v>0</v>
      </c>
      <c r="CQ187" s="1242">
        <f t="shared" si="2045"/>
        <v>0</v>
      </c>
      <c r="CR187" s="1243">
        <f t="shared" si="2045"/>
        <v>0</v>
      </c>
      <c r="CS187" s="1243">
        <f t="shared" si="2045"/>
        <v>0</v>
      </c>
      <c r="CT187" s="1243">
        <f t="shared" si="2045"/>
        <v>0</v>
      </c>
      <c r="CU187" s="1243">
        <f t="shared" si="2045"/>
        <v>0</v>
      </c>
      <c r="CV187" s="1243">
        <f t="shared" si="2045"/>
        <v>0</v>
      </c>
      <c r="CW187" s="1243">
        <f t="shared" si="2045"/>
        <v>0</v>
      </c>
      <c r="CX187" s="1243">
        <f t="shared" si="2045"/>
        <v>0</v>
      </c>
      <c r="CY187" s="1243">
        <f t="shared" si="2045"/>
        <v>0</v>
      </c>
      <c r="CZ187" s="1244">
        <f t="shared" si="2045"/>
        <v>0</v>
      </c>
      <c r="DA187" s="1244">
        <f t="shared" si="2045"/>
        <v>0</v>
      </c>
      <c r="DB187" s="1244">
        <f t="shared" si="2045"/>
        <v>0</v>
      </c>
      <c r="DC187" s="1244">
        <f t="shared" si="2045"/>
        <v>0</v>
      </c>
      <c r="DD187" s="1244">
        <f t="shared" si="2045"/>
        <v>0</v>
      </c>
      <c r="DE187" s="1244">
        <f t="shared" si="2045"/>
        <v>0</v>
      </c>
      <c r="DF187" s="1244">
        <f t="shared" si="2045"/>
        <v>0</v>
      </c>
      <c r="DG187" s="1244">
        <f t="shared" si="2045"/>
        <v>0</v>
      </c>
      <c r="DH187" s="1244">
        <f t="shared" si="2045"/>
        <v>0</v>
      </c>
      <c r="DI187" s="1244">
        <f t="shared" si="2045"/>
        <v>0</v>
      </c>
      <c r="DJ187" s="1244">
        <f t="shared" si="2045"/>
        <v>0</v>
      </c>
      <c r="DK187" s="1244">
        <f t="shared" si="2045"/>
        <v>0</v>
      </c>
      <c r="DL187" s="1244">
        <f t="shared" si="2045"/>
        <v>0</v>
      </c>
      <c r="DM187" s="1244">
        <f t="shared" si="2045"/>
        <v>0</v>
      </c>
      <c r="DN187" s="933"/>
      <c r="DT187" s="739"/>
      <c r="EM187" s="898"/>
      <c r="EN187" s="898"/>
      <c r="EO187" s="898"/>
      <c r="EP187" s="898"/>
      <c r="EQ187" s="898"/>
      <c r="ER187" s="898"/>
      <c r="ES187" s="898"/>
      <c r="ET187" s="898"/>
      <c r="EU187" s="898"/>
      <c r="EV187" s="898"/>
      <c r="EW187" s="898"/>
      <c r="EX187" s="898"/>
      <c r="EY187" s="898"/>
      <c r="EZ187" s="1348" t="str">
        <f t="shared" si="1906"/>
        <v>AG F Fungacide</v>
      </c>
      <c r="FA187" s="1224">
        <f t="shared" si="1907"/>
        <v>0</v>
      </c>
      <c r="FB187" s="1224">
        <f t="shared" si="1908"/>
        <v>0</v>
      </c>
      <c r="FC187" s="1224">
        <f t="shared" si="1909"/>
        <v>0</v>
      </c>
      <c r="FD187" s="544">
        <f t="shared" si="1910"/>
        <v>0</v>
      </c>
      <c r="FE187" s="544">
        <f t="shared" si="1911"/>
        <v>0</v>
      </c>
      <c r="FF187" s="324">
        <f t="shared" si="1912"/>
        <v>0</v>
      </c>
      <c r="FG187" s="549">
        <f t="shared" si="1913"/>
        <v>0</v>
      </c>
      <c r="FH187" s="549">
        <f t="shared" si="1914"/>
        <v>0</v>
      </c>
      <c r="FI187" s="549">
        <f t="shared" si="1915"/>
        <v>0</v>
      </c>
      <c r="FJ187" s="549">
        <f t="shared" si="1916"/>
        <v>0</v>
      </c>
      <c r="FK187" s="549">
        <f t="shared" si="1917"/>
        <v>0</v>
      </c>
      <c r="FL187" s="549">
        <f t="shared" si="1918"/>
        <v>0</v>
      </c>
      <c r="FM187" s="549">
        <f t="shared" si="1919"/>
        <v>0</v>
      </c>
      <c r="FN187" s="549">
        <f t="shared" si="1920"/>
        <v>0</v>
      </c>
      <c r="FO187" s="1203">
        <f t="shared" si="1921"/>
        <v>0</v>
      </c>
      <c r="FP187" s="544">
        <f t="shared" si="1922"/>
        <v>0</v>
      </c>
      <c r="FQ187" s="324">
        <f t="shared" si="1923"/>
        <v>0</v>
      </c>
      <c r="FR187" s="548">
        <f t="shared" si="1924"/>
        <v>0</v>
      </c>
      <c r="FS187" s="548">
        <f t="shared" si="1925"/>
        <v>0</v>
      </c>
      <c r="FT187" s="548">
        <f t="shared" si="1996"/>
        <v>0</v>
      </c>
      <c r="FU187" s="548">
        <f t="shared" si="1926"/>
        <v>0</v>
      </c>
      <c r="FV187" s="928">
        <f t="shared" si="1927"/>
        <v>0</v>
      </c>
      <c r="FW187" s="928">
        <f t="shared" si="1928"/>
        <v>0</v>
      </c>
      <c r="FX187" s="928">
        <f t="shared" si="1929"/>
        <v>0</v>
      </c>
      <c r="FY187" s="928">
        <f t="shared" si="1930"/>
        <v>0</v>
      </c>
      <c r="FZ187" s="928">
        <f t="shared" si="1931"/>
        <v>0</v>
      </c>
      <c r="GA187" s="928">
        <f t="shared" si="1932"/>
        <v>0</v>
      </c>
      <c r="GB187" s="928">
        <f t="shared" si="1933"/>
        <v>0</v>
      </c>
      <c r="GC187" s="928">
        <f t="shared" si="1934"/>
        <v>0</v>
      </c>
      <c r="GD187" s="326">
        <f t="shared" si="1935"/>
        <v>0</v>
      </c>
      <c r="GE187" s="326">
        <f t="shared" si="1936"/>
        <v>0</v>
      </c>
      <c r="GF187" s="326">
        <f t="shared" si="1937"/>
        <v>0</v>
      </c>
      <c r="GG187" s="326">
        <f t="shared" si="1938"/>
        <v>0</v>
      </c>
      <c r="GH187" s="326">
        <f t="shared" si="1939"/>
        <v>0</v>
      </c>
      <c r="GI187" s="326">
        <f t="shared" si="1940"/>
        <v>0</v>
      </c>
      <c r="GJ187" s="326">
        <f t="shared" si="1941"/>
        <v>0</v>
      </c>
      <c r="GK187" s="326">
        <f t="shared" si="1942"/>
        <v>0</v>
      </c>
      <c r="GL187" s="326">
        <f t="shared" si="1943"/>
        <v>0</v>
      </c>
      <c r="GM187" s="326">
        <f t="shared" si="1944"/>
        <v>0</v>
      </c>
      <c r="GN187" s="326">
        <f t="shared" si="1945"/>
        <v>0</v>
      </c>
      <c r="GO187" s="326">
        <f t="shared" si="1946"/>
        <v>0</v>
      </c>
      <c r="GP187" s="326">
        <f t="shared" si="1947"/>
        <v>0</v>
      </c>
      <c r="GQ187" s="326">
        <f t="shared" si="1948"/>
        <v>0</v>
      </c>
      <c r="GR187" s="898"/>
      <c r="GS187" s="898"/>
      <c r="GT187" s="898"/>
      <c r="GU187" s="898"/>
      <c r="GV187" s="898"/>
      <c r="GW187" s="898"/>
      <c r="GX187" s="898"/>
      <c r="GY187" s="898"/>
      <c r="GZ187" s="1375"/>
      <c r="HA187" s="1225">
        <f t="shared" si="1949"/>
        <v>0</v>
      </c>
      <c r="HB187" s="1225">
        <f t="shared" si="1950"/>
        <v>0</v>
      </c>
      <c r="HC187" s="1225">
        <f t="shared" si="1951"/>
        <v>0</v>
      </c>
      <c r="HD187" s="542">
        <f t="shared" si="1952"/>
        <v>0</v>
      </c>
      <c r="HE187" s="542">
        <f t="shared" si="1953"/>
        <v>0</v>
      </c>
      <c r="HF187" s="321">
        <f t="shared" si="1954"/>
        <v>0</v>
      </c>
      <c r="HG187" s="547">
        <f t="shared" si="1955"/>
        <v>0</v>
      </c>
      <c r="HH187" s="547">
        <f t="shared" si="1956"/>
        <v>0</v>
      </c>
      <c r="HI187" s="547">
        <f t="shared" si="1957"/>
        <v>0</v>
      </c>
      <c r="HJ187" s="547">
        <f t="shared" si="1958"/>
        <v>0</v>
      </c>
      <c r="HK187" s="547">
        <f t="shared" si="1959"/>
        <v>0</v>
      </c>
      <c r="HL187" s="547">
        <f t="shared" si="1960"/>
        <v>0</v>
      </c>
      <c r="HM187" s="547">
        <f t="shared" si="1961"/>
        <v>0</v>
      </c>
      <c r="HN187" s="547">
        <f t="shared" si="1962"/>
        <v>0</v>
      </c>
      <c r="HO187" s="1225">
        <f t="shared" si="1963"/>
        <v>0</v>
      </c>
      <c r="HP187" s="542">
        <f t="shared" si="1964"/>
        <v>0</v>
      </c>
      <c r="HQ187" s="321">
        <f t="shared" si="1965"/>
        <v>0</v>
      </c>
      <c r="HR187" s="547">
        <f t="shared" si="1966"/>
        <v>0</v>
      </c>
      <c r="HS187" s="547">
        <f t="shared" si="1967"/>
        <v>0</v>
      </c>
      <c r="HT187" s="547">
        <f t="shared" si="1968"/>
        <v>0</v>
      </c>
      <c r="HU187" s="547">
        <f t="shared" si="1969"/>
        <v>0</v>
      </c>
      <c r="HV187" s="931">
        <f t="shared" si="1970"/>
        <v>0</v>
      </c>
      <c r="HW187" s="931">
        <f t="shared" si="1971"/>
        <v>0</v>
      </c>
      <c r="HX187" s="931">
        <f t="shared" si="1972"/>
        <v>0</v>
      </c>
      <c r="HY187" s="931">
        <f t="shared" si="1973"/>
        <v>0</v>
      </c>
      <c r="HZ187" s="931">
        <f t="shared" si="1974"/>
        <v>0</v>
      </c>
      <c r="IA187" s="931">
        <f t="shared" si="1975"/>
        <v>0</v>
      </c>
      <c r="IB187" s="931">
        <f t="shared" si="1976"/>
        <v>0</v>
      </c>
      <c r="IC187" s="931">
        <f t="shared" si="1977"/>
        <v>0</v>
      </c>
      <c r="ID187" s="1226">
        <f t="shared" si="1978"/>
        <v>0</v>
      </c>
      <c r="IE187" s="1226">
        <f t="shared" si="1979"/>
        <v>0</v>
      </c>
      <c r="IF187" s="1226">
        <f t="shared" si="1980"/>
        <v>0</v>
      </c>
      <c r="IG187" s="1226">
        <f t="shared" si="1981"/>
        <v>0</v>
      </c>
      <c r="IH187" s="1226">
        <f t="shared" si="1982"/>
        <v>0</v>
      </c>
      <c r="II187" s="1226">
        <f t="shared" si="1983"/>
        <v>0</v>
      </c>
      <c r="IJ187" s="1226">
        <f t="shared" si="1984"/>
        <v>0</v>
      </c>
      <c r="IK187" s="1226">
        <f t="shared" si="1985"/>
        <v>0</v>
      </c>
      <c r="IL187" s="1226">
        <f t="shared" si="1986"/>
        <v>0</v>
      </c>
      <c r="IM187" s="1226">
        <f t="shared" si="1987"/>
        <v>0</v>
      </c>
      <c r="IN187" s="1226">
        <f t="shared" si="1988"/>
        <v>0</v>
      </c>
      <c r="IO187" s="1226">
        <f t="shared" si="1989"/>
        <v>0</v>
      </c>
      <c r="IP187" s="1226">
        <f t="shared" si="1990"/>
        <v>0</v>
      </c>
      <c r="IQ187" s="1226">
        <f t="shared" si="1991"/>
        <v>0</v>
      </c>
      <c r="IR187" s="902"/>
      <c r="IS187" s="902"/>
      <c r="IT187" s="902"/>
      <c r="IU187" s="902"/>
      <c r="IV187" s="902"/>
      <c r="IW187" s="902"/>
      <c r="IX187" s="902"/>
      <c r="IY187" s="902"/>
      <c r="IZ187" s="1365"/>
      <c r="JA187" s="1231">
        <f t="shared" ref="JA187:KQ187" si="2046">SUM(BW187*$DP$27)</f>
        <v>0</v>
      </c>
      <c r="JB187" s="1231">
        <f t="shared" si="2046"/>
        <v>0</v>
      </c>
      <c r="JC187" s="1231">
        <f t="shared" si="2046"/>
        <v>0</v>
      </c>
      <c r="JD187" s="942">
        <f t="shared" si="2046"/>
        <v>0</v>
      </c>
      <c r="JE187" s="942">
        <f t="shared" si="2046"/>
        <v>0</v>
      </c>
      <c r="JF187" s="943">
        <f t="shared" si="2046"/>
        <v>0</v>
      </c>
      <c r="JG187" s="944">
        <f t="shared" si="2046"/>
        <v>0</v>
      </c>
      <c r="JH187" s="944">
        <f t="shared" si="2046"/>
        <v>0</v>
      </c>
      <c r="JI187" s="944">
        <f t="shared" si="2046"/>
        <v>0</v>
      </c>
      <c r="JJ187" s="944">
        <f t="shared" si="2046"/>
        <v>0</v>
      </c>
      <c r="JK187" s="944">
        <f t="shared" si="2046"/>
        <v>0</v>
      </c>
      <c r="JL187" s="944">
        <f t="shared" si="2046"/>
        <v>0</v>
      </c>
      <c r="JM187" s="944">
        <f t="shared" si="2046"/>
        <v>0</v>
      </c>
      <c r="JN187" s="944">
        <f t="shared" si="2046"/>
        <v>0</v>
      </c>
      <c r="JO187" s="1231">
        <f t="shared" si="2046"/>
        <v>0</v>
      </c>
      <c r="JP187" s="942">
        <f t="shared" si="2046"/>
        <v>0</v>
      </c>
      <c r="JQ187" s="943">
        <f t="shared" si="2046"/>
        <v>0</v>
      </c>
      <c r="JR187" s="944">
        <f t="shared" si="2046"/>
        <v>0</v>
      </c>
      <c r="JS187" s="944">
        <f t="shared" si="2046"/>
        <v>0</v>
      </c>
      <c r="JT187" s="944">
        <f t="shared" si="2046"/>
        <v>0</v>
      </c>
      <c r="JU187" s="944">
        <f t="shared" si="2046"/>
        <v>0</v>
      </c>
      <c r="JV187" s="945">
        <f t="shared" si="2046"/>
        <v>0</v>
      </c>
      <c r="JW187" s="945">
        <f t="shared" si="2046"/>
        <v>0</v>
      </c>
      <c r="JX187" s="945">
        <f t="shared" si="2046"/>
        <v>0</v>
      </c>
      <c r="JY187" s="945">
        <f t="shared" si="2046"/>
        <v>0</v>
      </c>
      <c r="JZ187" s="945">
        <f t="shared" si="2046"/>
        <v>0</v>
      </c>
      <c r="KA187" s="945">
        <f t="shared" si="2046"/>
        <v>0</v>
      </c>
      <c r="KB187" s="945">
        <f t="shared" si="2046"/>
        <v>0</v>
      </c>
      <c r="KC187" s="945">
        <f t="shared" si="2046"/>
        <v>0</v>
      </c>
      <c r="KD187" s="946">
        <f t="shared" si="2046"/>
        <v>0</v>
      </c>
      <c r="KE187" s="946">
        <f t="shared" si="2046"/>
        <v>0</v>
      </c>
      <c r="KF187" s="946">
        <f t="shared" si="2046"/>
        <v>0</v>
      </c>
      <c r="KG187" s="946">
        <f t="shared" si="2046"/>
        <v>0</v>
      </c>
      <c r="KH187" s="946">
        <f t="shared" si="2046"/>
        <v>0</v>
      </c>
      <c r="KI187" s="946">
        <f t="shared" si="2046"/>
        <v>0</v>
      </c>
      <c r="KJ187" s="946">
        <f t="shared" si="2046"/>
        <v>0</v>
      </c>
      <c r="KK187" s="946">
        <f t="shared" si="2046"/>
        <v>0</v>
      </c>
      <c r="KL187" s="946">
        <f t="shared" si="2046"/>
        <v>0</v>
      </c>
      <c r="KM187" s="946">
        <f t="shared" si="2046"/>
        <v>0</v>
      </c>
      <c r="KN187" s="946">
        <f t="shared" si="2046"/>
        <v>0</v>
      </c>
      <c r="KO187" s="946">
        <f t="shared" si="2046"/>
        <v>0</v>
      </c>
      <c r="KP187" s="946">
        <f t="shared" si="2046"/>
        <v>0</v>
      </c>
      <c r="KQ187" s="946">
        <f t="shared" si="2046"/>
        <v>0</v>
      </c>
      <c r="KR187" s="898"/>
      <c r="KS187" s="898"/>
      <c r="KT187" s="898"/>
      <c r="KU187" s="898"/>
      <c r="KV187" s="898"/>
      <c r="KW187" s="898"/>
      <c r="KX187" s="898"/>
      <c r="KY187" s="898"/>
      <c r="KZ187" s="1363"/>
      <c r="LA187" s="1217">
        <f t="shared" ref="LA187:MM187" si="2047">SUM(JA187/$DO$27)</f>
        <v>0</v>
      </c>
      <c r="LB187" s="1217">
        <f t="shared" si="2047"/>
        <v>0</v>
      </c>
      <c r="LC187" s="1217">
        <f t="shared" si="2047"/>
        <v>0</v>
      </c>
      <c r="LD187" s="545">
        <f t="shared" si="2047"/>
        <v>0</v>
      </c>
      <c r="LE187" s="545">
        <f t="shared" si="2047"/>
        <v>0</v>
      </c>
      <c r="LF187" s="329">
        <f t="shared" si="2047"/>
        <v>0</v>
      </c>
      <c r="LG187" s="550">
        <f t="shared" si="2047"/>
        <v>0</v>
      </c>
      <c r="LH187" s="550">
        <f t="shared" si="2047"/>
        <v>0</v>
      </c>
      <c r="LI187" s="550">
        <f t="shared" si="2047"/>
        <v>0</v>
      </c>
      <c r="LJ187" s="550">
        <f t="shared" si="2047"/>
        <v>0</v>
      </c>
      <c r="LK187" s="550">
        <f t="shared" si="2047"/>
        <v>0</v>
      </c>
      <c r="LL187" s="550">
        <f t="shared" si="2047"/>
        <v>0</v>
      </c>
      <c r="LM187" s="550">
        <f t="shared" si="2047"/>
        <v>0</v>
      </c>
      <c r="LN187" s="550">
        <f t="shared" si="2047"/>
        <v>0</v>
      </c>
      <c r="LO187" s="1217">
        <f t="shared" si="2047"/>
        <v>0</v>
      </c>
      <c r="LP187" s="1217">
        <f t="shared" si="2047"/>
        <v>0</v>
      </c>
      <c r="LQ187" s="1217">
        <f t="shared" si="2047"/>
        <v>0</v>
      </c>
      <c r="LR187" s="550">
        <f t="shared" si="2047"/>
        <v>0</v>
      </c>
      <c r="LS187" s="550">
        <f t="shared" si="2047"/>
        <v>0</v>
      </c>
      <c r="LT187" s="550">
        <f t="shared" si="2047"/>
        <v>0</v>
      </c>
      <c r="LU187" s="550">
        <f t="shared" si="2047"/>
        <v>0</v>
      </c>
      <c r="LV187" s="932">
        <f t="shared" si="2047"/>
        <v>0</v>
      </c>
      <c r="LW187" s="932">
        <f t="shared" si="2047"/>
        <v>0</v>
      </c>
      <c r="LX187" s="932">
        <f t="shared" si="2047"/>
        <v>0</v>
      </c>
      <c r="LY187" s="932">
        <f t="shared" si="2047"/>
        <v>0</v>
      </c>
      <c r="LZ187" s="932">
        <f t="shared" si="2047"/>
        <v>0</v>
      </c>
      <c r="MA187" s="932">
        <f t="shared" si="2047"/>
        <v>0</v>
      </c>
      <c r="MB187" s="932">
        <f t="shared" si="2047"/>
        <v>0</v>
      </c>
      <c r="MC187" s="932">
        <f t="shared" si="2047"/>
        <v>0</v>
      </c>
      <c r="MD187" s="932">
        <f t="shared" si="2047"/>
        <v>0</v>
      </c>
      <c r="ME187" s="327">
        <f t="shared" si="2047"/>
        <v>0</v>
      </c>
      <c r="MF187" s="327">
        <f t="shared" si="2047"/>
        <v>0</v>
      </c>
      <c r="MG187" s="327">
        <f t="shared" si="2047"/>
        <v>0</v>
      </c>
      <c r="MH187" s="327">
        <f t="shared" si="2047"/>
        <v>0</v>
      </c>
      <c r="MI187" s="327">
        <f t="shared" si="2047"/>
        <v>0</v>
      </c>
      <c r="MJ187" s="327">
        <f t="shared" si="2047"/>
        <v>0</v>
      </c>
      <c r="MK187" s="327">
        <f t="shared" si="2047"/>
        <v>0</v>
      </c>
      <c r="ML187" s="327">
        <f t="shared" si="2047"/>
        <v>0</v>
      </c>
      <c r="MM187" s="327">
        <f t="shared" si="2047"/>
        <v>0</v>
      </c>
      <c r="MN187" s="327">
        <f t="shared" ref="MN187:MP187" si="2048">SUM(KN187/$DO$27)</f>
        <v>0</v>
      </c>
      <c r="MO187" s="327">
        <f t="shared" si="2048"/>
        <v>0</v>
      </c>
      <c r="MP187" s="327">
        <f t="shared" si="2048"/>
        <v>0</v>
      </c>
      <c r="MQ187" s="327">
        <f>SUM(KQ187/$DO$27)</f>
        <v>0</v>
      </c>
    </row>
    <row r="188" spans="1:355" s="317" customFormat="1" ht="15" hidden="1" customHeight="1" outlineLevel="1" thickTop="1" thickBot="1" x14ac:dyDescent="0.3">
      <c r="A188" s="381"/>
      <c r="B188" s="1904" t="s">
        <v>1254</v>
      </c>
      <c r="C188" s="1905"/>
      <c r="D188" s="657"/>
      <c r="E188" s="822"/>
      <c r="F188" s="823"/>
      <c r="G188" s="658"/>
      <c r="H188" s="659"/>
      <c r="I188" s="660"/>
      <c r="J188" s="822"/>
      <c r="K188" s="824"/>
      <c r="L188" s="879"/>
      <c r="M188" s="825"/>
      <c r="N188" s="826"/>
      <c r="O188" s="1538"/>
      <c r="P188" s="827"/>
      <c r="Q188" s="825"/>
      <c r="R188" s="826"/>
      <c r="S188" s="1538"/>
      <c r="T188" s="827"/>
      <c r="U188" s="825"/>
      <c r="V188" s="826"/>
      <c r="W188" s="1538"/>
      <c r="X188" s="827"/>
      <c r="Y188" s="825"/>
      <c r="Z188" s="826"/>
      <c r="AA188" s="1538"/>
      <c r="AB188" s="827"/>
      <c r="AC188" s="825"/>
      <c r="AD188" s="826"/>
      <c r="AE188" s="1538"/>
      <c r="AF188" s="827"/>
      <c r="AG188" s="825"/>
      <c r="AH188" s="826"/>
      <c r="AI188" s="1538"/>
      <c r="AJ188" s="827"/>
      <c r="AK188" s="825"/>
      <c r="AL188" s="826"/>
      <c r="AM188" s="1538"/>
      <c r="AN188" s="827"/>
      <c r="AO188" s="825"/>
      <c r="AP188" s="826"/>
      <c r="AQ188" s="1538"/>
      <c r="AR188" s="827"/>
      <c r="AS188" s="825"/>
      <c r="AT188" s="826"/>
      <c r="AU188" s="1538"/>
      <c r="AV188" s="827"/>
      <c r="AW188" s="825"/>
      <c r="AX188" s="826"/>
      <c r="AY188" s="1538"/>
      <c r="AZ188" s="827"/>
      <c r="BA188" s="825"/>
      <c r="BB188" s="828"/>
      <c r="BC188" s="824"/>
      <c r="BD188" s="827"/>
      <c r="BE188" s="825"/>
      <c r="BF188" s="824"/>
      <c r="BG188" s="827"/>
      <c r="BH188" s="827"/>
      <c r="BI188" s="827"/>
      <c r="BJ188" s="827"/>
      <c r="BK188" s="828"/>
      <c r="BL188" s="1588"/>
      <c r="BM188" s="1588"/>
      <c r="BN188" s="1588"/>
      <c r="BO188" s="1588"/>
      <c r="BP188" s="1589"/>
      <c r="BQ188" s="1484"/>
      <c r="BR188" s="734">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5.4382483487450459</v>
      </c>
      <c r="BS188" s="692">
        <f t="shared" si="2028"/>
        <v>5.1064121532364597</v>
      </c>
      <c r="BT188" s="637">
        <f>$BT$28</f>
        <v>1</v>
      </c>
      <c r="BU188" s="1162" t="str">
        <f>$BU$28</f>
        <v>**Water RO</v>
      </c>
      <c r="BV188" s="1156" t="str">
        <f>$BV$28</f>
        <v>H2O</v>
      </c>
      <c r="BW188" s="1239">
        <f>BW$28</f>
        <v>0</v>
      </c>
      <c r="BX188" s="1239">
        <f t="shared" ref="BX188:DM188" si="2049">BX$28</f>
        <v>0</v>
      </c>
      <c r="BY188" s="1239">
        <f t="shared" si="2049"/>
        <v>0</v>
      </c>
      <c r="BZ188" s="1240">
        <f t="shared" si="2049"/>
        <v>0</v>
      </c>
      <c r="CA188" s="1240">
        <f t="shared" si="2049"/>
        <v>0</v>
      </c>
      <c r="CB188" s="1241">
        <f t="shared" si="2049"/>
        <v>0</v>
      </c>
      <c r="CC188" s="1242">
        <f t="shared" si="2049"/>
        <v>0</v>
      </c>
      <c r="CD188" s="1242">
        <f t="shared" si="2049"/>
        <v>0</v>
      </c>
      <c r="CE188" s="1242">
        <f t="shared" si="2049"/>
        <v>0</v>
      </c>
      <c r="CF188" s="1242">
        <f t="shared" si="2049"/>
        <v>0</v>
      </c>
      <c r="CG188" s="1242">
        <f t="shared" si="2049"/>
        <v>3.0000000000000001E-3</v>
      </c>
      <c r="CH188" s="1242">
        <f t="shared" si="2049"/>
        <v>0</v>
      </c>
      <c r="CI188" s="1242">
        <f t="shared" si="2049"/>
        <v>0</v>
      </c>
      <c r="CJ188" s="1242">
        <f t="shared" si="2049"/>
        <v>0</v>
      </c>
      <c r="CK188" s="1239">
        <f t="shared" si="2049"/>
        <v>0</v>
      </c>
      <c r="CL188" s="1240">
        <f t="shared" si="2049"/>
        <v>0</v>
      </c>
      <c r="CM188" s="1241">
        <f t="shared" si="2049"/>
        <v>0</v>
      </c>
      <c r="CN188" s="1242">
        <f t="shared" si="2049"/>
        <v>4.0000000000000002E-4</v>
      </c>
      <c r="CO188" s="1242">
        <f t="shared" si="2049"/>
        <v>1.256E-3</v>
      </c>
      <c r="CP188" s="1242">
        <f t="shared" si="2049"/>
        <v>0</v>
      </c>
      <c r="CQ188" s="1242">
        <f t="shared" si="2049"/>
        <v>0</v>
      </c>
      <c r="CR188" s="1243">
        <f t="shared" si="2049"/>
        <v>0</v>
      </c>
      <c r="CS188" s="1243">
        <f t="shared" si="2049"/>
        <v>7.4980000000000001E-4</v>
      </c>
      <c r="CT188" s="1243">
        <f t="shared" si="2049"/>
        <v>7.9978999999999998E-4</v>
      </c>
      <c r="CU188" s="1243">
        <f t="shared" si="2049"/>
        <v>3.9999999999999998E-6</v>
      </c>
      <c r="CV188" s="1243">
        <f t="shared" si="2049"/>
        <v>4.4988E-4</v>
      </c>
      <c r="CW188" s="1243">
        <f t="shared" si="2049"/>
        <v>1.3496E-4</v>
      </c>
      <c r="CX188" s="1243">
        <f t="shared" si="2049"/>
        <v>2.2994000000000001E-4</v>
      </c>
      <c r="CY188" s="1243">
        <f t="shared" si="2049"/>
        <v>9.6492000000000001E-3</v>
      </c>
      <c r="CZ188" s="1244">
        <f t="shared" si="2049"/>
        <v>4.6543000000000001E-3</v>
      </c>
      <c r="DA188" s="1244">
        <f t="shared" si="2049"/>
        <v>0</v>
      </c>
      <c r="DB188" s="1244">
        <f t="shared" si="2049"/>
        <v>0</v>
      </c>
      <c r="DC188" s="1244">
        <f t="shared" si="2049"/>
        <v>0</v>
      </c>
      <c r="DD188" s="1244">
        <f t="shared" si="2049"/>
        <v>0</v>
      </c>
      <c r="DE188" s="1244">
        <f t="shared" si="2049"/>
        <v>0</v>
      </c>
      <c r="DF188" s="1244">
        <f t="shared" si="2049"/>
        <v>0</v>
      </c>
      <c r="DG188" s="1244">
        <f t="shared" si="2049"/>
        <v>0</v>
      </c>
      <c r="DH188" s="1244">
        <f t="shared" si="2049"/>
        <v>0</v>
      </c>
      <c r="DI188" s="1244">
        <f t="shared" si="2049"/>
        <v>0</v>
      </c>
      <c r="DJ188" s="1244">
        <f t="shared" si="2049"/>
        <v>0</v>
      </c>
      <c r="DK188" s="1244">
        <f t="shared" si="2049"/>
        <v>0</v>
      </c>
      <c r="DL188" s="1244">
        <f t="shared" si="2049"/>
        <v>0</v>
      </c>
      <c r="DM188" s="1244">
        <f t="shared" si="2049"/>
        <v>0</v>
      </c>
      <c r="DN188" s="933"/>
      <c r="DT188" s="739"/>
      <c r="EM188" s="898"/>
      <c r="EN188" s="898"/>
      <c r="EO188" s="898"/>
      <c r="EP188" s="898"/>
      <c r="EQ188" s="898"/>
      <c r="ER188" s="898"/>
      <c r="ES188" s="898"/>
      <c r="ET188" s="898"/>
      <c r="EU188" s="898"/>
      <c r="EV188" s="898"/>
      <c r="EW188" s="898"/>
      <c r="EX188" s="898"/>
      <c r="EY188" s="898"/>
      <c r="EZ188" s="1348" t="str">
        <f t="shared" si="1906"/>
        <v>**Water RO</v>
      </c>
      <c r="FA188" s="1224">
        <f t="shared" si="1907"/>
        <v>0</v>
      </c>
      <c r="FB188" s="1224">
        <f t="shared" si="1908"/>
        <v>0</v>
      </c>
      <c r="FC188" s="1224">
        <f t="shared" si="1909"/>
        <v>0</v>
      </c>
      <c r="FD188" s="544">
        <f t="shared" si="1910"/>
        <v>0</v>
      </c>
      <c r="FE188" s="544">
        <f t="shared" si="1911"/>
        <v>0</v>
      </c>
      <c r="FF188" s="324">
        <f t="shared" si="1912"/>
        <v>0</v>
      </c>
      <c r="FG188" s="549">
        <f t="shared" si="1913"/>
        <v>0</v>
      </c>
      <c r="FH188" s="549">
        <f t="shared" si="1914"/>
        <v>0</v>
      </c>
      <c r="FI188" s="549">
        <f t="shared" si="1915"/>
        <v>0</v>
      </c>
      <c r="FJ188" s="549">
        <f t="shared" si="1916"/>
        <v>0</v>
      </c>
      <c r="FK188" s="549">
        <f t="shared" si="1917"/>
        <v>9.9989999999999996E-4</v>
      </c>
      <c r="FL188" s="549">
        <f t="shared" si="1918"/>
        <v>0</v>
      </c>
      <c r="FM188" s="549">
        <f t="shared" si="1919"/>
        <v>0</v>
      </c>
      <c r="FN188" s="549">
        <f t="shared" si="1920"/>
        <v>0</v>
      </c>
      <c r="FO188" s="1203">
        <f t="shared" si="1921"/>
        <v>0</v>
      </c>
      <c r="FP188" s="544">
        <f t="shared" si="1922"/>
        <v>0</v>
      </c>
      <c r="FQ188" s="324">
        <f t="shared" si="1923"/>
        <v>0</v>
      </c>
      <c r="FR188" s="549">
        <f t="shared" si="1924"/>
        <v>4.0000000000000002E-4</v>
      </c>
      <c r="FS188" s="549">
        <f t="shared" si="1925"/>
        <v>1.256E-3</v>
      </c>
      <c r="FT188" s="549">
        <f t="shared" si="1996"/>
        <v>9.9989999999999996E-4</v>
      </c>
      <c r="FU188" s="549">
        <f t="shared" si="1926"/>
        <v>0</v>
      </c>
      <c r="FV188" s="929">
        <f t="shared" si="1927"/>
        <v>0</v>
      </c>
      <c r="FW188" s="929">
        <f t="shared" si="1928"/>
        <v>7.4980000000000001E-4</v>
      </c>
      <c r="FX188" s="929">
        <f t="shared" si="1929"/>
        <v>7.9978999999999998E-4</v>
      </c>
      <c r="FY188" s="929">
        <f t="shared" si="1930"/>
        <v>3.9999999999999998E-6</v>
      </c>
      <c r="FZ188" s="929">
        <f t="shared" si="1931"/>
        <v>4.4988E-4</v>
      </c>
      <c r="GA188" s="929">
        <f t="shared" si="1932"/>
        <v>1.3496E-4</v>
      </c>
      <c r="GB188" s="929">
        <f t="shared" si="1933"/>
        <v>2.2994000000000001E-4</v>
      </c>
      <c r="GC188" s="929">
        <f t="shared" si="1934"/>
        <v>9.6492000000000001E-3</v>
      </c>
      <c r="GD188" s="325">
        <f t="shared" si="1935"/>
        <v>4.6543000000000001E-3</v>
      </c>
      <c r="GE188" s="325">
        <f t="shared" si="1936"/>
        <v>0</v>
      </c>
      <c r="GF188" s="325">
        <f t="shared" si="1937"/>
        <v>0</v>
      </c>
      <c r="GG188" s="325">
        <f t="shared" si="1938"/>
        <v>0</v>
      </c>
      <c r="GH188" s="325">
        <f t="shared" si="1939"/>
        <v>0</v>
      </c>
      <c r="GI188" s="325">
        <f t="shared" si="1940"/>
        <v>0</v>
      </c>
      <c r="GJ188" s="325">
        <f t="shared" si="1941"/>
        <v>0</v>
      </c>
      <c r="GK188" s="325">
        <f t="shared" si="1942"/>
        <v>0</v>
      </c>
      <c r="GL188" s="325">
        <f t="shared" si="1943"/>
        <v>0</v>
      </c>
      <c r="GM188" s="325">
        <f t="shared" si="1944"/>
        <v>0</v>
      </c>
      <c r="GN188" s="325">
        <f t="shared" si="1945"/>
        <v>0</v>
      </c>
      <c r="GO188" s="325">
        <f t="shared" si="1946"/>
        <v>0</v>
      </c>
      <c r="GP188" s="325">
        <f t="shared" si="1947"/>
        <v>0</v>
      </c>
      <c r="GQ188" s="325">
        <f t="shared" si="1948"/>
        <v>0</v>
      </c>
      <c r="GR188" s="898"/>
      <c r="GS188" s="898"/>
      <c r="GT188" s="898"/>
      <c r="GU188" s="898"/>
      <c r="GV188" s="898"/>
      <c r="GW188" s="898"/>
      <c r="GX188" s="898"/>
      <c r="GY188" s="898"/>
      <c r="GZ188" s="1375"/>
      <c r="HA188" s="1225">
        <f t="shared" si="1949"/>
        <v>0</v>
      </c>
      <c r="HB188" s="1225">
        <f t="shared" si="1950"/>
        <v>0</v>
      </c>
      <c r="HC188" s="1225">
        <f t="shared" si="1951"/>
        <v>0</v>
      </c>
      <c r="HD188" s="542">
        <f t="shared" si="1952"/>
        <v>0</v>
      </c>
      <c r="HE188" s="542">
        <f t="shared" si="1953"/>
        <v>0</v>
      </c>
      <c r="HF188" s="321">
        <f t="shared" si="1954"/>
        <v>0</v>
      </c>
      <c r="HG188" s="547">
        <f t="shared" si="1955"/>
        <v>0</v>
      </c>
      <c r="HH188" s="547">
        <f t="shared" si="1956"/>
        <v>0</v>
      </c>
      <c r="HI188" s="547">
        <f t="shared" si="1957"/>
        <v>0</v>
      </c>
      <c r="HJ188" s="547">
        <f t="shared" si="1958"/>
        <v>0</v>
      </c>
      <c r="HK188" s="547">
        <f t="shared" si="1959"/>
        <v>2.6417437252311755E-4</v>
      </c>
      <c r="HL188" s="547">
        <f t="shared" si="1960"/>
        <v>0</v>
      </c>
      <c r="HM188" s="547">
        <f t="shared" si="1961"/>
        <v>0</v>
      </c>
      <c r="HN188" s="547">
        <f t="shared" si="1962"/>
        <v>0</v>
      </c>
      <c r="HO188" s="1225">
        <f t="shared" si="1963"/>
        <v>0</v>
      </c>
      <c r="HP188" s="542">
        <f t="shared" si="1964"/>
        <v>0</v>
      </c>
      <c r="HQ188" s="321">
        <f t="shared" si="1965"/>
        <v>0</v>
      </c>
      <c r="HR188" s="547">
        <f t="shared" si="1966"/>
        <v>1.0568031704095113E-4</v>
      </c>
      <c r="HS188" s="547">
        <f t="shared" si="1967"/>
        <v>3.3183619550858649E-4</v>
      </c>
      <c r="HT188" s="547">
        <f t="shared" si="1968"/>
        <v>0</v>
      </c>
      <c r="HU188" s="547">
        <f t="shared" si="1969"/>
        <v>0</v>
      </c>
      <c r="HV188" s="931">
        <f t="shared" si="1970"/>
        <v>0</v>
      </c>
      <c r="HW188" s="931">
        <f t="shared" si="1971"/>
        <v>1.9809775429326288E-4</v>
      </c>
      <c r="HX188" s="931">
        <f t="shared" si="1972"/>
        <v>2.1130515191545573E-4</v>
      </c>
      <c r="HY188" s="931">
        <f t="shared" si="1973"/>
        <v>1.0568031704095113E-6</v>
      </c>
      <c r="HZ188" s="931">
        <f t="shared" si="1974"/>
        <v>1.1885865257595773E-4</v>
      </c>
      <c r="IA188" s="931">
        <f t="shared" si="1975"/>
        <v>3.5656538969616908E-5</v>
      </c>
      <c r="IB188" s="931">
        <f t="shared" si="1976"/>
        <v>6.0750330250990752E-5</v>
      </c>
      <c r="IC188" s="931">
        <f t="shared" si="1977"/>
        <v>2.549326287978864E-3</v>
      </c>
      <c r="ID188" s="1226">
        <f t="shared" si="1978"/>
        <v>1.2296697490092471E-3</v>
      </c>
      <c r="IE188" s="1226">
        <f t="shared" si="1979"/>
        <v>0</v>
      </c>
      <c r="IF188" s="1226">
        <f t="shared" si="1980"/>
        <v>0</v>
      </c>
      <c r="IG188" s="1226">
        <f t="shared" si="1981"/>
        <v>0</v>
      </c>
      <c r="IH188" s="1226">
        <f t="shared" si="1982"/>
        <v>0</v>
      </c>
      <c r="II188" s="1226">
        <f t="shared" si="1983"/>
        <v>0</v>
      </c>
      <c r="IJ188" s="1226">
        <f t="shared" si="1984"/>
        <v>0</v>
      </c>
      <c r="IK188" s="1226">
        <f t="shared" si="1985"/>
        <v>0</v>
      </c>
      <c r="IL188" s="1226">
        <f t="shared" si="1986"/>
        <v>0</v>
      </c>
      <c r="IM188" s="1226">
        <f t="shared" si="1987"/>
        <v>0</v>
      </c>
      <c r="IN188" s="1226">
        <f t="shared" si="1988"/>
        <v>0</v>
      </c>
      <c r="IO188" s="1226">
        <f t="shared" si="1989"/>
        <v>0</v>
      </c>
      <c r="IP188" s="1226">
        <f t="shared" si="1990"/>
        <v>0</v>
      </c>
      <c r="IQ188" s="1226">
        <f t="shared" si="1991"/>
        <v>0</v>
      </c>
      <c r="IR188" s="902"/>
      <c r="IS188" s="902"/>
      <c r="IT188" s="902"/>
      <c r="IU188" s="902"/>
      <c r="IV188" s="902"/>
      <c r="IW188" s="902"/>
      <c r="IX188" s="902"/>
      <c r="IY188" s="902"/>
      <c r="IZ188" s="1365"/>
      <c r="JA188" s="1231">
        <f t="shared" ref="JA188:KQ188" si="2050">SUM(BW188*$DP$28)</f>
        <v>0</v>
      </c>
      <c r="JB188" s="1231">
        <f t="shared" si="2050"/>
        <v>0</v>
      </c>
      <c r="JC188" s="1231">
        <f t="shared" si="2050"/>
        <v>0</v>
      </c>
      <c r="JD188" s="942">
        <f t="shared" si="2050"/>
        <v>0</v>
      </c>
      <c r="JE188" s="942">
        <f t="shared" si="2050"/>
        <v>0</v>
      </c>
      <c r="JF188" s="943">
        <f t="shared" si="2050"/>
        <v>0</v>
      </c>
      <c r="JG188" s="944">
        <f t="shared" si="2050"/>
        <v>0</v>
      </c>
      <c r="JH188" s="944">
        <f t="shared" si="2050"/>
        <v>0</v>
      </c>
      <c r="JI188" s="944">
        <f t="shared" si="2050"/>
        <v>0</v>
      </c>
      <c r="JJ188" s="944">
        <f t="shared" si="2050"/>
        <v>0</v>
      </c>
      <c r="JK188" s="944">
        <f t="shared" si="2050"/>
        <v>3</v>
      </c>
      <c r="JL188" s="944">
        <f t="shared" si="2050"/>
        <v>0</v>
      </c>
      <c r="JM188" s="944">
        <f t="shared" si="2050"/>
        <v>0</v>
      </c>
      <c r="JN188" s="944">
        <f t="shared" si="2050"/>
        <v>0</v>
      </c>
      <c r="JO188" s="1231">
        <f t="shared" si="2050"/>
        <v>0</v>
      </c>
      <c r="JP188" s="942">
        <f t="shared" si="2050"/>
        <v>0</v>
      </c>
      <c r="JQ188" s="943">
        <f t="shared" si="2050"/>
        <v>0</v>
      </c>
      <c r="JR188" s="944">
        <f t="shared" si="2050"/>
        <v>0.4</v>
      </c>
      <c r="JS188" s="944">
        <f t="shared" si="2050"/>
        <v>1.256</v>
      </c>
      <c r="JT188" s="944">
        <f t="shared" si="2050"/>
        <v>0</v>
      </c>
      <c r="JU188" s="944">
        <f t="shared" si="2050"/>
        <v>0</v>
      </c>
      <c r="JV188" s="945">
        <f t="shared" si="2050"/>
        <v>0</v>
      </c>
      <c r="JW188" s="945">
        <f t="shared" si="2050"/>
        <v>0.74980000000000002</v>
      </c>
      <c r="JX188" s="945">
        <f t="shared" si="2050"/>
        <v>0.79979</v>
      </c>
      <c r="JY188" s="945">
        <f t="shared" si="2050"/>
        <v>4.0000000000000001E-3</v>
      </c>
      <c r="JZ188" s="945">
        <f t="shared" si="2050"/>
        <v>0.44988</v>
      </c>
      <c r="KA188" s="945">
        <f t="shared" si="2050"/>
        <v>0.13496</v>
      </c>
      <c r="KB188" s="945">
        <f t="shared" si="2050"/>
        <v>0.22994000000000001</v>
      </c>
      <c r="KC188" s="945">
        <f t="shared" si="2050"/>
        <v>9.6492000000000004</v>
      </c>
      <c r="KD188" s="946">
        <f t="shared" si="2050"/>
        <v>4.6543000000000001</v>
      </c>
      <c r="KE188" s="946">
        <f t="shared" si="2050"/>
        <v>0</v>
      </c>
      <c r="KF188" s="946">
        <f t="shared" si="2050"/>
        <v>0</v>
      </c>
      <c r="KG188" s="946">
        <f t="shared" si="2050"/>
        <v>0</v>
      </c>
      <c r="KH188" s="946">
        <f t="shared" si="2050"/>
        <v>0</v>
      </c>
      <c r="KI188" s="946">
        <f t="shared" si="2050"/>
        <v>0</v>
      </c>
      <c r="KJ188" s="946">
        <f t="shared" si="2050"/>
        <v>0</v>
      </c>
      <c r="KK188" s="946">
        <f t="shared" si="2050"/>
        <v>0</v>
      </c>
      <c r="KL188" s="946">
        <f t="shared" si="2050"/>
        <v>0</v>
      </c>
      <c r="KM188" s="946">
        <f t="shared" si="2050"/>
        <v>0</v>
      </c>
      <c r="KN188" s="946">
        <f t="shared" si="2050"/>
        <v>0</v>
      </c>
      <c r="KO188" s="946">
        <f t="shared" si="2050"/>
        <v>0</v>
      </c>
      <c r="KP188" s="946">
        <f t="shared" si="2050"/>
        <v>0</v>
      </c>
      <c r="KQ188" s="946">
        <f t="shared" si="2050"/>
        <v>0</v>
      </c>
      <c r="KR188" s="898"/>
      <c r="KS188" s="898"/>
      <c r="KT188" s="898"/>
      <c r="KU188" s="898"/>
      <c r="KV188" s="898"/>
      <c r="KW188" s="898"/>
      <c r="KX188" s="898"/>
      <c r="KY188" s="898"/>
      <c r="KZ188" s="1363"/>
      <c r="LA188" s="1217">
        <f t="shared" ref="LA188:MM188" si="2051">SUM(JA188/$DO$28)</f>
        <v>0</v>
      </c>
      <c r="LB188" s="1217">
        <f t="shared" si="2051"/>
        <v>0</v>
      </c>
      <c r="LC188" s="1217">
        <f t="shared" si="2051"/>
        <v>0</v>
      </c>
      <c r="LD188" s="545">
        <f t="shared" si="2051"/>
        <v>0</v>
      </c>
      <c r="LE188" s="545">
        <f t="shared" si="2051"/>
        <v>0</v>
      </c>
      <c r="LF188" s="329">
        <f t="shared" si="2051"/>
        <v>0</v>
      </c>
      <c r="LG188" s="550">
        <f t="shared" si="2051"/>
        <v>0</v>
      </c>
      <c r="LH188" s="550">
        <f t="shared" si="2051"/>
        <v>0</v>
      </c>
      <c r="LI188" s="550">
        <f t="shared" si="2051"/>
        <v>0</v>
      </c>
      <c r="LJ188" s="550">
        <f t="shared" si="2051"/>
        <v>0</v>
      </c>
      <c r="LK188" s="550">
        <f t="shared" si="2051"/>
        <v>3</v>
      </c>
      <c r="LL188" s="550">
        <f t="shared" si="2051"/>
        <v>0</v>
      </c>
      <c r="LM188" s="550">
        <f t="shared" si="2051"/>
        <v>0</v>
      </c>
      <c r="LN188" s="550">
        <f t="shared" si="2051"/>
        <v>0</v>
      </c>
      <c r="LO188" s="1217">
        <f t="shared" si="2051"/>
        <v>0</v>
      </c>
      <c r="LP188" s="1217">
        <f t="shared" si="2051"/>
        <v>0</v>
      </c>
      <c r="LQ188" s="1217">
        <f t="shared" si="2051"/>
        <v>0</v>
      </c>
      <c r="LR188" s="550">
        <f t="shared" si="2051"/>
        <v>0.4</v>
      </c>
      <c r="LS188" s="550">
        <f t="shared" si="2051"/>
        <v>1.256</v>
      </c>
      <c r="LT188" s="550">
        <f t="shared" si="2051"/>
        <v>0</v>
      </c>
      <c r="LU188" s="550">
        <f t="shared" si="2051"/>
        <v>0</v>
      </c>
      <c r="LV188" s="932">
        <f t="shared" si="2051"/>
        <v>0</v>
      </c>
      <c r="LW188" s="932">
        <f t="shared" si="2051"/>
        <v>0.74980000000000002</v>
      </c>
      <c r="LX188" s="932">
        <f t="shared" si="2051"/>
        <v>0.79979</v>
      </c>
      <c r="LY188" s="932">
        <f t="shared" si="2051"/>
        <v>4.0000000000000001E-3</v>
      </c>
      <c r="LZ188" s="932">
        <f t="shared" si="2051"/>
        <v>0.44988</v>
      </c>
      <c r="MA188" s="932">
        <f t="shared" si="2051"/>
        <v>0.13496</v>
      </c>
      <c r="MB188" s="932">
        <f t="shared" si="2051"/>
        <v>0.22994000000000001</v>
      </c>
      <c r="MC188" s="932">
        <f t="shared" si="2051"/>
        <v>9.6492000000000004</v>
      </c>
      <c r="MD188" s="932">
        <f t="shared" si="2051"/>
        <v>4.6543000000000001</v>
      </c>
      <c r="ME188" s="327">
        <f t="shared" si="2051"/>
        <v>0</v>
      </c>
      <c r="MF188" s="327">
        <f t="shared" si="2051"/>
        <v>0</v>
      </c>
      <c r="MG188" s="327">
        <f t="shared" si="2051"/>
        <v>0</v>
      </c>
      <c r="MH188" s="327">
        <f t="shared" si="2051"/>
        <v>0</v>
      </c>
      <c r="MI188" s="327">
        <f t="shared" si="2051"/>
        <v>0</v>
      </c>
      <c r="MJ188" s="327">
        <f t="shared" si="2051"/>
        <v>0</v>
      </c>
      <c r="MK188" s="327">
        <f t="shared" si="2051"/>
        <v>0</v>
      </c>
      <c r="ML188" s="327">
        <f t="shared" si="2051"/>
        <v>0</v>
      </c>
      <c r="MM188" s="327">
        <f t="shared" si="2051"/>
        <v>0</v>
      </c>
      <c r="MN188" s="327">
        <f t="shared" ref="MN188:MP188" si="2052">SUM(KN188/$DO$28)</f>
        <v>0</v>
      </c>
      <c r="MO188" s="327">
        <f t="shared" si="2052"/>
        <v>0</v>
      </c>
      <c r="MP188" s="327">
        <f t="shared" si="2052"/>
        <v>0</v>
      </c>
      <c r="MQ188" s="327">
        <f>SUM(KQ188/$DO$28)</f>
        <v>0</v>
      </c>
    </row>
    <row r="189" spans="1:355" s="317" customFormat="1" ht="3.75" customHeight="1" collapsed="1" thickTop="1" thickBot="1" x14ac:dyDescent="0.3">
      <c r="A189" s="382"/>
      <c r="B189" s="319"/>
      <c r="C189" s="319"/>
      <c r="D189" s="319"/>
      <c r="E189" s="319"/>
      <c r="F189" s="319"/>
      <c r="G189" s="319"/>
      <c r="H189" s="319"/>
      <c r="I189" s="319"/>
      <c r="J189" s="319"/>
      <c r="K189" s="319"/>
      <c r="L189" s="319"/>
      <c r="M189" s="617"/>
      <c r="N189" s="618"/>
      <c r="O189" s="1534"/>
      <c r="P189" s="319"/>
      <c r="Q189" s="617"/>
      <c r="R189" s="618"/>
      <c r="S189" s="1534"/>
      <c r="T189" s="319"/>
      <c r="U189" s="617"/>
      <c r="V189" s="618"/>
      <c r="W189" s="1534"/>
      <c r="X189" s="319"/>
      <c r="Y189" s="617"/>
      <c r="Z189" s="618"/>
      <c r="AA189" s="1534"/>
      <c r="AB189" s="319"/>
      <c r="AC189" s="617"/>
      <c r="AD189" s="618"/>
      <c r="AE189" s="1534"/>
      <c r="AF189" s="319"/>
      <c r="AG189" s="617"/>
      <c r="AH189" s="618"/>
      <c r="AI189" s="1534"/>
      <c r="AJ189" s="319"/>
      <c r="AK189" s="617"/>
      <c r="AL189" s="618"/>
      <c r="AM189" s="1534"/>
      <c r="AN189" s="319"/>
      <c r="AO189" s="617"/>
      <c r="AP189" s="618"/>
      <c r="AQ189" s="1534"/>
      <c r="AR189" s="319"/>
      <c r="AS189" s="617"/>
      <c r="AT189" s="618"/>
      <c r="AU189" s="1534"/>
      <c r="AV189" s="319"/>
      <c r="AW189" s="617"/>
      <c r="AX189" s="618"/>
      <c r="AY189" s="1534"/>
      <c r="AZ189" s="319"/>
      <c r="BA189" s="617"/>
      <c r="BB189" s="319"/>
      <c r="BC189" s="649"/>
      <c r="BD189" s="319"/>
      <c r="BE189" s="617"/>
      <c r="BF189" s="319"/>
      <c r="BG189" s="319"/>
      <c r="BH189" s="319"/>
      <c r="BI189" s="319"/>
      <c r="BJ189" s="319"/>
      <c r="BK189" s="649"/>
      <c r="BL189" s="1596"/>
      <c r="BM189" s="1596"/>
      <c r="BN189" s="1596"/>
      <c r="BO189" s="1596"/>
      <c r="BP189" s="1596"/>
      <c r="BQ189" s="1484"/>
      <c r="BR189" s="323"/>
      <c r="BS189" s="697"/>
      <c r="BT189" s="686"/>
      <c r="BU189" s="1149"/>
      <c r="BV189" s="1149"/>
      <c r="BW189" s="686"/>
      <c r="BX189" s="686"/>
      <c r="BY189" s="686"/>
      <c r="BZ189" s="686"/>
      <c r="CA189" s="686"/>
      <c r="CB189" s="686"/>
      <c r="CC189" s="686"/>
      <c r="CD189" s="686"/>
      <c r="CE189" s="686"/>
      <c r="CF189" s="686"/>
      <c r="CG189" s="686"/>
      <c r="CH189" s="686"/>
      <c r="CI189" s="686"/>
      <c r="CJ189" s="686"/>
      <c r="CK189" s="686"/>
      <c r="CL189" s="686"/>
      <c r="CM189" s="686"/>
      <c r="CN189" s="686"/>
      <c r="CO189" s="686"/>
      <c r="CP189" s="686"/>
      <c r="CQ189" s="686"/>
      <c r="CR189" s="686"/>
      <c r="CS189" s="686"/>
      <c r="CT189" s="686"/>
      <c r="CU189" s="686"/>
      <c r="CV189" s="686"/>
      <c r="CW189" s="686"/>
      <c r="CX189" s="686"/>
      <c r="CY189" s="686"/>
      <c r="CZ189" s="686"/>
      <c r="DA189" s="686"/>
      <c r="DB189" s="686"/>
      <c r="DC189" s="686"/>
      <c r="DD189" s="686"/>
      <c r="DE189" s="686"/>
      <c r="DF189" s="686"/>
      <c r="DG189" s="686"/>
      <c r="DH189" s="686"/>
      <c r="DI189" s="686"/>
      <c r="DJ189" s="686"/>
      <c r="DK189" s="686"/>
      <c r="DL189" s="686"/>
      <c r="DM189" s="686"/>
      <c r="DN189" s="933"/>
      <c r="DT189" s="218"/>
      <c r="EM189" s="900"/>
      <c r="EN189" s="900"/>
      <c r="EO189" s="900"/>
      <c r="EP189" s="900"/>
      <c r="EQ189" s="900"/>
      <c r="ER189" s="900"/>
      <c r="ES189" s="900"/>
      <c r="ET189" s="900"/>
      <c r="EU189" s="900"/>
      <c r="EV189" s="900"/>
      <c r="EW189" s="900"/>
      <c r="EX189" s="900"/>
      <c r="EY189" s="900"/>
      <c r="EZ189" s="1347"/>
      <c r="FA189" s="686"/>
      <c r="FB189" s="686"/>
      <c r="FC189" s="686"/>
      <c r="FD189" s="686"/>
      <c r="FE189" s="686"/>
      <c r="FF189" s="686"/>
      <c r="FG189" s="686"/>
      <c r="FH189" s="686"/>
      <c r="FI189" s="686"/>
      <c r="FJ189" s="686"/>
      <c r="FK189" s="686"/>
      <c r="FL189" s="686"/>
      <c r="FM189" s="686"/>
      <c r="FN189" s="686"/>
      <c r="FO189" s="686"/>
      <c r="FP189" s="686"/>
      <c r="FQ189" s="686"/>
      <c r="FR189" s="686"/>
      <c r="FS189" s="686"/>
      <c r="FT189" s="686"/>
      <c r="FU189" s="686"/>
      <c r="FV189" s="686"/>
      <c r="FW189" s="686"/>
      <c r="FX189" s="686"/>
      <c r="FY189" s="686"/>
      <c r="FZ189" s="686"/>
      <c r="GA189" s="686"/>
      <c r="GB189" s="686"/>
      <c r="GC189" s="686"/>
      <c r="GD189" s="686"/>
      <c r="GE189" s="686"/>
      <c r="GF189" s="686"/>
      <c r="GG189" s="686"/>
      <c r="GH189" s="686"/>
      <c r="GI189" s="686"/>
      <c r="GJ189" s="686"/>
      <c r="GK189" s="686"/>
      <c r="GL189" s="686"/>
      <c r="GM189" s="686"/>
      <c r="GN189" s="686"/>
      <c r="GO189" s="686"/>
      <c r="GP189" s="686"/>
      <c r="GQ189" s="686"/>
      <c r="GR189" s="900"/>
      <c r="GS189" s="900"/>
      <c r="GT189" s="900"/>
      <c r="GU189" s="900"/>
      <c r="GV189" s="900"/>
      <c r="GW189" s="900"/>
      <c r="GX189" s="900"/>
      <c r="GY189" s="900"/>
      <c r="GZ189" s="1375"/>
      <c r="HA189" s="686"/>
      <c r="HB189" s="686"/>
      <c r="HC189" s="686"/>
      <c r="HD189" s="686"/>
      <c r="HE189" s="686"/>
      <c r="HF189" s="686"/>
      <c r="HG189" s="686"/>
      <c r="HH189" s="686"/>
      <c r="HI189" s="686"/>
      <c r="HJ189" s="686"/>
      <c r="HK189" s="686"/>
      <c r="HL189" s="686"/>
      <c r="HM189" s="686"/>
      <c r="HN189" s="686"/>
      <c r="HO189" s="686"/>
      <c r="HP189" s="686"/>
      <c r="HQ189" s="686"/>
      <c r="HR189" s="686"/>
      <c r="HS189" s="686"/>
      <c r="HT189" s="686"/>
      <c r="HU189" s="686"/>
      <c r="HV189" s="686"/>
      <c r="HW189" s="686"/>
      <c r="HX189" s="686"/>
      <c r="HY189" s="686"/>
      <c r="HZ189" s="686"/>
      <c r="IA189" s="686"/>
      <c r="IB189" s="686"/>
      <c r="IC189" s="686"/>
      <c r="ID189" s="686"/>
      <c r="IE189" s="686"/>
      <c r="IF189" s="686"/>
      <c r="IG189" s="686"/>
      <c r="IH189" s="686"/>
      <c r="II189" s="686"/>
      <c r="IJ189" s="686"/>
      <c r="IK189" s="686"/>
      <c r="IL189" s="686"/>
      <c r="IM189" s="686"/>
      <c r="IN189" s="686"/>
      <c r="IO189" s="686"/>
      <c r="IP189" s="686"/>
      <c r="IQ189" s="686"/>
      <c r="IR189" s="900"/>
      <c r="IS189" s="900"/>
      <c r="IT189" s="900"/>
      <c r="IU189" s="900"/>
      <c r="IV189" s="900"/>
      <c r="IW189" s="900"/>
      <c r="IX189" s="900"/>
      <c r="IY189" s="900"/>
      <c r="IZ189" s="1363"/>
      <c r="JA189" s="686"/>
      <c r="JB189" s="686"/>
      <c r="JC189" s="686"/>
      <c r="JD189" s="686"/>
      <c r="JE189" s="686"/>
      <c r="JF189" s="686"/>
      <c r="JG189" s="686"/>
      <c r="JH189" s="686"/>
      <c r="JI189" s="686"/>
      <c r="JJ189" s="686"/>
      <c r="JK189" s="686"/>
      <c r="JL189" s="686"/>
      <c r="JM189" s="686"/>
      <c r="JN189" s="686"/>
      <c r="JO189" s="686"/>
      <c r="JP189" s="686"/>
      <c r="JQ189" s="686"/>
      <c r="JR189" s="686"/>
      <c r="JS189" s="686"/>
      <c r="JT189" s="686"/>
      <c r="JU189" s="686"/>
      <c r="JV189" s="686"/>
      <c r="JW189" s="686"/>
      <c r="JX189" s="686"/>
      <c r="JY189" s="686"/>
      <c r="JZ189" s="686"/>
      <c r="KA189" s="686"/>
      <c r="KB189" s="686"/>
      <c r="KC189" s="686"/>
      <c r="KD189" s="686"/>
      <c r="KE189" s="686"/>
      <c r="KF189" s="686"/>
      <c r="KG189" s="686"/>
      <c r="KH189" s="686"/>
      <c r="KI189" s="686"/>
      <c r="KJ189" s="686"/>
      <c r="KK189" s="686"/>
      <c r="KL189" s="686"/>
      <c r="KM189" s="686"/>
      <c r="KN189" s="686"/>
      <c r="KO189" s="686"/>
      <c r="KP189" s="686"/>
      <c r="KQ189" s="686"/>
      <c r="KR189" s="900"/>
      <c r="KS189" s="900"/>
      <c r="KT189" s="900"/>
      <c r="KU189" s="900"/>
      <c r="KV189" s="900"/>
      <c r="KW189" s="900"/>
      <c r="KX189" s="900"/>
      <c r="KY189" s="900"/>
      <c r="KZ189" s="1363"/>
      <c r="LA189" s="686"/>
      <c r="LB189" s="686"/>
      <c r="LC189" s="686"/>
      <c r="LD189" s="686"/>
      <c r="LE189" s="686"/>
      <c r="LF189" s="686"/>
      <c r="LG189" s="686"/>
      <c r="LH189" s="686"/>
      <c r="LI189" s="686"/>
      <c r="LJ189" s="686"/>
      <c r="LK189" s="686"/>
      <c r="LL189" s="686"/>
      <c r="LM189" s="686"/>
      <c r="LN189" s="686"/>
      <c r="LO189" s="686"/>
      <c r="LP189" s="686"/>
      <c r="LQ189" s="686"/>
      <c r="LR189" s="686"/>
      <c r="LS189" s="686"/>
      <c r="LT189" s="686"/>
      <c r="LU189" s="686"/>
      <c r="LV189" s="686"/>
      <c r="LW189" s="686"/>
      <c r="LX189" s="686"/>
      <c r="LY189" s="686"/>
      <c r="LZ189" s="686"/>
      <c r="MA189" s="686"/>
      <c r="MB189" s="686"/>
      <c r="MC189" s="686"/>
      <c r="MD189" s="686"/>
      <c r="ME189" s="686"/>
      <c r="MF189" s="686"/>
      <c r="MG189" s="686"/>
      <c r="MH189" s="686"/>
      <c r="MI189" s="686"/>
      <c r="MJ189" s="686"/>
      <c r="MK189" s="686"/>
      <c r="ML189" s="686"/>
      <c r="MM189" s="686"/>
      <c r="MN189" s="686"/>
      <c r="MO189" s="686"/>
      <c r="MP189" s="686"/>
      <c r="MQ189" s="686"/>
    </row>
    <row r="190" spans="1:355" s="317" customFormat="1" ht="11.25" customHeight="1" thickTop="1" thickBot="1" x14ac:dyDescent="0.25">
      <c r="A190" s="379">
        <v>8</v>
      </c>
      <c r="B190" s="1906" t="s">
        <v>16</v>
      </c>
      <c r="C190" s="1907"/>
      <c r="D190" s="776">
        <v>8</v>
      </c>
      <c r="E190" s="661">
        <v>30</v>
      </c>
      <c r="F190" s="319"/>
      <c r="G190" s="1906" t="s">
        <v>16</v>
      </c>
      <c r="H190" s="1907"/>
      <c r="I190" s="776">
        <v>8</v>
      </c>
      <c r="J190" s="646">
        <v>1</v>
      </c>
      <c r="K190" s="319"/>
      <c r="L190" s="1940" t="s">
        <v>1316</v>
      </c>
      <c r="M190" s="1941"/>
      <c r="N190" s="1942"/>
      <c r="O190" s="1536">
        <f>SUM($BH$6,$N191)</f>
        <v>18.996702774108325</v>
      </c>
      <c r="P190" s="647">
        <v>50000</v>
      </c>
      <c r="Q190" s="623" t="s">
        <v>825</v>
      </c>
      <c r="R190" s="777">
        <f>(P190/64.55337)</f>
        <v>774.55290095621649</v>
      </c>
      <c r="S190" s="1536">
        <f>SUM($O190,$R191)</f>
        <v>167.49248585723035</v>
      </c>
      <c r="T190" s="1849" t="str">
        <f>IF($BN$5="ON","76F                25c",IF($BN$5="OFF","76F                25c"))</f>
        <v>76F                25c</v>
      </c>
      <c r="U190" s="1850"/>
      <c r="V190" s="1851"/>
      <c r="W190" s="1536">
        <f>SUM($S190,$V191)</f>
        <v>365.88880756793918</v>
      </c>
      <c r="X190" s="1849" t="str">
        <f>IF($BN$5="ON","64F                18c",IF($BN$5="OFF","64F                18c"))</f>
        <v>64F                18c</v>
      </c>
      <c r="Y190" s="1850"/>
      <c r="Z190" s="1851"/>
      <c r="AA190" s="1536">
        <f>SUM($W190,$Z191)</f>
        <v>459.03892352660938</v>
      </c>
      <c r="AB190" s="1849" t="str">
        <f>IF($BN$5="ON","55%                40%",IF($BN$5="OFF","55%                40%"))</f>
        <v>55%                40%</v>
      </c>
      <c r="AC190" s="1850"/>
      <c r="AD190" s="1851"/>
      <c r="AE190" s="1536">
        <f>SUM($AA190,$AD191)</f>
        <v>741.21991766847145</v>
      </c>
      <c r="AF190" s="1939" t="s">
        <v>1359</v>
      </c>
      <c r="AG190" s="1850"/>
      <c r="AH190" s="1851"/>
      <c r="AI190" s="1536">
        <f>SUM($AE190,$AH191)</f>
        <v>812.82740673136141</v>
      </c>
      <c r="AJ190" s="1939" t="s">
        <v>11</v>
      </c>
      <c r="AK190" s="1850"/>
      <c r="AL190" s="1851"/>
      <c r="AM190" s="1536">
        <f>SUM($AI190,$AL191)</f>
        <v>829.97932637456745</v>
      </c>
      <c r="AN190" s="1939" t="s">
        <v>979</v>
      </c>
      <c r="AO190" s="1850"/>
      <c r="AP190" s="1851"/>
      <c r="AQ190" s="1536">
        <f>SUM($AM190,$AP191)</f>
        <v>829.97932637456745</v>
      </c>
      <c r="AR190" s="1849" t="str">
        <f>IF($BN$5="ON","68F                20c",IF($BN$5="OFF","68F                20c"))</f>
        <v>68F                20c</v>
      </c>
      <c r="AS190" s="1850"/>
      <c r="AT190" s="1851"/>
      <c r="AU190" s="1536">
        <f>SUM($AQ190,$AT191)</f>
        <v>829.97932637456745</v>
      </c>
      <c r="AV190" s="1849" t="str">
        <f>IF($BN$5="ON","1100 PPM co2",IF($BN$5="OFF","1100 PPM co2"))</f>
        <v>1100 PPM co2</v>
      </c>
      <c r="AW190" s="1850"/>
      <c r="AX190" s="1851"/>
      <c r="AY190" s="1536">
        <f>SUM($AU190,$AX191,$AX192)</f>
        <v>829.97932637456745</v>
      </c>
      <c r="AZ190" s="745">
        <f>EF$331</f>
        <v>0.5</v>
      </c>
      <c r="BA190" s="728">
        <f>(E190*AZ190)*(J190)</f>
        <v>15</v>
      </c>
      <c r="BB190" s="729">
        <f>IF($BI$6="ON",$BR205,IF($BI$6="OFF",$BS205))</f>
        <v>29.98678996036988</v>
      </c>
      <c r="BC190" s="894">
        <f>SUM($AY190,$BB190,$BB191,$BB192)</f>
        <v>859.96611633493728</v>
      </c>
      <c r="BD190" s="1937">
        <v>5.8</v>
      </c>
      <c r="BE190" s="1938"/>
      <c r="BF190" s="319"/>
      <c r="BG190" s="623">
        <v>1.6</v>
      </c>
      <c r="BH190" s="623">
        <v>1.7</v>
      </c>
      <c r="BI190" s="1014" t="str">
        <f>BG190*500&amp;"-"&amp;BH190*500</f>
        <v>800-850</v>
      </c>
      <c r="BJ190" s="1014" t="str">
        <f>BG190*640&amp;"-"&amp;BH190*640</f>
        <v>1024-1088</v>
      </c>
      <c r="BK190" s="1014" t="str">
        <f>BG190*700&amp;"-"&amp;BH190*700</f>
        <v>1120-1190</v>
      </c>
      <c r="BL190" s="1591">
        <v>1</v>
      </c>
      <c r="BM190" s="1591">
        <v>1</v>
      </c>
      <c r="BN190" s="1591">
        <v>2</v>
      </c>
      <c r="BO190" s="1592">
        <v>0.25</v>
      </c>
      <c r="BP190" s="1592">
        <v>0.5</v>
      </c>
      <c r="BQ190" s="1484"/>
      <c r="BR190" s="921">
        <f>SUM($BR194:$BR208)</f>
        <v>859.96611633493728</v>
      </c>
      <c r="BS190" s="1293">
        <f>SUM($CK190:$DM190)</f>
        <v>572.69592198506518</v>
      </c>
      <c r="BT190" s="1288">
        <f>SUM($CK190:$DM190)/500</f>
        <v>1.1453918439701303</v>
      </c>
      <c r="BU190" s="1150" t="str">
        <f>$B190</f>
        <v>Mid Bloom</v>
      </c>
      <c r="BV190" s="1152">
        <f>SUM(CK190:DM190)</f>
        <v>572.69592198506518</v>
      </c>
      <c r="BW190" s="1247">
        <f t="shared" ref="BW190:CD190" si="2053">SUM(HA194:HA208)*1000</f>
        <v>5.8171639772515089</v>
      </c>
      <c r="BX190" s="1247">
        <f t="shared" si="2053"/>
        <v>87.696643002003512</v>
      </c>
      <c r="BY190" s="1247">
        <f t="shared" si="2053"/>
        <v>0</v>
      </c>
      <c r="BZ190" s="1247">
        <f t="shared" si="2053"/>
        <v>77.892549695691557</v>
      </c>
      <c r="CA190" s="1247">
        <f t="shared" si="2053"/>
        <v>0</v>
      </c>
      <c r="CB190" s="1247">
        <f t="shared" si="2053"/>
        <v>175.00401160596704</v>
      </c>
      <c r="CC190" s="1247">
        <f t="shared" si="2053"/>
        <v>0</v>
      </c>
      <c r="CD190" s="1247">
        <f t="shared" si="2053"/>
        <v>0</v>
      </c>
      <c r="CE190" s="1247">
        <f t="shared" ref="CE190:CJ190" si="2054">SUM(HI194:HI208)*1000</f>
        <v>0</v>
      </c>
      <c r="CF190" s="1247">
        <f t="shared" si="2054"/>
        <v>0</v>
      </c>
      <c r="CG190" s="1247">
        <f t="shared" si="2054"/>
        <v>0.26417437252311754</v>
      </c>
      <c r="CH190" s="1247">
        <f t="shared" si="2054"/>
        <v>0</v>
      </c>
      <c r="CI190" s="1247">
        <f t="shared" si="2054"/>
        <v>0</v>
      </c>
      <c r="CJ190" s="1247">
        <f t="shared" si="2054"/>
        <v>27.097490092470281</v>
      </c>
      <c r="CK190" s="1202">
        <f>SUM(HO194:HO208)*1000+SUM(HA194:HA208)*1000+SUM(HB194:HB208)*1000+SUM(HC194:HC208)*1000</f>
        <v>93.513806979255023</v>
      </c>
      <c r="CL190" s="1202">
        <f>SUM(HP194:HP208)*1000+SUM(HD194:HD208)*1000+SUM(HE194:HE208)*1000</f>
        <v>77.892549695691557</v>
      </c>
      <c r="CM190" s="1202">
        <f>SUM(HQ194:HQ208)*1000+SUM(HF194:HF208)*1000</f>
        <v>175.00401160596704</v>
      </c>
      <c r="CN190" s="1202">
        <f>SUM(HR194:HR209)*1000+SUM(HG194:HG209)*1000+SUM(HH194:HH209)*1000</f>
        <v>57.206207497090119</v>
      </c>
      <c r="CO190" s="1202">
        <f>SUM(HS194:HS208)*1000+SUM(HI194:HI208)*1000+SUM(HJ194:HJ208)*1000</f>
        <v>91.730652003580829</v>
      </c>
      <c r="CP190" s="1202">
        <f>SUM(HT194:HT209)*1000+SUM(HK194:HK209)*1000+SUM(HL194:HL209)*1000</f>
        <v>38.047505291868582</v>
      </c>
      <c r="CQ190" s="1202">
        <f>SUM(HU194:HU208)*1000+SUM(HM194:HM208)*1000+SUM(HN194:HN208)*1000</f>
        <v>27.097490092470281</v>
      </c>
      <c r="CR190" s="1202">
        <f t="shared" ref="CR190:DF190" si="2055">SUM(HV194:HV208)*1000</f>
        <v>6.1935366783643286E-3</v>
      </c>
      <c r="CS190" s="1202">
        <f t="shared" si="2055"/>
        <v>2.0260740704547078</v>
      </c>
      <c r="CT190" s="1202">
        <f t="shared" si="2055"/>
        <v>0.83065881975188849</v>
      </c>
      <c r="CU190" s="1202">
        <f t="shared" si="2055"/>
        <v>1.3740570178117403E-2</v>
      </c>
      <c r="CV190" s="1202">
        <f t="shared" si="2055"/>
        <v>0.30466475292688749</v>
      </c>
      <c r="CW190" s="1202">
        <f t="shared" si="2055"/>
        <v>0.17617192247085325</v>
      </c>
      <c r="CX190" s="1202">
        <f t="shared" si="2055"/>
        <v>0.18462106381827731</v>
      </c>
      <c r="CY190" s="1202">
        <f t="shared" si="2055"/>
        <v>2.5493262879788641</v>
      </c>
      <c r="CZ190" s="1202">
        <f t="shared" si="2055"/>
        <v>1.229669749009247</v>
      </c>
      <c r="DA190" s="1202">
        <f t="shared" si="2055"/>
        <v>0.37729012172666271</v>
      </c>
      <c r="DB190" s="1202">
        <f t="shared" si="2055"/>
        <v>3.9948365829881931</v>
      </c>
      <c r="DC190" s="1202">
        <f t="shared" si="2055"/>
        <v>0.51045134115960256</v>
      </c>
      <c r="DD190" s="1202">
        <f t="shared" si="2055"/>
        <v>0</v>
      </c>
      <c r="DE190" s="1202">
        <f t="shared" si="2055"/>
        <v>0</v>
      </c>
      <c r="DF190" s="1202">
        <f t="shared" si="2055"/>
        <v>0</v>
      </c>
      <c r="DG190" s="1202">
        <f>SUM(IK194:IK208)*1000</f>
        <v>0</v>
      </c>
      <c r="DH190" s="1202">
        <f>SUM(IL194:IL208)*1000</f>
        <v>0</v>
      </c>
      <c r="DI190" s="1202">
        <f>SUM(IM194:IM208)*1000</f>
        <v>0</v>
      </c>
      <c r="DJ190" s="1202">
        <f t="shared" ref="DJ190:DL190" si="2056">SUM(IN194:IN208)*1000</f>
        <v>0</v>
      </c>
      <c r="DK190" s="1202">
        <f t="shared" si="2056"/>
        <v>0</v>
      </c>
      <c r="DL190" s="1202">
        <f t="shared" si="2056"/>
        <v>0</v>
      </c>
      <c r="DM190" s="1202">
        <f t="shared" ref="DM190" si="2057">SUM(IQ194:IQ208)*1000</f>
        <v>0</v>
      </c>
      <c r="DN190" s="933"/>
      <c r="DT190" s="894"/>
      <c r="EM190" s="618"/>
      <c r="EN190" s="618"/>
      <c r="EO190" s="618"/>
      <c r="EP190" s="618"/>
      <c r="EQ190" s="618"/>
      <c r="ER190" s="618"/>
      <c r="ES190" s="618"/>
      <c r="ET190" s="618"/>
      <c r="EU190" s="618"/>
      <c r="EV190" s="618"/>
      <c r="EW190" s="618"/>
      <c r="EX190" s="618"/>
      <c r="EY190" s="618"/>
      <c r="EZ190" s="1347"/>
      <c r="FA190" s="1223" t="s">
        <v>1872</v>
      </c>
      <c r="FB190" s="908"/>
      <c r="FC190" s="757"/>
      <c r="FD190" s="938"/>
      <c r="FE190" s="938"/>
      <c r="FF190" s="1080"/>
      <c r="FG190" s="319"/>
      <c r="FH190" s="319"/>
      <c r="FI190" s="319"/>
      <c r="FJ190" s="319"/>
      <c r="FK190" s="319"/>
      <c r="FL190" s="319"/>
      <c r="FM190" s="319"/>
      <c r="FN190" s="319"/>
      <c r="FO190" s="1841" t="s">
        <v>1873</v>
      </c>
      <c r="FP190" s="1842"/>
      <c r="FQ190" s="1842"/>
      <c r="FR190" s="1842"/>
      <c r="FS190" s="1842"/>
      <c r="FT190" s="1842"/>
      <c r="FU190" s="1842"/>
      <c r="FV190" s="319"/>
      <c r="FW190" s="319"/>
      <c r="FX190" s="319"/>
      <c r="FY190" s="319"/>
      <c r="FZ190" s="319"/>
      <c r="GA190" s="319"/>
      <c r="GB190" s="319"/>
      <c r="GC190" s="319"/>
      <c r="GD190" s="319"/>
      <c r="GE190" s="319"/>
      <c r="GF190" s="319"/>
      <c r="GG190" s="319"/>
      <c r="GH190" s="319"/>
      <c r="GI190" s="319"/>
      <c r="GJ190" s="319"/>
      <c r="GK190" s="319"/>
      <c r="GL190" s="319"/>
      <c r="GM190" s="319"/>
      <c r="GN190" s="319"/>
      <c r="GO190" s="319"/>
      <c r="GP190" s="319"/>
      <c r="GQ190" s="319"/>
      <c r="GR190" s="618"/>
      <c r="GS190" s="618"/>
      <c r="GT190" s="618"/>
      <c r="GU190" s="618"/>
      <c r="GV190" s="618"/>
      <c r="GW190" s="618"/>
      <c r="GX190" s="618"/>
      <c r="GY190" s="618"/>
      <c r="GZ190" s="1362"/>
      <c r="HA190" s="159" t="s">
        <v>1876</v>
      </c>
      <c r="HB190" s="159"/>
      <c r="HC190" s="159"/>
      <c r="HD190" s="159"/>
      <c r="HE190" s="159"/>
      <c r="HF190" s="159"/>
      <c r="HG190" s="159"/>
      <c r="HH190" s="159"/>
      <c r="HI190" s="756"/>
      <c r="HJ190" s="756"/>
      <c r="HK190" s="756"/>
      <c r="HL190" s="756"/>
      <c r="HM190" s="1213"/>
      <c r="HN190" s="1228">
        <f>SUM(HO190:IQ190)</f>
        <v>572.69592198506518</v>
      </c>
      <c r="HO190" s="1214">
        <f>SUM(HO194:HO208)*1000+SUM(HA194:HA208)*1000+SUM(HB194:HB208)*1000+SUM(HC194:HC208)*1000</f>
        <v>93.513806979255023</v>
      </c>
      <c r="HP190" s="1214">
        <f>SUM(HP194:HP208)*1000+SUM(HD194:HD208)*1000+SUM(HE194:HE208)*1000</f>
        <v>77.892549695691557</v>
      </c>
      <c r="HQ190" s="1214">
        <f>SUM(HQ194:HQ208)*1000+SUM(HF194:HF208)*1000</f>
        <v>175.00401160596704</v>
      </c>
      <c r="HR190" s="1214">
        <f>SUM(HR194:HR209)*1000+SUM(HG194:HG209)*1000+SUM(HH194:HH209)*1000</f>
        <v>57.206207497090119</v>
      </c>
      <c r="HS190" s="1214">
        <f>SUM(HS194:HS208)*1000+SUM(HI194:HI208)*1000+SUM(HJ194:HJ208)*1000</f>
        <v>91.730652003580829</v>
      </c>
      <c r="HT190" s="1214">
        <f>SUM(HT194:HT209)*1000+SUM(HK194:HK209)*1000+SUM(HL194:HL209)*1000</f>
        <v>38.047505291868582</v>
      </c>
      <c r="HU190" s="1214">
        <f>SUM(HU194:HU208)*1000+SUM(HM194:HM208)*1000+SUM(HN194:HN208)*1000</f>
        <v>27.097490092470281</v>
      </c>
      <c r="HV190" s="1214">
        <f t="shared" ref="HV190:IQ190" si="2058">SUM(HV194:HV208)*1000</f>
        <v>6.1935366783643286E-3</v>
      </c>
      <c r="HW190" s="1214">
        <f t="shared" si="2058"/>
        <v>2.0260740704547078</v>
      </c>
      <c r="HX190" s="1214">
        <f t="shared" si="2058"/>
        <v>0.83065881975188849</v>
      </c>
      <c r="HY190" s="1214">
        <f t="shared" si="2058"/>
        <v>1.3740570178117403E-2</v>
      </c>
      <c r="HZ190" s="1214">
        <f t="shared" si="2058"/>
        <v>0.30466475292688749</v>
      </c>
      <c r="IA190" s="1214">
        <f t="shared" si="2058"/>
        <v>0.17617192247085325</v>
      </c>
      <c r="IB190" s="1214">
        <f t="shared" si="2058"/>
        <v>0.18462106381827731</v>
      </c>
      <c r="IC190" s="1214">
        <f t="shared" si="2058"/>
        <v>2.5493262879788641</v>
      </c>
      <c r="ID190" s="1214">
        <f t="shared" si="2058"/>
        <v>1.229669749009247</v>
      </c>
      <c r="IE190" s="1214">
        <f t="shared" si="2058"/>
        <v>0.37729012172666271</v>
      </c>
      <c r="IF190" s="1214">
        <f t="shared" si="2058"/>
        <v>3.9948365829881931</v>
      </c>
      <c r="IG190" s="1214">
        <f t="shared" si="2058"/>
        <v>0.51045134115960256</v>
      </c>
      <c r="IH190" s="1214">
        <f t="shared" si="2058"/>
        <v>0</v>
      </c>
      <c r="II190" s="1214">
        <f t="shared" si="2058"/>
        <v>0</v>
      </c>
      <c r="IJ190" s="1214">
        <f t="shared" ref="IJ190" si="2059">SUM(IJ194:IJ208)*1000</f>
        <v>0</v>
      </c>
      <c r="IK190" s="1214">
        <f t="shared" si="2058"/>
        <v>0</v>
      </c>
      <c r="IL190" s="1214">
        <f t="shared" si="2058"/>
        <v>0</v>
      </c>
      <c r="IM190" s="1214">
        <f t="shared" si="2058"/>
        <v>0</v>
      </c>
      <c r="IN190" s="1214">
        <f t="shared" ref="IN190:IP190" si="2060">SUM(IN194:IN208)*1000</f>
        <v>0</v>
      </c>
      <c r="IO190" s="1214">
        <f t="shared" si="2060"/>
        <v>0</v>
      </c>
      <c r="IP190" s="1214">
        <f t="shared" si="2060"/>
        <v>0</v>
      </c>
      <c r="IQ190" s="1214">
        <f t="shared" si="2058"/>
        <v>0</v>
      </c>
      <c r="IR190" s="618"/>
      <c r="IS190" s="618"/>
      <c r="IT190" s="618"/>
      <c r="IU190" s="618"/>
      <c r="IV190" s="618"/>
      <c r="IW190" s="618"/>
      <c r="IX190" s="618"/>
      <c r="IY190" s="618"/>
      <c r="IZ190" s="1361"/>
      <c r="JA190" s="539" t="s">
        <v>1877</v>
      </c>
      <c r="JB190" s="319"/>
      <c r="JC190" s="319"/>
      <c r="JD190" s="319"/>
      <c r="JE190" s="319"/>
      <c r="JF190" s="319"/>
      <c r="JG190" s="319"/>
      <c r="JH190" s="319"/>
      <c r="JI190" s="319"/>
      <c r="JJ190" s="319"/>
      <c r="JK190" s="319"/>
      <c r="JL190" s="319"/>
      <c r="JM190" s="319"/>
      <c r="JN190" s="319"/>
      <c r="JO190" s="319"/>
      <c r="JP190" s="319"/>
      <c r="JQ190" s="319"/>
      <c r="JR190" s="319"/>
      <c r="JS190" s="319"/>
      <c r="JT190" s="319"/>
      <c r="JU190" s="319"/>
      <c r="JV190" s="319"/>
      <c r="JW190" s="319"/>
      <c r="JX190" s="319"/>
      <c r="JY190" s="319"/>
      <c r="JZ190" s="319"/>
      <c r="KA190" s="319"/>
      <c r="KB190" s="319"/>
      <c r="KC190" s="319"/>
      <c r="KD190" s="319"/>
      <c r="KE190" s="319"/>
      <c r="KF190" s="319"/>
      <c r="KG190" s="319"/>
      <c r="KH190" s="319"/>
      <c r="KI190" s="319"/>
      <c r="KJ190" s="319"/>
      <c r="KK190" s="319"/>
      <c r="KL190" s="319"/>
      <c r="KM190" s="319"/>
      <c r="KN190" s="319"/>
      <c r="KO190" s="319"/>
      <c r="KP190" s="319"/>
      <c r="KQ190" s="319"/>
      <c r="KR190" s="618"/>
      <c r="KS190" s="618"/>
      <c r="KT190" s="618"/>
      <c r="KU190" s="618"/>
      <c r="KV190" s="618"/>
      <c r="KW190" s="618"/>
      <c r="KX190" s="618"/>
      <c r="KY190" s="618"/>
      <c r="KZ190" s="1361"/>
      <c r="LA190" s="539" t="s">
        <v>1878</v>
      </c>
      <c r="LB190" s="319"/>
      <c r="LC190" s="319"/>
      <c r="LD190" s="319"/>
      <c r="LE190" s="319"/>
      <c r="LF190" s="319"/>
      <c r="LG190" s="319"/>
      <c r="LH190" s="319"/>
      <c r="LI190" s="319"/>
      <c r="LJ190" s="319"/>
      <c r="LK190" s="319"/>
      <c r="LL190" s="319"/>
      <c r="LM190" s="319"/>
      <c r="LN190" s="319"/>
      <c r="LO190" s="319"/>
      <c r="LP190" s="319"/>
      <c r="LQ190" s="319"/>
      <c r="LR190" s="319"/>
      <c r="LS190" s="319"/>
      <c r="LT190" s="319"/>
      <c r="LU190" s="319"/>
      <c r="LV190" s="319"/>
      <c r="LW190" s="319"/>
      <c r="LX190" s="319"/>
      <c r="LY190" s="319"/>
      <c r="LZ190" s="319"/>
      <c r="MA190" s="319"/>
      <c r="MB190" s="319"/>
      <c r="MC190" s="319"/>
      <c r="MD190" s="319"/>
      <c r="ME190" s="319"/>
      <c r="MF190" s="319"/>
      <c r="MG190" s="319"/>
      <c r="MH190" s="319"/>
      <c r="MI190" s="319"/>
      <c r="MJ190" s="319"/>
      <c r="MK190" s="319"/>
      <c r="ML190" s="319"/>
      <c r="MM190" s="319"/>
      <c r="MN190" s="319"/>
      <c r="MO190" s="319"/>
      <c r="MP190" s="319"/>
      <c r="MQ190" s="319"/>
    </row>
    <row r="191" spans="1:355" s="317" customFormat="1" ht="12.75" customHeight="1" thickTop="1" thickBot="1" x14ac:dyDescent="0.25">
      <c r="A191" s="379">
        <v>4</v>
      </c>
      <c r="B191" s="1887" t="s">
        <v>17</v>
      </c>
      <c r="C191" s="1888"/>
      <c r="D191" s="1889">
        <f>SUM(D171,D170)</f>
        <v>44301</v>
      </c>
      <c r="E191" s="1890"/>
      <c r="F191" s="319"/>
      <c r="G191" s="1887" t="s">
        <v>17</v>
      </c>
      <c r="H191" s="1888"/>
      <c r="I191" s="1889">
        <f>SUM(I171,I170)</f>
        <v>44373</v>
      </c>
      <c r="J191" s="1890"/>
      <c r="K191" s="753"/>
      <c r="L191" s="603">
        <f>EF$320</f>
        <v>0.5</v>
      </c>
      <c r="M191" s="731">
        <f>(E190*L191)*(J190)</f>
        <v>15</v>
      </c>
      <c r="N191" s="729">
        <f>IF($BI$6="ON",$BR194,IF($BI$6="OFF",$BS194))</f>
        <v>13.558454425363278</v>
      </c>
      <c r="O191" s="1536">
        <f>$BS194</f>
        <v>27.116908850726553</v>
      </c>
      <c r="P191" s="671">
        <f>EF$321</f>
        <v>1.8</v>
      </c>
      <c r="Q191" s="731">
        <f>(E190*P191)*(J190)</f>
        <v>54</v>
      </c>
      <c r="R191" s="729">
        <f>IF($BI$6="ON",$BR195,IF($BI$6="OFF",$BS195))</f>
        <v>148.49578308312203</v>
      </c>
      <c r="S191" s="1536">
        <f>$BS195</f>
        <v>44.784442517132042</v>
      </c>
      <c r="T191" s="672">
        <f>EF$322</f>
        <v>3.8</v>
      </c>
      <c r="U191" s="731">
        <f>(E190*T191)*(J190)</f>
        <v>114</v>
      </c>
      <c r="V191" s="729">
        <f>IF($BI$6="ON",$BR196,IF($BI$6="OFF",$BS196))</f>
        <v>198.39632171070883</v>
      </c>
      <c r="W191" s="1536">
        <f>$BS196</f>
        <v>136.46095492706556</v>
      </c>
      <c r="X191" s="673">
        <f>EF$323</f>
        <v>2.8</v>
      </c>
      <c r="Y191" s="731">
        <f>(E190*X191)*(J190)</f>
        <v>84</v>
      </c>
      <c r="Z191" s="729">
        <f>IF($BI$6="ON",$BR197,IF($BI$6="OFF",$BS197))</f>
        <v>93.150115958670199</v>
      </c>
      <c r="AA191" s="1536">
        <f>$BS197</f>
        <v>66.535797113335846</v>
      </c>
      <c r="AB191" s="674">
        <f>EF$324</f>
        <v>6.8</v>
      </c>
      <c r="AC191" s="731">
        <f>(E190*AB191)*(J190)</f>
        <v>204</v>
      </c>
      <c r="AD191" s="729">
        <f>IF($BI$6="ON",$BR198,IF($BI$6="OFF",$BS198))</f>
        <v>282.18099414186213</v>
      </c>
      <c r="AE191" s="1536">
        <f>$BS198</f>
        <v>165.98882008344833</v>
      </c>
      <c r="AF191" s="675">
        <f>EF$325</f>
        <v>2</v>
      </c>
      <c r="AG191" s="731">
        <f>(E190*AF191)*(J190)</f>
        <v>60</v>
      </c>
      <c r="AH191" s="729">
        <f>IF($BI$6="ON",$BR199,IF($BI$6="OFF",$BS199))</f>
        <v>71.607489062889911</v>
      </c>
      <c r="AI191" s="1536">
        <f>$BS199</f>
        <v>79.563876736544344</v>
      </c>
      <c r="AJ191" s="677">
        <f>EF$326</f>
        <v>1.5</v>
      </c>
      <c r="AK191" s="731">
        <f>(E190*AJ191)*(J190)</f>
        <v>45</v>
      </c>
      <c r="AL191" s="729">
        <f>IF($BI$6="ON",$BR200,IF($BI$6="OFF",$BS200))</f>
        <v>17.151919643206096</v>
      </c>
      <c r="AM191" s="1536">
        <f>$BS200</f>
        <v>17.151919643206096</v>
      </c>
      <c r="AN191" s="676">
        <f>EF$327</f>
        <v>0</v>
      </c>
      <c r="AO191" s="728">
        <f>(E190*AN191)*(J190)</f>
        <v>0</v>
      </c>
      <c r="AP191" s="729">
        <f>IF($BI$6="ON",$BR201,IF($BI$6="OFF",$BS201))</f>
        <v>0</v>
      </c>
      <c r="AQ191" s="1536">
        <f>$BS201</f>
        <v>0</v>
      </c>
      <c r="AR191" s="1736">
        <f>EF$328</f>
        <v>0</v>
      </c>
      <c r="AS191" s="731">
        <f>(E190*AR191)*(J190)</f>
        <v>0</v>
      </c>
      <c r="AT191" s="729">
        <f>IF($BI$6="ON",$BR202,IF($BI$6="OFF",$BS202))</f>
        <v>0</v>
      </c>
      <c r="AU191" s="1536">
        <f>$BS202</f>
        <v>0</v>
      </c>
      <c r="AV191" s="648">
        <f>EF$329</f>
        <v>0</v>
      </c>
      <c r="AW191" s="728">
        <f>(E190*AV191)*(J190)</f>
        <v>0</v>
      </c>
      <c r="AX191" s="729">
        <f>IF($BI$6="ON",$BR203,IF($BI$6="OFF",$BS203))</f>
        <v>0</v>
      </c>
      <c r="AY191" s="1536">
        <f>$BS203</f>
        <v>0</v>
      </c>
      <c r="AZ191" s="750">
        <f>EF$332</f>
        <v>0.5</v>
      </c>
      <c r="BA191" s="748">
        <f>(E190*AZ191)*(J190)</f>
        <v>15</v>
      </c>
      <c r="BB191" s="749">
        <f>IF($BI$6="ON",$BR206,IF($BI$6="OFF",$BS206))</f>
        <v>0</v>
      </c>
      <c r="BC191" s="894"/>
      <c r="BD191" s="650">
        <v>2</v>
      </c>
      <c r="BE191" s="670">
        <f>(E190*BD191)*(J190)</f>
        <v>60</v>
      </c>
      <c r="BF191" s="319"/>
      <c r="BG191" s="699">
        <f>IF($BG$6&lt;&gt;0,BG192-$BG$6,0)</f>
        <v>1.7090557359723844</v>
      </c>
      <c r="BH191" s="1402">
        <f>IF($BH$6&lt;&gt;0,BS190-$BH$6,0)</f>
        <v>567.25767363632019</v>
      </c>
      <c r="BI191" s="700">
        <f>IF($BN$6="OFF",$BG191*500,IF($BN$6="ON",$BG191*550))</f>
        <v>854.52786798619218</v>
      </c>
      <c r="BJ191" s="701">
        <f>(BG191*640)</f>
        <v>1093.7956710223259</v>
      </c>
      <c r="BK191" s="702">
        <f>(BG191*700)</f>
        <v>1196.3390151806691</v>
      </c>
      <c r="BL191" s="1575">
        <f>IF(BL192&lt;&gt;0,BL192/MIN(BL192:BN192),0)</f>
        <v>1.1615411359398209</v>
      </c>
      <c r="BM191" s="1575">
        <f>IF(BM192&lt;&gt;0,BM192/MIN(BL192:BN192),0)</f>
        <v>1</v>
      </c>
      <c r="BN191" s="1575">
        <f>IF(BN192&lt;&gt;0,BN192/MIN(BL192:BN192),0)</f>
        <v>2.2481492382818669</v>
      </c>
      <c r="BO191" s="1575">
        <f>IF(CN192&lt;&gt;0,CN192/CN192,0)</f>
        <v>1</v>
      </c>
      <c r="BP191" s="1576">
        <f>IF($CO192&lt;&gt;0,$CO192/$CN192,0)</f>
        <v>1.4618295218295216</v>
      </c>
      <c r="BQ191" s="1484"/>
      <c r="BR191" s="923" t="s">
        <v>670</v>
      </c>
      <c r="BS191" s="925">
        <f>IF($CN190&lt;&gt;0,$CO190/$CN190,0)</f>
        <v>1.603508710278458</v>
      </c>
      <c r="BT191" s="924" t="s">
        <v>926</v>
      </c>
      <c r="BU191" s="1151" t="str">
        <f>$BU$11</f>
        <v>PPM        Handicaps</v>
      </c>
      <c r="BV191" s="1152">
        <f>SUM(CK191:DM191)</f>
        <v>664.42657398864606</v>
      </c>
      <c r="BW191" s="1232">
        <f t="shared" ref="BW191:CC191" si="2061">SUM(BW$310*BW190)</f>
        <v>5.8171639772515089</v>
      </c>
      <c r="BX191" s="1232">
        <f t="shared" si="2061"/>
        <v>87.696643002003512</v>
      </c>
      <c r="BY191" s="1232">
        <f t="shared" si="2061"/>
        <v>0</v>
      </c>
      <c r="BZ191" s="1232">
        <f t="shared" si="2061"/>
        <v>77.892549695691557</v>
      </c>
      <c r="CA191" s="1232">
        <f t="shared" si="2061"/>
        <v>0</v>
      </c>
      <c r="CB191" s="1232">
        <f t="shared" si="2061"/>
        <v>175.00401160596704</v>
      </c>
      <c r="CC191" s="1232">
        <f t="shared" si="2061"/>
        <v>0</v>
      </c>
      <c r="CD191" s="1232">
        <f t="shared" ref="CD191" si="2062">SUM(CD$310*CD190)</f>
        <v>0</v>
      </c>
      <c r="CE191" s="1232">
        <f>SUM(CE$310*CE190)</f>
        <v>0</v>
      </c>
      <c r="CF191" s="1232">
        <f>SUM(CF$310*CF190)</f>
        <v>0</v>
      </c>
      <c r="CG191" s="1232">
        <f>SUM(CG$310*CG190)</f>
        <v>0.26417437252311754</v>
      </c>
      <c r="CH191" s="1232">
        <f>SUM(CH$310*CH190)</f>
        <v>0</v>
      </c>
      <c r="CI191" s="1232">
        <f t="shared" ref="CI191:DM191" si="2063">SUM(CI$310*CI190)</f>
        <v>0</v>
      </c>
      <c r="CJ191" s="1232">
        <f t="shared" si="2063"/>
        <v>27.097490092470281</v>
      </c>
      <c r="CK191" s="905">
        <f t="shared" si="2063"/>
        <v>93.513806979255023</v>
      </c>
      <c r="CL191" s="905">
        <f t="shared" si="2063"/>
        <v>77.892549695691557</v>
      </c>
      <c r="CM191" s="905">
        <f t="shared" si="2063"/>
        <v>175.00401160596704</v>
      </c>
      <c r="CN191" s="905">
        <f t="shared" si="2063"/>
        <v>57.206207497090119</v>
      </c>
      <c r="CO191" s="905">
        <f t="shared" si="2063"/>
        <v>183.46130400716166</v>
      </c>
      <c r="CP191" s="905">
        <f t="shared" si="2063"/>
        <v>38.047505291868582</v>
      </c>
      <c r="CQ191" s="905">
        <f t="shared" si="2063"/>
        <v>27.097490092470281</v>
      </c>
      <c r="CR191" s="905">
        <f t="shared" si="2063"/>
        <v>6.1935366783643286E-3</v>
      </c>
      <c r="CS191" s="905">
        <f t="shared" si="2063"/>
        <v>2.0260740704547078</v>
      </c>
      <c r="CT191" s="905">
        <f t="shared" si="2063"/>
        <v>0.83065881975188849</v>
      </c>
      <c r="CU191" s="905">
        <f t="shared" si="2063"/>
        <v>1.3740570178117403E-2</v>
      </c>
      <c r="CV191" s="905">
        <f t="shared" si="2063"/>
        <v>0.30466475292688749</v>
      </c>
      <c r="CW191" s="905">
        <f t="shared" si="2063"/>
        <v>0.17617192247085325</v>
      </c>
      <c r="CX191" s="905">
        <f t="shared" si="2063"/>
        <v>0.18462106381827731</v>
      </c>
      <c r="CY191" s="905">
        <f t="shared" si="2063"/>
        <v>2.5493262879788641</v>
      </c>
      <c r="CZ191" s="905">
        <f t="shared" si="2063"/>
        <v>1.229669749009247</v>
      </c>
      <c r="DA191" s="905">
        <f t="shared" si="2063"/>
        <v>0.37729012172666271</v>
      </c>
      <c r="DB191" s="905">
        <f t="shared" si="2063"/>
        <v>3.9948365829881931</v>
      </c>
      <c r="DC191" s="905">
        <f t="shared" si="2063"/>
        <v>0.51045134115960256</v>
      </c>
      <c r="DD191" s="905">
        <f t="shared" si="2063"/>
        <v>0</v>
      </c>
      <c r="DE191" s="905">
        <f t="shared" si="2063"/>
        <v>0</v>
      </c>
      <c r="DF191" s="905">
        <f t="shared" si="2063"/>
        <v>0</v>
      </c>
      <c r="DG191" s="905">
        <f t="shared" si="2063"/>
        <v>0</v>
      </c>
      <c r="DH191" s="905">
        <f t="shared" si="2063"/>
        <v>0</v>
      </c>
      <c r="DI191" s="905">
        <f t="shared" si="2063"/>
        <v>0</v>
      </c>
      <c r="DJ191" s="905">
        <f t="shared" ref="DJ191:DL191" si="2064">SUM(DJ$310*DJ190)</f>
        <v>0</v>
      </c>
      <c r="DK191" s="905">
        <f t="shared" si="2064"/>
        <v>0</v>
      </c>
      <c r="DL191" s="905">
        <f t="shared" si="2064"/>
        <v>0</v>
      </c>
      <c r="DM191" s="905">
        <f t="shared" si="2063"/>
        <v>0</v>
      </c>
      <c r="DN191" s="933"/>
      <c r="DT191" s="739"/>
      <c r="EM191" s="618"/>
      <c r="EN191" s="618"/>
      <c r="EO191" s="618"/>
      <c r="EP191" s="618"/>
      <c r="EQ191" s="618"/>
      <c r="ER191" s="618"/>
      <c r="ES191" s="618"/>
      <c r="ET191" s="618"/>
      <c r="EU191" s="618"/>
      <c r="EV191" s="618"/>
      <c r="EW191" s="618"/>
      <c r="EX191" s="618"/>
      <c r="EY191" s="618"/>
      <c r="EZ191" s="1347"/>
      <c r="FA191" s="539"/>
      <c r="FB191" s="319"/>
      <c r="FC191" s="319"/>
      <c r="FD191" s="319"/>
      <c r="FE191" s="319"/>
      <c r="FF191" s="319"/>
      <c r="FG191" s="319"/>
      <c r="FH191" s="319"/>
      <c r="FI191" s="319"/>
      <c r="FJ191" s="319"/>
      <c r="FK191" s="319"/>
      <c r="FL191" s="319"/>
      <c r="FM191" s="319"/>
      <c r="FN191" s="319"/>
      <c r="FO191" s="1221">
        <f>SUM(FO194:FO208)+SUM(FA194:FA208)+SUM(FB194:FB208)+SUM(FC194:FC208)</f>
        <v>0.58799999999999986</v>
      </c>
      <c r="FP191" s="1221">
        <f>SUM(FP194:FP208)+SUM(FD194:FD208)+SUM(FE194:FE208)</f>
        <v>0.50622400000000001</v>
      </c>
      <c r="FQ191" s="1221">
        <f>SUM(FQ194:FQ208)+SUM(FF194:FF208)</f>
        <v>1.1380670999999998</v>
      </c>
      <c r="FR191" s="1221">
        <f>SUM(FR194:FR208)+SUM(FG194:FG208)+SUM(FH194:FH208)</f>
        <v>0.19240000000000002</v>
      </c>
      <c r="FS191" s="1221">
        <f>SUM(FS194:FS208)+SUM(FI194:FI208)+SUM(FJ194:FJ208)</f>
        <v>0.28125600000000001</v>
      </c>
      <c r="FT191" s="1221">
        <f>SUM(FT194:FT208)+SUM(FK194:FK208)+SUM(FL194:FL208)</f>
        <v>0.1344998</v>
      </c>
      <c r="FU191" s="1221">
        <f>SUM(FU194:FU208)+SUM(FM194:FM208)+SUM(FN194:FN208)</f>
        <v>0.14652000000000001</v>
      </c>
      <c r="FV191" s="1221">
        <f>SUM(FV194:FV208)</f>
        <v>1.9000000000000001E-5</v>
      </c>
      <c r="FW191" s="1221">
        <f t="shared" ref="FW191:GQ191" si="2065">SUM(FW194:FW208)</f>
        <v>6.3498000000000001E-3</v>
      </c>
      <c r="FX191" s="1221">
        <f t="shared" si="2065"/>
        <v>2.6997900000000001E-3</v>
      </c>
      <c r="FY191" s="1221">
        <f t="shared" si="2065"/>
        <v>4.1900000000000002E-5</v>
      </c>
      <c r="FZ191" s="1221">
        <f t="shared" si="2065"/>
        <v>1.0198799999999999E-3</v>
      </c>
      <c r="GA191" s="1221">
        <f t="shared" si="2065"/>
        <v>5.5995999999999997E-4</v>
      </c>
      <c r="GB191" s="1221">
        <f t="shared" si="2065"/>
        <v>6.0994E-4</v>
      </c>
      <c r="GC191" s="1221">
        <f t="shared" si="2065"/>
        <v>9.6492000000000001E-3</v>
      </c>
      <c r="GD191" s="1221">
        <f t="shared" si="2065"/>
        <v>4.6543000000000001E-3</v>
      </c>
      <c r="GE191" s="1221">
        <f t="shared" si="2065"/>
        <v>1.2749999999999999E-3</v>
      </c>
      <c r="GF191" s="1221">
        <f t="shared" si="2065"/>
        <v>1.3499999999999998E-2</v>
      </c>
      <c r="GG191" s="1221">
        <f t="shared" si="2065"/>
        <v>1.725E-3</v>
      </c>
      <c r="GH191" s="1221">
        <f t="shared" si="2065"/>
        <v>0</v>
      </c>
      <c r="GI191" s="1221">
        <f t="shared" si="2065"/>
        <v>0</v>
      </c>
      <c r="GJ191" s="1221">
        <f t="shared" ref="GJ191" si="2066">SUM(GJ194:GJ208)</f>
        <v>0</v>
      </c>
      <c r="GK191" s="1221">
        <f t="shared" si="2065"/>
        <v>0</v>
      </c>
      <c r="GL191" s="1221">
        <f t="shared" si="2065"/>
        <v>0</v>
      </c>
      <c r="GM191" s="1221">
        <f t="shared" si="2065"/>
        <v>0</v>
      </c>
      <c r="GN191" s="1221">
        <f t="shared" ref="GN191:GP191" si="2067">SUM(GN194:GN208)</f>
        <v>0</v>
      </c>
      <c r="GO191" s="1221">
        <f t="shared" si="2067"/>
        <v>0</v>
      </c>
      <c r="GP191" s="1221">
        <f t="shared" si="2067"/>
        <v>0</v>
      </c>
      <c r="GQ191" s="1221">
        <f t="shared" si="2065"/>
        <v>0</v>
      </c>
      <c r="GR191" s="618"/>
      <c r="GS191" s="618"/>
      <c r="GT191" s="618"/>
      <c r="GU191" s="618"/>
      <c r="GV191" s="618"/>
      <c r="GW191" s="618"/>
      <c r="GX191" s="618"/>
      <c r="GY191" s="618"/>
      <c r="GZ191" s="1362"/>
      <c r="HA191" s="1214">
        <f t="shared" ref="HA191:IQ191" si="2068">SUM(HA194:HA208)*1000</f>
        <v>5.8171639772515089</v>
      </c>
      <c r="HB191" s="1214">
        <f t="shared" si="2068"/>
        <v>87.696643002003512</v>
      </c>
      <c r="HC191" s="1214">
        <f t="shared" si="2068"/>
        <v>0</v>
      </c>
      <c r="HD191" s="1214">
        <f t="shared" si="2068"/>
        <v>77.892549695691557</v>
      </c>
      <c r="HE191" s="1214">
        <f t="shared" si="2068"/>
        <v>0</v>
      </c>
      <c r="HF191" s="1214">
        <f t="shared" si="2068"/>
        <v>175.00401160596704</v>
      </c>
      <c r="HG191" s="1214">
        <f t="shared" si="2068"/>
        <v>0</v>
      </c>
      <c r="HH191" s="1214">
        <f t="shared" ref="HH191" si="2069">SUM(HH194:HH208)*1000</f>
        <v>0</v>
      </c>
      <c r="HI191" s="1214">
        <f t="shared" si="2068"/>
        <v>0</v>
      </c>
      <c r="HJ191" s="1214">
        <f t="shared" si="2068"/>
        <v>0</v>
      </c>
      <c r="HK191" s="1214">
        <f t="shared" si="2068"/>
        <v>0.26417437252311754</v>
      </c>
      <c r="HL191" s="1214">
        <f t="shared" ref="HL191" si="2070">SUM(HL194:HL208)*1000</f>
        <v>0</v>
      </c>
      <c r="HM191" s="1214">
        <f t="shared" si="2068"/>
        <v>0</v>
      </c>
      <c r="HN191" s="1214">
        <f t="shared" si="2068"/>
        <v>27.097490092470281</v>
      </c>
      <c r="HO191" s="1214">
        <f t="shared" si="2068"/>
        <v>0</v>
      </c>
      <c r="HP191" s="1214">
        <f t="shared" si="2068"/>
        <v>0</v>
      </c>
      <c r="HQ191" s="1214">
        <f t="shared" si="2068"/>
        <v>0</v>
      </c>
      <c r="HR191" s="1214">
        <f t="shared" si="2068"/>
        <v>57.206207497090119</v>
      </c>
      <c r="HS191" s="1214">
        <f t="shared" si="2068"/>
        <v>91.730652003580829</v>
      </c>
      <c r="HT191" s="1214">
        <f t="shared" si="2068"/>
        <v>37.783330919345467</v>
      </c>
      <c r="HU191" s="1214">
        <f t="shared" si="2068"/>
        <v>0</v>
      </c>
      <c r="HV191" s="1214">
        <f t="shared" si="2068"/>
        <v>6.1935366783643286E-3</v>
      </c>
      <c r="HW191" s="1214">
        <f t="shared" si="2068"/>
        <v>2.0260740704547078</v>
      </c>
      <c r="HX191" s="1214">
        <f t="shared" si="2068"/>
        <v>0.83065881975188849</v>
      </c>
      <c r="HY191" s="1214">
        <f t="shared" si="2068"/>
        <v>1.3740570178117403E-2</v>
      </c>
      <c r="HZ191" s="1214">
        <f t="shared" si="2068"/>
        <v>0.30466475292688749</v>
      </c>
      <c r="IA191" s="1214">
        <f t="shared" si="2068"/>
        <v>0.17617192247085325</v>
      </c>
      <c r="IB191" s="1214">
        <f t="shared" si="2068"/>
        <v>0.18462106381827731</v>
      </c>
      <c r="IC191" s="1214">
        <f t="shared" si="2068"/>
        <v>2.5493262879788641</v>
      </c>
      <c r="ID191" s="1214">
        <f t="shared" si="2068"/>
        <v>1.229669749009247</v>
      </c>
      <c r="IE191" s="1214">
        <f t="shared" si="2068"/>
        <v>0.37729012172666271</v>
      </c>
      <c r="IF191" s="1214">
        <f t="shared" si="2068"/>
        <v>3.9948365829881931</v>
      </c>
      <c r="IG191" s="1214">
        <f t="shared" si="2068"/>
        <v>0.51045134115960256</v>
      </c>
      <c r="IH191" s="1214">
        <f t="shared" si="2068"/>
        <v>0</v>
      </c>
      <c r="II191" s="1214">
        <f t="shared" si="2068"/>
        <v>0</v>
      </c>
      <c r="IJ191" s="1214">
        <f t="shared" ref="IJ191" si="2071">SUM(IJ194:IJ208)*1000</f>
        <v>0</v>
      </c>
      <c r="IK191" s="1214">
        <f t="shared" si="2068"/>
        <v>0</v>
      </c>
      <c r="IL191" s="1214">
        <f t="shared" si="2068"/>
        <v>0</v>
      </c>
      <c r="IM191" s="1214">
        <f t="shared" si="2068"/>
        <v>0</v>
      </c>
      <c r="IN191" s="1214">
        <f t="shared" ref="IN191:IP191" si="2072">SUM(IN194:IN208)*1000</f>
        <v>0</v>
      </c>
      <c r="IO191" s="1214">
        <f t="shared" si="2072"/>
        <v>0</v>
      </c>
      <c r="IP191" s="1214">
        <f t="shared" si="2072"/>
        <v>0</v>
      </c>
      <c r="IQ191" s="1214">
        <f t="shared" si="2068"/>
        <v>0</v>
      </c>
      <c r="IR191" s="618"/>
      <c r="IS191" s="618"/>
      <c r="IT191" s="618"/>
      <c r="IU191" s="618"/>
      <c r="IV191" s="618"/>
      <c r="IW191" s="618"/>
      <c r="IX191" s="618"/>
      <c r="IY191" s="618"/>
      <c r="IZ191" s="1361"/>
      <c r="JA191" s="159"/>
      <c r="JB191" s="159"/>
      <c r="JC191" s="159"/>
      <c r="JD191" s="159"/>
      <c r="JE191" s="159"/>
      <c r="JF191" s="159"/>
      <c r="JG191" s="159"/>
      <c r="JH191" s="159"/>
      <c r="JI191" s="159"/>
      <c r="JJ191" s="159"/>
      <c r="JK191" s="159"/>
      <c r="JL191" s="159"/>
      <c r="JM191" s="159"/>
      <c r="JN191" s="1228">
        <f>SUM(JO191:KQ191)</f>
        <v>4284.183579999999</v>
      </c>
      <c r="JO191" s="1214">
        <f>SUM(JO194:JO208)+SUM(JA194:JA208)+SUM(JB194:JB208)+SUM(JC194:JC208)</f>
        <v>402.45</v>
      </c>
      <c r="JP191" s="1214">
        <f>SUM(JP194:JP208)+SUM(JD194:JD208)+SUM(JE194:JE208)</f>
        <v>1280.04</v>
      </c>
      <c r="JQ191" s="1214">
        <f>SUM(JQ194:JQ208)+SUM(JF194:JF208)</f>
        <v>1315.55</v>
      </c>
      <c r="JR191" s="1214">
        <f>SUM(JR194:JR208)+SUM(JG194:JG208)+SUM(JH194:JH208)</f>
        <v>268.52499999999998</v>
      </c>
      <c r="JS191" s="1214">
        <f>SUM(JS194:JS208)+SUM(JI194:JI208)+SUM(JJ194:JJ208)</f>
        <v>469.25599999999997</v>
      </c>
      <c r="JT191" s="1214">
        <f>SUM(JT194:JT208)+SUM(JK194:JK208)+SUM(JL194:JL208)</f>
        <v>193.97</v>
      </c>
      <c r="JU191" s="1214">
        <f>SUM(JU194:JU208)+SUM(JM194:JM208)+SUM(JN194:JN208)</f>
        <v>308</v>
      </c>
      <c r="JV191" s="1214">
        <f t="shared" ref="JV191:KQ191" si="2073">SUM(JV194:JV208)</f>
        <v>2.3350000000000003E-2</v>
      </c>
      <c r="JW191" s="1214">
        <f t="shared" si="2073"/>
        <v>10.1098</v>
      </c>
      <c r="JX191" s="1214">
        <f t="shared" si="2073"/>
        <v>3.1347899999999997</v>
      </c>
      <c r="JY191" s="1214">
        <f t="shared" si="2073"/>
        <v>6.1859999999999998E-2</v>
      </c>
      <c r="JZ191" s="1214">
        <f t="shared" si="2073"/>
        <v>1.15038</v>
      </c>
      <c r="KA191" s="1214">
        <f t="shared" si="2073"/>
        <v>0.66496</v>
      </c>
      <c r="KB191" s="1214">
        <f t="shared" si="2073"/>
        <v>0.69694</v>
      </c>
      <c r="KC191" s="1214">
        <f t="shared" si="2073"/>
        <v>17.824199999999998</v>
      </c>
      <c r="KD191" s="1214">
        <f t="shared" si="2073"/>
        <v>4.6543000000000001</v>
      </c>
      <c r="KE191" s="1214">
        <f t="shared" si="2073"/>
        <v>2.3505000000000003</v>
      </c>
      <c r="KF191" s="1214">
        <f t="shared" si="2073"/>
        <v>5.1119999999999992</v>
      </c>
      <c r="KG191" s="1214">
        <f t="shared" si="2073"/>
        <v>0.60950000000000004</v>
      </c>
      <c r="KH191" s="1214">
        <f t="shared" si="2073"/>
        <v>0</v>
      </c>
      <c r="KI191" s="1214">
        <f t="shared" si="2073"/>
        <v>0</v>
      </c>
      <c r="KJ191" s="1214">
        <f t="shared" si="2073"/>
        <v>0</v>
      </c>
      <c r="KK191" s="1214">
        <f t="shared" si="2073"/>
        <v>0</v>
      </c>
      <c r="KL191" s="1214">
        <f t="shared" si="2073"/>
        <v>0</v>
      </c>
      <c r="KM191" s="1214">
        <f t="shared" si="2073"/>
        <v>0</v>
      </c>
      <c r="KN191" s="1214">
        <f t="shared" ref="KN191:KP191" si="2074">SUM(KN194:KN208)</f>
        <v>0</v>
      </c>
      <c r="KO191" s="1214">
        <f t="shared" si="2074"/>
        <v>0</v>
      </c>
      <c r="KP191" s="1214">
        <f t="shared" si="2074"/>
        <v>0</v>
      </c>
      <c r="KQ191" s="1214">
        <f t="shared" si="2073"/>
        <v>0</v>
      </c>
      <c r="KR191" s="618"/>
      <c r="KS191" s="618"/>
      <c r="KT191" s="618"/>
      <c r="KU191" s="618"/>
      <c r="KV191" s="618"/>
      <c r="KW191" s="618"/>
      <c r="KX191" s="618"/>
      <c r="KY191" s="618"/>
      <c r="KZ191" s="1361"/>
      <c r="LA191" s="319"/>
      <c r="LB191" s="319"/>
      <c r="LC191" s="319"/>
      <c r="LD191" s="319"/>
      <c r="LE191" s="319"/>
      <c r="LF191" s="319"/>
      <c r="LG191" s="319"/>
      <c r="LH191" s="319"/>
      <c r="LI191" s="319"/>
      <c r="LJ191" s="319"/>
      <c r="LK191" s="319"/>
      <c r="LL191" s="319"/>
      <c r="LM191" s="319"/>
      <c r="LN191" s="319"/>
      <c r="LO191" s="1214">
        <f>SUM(LO194:LO208)+SUM(LA194:LA208)+SUM(LB194:LB208)+SUM(LC194:LC208)</f>
        <v>144.96494602209185</v>
      </c>
      <c r="LP191" s="1214">
        <f>SUM(LP194:LP208)+SUM(LD194:LD208)+SUM(LE194:LE208)</f>
        <v>737.63415567472157</v>
      </c>
      <c r="LQ191" s="1214">
        <f>SUM(LQ194:LQ208)+SUM(LF194:LF208)</f>
        <v>610.34762829351439</v>
      </c>
      <c r="LR191" s="1214">
        <f>SUM(LR194:LR208)+SUM(LG194:LG208)+SUM(LH194:LH208)</f>
        <v>152.86575443848952</v>
      </c>
      <c r="LS191" s="1214">
        <f>SUM(LS194:LS208)+SUM(LI194:LI208)+SUM(LJ194:LJ208)</f>
        <v>124.90197093791281</v>
      </c>
      <c r="LT191" s="1214">
        <f>SUM(LT194:LT208)+SUM(LK194:LK208)+SUM(LL194:LL208)</f>
        <v>162.00223425617423</v>
      </c>
      <c r="LU191" s="1214">
        <f>SUM(LU194:LU208)+SUM(LM194:LM208)+SUM(LN194:LN208)</f>
        <v>616</v>
      </c>
      <c r="LV191" s="1214">
        <f t="shared" ref="LV191:MQ191" si="2075">SUM(LV194:LV208)</f>
        <v>6.1690885072655226E-3</v>
      </c>
      <c r="LW191" s="1214">
        <f t="shared" si="2075"/>
        <v>3.2227194187582562</v>
      </c>
      <c r="LX191" s="1214">
        <f t="shared" si="2075"/>
        <v>1.4166988507265521</v>
      </c>
      <c r="LY191" s="1214">
        <f t="shared" si="2075"/>
        <v>4.4870541611624834E-2</v>
      </c>
      <c r="LZ191" s="1214">
        <f t="shared" si="2075"/>
        <v>0.63495265521796562</v>
      </c>
      <c r="MA191" s="1214">
        <f t="shared" si="2075"/>
        <v>0.38434177014531046</v>
      </c>
      <c r="MB191" s="1214">
        <f t="shared" si="2075"/>
        <v>0.35332177014531041</v>
      </c>
      <c r="MC191" s="1214">
        <f t="shared" si="2075"/>
        <v>18.290849048625795</v>
      </c>
      <c r="MD191" s="1214">
        <f t="shared" si="2075"/>
        <v>4.6543000000000001</v>
      </c>
      <c r="ME191" s="1214">
        <f t="shared" si="2075"/>
        <v>1.4540102464347968</v>
      </c>
      <c r="MF191" s="1214">
        <f t="shared" si="2075"/>
        <v>10.170660982143554</v>
      </c>
      <c r="MG191" s="1214">
        <f t="shared" si="2075"/>
        <v>1.2880388841927304</v>
      </c>
      <c r="MH191" s="1214">
        <f t="shared" si="2075"/>
        <v>0</v>
      </c>
      <c r="MI191" s="1214">
        <f t="shared" si="2075"/>
        <v>0</v>
      </c>
      <c r="MJ191" s="1214">
        <f t="shared" si="2075"/>
        <v>0</v>
      </c>
      <c r="MK191" s="1214">
        <f t="shared" si="2075"/>
        <v>0</v>
      </c>
      <c r="ML191" s="1214">
        <f t="shared" si="2075"/>
        <v>0</v>
      </c>
      <c r="MM191" s="1214">
        <f t="shared" si="2075"/>
        <v>0</v>
      </c>
      <c r="MN191" s="1214">
        <f t="shared" ref="MN191:MP191" si="2076">SUM(MN194:MN208)</f>
        <v>0</v>
      </c>
      <c r="MO191" s="1214">
        <f t="shared" si="2076"/>
        <v>0</v>
      </c>
      <c r="MP191" s="1214">
        <f t="shared" si="2076"/>
        <v>0</v>
      </c>
      <c r="MQ191" s="1214">
        <f t="shared" si="2075"/>
        <v>0</v>
      </c>
    </row>
    <row r="192" spans="1:355" s="317" customFormat="1" ht="11.25" customHeight="1" thickTop="1" thickBot="1" x14ac:dyDescent="0.3">
      <c r="A192" s="379"/>
      <c r="B192" s="853">
        <f>SUM(D130,D150,D170)</f>
        <v>23</v>
      </c>
      <c r="C192" s="854">
        <f>(B192/7)</f>
        <v>3.2857142857142856</v>
      </c>
      <c r="D192" s="601">
        <f>SUM(C7,D30,D50,D70,D90,D110,D130,D150,D170)</f>
        <v>75</v>
      </c>
      <c r="E192" s="706">
        <f>(D192/7)</f>
        <v>10.714285714285714</v>
      </c>
      <c r="F192" s="753"/>
      <c r="G192" s="855">
        <f>SUM(I130,I150,I170)</f>
        <v>23</v>
      </c>
      <c r="H192" s="856">
        <f>(G192/7)</f>
        <v>3.2857142857142856</v>
      </c>
      <c r="I192" s="601">
        <f>SUM(H7,I30,I50,I70,I90,I110,I130,I150,I170)</f>
        <v>84</v>
      </c>
      <c r="J192" s="706">
        <f>(I192/7)</f>
        <v>12</v>
      </c>
      <c r="K192" s="753"/>
      <c r="L192" s="1843" t="s">
        <v>1680</v>
      </c>
      <c r="M192" s="1844"/>
      <c r="N192" s="1844"/>
      <c r="O192" s="1844"/>
      <c r="P192" s="1844"/>
      <c r="Q192" s="1844"/>
      <c r="R192" s="1844"/>
      <c r="S192" s="1844"/>
      <c r="T192" s="1844"/>
      <c r="U192" s="1844"/>
      <c r="V192" s="1844"/>
      <c r="W192" s="1844"/>
      <c r="X192" s="1844"/>
      <c r="Y192" s="1844"/>
      <c r="Z192" s="1844"/>
      <c r="AA192" s="1844"/>
      <c r="AB192" s="1844"/>
      <c r="AC192" s="1844"/>
      <c r="AD192" s="1844"/>
      <c r="AE192" s="1844"/>
      <c r="AF192" s="1844"/>
      <c r="AG192" s="1844"/>
      <c r="AH192" s="1844"/>
      <c r="AI192" s="1844"/>
      <c r="AJ192" s="1844"/>
      <c r="AK192" s="1844"/>
      <c r="AL192" s="1844"/>
      <c r="AM192" s="1844"/>
      <c r="AN192" s="1844"/>
      <c r="AO192" s="1844"/>
      <c r="AP192" s="1844"/>
      <c r="AQ192" s="1844"/>
      <c r="AR192" s="1844"/>
      <c r="AS192" s="1844"/>
      <c r="AT192" s="1844"/>
      <c r="AU192" s="1845"/>
      <c r="AV192" s="1518">
        <f>EF$330</f>
        <v>0</v>
      </c>
      <c r="AW192" s="748">
        <f>(E190*AV192)*(J190)</f>
        <v>0</v>
      </c>
      <c r="AX192" s="749">
        <f>IF($BI$6="ON",$BR204,IF($BI$6="OFF",$BS204))</f>
        <v>0</v>
      </c>
      <c r="AY192" s="1536">
        <f>$BS204</f>
        <v>0</v>
      </c>
      <c r="AZ192" s="1514">
        <f>EF$333</f>
        <v>0.5</v>
      </c>
      <c r="BA192" s="748">
        <f>(E190*AZ192)*(J190)</f>
        <v>15</v>
      </c>
      <c r="BB192" s="749">
        <f>IF($BI$6="ON",$BR207,IF($BI$6="OFF",$BS207))</f>
        <v>0</v>
      </c>
      <c r="BC192" s="1502"/>
      <c r="BD192" s="778">
        <v>2</v>
      </c>
      <c r="BE192" s="779">
        <f>(E190*BD192)*(J190)</f>
        <v>60</v>
      </c>
      <c r="BF192" s="830"/>
      <c r="BG192" s="767">
        <f>IF($BI$6="ON",SUM(BR194:BR208)/500,IF($BI$6="OFF",$BT190))</f>
        <v>1.7199322326698745</v>
      </c>
      <c r="BH192" s="1403">
        <f>BS190</f>
        <v>572.69592198506518</v>
      </c>
      <c r="BI192" s="1136">
        <f>IF($BN$6="OFF",$BG192*500,IF($BN$6="ON",$BG192*550))</f>
        <v>859.96611633493728</v>
      </c>
      <c r="BJ192" s="768">
        <f>(BG192*640)</f>
        <v>1100.7566289087197</v>
      </c>
      <c r="BK192" s="769">
        <f>(BG192*700)</f>
        <v>1203.9525628689121</v>
      </c>
      <c r="BL192" s="1577">
        <f>CK192</f>
        <v>0.58799999999999986</v>
      </c>
      <c r="BM192" s="1577">
        <f>CL192</f>
        <v>0.50622400000000001</v>
      </c>
      <c r="BN192" s="1577">
        <f>CM192</f>
        <v>1.1380670999999998</v>
      </c>
      <c r="BO192" s="1577">
        <f>$CN192</f>
        <v>0.19240000000000002</v>
      </c>
      <c r="BP192" s="1578">
        <f>$CO192</f>
        <v>0.28125600000000001</v>
      </c>
      <c r="BQ192" s="1484"/>
      <c r="BR192" s="923" t="s">
        <v>1395</v>
      </c>
      <c r="BS192" s="925">
        <f>IF(CL190&lt;&gt;0,CM190/CL190,0)/2</f>
        <v>1.123368103173332</v>
      </c>
      <c r="BT192" s="924" t="s">
        <v>1396</v>
      </c>
      <c r="BU192" s="1153" t="str">
        <f>$BU$12</f>
        <v>Elemental %</v>
      </c>
      <c r="BV192" s="1320">
        <f>SUM(CK192:DM192)</f>
        <v>3.0290706699999994</v>
      </c>
      <c r="BW192" s="1200">
        <f t="shared" ref="BW192:CD192" si="2077">SUM(FA194:FA208)</f>
        <v>1.84E-2</v>
      </c>
      <c r="BX192" s="1200">
        <f t="shared" si="2077"/>
        <v>0.27559999999999996</v>
      </c>
      <c r="BY192" s="1200">
        <f t="shared" si="2077"/>
        <v>0</v>
      </c>
      <c r="BZ192" s="1200">
        <f t="shared" si="2077"/>
        <v>0.253112</v>
      </c>
      <c r="CA192" s="1200">
        <f t="shared" si="2077"/>
        <v>0</v>
      </c>
      <c r="CB192" s="1200">
        <f t="shared" si="2077"/>
        <v>0.56903354999999989</v>
      </c>
      <c r="CC192" s="1200">
        <f t="shared" si="2077"/>
        <v>0</v>
      </c>
      <c r="CD192" s="1200">
        <f t="shared" si="2077"/>
        <v>0</v>
      </c>
      <c r="CE192" s="1200">
        <f t="shared" ref="CE192:CJ192" si="2078">SUM(FI194:FI208)</f>
        <v>0</v>
      </c>
      <c r="CF192" s="1200">
        <f t="shared" si="2078"/>
        <v>0</v>
      </c>
      <c r="CG192" s="1200">
        <f t="shared" si="2078"/>
        <v>9.9989999999999996E-4</v>
      </c>
      <c r="CH192" s="1200">
        <f t="shared" si="2078"/>
        <v>0</v>
      </c>
      <c r="CI192" s="1200">
        <f t="shared" si="2078"/>
        <v>0</v>
      </c>
      <c r="CJ192" s="1200">
        <f t="shared" si="2078"/>
        <v>7.3260000000000006E-2</v>
      </c>
      <c r="CK192" s="1200">
        <f>SUM(FO194:FO208)+SUM(FA194:FA208)+SUM(FB194:FB208)+SUM(FC194:FC208)</f>
        <v>0.58799999999999986</v>
      </c>
      <c r="CL192" s="1200">
        <f>SUM(FP194:FP208)+SUM(FD194:FD208)+SUM(FE194:FE208)</f>
        <v>0.50622400000000001</v>
      </c>
      <c r="CM192" s="1200">
        <f>SUM(FQ194:FQ208)+SUM(FF194:FF208)</f>
        <v>1.1380670999999998</v>
      </c>
      <c r="CN192" s="1200">
        <f>SUM(FR194:FR209)+SUM(FG194:FG209)+SUM(FH194:FH209)</f>
        <v>0.19240000000000002</v>
      </c>
      <c r="CO192" s="1200">
        <f>SUM(FS194:FS208)+SUM(FI194:FI208)+SUM(FJ194:FJ208)</f>
        <v>0.28125600000000001</v>
      </c>
      <c r="CP192" s="1200">
        <f>SUM(FT194:FT209)+SUM(FK194:FK209)+SUM(FL194:FL209)</f>
        <v>0.1344998</v>
      </c>
      <c r="CQ192" s="1200">
        <f>SUM(FU194:FU208)+SUM(FM194:FM208)+SUM(FN194:FN208)</f>
        <v>0.14652000000000001</v>
      </c>
      <c r="CR192" s="1200">
        <f t="shared" ref="CR192:DF192" si="2079">SUM(FV194:FV208)</f>
        <v>1.9000000000000001E-5</v>
      </c>
      <c r="CS192" s="1200">
        <f t="shared" si="2079"/>
        <v>6.3498000000000001E-3</v>
      </c>
      <c r="CT192" s="1200">
        <f t="shared" si="2079"/>
        <v>2.6997900000000001E-3</v>
      </c>
      <c r="CU192" s="1200">
        <f t="shared" si="2079"/>
        <v>4.1900000000000002E-5</v>
      </c>
      <c r="CV192" s="1200">
        <f t="shared" si="2079"/>
        <v>1.0198799999999999E-3</v>
      </c>
      <c r="CW192" s="1200">
        <f t="shared" si="2079"/>
        <v>5.5995999999999997E-4</v>
      </c>
      <c r="CX192" s="1200">
        <f t="shared" si="2079"/>
        <v>6.0994E-4</v>
      </c>
      <c r="CY192" s="1200">
        <f t="shared" si="2079"/>
        <v>9.6492000000000001E-3</v>
      </c>
      <c r="CZ192" s="1200">
        <f t="shared" si="2079"/>
        <v>4.6543000000000001E-3</v>
      </c>
      <c r="DA192" s="1200">
        <f t="shared" si="2079"/>
        <v>1.2749999999999999E-3</v>
      </c>
      <c r="DB192" s="1200">
        <f t="shared" si="2079"/>
        <v>1.3499999999999998E-2</v>
      </c>
      <c r="DC192" s="1200">
        <f t="shared" si="2079"/>
        <v>1.725E-3</v>
      </c>
      <c r="DD192" s="1200">
        <f t="shared" si="2079"/>
        <v>0</v>
      </c>
      <c r="DE192" s="1200">
        <f t="shared" si="2079"/>
        <v>0</v>
      </c>
      <c r="DF192" s="1200">
        <f t="shared" si="2079"/>
        <v>0</v>
      </c>
      <c r="DG192" s="1200">
        <f>SUM(GK194:GK208)</f>
        <v>0</v>
      </c>
      <c r="DH192" s="1200">
        <f>SUM(GL194:GL208)</f>
        <v>0</v>
      </c>
      <c r="DI192" s="1200">
        <f>SUM(GM194:GM208)</f>
        <v>0</v>
      </c>
      <c r="DJ192" s="1200">
        <f t="shared" ref="DJ192:DL192" si="2080">SUM(GN194:GN208)</f>
        <v>0</v>
      </c>
      <c r="DK192" s="1200">
        <f t="shared" si="2080"/>
        <v>0</v>
      </c>
      <c r="DL192" s="1200">
        <f t="shared" si="2080"/>
        <v>0</v>
      </c>
      <c r="DM192" s="1200">
        <f t="shared" ref="DM192" si="2081">SUM(GQ194:GQ208)</f>
        <v>0</v>
      </c>
      <c r="DN192" s="933"/>
      <c r="DT192" s="940"/>
      <c r="EM192" s="618"/>
      <c r="EN192" s="618"/>
      <c r="EO192" s="618"/>
      <c r="EP192" s="618"/>
      <c r="EQ192" s="618"/>
      <c r="ER192" s="618"/>
      <c r="ES192" s="618"/>
      <c r="ET192" s="618"/>
      <c r="EU192" s="618"/>
      <c r="EV192" s="618"/>
      <c r="EW192" s="618"/>
      <c r="EX192" s="618"/>
      <c r="EY192" s="618"/>
      <c r="EZ192" s="1347"/>
      <c r="FA192" s="1204">
        <f t="shared" ref="FA192:GQ192" si="2082">SUM(FA194:FA208)</f>
        <v>1.84E-2</v>
      </c>
      <c r="FB192" s="1204">
        <f t="shared" si="2082"/>
        <v>0.27559999999999996</v>
      </c>
      <c r="FC192" s="1204">
        <f t="shared" si="2082"/>
        <v>0</v>
      </c>
      <c r="FD192" s="1204">
        <f t="shared" si="2082"/>
        <v>0.253112</v>
      </c>
      <c r="FE192" s="1204">
        <f t="shared" si="2082"/>
        <v>0</v>
      </c>
      <c r="FF192" s="1204">
        <f t="shared" si="2082"/>
        <v>0.56903354999999989</v>
      </c>
      <c r="FG192" s="1204">
        <f t="shared" si="2082"/>
        <v>0</v>
      </c>
      <c r="FH192" s="1204">
        <f t="shared" ref="FH192" si="2083">SUM(FH194:FH208)</f>
        <v>0</v>
      </c>
      <c r="FI192" s="1204">
        <f t="shared" si="2082"/>
        <v>0</v>
      </c>
      <c r="FJ192" s="1204">
        <f t="shared" si="2082"/>
        <v>0</v>
      </c>
      <c r="FK192" s="1204">
        <f t="shared" si="2082"/>
        <v>9.9989999999999996E-4</v>
      </c>
      <c r="FL192" s="1204">
        <f t="shared" ref="FL192" si="2084">SUM(FL194:FL208)</f>
        <v>0</v>
      </c>
      <c r="FM192" s="1204">
        <f t="shared" si="2082"/>
        <v>0</v>
      </c>
      <c r="FN192" s="1204">
        <f t="shared" si="2082"/>
        <v>7.3260000000000006E-2</v>
      </c>
      <c r="FO192" s="1204">
        <f t="shared" si="2082"/>
        <v>0.29399999999999993</v>
      </c>
      <c r="FP192" s="1204">
        <f t="shared" si="2082"/>
        <v>0.253112</v>
      </c>
      <c r="FQ192" s="1204">
        <f t="shared" si="2082"/>
        <v>0.56903354999999989</v>
      </c>
      <c r="FR192" s="1204">
        <f t="shared" si="2082"/>
        <v>0.19240000000000002</v>
      </c>
      <c r="FS192" s="1204">
        <f t="shared" si="2082"/>
        <v>0.28125600000000001</v>
      </c>
      <c r="FT192" s="1204">
        <f t="shared" si="2082"/>
        <v>0.1334999</v>
      </c>
      <c r="FU192" s="1204">
        <f t="shared" si="2082"/>
        <v>7.3260000000000006E-2</v>
      </c>
      <c r="FV192" s="1204">
        <f t="shared" si="2082"/>
        <v>1.9000000000000001E-5</v>
      </c>
      <c r="FW192" s="1204">
        <f t="shared" si="2082"/>
        <v>6.3498000000000001E-3</v>
      </c>
      <c r="FX192" s="1204">
        <f t="shared" si="2082"/>
        <v>2.6997900000000001E-3</v>
      </c>
      <c r="FY192" s="1204">
        <f t="shared" si="2082"/>
        <v>4.1900000000000002E-5</v>
      </c>
      <c r="FZ192" s="1204">
        <f t="shared" si="2082"/>
        <v>1.0198799999999999E-3</v>
      </c>
      <c r="GA192" s="1204">
        <f t="shared" si="2082"/>
        <v>5.5995999999999997E-4</v>
      </c>
      <c r="GB192" s="1204">
        <f t="shared" si="2082"/>
        <v>6.0994E-4</v>
      </c>
      <c r="GC192" s="1204">
        <f t="shared" si="2082"/>
        <v>9.6492000000000001E-3</v>
      </c>
      <c r="GD192" s="1204">
        <f t="shared" si="2082"/>
        <v>4.6543000000000001E-3</v>
      </c>
      <c r="GE192" s="1204">
        <f t="shared" si="2082"/>
        <v>1.2749999999999999E-3</v>
      </c>
      <c r="GF192" s="1204">
        <f t="shared" si="2082"/>
        <v>1.3499999999999998E-2</v>
      </c>
      <c r="GG192" s="1204">
        <f t="shared" si="2082"/>
        <v>1.725E-3</v>
      </c>
      <c r="GH192" s="1204">
        <f t="shared" si="2082"/>
        <v>0</v>
      </c>
      <c r="GI192" s="1204">
        <f t="shared" si="2082"/>
        <v>0</v>
      </c>
      <c r="GJ192" s="1204">
        <f t="shared" ref="GJ192" si="2085">SUM(GJ194:GJ208)</f>
        <v>0</v>
      </c>
      <c r="GK192" s="1204">
        <f t="shared" si="2082"/>
        <v>0</v>
      </c>
      <c r="GL192" s="1204">
        <f t="shared" si="2082"/>
        <v>0</v>
      </c>
      <c r="GM192" s="1204">
        <f t="shared" si="2082"/>
        <v>0</v>
      </c>
      <c r="GN192" s="1204">
        <f t="shared" ref="GN192:GP192" si="2086">SUM(GN194:GN208)</f>
        <v>0</v>
      </c>
      <c r="GO192" s="1204">
        <f t="shared" si="2086"/>
        <v>0</v>
      </c>
      <c r="GP192" s="1204">
        <f t="shared" si="2086"/>
        <v>0</v>
      </c>
      <c r="GQ192" s="1204">
        <f t="shared" si="2082"/>
        <v>0</v>
      </c>
      <c r="GR192" s="618"/>
      <c r="GS192" s="618"/>
      <c r="GT192" s="618"/>
      <c r="GU192" s="618"/>
      <c r="GV192" s="618"/>
      <c r="GW192" s="618"/>
      <c r="GX192" s="618"/>
      <c r="GY192" s="618"/>
      <c r="GZ192" s="1362"/>
      <c r="HA192" s="1201">
        <f t="shared" ref="HA192:IQ192" si="2087">SUM(HA194:HA208)</f>
        <v>5.8171639772515091E-3</v>
      </c>
      <c r="HB192" s="1201">
        <f t="shared" si="2087"/>
        <v>8.7696643002003513E-2</v>
      </c>
      <c r="HC192" s="1201">
        <f t="shared" si="2087"/>
        <v>0</v>
      </c>
      <c r="HD192" s="1201">
        <f t="shared" si="2087"/>
        <v>7.7892549695691551E-2</v>
      </c>
      <c r="HE192" s="1201">
        <f t="shared" si="2087"/>
        <v>0</v>
      </c>
      <c r="HF192" s="1201">
        <f t="shared" si="2087"/>
        <v>0.17500401160596704</v>
      </c>
      <c r="HG192" s="1201">
        <f t="shared" si="2087"/>
        <v>0</v>
      </c>
      <c r="HH192" s="1201">
        <f t="shared" ref="HH192" si="2088">SUM(HH194:HH208)</f>
        <v>0</v>
      </c>
      <c r="HI192" s="1201">
        <f t="shared" si="2087"/>
        <v>0</v>
      </c>
      <c r="HJ192" s="1201">
        <f t="shared" si="2087"/>
        <v>0</v>
      </c>
      <c r="HK192" s="1201">
        <f t="shared" si="2087"/>
        <v>2.6417437252311755E-4</v>
      </c>
      <c r="HL192" s="1201">
        <f t="shared" ref="HL192" si="2089">SUM(HL194:HL208)</f>
        <v>0</v>
      </c>
      <c r="HM192" s="1201">
        <f t="shared" si="2087"/>
        <v>0</v>
      </c>
      <c r="HN192" s="1201">
        <f t="shared" si="2087"/>
        <v>2.709749009247028E-2</v>
      </c>
      <c r="HO192" s="1201">
        <f t="shared" si="2087"/>
        <v>0</v>
      </c>
      <c r="HP192" s="1201">
        <f t="shared" si="2087"/>
        <v>0</v>
      </c>
      <c r="HQ192" s="1201">
        <f t="shared" si="2087"/>
        <v>0</v>
      </c>
      <c r="HR192" s="1201">
        <f t="shared" si="2087"/>
        <v>5.7206207497090121E-2</v>
      </c>
      <c r="HS192" s="1201">
        <f t="shared" si="2087"/>
        <v>9.1730652003580826E-2</v>
      </c>
      <c r="HT192" s="1201">
        <f t="shared" si="2087"/>
        <v>3.7783330919345465E-2</v>
      </c>
      <c r="HU192" s="1201">
        <f t="shared" si="2087"/>
        <v>0</v>
      </c>
      <c r="HV192" s="1201">
        <f t="shared" si="2087"/>
        <v>6.1935366783643287E-6</v>
      </c>
      <c r="HW192" s="1201">
        <f t="shared" si="2087"/>
        <v>2.0260740704547077E-3</v>
      </c>
      <c r="HX192" s="1201">
        <f t="shared" si="2087"/>
        <v>8.3065881975188851E-4</v>
      </c>
      <c r="HY192" s="1201">
        <f t="shared" si="2087"/>
        <v>1.3740570178117403E-5</v>
      </c>
      <c r="HZ192" s="1201">
        <f t="shared" si="2087"/>
        <v>3.0466475292688751E-4</v>
      </c>
      <c r="IA192" s="1201">
        <f t="shared" si="2087"/>
        <v>1.7617192247085326E-4</v>
      </c>
      <c r="IB192" s="1201">
        <f t="shared" si="2087"/>
        <v>1.8462106381827732E-4</v>
      </c>
      <c r="IC192" s="1201">
        <f t="shared" si="2087"/>
        <v>2.549326287978864E-3</v>
      </c>
      <c r="ID192" s="1201">
        <f t="shared" si="2087"/>
        <v>1.2296697490092471E-3</v>
      </c>
      <c r="IE192" s="1201">
        <f t="shared" si="2087"/>
        <v>3.7729012172666273E-4</v>
      </c>
      <c r="IF192" s="1201">
        <f t="shared" si="2087"/>
        <v>3.9948365829881932E-3</v>
      </c>
      <c r="IG192" s="1201">
        <f t="shared" si="2087"/>
        <v>5.104513411596025E-4</v>
      </c>
      <c r="IH192" s="1201">
        <f t="shared" si="2087"/>
        <v>0</v>
      </c>
      <c r="II192" s="1201">
        <f t="shared" si="2087"/>
        <v>0</v>
      </c>
      <c r="IJ192" s="1201">
        <f t="shared" ref="IJ192" si="2090">SUM(IJ194:IJ208)</f>
        <v>0</v>
      </c>
      <c r="IK192" s="1201">
        <f t="shared" si="2087"/>
        <v>0</v>
      </c>
      <c r="IL192" s="1201">
        <f t="shared" si="2087"/>
        <v>0</v>
      </c>
      <c r="IM192" s="1201">
        <f t="shared" si="2087"/>
        <v>0</v>
      </c>
      <c r="IN192" s="1201">
        <f t="shared" ref="IN192:IP192" si="2091">SUM(IN194:IN208)</f>
        <v>0</v>
      </c>
      <c r="IO192" s="1201">
        <f t="shared" si="2091"/>
        <v>0</v>
      </c>
      <c r="IP192" s="1201">
        <f t="shared" si="2091"/>
        <v>0</v>
      </c>
      <c r="IQ192" s="1201">
        <f t="shared" si="2087"/>
        <v>0</v>
      </c>
      <c r="IR192" s="618"/>
      <c r="IS192" s="618"/>
      <c r="IT192" s="618"/>
      <c r="IU192" s="618"/>
      <c r="IV192" s="618"/>
      <c r="IW192" s="618"/>
      <c r="IX192" s="618"/>
      <c r="IY192" s="618"/>
      <c r="IZ192" s="1361"/>
      <c r="JA192" s="1201">
        <f t="shared" ref="JA192:KQ192" si="2092">SUM(JA194:JA208)</f>
        <v>50.209999999999994</v>
      </c>
      <c r="JB192" s="1201">
        <f t="shared" si="2092"/>
        <v>352.24</v>
      </c>
      <c r="JC192" s="1201">
        <f t="shared" si="2092"/>
        <v>0</v>
      </c>
      <c r="JD192" s="1201">
        <f t="shared" si="2092"/>
        <v>1280.04</v>
      </c>
      <c r="JE192" s="1201">
        <f t="shared" si="2092"/>
        <v>0</v>
      </c>
      <c r="JF192" s="1201">
        <f t="shared" si="2092"/>
        <v>1315.55</v>
      </c>
      <c r="JG192" s="1201">
        <f t="shared" si="2092"/>
        <v>0</v>
      </c>
      <c r="JH192" s="1201">
        <f t="shared" ref="JH192" si="2093">SUM(JH194:JH208)</f>
        <v>0</v>
      </c>
      <c r="JI192" s="1201">
        <f t="shared" si="2092"/>
        <v>0</v>
      </c>
      <c r="JJ192" s="1201">
        <f t="shared" si="2092"/>
        <v>0</v>
      </c>
      <c r="JK192" s="1201">
        <f t="shared" si="2092"/>
        <v>3</v>
      </c>
      <c r="JL192" s="1201">
        <f t="shared" ref="JL192" si="2094">SUM(JL194:JL208)</f>
        <v>0</v>
      </c>
      <c r="JM192" s="1201">
        <f t="shared" si="2092"/>
        <v>0</v>
      </c>
      <c r="JN192" s="1201">
        <f t="shared" si="2092"/>
        <v>308</v>
      </c>
      <c r="JO192" s="1201">
        <f t="shared" si="2092"/>
        <v>0</v>
      </c>
      <c r="JP192" s="1201">
        <f t="shared" si="2092"/>
        <v>0</v>
      </c>
      <c r="JQ192" s="1201">
        <f t="shared" si="2092"/>
        <v>0</v>
      </c>
      <c r="JR192" s="1201">
        <f t="shared" si="2092"/>
        <v>268.52499999999998</v>
      </c>
      <c r="JS192" s="1201">
        <f t="shared" si="2092"/>
        <v>469.25599999999997</v>
      </c>
      <c r="JT192" s="1201">
        <f t="shared" si="2092"/>
        <v>190.97</v>
      </c>
      <c r="JU192" s="1201">
        <f t="shared" si="2092"/>
        <v>0</v>
      </c>
      <c r="JV192" s="1201">
        <f t="shared" si="2092"/>
        <v>2.3350000000000003E-2</v>
      </c>
      <c r="JW192" s="1201">
        <f t="shared" si="2092"/>
        <v>10.1098</v>
      </c>
      <c r="JX192" s="1201">
        <f t="shared" si="2092"/>
        <v>3.1347899999999997</v>
      </c>
      <c r="JY192" s="1201">
        <f t="shared" si="2092"/>
        <v>6.1859999999999998E-2</v>
      </c>
      <c r="JZ192" s="1201">
        <f t="shared" si="2092"/>
        <v>1.15038</v>
      </c>
      <c r="KA192" s="1201">
        <f t="shared" si="2092"/>
        <v>0.66496</v>
      </c>
      <c r="KB192" s="1201">
        <f t="shared" si="2092"/>
        <v>0.69694</v>
      </c>
      <c r="KC192" s="1201">
        <f t="shared" si="2092"/>
        <v>17.824199999999998</v>
      </c>
      <c r="KD192" s="1201">
        <f t="shared" si="2092"/>
        <v>4.6543000000000001</v>
      </c>
      <c r="KE192" s="1201">
        <f t="shared" si="2092"/>
        <v>2.3505000000000003</v>
      </c>
      <c r="KF192" s="1201">
        <f t="shared" si="2092"/>
        <v>5.1119999999999992</v>
      </c>
      <c r="KG192" s="1201">
        <f t="shared" si="2092"/>
        <v>0.60950000000000004</v>
      </c>
      <c r="KH192" s="1201">
        <f t="shared" si="2092"/>
        <v>0</v>
      </c>
      <c r="KI192" s="1201">
        <f t="shared" si="2092"/>
        <v>0</v>
      </c>
      <c r="KJ192" s="1201">
        <f t="shared" ref="KJ192" si="2095">SUM(KJ194:KJ208)</f>
        <v>0</v>
      </c>
      <c r="KK192" s="1201">
        <f t="shared" ref="KK192" si="2096">SUM(KK194:KK208)</f>
        <v>0</v>
      </c>
      <c r="KL192" s="1201">
        <f t="shared" si="2092"/>
        <v>0</v>
      </c>
      <c r="KM192" s="1201">
        <f t="shared" si="2092"/>
        <v>0</v>
      </c>
      <c r="KN192" s="1201">
        <f t="shared" ref="KN192:KP192" si="2097">SUM(KN194:KN208)</f>
        <v>0</v>
      </c>
      <c r="KO192" s="1201">
        <f t="shared" si="2097"/>
        <v>0</v>
      </c>
      <c r="KP192" s="1201">
        <f t="shared" si="2097"/>
        <v>0</v>
      </c>
      <c r="KQ192" s="1201">
        <f t="shared" si="2092"/>
        <v>0</v>
      </c>
      <c r="KR192" s="618"/>
      <c r="KS192" s="618"/>
      <c r="KT192" s="618"/>
      <c r="KU192" s="618"/>
      <c r="KV192" s="618"/>
      <c r="KW192" s="618"/>
      <c r="KX192" s="618"/>
      <c r="KY192" s="618"/>
      <c r="KZ192" s="1361"/>
      <c r="LA192" s="1201">
        <f t="shared" ref="LA192:MQ192" si="2098">SUM(LA194:LA208)</f>
        <v>32.302710990585403</v>
      </c>
      <c r="LB192" s="1201">
        <f t="shared" si="2098"/>
        <v>112.66223503150646</v>
      </c>
      <c r="LC192" s="1201">
        <f t="shared" si="2098"/>
        <v>0</v>
      </c>
      <c r="LD192" s="1201">
        <f t="shared" si="2098"/>
        <v>737.63415567472157</v>
      </c>
      <c r="LE192" s="1201">
        <f t="shared" si="2098"/>
        <v>0</v>
      </c>
      <c r="LF192" s="1201">
        <f t="shared" si="2098"/>
        <v>610.34762829351439</v>
      </c>
      <c r="LG192" s="1201">
        <f t="shared" si="2098"/>
        <v>0</v>
      </c>
      <c r="LH192" s="1201">
        <f t="shared" si="2098"/>
        <v>0</v>
      </c>
      <c r="LI192" s="1201">
        <f t="shared" si="2098"/>
        <v>0</v>
      </c>
      <c r="LJ192" s="1201">
        <f t="shared" si="2098"/>
        <v>0</v>
      </c>
      <c r="LK192" s="1201">
        <f t="shared" si="2098"/>
        <v>3</v>
      </c>
      <c r="LL192" s="1201">
        <f t="shared" si="2098"/>
        <v>0</v>
      </c>
      <c r="LM192" s="1201">
        <f t="shared" si="2098"/>
        <v>0</v>
      </c>
      <c r="LN192" s="1201">
        <f t="shared" si="2098"/>
        <v>616</v>
      </c>
      <c r="LO192" s="1201">
        <f t="shared" si="2098"/>
        <v>0</v>
      </c>
      <c r="LP192" s="1201">
        <f t="shared" si="2098"/>
        <v>0</v>
      </c>
      <c r="LQ192" s="1201">
        <f t="shared" si="2098"/>
        <v>0</v>
      </c>
      <c r="LR192" s="1201">
        <f t="shared" si="2098"/>
        <v>152.86575443848952</v>
      </c>
      <c r="LS192" s="1201">
        <f t="shared" si="2098"/>
        <v>124.90197093791281</v>
      </c>
      <c r="LT192" s="1201">
        <f t="shared" si="2098"/>
        <v>159.00223425617423</v>
      </c>
      <c r="LU192" s="1201">
        <f t="shared" si="2098"/>
        <v>0</v>
      </c>
      <c r="LV192" s="1201">
        <f t="shared" si="2098"/>
        <v>6.1690885072655226E-3</v>
      </c>
      <c r="LW192" s="1201">
        <f t="shared" si="2098"/>
        <v>3.2227194187582562</v>
      </c>
      <c r="LX192" s="1201">
        <f t="shared" si="2098"/>
        <v>1.4166988507265521</v>
      </c>
      <c r="LY192" s="1201">
        <f t="shared" si="2098"/>
        <v>4.4870541611624834E-2</v>
      </c>
      <c r="LZ192" s="1201">
        <f t="shared" si="2098"/>
        <v>0.63495265521796562</v>
      </c>
      <c r="MA192" s="1201">
        <f t="shared" si="2098"/>
        <v>0.38434177014531046</v>
      </c>
      <c r="MB192" s="1201">
        <f t="shared" si="2098"/>
        <v>0.35332177014531041</v>
      </c>
      <c r="MC192" s="1201">
        <f t="shared" si="2098"/>
        <v>18.290849048625795</v>
      </c>
      <c r="MD192" s="1201">
        <f t="shared" si="2098"/>
        <v>4.6543000000000001</v>
      </c>
      <c r="ME192" s="1201">
        <f t="shared" si="2098"/>
        <v>1.4540102464347968</v>
      </c>
      <c r="MF192" s="1201">
        <f t="shared" si="2098"/>
        <v>10.170660982143554</v>
      </c>
      <c r="MG192" s="1201">
        <f t="shared" si="2098"/>
        <v>1.2880388841927304</v>
      </c>
      <c r="MH192" s="1201">
        <f t="shared" si="2098"/>
        <v>0</v>
      </c>
      <c r="MI192" s="1201">
        <f t="shared" si="2098"/>
        <v>0</v>
      </c>
      <c r="MJ192" s="1201">
        <f t="shared" si="2098"/>
        <v>0</v>
      </c>
      <c r="MK192" s="1201">
        <f t="shared" si="2098"/>
        <v>0</v>
      </c>
      <c r="ML192" s="1201">
        <f t="shared" si="2098"/>
        <v>0</v>
      </c>
      <c r="MM192" s="1201">
        <f t="shared" si="2098"/>
        <v>0</v>
      </c>
      <c r="MN192" s="1201">
        <f t="shared" ref="MN192:MP192" si="2099">SUM(MN194:MN208)</f>
        <v>0</v>
      </c>
      <c r="MO192" s="1201">
        <f t="shared" si="2099"/>
        <v>0</v>
      </c>
      <c r="MP192" s="1201">
        <f t="shared" si="2099"/>
        <v>0</v>
      </c>
      <c r="MQ192" s="1201">
        <f t="shared" si="2098"/>
        <v>0</v>
      </c>
    </row>
    <row r="193" spans="1:355" s="317" customFormat="1" ht="15" hidden="1" customHeight="1" outlineLevel="1" thickTop="1" thickBot="1" x14ac:dyDescent="0.3">
      <c r="A193" s="380"/>
      <c r="B193" s="1935" t="str">
        <f>$B$33</f>
        <v>Expert Light</v>
      </c>
      <c r="C193" s="1936"/>
      <c r="D193" s="652">
        <v>1</v>
      </c>
      <c r="E193" s="831"/>
      <c r="F193" s="753"/>
      <c r="G193" s="1923"/>
      <c r="H193" s="1924"/>
      <c r="I193" s="781"/>
      <c r="J193" s="831"/>
      <c r="K193" s="319"/>
      <c r="L193" s="782"/>
      <c r="M193" s="832">
        <f>((E190*L193)/1)*(D193)</f>
        <v>0</v>
      </c>
      <c r="N193" s="784">
        <f t="shared" ref="N193:N198" si="2100">IF($BI$6="ON",$BR$14*$L193,IF($BI$6="OFF",$BS$14*$L193))</f>
        <v>0</v>
      </c>
      <c r="O193" s="1534"/>
      <c r="P193" s="782">
        <v>1.9</v>
      </c>
      <c r="Q193" s="832">
        <f>((E190*P193)/1)*(D193)</f>
        <v>57</v>
      </c>
      <c r="R193" s="784">
        <f t="shared" ref="R193:R198" si="2101">IF($BI$6="ON",$BR$15*$P193,IF($BI$6="OFF",$BS$15*$P193))</f>
        <v>156.74554880996212</v>
      </c>
      <c r="S193" s="1534"/>
      <c r="T193" s="782">
        <v>3.4</v>
      </c>
      <c r="U193" s="832">
        <f>((E190*T193)/1)*(D193)</f>
        <v>102</v>
      </c>
      <c r="V193" s="784">
        <f t="shared" ref="V193:V198" si="2102">IF($BI$6="ON",$BR$16*$T193,IF($BI$6="OFF",$BS$16*$T193))</f>
        <v>177.51249837273946</v>
      </c>
      <c r="W193" s="1534"/>
      <c r="X193" s="782">
        <v>2.7</v>
      </c>
      <c r="Y193" s="832">
        <f>((E190*X193)/1)*(D193)</f>
        <v>81</v>
      </c>
      <c r="Z193" s="784">
        <f t="shared" ref="Z193:Z198" si="2103">IF($BI$6="ON",$BR$17*$X193,IF($BI$6="OFF",$BS$17*$X193))</f>
        <v>89.823326103003424</v>
      </c>
      <c r="AA193" s="1534"/>
      <c r="AB193" s="782">
        <v>6.1</v>
      </c>
      <c r="AC193" s="832">
        <f>((E190*AB193)/1)*(D193)</f>
        <v>183</v>
      </c>
      <c r="AD193" s="784">
        <f t="shared" ref="AD193:AD198" si="2104">IF($BI$6="ON",$BR$18*$AB193,IF($BI$6="OFF",$BS$18*$AB193))</f>
        <v>253.13295062725868</v>
      </c>
      <c r="AE193" s="1534"/>
      <c r="AF193" s="782">
        <v>1.8</v>
      </c>
      <c r="AG193" s="832">
        <f>((E190*AF193)/1)*(D193)</f>
        <v>54</v>
      </c>
      <c r="AH193" s="784">
        <f t="shared" ref="AH193:AH198" si="2105">IF($BI$6="ON",$BR$19*$AF193,IF($BI$6="OFF",$BS$19*$AF193))</f>
        <v>64.446740156600924</v>
      </c>
      <c r="AI193" s="1534"/>
      <c r="AJ193" s="782">
        <v>1</v>
      </c>
      <c r="AK193" s="832">
        <f>((E190*AJ193)/1)*(D193)</f>
        <v>30</v>
      </c>
      <c r="AL193" s="784">
        <f t="shared" ref="AL193:AL198" si="2106">IF($BI$6="ON",$BR$20*$AJ193,IF($BI$6="OFF",$BS$20*$AJ193))</f>
        <v>11.434613095470732</v>
      </c>
      <c r="AM193" s="1534"/>
      <c r="AN193" s="782"/>
      <c r="AO193" s="833">
        <f>((E190*AN193)/1)*(D193)</f>
        <v>0</v>
      </c>
      <c r="AP193" s="784">
        <f t="shared" ref="AP193:AP198" si="2107">IF($BI$6="ON",$BR$21*$AN193,IF($BI$6="OFF",$BS$21*$AN193))</f>
        <v>0</v>
      </c>
      <c r="AQ193" s="1534"/>
      <c r="AR193" s="782"/>
      <c r="AS193" s="832">
        <f>((E190*AR193)/1)*(D193)</f>
        <v>0</v>
      </c>
      <c r="AT193" s="784">
        <f t="shared" ref="AT193:AT198" si="2108">IF($BI$6="ON",$BR$22*$AR193,IF($BI$6="OFF",$BS$22*$AR193))</f>
        <v>0</v>
      </c>
      <c r="AU193" s="1534"/>
      <c r="AV193" s="782"/>
      <c r="AW193" s="832">
        <f>((E190*AV193)/1)*(D193)</f>
        <v>0</v>
      </c>
      <c r="AX193" s="784">
        <f t="shared" ref="AX193:AX198" si="2109">IF($BI$6="ON",$BR$23*$AV193,IF($BI$6="OFF",$BS$23*$AV193))</f>
        <v>0</v>
      </c>
      <c r="AY193" s="1534"/>
      <c r="AZ193" s="782">
        <v>0.5</v>
      </c>
      <c r="BA193" s="832">
        <f>((E190*AZ193)/1)*(D193)</f>
        <v>15</v>
      </c>
      <c r="BB193" s="784">
        <f t="shared" ref="BB193:BB198" si="2110">IF($BI$6="ON",$BR$25*$AZ193,IF($BI$6="OFF",$BS$25*$AZ193))</f>
        <v>29.98678996036988</v>
      </c>
      <c r="BC193" s="649"/>
      <c r="BD193" s="835"/>
      <c r="BE193" s="832">
        <f>((FQ209*BD193)/1)*(D193)</f>
        <v>0</v>
      </c>
      <c r="BF193" s="319"/>
      <c r="BG193" s="880">
        <f t="shared" ref="BG193:BG198" si="2111">SUM(N193,R193,V193,Z193,AD193,AH193,AL193,AP193,AT193,AX193,BB193)/500</f>
        <v>1.5661649342508104</v>
      </c>
      <c r="BH193" s="881">
        <f t="shared" ref="BH193:BH198" si="2112">SUM($BG193+$BG$6)</f>
        <v>1.5770414309483005</v>
      </c>
      <c r="BI193" s="786">
        <f t="shared" ref="BI193:BI198" si="2113">(BH193*500)</f>
        <v>788.52071547415028</v>
      </c>
      <c r="BJ193" s="785"/>
      <c r="BK193" s="786">
        <f t="shared" ref="BK193:BK198" si="2114">(BH193*700)</f>
        <v>1103.9290016638104</v>
      </c>
      <c r="BL193" s="1948" t="s">
        <v>1362</v>
      </c>
      <c r="BM193" s="1949"/>
      <c r="BN193" s="1950"/>
      <c r="BO193" s="1579"/>
      <c r="BP193" s="1579"/>
      <c r="BQ193" s="1484"/>
      <c r="BR193" s="873" t="s">
        <v>1350</v>
      </c>
      <c r="BS193" s="691" t="s">
        <v>6</v>
      </c>
      <c r="BT193" s="691" t="s">
        <v>928</v>
      </c>
      <c r="BU193" s="1163" t="s">
        <v>1328</v>
      </c>
      <c r="BV193" s="1164"/>
      <c r="BW193" s="1353" t="str">
        <f>$BW$318</f>
        <v xml:space="preserve">NH4 </v>
      </c>
      <c r="BX193" s="1353" t="str">
        <f>$BX$318</f>
        <v>NO3</v>
      </c>
      <c r="BY193" s="1353" t="str">
        <f>$BY$318</f>
        <v>NH2 Nitrites</v>
      </c>
      <c r="BZ193" s="1353" t="str">
        <f>$BZ$318</f>
        <v>P2O5</v>
      </c>
      <c r="CA193" s="1353" t="str">
        <f>$CA$318</f>
        <v>PO4</v>
      </c>
      <c r="CB193" s="1353" t="str">
        <f>$CB$318</f>
        <v>K2O</v>
      </c>
      <c r="CC193" s="1353" t="str">
        <f>$CC$318</f>
        <v>MgO</v>
      </c>
      <c r="CD193" s="1353" t="str">
        <f>$CD$318</f>
        <v>MgCo3</v>
      </c>
      <c r="CE193" s="1353" t="str">
        <f>$CE$318</f>
        <v>CaO</v>
      </c>
      <c r="CF193" s="1353" t="str">
        <f>$CF$318</f>
        <v>CaCO3</v>
      </c>
      <c r="CG193" s="1353" t="str">
        <f>$CG$318</f>
        <v>SO4</v>
      </c>
      <c r="CH193" s="1353" t="str">
        <f>$CH$318</f>
        <v>SO3</v>
      </c>
      <c r="CI193" s="1353" t="str">
        <f>$CI$318</f>
        <v>SiO2</v>
      </c>
      <c r="CJ193" s="1353" t="str">
        <f>$CJ$318</f>
        <v>Si(OH)4</v>
      </c>
      <c r="CK193" s="1353" t="str">
        <f>$CK$318</f>
        <v>N</v>
      </c>
      <c r="CL193" s="1353" t="str">
        <f>$CL$318</f>
        <v>P</v>
      </c>
      <c r="CM193" s="1353" t="str">
        <f>$CM$318</f>
        <v>K</v>
      </c>
      <c r="CN193" s="1353" t="str">
        <f>$CN$318</f>
        <v>MG</v>
      </c>
      <c r="CO193" s="1353" t="str">
        <f>$CO$318</f>
        <v>CA</v>
      </c>
      <c r="CP193" s="1353" t="str">
        <f>$CP$318</f>
        <v>S</v>
      </c>
      <c r="CQ193" s="1353" t="str">
        <f>$CQ$318</f>
        <v>Si</v>
      </c>
      <c r="CR193" s="1353" t="str">
        <f>$CR$318</f>
        <v>Co</v>
      </c>
      <c r="CS193" s="1353" t="str">
        <f>$CS$318</f>
        <v>Fe</v>
      </c>
      <c r="CT193" s="1353" t="str">
        <f>$CT$318</f>
        <v>Mn</v>
      </c>
      <c r="CU193" s="1353" t="str">
        <f>$CU$318</f>
        <v>Mo</v>
      </c>
      <c r="CV193" s="1353" t="str">
        <f>$CV$318</f>
        <v>Zn</v>
      </c>
      <c r="CW193" s="1353" t="str">
        <f>$CW$318</f>
        <v>B</v>
      </c>
      <c r="CX193" s="1353" t="str">
        <f>$CX$318</f>
        <v>Cu</v>
      </c>
      <c r="CY193" s="1353" t="str">
        <f>$CY$318</f>
        <v>Cl</v>
      </c>
      <c r="CZ193" s="1353" t="str">
        <f>$CZ$318</f>
        <v>Na</v>
      </c>
      <c r="DA193" s="1353" t="str">
        <f>$DA$318</f>
        <v>Humic</v>
      </c>
      <c r="DB193" s="1353" t="str">
        <f>$DB$318</f>
        <v>Fulvic</v>
      </c>
      <c r="DC193" s="1353" t="str">
        <f>$DC$318</f>
        <v xml:space="preserve"> B1</v>
      </c>
      <c r="DD193" s="1353" t="str">
        <f>$DD$318</f>
        <v>EDTA</v>
      </c>
      <c r="DE193" s="1353" t="str">
        <f>$DE$318</f>
        <v>DTPA</v>
      </c>
      <c r="DF193" s="1353" t="str">
        <f>$DF$318</f>
        <v>EDDHA</v>
      </c>
      <c r="DG193" s="1353" t="str">
        <f>$DG$318</f>
        <v>F</v>
      </c>
      <c r="DH193" s="1353" t="str">
        <f>$DH$318</f>
        <v>Cd</v>
      </c>
      <c r="DI193" s="1353" t="str">
        <f>$DI$318</f>
        <v>Cr</v>
      </c>
      <c r="DJ193" s="1353" t="str">
        <f>$DJ$318</f>
        <v>Al</v>
      </c>
      <c r="DK193" s="1353" t="str">
        <f>$DK$318</f>
        <v>Pb</v>
      </c>
      <c r="DL193" s="1353" t="str">
        <f>$DL$318</f>
        <v>Se</v>
      </c>
      <c r="DM193" s="1353" t="str">
        <f>$DM$318</f>
        <v>Other</v>
      </c>
      <c r="DN193" s="933"/>
      <c r="DT193" s="739"/>
      <c r="EM193" s="618"/>
      <c r="EN193" s="618"/>
      <c r="EO193" s="618"/>
      <c r="EP193" s="618"/>
      <c r="EQ193" s="618"/>
      <c r="ER193" s="618"/>
      <c r="ES193" s="618"/>
      <c r="ET193" s="618"/>
      <c r="EU193" s="618"/>
      <c r="EV193" s="618"/>
      <c r="EW193" s="618"/>
      <c r="EX193" s="618"/>
      <c r="EY193" s="618"/>
      <c r="EZ193" s="1347"/>
      <c r="FA193" s="1219" t="str">
        <f t="shared" ref="FA193:GQ193" si="2115">BW$318</f>
        <v xml:space="preserve">NH4 </v>
      </c>
      <c r="FB193" s="1222" t="str">
        <f t="shared" si="2115"/>
        <v>NO3</v>
      </c>
      <c r="FC193" s="1222" t="str">
        <f t="shared" si="2115"/>
        <v>NH2 Nitrites</v>
      </c>
      <c r="FD193" s="1219" t="str">
        <f t="shared" si="2115"/>
        <v>P2O5</v>
      </c>
      <c r="FE193" s="1219" t="str">
        <f t="shared" si="2115"/>
        <v>PO4</v>
      </c>
      <c r="FF193" s="1219" t="str">
        <f t="shared" si="2115"/>
        <v>K2O</v>
      </c>
      <c r="FG193" s="1219" t="str">
        <f t="shared" si="2115"/>
        <v>MgO</v>
      </c>
      <c r="FH193" s="1219" t="str">
        <f t="shared" si="2115"/>
        <v>MgCo3</v>
      </c>
      <c r="FI193" s="1219" t="str">
        <f t="shared" si="2115"/>
        <v>CaO</v>
      </c>
      <c r="FJ193" s="1219" t="str">
        <f t="shared" si="2115"/>
        <v>CaCO3</v>
      </c>
      <c r="FK193" s="1219" t="str">
        <f t="shared" si="2115"/>
        <v>SO4</v>
      </c>
      <c r="FL193" s="1219" t="str">
        <f t="shared" si="2115"/>
        <v>SO3</v>
      </c>
      <c r="FM193" s="1219" t="str">
        <f t="shared" si="2115"/>
        <v>SiO2</v>
      </c>
      <c r="FN193" s="1219" t="str">
        <f t="shared" si="2115"/>
        <v>Si(OH)4</v>
      </c>
      <c r="FO193" s="1219" t="str">
        <f t="shared" si="2115"/>
        <v>N</v>
      </c>
      <c r="FP193" s="1219" t="str">
        <f t="shared" si="2115"/>
        <v>P</v>
      </c>
      <c r="FQ193" s="1219" t="str">
        <f t="shared" si="2115"/>
        <v>K</v>
      </c>
      <c r="FR193" s="1219" t="str">
        <f t="shared" si="2115"/>
        <v>MG</v>
      </c>
      <c r="FS193" s="1219" t="str">
        <f t="shared" si="2115"/>
        <v>CA</v>
      </c>
      <c r="FT193" s="1219" t="str">
        <f t="shared" si="2115"/>
        <v>S</v>
      </c>
      <c r="FU193" s="1219" t="str">
        <f t="shared" si="2115"/>
        <v>Si</v>
      </c>
      <c r="FV193" s="1219" t="str">
        <f t="shared" si="2115"/>
        <v>Co</v>
      </c>
      <c r="FW193" s="1219" t="str">
        <f t="shared" si="2115"/>
        <v>Fe</v>
      </c>
      <c r="FX193" s="1219" t="str">
        <f t="shared" si="2115"/>
        <v>Mn</v>
      </c>
      <c r="FY193" s="1219" t="str">
        <f t="shared" si="2115"/>
        <v>Mo</v>
      </c>
      <c r="FZ193" s="1219" t="str">
        <f t="shared" si="2115"/>
        <v>Zn</v>
      </c>
      <c r="GA193" s="1219" t="str">
        <f t="shared" si="2115"/>
        <v>B</v>
      </c>
      <c r="GB193" s="1219" t="str">
        <f t="shared" si="2115"/>
        <v>Cu</v>
      </c>
      <c r="GC193" s="1219" t="str">
        <f t="shared" si="2115"/>
        <v>Cl</v>
      </c>
      <c r="GD193" s="1219" t="str">
        <f t="shared" si="2115"/>
        <v>Na</v>
      </c>
      <c r="GE193" s="1219" t="str">
        <f t="shared" si="2115"/>
        <v>Humic</v>
      </c>
      <c r="GF193" s="1219" t="str">
        <f t="shared" si="2115"/>
        <v>Fulvic</v>
      </c>
      <c r="GG193" s="1219" t="str">
        <f t="shared" si="2115"/>
        <v xml:space="preserve"> B1</v>
      </c>
      <c r="GH193" s="1219" t="str">
        <f t="shared" si="2115"/>
        <v>EDTA</v>
      </c>
      <c r="GI193" s="1219" t="str">
        <f t="shared" si="2115"/>
        <v>DTPA</v>
      </c>
      <c r="GJ193" s="1219" t="str">
        <f t="shared" si="2115"/>
        <v>EDDHA</v>
      </c>
      <c r="GK193" s="1219" t="str">
        <f t="shared" si="2115"/>
        <v>F</v>
      </c>
      <c r="GL193" s="1219" t="str">
        <f t="shared" si="2115"/>
        <v>Cd</v>
      </c>
      <c r="GM193" s="1220" t="str">
        <f t="shared" si="2115"/>
        <v>Cr</v>
      </c>
      <c r="GN193" s="1220" t="str">
        <f t="shared" si="2115"/>
        <v>Al</v>
      </c>
      <c r="GO193" s="1220" t="str">
        <f t="shared" si="2115"/>
        <v>Pb</v>
      </c>
      <c r="GP193" s="1220" t="str">
        <f t="shared" si="2115"/>
        <v>Se</v>
      </c>
      <c r="GQ193" s="1220" t="str">
        <f t="shared" si="2115"/>
        <v>Other</v>
      </c>
      <c r="GR193" s="897"/>
      <c r="GS193" s="897"/>
      <c r="GT193" s="897"/>
      <c r="GU193" s="897"/>
      <c r="GV193" s="897"/>
      <c r="GW193" s="897"/>
      <c r="GX193" s="897"/>
      <c r="GY193" s="897"/>
      <c r="GZ193" s="1373"/>
      <c r="HA193" s="1220" t="str">
        <f t="shared" ref="HA193:IM193" si="2116">FA$318</f>
        <v xml:space="preserve">NH4 </v>
      </c>
      <c r="HB193" s="1220" t="str">
        <f t="shared" si="2116"/>
        <v>NO3</v>
      </c>
      <c r="HC193" s="1220" t="str">
        <f t="shared" si="2116"/>
        <v>NH2 Nitrites</v>
      </c>
      <c r="HD193" s="1220" t="str">
        <f t="shared" si="2116"/>
        <v>P2O5</v>
      </c>
      <c r="HE193" s="1220" t="str">
        <f t="shared" si="2116"/>
        <v>PO4</v>
      </c>
      <c r="HF193" s="1220" t="str">
        <f t="shared" si="2116"/>
        <v>K2O</v>
      </c>
      <c r="HG193" s="1220" t="str">
        <f t="shared" si="2116"/>
        <v>MgO</v>
      </c>
      <c r="HH193" s="1220" t="str">
        <f t="shared" si="2116"/>
        <v>MgCo3</v>
      </c>
      <c r="HI193" s="1220" t="str">
        <f t="shared" si="2116"/>
        <v>CaO</v>
      </c>
      <c r="HJ193" s="1220" t="str">
        <f t="shared" si="2116"/>
        <v>CaCO3</v>
      </c>
      <c r="HK193" s="1220" t="str">
        <f t="shared" si="2116"/>
        <v>SO4</v>
      </c>
      <c r="HL193" s="1220" t="str">
        <f t="shared" si="2116"/>
        <v>SO3</v>
      </c>
      <c r="HM193" s="1220" t="str">
        <f t="shared" si="2116"/>
        <v>SiO2</v>
      </c>
      <c r="HN193" s="1220" t="str">
        <f t="shared" si="2116"/>
        <v>Si(OH)4</v>
      </c>
      <c r="HO193" s="1220" t="str">
        <f t="shared" si="2116"/>
        <v>N</v>
      </c>
      <c r="HP193" s="1220" t="str">
        <f t="shared" si="2116"/>
        <v>P</v>
      </c>
      <c r="HQ193" s="1220" t="str">
        <f t="shared" si="2116"/>
        <v>K</v>
      </c>
      <c r="HR193" s="1220" t="str">
        <f t="shared" si="2116"/>
        <v>MG</v>
      </c>
      <c r="HS193" s="1220" t="str">
        <f t="shared" si="2116"/>
        <v>CA</v>
      </c>
      <c r="HT193" s="1220" t="str">
        <f t="shared" si="2116"/>
        <v>S</v>
      </c>
      <c r="HU193" s="1220" t="str">
        <f t="shared" si="2116"/>
        <v>Si</v>
      </c>
      <c r="HV193" s="1220" t="str">
        <f t="shared" si="2116"/>
        <v>Co</v>
      </c>
      <c r="HW193" s="1220" t="str">
        <f t="shared" si="2116"/>
        <v>Fe</v>
      </c>
      <c r="HX193" s="1220" t="str">
        <f t="shared" si="2116"/>
        <v>Mn</v>
      </c>
      <c r="HY193" s="1220" t="str">
        <f t="shared" si="2116"/>
        <v>Mo</v>
      </c>
      <c r="HZ193" s="1220" t="str">
        <f t="shared" si="2116"/>
        <v>Zn</v>
      </c>
      <c r="IA193" s="1220" t="str">
        <f t="shared" si="2116"/>
        <v>B</v>
      </c>
      <c r="IB193" s="1220" t="str">
        <f t="shared" si="2116"/>
        <v>Cu</v>
      </c>
      <c r="IC193" s="1220" t="str">
        <f t="shared" si="2116"/>
        <v>Cl</v>
      </c>
      <c r="ID193" s="1220" t="str">
        <f t="shared" si="2116"/>
        <v>Na</v>
      </c>
      <c r="IE193" s="1220" t="str">
        <f t="shared" si="2116"/>
        <v>Humic</v>
      </c>
      <c r="IF193" s="1220" t="str">
        <f t="shared" si="2116"/>
        <v>Fulvic</v>
      </c>
      <c r="IG193" s="1220" t="str">
        <f t="shared" si="2116"/>
        <v xml:space="preserve"> B1</v>
      </c>
      <c r="IH193" s="1220" t="str">
        <f t="shared" si="2116"/>
        <v>EDTA</v>
      </c>
      <c r="II193" s="1220" t="str">
        <f t="shared" si="2116"/>
        <v>DTPA</v>
      </c>
      <c r="IJ193" s="1220" t="str">
        <f t="shared" si="2116"/>
        <v>EDDHA</v>
      </c>
      <c r="IK193" s="1220" t="str">
        <f t="shared" si="2116"/>
        <v>F</v>
      </c>
      <c r="IL193" s="1220" t="str">
        <f t="shared" si="2116"/>
        <v>Cd</v>
      </c>
      <c r="IM193" s="1220" t="str">
        <f t="shared" si="2116"/>
        <v>Cr</v>
      </c>
      <c r="IN193" s="1353" t="str">
        <f>$DJ$318</f>
        <v>Al</v>
      </c>
      <c r="IO193" s="1353" t="str">
        <f>$DK$318</f>
        <v>Pb</v>
      </c>
      <c r="IP193" s="1353" t="str">
        <f>$DL$318</f>
        <v>Se</v>
      </c>
      <c r="IQ193" s="1220" t="str">
        <f>GQ$318</f>
        <v>Other</v>
      </c>
      <c r="IR193" s="895"/>
      <c r="IS193" s="895"/>
      <c r="IT193" s="895"/>
      <c r="IU193" s="895"/>
      <c r="IV193" s="895"/>
      <c r="IW193" s="895"/>
      <c r="IX193" s="895"/>
      <c r="IY193" s="895"/>
      <c r="IZ193" s="1362"/>
      <c r="JA193" s="1220" t="str">
        <f t="shared" ref="JA193:KM193" si="2117">HA$318</f>
        <v xml:space="preserve">NH4 </v>
      </c>
      <c r="JB193" s="1220" t="str">
        <f t="shared" si="2117"/>
        <v>NO3</v>
      </c>
      <c r="JC193" s="1220" t="str">
        <f t="shared" si="2117"/>
        <v>NH2 Nitrites</v>
      </c>
      <c r="JD193" s="1220" t="str">
        <f t="shared" si="2117"/>
        <v>P2O5</v>
      </c>
      <c r="JE193" s="1220" t="str">
        <f t="shared" si="2117"/>
        <v>PO4</v>
      </c>
      <c r="JF193" s="1220" t="str">
        <f t="shared" si="2117"/>
        <v>K2O</v>
      </c>
      <c r="JG193" s="1220" t="str">
        <f t="shared" si="2117"/>
        <v>MgO</v>
      </c>
      <c r="JH193" s="1220" t="str">
        <f t="shared" si="2117"/>
        <v>MgCo3</v>
      </c>
      <c r="JI193" s="1220" t="str">
        <f t="shared" si="2117"/>
        <v>CaO</v>
      </c>
      <c r="JJ193" s="1220" t="str">
        <f t="shared" si="2117"/>
        <v>CaCO3</v>
      </c>
      <c r="JK193" s="1220" t="str">
        <f t="shared" si="2117"/>
        <v>SO4</v>
      </c>
      <c r="JL193" s="1220" t="str">
        <f t="shared" si="2117"/>
        <v>SO3</v>
      </c>
      <c r="JM193" s="1220" t="str">
        <f t="shared" si="2117"/>
        <v>SiO2</v>
      </c>
      <c r="JN193" s="1220" t="str">
        <f t="shared" si="2117"/>
        <v>Si(OH)4</v>
      </c>
      <c r="JO193" s="1220" t="str">
        <f t="shared" si="2117"/>
        <v>N</v>
      </c>
      <c r="JP193" s="1220" t="str">
        <f t="shared" si="2117"/>
        <v>P</v>
      </c>
      <c r="JQ193" s="1220" t="str">
        <f t="shared" si="2117"/>
        <v>K</v>
      </c>
      <c r="JR193" s="1220" t="str">
        <f t="shared" si="2117"/>
        <v>MG</v>
      </c>
      <c r="JS193" s="1220" t="str">
        <f t="shared" si="2117"/>
        <v>CA</v>
      </c>
      <c r="JT193" s="1220" t="str">
        <f t="shared" si="2117"/>
        <v>S</v>
      </c>
      <c r="JU193" s="1220" t="str">
        <f t="shared" si="2117"/>
        <v>Si</v>
      </c>
      <c r="JV193" s="1220" t="str">
        <f t="shared" si="2117"/>
        <v>Co</v>
      </c>
      <c r="JW193" s="1220" t="str">
        <f t="shared" si="2117"/>
        <v>Fe</v>
      </c>
      <c r="JX193" s="1220" t="str">
        <f t="shared" si="2117"/>
        <v>Mn</v>
      </c>
      <c r="JY193" s="1220" t="str">
        <f t="shared" si="2117"/>
        <v>Mo</v>
      </c>
      <c r="JZ193" s="1220" t="str">
        <f t="shared" si="2117"/>
        <v>Zn</v>
      </c>
      <c r="KA193" s="1220" t="str">
        <f t="shared" si="2117"/>
        <v>B</v>
      </c>
      <c r="KB193" s="1220" t="str">
        <f t="shared" si="2117"/>
        <v>Cu</v>
      </c>
      <c r="KC193" s="1220" t="str">
        <f t="shared" si="2117"/>
        <v>Cl</v>
      </c>
      <c r="KD193" s="1220" t="str">
        <f t="shared" si="2117"/>
        <v>Na</v>
      </c>
      <c r="KE193" s="1220" t="str">
        <f t="shared" si="2117"/>
        <v>Humic</v>
      </c>
      <c r="KF193" s="1220" t="str">
        <f t="shared" si="2117"/>
        <v>Fulvic</v>
      </c>
      <c r="KG193" s="1220" t="str">
        <f t="shared" si="2117"/>
        <v xml:space="preserve"> B1</v>
      </c>
      <c r="KH193" s="1220" t="str">
        <f t="shared" si="2117"/>
        <v>EDTA</v>
      </c>
      <c r="KI193" s="1220" t="str">
        <f t="shared" si="2117"/>
        <v>DTPA</v>
      </c>
      <c r="KJ193" s="1220" t="str">
        <f t="shared" si="2117"/>
        <v>DTPA</v>
      </c>
      <c r="KK193" s="1220" t="str">
        <f t="shared" si="2117"/>
        <v>F</v>
      </c>
      <c r="KL193" s="1220" t="str">
        <f t="shared" si="2117"/>
        <v>Cd</v>
      </c>
      <c r="KM193" s="1220" t="str">
        <f t="shared" si="2117"/>
        <v>Cr</v>
      </c>
      <c r="KN193" s="1220" t="str">
        <f t="shared" ref="KN193" si="2118">IN$318</f>
        <v>Al</v>
      </c>
      <c r="KO193" s="1220" t="str">
        <f t="shared" ref="KO193" si="2119">IO$318</f>
        <v>Pb</v>
      </c>
      <c r="KP193" s="1220" t="str">
        <f t="shared" ref="KP193" si="2120">IP$318</f>
        <v>Se</v>
      </c>
      <c r="KQ193" s="1220" t="str">
        <f>IQ$318</f>
        <v>Other</v>
      </c>
      <c r="KR193" s="618"/>
      <c r="KS193" s="618"/>
      <c r="KT193" s="618"/>
      <c r="KU193" s="618"/>
      <c r="KV193" s="618"/>
      <c r="KW193" s="618"/>
      <c r="KX193" s="618"/>
      <c r="KY193" s="618"/>
      <c r="KZ193" s="1361"/>
      <c r="LA193" s="1220" t="str">
        <f t="shared" ref="LA193:MM193" si="2121">JA$318</f>
        <v xml:space="preserve">NH4 </v>
      </c>
      <c r="LB193" s="1220" t="str">
        <f t="shared" si="2121"/>
        <v>NO3</v>
      </c>
      <c r="LC193" s="1220" t="str">
        <f t="shared" si="2121"/>
        <v>NH2 Nitrites</v>
      </c>
      <c r="LD193" s="1220" t="str">
        <f t="shared" si="2121"/>
        <v>P2O5</v>
      </c>
      <c r="LE193" s="1220" t="str">
        <f t="shared" si="2121"/>
        <v>PO4</v>
      </c>
      <c r="LF193" s="1220" t="str">
        <f t="shared" si="2121"/>
        <v>K2O</v>
      </c>
      <c r="LG193" s="1220" t="str">
        <f t="shared" si="2121"/>
        <v>MgO</v>
      </c>
      <c r="LH193" s="1220" t="str">
        <f t="shared" si="2121"/>
        <v>MgCo3</v>
      </c>
      <c r="LI193" s="1220" t="str">
        <f t="shared" si="2121"/>
        <v>CaO</v>
      </c>
      <c r="LJ193" s="1220" t="str">
        <f t="shared" si="2121"/>
        <v>CaCO3</v>
      </c>
      <c r="LK193" s="1220" t="str">
        <f t="shared" si="2121"/>
        <v>SO4</v>
      </c>
      <c r="LL193" s="1220" t="str">
        <f t="shared" si="2121"/>
        <v>SO3</v>
      </c>
      <c r="LM193" s="1220" t="str">
        <f t="shared" si="2121"/>
        <v>SiO2</v>
      </c>
      <c r="LN193" s="1220" t="str">
        <f t="shared" si="2121"/>
        <v>Si(OH)4</v>
      </c>
      <c r="LO193" s="1220" t="str">
        <f t="shared" si="2121"/>
        <v>N</v>
      </c>
      <c r="LP193" s="1220" t="str">
        <f t="shared" si="2121"/>
        <v>P</v>
      </c>
      <c r="LQ193" s="1220" t="str">
        <f t="shared" si="2121"/>
        <v>K</v>
      </c>
      <c r="LR193" s="1220" t="str">
        <f t="shared" si="2121"/>
        <v>MG</v>
      </c>
      <c r="LS193" s="1220" t="str">
        <f t="shared" si="2121"/>
        <v>CA</v>
      </c>
      <c r="LT193" s="1220" t="str">
        <f t="shared" si="2121"/>
        <v>S</v>
      </c>
      <c r="LU193" s="1220" t="str">
        <f t="shared" si="2121"/>
        <v>Si</v>
      </c>
      <c r="LV193" s="1220" t="str">
        <f t="shared" si="2121"/>
        <v>Co</v>
      </c>
      <c r="LW193" s="1220" t="str">
        <f t="shared" si="2121"/>
        <v>Fe</v>
      </c>
      <c r="LX193" s="1220" t="str">
        <f t="shared" si="2121"/>
        <v>Mn</v>
      </c>
      <c r="LY193" s="1220" t="str">
        <f t="shared" si="2121"/>
        <v>Mo</v>
      </c>
      <c r="LZ193" s="1220" t="str">
        <f t="shared" si="2121"/>
        <v>Zn</v>
      </c>
      <c r="MA193" s="1220" t="str">
        <f t="shared" si="2121"/>
        <v>B</v>
      </c>
      <c r="MB193" s="1220" t="str">
        <f t="shared" si="2121"/>
        <v>Cu</v>
      </c>
      <c r="MC193" s="1220" t="str">
        <f t="shared" si="2121"/>
        <v>Cl</v>
      </c>
      <c r="MD193" s="1220" t="str">
        <f t="shared" si="2121"/>
        <v>Na</v>
      </c>
      <c r="ME193" s="1220" t="str">
        <f t="shared" si="2121"/>
        <v>Humic</v>
      </c>
      <c r="MF193" s="1220" t="str">
        <f t="shared" si="2121"/>
        <v>Fulvic</v>
      </c>
      <c r="MG193" s="1220" t="str">
        <f t="shared" si="2121"/>
        <v xml:space="preserve"> B1</v>
      </c>
      <c r="MH193" s="1220" t="str">
        <f t="shared" si="2121"/>
        <v>EDTA</v>
      </c>
      <c r="MI193" s="1220" t="str">
        <f t="shared" si="2121"/>
        <v>DTPA</v>
      </c>
      <c r="MJ193" s="1220" t="str">
        <f t="shared" si="2121"/>
        <v>EDDHA</v>
      </c>
      <c r="MK193" s="1220" t="str">
        <f t="shared" si="2121"/>
        <v>F</v>
      </c>
      <c r="ML193" s="1220" t="str">
        <f t="shared" si="2121"/>
        <v>Cd</v>
      </c>
      <c r="MM193" s="1220" t="str">
        <f t="shared" si="2121"/>
        <v>Cr</v>
      </c>
      <c r="MN193" s="1220" t="str">
        <f t="shared" ref="MN193:MP193" si="2122">KN$318</f>
        <v>Al</v>
      </c>
      <c r="MO193" s="1220" t="str">
        <f t="shared" si="2122"/>
        <v>Pb</v>
      </c>
      <c r="MP193" s="1220" t="str">
        <f t="shared" si="2122"/>
        <v>Se</v>
      </c>
      <c r="MQ193" s="1220" t="str">
        <f>KQ$318</f>
        <v>Other</v>
      </c>
    </row>
    <row r="194" spans="1:355" s="317" customFormat="1" ht="15" hidden="1" customHeight="1" outlineLevel="1" thickTop="1" thickBot="1" x14ac:dyDescent="0.3">
      <c r="A194" s="380"/>
      <c r="B194" s="1928" t="str">
        <f>$B$34</f>
        <v>Expert Medium</v>
      </c>
      <c r="C194" s="1924"/>
      <c r="D194" s="653">
        <v>1</v>
      </c>
      <c r="E194" s="836"/>
      <c r="F194" s="319"/>
      <c r="G194" s="1928"/>
      <c r="H194" s="1924"/>
      <c r="I194" s="788"/>
      <c r="J194" s="836"/>
      <c r="K194" s="319"/>
      <c r="L194" s="782"/>
      <c r="M194" s="837">
        <f>((E190*L194)/1)*(D194)</f>
        <v>0</v>
      </c>
      <c r="N194" s="784">
        <f t="shared" si="2100"/>
        <v>0</v>
      </c>
      <c r="O194" s="1534"/>
      <c r="P194" s="789">
        <v>1.9</v>
      </c>
      <c r="Q194" s="837">
        <f>((E190*P194)/1)*(D194)</f>
        <v>57</v>
      </c>
      <c r="R194" s="784">
        <f t="shared" si="2101"/>
        <v>156.74554880996212</v>
      </c>
      <c r="S194" s="1534"/>
      <c r="T194" s="789">
        <v>3.8</v>
      </c>
      <c r="U194" s="837">
        <f>((E190*T194)/1)*(D194)</f>
        <v>114</v>
      </c>
      <c r="V194" s="784">
        <f t="shared" si="2102"/>
        <v>198.3963217107088</v>
      </c>
      <c r="W194" s="1534"/>
      <c r="X194" s="789">
        <v>2.8</v>
      </c>
      <c r="Y194" s="837">
        <f>((E190*X194)/1)*(D194)</f>
        <v>84</v>
      </c>
      <c r="Z194" s="784">
        <f t="shared" si="2103"/>
        <v>93.150115958670199</v>
      </c>
      <c r="AA194" s="1534"/>
      <c r="AB194" s="789">
        <v>6.8</v>
      </c>
      <c r="AC194" s="837">
        <f>((E190*AB194)/1)*(D194)</f>
        <v>204</v>
      </c>
      <c r="AD194" s="784">
        <f t="shared" si="2104"/>
        <v>282.18099414186213</v>
      </c>
      <c r="AE194" s="1534"/>
      <c r="AF194" s="789">
        <v>1.9</v>
      </c>
      <c r="AG194" s="837">
        <f>((E190*AF194)/1)*(D194)</f>
        <v>57</v>
      </c>
      <c r="AH194" s="784">
        <f t="shared" si="2105"/>
        <v>68.027114609745411</v>
      </c>
      <c r="AI194" s="1534"/>
      <c r="AJ194" s="789">
        <v>1.5</v>
      </c>
      <c r="AK194" s="837">
        <f>((E190*AJ194)/1)*(D194)</f>
        <v>45</v>
      </c>
      <c r="AL194" s="784">
        <f t="shared" si="2106"/>
        <v>17.151919643206099</v>
      </c>
      <c r="AM194" s="1534"/>
      <c r="AN194" s="789"/>
      <c r="AO194" s="838">
        <f>((E190*AN194)/1)*(D194)</f>
        <v>0</v>
      </c>
      <c r="AP194" s="784">
        <f t="shared" si="2107"/>
        <v>0</v>
      </c>
      <c r="AQ194" s="1534"/>
      <c r="AR194" s="789"/>
      <c r="AS194" s="837">
        <f>((E190*AR194)/1)*(D194)</f>
        <v>0</v>
      </c>
      <c r="AT194" s="784">
        <f t="shared" si="2108"/>
        <v>0</v>
      </c>
      <c r="AU194" s="1534"/>
      <c r="AV194" s="789"/>
      <c r="AW194" s="837">
        <f>((E190*AV194)/1)*(D194)</f>
        <v>0</v>
      </c>
      <c r="AX194" s="784">
        <f t="shared" si="2109"/>
        <v>0</v>
      </c>
      <c r="AY194" s="1534"/>
      <c r="AZ194" s="782">
        <v>0.5</v>
      </c>
      <c r="BA194" s="837">
        <f>((E190*AZ194)/1)*(D194)</f>
        <v>15</v>
      </c>
      <c r="BB194" s="784">
        <f t="shared" si="2110"/>
        <v>29.98678996036988</v>
      </c>
      <c r="BC194" s="649"/>
      <c r="BD194" s="840"/>
      <c r="BE194" s="837">
        <f>((E190*BD194)/1)*(D194)</f>
        <v>0</v>
      </c>
      <c r="BF194" s="319"/>
      <c r="BG194" s="880">
        <f t="shared" si="2111"/>
        <v>1.6912776096690496</v>
      </c>
      <c r="BH194" s="881">
        <f t="shared" si="2112"/>
        <v>1.7021541063665397</v>
      </c>
      <c r="BI194" s="786">
        <f t="shared" si="2113"/>
        <v>851.07705318326987</v>
      </c>
      <c r="BJ194" s="792"/>
      <c r="BK194" s="786">
        <f t="shared" si="2114"/>
        <v>1191.5078744565778</v>
      </c>
      <c r="BL194" s="1943" t="s">
        <v>1377</v>
      </c>
      <c r="BM194" s="1830"/>
      <c r="BN194" s="1944"/>
      <c r="BO194" s="1580"/>
      <c r="BP194" s="1580"/>
      <c r="BQ194" s="1484"/>
      <c r="BR194" s="734">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13.558454425363278</v>
      </c>
      <c r="BS194" s="692">
        <f t="shared" ref="BS194:BS202" si="2123">SUM(HA194:IQ194)*1000</f>
        <v>27.116908850726553</v>
      </c>
      <c r="BT194" s="693">
        <f>L191</f>
        <v>0.5</v>
      </c>
      <c r="BU194" s="1146" t="str">
        <f>$BU$14</f>
        <v>Grotek Gro-Silic</v>
      </c>
      <c r="BV194" s="1154" t="str">
        <f>$BV$14</f>
        <v>Defense (Slica)</v>
      </c>
      <c r="BW194" s="1239">
        <f>BW$14</f>
        <v>0</v>
      </c>
      <c r="BX194" s="1239">
        <f t="shared" ref="BX194:DM194" si="2124">BX$14</f>
        <v>0</v>
      </c>
      <c r="BY194" s="1239">
        <f t="shared" si="2124"/>
        <v>0</v>
      </c>
      <c r="BZ194" s="1240">
        <f t="shared" si="2124"/>
        <v>0</v>
      </c>
      <c r="CA194" s="1240">
        <f t="shared" si="2124"/>
        <v>0</v>
      </c>
      <c r="CB194" s="1241">
        <f t="shared" si="2124"/>
        <v>0</v>
      </c>
      <c r="CC194" s="1242">
        <f t="shared" si="2124"/>
        <v>0</v>
      </c>
      <c r="CD194" s="1242">
        <f t="shared" si="2124"/>
        <v>0</v>
      </c>
      <c r="CE194" s="1242">
        <f t="shared" si="2124"/>
        <v>0</v>
      </c>
      <c r="CF194" s="1242">
        <f t="shared" si="2124"/>
        <v>0</v>
      </c>
      <c r="CG194" s="1242">
        <f t="shared" si="2124"/>
        <v>0</v>
      </c>
      <c r="CH194" s="1242">
        <f t="shared" si="2124"/>
        <v>0</v>
      </c>
      <c r="CI194" s="1242">
        <f t="shared" si="2124"/>
        <v>0</v>
      </c>
      <c r="CJ194" s="1242">
        <f t="shared" si="2124"/>
        <v>0.44</v>
      </c>
      <c r="CK194" s="1239">
        <f t="shared" si="2124"/>
        <v>0</v>
      </c>
      <c r="CL194" s="1240">
        <f t="shared" si="2124"/>
        <v>0</v>
      </c>
      <c r="CM194" s="1241">
        <f t="shared" si="2124"/>
        <v>0</v>
      </c>
      <c r="CN194" s="1242">
        <f t="shared" si="2124"/>
        <v>0</v>
      </c>
      <c r="CO194" s="1242">
        <f t="shared" si="2124"/>
        <v>0</v>
      </c>
      <c r="CP194" s="1242">
        <f t="shared" si="2124"/>
        <v>0</v>
      </c>
      <c r="CQ194" s="1242">
        <f t="shared" si="2124"/>
        <v>0</v>
      </c>
      <c r="CR194" s="1243">
        <f t="shared" si="2124"/>
        <v>0</v>
      </c>
      <c r="CS194" s="1243">
        <f t="shared" si="2124"/>
        <v>0</v>
      </c>
      <c r="CT194" s="1243">
        <f t="shared" si="2124"/>
        <v>0</v>
      </c>
      <c r="CU194" s="1243">
        <f t="shared" si="2124"/>
        <v>1.5E-5</v>
      </c>
      <c r="CV194" s="1243">
        <f t="shared" si="2124"/>
        <v>0</v>
      </c>
      <c r="CW194" s="1243">
        <f t="shared" si="2124"/>
        <v>9.0000000000000006E-5</v>
      </c>
      <c r="CX194" s="1243">
        <f t="shared" si="2124"/>
        <v>0</v>
      </c>
      <c r="CY194" s="1243">
        <f t="shared" si="2124"/>
        <v>0</v>
      </c>
      <c r="CZ194" s="1244">
        <f t="shared" si="2124"/>
        <v>0</v>
      </c>
      <c r="DA194" s="1244">
        <f t="shared" si="2124"/>
        <v>0</v>
      </c>
      <c r="DB194" s="1244">
        <f t="shared" si="2124"/>
        <v>0</v>
      </c>
      <c r="DC194" s="1244">
        <f t="shared" si="2124"/>
        <v>0</v>
      </c>
      <c r="DD194" s="1244">
        <f t="shared" si="2124"/>
        <v>0</v>
      </c>
      <c r="DE194" s="1244">
        <f t="shared" si="2124"/>
        <v>0</v>
      </c>
      <c r="DF194" s="1244">
        <f t="shared" si="2124"/>
        <v>0</v>
      </c>
      <c r="DG194" s="1244">
        <f t="shared" si="2124"/>
        <v>0</v>
      </c>
      <c r="DH194" s="1244">
        <f t="shared" si="2124"/>
        <v>0</v>
      </c>
      <c r="DI194" s="1244">
        <f t="shared" si="2124"/>
        <v>0</v>
      </c>
      <c r="DJ194" s="1244">
        <f t="shared" si="2124"/>
        <v>0</v>
      </c>
      <c r="DK194" s="1244">
        <f t="shared" si="2124"/>
        <v>0</v>
      </c>
      <c r="DL194" s="1244">
        <f t="shared" si="2124"/>
        <v>0</v>
      </c>
      <c r="DM194" s="1244">
        <f t="shared" si="2124"/>
        <v>0</v>
      </c>
      <c r="DN194" s="933"/>
      <c r="DT194" s="739"/>
      <c r="EM194" s="898"/>
      <c r="EN194" s="898"/>
      <c r="EO194" s="898"/>
      <c r="EP194" s="898"/>
      <c r="EQ194" s="898"/>
      <c r="ER194" s="898"/>
      <c r="ES194" s="898"/>
      <c r="ET194" s="898"/>
      <c r="EU194" s="898"/>
      <c r="EV194" s="898"/>
      <c r="EW194" s="898"/>
      <c r="EX194" s="898"/>
      <c r="EY194" s="898"/>
      <c r="EZ194" s="1348" t="str">
        <f t="shared" ref="EZ194:EZ208" si="2125">BU194</f>
        <v>Grotek Gro-Silic</v>
      </c>
      <c r="FA194" s="1224">
        <f t="shared" ref="FA194:FA208" si="2126">SUM(BW194*$BT194)*BW$311</f>
        <v>0</v>
      </c>
      <c r="FB194" s="1224">
        <f t="shared" ref="FB194:FB208" si="2127">SUM(BX194*$BT194)*BX$311</f>
        <v>0</v>
      </c>
      <c r="FC194" s="1224">
        <f t="shared" ref="FC194:FC208" si="2128">SUM(BY194*$BT194)*BY$311</f>
        <v>0</v>
      </c>
      <c r="FD194" s="544">
        <f t="shared" ref="FD194:FD208" si="2129">SUM(BZ194*$BT194)*BZ$311</f>
        <v>0</v>
      </c>
      <c r="FE194" s="544">
        <f t="shared" ref="FE194:FE208" si="2130">SUM(CA194*$BT194)*CA$311</f>
        <v>0</v>
      </c>
      <c r="FF194" s="324">
        <f t="shared" ref="FF194:FF208" si="2131">SUM(CB194*$BT194)*CB$311</f>
        <v>0</v>
      </c>
      <c r="FG194" s="549">
        <f t="shared" ref="FG194:FG208" si="2132">SUM(CC194*$BT194)*CC$311</f>
        <v>0</v>
      </c>
      <c r="FH194" s="549">
        <f t="shared" ref="FH194:FH208" si="2133">SUM(CD194*$BT194)*CD$311</f>
        <v>0</v>
      </c>
      <c r="FI194" s="549">
        <f t="shared" ref="FI194:FI208" si="2134">SUM(CE194*$BT194)*CE$311</f>
        <v>0</v>
      </c>
      <c r="FJ194" s="549">
        <f t="shared" ref="FJ194:FJ208" si="2135">SUM(CF194*$BT194)*CF$311</f>
        <v>0</v>
      </c>
      <c r="FK194" s="549">
        <f t="shared" ref="FK194:FK208" si="2136">SUM(CG194*$BT194)*CG$311</f>
        <v>0</v>
      </c>
      <c r="FL194" s="549">
        <f t="shared" ref="FL194:FL208" si="2137">SUM(CH194*$BT194)*CH$311</f>
        <v>0</v>
      </c>
      <c r="FM194" s="549">
        <f t="shared" ref="FM194:FM208" si="2138">SUM(CI194*$BT194)*CI$311</f>
        <v>0</v>
      </c>
      <c r="FN194" s="549">
        <f t="shared" ref="FN194:FN208" si="2139">SUM(CJ194*$BT194)*CJ$311</f>
        <v>7.3260000000000006E-2</v>
      </c>
      <c r="FO194" s="1203">
        <f t="shared" ref="FO194:FO208" si="2140">SUM($CK194*$BT194) +$FA194 +$FB194+$FC194</f>
        <v>0</v>
      </c>
      <c r="FP194" s="544">
        <f t="shared" ref="FP194:FP208" si="2141">SUM($CL194*$BT194) +$FD194 +$FE194</f>
        <v>0</v>
      </c>
      <c r="FQ194" s="324">
        <f t="shared" ref="FQ194:FQ208" si="2142">SUM($CM194*$BT194) +$FF194</f>
        <v>0</v>
      </c>
      <c r="FR194" s="548">
        <f t="shared" ref="FR194:FR208" si="2143">SUM($CN194*$BT194) +$FG194+$FH194</f>
        <v>0</v>
      </c>
      <c r="FS194" s="548">
        <f t="shared" ref="FS194:FS208" si="2144">SUM($CO194*$BT194) +$FI194 +$FJ194</f>
        <v>0</v>
      </c>
      <c r="FT194" s="548">
        <f>SUM($CP194*$BT194) +$FK194+$FL194</f>
        <v>0</v>
      </c>
      <c r="FU194" s="548">
        <f t="shared" ref="FU194:FU208" si="2145">SUM($CQ194*$BT194) +$FM194 +$FN194</f>
        <v>7.3260000000000006E-2</v>
      </c>
      <c r="FV194" s="928">
        <f t="shared" ref="FV194:FV208" si="2146">SUM(CR194*$BT194)</f>
        <v>0</v>
      </c>
      <c r="FW194" s="928">
        <f t="shared" ref="FW194:FW208" si="2147">SUM(CS194*$BT194)</f>
        <v>0</v>
      </c>
      <c r="FX194" s="928">
        <f t="shared" ref="FX194:FX208" si="2148">SUM(CT194*$BT194)</f>
        <v>0</v>
      </c>
      <c r="FY194" s="928">
        <f t="shared" ref="FY194:FY208" si="2149">SUM(CU194*$BT194)</f>
        <v>7.5000000000000002E-6</v>
      </c>
      <c r="FZ194" s="928">
        <f t="shared" ref="FZ194:FZ208" si="2150">SUM(CV194*$BT194)</f>
        <v>0</v>
      </c>
      <c r="GA194" s="928">
        <f t="shared" ref="GA194:GA208" si="2151">SUM(CW194*$BT194)</f>
        <v>4.5000000000000003E-5</v>
      </c>
      <c r="GB194" s="928">
        <f t="shared" ref="GB194:GB208" si="2152">SUM(CX194*$BT194)</f>
        <v>0</v>
      </c>
      <c r="GC194" s="928">
        <f t="shared" ref="GC194:GC208" si="2153">SUM(CY194*$BT194)</f>
        <v>0</v>
      </c>
      <c r="GD194" s="326">
        <f t="shared" ref="GD194:GD208" si="2154">SUM(CZ194*$BT194)</f>
        <v>0</v>
      </c>
      <c r="GE194" s="326">
        <f t="shared" ref="GE194:GE208" si="2155">SUM(DA194*$BT194)</f>
        <v>0</v>
      </c>
      <c r="GF194" s="326">
        <f t="shared" ref="GF194:GF208" si="2156">SUM(DB194*$BT194)</f>
        <v>0</v>
      </c>
      <c r="GG194" s="326">
        <f t="shared" ref="GG194:GG208" si="2157">SUM(DC194*$BT194)</f>
        <v>0</v>
      </c>
      <c r="GH194" s="326">
        <f t="shared" ref="GH194:GH208" si="2158">SUM(DD194*$BT194)</f>
        <v>0</v>
      </c>
      <c r="GI194" s="326">
        <f t="shared" ref="GI194:GI208" si="2159">SUM(DE194*$BT194)</f>
        <v>0</v>
      </c>
      <c r="GJ194" s="326">
        <f t="shared" ref="GJ194:GJ208" si="2160">SUM(DF194*$BT194)</f>
        <v>0</v>
      </c>
      <c r="GK194" s="326">
        <f t="shared" ref="GK194:GK208" si="2161">SUM(DG194*$BT194)</f>
        <v>0</v>
      </c>
      <c r="GL194" s="326">
        <f t="shared" ref="GL194:GL208" si="2162">SUM(DH194*$BT194)</f>
        <v>0</v>
      </c>
      <c r="GM194" s="326">
        <f t="shared" ref="GM194:GM208" si="2163">SUM(DI194*$BT194)</f>
        <v>0</v>
      </c>
      <c r="GN194" s="326">
        <f t="shared" ref="GN194:GN208" si="2164">SUM(DJ194*$BT194)</f>
        <v>0</v>
      </c>
      <c r="GO194" s="326">
        <f t="shared" ref="GO194:GO208" si="2165">SUM(DK194*$BT194)</f>
        <v>0</v>
      </c>
      <c r="GP194" s="326">
        <f t="shared" ref="GP194:GP208" si="2166">SUM(DL194*$BT194)</f>
        <v>0</v>
      </c>
      <c r="GQ194" s="326">
        <f t="shared" ref="GQ194:GQ208" si="2167">SUM(DM194*$BT194)</f>
        <v>0</v>
      </c>
      <c r="GR194" s="899"/>
      <c r="GS194" s="899"/>
      <c r="GT194" s="899"/>
      <c r="GU194" s="899"/>
      <c r="GV194" s="899"/>
      <c r="GW194" s="899"/>
      <c r="GX194" s="899"/>
      <c r="GY194" s="899"/>
      <c r="GZ194" s="1374"/>
      <c r="HA194" s="1225">
        <f t="shared" ref="HA194:HA208" si="2168">SUM(LA194*($BT194/$HA$315)*BW$311)</f>
        <v>0</v>
      </c>
      <c r="HB194" s="1225">
        <f t="shared" ref="HB194:HB208" si="2169">SUM(LB194*($BT194/$HA$315)*BX$311)</f>
        <v>0</v>
      </c>
      <c r="HC194" s="1225">
        <f t="shared" ref="HC194:HC208" si="2170">SUM(LC194*($BT194/$HA$315)*BY$311)</f>
        <v>0</v>
      </c>
      <c r="HD194" s="542">
        <f t="shared" ref="HD194:HD208" si="2171">SUM(LD194*($BT194/$HA$315)*BZ$311)</f>
        <v>0</v>
      </c>
      <c r="HE194" s="542">
        <f t="shared" ref="HE194:HE208" si="2172">SUM(LE194*($BT194/$HA$315)*CA$311)</f>
        <v>0</v>
      </c>
      <c r="HF194" s="321">
        <f t="shared" ref="HF194:HF208" si="2173">SUM(LF194*($BT194/$HA$315)*CB$311)</f>
        <v>0</v>
      </c>
      <c r="HG194" s="547">
        <f t="shared" ref="HG194:HG208" si="2174">SUM(LG194*($BT194/$HA$315)*CC$311)</f>
        <v>0</v>
      </c>
      <c r="HH194" s="547">
        <f t="shared" ref="HH194:HH208" si="2175">SUM(LH194*($BT194/$HA$315)*CD$311)</f>
        <v>0</v>
      </c>
      <c r="HI194" s="547">
        <f t="shared" ref="HI194:HI208" si="2176">SUM(LI194*($BT194/$HA$315)*CE$311)</f>
        <v>0</v>
      </c>
      <c r="HJ194" s="547">
        <f t="shared" ref="HJ194:HJ208" si="2177">SUM(LJ194*($BT194/$HA$315)*CF$311)</f>
        <v>0</v>
      </c>
      <c r="HK194" s="547">
        <f t="shared" ref="HK194:HK208" si="2178">SUM(LK194*($BT194/$HA$315)*CG$311)</f>
        <v>0</v>
      </c>
      <c r="HL194" s="547">
        <f t="shared" ref="HL194:HL208" si="2179">SUM(LL194*($BT194/$HA$315)*CH$311)</f>
        <v>0</v>
      </c>
      <c r="HM194" s="547">
        <f t="shared" ref="HM194:HM208" si="2180">SUM(LM194*($BT194/$HA$315)*CI$311)</f>
        <v>0</v>
      </c>
      <c r="HN194" s="547">
        <f t="shared" ref="HN194:HN208" si="2181">SUM(LN194*($BT194/$HA$315)*CJ$311)</f>
        <v>2.709749009247028E-2</v>
      </c>
      <c r="HO194" s="1225">
        <f t="shared" ref="HO194:HO208" si="2182">SUM(LO194*($BT194/$HA$315))</f>
        <v>0</v>
      </c>
      <c r="HP194" s="542">
        <f t="shared" ref="HP194:HP208" si="2183">SUM(LP194*($BT194/$HA$315))</f>
        <v>0</v>
      </c>
      <c r="HQ194" s="321">
        <f t="shared" ref="HQ194:HQ208" si="2184">SUM(LQ194*($BT194/$HA$315))</f>
        <v>0</v>
      </c>
      <c r="HR194" s="547">
        <f t="shared" ref="HR194:HR208" si="2185">SUM(LR194*($BT194/$HA$315))</f>
        <v>0</v>
      </c>
      <c r="HS194" s="547">
        <f t="shared" ref="HS194:HS208" si="2186">SUM(LS194*($BT194/$HA$315))</f>
        <v>0</v>
      </c>
      <c r="HT194" s="547">
        <f t="shared" ref="HT194:HT208" si="2187">SUM(LT194*($BT194/$HA$315))</f>
        <v>0</v>
      </c>
      <c r="HU194" s="547">
        <f t="shared" ref="HU194:HU208" si="2188">SUM(LU194*($BT194/$HA$315))</f>
        <v>0</v>
      </c>
      <c r="HV194" s="931">
        <f t="shared" ref="HV194:HV208" si="2189">SUM(LV194*($BT194/$HA$315))</f>
        <v>0</v>
      </c>
      <c r="HW194" s="931">
        <f t="shared" ref="HW194:HW208" si="2190">SUM(LW194*($BT194/$HA$315))</f>
        <v>0</v>
      </c>
      <c r="HX194" s="931">
        <f t="shared" ref="HX194:HX208" si="2191">SUM(LX194*($BT194/$HA$315))</f>
        <v>0</v>
      </c>
      <c r="HY194" s="931">
        <f t="shared" ref="HY194:HY208" si="2192">SUM(LY194*($BT194/$HA$315))</f>
        <v>2.7741083223249669E-6</v>
      </c>
      <c r="HZ194" s="931">
        <f t="shared" ref="HZ194:HZ208" si="2193">SUM(LZ194*($BT194/$HA$315))</f>
        <v>0</v>
      </c>
      <c r="IA194" s="931">
        <f t="shared" ref="IA194:IA208" si="2194">SUM(MA194*($BT194/$HA$315))</f>
        <v>1.6644649933949801E-5</v>
      </c>
      <c r="IB194" s="931">
        <f t="shared" ref="IB194:IB208" si="2195">SUM(MB194*($BT194/$HA$315))</f>
        <v>0</v>
      </c>
      <c r="IC194" s="931">
        <f t="shared" ref="IC194:IC208" si="2196">SUM(MC194*($BT194/$HA$315))</f>
        <v>0</v>
      </c>
      <c r="ID194" s="1226">
        <f t="shared" ref="ID194:ID208" si="2197">SUM(MD194*($BT194/$HA$315))</f>
        <v>0</v>
      </c>
      <c r="IE194" s="1226">
        <f t="shared" ref="IE194:IE208" si="2198">SUM(ME194*($BT194/$HA$315))</f>
        <v>0</v>
      </c>
      <c r="IF194" s="1226">
        <f t="shared" ref="IF194:IF208" si="2199">SUM(MF194*($BT194/$HA$315))</f>
        <v>0</v>
      </c>
      <c r="IG194" s="1226">
        <f t="shared" ref="IG194:IG208" si="2200">SUM(MG194*($BT194/$HA$315))</f>
        <v>0</v>
      </c>
      <c r="IH194" s="1226">
        <f t="shared" ref="IH194:IH208" si="2201">SUM(MH194*($BT194/$HA$315))</f>
        <v>0</v>
      </c>
      <c r="II194" s="1226">
        <f t="shared" ref="II194:II208" si="2202">SUM(MI194*($BT194/$HA$315))</f>
        <v>0</v>
      </c>
      <c r="IJ194" s="1226">
        <f t="shared" ref="IJ194:IJ208" si="2203">SUM(MJ194*($BT194/$HA$315))</f>
        <v>0</v>
      </c>
      <c r="IK194" s="1226">
        <f t="shared" ref="IK194:IK208" si="2204">SUM(MK194*($BT194/$HA$315))</f>
        <v>0</v>
      </c>
      <c r="IL194" s="1226">
        <f t="shared" ref="IL194:IL208" si="2205">SUM(ML194*($BT194/$HA$315))</f>
        <v>0</v>
      </c>
      <c r="IM194" s="1226">
        <f t="shared" ref="IM194:IM208" si="2206">SUM(MM194*($BT194/$HA$315))</f>
        <v>0</v>
      </c>
      <c r="IN194" s="1226">
        <f t="shared" ref="IN194:IN208" si="2207">SUM(MN194*($BT194/$HA$315))</f>
        <v>0</v>
      </c>
      <c r="IO194" s="1226">
        <f t="shared" ref="IO194:IO208" si="2208">SUM(MO194*($BT194/$HA$315))</f>
        <v>0</v>
      </c>
      <c r="IP194" s="1226">
        <f t="shared" ref="IP194:IP208" si="2209">SUM(MP194*($BT194/$HA$315))</f>
        <v>0</v>
      </c>
      <c r="IQ194" s="1226">
        <f t="shared" ref="IQ194:IQ208" si="2210">SUM(MQ194*($BT194/$HA$315))</f>
        <v>0</v>
      </c>
      <c r="IR194" s="902"/>
      <c r="IS194" s="902"/>
      <c r="IT194" s="902"/>
      <c r="IU194" s="902"/>
      <c r="IV194" s="902"/>
      <c r="IW194" s="902"/>
      <c r="IX194" s="902"/>
      <c r="IY194" s="902"/>
      <c r="IZ194" s="1365"/>
      <c r="JA194" s="1231">
        <f t="shared" ref="JA194:KQ194" si="2211">SUM(BW194*$DP$14)</f>
        <v>0</v>
      </c>
      <c r="JB194" s="1231">
        <f t="shared" si="2211"/>
        <v>0</v>
      </c>
      <c r="JC194" s="1231">
        <f t="shared" si="2211"/>
        <v>0</v>
      </c>
      <c r="JD194" s="942">
        <f t="shared" si="2211"/>
        <v>0</v>
      </c>
      <c r="JE194" s="942">
        <f t="shared" si="2211"/>
        <v>0</v>
      </c>
      <c r="JF194" s="943">
        <f t="shared" si="2211"/>
        <v>0</v>
      </c>
      <c r="JG194" s="944">
        <f t="shared" si="2211"/>
        <v>0</v>
      </c>
      <c r="JH194" s="944">
        <f t="shared" si="2211"/>
        <v>0</v>
      </c>
      <c r="JI194" s="944">
        <f t="shared" si="2211"/>
        <v>0</v>
      </c>
      <c r="JJ194" s="944">
        <f t="shared" si="2211"/>
        <v>0</v>
      </c>
      <c r="JK194" s="944">
        <f t="shared" si="2211"/>
        <v>0</v>
      </c>
      <c r="JL194" s="944">
        <f t="shared" si="2211"/>
        <v>0</v>
      </c>
      <c r="JM194" s="944">
        <f t="shared" si="2211"/>
        <v>0</v>
      </c>
      <c r="JN194" s="944">
        <f t="shared" si="2211"/>
        <v>308</v>
      </c>
      <c r="JO194" s="1231">
        <f t="shared" si="2211"/>
        <v>0</v>
      </c>
      <c r="JP194" s="942">
        <f t="shared" si="2211"/>
        <v>0</v>
      </c>
      <c r="JQ194" s="943">
        <f t="shared" si="2211"/>
        <v>0</v>
      </c>
      <c r="JR194" s="944">
        <f t="shared" si="2211"/>
        <v>0</v>
      </c>
      <c r="JS194" s="944">
        <f t="shared" si="2211"/>
        <v>0</v>
      </c>
      <c r="JT194" s="944">
        <f t="shared" si="2211"/>
        <v>0</v>
      </c>
      <c r="JU194" s="944">
        <f t="shared" si="2211"/>
        <v>0</v>
      </c>
      <c r="JV194" s="945">
        <f t="shared" si="2211"/>
        <v>0</v>
      </c>
      <c r="JW194" s="945">
        <f t="shared" si="2211"/>
        <v>0</v>
      </c>
      <c r="JX194" s="945">
        <f t="shared" si="2211"/>
        <v>0</v>
      </c>
      <c r="JY194" s="945">
        <f t="shared" si="2211"/>
        <v>1.0500000000000001E-2</v>
      </c>
      <c r="JZ194" s="945">
        <f t="shared" si="2211"/>
        <v>0</v>
      </c>
      <c r="KA194" s="945">
        <f t="shared" si="2211"/>
        <v>6.3E-2</v>
      </c>
      <c r="KB194" s="945">
        <f t="shared" si="2211"/>
        <v>0</v>
      </c>
      <c r="KC194" s="945">
        <f t="shared" si="2211"/>
        <v>0</v>
      </c>
      <c r="KD194" s="946">
        <f t="shared" si="2211"/>
        <v>0</v>
      </c>
      <c r="KE194" s="946">
        <f t="shared" si="2211"/>
        <v>0</v>
      </c>
      <c r="KF194" s="946">
        <f t="shared" si="2211"/>
        <v>0</v>
      </c>
      <c r="KG194" s="946">
        <f t="shared" si="2211"/>
        <v>0</v>
      </c>
      <c r="KH194" s="946">
        <f t="shared" si="2211"/>
        <v>0</v>
      </c>
      <c r="KI194" s="946">
        <f t="shared" si="2211"/>
        <v>0</v>
      </c>
      <c r="KJ194" s="946">
        <f t="shared" si="2211"/>
        <v>0</v>
      </c>
      <c r="KK194" s="946">
        <f t="shared" si="2211"/>
        <v>0</v>
      </c>
      <c r="KL194" s="946">
        <f t="shared" si="2211"/>
        <v>0</v>
      </c>
      <c r="KM194" s="946">
        <f t="shared" si="2211"/>
        <v>0</v>
      </c>
      <c r="KN194" s="946">
        <f t="shared" si="2211"/>
        <v>0</v>
      </c>
      <c r="KO194" s="946">
        <f t="shared" si="2211"/>
        <v>0</v>
      </c>
      <c r="KP194" s="946">
        <f t="shared" si="2211"/>
        <v>0</v>
      </c>
      <c r="KQ194" s="946">
        <f t="shared" si="2211"/>
        <v>0</v>
      </c>
      <c r="KR194" s="898"/>
      <c r="KS194" s="898"/>
      <c r="KT194" s="898"/>
      <c r="KU194" s="898"/>
      <c r="KV194" s="898"/>
      <c r="KW194" s="898"/>
      <c r="KX194" s="898"/>
      <c r="KY194" s="898"/>
      <c r="KZ194" s="1363"/>
      <c r="LA194" s="1217">
        <f t="shared" ref="LA194:MM194" si="2212">SUM(JA194/$DO$14)</f>
        <v>0</v>
      </c>
      <c r="LB194" s="1217">
        <f t="shared" si="2212"/>
        <v>0</v>
      </c>
      <c r="LC194" s="1217">
        <f t="shared" si="2212"/>
        <v>0</v>
      </c>
      <c r="LD194" s="545">
        <f t="shared" si="2212"/>
        <v>0</v>
      </c>
      <c r="LE194" s="545">
        <f t="shared" si="2212"/>
        <v>0</v>
      </c>
      <c r="LF194" s="329">
        <f t="shared" si="2212"/>
        <v>0</v>
      </c>
      <c r="LG194" s="550">
        <f t="shared" si="2212"/>
        <v>0</v>
      </c>
      <c r="LH194" s="550">
        <f t="shared" si="2212"/>
        <v>0</v>
      </c>
      <c r="LI194" s="550">
        <f t="shared" si="2212"/>
        <v>0</v>
      </c>
      <c r="LJ194" s="550">
        <f t="shared" si="2212"/>
        <v>0</v>
      </c>
      <c r="LK194" s="550">
        <f t="shared" si="2212"/>
        <v>0</v>
      </c>
      <c r="LL194" s="550">
        <f t="shared" si="2212"/>
        <v>0</v>
      </c>
      <c r="LM194" s="550">
        <f t="shared" si="2212"/>
        <v>0</v>
      </c>
      <c r="LN194" s="550">
        <f t="shared" si="2212"/>
        <v>616</v>
      </c>
      <c r="LO194" s="1217">
        <f t="shared" si="2212"/>
        <v>0</v>
      </c>
      <c r="LP194" s="1217">
        <f t="shared" si="2212"/>
        <v>0</v>
      </c>
      <c r="LQ194" s="1217">
        <f t="shared" si="2212"/>
        <v>0</v>
      </c>
      <c r="LR194" s="550">
        <f t="shared" si="2212"/>
        <v>0</v>
      </c>
      <c r="LS194" s="550">
        <f t="shared" si="2212"/>
        <v>0</v>
      </c>
      <c r="LT194" s="550">
        <f t="shared" si="2212"/>
        <v>0</v>
      </c>
      <c r="LU194" s="550">
        <f t="shared" si="2212"/>
        <v>0</v>
      </c>
      <c r="LV194" s="932">
        <f t="shared" si="2212"/>
        <v>0</v>
      </c>
      <c r="LW194" s="932">
        <f t="shared" si="2212"/>
        <v>0</v>
      </c>
      <c r="LX194" s="932">
        <f t="shared" si="2212"/>
        <v>0</v>
      </c>
      <c r="LY194" s="932">
        <f t="shared" si="2212"/>
        <v>2.1000000000000001E-2</v>
      </c>
      <c r="LZ194" s="932">
        <f t="shared" si="2212"/>
        <v>0</v>
      </c>
      <c r="MA194" s="932">
        <f t="shared" si="2212"/>
        <v>0.126</v>
      </c>
      <c r="MB194" s="932">
        <f t="shared" si="2212"/>
        <v>0</v>
      </c>
      <c r="MC194" s="932">
        <f t="shared" si="2212"/>
        <v>0</v>
      </c>
      <c r="MD194" s="932">
        <f t="shared" si="2212"/>
        <v>0</v>
      </c>
      <c r="ME194" s="327">
        <f t="shared" si="2212"/>
        <v>0</v>
      </c>
      <c r="MF194" s="327">
        <f t="shared" si="2212"/>
        <v>0</v>
      </c>
      <c r="MG194" s="327">
        <f t="shared" si="2212"/>
        <v>0</v>
      </c>
      <c r="MH194" s="327">
        <f t="shared" si="2212"/>
        <v>0</v>
      </c>
      <c r="MI194" s="327">
        <f t="shared" si="2212"/>
        <v>0</v>
      </c>
      <c r="MJ194" s="327">
        <f t="shared" si="2212"/>
        <v>0</v>
      </c>
      <c r="MK194" s="327">
        <f t="shared" si="2212"/>
        <v>0</v>
      </c>
      <c r="ML194" s="327">
        <f t="shared" si="2212"/>
        <v>0</v>
      </c>
      <c r="MM194" s="327">
        <f t="shared" si="2212"/>
        <v>0</v>
      </c>
      <c r="MN194" s="327">
        <f t="shared" ref="MN194:MP194" si="2213">SUM(KN194/$DO$14)</f>
        <v>0</v>
      </c>
      <c r="MO194" s="327">
        <f t="shared" si="2213"/>
        <v>0</v>
      </c>
      <c r="MP194" s="327">
        <f t="shared" si="2213"/>
        <v>0</v>
      </c>
      <c r="MQ194" s="327">
        <f>SUM(KQ194/$DO$14)</f>
        <v>0</v>
      </c>
    </row>
    <row r="195" spans="1:355" s="317" customFormat="1" ht="15" hidden="1" customHeight="1" outlineLevel="1" thickTop="1" thickBot="1" x14ac:dyDescent="0.3">
      <c r="A195" s="380"/>
      <c r="B195" s="1923" t="str">
        <f>$B$35</f>
        <v>Expert Heavy</v>
      </c>
      <c r="C195" s="1924"/>
      <c r="D195" s="653">
        <v>1</v>
      </c>
      <c r="E195" s="841"/>
      <c r="F195" s="319"/>
      <c r="G195" s="1923"/>
      <c r="H195" s="1924"/>
      <c r="I195" s="781"/>
      <c r="J195" s="841"/>
      <c r="K195" s="319"/>
      <c r="L195" s="782"/>
      <c r="M195" s="842">
        <f>((E190*L195)/1)*(D195)</f>
        <v>0</v>
      </c>
      <c r="N195" s="784">
        <f t="shared" si="2100"/>
        <v>0</v>
      </c>
      <c r="O195" s="1534"/>
      <c r="P195" s="789">
        <v>2</v>
      </c>
      <c r="Q195" s="842">
        <f>((E190*P195)/1)*(D195)</f>
        <v>60</v>
      </c>
      <c r="R195" s="784">
        <f t="shared" si="2101"/>
        <v>164.99531453680223</v>
      </c>
      <c r="S195" s="1534"/>
      <c r="T195" s="789">
        <v>4.7</v>
      </c>
      <c r="U195" s="842">
        <f>((E190*T195)/1)*(D195)</f>
        <v>141</v>
      </c>
      <c r="V195" s="784">
        <f t="shared" si="2102"/>
        <v>245.38492422113987</v>
      </c>
      <c r="W195" s="1534"/>
      <c r="X195" s="789">
        <v>3.8</v>
      </c>
      <c r="Y195" s="842">
        <f>((E190*X195)/1)*(D195)</f>
        <v>114</v>
      </c>
      <c r="Z195" s="784">
        <f t="shared" si="2103"/>
        <v>126.41801451533813</v>
      </c>
      <c r="AA195" s="1534"/>
      <c r="AB195" s="789">
        <v>8.5</v>
      </c>
      <c r="AC195" s="842">
        <f>((E190*AB195)/1)*(D195)</f>
        <v>255</v>
      </c>
      <c r="AD195" s="784">
        <f t="shared" si="2104"/>
        <v>352.72624267732772</v>
      </c>
      <c r="AE195" s="1534"/>
      <c r="AF195" s="789">
        <v>2</v>
      </c>
      <c r="AG195" s="842">
        <f>((E190*AF195)/1)*(D195)</f>
        <v>60</v>
      </c>
      <c r="AH195" s="784">
        <f t="shared" si="2105"/>
        <v>71.607489062889911</v>
      </c>
      <c r="AI195" s="1534"/>
      <c r="AJ195" s="789">
        <v>2</v>
      </c>
      <c r="AK195" s="842">
        <f>((E190*AJ195)/1)*(D195)</f>
        <v>60</v>
      </c>
      <c r="AL195" s="784">
        <f t="shared" si="2106"/>
        <v>22.869226190941465</v>
      </c>
      <c r="AM195" s="1534"/>
      <c r="AN195" s="789"/>
      <c r="AO195" s="833">
        <f>((E190*AN195)/1)*(D195)</f>
        <v>0</v>
      </c>
      <c r="AP195" s="784">
        <f t="shared" si="2107"/>
        <v>0</v>
      </c>
      <c r="AQ195" s="1534"/>
      <c r="AR195" s="789"/>
      <c r="AS195" s="842">
        <f>((E190*AR195)/1)*(D195)</f>
        <v>0</v>
      </c>
      <c r="AT195" s="784">
        <f t="shared" si="2108"/>
        <v>0</v>
      </c>
      <c r="AU195" s="1534"/>
      <c r="AV195" s="789"/>
      <c r="AW195" s="842">
        <f>((E190*AV195)/1)*(D195)</f>
        <v>0</v>
      </c>
      <c r="AX195" s="784">
        <f t="shared" si="2109"/>
        <v>0</v>
      </c>
      <c r="AY195" s="1534"/>
      <c r="AZ195" s="782">
        <v>0.5</v>
      </c>
      <c r="BA195" s="842">
        <f>((E190*AZ195)/1)*(D195)</f>
        <v>15</v>
      </c>
      <c r="BB195" s="784">
        <f t="shared" si="2110"/>
        <v>29.98678996036988</v>
      </c>
      <c r="BC195" s="649"/>
      <c r="BD195" s="840"/>
      <c r="BE195" s="842">
        <f>((E190*BD195)/1)*(D195)</f>
        <v>0</v>
      </c>
      <c r="BF195" s="319"/>
      <c r="BG195" s="880">
        <f t="shared" si="2111"/>
        <v>2.0279760023296185</v>
      </c>
      <c r="BH195" s="881">
        <f t="shared" si="2112"/>
        <v>2.0388524990271084</v>
      </c>
      <c r="BI195" s="786">
        <f t="shared" si="2113"/>
        <v>1019.4262495135542</v>
      </c>
      <c r="BJ195" s="792"/>
      <c r="BK195" s="786">
        <f t="shared" si="2114"/>
        <v>1427.1967493189759</v>
      </c>
      <c r="BL195" s="1943" t="s">
        <v>1368</v>
      </c>
      <c r="BM195" s="1830"/>
      <c r="BN195" s="1944"/>
      <c r="BO195" s="1580"/>
      <c r="BP195" s="1580"/>
      <c r="BQ195" s="1484"/>
      <c r="BR195" s="734">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148.49578308312203</v>
      </c>
      <c r="BS195" s="692">
        <f t="shared" si="2123"/>
        <v>44.784442517132042</v>
      </c>
      <c r="BT195" s="693">
        <f>P191</f>
        <v>1.8</v>
      </c>
      <c r="BU195" s="1146" t="str">
        <f>$BU$15</f>
        <v>GH CALiMAGic</v>
      </c>
      <c r="BV195" s="1155" t="str">
        <f>$BV$15</f>
        <v>Vigor</v>
      </c>
      <c r="BW195" s="1239">
        <f>BW$15</f>
        <v>0</v>
      </c>
      <c r="BX195" s="1239">
        <f t="shared" ref="BX195:DM195" si="2214">BX$15</f>
        <v>0.01</v>
      </c>
      <c r="BY195" s="1239">
        <f t="shared" si="2214"/>
        <v>0</v>
      </c>
      <c r="BZ195" s="1240">
        <f t="shared" si="2214"/>
        <v>0</v>
      </c>
      <c r="CA195" s="1240">
        <f t="shared" si="2214"/>
        <v>0</v>
      </c>
      <c r="CB195" s="1241">
        <f t="shared" si="2214"/>
        <v>0</v>
      </c>
      <c r="CC195" s="1242">
        <f t="shared" si="2214"/>
        <v>0</v>
      </c>
      <c r="CD195" s="1242">
        <f t="shared" si="2214"/>
        <v>0</v>
      </c>
      <c r="CE195" s="1242">
        <f t="shared" si="2214"/>
        <v>0</v>
      </c>
      <c r="CF195" s="1242">
        <f t="shared" si="2214"/>
        <v>0</v>
      </c>
      <c r="CG195" s="1242">
        <f t="shared" si="2214"/>
        <v>0</v>
      </c>
      <c r="CH195" s="1242">
        <f t="shared" si="2214"/>
        <v>0</v>
      </c>
      <c r="CI195" s="1242">
        <f t="shared" si="2214"/>
        <v>0</v>
      </c>
      <c r="CJ195" s="1242">
        <f t="shared" si="2214"/>
        <v>0</v>
      </c>
      <c r="CK195" s="1239">
        <f t="shared" si="2214"/>
        <v>0</v>
      </c>
      <c r="CL195" s="1240">
        <f t="shared" si="2214"/>
        <v>0</v>
      </c>
      <c r="CM195" s="1241">
        <f t="shared" si="2214"/>
        <v>0</v>
      </c>
      <c r="CN195" s="1242">
        <f t="shared" si="2214"/>
        <v>1.4999999999999999E-2</v>
      </c>
      <c r="CO195" s="1242">
        <f t="shared" si="2214"/>
        <v>0.05</v>
      </c>
      <c r="CP195" s="1242">
        <f t="shared" si="2214"/>
        <v>0</v>
      </c>
      <c r="CQ195" s="1242">
        <f t="shared" si="2214"/>
        <v>0</v>
      </c>
      <c r="CR195" s="1243">
        <f t="shared" si="2214"/>
        <v>0</v>
      </c>
      <c r="CS195" s="1243">
        <f t="shared" si="2214"/>
        <v>1E-3</v>
      </c>
      <c r="CT195" s="1243">
        <f t="shared" si="2214"/>
        <v>0</v>
      </c>
      <c r="CU195" s="1243">
        <f t="shared" si="2214"/>
        <v>0</v>
      </c>
      <c r="CV195" s="1243">
        <f t="shared" si="2214"/>
        <v>0</v>
      </c>
      <c r="CW195" s="1243">
        <f t="shared" si="2214"/>
        <v>0</v>
      </c>
      <c r="CX195" s="1243">
        <f t="shared" si="2214"/>
        <v>0</v>
      </c>
      <c r="CY195" s="1243">
        <f t="shared" si="2214"/>
        <v>0</v>
      </c>
      <c r="CZ195" s="1244">
        <f t="shared" si="2214"/>
        <v>0</v>
      </c>
      <c r="DA195" s="1244">
        <f t="shared" si="2214"/>
        <v>0</v>
      </c>
      <c r="DB195" s="1244">
        <f t="shared" si="2214"/>
        <v>0</v>
      </c>
      <c r="DC195" s="1244">
        <f t="shared" si="2214"/>
        <v>0</v>
      </c>
      <c r="DD195" s="1244">
        <f t="shared" si="2214"/>
        <v>0</v>
      </c>
      <c r="DE195" s="1244">
        <f t="shared" si="2214"/>
        <v>0</v>
      </c>
      <c r="DF195" s="1244">
        <f t="shared" si="2214"/>
        <v>0</v>
      </c>
      <c r="DG195" s="1244">
        <f t="shared" si="2214"/>
        <v>0</v>
      </c>
      <c r="DH195" s="1244">
        <f t="shared" si="2214"/>
        <v>0</v>
      </c>
      <c r="DI195" s="1244">
        <f t="shared" si="2214"/>
        <v>0</v>
      </c>
      <c r="DJ195" s="1244">
        <f t="shared" si="2214"/>
        <v>0</v>
      </c>
      <c r="DK195" s="1244">
        <f t="shared" si="2214"/>
        <v>0</v>
      </c>
      <c r="DL195" s="1244">
        <f t="shared" si="2214"/>
        <v>0</v>
      </c>
      <c r="DM195" s="1244">
        <f t="shared" si="2214"/>
        <v>0</v>
      </c>
      <c r="DN195" s="933"/>
      <c r="DT195" s="739"/>
      <c r="EM195" s="898"/>
      <c r="EN195" s="898"/>
      <c r="EO195" s="898"/>
      <c r="EP195" s="898"/>
      <c r="EQ195" s="898"/>
      <c r="ER195" s="898"/>
      <c r="ES195" s="898"/>
      <c r="ET195" s="898"/>
      <c r="EU195" s="898"/>
      <c r="EV195" s="898"/>
      <c r="EW195" s="898"/>
      <c r="EX195" s="898"/>
      <c r="EY195" s="898"/>
      <c r="EZ195" s="1348" t="str">
        <f t="shared" si="2125"/>
        <v>GH CALiMAGic</v>
      </c>
      <c r="FA195" s="1224">
        <f t="shared" si="2126"/>
        <v>0</v>
      </c>
      <c r="FB195" s="1224">
        <f t="shared" si="2127"/>
        <v>1.8000000000000002E-2</v>
      </c>
      <c r="FC195" s="1224">
        <f t="shared" si="2128"/>
        <v>0</v>
      </c>
      <c r="FD195" s="544">
        <f t="shared" si="2129"/>
        <v>0</v>
      </c>
      <c r="FE195" s="544">
        <f t="shared" si="2130"/>
        <v>0</v>
      </c>
      <c r="FF195" s="324">
        <f t="shared" si="2131"/>
        <v>0</v>
      </c>
      <c r="FG195" s="549">
        <f t="shared" si="2132"/>
        <v>0</v>
      </c>
      <c r="FH195" s="549">
        <f t="shared" si="2133"/>
        <v>0</v>
      </c>
      <c r="FI195" s="549">
        <f t="shared" si="2134"/>
        <v>0</v>
      </c>
      <c r="FJ195" s="549">
        <f t="shared" si="2135"/>
        <v>0</v>
      </c>
      <c r="FK195" s="549">
        <f t="shared" si="2136"/>
        <v>0</v>
      </c>
      <c r="FL195" s="549">
        <f t="shared" si="2137"/>
        <v>0</v>
      </c>
      <c r="FM195" s="549">
        <f t="shared" si="2138"/>
        <v>0</v>
      </c>
      <c r="FN195" s="549">
        <f t="shared" si="2139"/>
        <v>0</v>
      </c>
      <c r="FO195" s="1203">
        <f t="shared" si="2140"/>
        <v>1.8000000000000002E-2</v>
      </c>
      <c r="FP195" s="544">
        <f t="shared" si="2141"/>
        <v>0</v>
      </c>
      <c r="FQ195" s="324">
        <f t="shared" si="2142"/>
        <v>0</v>
      </c>
      <c r="FR195" s="548">
        <f t="shared" si="2143"/>
        <v>2.7E-2</v>
      </c>
      <c r="FS195" s="548">
        <f t="shared" si="2144"/>
        <v>9.0000000000000011E-2</v>
      </c>
      <c r="FT195" s="548">
        <f t="shared" ref="FT195:FT208" si="2215">SUM($CP195*$BT195) +$FK195</f>
        <v>0</v>
      </c>
      <c r="FU195" s="548">
        <f t="shared" si="2145"/>
        <v>0</v>
      </c>
      <c r="FV195" s="928">
        <f t="shared" si="2146"/>
        <v>0</v>
      </c>
      <c r="FW195" s="928">
        <f t="shared" si="2147"/>
        <v>1.8000000000000002E-3</v>
      </c>
      <c r="FX195" s="928">
        <f t="shared" si="2148"/>
        <v>0</v>
      </c>
      <c r="FY195" s="928">
        <f t="shared" si="2149"/>
        <v>0</v>
      </c>
      <c r="FZ195" s="928">
        <f t="shared" si="2150"/>
        <v>0</v>
      </c>
      <c r="GA195" s="928">
        <f t="shared" si="2151"/>
        <v>0</v>
      </c>
      <c r="GB195" s="928">
        <f t="shared" si="2152"/>
        <v>0</v>
      </c>
      <c r="GC195" s="928">
        <f t="shared" si="2153"/>
        <v>0</v>
      </c>
      <c r="GD195" s="326">
        <f t="shared" si="2154"/>
        <v>0</v>
      </c>
      <c r="GE195" s="326">
        <f t="shared" si="2155"/>
        <v>0</v>
      </c>
      <c r="GF195" s="326">
        <f t="shared" si="2156"/>
        <v>0</v>
      </c>
      <c r="GG195" s="326">
        <f t="shared" si="2157"/>
        <v>0</v>
      </c>
      <c r="GH195" s="326">
        <f t="shared" si="2158"/>
        <v>0</v>
      </c>
      <c r="GI195" s="326">
        <f t="shared" si="2159"/>
        <v>0</v>
      </c>
      <c r="GJ195" s="326">
        <f t="shared" si="2160"/>
        <v>0</v>
      </c>
      <c r="GK195" s="326">
        <f t="shared" si="2161"/>
        <v>0</v>
      </c>
      <c r="GL195" s="326">
        <f t="shared" si="2162"/>
        <v>0</v>
      </c>
      <c r="GM195" s="326">
        <f t="shared" si="2163"/>
        <v>0</v>
      </c>
      <c r="GN195" s="326">
        <f t="shared" si="2164"/>
        <v>0</v>
      </c>
      <c r="GO195" s="326">
        <f t="shared" si="2165"/>
        <v>0</v>
      </c>
      <c r="GP195" s="326">
        <f t="shared" si="2166"/>
        <v>0</v>
      </c>
      <c r="GQ195" s="326">
        <f t="shared" si="2167"/>
        <v>0</v>
      </c>
      <c r="GR195" s="899"/>
      <c r="GS195" s="899"/>
      <c r="GT195" s="899"/>
      <c r="GU195" s="899"/>
      <c r="GV195" s="899"/>
      <c r="GW195" s="899"/>
      <c r="GX195" s="899"/>
      <c r="GY195" s="899"/>
      <c r="GZ195" s="1374"/>
      <c r="HA195" s="1225">
        <f t="shared" si="2168"/>
        <v>0</v>
      </c>
      <c r="HB195" s="1225">
        <f t="shared" si="2169"/>
        <v>5.8926898048857947E-3</v>
      </c>
      <c r="HC195" s="1225">
        <f t="shared" si="2170"/>
        <v>0</v>
      </c>
      <c r="HD195" s="542">
        <f t="shared" si="2171"/>
        <v>0</v>
      </c>
      <c r="HE195" s="542">
        <f t="shared" si="2172"/>
        <v>0</v>
      </c>
      <c r="HF195" s="321">
        <f t="shared" si="2173"/>
        <v>0</v>
      </c>
      <c r="HG195" s="547">
        <f t="shared" si="2174"/>
        <v>0</v>
      </c>
      <c r="HH195" s="547">
        <f t="shared" si="2175"/>
        <v>0</v>
      </c>
      <c r="HI195" s="547">
        <f t="shared" si="2176"/>
        <v>0</v>
      </c>
      <c r="HJ195" s="547">
        <f t="shared" si="2177"/>
        <v>0</v>
      </c>
      <c r="HK195" s="547">
        <f t="shared" si="2178"/>
        <v>0</v>
      </c>
      <c r="HL195" s="547">
        <f t="shared" si="2179"/>
        <v>0</v>
      </c>
      <c r="HM195" s="547">
        <f t="shared" si="2180"/>
        <v>0</v>
      </c>
      <c r="HN195" s="547">
        <f t="shared" si="2181"/>
        <v>0</v>
      </c>
      <c r="HO195" s="1225">
        <f t="shared" si="2182"/>
        <v>0</v>
      </c>
      <c r="HP195" s="542">
        <f t="shared" si="2183"/>
        <v>0</v>
      </c>
      <c r="HQ195" s="321">
        <f t="shared" si="2184"/>
        <v>0</v>
      </c>
      <c r="HR195" s="547">
        <f t="shared" si="2185"/>
        <v>8.839034707328693E-3</v>
      </c>
      <c r="HS195" s="547">
        <f t="shared" si="2186"/>
        <v>2.9463449024428975E-2</v>
      </c>
      <c r="HT195" s="547">
        <f t="shared" si="2187"/>
        <v>0</v>
      </c>
      <c r="HU195" s="547">
        <f t="shared" si="2188"/>
        <v>0</v>
      </c>
      <c r="HV195" s="931">
        <f t="shared" si="2189"/>
        <v>0</v>
      </c>
      <c r="HW195" s="931">
        <f t="shared" si="2190"/>
        <v>5.8926898048857954E-4</v>
      </c>
      <c r="HX195" s="931">
        <f t="shared" si="2191"/>
        <v>0</v>
      </c>
      <c r="HY195" s="931">
        <f t="shared" si="2192"/>
        <v>0</v>
      </c>
      <c r="HZ195" s="931">
        <f t="shared" si="2193"/>
        <v>0</v>
      </c>
      <c r="IA195" s="931">
        <f t="shared" si="2194"/>
        <v>0</v>
      </c>
      <c r="IB195" s="931">
        <f t="shared" si="2195"/>
        <v>0</v>
      </c>
      <c r="IC195" s="931">
        <f t="shared" si="2196"/>
        <v>0</v>
      </c>
      <c r="ID195" s="1226">
        <f t="shared" si="2197"/>
        <v>0</v>
      </c>
      <c r="IE195" s="1226">
        <f t="shared" si="2198"/>
        <v>0</v>
      </c>
      <c r="IF195" s="1226">
        <f t="shared" si="2199"/>
        <v>0</v>
      </c>
      <c r="IG195" s="1226">
        <f t="shared" si="2200"/>
        <v>0</v>
      </c>
      <c r="IH195" s="1226">
        <f t="shared" si="2201"/>
        <v>0</v>
      </c>
      <c r="II195" s="1226">
        <f t="shared" si="2202"/>
        <v>0</v>
      </c>
      <c r="IJ195" s="1226">
        <f t="shared" si="2203"/>
        <v>0</v>
      </c>
      <c r="IK195" s="1226">
        <f t="shared" si="2204"/>
        <v>0</v>
      </c>
      <c r="IL195" s="1226">
        <f t="shared" si="2205"/>
        <v>0</v>
      </c>
      <c r="IM195" s="1226">
        <f t="shared" si="2206"/>
        <v>0</v>
      </c>
      <c r="IN195" s="1226">
        <f t="shared" si="2207"/>
        <v>0</v>
      </c>
      <c r="IO195" s="1226">
        <f t="shared" si="2208"/>
        <v>0</v>
      </c>
      <c r="IP195" s="1226">
        <f t="shared" si="2209"/>
        <v>0</v>
      </c>
      <c r="IQ195" s="1226">
        <f t="shared" si="2210"/>
        <v>0</v>
      </c>
      <c r="IR195" s="902"/>
      <c r="IS195" s="902"/>
      <c r="IT195" s="902"/>
      <c r="IU195" s="902"/>
      <c r="IV195" s="902"/>
      <c r="IW195" s="902"/>
      <c r="IX195" s="902"/>
      <c r="IY195" s="902"/>
      <c r="IZ195" s="1365"/>
      <c r="JA195" s="1231">
        <f t="shared" ref="JA195:KQ195" si="2216">SUM(BW195*$DP$15)</f>
        <v>0</v>
      </c>
      <c r="JB195" s="1231">
        <f t="shared" si="2216"/>
        <v>46.9</v>
      </c>
      <c r="JC195" s="1231">
        <f t="shared" si="2216"/>
        <v>0</v>
      </c>
      <c r="JD195" s="942">
        <f t="shared" si="2216"/>
        <v>0</v>
      </c>
      <c r="JE195" s="942">
        <f t="shared" si="2216"/>
        <v>0</v>
      </c>
      <c r="JF195" s="943">
        <f t="shared" si="2216"/>
        <v>0</v>
      </c>
      <c r="JG195" s="944">
        <f t="shared" si="2216"/>
        <v>0</v>
      </c>
      <c r="JH195" s="944">
        <f t="shared" si="2216"/>
        <v>0</v>
      </c>
      <c r="JI195" s="944">
        <f t="shared" si="2216"/>
        <v>0</v>
      </c>
      <c r="JJ195" s="944">
        <f t="shared" si="2216"/>
        <v>0</v>
      </c>
      <c r="JK195" s="944">
        <f t="shared" si="2216"/>
        <v>0</v>
      </c>
      <c r="JL195" s="944">
        <f t="shared" si="2216"/>
        <v>0</v>
      </c>
      <c r="JM195" s="944">
        <f t="shared" si="2216"/>
        <v>0</v>
      </c>
      <c r="JN195" s="944">
        <f t="shared" si="2216"/>
        <v>0</v>
      </c>
      <c r="JO195" s="1231">
        <f t="shared" si="2216"/>
        <v>0</v>
      </c>
      <c r="JP195" s="942">
        <f t="shared" si="2216"/>
        <v>0</v>
      </c>
      <c r="JQ195" s="943">
        <f t="shared" si="2216"/>
        <v>0</v>
      </c>
      <c r="JR195" s="944">
        <f t="shared" si="2216"/>
        <v>70.349999999999994</v>
      </c>
      <c r="JS195" s="944">
        <f t="shared" si="2216"/>
        <v>234.5</v>
      </c>
      <c r="JT195" s="944">
        <f t="shared" si="2216"/>
        <v>0</v>
      </c>
      <c r="JU195" s="944">
        <f t="shared" si="2216"/>
        <v>0</v>
      </c>
      <c r="JV195" s="945">
        <f t="shared" si="2216"/>
        <v>0</v>
      </c>
      <c r="JW195" s="945">
        <f t="shared" si="2216"/>
        <v>4.6900000000000004</v>
      </c>
      <c r="JX195" s="945">
        <f t="shared" si="2216"/>
        <v>0</v>
      </c>
      <c r="JY195" s="945">
        <f t="shared" si="2216"/>
        <v>0</v>
      </c>
      <c r="JZ195" s="945">
        <f t="shared" si="2216"/>
        <v>0</v>
      </c>
      <c r="KA195" s="945">
        <f t="shared" si="2216"/>
        <v>0</v>
      </c>
      <c r="KB195" s="945">
        <f t="shared" si="2216"/>
        <v>0</v>
      </c>
      <c r="KC195" s="945">
        <f t="shared" si="2216"/>
        <v>0</v>
      </c>
      <c r="KD195" s="946">
        <f t="shared" si="2216"/>
        <v>0</v>
      </c>
      <c r="KE195" s="946">
        <f t="shared" si="2216"/>
        <v>0</v>
      </c>
      <c r="KF195" s="946">
        <f t="shared" si="2216"/>
        <v>0</v>
      </c>
      <c r="KG195" s="946">
        <f t="shared" si="2216"/>
        <v>0</v>
      </c>
      <c r="KH195" s="946">
        <f t="shared" si="2216"/>
        <v>0</v>
      </c>
      <c r="KI195" s="946">
        <f t="shared" si="2216"/>
        <v>0</v>
      </c>
      <c r="KJ195" s="946">
        <f t="shared" si="2216"/>
        <v>0</v>
      </c>
      <c r="KK195" s="946">
        <f t="shared" si="2216"/>
        <v>0</v>
      </c>
      <c r="KL195" s="946">
        <f t="shared" si="2216"/>
        <v>0</v>
      </c>
      <c r="KM195" s="946">
        <f t="shared" si="2216"/>
        <v>0</v>
      </c>
      <c r="KN195" s="946">
        <f t="shared" si="2216"/>
        <v>0</v>
      </c>
      <c r="KO195" s="946">
        <f t="shared" si="2216"/>
        <v>0</v>
      </c>
      <c r="KP195" s="946">
        <f t="shared" si="2216"/>
        <v>0</v>
      </c>
      <c r="KQ195" s="946">
        <f t="shared" si="2216"/>
        <v>0</v>
      </c>
      <c r="KR195" s="898"/>
      <c r="KS195" s="898"/>
      <c r="KT195" s="898"/>
      <c r="KU195" s="898"/>
      <c r="KV195" s="898"/>
      <c r="KW195" s="898"/>
      <c r="KX195" s="898"/>
      <c r="KY195" s="898"/>
      <c r="KZ195" s="1363"/>
      <c r="LA195" s="1217">
        <f t="shared" ref="LA195:MM195" si="2217">SUM(JA195/$DO$15)</f>
        <v>0</v>
      </c>
      <c r="LB195" s="1217">
        <f t="shared" si="2217"/>
        <v>12.391017173051518</v>
      </c>
      <c r="LC195" s="1217">
        <f t="shared" si="2217"/>
        <v>0</v>
      </c>
      <c r="LD195" s="545">
        <f t="shared" si="2217"/>
        <v>0</v>
      </c>
      <c r="LE195" s="545">
        <f t="shared" si="2217"/>
        <v>0</v>
      </c>
      <c r="LF195" s="329">
        <f t="shared" si="2217"/>
        <v>0</v>
      </c>
      <c r="LG195" s="550">
        <f t="shared" si="2217"/>
        <v>0</v>
      </c>
      <c r="LH195" s="550">
        <f t="shared" si="2217"/>
        <v>0</v>
      </c>
      <c r="LI195" s="550">
        <f t="shared" si="2217"/>
        <v>0</v>
      </c>
      <c r="LJ195" s="550">
        <f t="shared" si="2217"/>
        <v>0</v>
      </c>
      <c r="LK195" s="550">
        <f t="shared" si="2217"/>
        <v>0</v>
      </c>
      <c r="LL195" s="550">
        <f t="shared" si="2217"/>
        <v>0</v>
      </c>
      <c r="LM195" s="550">
        <f t="shared" si="2217"/>
        <v>0</v>
      </c>
      <c r="LN195" s="550">
        <f t="shared" si="2217"/>
        <v>0</v>
      </c>
      <c r="LO195" s="1217">
        <f t="shared" si="2217"/>
        <v>0</v>
      </c>
      <c r="LP195" s="1217">
        <f t="shared" si="2217"/>
        <v>0</v>
      </c>
      <c r="LQ195" s="1217">
        <f t="shared" si="2217"/>
        <v>0</v>
      </c>
      <c r="LR195" s="550">
        <f t="shared" si="2217"/>
        <v>18.586525759577277</v>
      </c>
      <c r="LS195" s="550">
        <f t="shared" si="2217"/>
        <v>61.955085865257594</v>
      </c>
      <c r="LT195" s="550">
        <f t="shared" si="2217"/>
        <v>0</v>
      </c>
      <c r="LU195" s="550">
        <f t="shared" si="2217"/>
        <v>0</v>
      </c>
      <c r="LV195" s="932">
        <f t="shared" si="2217"/>
        <v>0</v>
      </c>
      <c r="LW195" s="932">
        <f t="shared" si="2217"/>
        <v>1.239101717305152</v>
      </c>
      <c r="LX195" s="932">
        <f t="shared" si="2217"/>
        <v>0</v>
      </c>
      <c r="LY195" s="932">
        <f t="shared" si="2217"/>
        <v>0</v>
      </c>
      <c r="LZ195" s="932">
        <f t="shared" si="2217"/>
        <v>0</v>
      </c>
      <c r="MA195" s="932">
        <f t="shared" si="2217"/>
        <v>0</v>
      </c>
      <c r="MB195" s="932">
        <f t="shared" si="2217"/>
        <v>0</v>
      </c>
      <c r="MC195" s="932">
        <f t="shared" si="2217"/>
        <v>0</v>
      </c>
      <c r="MD195" s="932">
        <f t="shared" si="2217"/>
        <v>0</v>
      </c>
      <c r="ME195" s="327">
        <f t="shared" si="2217"/>
        <v>0</v>
      </c>
      <c r="MF195" s="327">
        <f t="shared" si="2217"/>
        <v>0</v>
      </c>
      <c r="MG195" s="327">
        <f t="shared" si="2217"/>
        <v>0</v>
      </c>
      <c r="MH195" s="327">
        <f t="shared" si="2217"/>
        <v>0</v>
      </c>
      <c r="MI195" s="327">
        <f t="shared" si="2217"/>
        <v>0</v>
      </c>
      <c r="MJ195" s="327">
        <f t="shared" si="2217"/>
        <v>0</v>
      </c>
      <c r="MK195" s="327">
        <f t="shared" si="2217"/>
        <v>0</v>
      </c>
      <c r="ML195" s="327">
        <f t="shared" si="2217"/>
        <v>0</v>
      </c>
      <c r="MM195" s="327">
        <f t="shared" si="2217"/>
        <v>0</v>
      </c>
      <c r="MN195" s="327">
        <f t="shared" ref="MN195:MP195" si="2218">SUM(KN195/$DO$15)</f>
        <v>0</v>
      </c>
      <c r="MO195" s="327">
        <f t="shared" si="2218"/>
        <v>0</v>
      </c>
      <c r="MP195" s="327">
        <f t="shared" si="2218"/>
        <v>0</v>
      </c>
      <c r="MQ195" s="327">
        <f>SUM(KQ195/$DO$15)</f>
        <v>0</v>
      </c>
    </row>
    <row r="196" spans="1:355" s="317" customFormat="1" ht="15" hidden="1" customHeight="1" outlineLevel="1" thickTop="1" thickBot="1" x14ac:dyDescent="0.3">
      <c r="A196" s="380"/>
      <c r="B196" s="1928" t="str">
        <f>$B$36</f>
        <v>Full Light</v>
      </c>
      <c r="C196" s="1924"/>
      <c r="D196" s="653">
        <v>1</v>
      </c>
      <c r="E196" s="836"/>
      <c r="F196" s="319"/>
      <c r="G196" s="1928"/>
      <c r="H196" s="1924"/>
      <c r="I196" s="788"/>
      <c r="J196" s="836"/>
      <c r="K196" s="319"/>
      <c r="L196" s="782"/>
      <c r="M196" s="837">
        <f>((E190*L196)/1)*(D196)</f>
        <v>0</v>
      </c>
      <c r="N196" s="784">
        <f t="shared" si="2100"/>
        <v>0</v>
      </c>
      <c r="O196" s="1534"/>
      <c r="P196" s="789">
        <v>1.8</v>
      </c>
      <c r="Q196" s="837">
        <f>((E190*P196)/1)*(D196)</f>
        <v>54</v>
      </c>
      <c r="R196" s="784">
        <f t="shared" si="2101"/>
        <v>148.49578308312201</v>
      </c>
      <c r="S196" s="1534"/>
      <c r="T196" s="789">
        <v>2.7</v>
      </c>
      <c r="U196" s="837">
        <f>((E190*T196)/1)*(D196)</f>
        <v>81</v>
      </c>
      <c r="V196" s="784">
        <f t="shared" si="2102"/>
        <v>140.96580753129311</v>
      </c>
      <c r="W196" s="1534"/>
      <c r="X196" s="789">
        <v>4</v>
      </c>
      <c r="Y196" s="837">
        <f>((E190*X196)/1)*(D196)</f>
        <v>120</v>
      </c>
      <c r="Z196" s="784">
        <f t="shared" si="2103"/>
        <v>133.07159422667172</v>
      </c>
      <c r="AA196" s="1534"/>
      <c r="AB196" s="789">
        <v>5.3</v>
      </c>
      <c r="AC196" s="837">
        <f>((E190*AB196)/1)*(D196)</f>
        <v>159</v>
      </c>
      <c r="AD196" s="784">
        <f t="shared" si="2104"/>
        <v>219.93518661056902</v>
      </c>
      <c r="AE196" s="1534"/>
      <c r="AF196" s="789">
        <v>1</v>
      </c>
      <c r="AG196" s="837">
        <f>((E190*AF196)/1)*(D196)</f>
        <v>30</v>
      </c>
      <c r="AH196" s="784">
        <f t="shared" si="2105"/>
        <v>35.803744531444956</v>
      </c>
      <c r="AI196" s="1534"/>
      <c r="AJ196" s="789">
        <v>1</v>
      </c>
      <c r="AK196" s="837">
        <f>((E190*AJ196)/1)*(D196)</f>
        <v>30</v>
      </c>
      <c r="AL196" s="784">
        <f t="shared" si="2106"/>
        <v>11.434613095470732</v>
      </c>
      <c r="AM196" s="1534"/>
      <c r="AN196" s="789"/>
      <c r="AO196" s="838">
        <f>((E190*AN196)/1)*(D196)</f>
        <v>0</v>
      </c>
      <c r="AP196" s="784">
        <f t="shared" si="2107"/>
        <v>0</v>
      </c>
      <c r="AQ196" s="1534"/>
      <c r="AR196" s="789"/>
      <c r="AS196" s="837">
        <f>((E190*AR196)/1)*(D196)</f>
        <v>0</v>
      </c>
      <c r="AT196" s="784">
        <f t="shared" si="2108"/>
        <v>0</v>
      </c>
      <c r="AU196" s="1534"/>
      <c r="AV196" s="789"/>
      <c r="AW196" s="837">
        <f>((E190*AV196)/1)*(D196)</f>
        <v>0</v>
      </c>
      <c r="AX196" s="784">
        <f t="shared" si="2109"/>
        <v>0</v>
      </c>
      <c r="AY196" s="1534"/>
      <c r="AZ196" s="782">
        <v>0.5</v>
      </c>
      <c r="BA196" s="837">
        <f>((E190*AZ196)/1)*(D196)</f>
        <v>15</v>
      </c>
      <c r="BB196" s="784">
        <f t="shared" si="2110"/>
        <v>29.98678996036988</v>
      </c>
      <c r="BC196" s="649"/>
      <c r="BD196" s="840"/>
      <c r="BE196" s="837">
        <f>((E190*BD196)/1)*(D196)</f>
        <v>0</v>
      </c>
      <c r="BF196" s="319"/>
      <c r="BG196" s="880">
        <f t="shared" si="2111"/>
        <v>1.4393870380778828</v>
      </c>
      <c r="BH196" s="881">
        <f t="shared" si="2112"/>
        <v>1.450263534775373</v>
      </c>
      <c r="BI196" s="786">
        <f t="shared" si="2113"/>
        <v>725.13176738768652</v>
      </c>
      <c r="BJ196" s="792"/>
      <c r="BK196" s="786">
        <f t="shared" si="2114"/>
        <v>1015.1844743427611</v>
      </c>
      <c r="BL196" s="1948" t="s">
        <v>1362</v>
      </c>
      <c r="BM196" s="1949"/>
      <c r="BN196" s="1950"/>
      <c r="BO196" s="1580"/>
      <c r="BP196" s="1580"/>
      <c r="BQ196" s="1484"/>
      <c r="BR196" s="734">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198.39632171070883</v>
      </c>
      <c r="BS196" s="692">
        <f t="shared" si="2123"/>
        <v>136.46095492706556</v>
      </c>
      <c r="BT196" s="693">
        <f>T191</f>
        <v>3.8</v>
      </c>
      <c r="BU196" s="1146" t="str">
        <f>$BU$16</f>
        <v>GH FloraMicro</v>
      </c>
      <c r="BV196" s="1156" t="str">
        <f>$BV$16</f>
        <v>Micro</v>
      </c>
      <c r="BW196" s="1239">
        <f>BW$16</f>
        <v>3.0000000000000001E-3</v>
      </c>
      <c r="BX196" s="1239">
        <f t="shared" ref="BX196:DM196" si="2219">BX$16</f>
        <v>4.7E-2</v>
      </c>
      <c r="BY196" s="1239">
        <f t="shared" si="2219"/>
        <v>0</v>
      </c>
      <c r="BZ196" s="1240">
        <f t="shared" si="2219"/>
        <v>0</v>
      </c>
      <c r="CA196" s="1240">
        <f t="shared" si="2219"/>
        <v>0</v>
      </c>
      <c r="CB196" s="1241">
        <f t="shared" si="2219"/>
        <v>0.01</v>
      </c>
      <c r="CC196" s="1242">
        <f t="shared" si="2219"/>
        <v>0</v>
      </c>
      <c r="CD196" s="1242">
        <f t="shared" si="2219"/>
        <v>0</v>
      </c>
      <c r="CE196" s="1242">
        <f t="shared" si="2219"/>
        <v>0</v>
      </c>
      <c r="CF196" s="1242">
        <f t="shared" si="2219"/>
        <v>0</v>
      </c>
      <c r="CG196" s="1242">
        <f t="shared" si="2219"/>
        <v>0</v>
      </c>
      <c r="CH196" s="1242">
        <f t="shared" si="2219"/>
        <v>0</v>
      </c>
      <c r="CI196" s="1242">
        <f t="shared" si="2219"/>
        <v>0</v>
      </c>
      <c r="CJ196" s="1242">
        <f t="shared" si="2219"/>
        <v>0</v>
      </c>
      <c r="CK196" s="1239">
        <f t="shared" si="2219"/>
        <v>0</v>
      </c>
      <c r="CL196" s="1240">
        <f t="shared" si="2219"/>
        <v>0</v>
      </c>
      <c r="CM196" s="1241">
        <f t="shared" si="2219"/>
        <v>0</v>
      </c>
      <c r="CN196" s="1242">
        <f t="shared" si="2219"/>
        <v>0</v>
      </c>
      <c r="CO196" s="1242">
        <f t="shared" si="2219"/>
        <v>0.05</v>
      </c>
      <c r="CP196" s="1242">
        <f t="shared" si="2219"/>
        <v>0</v>
      </c>
      <c r="CQ196" s="1242">
        <f t="shared" si="2219"/>
        <v>0</v>
      </c>
      <c r="CR196" s="1243">
        <f t="shared" si="2219"/>
        <v>5.0000000000000004E-6</v>
      </c>
      <c r="CS196" s="1243">
        <f t="shared" si="2219"/>
        <v>1E-3</v>
      </c>
      <c r="CT196" s="1243">
        <f t="shared" si="2219"/>
        <v>5.0000000000000001E-4</v>
      </c>
      <c r="CU196" s="1243">
        <f t="shared" si="2219"/>
        <v>7.9999999999999996E-6</v>
      </c>
      <c r="CV196" s="1243">
        <f t="shared" si="2219"/>
        <v>1.4999999999999999E-4</v>
      </c>
      <c r="CW196" s="1243">
        <f t="shared" si="2219"/>
        <v>1E-4</v>
      </c>
      <c r="CX196" s="1243">
        <f t="shared" si="2219"/>
        <v>1E-4</v>
      </c>
      <c r="CY196" s="1243">
        <f t="shared" si="2219"/>
        <v>0</v>
      </c>
      <c r="CZ196" s="1244">
        <f t="shared" si="2219"/>
        <v>0</v>
      </c>
      <c r="DA196" s="1244">
        <f t="shared" si="2219"/>
        <v>0</v>
      </c>
      <c r="DB196" s="1244">
        <f t="shared" si="2219"/>
        <v>0</v>
      </c>
      <c r="DC196" s="1244">
        <f t="shared" si="2219"/>
        <v>0</v>
      </c>
      <c r="DD196" s="1244">
        <f t="shared" si="2219"/>
        <v>0</v>
      </c>
      <c r="DE196" s="1244">
        <f t="shared" si="2219"/>
        <v>0</v>
      </c>
      <c r="DF196" s="1244">
        <f t="shared" si="2219"/>
        <v>0</v>
      </c>
      <c r="DG196" s="1244">
        <f t="shared" si="2219"/>
        <v>0</v>
      </c>
      <c r="DH196" s="1244">
        <f t="shared" si="2219"/>
        <v>0</v>
      </c>
      <c r="DI196" s="1244">
        <f t="shared" si="2219"/>
        <v>0</v>
      </c>
      <c r="DJ196" s="1244">
        <f t="shared" si="2219"/>
        <v>0</v>
      </c>
      <c r="DK196" s="1244">
        <f t="shared" si="2219"/>
        <v>0</v>
      </c>
      <c r="DL196" s="1244">
        <f t="shared" si="2219"/>
        <v>0</v>
      </c>
      <c r="DM196" s="1244">
        <f t="shared" si="2219"/>
        <v>0</v>
      </c>
      <c r="DN196" s="933"/>
      <c r="DT196" s="739"/>
      <c r="EM196" s="898"/>
      <c r="EN196" s="898"/>
      <c r="EO196" s="898"/>
      <c r="EP196" s="898"/>
      <c r="EQ196" s="898"/>
      <c r="ER196" s="898"/>
      <c r="ES196" s="898"/>
      <c r="ET196" s="898"/>
      <c r="EU196" s="898"/>
      <c r="EV196" s="898"/>
      <c r="EW196" s="898"/>
      <c r="EX196" s="898"/>
      <c r="EY196" s="898"/>
      <c r="EZ196" s="1348" t="str">
        <f t="shared" si="2125"/>
        <v>GH FloraMicro</v>
      </c>
      <c r="FA196" s="1224">
        <f t="shared" si="2126"/>
        <v>1.14E-2</v>
      </c>
      <c r="FB196" s="1224">
        <f t="shared" si="2127"/>
        <v>0.17859999999999998</v>
      </c>
      <c r="FC196" s="1224">
        <f t="shared" si="2128"/>
        <v>0</v>
      </c>
      <c r="FD196" s="544">
        <f t="shared" si="2129"/>
        <v>0</v>
      </c>
      <c r="FE196" s="544">
        <f t="shared" si="2130"/>
        <v>0</v>
      </c>
      <c r="FF196" s="324">
        <f t="shared" si="2131"/>
        <v>3.1543799999999997E-2</v>
      </c>
      <c r="FG196" s="549">
        <f t="shared" si="2132"/>
        <v>0</v>
      </c>
      <c r="FH196" s="549">
        <f t="shared" si="2133"/>
        <v>0</v>
      </c>
      <c r="FI196" s="549">
        <f t="shared" si="2134"/>
        <v>0</v>
      </c>
      <c r="FJ196" s="549">
        <f t="shared" si="2135"/>
        <v>0</v>
      </c>
      <c r="FK196" s="549">
        <f t="shared" si="2136"/>
        <v>0</v>
      </c>
      <c r="FL196" s="549">
        <f t="shared" si="2137"/>
        <v>0</v>
      </c>
      <c r="FM196" s="549">
        <f t="shared" si="2138"/>
        <v>0</v>
      </c>
      <c r="FN196" s="549">
        <f t="shared" si="2139"/>
        <v>0</v>
      </c>
      <c r="FO196" s="1203">
        <f t="shared" si="2140"/>
        <v>0.18999999999999997</v>
      </c>
      <c r="FP196" s="544">
        <f t="shared" si="2141"/>
        <v>0</v>
      </c>
      <c r="FQ196" s="324">
        <f t="shared" si="2142"/>
        <v>3.1543799999999997E-2</v>
      </c>
      <c r="FR196" s="548">
        <f t="shared" si="2143"/>
        <v>0</v>
      </c>
      <c r="FS196" s="548">
        <f t="shared" si="2144"/>
        <v>0.19</v>
      </c>
      <c r="FT196" s="548">
        <f t="shared" si="2215"/>
        <v>0</v>
      </c>
      <c r="FU196" s="548">
        <f t="shared" si="2145"/>
        <v>0</v>
      </c>
      <c r="FV196" s="928">
        <f t="shared" si="2146"/>
        <v>1.9000000000000001E-5</v>
      </c>
      <c r="FW196" s="928">
        <f t="shared" si="2147"/>
        <v>3.8E-3</v>
      </c>
      <c r="FX196" s="928">
        <f t="shared" si="2148"/>
        <v>1.9E-3</v>
      </c>
      <c r="FY196" s="928">
        <f t="shared" si="2149"/>
        <v>3.0399999999999997E-5</v>
      </c>
      <c r="FZ196" s="928">
        <f t="shared" si="2150"/>
        <v>5.6999999999999998E-4</v>
      </c>
      <c r="GA196" s="928">
        <f t="shared" si="2151"/>
        <v>3.8000000000000002E-4</v>
      </c>
      <c r="GB196" s="928">
        <f t="shared" si="2152"/>
        <v>3.8000000000000002E-4</v>
      </c>
      <c r="GC196" s="928">
        <f t="shared" si="2153"/>
        <v>0</v>
      </c>
      <c r="GD196" s="326">
        <f t="shared" si="2154"/>
        <v>0</v>
      </c>
      <c r="GE196" s="326">
        <f t="shared" si="2155"/>
        <v>0</v>
      </c>
      <c r="GF196" s="326">
        <f t="shared" si="2156"/>
        <v>0</v>
      </c>
      <c r="GG196" s="326">
        <f t="shared" si="2157"/>
        <v>0</v>
      </c>
      <c r="GH196" s="326">
        <f t="shared" si="2158"/>
        <v>0</v>
      </c>
      <c r="GI196" s="326">
        <f t="shared" si="2159"/>
        <v>0</v>
      </c>
      <c r="GJ196" s="326">
        <f t="shared" si="2160"/>
        <v>0</v>
      </c>
      <c r="GK196" s="326">
        <f t="shared" si="2161"/>
        <v>0</v>
      </c>
      <c r="GL196" s="326">
        <f t="shared" si="2162"/>
        <v>0</v>
      </c>
      <c r="GM196" s="326">
        <f t="shared" si="2163"/>
        <v>0</v>
      </c>
      <c r="GN196" s="326">
        <f t="shared" si="2164"/>
        <v>0</v>
      </c>
      <c r="GO196" s="326">
        <f t="shared" si="2165"/>
        <v>0</v>
      </c>
      <c r="GP196" s="326">
        <f t="shared" si="2166"/>
        <v>0</v>
      </c>
      <c r="GQ196" s="326">
        <f t="shared" si="2167"/>
        <v>0</v>
      </c>
      <c r="GR196" s="899"/>
      <c r="GS196" s="899"/>
      <c r="GT196" s="899"/>
      <c r="GU196" s="899"/>
      <c r="GV196" s="899"/>
      <c r="GW196" s="899"/>
      <c r="GX196" s="899"/>
      <c r="GY196" s="899"/>
      <c r="GZ196" s="1374"/>
      <c r="HA196" s="1225">
        <f t="shared" si="2168"/>
        <v>3.7161220070185967E-3</v>
      </c>
      <c r="HB196" s="1225">
        <f t="shared" si="2169"/>
        <v>5.8219244776624685E-2</v>
      </c>
      <c r="HC196" s="1225">
        <f t="shared" si="2170"/>
        <v>0</v>
      </c>
      <c r="HD196" s="542">
        <f t="shared" si="2171"/>
        <v>0</v>
      </c>
      <c r="HE196" s="542">
        <f t="shared" si="2172"/>
        <v>0</v>
      </c>
      <c r="HF196" s="321">
        <f t="shared" si="2173"/>
        <v>1.0282509593420457E-2</v>
      </c>
      <c r="HG196" s="547">
        <f t="shared" si="2174"/>
        <v>0</v>
      </c>
      <c r="HH196" s="547">
        <f t="shared" si="2175"/>
        <v>0</v>
      </c>
      <c r="HI196" s="547">
        <f t="shared" si="2176"/>
        <v>0</v>
      </c>
      <c r="HJ196" s="547">
        <f t="shared" si="2177"/>
        <v>0</v>
      </c>
      <c r="HK196" s="547">
        <f t="shared" si="2178"/>
        <v>0</v>
      </c>
      <c r="HL196" s="547">
        <f t="shared" si="2179"/>
        <v>0</v>
      </c>
      <c r="HM196" s="547">
        <f t="shared" si="2180"/>
        <v>0</v>
      </c>
      <c r="HN196" s="547">
        <f t="shared" si="2181"/>
        <v>0</v>
      </c>
      <c r="HO196" s="1225">
        <f t="shared" si="2182"/>
        <v>0</v>
      </c>
      <c r="HP196" s="542">
        <f t="shared" si="2183"/>
        <v>0</v>
      </c>
      <c r="HQ196" s="321">
        <f t="shared" si="2184"/>
        <v>0</v>
      </c>
      <c r="HR196" s="547">
        <f t="shared" si="2185"/>
        <v>0</v>
      </c>
      <c r="HS196" s="547">
        <f t="shared" si="2186"/>
        <v>6.1935366783643274E-2</v>
      </c>
      <c r="HT196" s="547">
        <f t="shared" si="2187"/>
        <v>0</v>
      </c>
      <c r="HU196" s="547">
        <f t="shared" si="2188"/>
        <v>0</v>
      </c>
      <c r="HV196" s="931">
        <f t="shared" si="2189"/>
        <v>6.1935366783643287E-6</v>
      </c>
      <c r="HW196" s="931">
        <f t="shared" si="2190"/>
        <v>1.2387073356728655E-3</v>
      </c>
      <c r="HX196" s="931">
        <f t="shared" si="2191"/>
        <v>6.1935366783643275E-4</v>
      </c>
      <c r="HY196" s="931">
        <f t="shared" si="2192"/>
        <v>9.9096586853829242E-6</v>
      </c>
      <c r="HZ196" s="931">
        <f t="shared" si="2193"/>
        <v>1.858061003509298E-4</v>
      </c>
      <c r="IA196" s="931">
        <f t="shared" si="2194"/>
        <v>1.2387073356728655E-4</v>
      </c>
      <c r="IB196" s="931">
        <f t="shared" si="2195"/>
        <v>1.2387073356728655E-4</v>
      </c>
      <c r="IC196" s="931">
        <f t="shared" si="2196"/>
        <v>0</v>
      </c>
      <c r="ID196" s="1226">
        <f t="shared" si="2197"/>
        <v>0</v>
      </c>
      <c r="IE196" s="1226">
        <f t="shared" si="2198"/>
        <v>0</v>
      </c>
      <c r="IF196" s="1226">
        <f t="shared" si="2199"/>
        <v>0</v>
      </c>
      <c r="IG196" s="1226">
        <f t="shared" si="2200"/>
        <v>0</v>
      </c>
      <c r="IH196" s="1226">
        <f t="shared" si="2201"/>
        <v>0</v>
      </c>
      <c r="II196" s="1226">
        <f t="shared" si="2202"/>
        <v>0</v>
      </c>
      <c r="IJ196" s="1226">
        <f t="shared" si="2203"/>
        <v>0</v>
      </c>
      <c r="IK196" s="1226">
        <f t="shared" si="2204"/>
        <v>0</v>
      </c>
      <c r="IL196" s="1226">
        <f t="shared" si="2205"/>
        <v>0</v>
      </c>
      <c r="IM196" s="1226">
        <f t="shared" si="2206"/>
        <v>0</v>
      </c>
      <c r="IN196" s="1226">
        <f t="shared" si="2207"/>
        <v>0</v>
      </c>
      <c r="IO196" s="1226">
        <f t="shared" si="2208"/>
        <v>0</v>
      </c>
      <c r="IP196" s="1226">
        <f t="shared" si="2209"/>
        <v>0</v>
      </c>
      <c r="IQ196" s="1226">
        <f t="shared" si="2210"/>
        <v>0</v>
      </c>
      <c r="IR196" s="902"/>
      <c r="IS196" s="902"/>
      <c r="IT196" s="902"/>
      <c r="IU196" s="902"/>
      <c r="IV196" s="902"/>
      <c r="IW196" s="902"/>
      <c r="IX196" s="902"/>
      <c r="IY196" s="902"/>
      <c r="IZ196" s="1365"/>
      <c r="JA196" s="1231">
        <f t="shared" ref="JA196:KQ196" si="2220">SUM(BW196*$DP$16)</f>
        <v>14.01</v>
      </c>
      <c r="JB196" s="1231">
        <f t="shared" si="2220"/>
        <v>219.49</v>
      </c>
      <c r="JC196" s="1231">
        <f t="shared" si="2220"/>
        <v>0</v>
      </c>
      <c r="JD196" s="942">
        <f t="shared" si="2220"/>
        <v>0</v>
      </c>
      <c r="JE196" s="942">
        <f t="shared" si="2220"/>
        <v>0</v>
      </c>
      <c r="JF196" s="943">
        <f t="shared" si="2220"/>
        <v>46.7</v>
      </c>
      <c r="JG196" s="944">
        <f t="shared" si="2220"/>
        <v>0</v>
      </c>
      <c r="JH196" s="944">
        <f t="shared" si="2220"/>
        <v>0</v>
      </c>
      <c r="JI196" s="944">
        <f t="shared" si="2220"/>
        <v>0</v>
      </c>
      <c r="JJ196" s="944">
        <f t="shared" si="2220"/>
        <v>0</v>
      </c>
      <c r="JK196" s="944">
        <f t="shared" si="2220"/>
        <v>0</v>
      </c>
      <c r="JL196" s="944">
        <f t="shared" si="2220"/>
        <v>0</v>
      </c>
      <c r="JM196" s="944">
        <f t="shared" si="2220"/>
        <v>0</v>
      </c>
      <c r="JN196" s="944">
        <f t="shared" si="2220"/>
        <v>0</v>
      </c>
      <c r="JO196" s="1231">
        <f t="shared" si="2220"/>
        <v>0</v>
      </c>
      <c r="JP196" s="942">
        <f t="shared" si="2220"/>
        <v>0</v>
      </c>
      <c r="JQ196" s="943">
        <f t="shared" si="2220"/>
        <v>0</v>
      </c>
      <c r="JR196" s="944">
        <f t="shared" si="2220"/>
        <v>0</v>
      </c>
      <c r="JS196" s="944">
        <f t="shared" si="2220"/>
        <v>233.5</v>
      </c>
      <c r="JT196" s="944">
        <f t="shared" si="2220"/>
        <v>0</v>
      </c>
      <c r="JU196" s="944">
        <f t="shared" si="2220"/>
        <v>0</v>
      </c>
      <c r="JV196" s="945">
        <f t="shared" si="2220"/>
        <v>2.3350000000000003E-2</v>
      </c>
      <c r="JW196" s="945">
        <f t="shared" si="2220"/>
        <v>4.67</v>
      </c>
      <c r="JX196" s="945">
        <f t="shared" si="2220"/>
        <v>2.335</v>
      </c>
      <c r="JY196" s="945">
        <f t="shared" si="2220"/>
        <v>3.7359999999999997E-2</v>
      </c>
      <c r="JZ196" s="945">
        <f t="shared" si="2220"/>
        <v>0.7004999999999999</v>
      </c>
      <c r="KA196" s="945">
        <f t="shared" si="2220"/>
        <v>0.46700000000000003</v>
      </c>
      <c r="KB196" s="945">
        <f t="shared" si="2220"/>
        <v>0.46700000000000003</v>
      </c>
      <c r="KC196" s="945">
        <f t="shared" si="2220"/>
        <v>0</v>
      </c>
      <c r="KD196" s="946">
        <f t="shared" si="2220"/>
        <v>0</v>
      </c>
      <c r="KE196" s="946">
        <f t="shared" si="2220"/>
        <v>0</v>
      </c>
      <c r="KF196" s="946">
        <f t="shared" si="2220"/>
        <v>0</v>
      </c>
      <c r="KG196" s="946">
        <f t="shared" si="2220"/>
        <v>0</v>
      </c>
      <c r="KH196" s="946">
        <f t="shared" si="2220"/>
        <v>0</v>
      </c>
      <c r="KI196" s="946">
        <f t="shared" si="2220"/>
        <v>0</v>
      </c>
      <c r="KJ196" s="946">
        <f t="shared" si="2220"/>
        <v>0</v>
      </c>
      <c r="KK196" s="946">
        <f t="shared" si="2220"/>
        <v>0</v>
      </c>
      <c r="KL196" s="946">
        <f t="shared" si="2220"/>
        <v>0</v>
      </c>
      <c r="KM196" s="946">
        <f t="shared" si="2220"/>
        <v>0</v>
      </c>
      <c r="KN196" s="946">
        <f t="shared" si="2220"/>
        <v>0</v>
      </c>
      <c r="KO196" s="946">
        <f t="shared" si="2220"/>
        <v>0</v>
      </c>
      <c r="KP196" s="946">
        <f t="shared" si="2220"/>
        <v>0</v>
      </c>
      <c r="KQ196" s="946">
        <f t="shared" si="2220"/>
        <v>0</v>
      </c>
      <c r="KR196" s="898"/>
      <c r="KS196" s="898"/>
      <c r="KT196" s="898"/>
      <c r="KU196" s="898"/>
      <c r="KV196" s="898"/>
      <c r="KW196" s="898"/>
      <c r="KX196" s="898"/>
      <c r="KY196" s="898"/>
      <c r="KZ196" s="1363"/>
      <c r="LA196" s="1217">
        <f t="shared" ref="LA196:MM196" si="2221">SUM(JA196/$DO$16)</f>
        <v>3.7014531043593131</v>
      </c>
      <c r="LB196" s="1217">
        <f t="shared" si="2221"/>
        <v>57.989431968295904</v>
      </c>
      <c r="LC196" s="1217">
        <f t="shared" si="2221"/>
        <v>0</v>
      </c>
      <c r="LD196" s="545">
        <f t="shared" si="2221"/>
        <v>0</v>
      </c>
      <c r="LE196" s="545">
        <f t="shared" si="2221"/>
        <v>0</v>
      </c>
      <c r="LF196" s="329">
        <f t="shared" si="2221"/>
        <v>12.338177014531045</v>
      </c>
      <c r="LG196" s="550">
        <f t="shared" si="2221"/>
        <v>0</v>
      </c>
      <c r="LH196" s="550">
        <f t="shared" si="2221"/>
        <v>0</v>
      </c>
      <c r="LI196" s="550">
        <f t="shared" si="2221"/>
        <v>0</v>
      </c>
      <c r="LJ196" s="550">
        <f t="shared" si="2221"/>
        <v>0</v>
      </c>
      <c r="LK196" s="550">
        <f t="shared" si="2221"/>
        <v>0</v>
      </c>
      <c r="LL196" s="550">
        <f t="shared" si="2221"/>
        <v>0</v>
      </c>
      <c r="LM196" s="550">
        <f t="shared" si="2221"/>
        <v>0</v>
      </c>
      <c r="LN196" s="550">
        <f t="shared" si="2221"/>
        <v>0</v>
      </c>
      <c r="LO196" s="1217">
        <f t="shared" si="2221"/>
        <v>0</v>
      </c>
      <c r="LP196" s="1217">
        <f t="shared" si="2221"/>
        <v>0</v>
      </c>
      <c r="LQ196" s="1217">
        <f t="shared" si="2221"/>
        <v>0</v>
      </c>
      <c r="LR196" s="550">
        <f t="shared" si="2221"/>
        <v>0</v>
      </c>
      <c r="LS196" s="550">
        <f t="shared" si="2221"/>
        <v>61.690885072655213</v>
      </c>
      <c r="LT196" s="550">
        <f t="shared" si="2221"/>
        <v>0</v>
      </c>
      <c r="LU196" s="550">
        <f t="shared" si="2221"/>
        <v>0</v>
      </c>
      <c r="LV196" s="932">
        <f t="shared" si="2221"/>
        <v>6.1690885072655226E-3</v>
      </c>
      <c r="LW196" s="932">
        <f t="shared" si="2221"/>
        <v>1.2338177014531042</v>
      </c>
      <c r="LX196" s="932">
        <f t="shared" si="2221"/>
        <v>0.6169088507265521</v>
      </c>
      <c r="LY196" s="932">
        <f t="shared" si="2221"/>
        <v>9.8705416116248341E-3</v>
      </c>
      <c r="LZ196" s="932">
        <f t="shared" si="2221"/>
        <v>0.18507265521796562</v>
      </c>
      <c r="MA196" s="932">
        <f t="shared" si="2221"/>
        <v>0.12338177014531043</v>
      </c>
      <c r="MB196" s="932">
        <f t="shared" si="2221"/>
        <v>0.12338177014531043</v>
      </c>
      <c r="MC196" s="932">
        <f t="shared" si="2221"/>
        <v>0</v>
      </c>
      <c r="MD196" s="932">
        <f t="shared" si="2221"/>
        <v>0</v>
      </c>
      <c r="ME196" s="327">
        <f t="shared" si="2221"/>
        <v>0</v>
      </c>
      <c r="MF196" s="327">
        <f t="shared" si="2221"/>
        <v>0</v>
      </c>
      <c r="MG196" s="327">
        <f t="shared" si="2221"/>
        <v>0</v>
      </c>
      <c r="MH196" s="327">
        <f t="shared" si="2221"/>
        <v>0</v>
      </c>
      <c r="MI196" s="327">
        <f t="shared" si="2221"/>
        <v>0</v>
      </c>
      <c r="MJ196" s="327">
        <f t="shared" si="2221"/>
        <v>0</v>
      </c>
      <c r="MK196" s="327">
        <f t="shared" si="2221"/>
        <v>0</v>
      </c>
      <c r="ML196" s="327">
        <f t="shared" si="2221"/>
        <v>0</v>
      </c>
      <c r="MM196" s="327">
        <f t="shared" si="2221"/>
        <v>0</v>
      </c>
      <c r="MN196" s="327">
        <f t="shared" ref="MN196:MP196" si="2222">SUM(KN196/$DO$16)</f>
        <v>0</v>
      </c>
      <c r="MO196" s="327">
        <f t="shared" si="2222"/>
        <v>0</v>
      </c>
      <c r="MP196" s="327">
        <f t="shared" si="2222"/>
        <v>0</v>
      </c>
      <c r="MQ196" s="327">
        <f>SUM(KQ196/$DO$16)</f>
        <v>0</v>
      </c>
    </row>
    <row r="197" spans="1:355" s="317" customFormat="1" ht="15" hidden="1" customHeight="1" outlineLevel="1" thickTop="1" thickBot="1" x14ac:dyDescent="0.3">
      <c r="A197" s="380"/>
      <c r="B197" s="1923" t="str">
        <f>$B$37</f>
        <v>Full Medium</v>
      </c>
      <c r="C197" s="1924"/>
      <c r="D197" s="653">
        <v>1</v>
      </c>
      <c r="E197" s="841"/>
      <c r="F197" s="319"/>
      <c r="G197" s="1923"/>
      <c r="H197" s="1924"/>
      <c r="I197" s="781"/>
      <c r="J197" s="841"/>
      <c r="K197" s="319"/>
      <c r="L197" s="782"/>
      <c r="M197" s="842">
        <f>((E190*L197)/1)*(D197)</f>
        <v>0</v>
      </c>
      <c r="N197" s="784">
        <f t="shared" si="2100"/>
        <v>0</v>
      </c>
      <c r="O197" s="1534"/>
      <c r="P197" s="789">
        <v>1.9</v>
      </c>
      <c r="Q197" s="842">
        <f>((E190*P197)/1)*(D197)</f>
        <v>57</v>
      </c>
      <c r="R197" s="784">
        <f t="shared" si="2101"/>
        <v>156.74554880996212</v>
      </c>
      <c r="S197" s="1534"/>
      <c r="T197" s="789">
        <v>2.8</v>
      </c>
      <c r="U197" s="842">
        <f>((E190*T197)/1)*(D197)</f>
        <v>84</v>
      </c>
      <c r="V197" s="784">
        <f t="shared" si="2102"/>
        <v>146.18676336578542</v>
      </c>
      <c r="W197" s="1534"/>
      <c r="X197" s="789">
        <v>4.7</v>
      </c>
      <c r="Y197" s="842">
        <f>((E190*X197)/1)*(D197)</f>
        <v>141</v>
      </c>
      <c r="Z197" s="784">
        <f t="shared" si="2103"/>
        <v>156.35912321633927</v>
      </c>
      <c r="AA197" s="1534"/>
      <c r="AB197" s="789">
        <v>6.1</v>
      </c>
      <c r="AC197" s="842">
        <f>((E190*AB197)/1)*(D197)</f>
        <v>183</v>
      </c>
      <c r="AD197" s="784">
        <f t="shared" si="2104"/>
        <v>253.13295062725868</v>
      </c>
      <c r="AE197" s="1534"/>
      <c r="AF197" s="789">
        <v>1</v>
      </c>
      <c r="AG197" s="842">
        <f>((E190*AF197)/1)*(D197)</f>
        <v>30</v>
      </c>
      <c r="AH197" s="784">
        <f t="shared" si="2105"/>
        <v>35.803744531444956</v>
      </c>
      <c r="AI197" s="1534"/>
      <c r="AJ197" s="789">
        <v>1.5</v>
      </c>
      <c r="AK197" s="842">
        <f>((E190*AJ197)/1)*(D197)</f>
        <v>45</v>
      </c>
      <c r="AL197" s="784">
        <f t="shared" si="2106"/>
        <v>17.151919643206099</v>
      </c>
      <c r="AM197" s="1534"/>
      <c r="AN197" s="789"/>
      <c r="AO197" s="833">
        <f>((E190*AN197)/1)*(D197)</f>
        <v>0</v>
      </c>
      <c r="AP197" s="784">
        <f t="shared" si="2107"/>
        <v>0</v>
      </c>
      <c r="AQ197" s="1534"/>
      <c r="AR197" s="789"/>
      <c r="AS197" s="842">
        <f>((E190*AR197)/1)*(D197)</f>
        <v>0</v>
      </c>
      <c r="AT197" s="784">
        <f t="shared" si="2108"/>
        <v>0</v>
      </c>
      <c r="AU197" s="1534"/>
      <c r="AV197" s="789"/>
      <c r="AW197" s="842">
        <f>((E190*AV197)/1)*(D197)</f>
        <v>0</v>
      </c>
      <c r="AX197" s="784">
        <f t="shared" si="2109"/>
        <v>0</v>
      </c>
      <c r="AY197" s="1534"/>
      <c r="AZ197" s="782">
        <v>0.5</v>
      </c>
      <c r="BA197" s="842">
        <f>((E190*AZ197)/1)*(D197)</f>
        <v>15</v>
      </c>
      <c r="BB197" s="784">
        <f t="shared" si="2110"/>
        <v>29.98678996036988</v>
      </c>
      <c r="BC197" s="649"/>
      <c r="BD197" s="840"/>
      <c r="BE197" s="842">
        <f>((E190*BD197)/1)*(D197)</f>
        <v>0</v>
      </c>
      <c r="BF197" s="319"/>
      <c r="BG197" s="880">
        <f t="shared" si="2111"/>
        <v>1.5907336803087329</v>
      </c>
      <c r="BH197" s="881">
        <f t="shared" si="2112"/>
        <v>1.601610177006223</v>
      </c>
      <c r="BI197" s="786">
        <f t="shared" si="2113"/>
        <v>800.80508850311151</v>
      </c>
      <c r="BJ197" s="792"/>
      <c r="BK197" s="786">
        <f t="shared" si="2114"/>
        <v>1121.127123904356</v>
      </c>
      <c r="BL197" s="1943" t="s">
        <v>1377</v>
      </c>
      <c r="BM197" s="1830"/>
      <c r="BN197" s="1944"/>
      <c r="BO197" s="1580"/>
      <c r="BP197" s="1580"/>
      <c r="BQ197" s="1484"/>
      <c r="BR197" s="734">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93.150115958670199</v>
      </c>
      <c r="BS197" s="692">
        <f t="shared" si="2123"/>
        <v>66.535797113335846</v>
      </c>
      <c r="BT197" s="693">
        <f>X191</f>
        <v>2.8</v>
      </c>
      <c r="BU197" s="1146" t="str">
        <f>$BU$17</f>
        <v>GH Flora Gro</v>
      </c>
      <c r="BV197" s="1157" t="str">
        <f>$BV$17</f>
        <v>Grow</v>
      </c>
      <c r="BW197" s="1239">
        <f>BW$17</f>
        <v>2.5000000000000001E-3</v>
      </c>
      <c r="BX197" s="1239">
        <f t="shared" ref="BX197:DM197" si="2223">BX$17</f>
        <v>1.7500000000000002E-2</v>
      </c>
      <c r="BY197" s="1239">
        <f t="shared" si="2223"/>
        <v>0</v>
      </c>
      <c r="BZ197" s="1240">
        <f t="shared" si="2223"/>
        <v>0.01</v>
      </c>
      <c r="CA197" s="1240">
        <f t="shared" si="2223"/>
        <v>0</v>
      </c>
      <c r="CB197" s="1241">
        <f t="shared" si="2223"/>
        <v>0.06</v>
      </c>
      <c r="CC197" s="1242">
        <f t="shared" si="2223"/>
        <v>0</v>
      </c>
      <c r="CD197" s="1242">
        <f t="shared" si="2223"/>
        <v>0</v>
      </c>
      <c r="CE197" s="1242">
        <f t="shared" si="2223"/>
        <v>0</v>
      </c>
      <c r="CF197" s="1242">
        <f t="shared" si="2223"/>
        <v>0</v>
      </c>
      <c r="CG197" s="1242">
        <f t="shared" si="2223"/>
        <v>0</v>
      </c>
      <c r="CH197" s="1242">
        <f t="shared" si="2223"/>
        <v>0</v>
      </c>
      <c r="CI197" s="1242">
        <f t="shared" si="2223"/>
        <v>0</v>
      </c>
      <c r="CJ197" s="1242">
        <f t="shared" si="2223"/>
        <v>0</v>
      </c>
      <c r="CK197" s="1239">
        <f t="shared" si="2223"/>
        <v>0</v>
      </c>
      <c r="CL197" s="1240">
        <f t="shared" si="2223"/>
        <v>0</v>
      </c>
      <c r="CM197" s="1241">
        <f t="shared" si="2223"/>
        <v>0</v>
      </c>
      <c r="CN197" s="1242">
        <f t="shared" si="2223"/>
        <v>5.0000000000000001E-3</v>
      </c>
      <c r="CO197" s="1242">
        <f t="shared" si="2223"/>
        <v>0</v>
      </c>
      <c r="CP197" s="1242">
        <f t="shared" si="2223"/>
        <v>0</v>
      </c>
      <c r="CQ197" s="1242">
        <f t="shared" si="2223"/>
        <v>0</v>
      </c>
      <c r="CR197" s="1243">
        <f t="shared" si="2223"/>
        <v>0</v>
      </c>
      <c r="CS197" s="1243">
        <f t="shared" si="2223"/>
        <v>0</v>
      </c>
      <c r="CT197" s="1243">
        <f t="shared" si="2223"/>
        <v>0</v>
      </c>
      <c r="CU197" s="1243">
        <f t="shared" si="2223"/>
        <v>0</v>
      </c>
      <c r="CV197" s="1243">
        <f t="shared" si="2223"/>
        <v>0</v>
      </c>
      <c r="CW197" s="1243">
        <f t="shared" si="2223"/>
        <v>0</v>
      </c>
      <c r="CX197" s="1243">
        <f t="shared" si="2223"/>
        <v>0</v>
      </c>
      <c r="CY197" s="1243">
        <f t="shared" si="2223"/>
        <v>0</v>
      </c>
      <c r="CZ197" s="1244">
        <f t="shared" si="2223"/>
        <v>0</v>
      </c>
      <c r="DA197" s="1244">
        <f t="shared" si="2223"/>
        <v>0</v>
      </c>
      <c r="DB197" s="1244">
        <f t="shared" si="2223"/>
        <v>0</v>
      </c>
      <c r="DC197" s="1244">
        <f t="shared" si="2223"/>
        <v>0</v>
      </c>
      <c r="DD197" s="1244">
        <f t="shared" si="2223"/>
        <v>0</v>
      </c>
      <c r="DE197" s="1244">
        <f t="shared" si="2223"/>
        <v>0</v>
      </c>
      <c r="DF197" s="1244">
        <f t="shared" si="2223"/>
        <v>0</v>
      </c>
      <c r="DG197" s="1244">
        <f t="shared" si="2223"/>
        <v>0</v>
      </c>
      <c r="DH197" s="1244">
        <f t="shared" si="2223"/>
        <v>0</v>
      </c>
      <c r="DI197" s="1244">
        <f t="shared" si="2223"/>
        <v>0</v>
      </c>
      <c r="DJ197" s="1244">
        <f t="shared" si="2223"/>
        <v>0</v>
      </c>
      <c r="DK197" s="1244">
        <f t="shared" si="2223"/>
        <v>0</v>
      </c>
      <c r="DL197" s="1244">
        <f t="shared" si="2223"/>
        <v>0</v>
      </c>
      <c r="DM197" s="1244">
        <f t="shared" si="2223"/>
        <v>0</v>
      </c>
      <c r="DN197" s="933"/>
      <c r="DT197" s="739"/>
      <c r="EM197" s="898"/>
      <c r="EN197" s="898"/>
      <c r="EO197" s="898"/>
      <c r="EP197" s="898"/>
      <c r="EQ197" s="898"/>
      <c r="ER197" s="898"/>
      <c r="ES197" s="898"/>
      <c r="ET197" s="898"/>
      <c r="EU197" s="898"/>
      <c r="EV197" s="898"/>
      <c r="EW197" s="898"/>
      <c r="EX197" s="898"/>
      <c r="EY197" s="898"/>
      <c r="EZ197" s="1348" t="str">
        <f t="shared" si="2125"/>
        <v>GH Flora Gro</v>
      </c>
      <c r="FA197" s="1224">
        <f t="shared" si="2126"/>
        <v>6.9999999999999993E-3</v>
      </c>
      <c r="FB197" s="1224">
        <f t="shared" si="2127"/>
        <v>4.9000000000000002E-2</v>
      </c>
      <c r="FC197" s="1224">
        <f t="shared" si="2128"/>
        <v>0</v>
      </c>
      <c r="FD197" s="544">
        <f t="shared" si="2129"/>
        <v>1.22192E-2</v>
      </c>
      <c r="FE197" s="544">
        <f t="shared" si="2130"/>
        <v>0</v>
      </c>
      <c r="FF197" s="324">
        <f t="shared" si="2131"/>
        <v>0.13945679999999996</v>
      </c>
      <c r="FG197" s="549">
        <f t="shared" si="2132"/>
        <v>0</v>
      </c>
      <c r="FH197" s="549">
        <f t="shared" si="2133"/>
        <v>0</v>
      </c>
      <c r="FI197" s="549">
        <f t="shared" si="2134"/>
        <v>0</v>
      </c>
      <c r="FJ197" s="549">
        <f t="shared" si="2135"/>
        <v>0</v>
      </c>
      <c r="FK197" s="549">
        <f t="shared" si="2136"/>
        <v>0</v>
      </c>
      <c r="FL197" s="549">
        <f t="shared" si="2137"/>
        <v>0</v>
      </c>
      <c r="FM197" s="549">
        <f t="shared" si="2138"/>
        <v>0</v>
      </c>
      <c r="FN197" s="549">
        <f t="shared" si="2139"/>
        <v>0</v>
      </c>
      <c r="FO197" s="1203">
        <f t="shared" si="2140"/>
        <v>5.6000000000000001E-2</v>
      </c>
      <c r="FP197" s="544">
        <f t="shared" si="2141"/>
        <v>1.22192E-2</v>
      </c>
      <c r="FQ197" s="324">
        <f t="shared" si="2142"/>
        <v>0.13945679999999996</v>
      </c>
      <c r="FR197" s="548">
        <f t="shared" si="2143"/>
        <v>1.3999999999999999E-2</v>
      </c>
      <c r="FS197" s="548">
        <f t="shared" si="2144"/>
        <v>0</v>
      </c>
      <c r="FT197" s="548">
        <f t="shared" si="2215"/>
        <v>0</v>
      </c>
      <c r="FU197" s="548">
        <f t="shared" si="2145"/>
        <v>0</v>
      </c>
      <c r="FV197" s="928">
        <f t="shared" si="2146"/>
        <v>0</v>
      </c>
      <c r="FW197" s="928">
        <f t="shared" si="2147"/>
        <v>0</v>
      </c>
      <c r="FX197" s="928">
        <f t="shared" si="2148"/>
        <v>0</v>
      </c>
      <c r="FY197" s="928">
        <f t="shared" si="2149"/>
        <v>0</v>
      </c>
      <c r="FZ197" s="928">
        <f t="shared" si="2150"/>
        <v>0</v>
      </c>
      <c r="GA197" s="928">
        <f t="shared" si="2151"/>
        <v>0</v>
      </c>
      <c r="GB197" s="928">
        <f t="shared" si="2152"/>
        <v>0</v>
      </c>
      <c r="GC197" s="928">
        <f t="shared" si="2153"/>
        <v>0</v>
      </c>
      <c r="GD197" s="326">
        <f t="shared" si="2154"/>
        <v>0</v>
      </c>
      <c r="GE197" s="326">
        <f t="shared" si="2155"/>
        <v>0</v>
      </c>
      <c r="GF197" s="326">
        <f t="shared" si="2156"/>
        <v>0</v>
      </c>
      <c r="GG197" s="326">
        <f t="shared" si="2157"/>
        <v>0</v>
      </c>
      <c r="GH197" s="326">
        <f t="shared" si="2158"/>
        <v>0</v>
      </c>
      <c r="GI197" s="326">
        <f t="shared" si="2159"/>
        <v>0</v>
      </c>
      <c r="GJ197" s="326">
        <f t="shared" si="2160"/>
        <v>0</v>
      </c>
      <c r="GK197" s="326">
        <f t="shared" si="2161"/>
        <v>0</v>
      </c>
      <c r="GL197" s="326">
        <f t="shared" si="2162"/>
        <v>0</v>
      </c>
      <c r="GM197" s="326">
        <f t="shared" si="2163"/>
        <v>0</v>
      </c>
      <c r="GN197" s="326">
        <f t="shared" si="2164"/>
        <v>0</v>
      </c>
      <c r="GO197" s="326">
        <f t="shared" si="2165"/>
        <v>0</v>
      </c>
      <c r="GP197" s="326">
        <f t="shared" si="2166"/>
        <v>0</v>
      </c>
      <c r="GQ197" s="326">
        <f t="shared" si="2167"/>
        <v>0</v>
      </c>
      <c r="GR197" s="899"/>
      <c r="GS197" s="899"/>
      <c r="GT197" s="899"/>
      <c r="GU197" s="899"/>
      <c r="GV197" s="899"/>
      <c r="GW197" s="899"/>
      <c r="GX197" s="899"/>
      <c r="GY197" s="899"/>
      <c r="GZ197" s="1374"/>
      <c r="HA197" s="1225">
        <f t="shared" si="2168"/>
        <v>2.1010419702329119E-3</v>
      </c>
      <c r="HB197" s="1225">
        <f t="shared" si="2169"/>
        <v>1.4707293791630384E-2</v>
      </c>
      <c r="HC197" s="1225">
        <f t="shared" si="2170"/>
        <v>0</v>
      </c>
      <c r="HD197" s="542">
        <f t="shared" si="2171"/>
        <v>3.6675788632385712E-3</v>
      </c>
      <c r="HE197" s="542">
        <f t="shared" si="2172"/>
        <v>0</v>
      </c>
      <c r="HF197" s="321">
        <f t="shared" si="2173"/>
        <v>4.1857798547768159E-2</v>
      </c>
      <c r="HG197" s="547">
        <f t="shared" si="2174"/>
        <v>0</v>
      </c>
      <c r="HH197" s="547">
        <f t="shared" si="2175"/>
        <v>0</v>
      </c>
      <c r="HI197" s="547">
        <f t="shared" si="2176"/>
        <v>0</v>
      </c>
      <c r="HJ197" s="547">
        <f t="shared" si="2177"/>
        <v>0</v>
      </c>
      <c r="HK197" s="547">
        <f t="shared" si="2178"/>
        <v>0</v>
      </c>
      <c r="HL197" s="547">
        <f t="shared" si="2179"/>
        <v>0</v>
      </c>
      <c r="HM197" s="547">
        <f t="shared" si="2180"/>
        <v>0</v>
      </c>
      <c r="HN197" s="547">
        <f t="shared" si="2181"/>
        <v>0</v>
      </c>
      <c r="HO197" s="1225">
        <f t="shared" si="2182"/>
        <v>0</v>
      </c>
      <c r="HP197" s="542">
        <f t="shared" si="2183"/>
        <v>0</v>
      </c>
      <c r="HQ197" s="321">
        <f t="shared" si="2184"/>
        <v>0</v>
      </c>
      <c r="HR197" s="547">
        <f t="shared" si="2185"/>
        <v>4.2020839404658238E-3</v>
      </c>
      <c r="HS197" s="547">
        <f t="shared" si="2186"/>
        <v>0</v>
      </c>
      <c r="HT197" s="547">
        <f t="shared" si="2187"/>
        <v>0</v>
      </c>
      <c r="HU197" s="547">
        <f t="shared" si="2188"/>
        <v>0</v>
      </c>
      <c r="HV197" s="931">
        <f t="shared" si="2189"/>
        <v>0</v>
      </c>
      <c r="HW197" s="931">
        <f t="shared" si="2190"/>
        <v>0</v>
      </c>
      <c r="HX197" s="931">
        <f t="shared" si="2191"/>
        <v>0</v>
      </c>
      <c r="HY197" s="931">
        <f t="shared" si="2192"/>
        <v>0</v>
      </c>
      <c r="HZ197" s="931">
        <f t="shared" si="2193"/>
        <v>0</v>
      </c>
      <c r="IA197" s="931">
        <f t="shared" si="2194"/>
        <v>0</v>
      </c>
      <c r="IB197" s="931">
        <f t="shared" si="2195"/>
        <v>0</v>
      </c>
      <c r="IC197" s="931">
        <f t="shared" si="2196"/>
        <v>0</v>
      </c>
      <c r="ID197" s="1226">
        <f t="shared" si="2197"/>
        <v>0</v>
      </c>
      <c r="IE197" s="1226">
        <f t="shared" si="2198"/>
        <v>0</v>
      </c>
      <c r="IF197" s="1226">
        <f t="shared" si="2199"/>
        <v>0</v>
      </c>
      <c r="IG197" s="1226">
        <f t="shared" si="2200"/>
        <v>0</v>
      </c>
      <c r="IH197" s="1226">
        <f t="shared" si="2201"/>
        <v>0</v>
      </c>
      <c r="II197" s="1226">
        <f t="shared" si="2202"/>
        <v>0</v>
      </c>
      <c r="IJ197" s="1226">
        <f t="shared" si="2203"/>
        <v>0</v>
      </c>
      <c r="IK197" s="1226">
        <f t="shared" si="2204"/>
        <v>0</v>
      </c>
      <c r="IL197" s="1226">
        <f t="shared" si="2205"/>
        <v>0</v>
      </c>
      <c r="IM197" s="1226">
        <f t="shared" si="2206"/>
        <v>0</v>
      </c>
      <c r="IN197" s="1226">
        <f t="shared" si="2207"/>
        <v>0</v>
      </c>
      <c r="IO197" s="1226">
        <f t="shared" si="2208"/>
        <v>0</v>
      </c>
      <c r="IP197" s="1226">
        <f t="shared" si="2209"/>
        <v>0</v>
      </c>
      <c r="IQ197" s="1226">
        <f t="shared" si="2210"/>
        <v>0</v>
      </c>
      <c r="IR197" s="902"/>
      <c r="IS197" s="902"/>
      <c r="IT197" s="902"/>
      <c r="IU197" s="902"/>
      <c r="IV197" s="902"/>
      <c r="IW197" s="902"/>
      <c r="IX197" s="902"/>
      <c r="IY197" s="902"/>
      <c r="IZ197" s="1365"/>
      <c r="JA197" s="1231">
        <f t="shared" ref="JA197:KQ197" si="2224">SUM(BW197*$DP$17)</f>
        <v>10.75</v>
      </c>
      <c r="JB197" s="1231">
        <f t="shared" si="2224"/>
        <v>75.250000000000014</v>
      </c>
      <c r="JC197" s="1231">
        <f t="shared" si="2224"/>
        <v>0</v>
      </c>
      <c r="JD197" s="942">
        <f t="shared" si="2224"/>
        <v>43</v>
      </c>
      <c r="JE197" s="942">
        <f t="shared" si="2224"/>
        <v>0</v>
      </c>
      <c r="JF197" s="943">
        <f t="shared" si="2224"/>
        <v>258</v>
      </c>
      <c r="JG197" s="944">
        <f t="shared" si="2224"/>
        <v>0</v>
      </c>
      <c r="JH197" s="944">
        <f t="shared" si="2224"/>
        <v>0</v>
      </c>
      <c r="JI197" s="944">
        <f t="shared" si="2224"/>
        <v>0</v>
      </c>
      <c r="JJ197" s="944">
        <f t="shared" si="2224"/>
        <v>0</v>
      </c>
      <c r="JK197" s="944">
        <f t="shared" si="2224"/>
        <v>0</v>
      </c>
      <c r="JL197" s="944">
        <f t="shared" si="2224"/>
        <v>0</v>
      </c>
      <c r="JM197" s="944">
        <f t="shared" si="2224"/>
        <v>0</v>
      </c>
      <c r="JN197" s="944">
        <f t="shared" si="2224"/>
        <v>0</v>
      </c>
      <c r="JO197" s="1231">
        <f t="shared" si="2224"/>
        <v>0</v>
      </c>
      <c r="JP197" s="942">
        <f t="shared" si="2224"/>
        <v>0</v>
      </c>
      <c r="JQ197" s="943">
        <f t="shared" si="2224"/>
        <v>0</v>
      </c>
      <c r="JR197" s="944">
        <f t="shared" si="2224"/>
        <v>21.5</v>
      </c>
      <c r="JS197" s="944">
        <f t="shared" si="2224"/>
        <v>0</v>
      </c>
      <c r="JT197" s="944">
        <f t="shared" si="2224"/>
        <v>0</v>
      </c>
      <c r="JU197" s="944">
        <f t="shared" si="2224"/>
        <v>0</v>
      </c>
      <c r="JV197" s="945">
        <f t="shared" si="2224"/>
        <v>0</v>
      </c>
      <c r="JW197" s="945">
        <f t="shared" si="2224"/>
        <v>0</v>
      </c>
      <c r="JX197" s="945">
        <f t="shared" si="2224"/>
        <v>0</v>
      </c>
      <c r="JY197" s="945">
        <f t="shared" si="2224"/>
        <v>0</v>
      </c>
      <c r="JZ197" s="945">
        <f t="shared" si="2224"/>
        <v>0</v>
      </c>
      <c r="KA197" s="945">
        <f t="shared" si="2224"/>
        <v>0</v>
      </c>
      <c r="KB197" s="945">
        <f t="shared" si="2224"/>
        <v>0</v>
      </c>
      <c r="KC197" s="945">
        <f t="shared" si="2224"/>
        <v>0</v>
      </c>
      <c r="KD197" s="946">
        <f t="shared" si="2224"/>
        <v>0</v>
      </c>
      <c r="KE197" s="946">
        <f t="shared" si="2224"/>
        <v>0</v>
      </c>
      <c r="KF197" s="946">
        <f t="shared" si="2224"/>
        <v>0</v>
      </c>
      <c r="KG197" s="946">
        <f t="shared" si="2224"/>
        <v>0</v>
      </c>
      <c r="KH197" s="946">
        <f t="shared" si="2224"/>
        <v>0</v>
      </c>
      <c r="KI197" s="946">
        <f t="shared" si="2224"/>
        <v>0</v>
      </c>
      <c r="KJ197" s="946">
        <f t="shared" si="2224"/>
        <v>0</v>
      </c>
      <c r="KK197" s="946">
        <f t="shared" si="2224"/>
        <v>0</v>
      </c>
      <c r="KL197" s="946">
        <f t="shared" si="2224"/>
        <v>0</v>
      </c>
      <c r="KM197" s="946">
        <f t="shared" si="2224"/>
        <v>0</v>
      </c>
      <c r="KN197" s="946">
        <f t="shared" si="2224"/>
        <v>0</v>
      </c>
      <c r="KO197" s="946">
        <f t="shared" si="2224"/>
        <v>0</v>
      </c>
      <c r="KP197" s="946">
        <f t="shared" si="2224"/>
        <v>0</v>
      </c>
      <c r="KQ197" s="946">
        <f t="shared" si="2224"/>
        <v>0</v>
      </c>
      <c r="KR197" s="898"/>
      <c r="KS197" s="898"/>
      <c r="KT197" s="898"/>
      <c r="KU197" s="898"/>
      <c r="KV197" s="898"/>
      <c r="KW197" s="898"/>
      <c r="KX197" s="898"/>
      <c r="KY197" s="898"/>
      <c r="KZ197" s="1363"/>
      <c r="LA197" s="1217">
        <f t="shared" ref="LA197:MM197" si="2225">SUM(JA197/$DO$17)</f>
        <v>2.8401585204755615</v>
      </c>
      <c r="LB197" s="1217">
        <f t="shared" si="2225"/>
        <v>19.881109643328934</v>
      </c>
      <c r="LC197" s="1217">
        <f t="shared" si="2225"/>
        <v>0</v>
      </c>
      <c r="LD197" s="545">
        <f t="shared" si="2225"/>
        <v>11.360634081902246</v>
      </c>
      <c r="LE197" s="545">
        <f t="shared" si="2225"/>
        <v>0</v>
      </c>
      <c r="LF197" s="329">
        <f t="shared" si="2225"/>
        <v>68.163804491413472</v>
      </c>
      <c r="LG197" s="550">
        <f t="shared" si="2225"/>
        <v>0</v>
      </c>
      <c r="LH197" s="550">
        <f t="shared" si="2225"/>
        <v>0</v>
      </c>
      <c r="LI197" s="550">
        <f t="shared" si="2225"/>
        <v>0</v>
      </c>
      <c r="LJ197" s="550">
        <f t="shared" si="2225"/>
        <v>0</v>
      </c>
      <c r="LK197" s="550">
        <f t="shared" si="2225"/>
        <v>0</v>
      </c>
      <c r="LL197" s="550">
        <f t="shared" si="2225"/>
        <v>0</v>
      </c>
      <c r="LM197" s="550">
        <f t="shared" si="2225"/>
        <v>0</v>
      </c>
      <c r="LN197" s="550">
        <f t="shared" si="2225"/>
        <v>0</v>
      </c>
      <c r="LO197" s="1217">
        <f t="shared" si="2225"/>
        <v>0</v>
      </c>
      <c r="LP197" s="1217">
        <f t="shared" si="2225"/>
        <v>0</v>
      </c>
      <c r="LQ197" s="1217">
        <f t="shared" si="2225"/>
        <v>0</v>
      </c>
      <c r="LR197" s="550">
        <f t="shared" si="2225"/>
        <v>5.680317040951123</v>
      </c>
      <c r="LS197" s="550">
        <f t="shared" si="2225"/>
        <v>0</v>
      </c>
      <c r="LT197" s="550">
        <f t="shared" si="2225"/>
        <v>0</v>
      </c>
      <c r="LU197" s="550">
        <f t="shared" si="2225"/>
        <v>0</v>
      </c>
      <c r="LV197" s="932">
        <f t="shared" si="2225"/>
        <v>0</v>
      </c>
      <c r="LW197" s="932">
        <f t="shared" si="2225"/>
        <v>0</v>
      </c>
      <c r="LX197" s="932">
        <f t="shared" si="2225"/>
        <v>0</v>
      </c>
      <c r="LY197" s="932">
        <f t="shared" si="2225"/>
        <v>0</v>
      </c>
      <c r="LZ197" s="932">
        <f t="shared" si="2225"/>
        <v>0</v>
      </c>
      <c r="MA197" s="932">
        <f t="shared" si="2225"/>
        <v>0</v>
      </c>
      <c r="MB197" s="932">
        <f t="shared" si="2225"/>
        <v>0</v>
      </c>
      <c r="MC197" s="932">
        <f t="shared" si="2225"/>
        <v>0</v>
      </c>
      <c r="MD197" s="932">
        <f t="shared" si="2225"/>
        <v>0</v>
      </c>
      <c r="ME197" s="327">
        <f t="shared" si="2225"/>
        <v>0</v>
      </c>
      <c r="MF197" s="327">
        <f t="shared" si="2225"/>
        <v>0</v>
      </c>
      <c r="MG197" s="327">
        <f t="shared" si="2225"/>
        <v>0</v>
      </c>
      <c r="MH197" s="327">
        <f t="shared" si="2225"/>
        <v>0</v>
      </c>
      <c r="MI197" s="327">
        <f t="shared" si="2225"/>
        <v>0</v>
      </c>
      <c r="MJ197" s="327">
        <f t="shared" si="2225"/>
        <v>0</v>
      </c>
      <c r="MK197" s="327">
        <f t="shared" si="2225"/>
        <v>0</v>
      </c>
      <c r="ML197" s="327">
        <f t="shared" si="2225"/>
        <v>0</v>
      </c>
      <c r="MM197" s="327">
        <f t="shared" si="2225"/>
        <v>0</v>
      </c>
      <c r="MN197" s="327">
        <f t="shared" ref="MN197:MP197" si="2226">SUM(KN197/$DO$17)</f>
        <v>0</v>
      </c>
      <c r="MO197" s="327">
        <f t="shared" si="2226"/>
        <v>0</v>
      </c>
      <c r="MP197" s="327">
        <f t="shared" si="2226"/>
        <v>0</v>
      </c>
      <c r="MQ197" s="327">
        <f>SUM(KQ197/$DO$17)</f>
        <v>0</v>
      </c>
    </row>
    <row r="198" spans="1:355" s="317" customFormat="1" ht="15" hidden="1" customHeight="1" outlineLevel="1" thickTop="1" thickBot="1" x14ac:dyDescent="0.3">
      <c r="A198" s="380"/>
      <c r="B198" s="1928" t="str">
        <f>$B$38</f>
        <v>Testing</v>
      </c>
      <c r="C198" s="1924"/>
      <c r="D198" s="653">
        <v>1</v>
      </c>
      <c r="E198" s="836"/>
      <c r="F198" s="319"/>
      <c r="G198" s="1928"/>
      <c r="H198" s="1924"/>
      <c r="I198" s="788"/>
      <c r="J198" s="836"/>
      <c r="K198" s="319"/>
      <c r="L198" s="797"/>
      <c r="M198" s="837">
        <f>((E190*L198)/1)*(D198)</f>
        <v>0</v>
      </c>
      <c r="N198" s="784">
        <f t="shared" si="2100"/>
        <v>0</v>
      </c>
      <c r="O198" s="1534"/>
      <c r="P198" s="797">
        <v>1</v>
      </c>
      <c r="Q198" s="837">
        <f>((E190*P198)/1)*(D198)</f>
        <v>30</v>
      </c>
      <c r="R198" s="784">
        <f t="shared" si="2101"/>
        <v>82.497657268401113</v>
      </c>
      <c r="S198" s="1534"/>
      <c r="T198" s="797">
        <v>5</v>
      </c>
      <c r="U198" s="837">
        <f>((E190*T198)/1)*(D198)</f>
        <v>150</v>
      </c>
      <c r="V198" s="784">
        <f t="shared" si="2102"/>
        <v>261.04779172461684</v>
      </c>
      <c r="W198" s="1534"/>
      <c r="X198" s="797">
        <v>2.5</v>
      </c>
      <c r="Y198" s="837">
        <f>((E190*X198)/1)*(D198)</f>
        <v>75</v>
      </c>
      <c r="Z198" s="784">
        <f t="shared" si="2103"/>
        <v>83.169746391669833</v>
      </c>
      <c r="AA198" s="1534"/>
      <c r="AB198" s="797">
        <v>7.5</v>
      </c>
      <c r="AC198" s="837">
        <f>((E190*AB198)/1)*(D198)</f>
        <v>225</v>
      </c>
      <c r="AD198" s="784">
        <f t="shared" si="2104"/>
        <v>311.22903765646561</v>
      </c>
      <c r="AE198" s="1534"/>
      <c r="AF198" s="797">
        <v>1.5</v>
      </c>
      <c r="AG198" s="837">
        <f>((E190*AF198)/1)*(D198)</f>
        <v>45</v>
      </c>
      <c r="AH198" s="784">
        <f t="shared" si="2105"/>
        <v>53.705616797167437</v>
      </c>
      <c r="AI198" s="1534"/>
      <c r="AJ198" s="797">
        <v>1</v>
      </c>
      <c r="AK198" s="837">
        <f>((E190*AJ198)/1)*(D198)</f>
        <v>30</v>
      </c>
      <c r="AL198" s="784">
        <f t="shared" si="2106"/>
        <v>11.434613095470732</v>
      </c>
      <c r="AM198" s="1534"/>
      <c r="AN198" s="797"/>
      <c r="AO198" s="838">
        <f>((E190*AN198)/1)*(D198)</f>
        <v>0</v>
      </c>
      <c r="AP198" s="784">
        <f t="shared" si="2107"/>
        <v>0</v>
      </c>
      <c r="AQ198" s="1534"/>
      <c r="AR198" s="797"/>
      <c r="AS198" s="837">
        <f>((E190*AR198)/1)*(D198)</f>
        <v>0</v>
      </c>
      <c r="AT198" s="784">
        <f t="shared" si="2108"/>
        <v>0</v>
      </c>
      <c r="AU198" s="1534"/>
      <c r="AV198" s="797"/>
      <c r="AW198" s="837">
        <f>((E190*AV198)/1)*(D198)</f>
        <v>0</v>
      </c>
      <c r="AX198" s="784">
        <f t="shared" si="2109"/>
        <v>0</v>
      </c>
      <c r="AY198" s="1534"/>
      <c r="AZ198" s="782">
        <v>0.5</v>
      </c>
      <c r="BA198" s="837">
        <f>((E190*AZ198)/1)*(D198)</f>
        <v>15</v>
      </c>
      <c r="BB198" s="784">
        <f t="shared" si="2110"/>
        <v>29.98678996036988</v>
      </c>
      <c r="BC198" s="649"/>
      <c r="BD198" s="840"/>
      <c r="BE198" s="837">
        <f>((E190*BD198)/1)*(D198)</f>
        <v>0</v>
      </c>
      <c r="BF198" s="319"/>
      <c r="BG198" s="880">
        <f t="shared" si="2111"/>
        <v>1.6661425057883228</v>
      </c>
      <c r="BH198" s="881">
        <f t="shared" si="2112"/>
        <v>1.6770190024858129</v>
      </c>
      <c r="BI198" s="786">
        <f t="shared" si="2113"/>
        <v>838.50950124290648</v>
      </c>
      <c r="BJ198" s="800"/>
      <c r="BK198" s="786">
        <f t="shared" si="2114"/>
        <v>1173.9133017400691</v>
      </c>
      <c r="BL198" s="1945"/>
      <c r="BM198" s="1946"/>
      <c r="BN198" s="1947"/>
      <c r="BO198" s="1581"/>
      <c r="BP198" s="1581"/>
      <c r="BQ198" s="1484"/>
      <c r="BR198" s="734">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282.18099414186213</v>
      </c>
      <c r="BS198" s="692">
        <f t="shared" si="2123"/>
        <v>165.98882008344833</v>
      </c>
      <c r="BT198" s="693">
        <f>AB191</f>
        <v>6.8</v>
      </c>
      <c r="BU198" s="1146" t="str">
        <f>$BU$18</f>
        <v>GH Flora Bloom</v>
      </c>
      <c r="BV198" s="1158" t="str">
        <f>$BV$18</f>
        <v>Bloom</v>
      </c>
      <c r="BW198" s="1239">
        <f>BW$18</f>
        <v>0</v>
      </c>
      <c r="BX198" s="1239">
        <f t="shared" ref="BX198:DM198" si="2227">BX$18</f>
        <v>0</v>
      </c>
      <c r="BY198" s="1239">
        <f t="shared" si="2227"/>
        <v>0</v>
      </c>
      <c r="BZ198" s="1240">
        <f t="shared" si="2227"/>
        <v>0.05</v>
      </c>
      <c r="CA198" s="1240">
        <f t="shared" si="2227"/>
        <v>0</v>
      </c>
      <c r="CB198" s="1241">
        <f t="shared" si="2227"/>
        <v>0.04</v>
      </c>
      <c r="CC198" s="1242">
        <f t="shared" si="2227"/>
        <v>0</v>
      </c>
      <c r="CD198" s="1242">
        <f t="shared" si="2227"/>
        <v>0</v>
      </c>
      <c r="CE198" s="1242">
        <f t="shared" si="2227"/>
        <v>0</v>
      </c>
      <c r="CF198" s="1242">
        <f t="shared" si="2227"/>
        <v>0</v>
      </c>
      <c r="CG198" s="1242">
        <f t="shared" si="2227"/>
        <v>0</v>
      </c>
      <c r="CH198" s="1242">
        <f t="shared" si="2227"/>
        <v>0</v>
      </c>
      <c r="CI198" s="1242">
        <f t="shared" si="2227"/>
        <v>0</v>
      </c>
      <c r="CJ198" s="1242">
        <f t="shared" si="2227"/>
        <v>0</v>
      </c>
      <c r="CK198" s="1239">
        <f t="shared" si="2227"/>
        <v>0</v>
      </c>
      <c r="CL198" s="1240">
        <f t="shared" si="2227"/>
        <v>0</v>
      </c>
      <c r="CM198" s="1241">
        <f t="shared" si="2227"/>
        <v>0</v>
      </c>
      <c r="CN198" s="1242">
        <f t="shared" si="2227"/>
        <v>1.4999999999999999E-2</v>
      </c>
      <c r="CO198" s="1242">
        <f t="shared" si="2227"/>
        <v>0</v>
      </c>
      <c r="CP198" s="1242">
        <f t="shared" si="2227"/>
        <v>0.01</v>
      </c>
      <c r="CQ198" s="1242">
        <f t="shared" si="2227"/>
        <v>0</v>
      </c>
      <c r="CR198" s="1243">
        <f t="shared" si="2227"/>
        <v>0</v>
      </c>
      <c r="CS198" s="1243">
        <f t="shared" si="2227"/>
        <v>0</v>
      </c>
      <c r="CT198" s="1243">
        <f t="shared" si="2227"/>
        <v>0</v>
      </c>
      <c r="CU198" s="1243">
        <f t="shared" si="2227"/>
        <v>0</v>
      </c>
      <c r="CV198" s="1243">
        <f t="shared" si="2227"/>
        <v>0</v>
      </c>
      <c r="CW198" s="1243">
        <f t="shared" si="2227"/>
        <v>0</v>
      </c>
      <c r="CX198" s="1243">
        <f t="shared" si="2227"/>
        <v>0</v>
      </c>
      <c r="CY198" s="1243">
        <f t="shared" si="2227"/>
        <v>0</v>
      </c>
      <c r="CZ198" s="1244">
        <f t="shared" si="2227"/>
        <v>0</v>
      </c>
      <c r="DA198" s="1244">
        <f t="shared" si="2227"/>
        <v>0</v>
      </c>
      <c r="DB198" s="1244">
        <f t="shared" si="2227"/>
        <v>0</v>
      </c>
      <c r="DC198" s="1244">
        <f t="shared" si="2227"/>
        <v>0</v>
      </c>
      <c r="DD198" s="1244">
        <f t="shared" si="2227"/>
        <v>0</v>
      </c>
      <c r="DE198" s="1244">
        <f t="shared" si="2227"/>
        <v>0</v>
      </c>
      <c r="DF198" s="1244">
        <f t="shared" si="2227"/>
        <v>0</v>
      </c>
      <c r="DG198" s="1244">
        <f t="shared" si="2227"/>
        <v>0</v>
      </c>
      <c r="DH198" s="1244">
        <f t="shared" si="2227"/>
        <v>0</v>
      </c>
      <c r="DI198" s="1244">
        <f t="shared" si="2227"/>
        <v>0</v>
      </c>
      <c r="DJ198" s="1244">
        <f t="shared" si="2227"/>
        <v>0</v>
      </c>
      <c r="DK198" s="1244">
        <f t="shared" si="2227"/>
        <v>0</v>
      </c>
      <c r="DL198" s="1244">
        <f t="shared" si="2227"/>
        <v>0</v>
      </c>
      <c r="DM198" s="1244">
        <f t="shared" si="2227"/>
        <v>0</v>
      </c>
      <c r="DN198" s="933"/>
      <c r="DT198" s="739"/>
      <c r="EM198" s="898"/>
      <c r="EN198" s="898"/>
      <c r="EO198" s="898"/>
      <c r="EP198" s="898"/>
      <c r="EQ198" s="898"/>
      <c r="ER198" s="898"/>
      <c r="ES198" s="898"/>
      <c r="ET198" s="898"/>
      <c r="EU198" s="898"/>
      <c r="EV198" s="898"/>
      <c r="EW198" s="898"/>
      <c r="EX198" s="898"/>
      <c r="EY198" s="898"/>
      <c r="EZ198" s="1348" t="str">
        <f t="shared" si="2125"/>
        <v>GH Flora Bloom</v>
      </c>
      <c r="FA198" s="1224">
        <f t="shared" si="2126"/>
        <v>0</v>
      </c>
      <c r="FB198" s="1224">
        <f t="shared" si="2127"/>
        <v>0</v>
      </c>
      <c r="FC198" s="1224">
        <f t="shared" si="2128"/>
        <v>0</v>
      </c>
      <c r="FD198" s="544">
        <f t="shared" si="2129"/>
        <v>0.14837600000000001</v>
      </c>
      <c r="FE198" s="544">
        <f t="shared" si="2130"/>
        <v>0</v>
      </c>
      <c r="FF198" s="324">
        <f t="shared" si="2131"/>
        <v>0.22578719999999999</v>
      </c>
      <c r="FG198" s="549">
        <f t="shared" si="2132"/>
        <v>0</v>
      </c>
      <c r="FH198" s="549">
        <f t="shared" si="2133"/>
        <v>0</v>
      </c>
      <c r="FI198" s="549">
        <f t="shared" si="2134"/>
        <v>0</v>
      </c>
      <c r="FJ198" s="549">
        <f t="shared" si="2135"/>
        <v>0</v>
      </c>
      <c r="FK198" s="549">
        <f t="shared" si="2136"/>
        <v>0</v>
      </c>
      <c r="FL198" s="549">
        <f t="shared" si="2137"/>
        <v>0</v>
      </c>
      <c r="FM198" s="549">
        <f t="shared" si="2138"/>
        <v>0</v>
      </c>
      <c r="FN198" s="549">
        <f t="shared" si="2139"/>
        <v>0</v>
      </c>
      <c r="FO198" s="1203">
        <f t="shared" si="2140"/>
        <v>0</v>
      </c>
      <c r="FP198" s="544">
        <f t="shared" si="2141"/>
        <v>0.14837600000000001</v>
      </c>
      <c r="FQ198" s="324">
        <f t="shared" si="2142"/>
        <v>0.22578719999999999</v>
      </c>
      <c r="FR198" s="548">
        <f t="shared" si="2143"/>
        <v>0.10199999999999999</v>
      </c>
      <c r="FS198" s="548">
        <f t="shared" si="2144"/>
        <v>0</v>
      </c>
      <c r="FT198" s="548">
        <f t="shared" si="2215"/>
        <v>6.8000000000000005E-2</v>
      </c>
      <c r="FU198" s="548">
        <f t="shared" si="2145"/>
        <v>0</v>
      </c>
      <c r="FV198" s="928">
        <f t="shared" si="2146"/>
        <v>0</v>
      </c>
      <c r="FW198" s="928">
        <f t="shared" si="2147"/>
        <v>0</v>
      </c>
      <c r="FX198" s="928">
        <f t="shared" si="2148"/>
        <v>0</v>
      </c>
      <c r="FY198" s="928">
        <f t="shared" si="2149"/>
        <v>0</v>
      </c>
      <c r="FZ198" s="928">
        <f t="shared" si="2150"/>
        <v>0</v>
      </c>
      <c r="GA198" s="928">
        <f t="shared" si="2151"/>
        <v>0</v>
      </c>
      <c r="GB198" s="928">
        <f t="shared" si="2152"/>
        <v>0</v>
      </c>
      <c r="GC198" s="928">
        <f t="shared" si="2153"/>
        <v>0</v>
      </c>
      <c r="GD198" s="326">
        <f t="shared" si="2154"/>
        <v>0</v>
      </c>
      <c r="GE198" s="326">
        <f t="shared" si="2155"/>
        <v>0</v>
      </c>
      <c r="GF198" s="326">
        <f t="shared" si="2156"/>
        <v>0</v>
      </c>
      <c r="GG198" s="326">
        <f t="shared" si="2157"/>
        <v>0</v>
      </c>
      <c r="GH198" s="326">
        <f t="shared" si="2158"/>
        <v>0</v>
      </c>
      <c r="GI198" s="326">
        <f t="shared" si="2159"/>
        <v>0</v>
      </c>
      <c r="GJ198" s="326">
        <f t="shared" si="2160"/>
        <v>0</v>
      </c>
      <c r="GK198" s="326">
        <f t="shared" si="2161"/>
        <v>0</v>
      </c>
      <c r="GL198" s="326">
        <f t="shared" si="2162"/>
        <v>0</v>
      </c>
      <c r="GM198" s="326">
        <f t="shared" si="2163"/>
        <v>0</v>
      </c>
      <c r="GN198" s="326">
        <f t="shared" si="2164"/>
        <v>0</v>
      </c>
      <c r="GO198" s="326">
        <f t="shared" si="2165"/>
        <v>0</v>
      </c>
      <c r="GP198" s="326">
        <f t="shared" si="2166"/>
        <v>0</v>
      </c>
      <c r="GQ198" s="326">
        <f t="shared" si="2167"/>
        <v>0</v>
      </c>
      <c r="GR198" s="899"/>
      <c r="GS198" s="899"/>
      <c r="GT198" s="899"/>
      <c r="GU198" s="899"/>
      <c r="GV198" s="899"/>
      <c r="GW198" s="899"/>
      <c r="GX198" s="899"/>
      <c r="GY198" s="899"/>
      <c r="GZ198" s="1374"/>
      <c r="HA198" s="1225">
        <f t="shared" si="2168"/>
        <v>0</v>
      </c>
      <c r="HB198" s="1225">
        <f t="shared" si="2169"/>
        <v>0</v>
      </c>
      <c r="HC198" s="1225">
        <f t="shared" si="2170"/>
        <v>0</v>
      </c>
      <c r="HD198" s="542">
        <f t="shared" si="2171"/>
        <v>4.5259872715945754E-2</v>
      </c>
      <c r="HE198" s="542">
        <f t="shared" si="2172"/>
        <v>0</v>
      </c>
      <c r="HF198" s="321">
        <f t="shared" si="2173"/>
        <v>6.8872997876272352E-2</v>
      </c>
      <c r="HG198" s="547">
        <f t="shared" si="2174"/>
        <v>0</v>
      </c>
      <c r="HH198" s="547">
        <f t="shared" si="2175"/>
        <v>0</v>
      </c>
      <c r="HI198" s="547">
        <f t="shared" si="2176"/>
        <v>0</v>
      </c>
      <c r="HJ198" s="547">
        <f t="shared" si="2177"/>
        <v>0</v>
      </c>
      <c r="HK198" s="547">
        <f t="shared" si="2178"/>
        <v>0</v>
      </c>
      <c r="HL198" s="547">
        <f t="shared" si="2179"/>
        <v>0</v>
      </c>
      <c r="HM198" s="547">
        <f t="shared" si="2180"/>
        <v>0</v>
      </c>
      <c r="HN198" s="547">
        <f t="shared" si="2181"/>
        <v>0</v>
      </c>
      <c r="HO198" s="1225">
        <f t="shared" si="2182"/>
        <v>0</v>
      </c>
      <c r="HP198" s="542">
        <f t="shared" si="2183"/>
        <v>0</v>
      </c>
      <c r="HQ198" s="321">
        <f t="shared" si="2184"/>
        <v>0</v>
      </c>
      <c r="HR198" s="547">
        <f t="shared" si="2185"/>
        <v>3.1113569694738139E-2</v>
      </c>
      <c r="HS198" s="547">
        <f t="shared" si="2186"/>
        <v>0</v>
      </c>
      <c r="HT198" s="547">
        <f t="shared" si="2187"/>
        <v>2.0742379796492096E-2</v>
      </c>
      <c r="HU198" s="547">
        <f t="shared" si="2188"/>
        <v>0</v>
      </c>
      <c r="HV198" s="931">
        <f t="shared" si="2189"/>
        <v>0</v>
      </c>
      <c r="HW198" s="931">
        <f t="shared" si="2190"/>
        <v>0</v>
      </c>
      <c r="HX198" s="931">
        <f t="shared" si="2191"/>
        <v>0</v>
      </c>
      <c r="HY198" s="931">
        <f t="shared" si="2192"/>
        <v>0</v>
      </c>
      <c r="HZ198" s="931">
        <f t="shared" si="2193"/>
        <v>0</v>
      </c>
      <c r="IA198" s="931">
        <f t="shared" si="2194"/>
        <v>0</v>
      </c>
      <c r="IB198" s="931">
        <f t="shared" si="2195"/>
        <v>0</v>
      </c>
      <c r="IC198" s="931">
        <f t="shared" si="2196"/>
        <v>0</v>
      </c>
      <c r="ID198" s="1226">
        <f t="shared" si="2197"/>
        <v>0</v>
      </c>
      <c r="IE198" s="1226">
        <f t="shared" si="2198"/>
        <v>0</v>
      </c>
      <c r="IF198" s="1226">
        <f t="shared" si="2199"/>
        <v>0</v>
      </c>
      <c r="IG198" s="1226">
        <f t="shared" si="2200"/>
        <v>0</v>
      </c>
      <c r="IH198" s="1226">
        <f t="shared" si="2201"/>
        <v>0</v>
      </c>
      <c r="II198" s="1226">
        <f t="shared" si="2202"/>
        <v>0</v>
      </c>
      <c r="IJ198" s="1226">
        <f t="shared" si="2203"/>
        <v>0</v>
      </c>
      <c r="IK198" s="1226">
        <f t="shared" si="2204"/>
        <v>0</v>
      </c>
      <c r="IL198" s="1226">
        <f t="shared" si="2205"/>
        <v>0</v>
      </c>
      <c r="IM198" s="1226">
        <f t="shared" si="2206"/>
        <v>0</v>
      </c>
      <c r="IN198" s="1226">
        <f t="shared" si="2207"/>
        <v>0</v>
      </c>
      <c r="IO198" s="1226">
        <f t="shared" si="2208"/>
        <v>0</v>
      </c>
      <c r="IP198" s="1226">
        <f t="shared" si="2209"/>
        <v>0</v>
      </c>
      <c r="IQ198" s="1226">
        <f t="shared" si="2210"/>
        <v>0</v>
      </c>
      <c r="IR198" s="902"/>
      <c r="IS198" s="902"/>
      <c r="IT198" s="902"/>
      <c r="IU198" s="902"/>
      <c r="IV198" s="902"/>
      <c r="IW198" s="902"/>
      <c r="IX198" s="902"/>
      <c r="IY198" s="902"/>
      <c r="IZ198" s="1365"/>
      <c r="JA198" s="1231">
        <f t="shared" ref="JA198:KQ198" si="2228">SUM(BW198*$DP$18)</f>
        <v>0</v>
      </c>
      <c r="JB198" s="1231">
        <f t="shared" si="2228"/>
        <v>0</v>
      </c>
      <c r="JC198" s="1231">
        <f t="shared" si="2228"/>
        <v>0</v>
      </c>
      <c r="JD198" s="942">
        <f t="shared" si="2228"/>
        <v>218.5</v>
      </c>
      <c r="JE198" s="942">
        <f t="shared" si="2228"/>
        <v>0</v>
      </c>
      <c r="JF198" s="943">
        <f t="shared" si="2228"/>
        <v>174.8</v>
      </c>
      <c r="JG198" s="944">
        <f t="shared" si="2228"/>
        <v>0</v>
      </c>
      <c r="JH198" s="944">
        <f t="shared" si="2228"/>
        <v>0</v>
      </c>
      <c r="JI198" s="944">
        <f t="shared" si="2228"/>
        <v>0</v>
      </c>
      <c r="JJ198" s="944">
        <f t="shared" si="2228"/>
        <v>0</v>
      </c>
      <c r="JK198" s="944">
        <f t="shared" si="2228"/>
        <v>0</v>
      </c>
      <c r="JL198" s="944">
        <f t="shared" si="2228"/>
        <v>0</v>
      </c>
      <c r="JM198" s="944">
        <f t="shared" si="2228"/>
        <v>0</v>
      </c>
      <c r="JN198" s="944">
        <f t="shared" si="2228"/>
        <v>0</v>
      </c>
      <c r="JO198" s="1231">
        <f t="shared" si="2228"/>
        <v>0</v>
      </c>
      <c r="JP198" s="942">
        <f t="shared" si="2228"/>
        <v>0</v>
      </c>
      <c r="JQ198" s="943">
        <f t="shared" si="2228"/>
        <v>0</v>
      </c>
      <c r="JR198" s="944">
        <f t="shared" si="2228"/>
        <v>65.55</v>
      </c>
      <c r="JS198" s="944">
        <f t="shared" si="2228"/>
        <v>0</v>
      </c>
      <c r="JT198" s="944">
        <f t="shared" si="2228"/>
        <v>43.7</v>
      </c>
      <c r="JU198" s="944">
        <f t="shared" si="2228"/>
        <v>0</v>
      </c>
      <c r="JV198" s="945">
        <f t="shared" si="2228"/>
        <v>0</v>
      </c>
      <c r="JW198" s="945">
        <f t="shared" si="2228"/>
        <v>0</v>
      </c>
      <c r="JX198" s="945">
        <f t="shared" si="2228"/>
        <v>0</v>
      </c>
      <c r="JY198" s="945">
        <f t="shared" si="2228"/>
        <v>0</v>
      </c>
      <c r="JZ198" s="945">
        <f t="shared" si="2228"/>
        <v>0</v>
      </c>
      <c r="KA198" s="945">
        <f t="shared" si="2228"/>
        <v>0</v>
      </c>
      <c r="KB198" s="945">
        <f t="shared" si="2228"/>
        <v>0</v>
      </c>
      <c r="KC198" s="945">
        <f t="shared" si="2228"/>
        <v>0</v>
      </c>
      <c r="KD198" s="946">
        <f t="shared" si="2228"/>
        <v>0</v>
      </c>
      <c r="KE198" s="946">
        <f t="shared" si="2228"/>
        <v>0</v>
      </c>
      <c r="KF198" s="946">
        <f t="shared" si="2228"/>
        <v>0</v>
      </c>
      <c r="KG198" s="946">
        <f t="shared" si="2228"/>
        <v>0</v>
      </c>
      <c r="KH198" s="946">
        <f t="shared" si="2228"/>
        <v>0</v>
      </c>
      <c r="KI198" s="946">
        <f t="shared" si="2228"/>
        <v>0</v>
      </c>
      <c r="KJ198" s="946">
        <f t="shared" si="2228"/>
        <v>0</v>
      </c>
      <c r="KK198" s="946">
        <f t="shared" si="2228"/>
        <v>0</v>
      </c>
      <c r="KL198" s="946">
        <f t="shared" si="2228"/>
        <v>0</v>
      </c>
      <c r="KM198" s="946">
        <f t="shared" si="2228"/>
        <v>0</v>
      </c>
      <c r="KN198" s="946">
        <f t="shared" si="2228"/>
        <v>0</v>
      </c>
      <c r="KO198" s="946">
        <f t="shared" si="2228"/>
        <v>0</v>
      </c>
      <c r="KP198" s="946">
        <f t="shared" si="2228"/>
        <v>0</v>
      </c>
      <c r="KQ198" s="946">
        <f t="shared" si="2228"/>
        <v>0</v>
      </c>
      <c r="KR198" s="898"/>
      <c r="KS198" s="898"/>
      <c r="KT198" s="898"/>
      <c r="KU198" s="898"/>
      <c r="KV198" s="898"/>
      <c r="KW198" s="898"/>
      <c r="KX198" s="898"/>
      <c r="KY198" s="898"/>
      <c r="KZ198" s="1363"/>
      <c r="LA198" s="1217">
        <f t="shared" ref="LA198:MM198" si="2229">SUM(JA198/$DO$18)</f>
        <v>0</v>
      </c>
      <c r="LB198" s="1217">
        <f t="shared" si="2229"/>
        <v>0</v>
      </c>
      <c r="LC198" s="1217">
        <f t="shared" si="2229"/>
        <v>0</v>
      </c>
      <c r="LD198" s="545">
        <f t="shared" si="2229"/>
        <v>57.72787318361955</v>
      </c>
      <c r="LE198" s="545">
        <f t="shared" si="2229"/>
        <v>0</v>
      </c>
      <c r="LF198" s="329">
        <f t="shared" si="2229"/>
        <v>46.182298546895645</v>
      </c>
      <c r="LG198" s="550">
        <f t="shared" si="2229"/>
        <v>0</v>
      </c>
      <c r="LH198" s="550">
        <f t="shared" si="2229"/>
        <v>0</v>
      </c>
      <c r="LI198" s="550">
        <f t="shared" si="2229"/>
        <v>0</v>
      </c>
      <c r="LJ198" s="550">
        <f t="shared" si="2229"/>
        <v>0</v>
      </c>
      <c r="LK198" s="550">
        <f t="shared" si="2229"/>
        <v>0</v>
      </c>
      <c r="LL198" s="550">
        <f t="shared" si="2229"/>
        <v>0</v>
      </c>
      <c r="LM198" s="550">
        <f t="shared" si="2229"/>
        <v>0</v>
      </c>
      <c r="LN198" s="550">
        <f t="shared" si="2229"/>
        <v>0</v>
      </c>
      <c r="LO198" s="1217">
        <f t="shared" si="2229"/>
        <v>0</v>
      </c>
      <c r="LP198" s="1217">
        <f t="shared" si="2229"/>
        <v>0</v>
      </c>
      <c r="LQ198" s="1217">
        <f t="shared" si="2229"/>
        <v>0</v>
      </c>
      <c r="LR198" s="550">
        <f t="shared" si="2229"/>
        <v>17.318361955085862</v>
      </c>
      <c r="LS198" s="550">
        <f t="shared" si="2229"/>
        <v>0</v>
      </c>
      <c r="LT198" s="550">
        <f t="shared" si="2229"/>
        <v>11.545574636723911</v>
      </c>
      <c r="LU198" s="550">
        <f t="shared" si="2229"/>
        <v>0</v>
      </c>
      <c r="LV198" s="932">
        <f t="shared" si="2229"/>
        <v>0</v>
      </c>
      <c r="LW198" s="932">
        <f t="shared" si="2229"/>
        <v>0</v>
      </c>
      <c r="LX198" s="932">
        <f t="shared" si="2229"/>
        <v>0</v>
      </c>
      <c r="LY198" s="932">
        <f t="shared" si="2229"/>
        <v>0</v>
      </c>
      <c r="LZ198" s="932">
        <f t="shared" si="2229"/>
        <v>0</v>
      </c>
      <c r="MA198" s="932">
        <f t="shared" si="2229"/>
        <v>0</v>
      </c>
      <c r="MB198" s="932">
        <f t="shared" si="2229"/>
        <v>0</v>
      </c>
      <c r="MC198" s="932">
        <f t="shared" si="2229"/>
        <v>0</v>
      </c>
      <c r="MD198" s="932">
        <f t="shared" si="2229"/>
        <v>0</v>
      </c>
      <c r="ME198" s="327">
        <f t="shared" si="2229"/>
        <v>0</v>
      </c>
      <c r="MF198" s="327">
        <f t="shared" si="2229"/>
        <v>0</v>
      </c>
      <c r="MG198" s="327">
        <f t="shared" si="2229"/>
        <v>0</v>
      </c>
      <c r="MH198" s="327">
        <f t="shared" si="2229"/>
        <v>0</v>
      </c>
      <c r="MI198" s="327">
        <f t="shared" si="2229"/>
        <v>0</v>
      </c>
      <c r="MJ198" s="327">
        <f t="shared" si="2229"/>
        <v>0</v>
      </c>
      <c r="MK198" s="327">
        <f t="shared" si="2229"/>
        <v>0</v>
      </c>
      <c r="ML198" s="327">
        <f t="shared" si="2229"/>
        <v>0</v>
      </c>
      <c r="MM198" s="327">
        <f t="shared" si="2229"/>
        <v>0</v>
      </c>
      <c r="MN198" s="327">
        <f t="shared" ref="MN198:MP198" si="2230">SUM(KN198/$DO$18)</f>
        <v>0</v>
      </c>
      <c r="MO198" s="327">
        <f t="shared" si="2230"/>
        <v>0</v>
      </c>
      <c r="MP198" s="327">
        <f t="shared" si="2230"/>
        <v>0</v>
      </c>
      <c r="MQ198" s="327">
        <f>SUM(KQ198/$DO$18)</f>
        <v>0</v>
      </c>
    </row>
    <row r="199" spans="1:355" s="317" customFormat="1" ht="15" hidden="1" customHeight="1" outlineLevel="1" thickTop="1" thickBot="1" x14ac:dyDescent="0.3">
      <c r="A199" s="381"/>
      <c r="B199" s="620" t="s">
        <v>965</v>
      </c>
      <c r="C199" s="877">
        <v>50000</v>
      </c>
      <c r="D199" s="621" t="s">
        <v>825</v>
      </c>
      <c r="E199" s="760">
        <f>(C199/64.55337)</f>
        <v>774.55290095621649</v>
      </c>
      <c r="F199" s="761"/>
      <c r="G199" s="622" t="s">
        <v>966</v>
      </c>
      <c r="H199" s="877">
        <v>50000</v>
      </c>
      <c r="I199" s="621" t="s">
        <v>825</v>
      </c>
      <c r="J199" s="762">
        <f>(H199/69.5388)</f>
        <v>719.0230490028589</v>
      </c>
      <c r="K199" s="756"/>
      <c r="L199" s="802" t="s">
        <v>1313</v>
      </c>
      <c r="M199" s="803"/>
      <c r="N199" s="804"/>
      <c r="O199" s="1539"/>
      <c r="P199" s="806"/>
      <c r="Q199" s="803"/>
      <c r="R199" s="804"/>
      <c r="S199" s="1539"/>
      <c r="T199" s="806"/>
      <c r="U199" s="803"/>
      <c r="V199" s="804"/>
      <c r="W199" s="1539"/>
      <c r="X199" s="806"/>
      <c r="Y199" s="803"/>
      <c r="Z199" s="804"/>
      <c r="AA199" s="1539"/>
      <c r="AB199" s="807"/>
      <c r="AC199" s="803"/>
      <c r="AD199" s="804"/>
      <c r="AE199" s="1539"/>
      <c r="AF199" s="806"/>
      <c r="AG199" s="803"/>
      <c r="AH199" s="804"/>
      <c r="AI199" s="1539"/>
      <c r="AJ199" s="806"/>
      <c r="AK199" s="803"/>
      <c r="AL199" s="804"/>
      <c r="AM199" s="1539"/>
      <c r="AN199" s="806"/>
      <c r="AO199" s="803"/>
      <c r="AP199" s="804"/>
      <c r="AQ199" s="1539"/>
      <c r="AR199" s="806"/>
      <c r="AS199" s="803"/>
      <c r="AT199" s="804"/>
      <c r="AU199" s="1539"/>
      <c r="AV199" s="806"/>
      <c r="AW199" s="803"/>
      <c r="AX199" s="804"/>
      <c r="AY199" s="1539"/>
      <c r="AZ199" s="806"/>
      <c r="BA199" s="803"/>
      <c r="BB199" s="808"/>
      <c r="BC199" s="805"/>
      <c r="BD199" s="806"/>
      <c r="BE199" s="803"/>
      <c r="BF199" s="805"/>
      <c r="BG199" s="806"/>
      <c r="BH199" s="806"/>
      <c r="BI199" s="806"/>
      <c r="BJ199" s="806"/>
      <c r="BK199" s="808"/>
      <c r="BL199" s="1593"/>
      <c r="BM199" s="1594"/>
      <c r="BN199" s="1595"/>
      <c r="BO199" s="1595"/>
      <c r="BP199" s="1583"/>
      <c r="BQ199" s="1484"/>
      <c r="BR199" s="734">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71.607489062889911</v>
      </c>
      <c r="BS199" s="692">
        <f t="shared" si="2123"/>
        <v>79.563876736544344</v>
      </c>
      <c r="BT199" s="693">
        <f>AF191</f>
        <v>2</v>
      </c>
      <c r="BU199" s="1146" t="str">
        <f>$BU$19</f>
        <v>GH KoolBloom</v>
      </c>
      <c r="BV199" s="1159" t="str">
        <f>$BV$19</f>
        <v>Weight</v>
      </c>
      <c r="BW199" s="1239">
        <f>BW$19</f>
        <v>0</v>
      </c>
      <c r="BX199" s="1239">
        <f t="shared" ref="BX199:DM199" si="2231">BX$19</f>
        <v>0</v>
      </c>
      <c r="BY199" s="1239">
        <f t="shared" si="2231"/>
        <v>0</v>
      </c>
      <c r="BZ199" s="1240">
        <f t="shared" si="2231"/>
        <v>0.1</v>
      </c>
      <c r="CA199" s="1240">
        <f t="shared" si="2231"/>
        <v>0</v>
      </c>
      <c r="CB199" s="1241">
        <f t="shared" si="2231"/>
        <v>0.1</v>
      </c>
      <c r="CC199" s="1242">
        <f t="shared" si="2231"/>
        <v>0</v>
      </c>
      <c r="CD199" s="1242">
        <f t="shared" si="2231"/>
        <v>0</v>
      </c>
      <c r="CE199" s="1242">
        <f t="shared" si="2231"/>
        <v>0</v>
      </c>
      <c r="CF199" s="1242">
        <f t="shared" si="2231"/>
        <v>0</v>
      </c>
      <c r="CG199" s="1242">
        <f t="shared" si="2231"/>
        <v>0</v>
      </c>
      <c r="CH199" s="1242">
        <f t="shared" si="2231"/>
        <v>0</v>
      </c>
      <c r="CI199" s="1242">
        <f t="shared" si="2231"/>
        <v>0</v>
      </c>
      <c r="CJ199" s="1242">
        <f t="shared" si="2231"/>
        <v>0</v>
      </c>
      <c r="CK199" s="1239">
        <f t="shared" si="2231"/>
        <v>0</v>
      </c>
      <c r="CL199" s="1240">
        <f t="shared" si="2231"/>
        <v>0</v>
      </c>
      <c r="CM199" s="1241">
        <f t="shared" si="2231"/>
        <v>0</v>
      </c>
      <c r="CN199" s="1242">
        <f t="shared" si="2231"/>
        <v>0</v>
      </c>
      <c r="CO199" s="1242">
        <f t="shared" si="2231"/>
        <v>0</v>
      </c>
      <c r="CP199" s="1242">
        <f t="shared" si="2231"/>
        <v>0</v>
      </c>
      <c r="CQ199" s="1242">
        <f t="shared" si="2231"/>
        <v>0</v>
      </c>
      <c r="CR199" s="1243">
        <f t="shared" si="2231"/>
        <v>0</v>
      </c>
      <c r="CS199" s="1243">
        <f t="shared" si="2231"/>
        <v>0</v>
      </c>
      <c r="CT199" s="1243">
        <f t="shared" si="2231"/>
        <v>0</v>
      </c>
      <c r="CU199" s="1243">
        <f t="shared" si="2231"/>
        <v>0</v>
      </c>
      <c r="CV199" s="1243">
        <f t="shared" si="2231"/>
        <v>0</v>
      </c>
      <c r="CW199" s="1243">
        <f t="shared" si="2231"/>
        <v>0</v>
      </c>
      <c r="CX199" s="1243">
        <f t="shared" si="2231"/>
        <v>0</v>
      </c>
      <c r="CY199" s="1243">
        <f t="shared" si="2231"/>
        <v>0</v>
      </c>
      <c r="CZ199" s="1244">
        <f t="shared" si="2231"/>
        <v>0</v>
      </c>
      <c r="DA199" s="1244">
        <f t="shared" si="2231"/>
        <v>0</v>
      </c>
      <c r="DB199" s="1244">
        <f t="shared" si="2231"/>
        <v>0</v>
      </c>
      <c r="DC199" s="1244">
        <f t="shared" si="2231"/>
        <v>0</v>
      </c>
      <c r="DD199" s="1244">
        <f t="shared" si="2231"/>
        <v>0</v>
      </c>
      <c r="DE199" s="1244">
        <f t="shared" si="2231"/>
        <v>0</v>
      </c>
      <c r="DF199" s="1244">
        <f t="shared" si="2231"/>
        <v>0</v>
      </c>
      <c r="DG199" s="1244">
        <f t="shared" si="2231"/>
        <v>0</v>
      </c>
      <c r="DH199" s="1244">
        <f t="shared" si="2231"/>
        <v>0</v>
      </c>
      <c r="DI199" s="1244">
        <f t="shared" si="2231"/>
        <v>0</v>
      </c>
      <c r="DJ199" s="1244">
        <f t="shared" si="2231"/>
        <v>0</v>
      </c>
      <c r="DK199" s="1244">
        <f t="shared" si="2231"/>
        <v>0</v>
      </c>
      <c r="DL199" s="1244">
        <f t="shared" si="2231"/>
        <v>0</v>
      </c>
      <c r="DM199" s="1244">
        <f t="shared" si="2231"/>
        <v>0</v>
      </c>
      <c r="DN199" s="933"/>
      <c r="DT199" s="739"/>
      <c r="EM199" s="898"/>
      <c r="EN199" s="898"/>
      <c r="EO199" s="898"/>
      <c r="EP199" s="898"/>
      <c r="EQ199" s="898"/>
      <c r="ER199" s="898"/>
      <c r="ES199" s="898"/>
      <c r="ET199" s="898"/>
      <c r="EU199" s="898"/>
      <c r="EV199" s="898"/>
      <c r="EW199" s="898"/>
      <c r="EX199" s="898"/>
      <c r="EY199" s="898"/>
      <c r="EZ199" s="1348" t="str">
        <f t="shared" si="2125"/>
        <v>GH KoolBloom</v>
      </c>
      <c r="FA199" s="1224">
        <f t="shared" si="2126"/>
        <v>0</v>
      </c>
      <c r="FB199" s="1224">
        <f t="shared" si="2127"/>
        <v>0</v>
      </c>
      <c r="FC199" s="1224">
        <f t="shared" si="2128"/>
        <v>0</v>
      </c>
      <c r="FD199" s="544">
        <f t="shared" si="2129"/>
        <v>8.728000000000001E-2</v>
      </c>
      <c r="FE199" s="544">
        <f t="shared" si="2130"/>
        <v>0</v>
      </c>
      <c r="FF199" s="324">
        <f t="shared" si="2131"/>
        <v>0.16602</v>
      </c>
      <c r="FG199" s="549">
        <f t="shared" si="2132"/>
        <v>0</v>
      </c>
      <c r="FH199" s="549">
        <f t="shared" si="2133"/>
        <v>0</v>
      </c>
      <c r="FI199" s="549">
        <f t="shared" si="2134"/>
        <v>0</v>
      </c>
      <c r="FJ199" s="549">
        <f t="shared" si="2135"/>
        <v>0</v>
      </c>
      <c r="FK199" s="549">
        <f t="shared" si="2136"/>
        <v>0</v>
      </c>
      <c r="FL199" s="549">
        <f t="shared" si="2137"/>
        <v>0</v>
      </c>
      <c r="FM199" s="549">
        <f t="shared" si="2138"/>
        <v>0</v>
      </c>
      <c r="FN199" s="549">
        <f t="shared" si="2139"/>
        <v>0</v>
      </c>
      <c r="FO199" s="1203">
        <f t="shared" si="2140"/>
        <v>0</v>
      </c>
      <c r="FP199" s="544">
        <f t="shared" si="2141"/>
        <v>8.728000000000001E-2</v>
      </c>
      <c r="FQ199" s="324">
        <f t="shared" si="2142"/>
        <v>0.16602</v>
      </c>
      <c r="FR199" s="548">
        <f t="shared" si="2143"/>
        <v>0</v>
      </c>
      <c r="FS199" s="548">
        <f t="shared" si="2144"/>
        <v>0</v>
      </c>
      <c r="FT199" s="548">
        <f t="shared" si="2215"/>
        <v>0</v>
      </c>
      <c r="FU199" s="548">
        <f t="shared" si="2145"/>
        <v>0</v>
      </c>
      <c r="FV199" s="928">
        <f t="shared" si="2146"/>
        <v>0</v>
      </c>
      <c r="FW199" s="928">
        <f t="shared" si="2147"/>
        <v>0</v>
      </c>
      <c r="FX199" s="928">
        <f t="shared" si="2148"/>
        <v>0</v>
      </c>
      <c r="FY199" s="928">
        <f t="shared" si="2149"/>
        <v>0</v>
      </c>
      <c r="FZ199" s="928">
        <f t="shared" si="2150"/>
        <v>0</v>
      </c>
      <c r="GA199" s="928">
        <f t="shared" si="2151"/>
        <v>0</v>
      </c>
      <c r="GB199" s="928">
        <f t="shared" si="2152"/>
        <v>0</v>
      </c>
      <c r="GC199" s="928">
        <f t="shared" si="2153"/>
        <v>0</v>
      </c>
      <c r="GD199" s="326">
        <f t="shared" si="2154"/>
        <v>0</v>
      </c>
      <c r="GE199" s="326">
        <f t="shared" si="2155"/>
        <v>0</v>
      </c>
      <c r="GF199" s="326">
        <f t="shared" si="2156"/>
        <v>0</v>
      </c>
      <c r="GG199" s="326">
        <f t="shared" si="2157"/>
        <v>0</v>
      </c>
      <c r="GH199" s="326">
        <f t="shared" si="2158"/>
        <v>0</v>
      </c>
      <c r="GI199" s="326">
        <f t="shared" si="2159"/>
        <v>0</v>
      </c>
      <c r="GJ199" s="326">
        <f t="shared" si="2160"/>
        <v>0</v>
      </c>
      <c r="GK199" s="326">
        <f t="shared" si="2161"/>
        <v>0</v>
      </c>
      <c r="GL199" s="326">
        <f t="shared" si="2162"/>
        <v>0</v>
      </c>
      <c r="GM199" s="326">
        <f t="shared" si="2163"/>
        <v>0</v>
      </c>
      <c r="GN199" s="326">
        <f t="shared" si="2164"/>
        <v>0</v>
      </c>
      <c r="GO199" s="326">
        <f t="shared" si="2165"/>
        <v>0</v>
      </c>
      <c r="GP199" s="326">
        <f t="shared" si="2166"/>
        <v>0</v>
      </c>
      <c r="GQ199" s="326">
        <f t="shared" si="2167"/>
        <v>0</v>
      </c>
      <c r="GR199" s="898"/>
      <c r="GS199" s="898"/>
      <c r="GT199" s="898"/>
      <c r="GU199" s="898"/>
      <c r="GV199" s="898"/>
      <c r="GW199" s="898"/>
      <c r="GX199" s="898"/>
      <c r="GY199" s="898"/>
      <c r="GZ199" s="1375"/>
      <c r="HA199" s="1225">
        <f t="shared" si="2168"/>
        <v>0</v>
      </c>
      <c r="HB199" s="1225">
        <f t="shared" si="2169"/>
        <v>0</v>
      </c>
      <c r="HC199" s="1225">
        <f t="shared" si="2170"/>
        <v>0</v>
      </c>
      <c r="HD199" s="542">
        <f t="shared" si="2171"/>
        <v>2.7415456618892976E-2</v>
      </c>
      <c r="HE199" s="542">
        <f t="shared" si="2172"/>
        <v>0</v>
      </c>
      <c r="HF199" s="321">
        <f t="shared" si="2173"/>
        <v>5.2148420117651369E-2</v>
      </c>
      <c r="HG199" s="547">
        <f t="shared" si="2174"/>
        <v>0</v>
      </c>
      <c r="HH199" s="547">
        <f t="shared" si="2175"/>
        <v>0</v>
      </c>
      <c r="HI199" s="547">
        <f t="shared" si="2176"/>
        <v>0</v>
      </c>
      <c r="HJ199" s="547">
        <f t="shared" si="2177"/>
        <v>0</v>
      </c>
      <c r="HK199" s="547">
        <f t="shared" si="2178"/>
        <v>0</v>
      </c>
      <c r="HL199" s="547">
        <f t="shared" si="2179"/>
        <v>0</v>
      </c>
      <c r="HM199" s="547">
        <f t="shared" si="2180"/>
        <v>0</v>
      </c>
      <c r="HN199" s="547">
        <f t="shared" si="2181"/>
        <v>0</v>
      </c>
      <c r="HO199" s="1225">
        <f t="shared" si="2182"/>
        <v>0</v>
      </c>
      <c r="HP199" s="542">
        <f t="shared" si="2183"/>
        <v>0</v>
      </c>
      <c r="HQ199" s="321">
        <f t="shared" si="2184"/>
        <v>0</v>
      </c>
      <c r="HR199" s="547">
        <f t="shared" si="2185"/>
        <v>0</v>
      </c>
      <c r="HS199" s="547">
        <f t="shared" si="2186"/>
        <v>0</v>
      </c>
      <c r="HT199" s="547">
        <f t="shared" si="2187"/>
        <v>0</v>
      </c>
      <c r="HU199" s="547">
        <f t="shared" si="2188"/>
        <v>0</v>
      </c>
      <c r="HV199" s="931">
        <f t="shared" si="2189"/>
        <v>0</v>
      </c>
      <c r="HW199" s="931">
        <f t="shared" si="2190"/>
        <v>0</v>
      </c>
      <c r="HX199" s="931">
        <f t="shared" si="2191"/>
        <v>0</v>
      </c>
      <c r="HY199" s="931">
        <f t="shared" si="2192"/>
        <v>0</v>
      </c>
      <c r="HZ199" s="931">
        <f t="shared" si="2193"/>
        <v>0</v>
      </c>
      <c r="IA199" s="931">
        <f t="shared" si="2194"/>
        <v>0</v>
      </c>
      <c r="IB199" s="931">
        <f t="shared" si="2195"/>
        <v>0</v>
      </c>
      <c r="IC199" s="931">
        <f t="shared" si="2196"/>
        <v>0</v>
      </c>
      <c r="ID199" s="1226">
        <f t="shared" si="2197"/>
        <v>0</v>
      </c>
      <c r="IE199" s="1226">
        <f t="shared" si="2198"/>
        <v>0</v>
      </c>
      <c r="IF199" s="1226">
        <f t="shared" si="2199"/>
        <v>0</v>
      </c>
      <c r="IG199" s="1226">
        <f t="shared" si="2200"/>
        <v>0</v>
      </c>
      <c r="IH199" s="1226">
        <f t="shared" si="2201"/>
        <v>0</v>
      </c>
      <c r="II199" s="1226">
        <f t="shared" si="2202"/>
        <v>0</v>
      </c>
      <c r="IJ199" s="1226">
        <f t="shared" si="2203"/>
        <v>0</v>
      </c>
      <c r="IK199" s="1226">
        <f t="shared" si="2204"/>
        <v>0</v>
      </c>
      <c r="IL199" s="1226">
        <f t="shared" si="2205"/>
        <v>0</v>
      </c>
      <c r="IM199" s="1226">
        <f t="shared" si="2206"/>
        <v>0</v>
      </c>
      <c r="IN199" s="1226">
        <f t="shared" si="2207"/>
        <v>0</v>
      </c>
      <c r="IO199" s="1226">
        <f t="shared" si="2208"/>
        <v>0</v>
      </c>
      <c r="IP199" s="1226">
        <f t="shared" si="2209"/>
        <v>0</v>
      </c>
      <c r="IQ199" s="1226">
        <f t="shared" si="2210"/>
        <v>0</v>
      </c>
      <c r="IR199" s="902"/>
      <c r="IS199" s="902"/>
      <c r="IT199" s="902"/>
      <c r="IU199" s="902"/>
      <c r="IV199" s="902"/>
      <c r="IW199" s="902"/>
      <c r="IX199" s="902"/>
      <c r="IY199" s="902"/>
      <c r="IZ199" s="1365"/>
      <c r="JA199" s="1231">
        <f t="shared" ref="JA199:KQ199" si="2232">SUM(BW199*$DP$19)</f>
        <v>0</v>
      </c>
      <c r="JB199" s="1231">
        <f t="shared" si="2232"/>
        <v>0</v>
      </c>
      <c r="JC199" s="1231">
        <f t="shared" si="2232"/>
        <v>0</v>
      </c>
      <c r="JD199" s="942">
        <f t="shared" si="2232"/>
        <v>450</v>
      </c>
      <c r="JE199" s="942">
        <f t="shared" si="2232"/>
        <v>0</v>
      </c>
      <c r="JF199" s="943">
        <f t="shared" si="2232"/>
        <v>450</v>
      </c>
      <c r="JG199" s="944">
        <f t="shared" si="2232"/>
        <v>0</v>
      </c>
      <c r="JH199" s="944">
        <f t="shared" si="2232"/>
        <v>0</v>
      </c>
      <c r="JI199" s="944">
        <f t="shared" si="2232"/>
        <v>0</v>
      </c>
      <c r="JJ199" s="944">
        <f t="shared" si="2232"/>
        <v>0</v>
      </c>
      <c r="JK199" s="944">
        <f t="shared" si="2232"/>
        <v>0</v>
      </c>
      <c r="JL199" s="944">
        <f t="shared" si="2232"/>
        <v>0</v>
      </c>
      <c r="JM199" s="944">
        <f t="shared" si="2232"/>
        <v>0</v>
      </c>
      <c r="JN199" s="944">
        <f t="shared" si="2232"/>
        <v>0</v>
      </c>
      <c r="JO199" s="1231">
        <f t="shared" si="2232"/>
        <v>0</v>
      </c>
      <c r="JP199" s="942">
        <f t="shared" si="2232"/>
        <v>0</v>
      </c>
      <c r="JQ199" s="943">
        <f t="shared" si="2232"/>
        <v>0</v>
      </c>
      <c r="JR199" s="944">
        <f t="shared" si="2232"/>
        <v>0</v>
      </c>
      <c r="JS199" s="944">
        <f t="shared" si="2232"/>
        <v>0</v>
      </c>
      <c r="JT199" s="944">
        <f t="shared" si="2232"/>
        <v>0</v>
      </c>
      <c r="JU199" s="944">
        <f t="shared" si="2232"/>
        <v>0</v>
      </c>
      <c r="JV199" s="945">
        <f t="shared" si="2232"/>
        <v>0</v>
      </c>
      <c r="JW199" s="945">
        <f t="shared" si="2232"/>
        <v>0</v>
      </c>
      <c r="JX199" s="945">
        <f t="shared" si="2232"/>
        <v>0</v>
      </c>
      <c r="JY199" s="945">
        <f t="shared" si="2232"/>
        <v>0</v>
      </c>
      <c r="JZ199" s="945">
        <f t="shared" si="2232"/>
        <v>0</v>
      </c>
      <c r="KA199" s="945">
        <f t="shared" si="2232"/>
        <v>0</v>
      </c>
      <c r="KB199" s="945">
        <f t="shared" si="2232"/>
        <v>0</v>
      </c>
      <c r="KC199" s="945">
        <f t="shared" si="2232"/>
        <v>0</v>
      </c>
      <c r="KD199" s="946">
        <f t="shared" si="2232"/>
        <v>0</v>
      </c>
      <c r="KE199" s="946">
        <f t="shared" si="2232"/>
        <v>0</v>
      </c>
      <c r="KF199" s="946">
        <f t="shared" si="2232"/>
        <v>0</v>
      </c>
      <c r="KG199" s="946">
        <f t="shared" si="2232"/>
        <v>0</v>
      </c>
      <c r="KH199" s="946">
        <f t="shared" si="2232"/>
        <v>0</v>
      </c>
      <c r="KI199" s="946">
        <f t="shared" si="2232"/>
        <v>0</v>
      </c>
      <c r="KJ199" s="946">
        <f t="shared" si="2232"/>
        <v>0</v>
      </c>
      <c r="KK199" s="946">
        <f t="shared" si="2232"/>
        <v>0</v>
      </c>
      <c r="KL199" s="946">
        <f t="shared" si="2232"/>
        <v>0</v>
      </c>
      <c r="KM199" s="946">
        <f t="shared" si="2232"/>
        <v>0</v>
      </c>
      <c r="KN199" s="946">
        <f t="shared" si="2232"/>
        <v>0</v>
      </c>
      <c r="KO199" s="946">
        <f t="shared" si="2232"/>
        <v>0</v>
      </c>
      <c r="KP199" s="946">
        <f t="shared" si="2232"/>
        <v>0</v>
      </c>
      <c r="KQ199" s="946">
        <f t="shared" si="2232"/>
        <v>0</v>
      </c>
      <c r="KR199" s="898"/>
      <c r="KS199" s="898"/>
      <c r="KT199" s="898"/>
      <c r="KU199" s="898"/>
      <c r="KV199" s="898"/>
      <c r="KW199" s="898"/>
      <c r="KX199" s="898"/>
      <c r="KY199" s="898"/>
      <c r="KZ199" s="1363"/>
      <c r="LA199" s="1217">
        <f t="shared" ref="LA199:MM199" si="2233">SUM(JA199/$DO$19)</f>
        <v>0</v>
      </c>
      <c r="LB199" s="1217">
        <f t="shared" si="2233"/>
        <v>0</v>
      </c>
      <c r="LC199" s="1217">
        <f t="shared" si="2233"/>
        <v>0</v>
      </c>
      <c r="LD199" s="545">
        <f t="shared" si="2233"/>
        <v>118.89035667107001</v>
      </c>
      <c r="LE199" s="545">
        <f t="shared" si="2233"/>
        <v>0</v>
      </c>
      <c r="LF199" s="329">
        <f t="shared" si="2233"/>
        <v>118.89035667107001</v>
      </c>
      <c r="LG199" s="550">
        <f t="shared" si="2233"/>
        <v>0</v>
      </c>
      <c r="LH199" s="550">
        <f t="shared" si="2233"/>
        <v>0</v>
      </c>
      <c r="LI199" s="550">
        <f t="shared" si="2233"/>
        <v>0</v>
      </c>
      <c r="LJ199" s="550">
        <f t="shared" si="2233"/>
        <v>0</v>
      </c>
      <c r="LK199" s="550">
        <f t="shared" si="2233"/>
        <v>0</v>
      </c>
      <c r="LL199" s="550">
        <f t="shared" si="2233"/>
        <v>0</v>
      </c>
      <c r="LM199" s="550">
        <f t="shared" si="2233"/>
        <v>0</v>
      </c>
      <c r="LN199" s="550">
        <f t="shared" si="2233"/>
        <v>0</v>
      </c>
      <c r="LO199" s="1217">
        <f t="shared" si="2233"/>
        <v>0</v>
      </c>
      <c r="LP199" s="1217">
        <f t="shared" si="2233"/>
        <v>0</v>
      </c>
      <c r="LQ199" s="1217">
        <f t="shared" si="2233"/>
        <v>0</v>
      </c>
      <c r="LR199" s="550">
        <f t="shared" si="2233"/>
        <v>0</v>
      </c>
      <c r="LS199" s="550">
        <f t="shared" si="2233"/>
        <v>0</v>
      </c>
      <c r="LT199" s="550">
        <f t="shared" si="2233"/>
        <v>0</v>
      </c>
      <c r="LU199" s="550">
        <f t="shared" si="2233"/>
        <v>0</v>
      </c>
      <c r="LV199" s="932">
        <f t="shared" si="2233"/>
        <v>0</v>
      </c>
      <c r="LW199" s="932">
        <f t="shared" si="2233"/>
        <v>0</v>
      </c>
      <c r="LX199" s="932">
        <f t="shared" si="2233"/>
        <v>0</v>
      </c>
      <c r="LY199" s="932">
        <f t="shared" si="2233"/>
        <v>0</v>
      </c>
      <c r="LZ199" s="932">
        <f t="shared" si="2233"/>
        <v>0</v>
      </c>
      <c r="MA199" s="932">
        <f t="shared" si="2233"/>
        <v>0</v>
      </c>
      <c r="MB199" s="932">
        <f t="shared" si="2233"/>
        <v>0</v>
      </c>
      <c r="MC199" s="932">
        <f t="shared" si="2233"/>
        <v>0</v>
      </c>
      <c r="MD199" s="932">
        <f t="shared" si="2233"/>
        <v>0</v>
      </c>
      <c r="ME199" s="327">
        <f t="shared" si="2233"/>
        <v>0</v>
      </c>
      <c r="MF199" s="327">
        <f t="shared" si="2233"/>
        <v>0</v>
      </c>
      <c r="MG199" s="327">
        <f t="shared" si="2233"/>
        <v>0</v>
      </c>
      <c r="MH199" s="327">
        <f t="shared" si="2233"/>
        <v>0</v>
      </c>
      <c r="MI199" s="327">
        <f t="shared" si="2233"/>
        <v>0</v>
      </c>
      <c r="MJ199" s="327">
        <f t="shared" si="2233"/>
        <v>0</v>
      </c>
      <c r="MK199" s="327">
        <f t="shared" si="2233"/>
        <v>0</v>
      </c>
      <c r="ML199" s="327">
        <f t="shared" si="2233"/>
        <v>0</v>
      </c>
      <c r="MM199" s="327">
        <f t="shared" si="2233"/>
        <v>0</v>
      </c>
      <c r="MN199" s="327">
        <f t="shared" ref="MN199:MP199" si="2234">SUM(KN199/$DO$19)</f>
        <v>0</v>
      </c>
      <c r="MO199" s="327">
        <f t="shared" si="2234"/>
        <v>0</v>
      </c>
      <c r="MP199" s="327">
        <f t="shared" si="2234"/>
        <v>0</v>
      </c>
      <c r="MQ199" s="327">
        <f>SUM(KQ199/$DO$19)</f>
        <v>0</v>
      </c>
    </row>
    <row r="200" spans="1:355" s="317" customFormat="1" ht="15" hidden="1" customHeight="1" outlineLevel="1" thickTop="1" thickBot="1" x14ac:dyDescent="0.3">
      <c r="A200" s="381"/>
      <c r="B200" s="1911" t="s">
        <v>962</v>
      </c>
      <c r="C200" s="1912"/>
      <c r="D200" s="655"/>
      <c r="E200" s="763"/>
      <c r="F200" s="757"/>
      <c r="G200" s="626"/>
      <c r="H200" s="627"/>
      <c r="I200" s="628"/>
      <c r="J200" s="812"/>
      <c r="K200" s="757"/>
      <c r="L200" s="878" t="s">
        <v>650</v>
      </c>
      <c r="M200" s="813"/>
      <c r="N200" s="814"/>
      <c r="O200" s="1537"/>
      <c r="P200" s="815"/>
      <c r="Q200" s="813"/>
      <c r="R200" s="814"/>
      <c r="S200" s="1537"/>
      <c r="T200" s="815"/>
      <c r="U200" s="813"/>
      <c r="V200" s="814"/>
      <c r="W200" s="1537"/>
      <c r="X200" s="815"/>
      <c r="Y200" s="813"/>
      <c r="Z200" s="814"/>
      <c r="AA200" s="1537"/>
      <c r="AB200" s="815"/>
      <c r="AC200" s="813"/>
      <c r="AD200" s="814"/>
      <c r="AE200" s="1537"/>
      <c r="AF200" s="815"/>
      <c r="AG200" s="813"/>
      <c r="AH200" s="814"/>
      <c r="AI200" s="1537"/>
      <c r="AJ200" s="815"/>
      <c r="AK200" s="813"/>
      <c r="AL200" s="814"/>
      <c r="AM200" s="1537"/>
      <c r="AN200" s="815"/>
      <c r="AO200" s="813"/>
      <c r="AP200" s="814"/>
      <c r="AQ200" s="1537"/>
      <c r="AR200" s="815"/>
      <c r="AS200" s="813"/>
      <c r="AT200" s="814"/>
      <c r="AU200" s="1537"/>
      <c r="AV200" s="815"/>
      <c r="AW200" s="813"/>
      <c r="AX200" s="814"/>
      <c r="AY200" s="1537"/>
      <c r="AZ200" s="815"/>
      <c r="BA200" s="813"/>
      <c r="BB200" s="816"/>
      <c r="BC200" s="757"/>
      <c r="BD200" s="815"/>
      <c r="BE200" s="813"/>
      <c r="BF200" s="757"/>
      <c r="BG200" s="815"/>
      <c r="BH200" s="815"/>
      <c r="BI200" s="815"/>
      <c r="BJ200" s="815"/>
      <c r="BK200" s="816"/>
      <c r="BL200" s="1584"/>
      <c r="BM200" s="1585"/>
      <c r="BN200" s="1586"/>
      <c r="BO200" s="1586"/>
      <c r="BP200" s="1587"/>
      <c r="BQ200" s="1484"/>
      <c r="BR200" s="734">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17.151919643206096</v>
      </c>
      <c r="BS200" s="692">
        <f t="shared" si="2123"/>
        <v>17.151919643206096</v>
      </c>
      <c r="BT200" s="693">
        <f>AJ191</f>
        <v>1.5</v>
      </c>
      <c r="BU200" s="1146" t="str">
        <f>$BU$20</f>
        <v>GH Floralicious+</v>
      </c>
      <c r="BV200" s="1159" t="str">
        <f>$BV$20</f>
        <v>Aroma</v>
      </c>
      <c r="BW200" s="1239">
        <f>BW$20</f>
        <v>0</v>
      </c>
      <c r="BX200" s="1239">
        <f t="shared" ref="BX200:DM200" si="2235">BX$20</f>
        <v>0.02</v>
      </c>
      <c r="BY200" s="1239">
        <f t="shared" si="2235"/>
        <v>0</v>
      </c>
      <c r="BZ200" s="1240">
        <f t="shared" si="2235"/>
        <v>8.0000000000000002E-3</v>
      </c>
      <c r="CA200" s="1240">
        <f t="shared" si="2235"/>
        <v>0</v>
      </c>
      <c r="CB200" s="1241">
        <f t="shared" si="2235"/>
        <v>5.0000000000000001E-3</v>
      </c>
      <c r="CC200" s="1242">
        <f t="shared" si="2235"/>
        <v>0</v>
      </c>
      <c r="CD200" s="1242">
        <f t="shared" si="2235"/>
        <v>0</v>
      </c>
      <c r="CE200" s="1242">
        <f t="shared" si="2235"/>
        <v>0</v>
      </c>
      <c r="CF200" s="1242">
        <f t="shared" si="2235"/>
        <v>0</v>
      </c>
      <c r="CG200" s="1242">
        <f t="shared" si="2235"/>
        <v>0</v>
      </c>
      <c r="CH200" s="1242">
        <f t="shared" si="2235"/>
        <v>0</v>
      </c>
      <c r="CI200" s="1242">
        <f t="shared" si="2235"/>
        <v>0</v>
      </c>
      <c r="CJ200" s="1242">
        <f t="shared" si="2235"/>
        <v>0</v>
      </c>
      <c r="CK200" s="1239">
        <f t="shared" si="2235"/>
        <v>0</v>
      </c>
      <c r="CL200" s="1240">
        <f t="shared" si="2235"/>
        <v>0</v>
      </c>
      <c r="CM200" s="1241">
        <f t="shared" si="2235"/>
        <v>0</v>
      </c>
      <c r="CN200" s="1242">
        <f t="shared" si="2235"/>
        <v>0</v>
      </c>
      <c r="CO200" s="1242">
        <f t="shared" si="2235"/>
        <v>0</v>
      </c>
      <c r="CP200" s="1242">
        <f t="shared" si="2235"/>
        <v>0</v>
      </c>
      <c r="CQ200" s="1242">
        <f t="shared" si="2235"/>
        <v>0</v>
      </c>
      <c r="CR200" s="1243">
        <f t="shared" si="2235"/>
        <v>0</v>
      </c>
      <c r="CS200" s="1243">
        <f t="shared" si="2235"/>
        <v>0</v>
      </c>
      <c r="CT200" s="1243">
        <f t="shared" si="2235"/>
        <v>0</v>
      </c>
      <c r="CU200" s="1243">
        <f t="shared" si="2235"/>
        <v>0</v>
      </c>
      <c r="CV200" s="1243">
        <f t="shared" si="2235"/>
        <v>0</v>
      </c>
      <c r="CW200" s="1243">
        <f t="shared" si="2235"/>
        <v>0</v>
      </c>
      <c r="CX200" s="1243">
        <f t="shared" si="2235"/>
        <v>0</v>
      </c>
      <c r="CY200" s="1243">
        <f t="shared" si="2235"/>
        <v>0</v>
      </c>
      <c r="CZ200" s="1244">
        <f t="shared" si="2235"/>
        <v>0</v>
      </c>
      <c r="DA200" s="1244">
        <f t="shared" si="2235"/>
        <v>8.4999999999999995E-4</v>
      </c>
      <c r="DB200" s="1244">
        <f t="shared" si="2235"/>
        <v>8.9999999999999993E-3</v>
      </c>
      <c r="DC200" s="1244">
        <f t="shared" si="2235"/>
        <v>1.15E-3</v>
      </c>
      <c r="DD200" s="1244">
        <f t="shared" si="2235"/>
        <v>0</v>
      </c>
      <c r="DE200" s="1244">
        <f t="shared" si="2235"/>
        <v>0</v>
      </c>
      <c r="DF200" s="1244">
        <f t="shared" si="2235"/>
        <v>0</v>
      </c>
      <c r="DG200" s="1244">
        <f t="shared" si="2235"/>
        <v>0</v>
      </c>
      <c r="DH200" s="1244">
        <f t="shared" si="2235"/>
        <v>0</v>
      </c>
      <c r="DI200" s="1244">
        <f t="shared" si="2235"/>
        <v>0</v>
      </c>
      <c r="DJ200" s="1244">
        <f t="shared" si="2235"/>
        <v>0</v>
      </c>
      <c r="DK200" s="1244">
        <f t="shared" si="2235"/>
        <v>0</v>
      </c>
      <c r="DL200" s="1244">
        <f t="shared" si="2235"/>
        <v>0</v>
      </c>
      <c r="DM200" s="1244">
        <f t="shared" si="2235"/>
        <v>0</v>
      </c>
      <c r="DN200" s="933"/>
      <c r="DT200" s="739"/>
      <c r="EM200" s="898"/>
      <c r="EN200" s="898"/>
      <c r="EO200" s="898"/>
      <c r="EP200" s="898"/>
      <c r="EQ200" s="898"/>
      <c r="ER200" s="898"/>
      <c r="ES200" s="898"/>
      <c r="ET200" s="898"/>
      <c r="EU200" s="898"/>
      <c r="EV200" s="898"/>
      <c r="EW200" s="898"/>
      <c r="EX200" s="898"/>
      <c r="EY200" s="898"/>
      <c r="EZ200" s="1348" t="str">
        <f t="shared" si="2125"/>
        <v>GH Floralicious+</v>
      </c>
      <c r="FA200" s="1224">
        <f t="shared" si="2126"/>
        <v>0</v>
      </c>
      <c r="FB200" s="1224">
        <f t="shared" si="2127"/>
        <v>0.03</v>
      </c>
      <c r="FC200" s="1224">
        <f t="shared" si="2128"/>
        <v>0</v>
      </c>
      <c r="FD200" s="544">
        <f t="shared" si="2129"/>
        <v>5.2368000000000007E-3</v>
      </c>
      <c r="FE200" s="544">
        <f t="shared" si="2130"/>
        <v>0</v>
      </c>
      <c r="FF200" s="324">
        <f t="shared" si="2131"/>
        <v>6.2257499999999995E-3</v>
      </c>
      <c r="FG200" s="549">
        <f t="shared" si="2132"/>
        <v>0</v>
      </c>
      <c r="FH200" s="549">
        <f t="shared" si="2133"/>
        <v>0</v>
      </c>
      <c r="FI200" s="549">
        <f t="shared" si="2134"/>
        <v>0</v>
      </c>
      <c r="FJ200" s="549">
        <f t="shared" si="2135"/>
        <v>0</v>
      </c>
      <c r="FK200" s="549">
        <f t="shared" si="2136"/>
        <v>0</v>
      </c>
      <c r="FL200" s="549">
        <f t="shared" si="2137"/>
        <v>0</v>
      </c>
      <c r="FM200" s="549">
        <f t="shared" si="2138"/>
        <v>0</v>
      </c>
      <c r="FN200" s="549">
        <f t="shared" si="2139"/>
        <v>0</v>
      </c>
      <c r="FO200" s="1203">
        <f t="shared" si="2140"/>
        <v>0.03</v>
      </c>
      <c r="FP200" s="544">
        <f t="shared" si="2141"/>
        <v>5.2368000000000007E-3</v>
      </c>
      <c r="FQ200" s="324">
        <f t="shared" si="2142"/>
        <v>6.2257499999999995E-3</v>
      </c>
      <c r="FR200" s="548">
        <f t="shared" si="2143"/>
        <v>0</v>
      </c>
      <c r="FS200" s="548">
        <f t="shared" si="2144"/>
        <v>0</v>
      </c>
      <c r="FT200" s="548">
        <f t="shared" si="2215"/>
        <v>0</v>
      </c>
      <c r="FU200" s="548">
        <f t="shared" si="2145"/>
        <v>0</v>
      </c>
      <c r="FV200" s="928">
        <f t="shared" si="2146"/>
        <v>0</v>
      </c>
      <c r="FW200" s="928">
        <f t="shared" si="2147"/>
        <v>0</v>
      </c>
      <c r="FX200" s="928">
        <f t="shared" si="2148"/>
        <v>0</v>
      </c>
      <c r="FY200" s="928">
        <f t="shared" si="2149"/>
        <v>0</v>
      </c>
      <c r="FZ200" s="928">
        <f t="shared" si="2150"/>
        <v>0</v>
      </c>
      <c r="GA200" s="928">
        <f t="shared" si="2151"/>
        <v>0</v>
      </c>
      <c r="GB200" s="928">
        <f t="shared" si="2152"/>
        <v>0</v>
      </c>
      <c r="GC200" s="928">
        <f t="shared" si="2153"/>
        <v>0</v>
      </c>
      <c r="GD200" s="326">
        <f t="shared" si="2154"/>
        <v>0</v>
      </c>
      <c r="GE200" s="326">
        <f t="shared" si="2155"/>
        <v>1.2749999999999999E-3</v>
      </c>
      <c r="GF200" s="326">
        <f t="shared" si="2156"/>
        <v>1.3499999999999998E-2</v>
      </c>
      <c r="GG200" s="326">
        <f t="shared" si="2157"/>
        <v>1.725E-3</v>
      </c>
      <c r="GH200" s="326">
        <f t="shared" si="2158"/>
        <v>0</v>
      </c>
      <c r="GI200" s="326">
        <f t="shared" si="2159"/>
        <v>0</v>
      </c>
      <c r="GJ200" s="326">
        <f t="shared" si="2160"/>
        <v>0</v>
      </c>
      <c r="GK200" s="326">
        <f t="shared" si="2161"/>
        <v>0</v>
      </c>
      <c r="GL200" s="326">
        <f t="shared" si="2162"/>
        <v>0</v>
      </c>
      <c r="GM200" s="326">
        <f t="shared" si="2163"/>
        <v>0</v>
      </c>
      <c r="GN200" s="326">
        <f t="shared" si="2164"/>
        <v>0</v>
      </c>
      <c r="GO200" s="326">
        <f t="shared" si="2165"/>
        <v>0</v>
      </c>
      <c r="GP200" s="326">
        <f t="shared" si="2166"/>
        <v>0</v>
      </c>
      <c r="GQ200" s="326">
        <f t="shared" si="2167"/>
        <v>0</v>
      </c>
      <c r="GR200" s="899"/>
      <c r="GS200" s="899"/>
      <c r="GT200" s="899"/>
      <c r="GU200" s="899"/>
      <c r="GV200" s="899"/>
      <c r="GW200" s="899"/>
      <c r="GX200" s="899"/>
      <c r="GY200" s="899"/>
      <c r="GZ200" s="1374"/>
      <c r="HA200" s="1225">
        <f t="shared" si="2168"/>
        <v>0</v>
      </c>
      <c r="HB200" s="1225">
        <f t="shared" si="2169"/>
        <v>8.8774146288626513E-3</v>
      </c>
      <c r="HC200" s="1225">
        <f t="shared" si="2170"/>
        <v>0</v>
      </c>
      <c r="HD200" s="542">
        <f t="shared" si="2171"/>
        <v>1.5496414976142649E-3</v>
      </c>
      <c r="HE200" s="542">
        <f t="shared" si="2172"/>
        <v>0</v>
      </c>
      <c r="HF200" s="321">
        <f t="shared" si="2173"/>
        <v>1.8422854708547217E-3</v>
      </c>
      <c r="HG200" s="547">
        <f t="shared" si="2174"/>
        <v>0</v>
      </c>
      <c r="HH200" s="547">
        <f t="shared" si="2175"/>
        <v>0</v>
      </c>
      <c r="HI200" s="547">
        <f t="shared" si="2176"/>
        <v>0</v>
      </c>
      <c r="HJ200" s="547">
        <f t="shared" si="2177"/>
        <v>0</v>
      </c>
      <c r="HK200" s="547">
        <f t="shared" si="2178"/>
        <v>0</v>
      </c>
      <c r="HL200" s="547">
        <f t="shared" si="2179"/>
        <v>0</v>
      </c>
      <c r="HM200" s="547">
        <f t="shared" si="2180"/>
        <v>0</v>
      </c>
      <c r="HN200" s="547">
        <f t="shared" si="2181"/>
        <v>0</v>
      </c>
      <c r="HO200" s="1225">
        <f t="shared" si="2182"/>
        <v>0</v>
      </c>
      <c r="HP200" s="542">
        <f t="shared" si="2183"/>
        <v>0</v>
      </c>
      <c r="HQ200" s="321">
        <f t="shared" si="2184"/>
        <v>0</v>
      </c>
      <c r="HR200" s="547">
        <f t="shared" si="2185"/>
        <v>0</v>
      </c>
      <c r="HS200" s="547">
        <f t="shared" si="2186"/>
        <v>0</v>
      </c>
      <c r="HT200" s="547">
        <f t="shared" si="2187"/>
        <v>0</v>
      </c>
      <c r="HU200" s="547">
        <f t="shared" si="2188"/>
        <v>0</v>
      </c>
      <c r="HV200" s="931">
        <f t="shared" si="2189"/>
        <v>0</v>
      </c>
      <c r="HW200" s="931">
        <f t="shared" si="2190"/>
        <v>0</v>
      </c>
      <c r="HX200" s="931">
        <f t="shared" si="2191"/>
        <v>0</v>
      </c>
      <c r="HY200" s="931">
        <f t="shared" si="2192"/>
        <v>0</v>
      </c>
      <c r="HZ200" s="931">
        <f t="shared" si="2193"/>
        <v>0</v>
      </c>
      <c r="IA200" s="931">
        <f t="shared" si="2194"/>
        <v>0</v>
      </c>
      <c r="IB200" s="931">
        <f t="shared" si="2195"/>
        <v>0</v>
      </c>
      <c r="IC200" s="931">
        <f t="shared" si="2196"/>
        <v>0</v>
      </c>
      <c r="ID200" s="1226">
        <f t="shared" si="2197"/>
        <v>0</v>
      </c>
      <c r="IE200" s="1226">
        <f t="shared" si="2198"/>
        <v>3.7729012172666273E-4</v>
      </c>
      <c r="IF200" s="1226">
        <f t="shared" si="2199"/>
        <v>3.9948365829881932E-3</v>
      </c>
      <c r="IG200" s="1226">
        <f t="shared" si="2200"/>
        <v>5.104513411596025E-4</v>
      </c>
      <c r="IH200" s="1226">
        <f t="shared" si="2201"/>
        <v>0</v>
      </c>
      <c r="II200" s="1226">
        <f t="shared" si="2202"/>
        <v>0</v>
      </c>
      <c r="IJ200" s="1226">
        <f t="shared" si="2203"/>
        <v>0</v>
      </c>
      <c r="IK200" s="1226">
        <f t="shared" si="2204"/>
        <v>0</v>
      </c>
      <c r="IL200" s="1226">
        <f t="shared" si="2205"/>
        <v>0</v>
      </c>
      <c r="IM200" s="1226">
        <f t="shared" si="2206"/>
        <v>0</v>
      </c>
      <c r="IN200" s="1226">
        <f t="shared" si="2207"/>
        <v>0</v>
      </c>
      <c r="IO200" s="1226">
        <f t="shared" si="2208"/>
        <v>0</v>
      </c>
      <c r="IP200" s="1226">
        <f t="shared" si="2209"/>
        <v>0</v>
      </c>
      <c r="IQ200" s="1226">
        <f t="shared" si="2210"/>
        <v>0</v>
      </c>
      <c r="IR200" s="902"/>
      <c r="IS200" s="902"/>
      <c r="IT200" s="902"/>
      <c r="IU200" s="902"/>
      <c r="IV200" s="902"/>
      <c r="IW200" s="902"/>
      <c r="IX200" s="902"/>
      <c r="IY200" s="902"/>
      <c r="IZ200" s="1365"/>
      <c r="JA200" s="1231">
        <f t="shared" ref="JA200:KQ200" si="2236">SUM(BW200*$DP$20)</f>
        <v>0</v>
      </c>
      <c r="JB200" s="1231">
        <f t="shared" si="2236"/>
        <v>10.6</v>
      </c>
      <c r="JC200" s="1231">
        <f t="shared" si="2236"/>
        <v>0</v>
      </c>
      <c r="JD200" s="942">
        <f t="shared" si="2236"/>
        <v>4.24</v>
      </c>
      <c r="JE200" s="942">
        <f t="shared" si="2236"/>
        <v>0</v>
      </c>
      <c r="JF200" s="943">
        <f t="shared" si="2236"/>
        <v>2.65</v>
      </c>
      <c r="JG200" s="944">
        <f t="shared" si="2236"/>
        <v>0</v>
      </c>
      <c r="JH200" s="944">
        <f t="shared" si="2236"/>
        <v>0</v>
      </c>
      <c r="JI200" s="944">
        <f t="shared" si="2236"/>
        <v>0</v>
      </c>
      <c r="JJ200" s="944">
        <f t="shared" si="2236"/>
        <v>0</v>
      </c>
      <c r="JK200" s="944">
        <f t="shared" si="2236"/>
        <v>0</v>
      </c>
      <c r="JL200" s="944">
        <f t="shared" si="2236"/>
        <v>0</v>
      </c>
      <c r="JM200" s="944">
        <f t="shared" si="2236"/>
        <v>0</v>
      </c>
      <c r="JN200" s="944">
        <f t="shared" si="2236"/>
        <v>0</v>
      </c>
      <c r="JO200" s="1231">
        <f t="shared" si="2236"/>
        <v>0</v>
      </c>
      <c r="JP200" s="942">
        <f t="shared" si="2236"/>
        <v>0</v>
      </c>
      <c r="JQ200" s="943">
        <f t="shared" si="2236"/>
        <v>0</v>
      </c>
      <c r="JR200" s="944">
        <f t="shared" si="2236"/>
        <v>0</v>
      </c>
      <c r="JS200" s="944">
        <f t="shared" si="2236"/>
        <v>0</v>
      </c>
      <c r="JT200" s="944">
        <f t="shared" si="2236"/>
        <v>0</v>
      </c>
      <c r="JU200" s="944">
        <f t="shared" si="2236"/>
        <v>0</v>
      </c>
      <c r="JV200" s="945">
        <f t="shared" si="2236"/>
        <v>0</v>
      </c>
      <c r="JW200" s="945">
        <f t="shared" si="2236"/>
        <v>0</v>
      </c>
      <c r="JX200" s="945">
        <f t="shared" si="2236"/>
        <v>0</v>
      </c>
      <c r="JY200" s="945">
        <f t="shared" si="2236"/>
        <v>0</v>
      </c>
      <c r="JZ200" s="945">
        <f t="shared" si="2236"/>
        <v>0</v>
      </c>
      <c r="KA200" s="945">
        <f t="shared" si="2236"/>
        <v>0</v>
      </c>
      <c r="KB200" s="945">
        <f t="shared" si="2236"/>
        <v>0</v>
      </c>
      <c r="KC200" s="945">
        <f t="shared" si="2236"/>
        <v>0</v>
      </c>
      <c r="KD200" s="946">
        <f t="shared" si="2236"/>
        <v>0</v>
      </c>
      <c r="KE200" s="946">
        <f t="shared" si="2236"/>
        <v>0.45049999999999996</v>
      </c>
      <c r="KF200" s="946">
        <f t="shared" si="2236"/>
        <v>4.7699999999999996</v>
      </c>
      <c r="KG200" s="946">
        <f t="shared" si="2236"/>
        <v>0.60950000000000004</v>
      </c>
      <c r="KH200" s="946">
        <f t="shared" si="2236"/>
        <v>0</v>
      </c>
      <c r="KI200" s="946">
        <f t="shared" si="2236"/>
        <v>0</v>
      </c>
      <c r="KJ200" s="946">
        <f t="shared" si="2236"/>
        <v>0</v>
      </c>
      <c r="KK200" s="946">
        <f t="shared" si="2236"/>
        <v>0</v>
      </c>
      <c r="KL200" s="946">
        <f t="shared" si="2236"/>
        <v>0</v>
      </c>
      <c r="KM200" s="946">
        <f t="shared" si="2236"/>
        <v>0</v>
      </c>
      <c r="KN200" s="946">
        <f t="shared" si="2236"/>
        <v>0</v>
      </c>
      <c r="KO200" s="946">
        <f t="shared" si="2236"/>
        <v>0</v>
      </c>
      <c r="KP200" s="946">
        <f t="shared" si="2236"/>
        <v>0</v>
      </c>
      <c r="KQ200" s="946">
        <f t="shared" si="2236"/>
        <v>0</v>
      </c>
      <c r="KR200" s="898"/>
      <c r="KS200" s="898"/>
      <c r="KT200" s="898"/>
      <c r="KU200" s="898"/>
      <c r="KV200" s="898"/>
      <c r="KW200" s="898"/>
      <c r="KX200" s="898"/>
      <c r="KY200" s="898"/>
      <c r="KZ200" s="1363"/>
      <c r="LA200" s="1217">
        <f t="shared" ref="LA200:MM200" si="2237">SUM(JA200/$DO$20)</f>
        <v>0</v>
      </c>
      <c r="LB200" s="1217">
        <f t="shared" si="2237"/>
        <v>22.400676246830091</v>
      </c>
      <c r="LC200" s="1217">
        <f t="shared" si="2237"/>
        <v>0</v>
      </c>
      <c r="LD200" s="545">
        <f t="shared" si="2237"/>
        <v>8.9602704987320383</v>
      </c>
      <c r="LE200" s="545">
        <f t="shared" si="2237"/>
        <v>0</v>
      </c>
      <c r="LF200" s="329">
        <f t="shared" si="2237"/>
        <v>5.6001690617075228</v>
      </c>
      <c r="LG200" s="550">
        <f t="shared" si="2237"/>
        <v>0</v>
      </c>
      <c r="LH200" s="550">
        <f t="shared" si="2237"/>
        <v>0</v>
      </c>
      <c r="LI200" s="550">
        <f t="shared" si="2237"/>
        <v>0</v>
      </c>
      <c r="LJ200" s="550">
        <f t="shared" si="2237"/>
        <v>0</v>
      </c>
      <c r="LK200" s="550">
        <f t="shared" si="2237"/>
        <v>0</v>
      </c>
      <c r="LL200" s="550">
        <f t="shared" si="2237"/>
        <v>0</v>
      </c>
      <c r="LM200" s="550">
        <f t="shared" si="2237"/>
        <v>0</v>
      </c>
      <c r="LN200" s="550">
        <f t="shared" si="2237"/>
        <v>0</v>
      </c>
      <c r="LO200" s="1217">
        <f t="shared" si="2237"/>
        <v>0</v>
      </c>
      <c r="LP200" s="1217">
        <f t="shared" si="2237"/>
        <v>0</v>
      </c>
      <c r="LQ200" s="1217">
        <f t="shared" si="2237"/>
        <v>0</v>
      </c>
      <c r="LR200" s="550">
        <f t="shared" si="2237"/>
        <v>0</v>
      </c>
      <c r="LS200" s="550">
        <f t="shared" si="2237"/>
        <v>0</v>
      </c>
      <c r="LT200" s="550">
        <f t="shared" si="2237"/>
        <v>0</v>
      </c>
      <c r="LU200" s="550">
        <f t="shared" si="2237"/>
        <v>0</v>
      </c>
      <c r="LV200" s="932">
        <f t="shared" si="2237"/>
        <v>0</v>
      </c>
      <c r="LW200" s="932">
        <f t="shared" si="2237"/>
        <v>0</v>
      </c>
      <c r="LX200" s="932">
        <f t="shared" si="2237"/>
        <v>0</v>
      </c>
      <c r="LY200" s="932">
        <f t="shared" si="2237"/>
        <v>0</v>
      </c>
      <c r="LZ200" s="932">
        <f t="shared" si="2237"/>
        <v>0</v>
      </c>
      <c r="MA200" s="932">
        <f t="shared" si="2237"/>
        <v>0</v>
      </c>
      <c r="MB200" s="932">
        <f t="shared" si="2237"/>
        <v>0</v>
      </c>
      <c r="MC200" s="932">
        <f t="shared" si="2237"/>
        <v>0</v>
      </c>
      <c r="MD200" s="932">
        <f t="shared" si="2237"/>
        <v>0</v>
      </c>
      <c r="ME200" s="327">
        <f t="shared" si="2237"/>
        <v>0.95202874049027886</v>
      </c>
      <c r="MF200" s="327">
        <f t="shared" si="2237"/>
        <v>10.08030431107354</v>
      </c>
      <c r="MG200" s="327">
        <f t="shared" si="2237"/>
        <v>1.2880388841927304</v>
      </c>
      <c r="MH200" s="327">
        <f t="shared" si="2237"/>
        <v>0</v>
      </c>
      <c r="MI200" s="327">
        <f t="shared" si="2237"/>
        <v>0</v>
      </c>
      <c r="MJ200" s="327">
        <f t="shared" si="2237"/>
        <v>0</v>
      </c>
      <c r="MK200" s="327">
        <f t="shared" si="2237"/>
        <v>0</v>
      </c>
      <c r="ML200" s="327">
        <f t="shared" si="2237"/>
        <v>0</v>
      </c>
      <c r="MM200" s="327">
        <f t="shared" si="2237"/>
        <v>0</v>
      </c>
      <c r="MN200" s="327">
        <f t="shared" ref="MN200:MP200" si="2238">SUM(KN200/$DO$20)</f>
        <v>0</v>
      </c>
      <c r="MO200" s="327">
        <f t="shared" si="2238"/>
        <v>0</v>
      </c>
      <c r="MP200" s="327">
        <f t="shared" si="2238"/>
        <v>0</v>
      </c>
      <c r="MQ200" s="327">
        <f>SUM(KQ200/$DO$20)</f>
        <v>0</v>
      </c>
    </row>
    <row r="201" spans="1:355" s="317" customFormat="1" ht="15" hidden="1" customHeight="1" outlineLevel="1" thickTop="1" thickBot="1" x14ac:dyDescent="0.3">
      <c r="A201" s="381"/>
      <c r="B201" s="1913" t="s">
        <v>963</v>
      </c>
      <c r="C201" s="1914"/>
      <c r="D201" s="656"/>
      <c r="E201" s="765"/>
      <c r="F201" s="757"/>
      <c r="G201" s="629"/>
      <c r="H201" s="630"/>
      <c r="I201" s="631"/>
      <c r="J201" s="820"/>
      <c r="K201" s="757"/>
      <c r="L201" s="878" t="s">
        <v>652</v>
      </c>
      <c r="M201" s="813"/>
      <c r="N201" s="814"/>
      <c r="O201" s="1537"/>
      <c r="P201" s="815"/>
      <c r="Q201" s="813"/>
      <c r="R201" s="814"/>
      <c r="S201" s="1537"/>
      <c r="T201" s="815"/>
      <c r="U201" s="813"/>
      <c r="V201" s="814"/>
      <c r="W201" s="1537"/>
      <c r="X201" s="815"/>
      <c r="Y201" s="813"/>
      <c r="Z201" s="814"/>
      <c r="AA201" s="1537"/>
      <c r="AB201" s="815"/>
      <c r="AC201" s="813"/>
      <c r="AD201" s="814"/>
      <c r="AE201" s="1537"/>
      <c r="AF201" s="815"/>
      <c r="AG201" s="813"/>
      <c r="AH201" s="814"/>
      <c r="AI201" s="1537"/>
      <c r="AJ201" s="815"/>
      <c r="AK201" s="813"/>
      <c r="AL201" s="814"/>
      <c r="AM201" s="1537"/>
      <c r="AN201" s="815"/>
      <c r="AO201" s="813"/>
      <c r="AP201" s="814"/>
      <c r="AQ201" s="1537"/>
      <c r="AR201" s="815"/>
      <c r="AS201" s="813"/>
      <c r="AT201" s="814"/>
      <c r="AU201" s="1537"/>
      <c r="AV201" s="815"/>
      <c r="AW201" s="813"/>
      <c r="AX201" s="814"/>
      <c r="AY201" s="1537"/>
      <c r="AZ201" s="815"/>
      <c r="BA201" s="813"/>
      <c r="BB201" s="816"/>
      <c r="BC201" s="757"/>
      <c r="BD201" s="815"/>
      <c r="BE201" s="813"/>
      <c r="BF201" s="757"/>
      <c r="BG201" s="815"/>
      <c r="BH201" s="815"/>
      <c r="BI201" s="815"/>
      <c r="BJ201" s="815"/>
      <c r="BK201" s="816"/>
      <c r="BL201" s="1584"/>
      <c r="BM201" s="1585"/>
      <c r="BN201" s="1586"/>
      <c r="BO201" s="1586"/>
      <c r="BP201" s="1587"/>
      <c r="BQ201" s="1484"/>
      <c r="BR201" s="734">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692">
        <f t="shared" si="2123"/>
        <v>0</v>
      </c>
      <c r="BT201" s="693">
        <f>AN191</f>
        <v>0</v>
      </c>
      <c r="BU201" s="1146" t="str">
        <f>$BU$21</f>
        <v>GH Diamond Nectar</v>
      </c>
      <c r="BV201" s="1160" t="str">
        <f>$BV$21</f>
        <v>Flavor</v>
      </c>
      <c r="BW201" s="1239">
        <f>BW$21</f>
        <v>0</v>
      </c>
      <c r="BX201" s="1239">
        <f t="shared" ref="BX201:DM201" si="2239">BX$21</f>
        <v>0</v>
      </c>
      <c r="BY201" s="1239">
        <f t="shared" si="2239"/>
        <v>0</v>
      </c>
      <c r="BZ201" s="1240">
        <f t="shared" si="2239"/>
        <v>0.01</v>
      </c>
      <c r="CA201" s="1240">
        <f t="shared" si="2239"/>
        <v>0</v>
      </c>
      <c r="CB201" s="1241">
        <f t="shared" si="2239"/>
        <v>0.01</v>
      </c>
      <c r="CC201" s="1242">
        <f t="shared" si="2239"/>
        <v>0</v>
      </c>
      <c r="CD201" s="1242">
        <f t="shared" si="2239"/>
        <v>0</v>
      </c>
      <c r="CE201" s="1242">
        <f t="shared" si="2239"/>
        <v>0</v>
      </c>
      <c r="CF201" s="1242">
        <f t="shared" si="2239"/>
        <v>0</v>
      </c>
      <c r="CG201" s="1242">
        <f t="shared" si="2239"/>
        <v>0</v>
      </c>
      <c r="CH201" s="1242">
        <f t="shared" si="2239"/>
        <v>0</v>
      </c>
      <c r="CI201" s="1242">
        <f t="shared" si="2239"/>
        <v>0</v>
      </c>
      <c r="CJ201" s="1242">
        <f t="shared" si="2239"/>
        <v>0</v>
      </c>
      <c r="CK201" s="1239">
        <f t="shared" si="2239"/>
        <v>0</v>
      </c>
      <c r="CL201" s="1240">
        <f t="shared" si="2239"/>
        <v>0</v>
      </c>
      <c r="CM201" s="1241">
        <f t="shared" si="2239"/>
        <v>0</v>
      </c>
      <c r="CN201" s="1242">
        <f t="shared" si="2239"/>
        <v>0</v>
      </c>
      <c r="CO201" s="1242">
        <f t="shared" si="2239"/>
        <v>0</v>
      </c>
      <c r="CP201" s="1242">
        <f t="shared" si="2239"/>
        <v>0</v>
      </c>
      <c r="CQ201" s="1242">
        <f t="shared" si="2239"/>
        <v>0</v>
      </c>
      <c r="CR201" s="1243">
        <f t="shared" si="2239"/>
        <v>0</v>
      </c>
      <c r="CS201" s="1243">
        <f t="shared" si="2239"/>
        <v>0</v>
      </c>
      <c r="CT201" s="1243">
        <f t="shared" si="2239"/>
        <v>0</v>
      </c>
      <c r="CU201" s="1243">
        <f t="shared" si="2239"/>
        <v>0</v>
      </c>
      <c r="CV201" s="1243">
        <f t="shared" si="2239"/>
        <v>0</v>
      </c>
      <c r="CW201" s="1243">
        <f t="shared" si="2239"/>
        <v>0</v>
      </c>
      <c r="CX201" s="1243">
        <f t="shared" si="2239"/>
        <v>0</v>
      </c>
      <c r="CY201" s="1243">
        <f t="shared" si="2239"/>
        <v>0</v>
      </c>
      <c r="CZ201" s="1244">
        <f t="shared" si="2239"/>
        <v>0</v>
      </c>
      <c r="DA201" s="1244">
        <f t="shared" si="2239"/>
        <v>5.0000000000000001E-4</v>
      </c>
      <c r="DB201" s="1244">
        <f t="shared" si="2239"/>
        <v>9.0000000000000006E-5</v>
      </c>
      <c r="DC201" s="1244">
        <f t="shared" si="2239"/>
        <v>0</v>
      </c>
      <c r="DD201" s="1244">
        <f t="shared" si="2239"/>
        <v>0</v>
      </c>
      <c r="DE201" s="1244">
        <f t="shared" si="2239"/>
        <v>0</v>
      </c>
      <c r="DF201" s="1244">
        <f t="shared" si="2239"/>
        <v>0</v>
      </c>
      <c r="DG201" s="1244">
        <f t="shared" si="2239"/>
        <v>0</v>
      </c>
      <c r="DH201" s="1244">
        <f t="shared" si="2239"/>
        <v>0</v>
      </c>
      <c r="DI201" s="1244">
        <f t="shared" si="2239"/>
        <v>0</v>
      </c>
      <c r="DJ201" s="1244">
        <f t="shared" si="2239"/>
        <v>0</v>
      </c>
      <c r="DK201" s="1244">
        <f t="shared" si="2239"/>
        <v>0</v>
      </c>
      <c r="DL201" s="1244">
        <f t="shared" si="2239"/>
        <v>0</v>
      </c>
      <c r="DM201" s="1244">
        <f t="shared" si="2239"/>
        <v>0</v>
      </c>
      <c r="DN201" s="933"/>
      <c r="DT201" s="739"/>
      <c r="EM201" s="898"/>
      <c r="EN201" s="898"/>
      <c r="EO201" s="898"/>
      <c r="EP201" s="898"/>
      <c r="EQ201" s="898"/>
      <c r="ER201" s="898"/>
      <c r="ES201" s="898"/>
      <c r="ET201" s="898"/>
      <c r="EU201" s="898"/>
      <c r="EV201" s="898"/>
      <c r="EW201" s="898"/>
      <c r="EX201" s="898"/>
      <c r="EY201" s="898"/>
      <c r="EZ201" s="1348" t="str">
        <f t="shared" si="2125"/>
        <v>GH Diamond Nectar</v>
      </c>
      <c r="FA201" s="1224">
        <f t="shared" si="2126"/>
        <v>0</v>
      </c>
      <c r="FB201" s="1224">
        <f t="shared" si="2127"/>
        <v>0</v>
      </c>
      <c r="FC201" s="1224">
        <f t="shared" si="2128"/>
        <v>0</v>
      </c>
      <c r="FD201" s="544">
        <f t="shared" si="2129"/>
        <v>0</v>
      </c>
      <c r="FE201" s="544">
        <f t="shared" si="2130"/>
        <v>0</v>
      </c>
      <c r="FF201" s="324">
        <f t="shared" si="2131"/>
        <v>0</v>
      </c>
      <c r="FG201" s="549">
        <f t="shared" si="2132"/>
        <v>0</v>
      </c>
      <c r="FH201" s="549">
        <f t="shared" si="2133"/>
        <v>0</v>
      </c>
      <c r="FI201" s="549">
        <f t="shared" si="2134"/>
        <v>0</v>
      </c>
      <c r="FJ201" s="549">
        <f t="shared" si="2135"/>
        <v>0</v>
      </c>
      <c r="FK201" s="549">
        <f t="shared" si="2136"/>
        <v>0</v>
      </c>
      <c r="FL201" s="549">
        <f t="shared" si="2137"/>
        <v>0</v>
      </c>
      <c r="FM201" s="549">
        <f t="shared" si="2138"/>
        <v>0</v>
      </c>
      <c r="FN201" s="549">
        <f t="shared" si="2139"/>
        <v>0</v>
      </c>
      <c r="FO201" s="1203">
        <f t="shared" si="2140"/>
        <v>0</v>
      </c>
      <c r="FP201" s="544">
        <f t="shared" si="2141"/>
        <v>0</v>
      </c>
      <c r="FQ201" s="324">
        <f t="shared" si="2142"/>
        <v>0</v>
      </c>
      <c r="FR201" s="548">
        <f t="shared" si="2143"/>
        <v>0</v>
      </c>
      <c r="FS201" s="548">
        <f t="shared" si="2144"/>
        <v>0</v>
      </c>
      <c r="FT201" s="548">
        <f t="shared" si="2215"/>
        <v>0</v>
      </c>
      <c r="FU201" s="548">
        <f t="shared" si="2145"/>
        <v>0</v>
      </c>
      <c r="FV201" s="928">
        <f t="shared" si="2146"/>
        <v>0</v>
      </c>
      <c r="FW201" s="928">
        <f t="shared" si="2147"/>
        <v>0</v>
      </c>
      <c r="FX201" s="928">
        <f t="shared" si="2148"/>
        <v>0</v>
      </c>
      <c r="FY201" s="928">
        <f t="shared" si="2149"/>
        <v>0</v>
      </c>
      <c r="FZ201" s="928">
        <f t="shared" si="2150"/>
        <v>0</v>
      </c>
      <c r="GA201" s="928">
        <f t="shared" si="2151"/>
        <v>0</v>
      </c>
      <c r="GB201" s="928">
        <f t="shared" si="2152"/>
        <v>0</v>
      </c>
      <c r="GC201" s="928">
        <f t="shared" si="2153"/>
        <v>0</v>
      </c>
      <c r="GD201" s="326">
        <f t="shared" si="2154"/>
        <v>0</v>
      </c>
      <c r="GE201" s="326">
        <f t="shared" si="2155"/>
        <v>0</v>
      </c>
      <c r="GF201" s="326">
        <f t="shared" si="2156"/>
        <v>0</v>
      </c>
      <c r="GG201" s="326">
        <f t="shared" si="2157"/>
        <v>0</v>
      </c>
      <c r="GH201" s="326">
        <f t="shared" si="2158"/>
        <v>0</v>
      </c>
      <c r="GI201" s="326">
        <f t="shared" si="2159"/>
        <v>0</v>
      </c>
      <c r="GJ201" s="326">
        <f t="shared" si="2160"/>
        <v>0</v>
      </c>
      <c r="GK201" s="326">
        <f t="shared" si="2161"/>
        <v>0</v>
      </c>
      <c r="GL201" s="326">
        <f t="shared" si="2162"/>
        <v>0</v>
      </c>
      <c r="GM201" s="326">
        <f t="shared" si="2163"/>
        <v>0</v>
      </c>
      <c r="GN201" s="326">
        <f t="shared" si="2164"/>
        <v>0</v>
      </c>
      <c r="GO201" s="326">
        <f t="shared" si="2165"/>
        <v>0</v>
      </c>
      <c r="GP201" s="326">
        <f t="shared" si="2166"/>
        <v>0</v>
      </c>
      <c r="GQ201" s="326">
        <f t="shared" si="2167"/>
        <v>0</v>
      </c>
      <c r="GR201" s="899"/>
      <c r="GS201" s="899"/>
      <c r="GT201" s="899"/>
      <c r="GU201" s="899"/>
      <c r="GV201" s="899"/>
      <c r="GW201" s="899"/>
      <c r="GX201" s="899"/>
      <c r="GY201" s="899"/>
      <c r="GZ201" s="1374"/>
      <c r="HA201" s="1225">
        <f t="shared" si="2168"/>
        <v>0</v>
      </c>
      <c r="HB201" s="1225">
        <f t="shared" si="2169"/>
        <v>0</v>
      </c>
      <c r="HC201" s="1225">
        <f t="shared" si="2170"/>
        <v>0</v>
      </c>
      <c r="HD201" s="542">
        <f t="shared" si="2171"/>
        <v>0</v>
      </c>
      <c r="HE201" s="542">
        <f t="shared" si="2172"/>
        <v>0</v>
      </c>
      <c r="HF201" s="321">
        <f t="shared" si="2173"/>
        <v>0</v>
      </c>
      <c r="HG201" s="547">
        <f t="shared" si="2174"/>
        <v>0</v>
      </c>
      <c r="HH201" s="547">
        <f t="shared" si="2175"/>
        <v>0</v>
      </c>
      <c r="HI201" s="547">
        <f t="shared" si="2176"/>
        <v>0</v>
      </c>
      <c r="HJ201" s="547">
        <f t="shared" si="2177"/>
        <v>0</v>
      </c>
      <c r="HK201" s="547">
        <f t="shared" si="2178"/>
        <v>0</v>
      </c>
      <c r="HL201" s="547">
        <f t="shared" si="2179"/>
        <v>0</v>
      </c>
      <c r="HM201" s="547">
        <f t="shared" si="2180"/>
        <v>0</v>
      </c>
      <c r="HN201" s="547">
        <f t="shared" si="2181"/>
        <v>0</v>
      </c>
      <c r="HO201" s="1225">
        <f t="shared" si="2182"/>
        <v>0</v>
      </c>
      <c r="HP201" s="542">
        <f t="shared" si="2183"/>
        <v>0</v>
      </c>
      <c r="HQ201" s="321">
        <f t="shared" si="2184"/>
        <v>0</v>
      </c>
      <c r="HR201" s="547">
        <f t="shared" si="2185"/>
        <v>0</v>
      </c>
      <c r="HS201" s="547">
        <f t="shared" si="2186"/>
        <v>0</v>
      </c>
      <c r="HT201" s="547">
        <f t="shared" si="2187"/>
        <v>0</v>
      </c>
      <c r="HU201" s="547">
        <f t="shared" si="2188"/>
        <v>0</v>
      </c>
      <c r="HV201" s="931">
        <f t="shared" si="2189"/>
        <v>0</v>
      </c>
      <c r="HW201" s="931">
        <f t="shared" si="2190"/>
        <v>0</v>
      </c>
      <c r="HX201" s="931">
        <f t="shared" si="2191"/>
        <v>0</v>
      </c>
      <c r="HY201" s="931">
        <f t="shared" si="2192"/>
        <v>0</v>
      </c>
      <c r="HZ201" s="931">
        <f t="shared" si="2193"/>
        <v>0</v>
      </c>
      <c r="IA201" s="931">
        <f t="shared" si="2194"/>
        <v>0</v>
      </c>
      <c r="IB201" s="931">
        <f t="shared" si="2195"/>
        <v>0</v>
      </c>
      <c r="IC201" s="931">
        <f t="shared" si="2196"/>
        <v>0</v>
      </c>
      <c r="ID201" s="1226">
        <f t="shared" si="2197"/>
        <v>0</v>
      </c>
      <c r="IE201" s="1226">
        <f t="shared" si="2198"/>
        <v>0</v>
      </c>
      <c r="IF201" s="1226">
        <f t="shared" si="2199"/>
        <v>0</v>
      </c>
      <c r="IG201" s="1226">
        <f t="shared" si="2200"/>
        <v>0</v>
      </c>
      <c r="IH201" s="1226">
        <f t="shared" si="2201"/>
        <v>0</v>
      </c>
      <c r="II201" s="1226">
        <f t="shared" si="2202"/>
        <v>0</v>
      </c>
      <c r="IJ201" s="1226">
        <f t="shared" si="2203"/>
        <v>0</v>
      </c>
      <c r="IK201" s="1226">
        <f t="shared" si="2204"/>
        <v>0</v>
      </c>
      <c r="IL201" s="1226">
        <f t="shared" si="2205"/>
        <v>0</v>
      </c>
      <c r="IM201" s="1226">
        <f t="shared" si="2206"/>
        <v>0</v>
      </c>
      <c r="IN201" s="1226">
        <f t="shared" si="2207"/>
        <v>0</v>
      </c>
      <c r="IO201" s="1226">
        <f t="shared" si="2208"/>
        <v>0</v>
      </c>
      <c r="IP201" s="1226">
        <f t="shared" si="2209"/>
        <v>0</v>
      </c>
      <c r="IQ201" s="1226">
        <f t="shared" si="2210"/>
        <v>0</v>
      </c>
      <c r="IR201" s="902"/>
      <c r="IS201" s="902"/>
      <c r="IT201" s="902"/>
      <c r="IU201" s="902"/>
      <c r="IV201" s="902"/>
      <c r="IW201" s="902"/>
      <c r="IX201" s="902"/>
      <c r="IY201" s="902"/>
      <c r="IZ201" s="1365"/>
      <c r="JA201" s="1231">
        <f t="shared" ref="JA201:KQ201" si="2240">SUM(BW201*$DP$21)</f>
        <v>0</v>
      </c>
      <c r="JB201" s="1231">
        <f t="shared" si="2240"/>
        <v>0</v>
      </c>
      <c r="JC201" s="1231">
        <f t="shared" si="2240"/>
        <v>0</v>
      </c>
      <c r="JD201" s="942">
        <f t="shared" si="2240"/>
        <v>38</v>
      </c>
      <c r="JE201" s="942">
        <f t="shared" si="2240"/>
        <v>0</v>
      </c>
      <c r="JF201" s="943">
        <f t="shared" si="2240"/>
        <v>38</v>
      </c>
      <c r="JG201" s="944">
        <f t="shared" si="2240"/>
        <v>0</v>
      </c>
      <c r="JH201" s="944">
        <f t="shared" si="2240"/>
        <v>0</v>
      </c>
      <c r="JI201" s="944">
        <f t="shared" si="2240"/>
        <v>0</v>
      </c>
      <c r="JJ201" s="944">
        <f t="shared" si="2240"/>
        <v>0</v>
      </c>
      <c r="JK201" s="944">
        <f t="shared" si="2240"/>
        <v>0</v>
      </c>
      <c r="JL201" s="944">
        <f t="shared" si="2240"/>
        <v>0</v>
      </c>
      <c r="JM201" s="944">
        <f t="shared" si="2240"/>
        <v>0</v>
      </c>
      <c r="JN201" s="944">
        <f t="shared" si="2240"/>
        <v>0</v>
      </c>
      <c r="JO201" s="1231">
        <f t="shared" si="2240"/>
        <v>0</v>
      </c>
      <c r="JP201" s="942">
        <f t="shared" si="2240"/>
        <v>0</v>
      </c>
      <c r="JQ201" s="943">
        <f t="shared" si="2240"/>
        <v>0</v>
      </c>
      <c r="JR201" s="944">
        <f t="shared" si="2240"/>
        <v>0</v>
      </c>
      <c r="JS201" s="944">
        <f t="shared" si="2240"/>
        <v>0</v>
      </c>
      <c r="JT201" s="944">
        <f t="shared" si="2240"/>
        <v>0</v>
      </c>
      <c r="JU201" s="944">
        <f t="shared" si="2240"/>
        <v>0</v>
      </c>
      <c r="JV201" s="945">
        <f t="shared" si="2240"/>
        <v>0</v>
      </c>
      <c r="JW201" s="945">
        <f t="shared" si="2240"/>
        <v>0</v>
      </c>
      <c r="JX201" s="945">
        <f t="shared" si="2240"/>
        <v>0</v>
      </c>
      <c r="JY201" s="945">
        <f t="shared" si="2240"/>
        <v>0</v>
      </c>
      <c r="JZ201" s="945">
        <f t="shared" si="2240"/>
        <v>0</v>
      </c>
      <c r="KA201" s="945">
        <f t="shared" si="2240"/>
        <v>0</v>
      </c>
      <c r="KB201" s="945">
        <f t="shared" si="2240"/>
        <v>0</v>
      </c>
      <c r="KC201" s="945">
        <f t="shared" si="2240"/>
        <v>0</v>
      </c>
      <c r="KD201" s="946">
        <f t="shared" si="2240"/>
        <v>0</v>
      </c>
      <c r="KE201" s="946">
        <f t="shared" si="2240"/>
        <v>1.9000000000000001</v>
      </c>
      <c r="KF201" s="946">
        <f t="shared" si="2240"/>
        <v>0.34200000000000003</v>
      </c>
      <c r="KG201" s="946">
        <f t="shared" si="2240"/>
        <v>0</v>
      </c>
      <c r="KH201" s="946">
        <f t="shared" si="2240"/>
        <v>0</v>
      </c>
      <c r="KI201" s="946">
        <f t="shared" si="2240"/>
        <v>0</v>
      </c>
      <c r="KJ201" s="946">
        <f t="shared" si="2240"/>
        <v>0</v>
      </c>
      <c r="KK201" s="946">
        <f t="shared" si="2240"/>
        <v>0</v>
      </c>
      <c r="KL201" s="946">
        <f t="shared" si="2240"/>
        <v>0</v>
      </c>
      <c r="KM201" s="946">
        <f t="shared" si="2240"/>
        <v>0</v>
      </c>
      <c r="KN201" s="946">
        <f t="shared" si="2240"/>
        <v>0</v>
      </c>
      <c r="KO201" s="946">
        <f t="shared" si="2240"/>
        <v>0</v>
      </c>
      <c r="KP201" s="946">
        <f t="shared" si="2240"/>
        <v>0</v>
      </c>
      <c r="KQ201" s="946">
        <f t="shared" si="2240"/>
        <v>0</v>
      </c>
      <c r="KR201" s="898"/>
      <c r="KS201" s="898"/>
      <c r="KT201" s="898"/>
      <c r="KU201" s="898"/>
      <c r="KV201" s="898"/>
      <c r="KW201" s="898"/>
      <c r="KX201" s="898"/>
      <c r="KY201" s="898"/>
      <c r="KZ201" s="1363"/>
      <c r="LA201" s="1217">
        <f t="shared" ref="LA201:MM201" si="2241">SUM(JA201/$DO$21)</f>
        <v>0</v>
      </c>
      <c r="LB201" s="1217">
        <f t="shared" si="2241"/>
        <v>0</v>
      </c>
      <c r="LC201" s="1217">
        <f t="shared" si="2241"/>
        <v>0</v>
      </c>
      <c r="LD201" s="545">
        <f t="shared" si="2241"/>
        <v>10.039630118890356</v>
      </c>
      <c r="LE201" s="545">
        <f t="shared" si="2241"/>
        <v>0</v>
      </c>
      <c r="LF201" s="329">
        <f t="shared" si="2241"/>
        <v>10.039630118890356</v>
      </c>
      <c r="LG201" s="550">
        <f t="shared" si="2241"/>
        <v>0</v>
      </c>
      <c r="LH201" s="550">
        <f t="shared" si="2241"/>
        <v>0</v>
      </c>
      <c r="LI201" s="550">
        <f t="shared" si="2241"/>
        <v>0</v>
      </c>
      <c r="LJ201" s="550">
        <f t="shared" si="2241"/>
        <v>0</v>
      </c>
      <c r="LK201" s="550">
        <f t="shared" si="2241"/>
        <v>0</v>
      </c>
      <c r="LL201" s="550">
        <f t="shared" si="2241"/>
        <v>0</v>
      </c>
      <c r="LM201" s="550">
        <f t="shared" si="2241"/>
        <v>0</v>
      </c>
      <c r="LN201" s="550">
        <f t="shared" si="2241"/>
        <v>0</v>
      </c>
      <c r="LO201" s="1217">
        <f t="shared" si="2241"/>
        <v>0</v>
      </c>
      <c r="LP201" s="1217">
        <f t="shared" si="2241"/>
        <v>0</v>
      </c>
      <c r="LQ201" s="1217">
        <f t="shared" si="2241"/>
        <v>0</v>
      </c>
      <c r="LR201" s="550">
        <f t="shared" si="2241"/>
        <v>0</v>
      </c>
      <c r="LS201" s="550">
        <f t="shared" si="2241"/>
        <v>0</v>
      </c>
      <c r="LT201" s="550">
        <f t="shared" si="2241"/>
        <v>0</v>
      </c>
      <c r="LU201" s="550">
        <f t="shared" si="2241"/>
        <v>0</v>
      </c>
      <c r="LV201" s="932">
        <f t="shared" si="2241"/>
        <v>0</v>
      </c>
      <c r="LW201" s="932">
        <f t="shared" si="2241"/>
        <v>0</v>
      </c>
      <c r="LX201" s="932">
        <f t="shared" si="2241"/>
        <v>0</v>
      </c>
      <c r="LY201" s="932">
        <f t="shared" si="2241"/>
        <v>0</v>
      </c>
      <c r="LZ201" s="932">
        <f t="shared" si="2241"/>
        <v>0</v>
      </c>
      <c r="MA201" s="932">
        <f t="shared" si="2241"/>
        <v>0</v>
      </c>
      <c r="MB201" s="932">
        <f t="shared" si="2241"/>
        <v>0</v>
      </c>
      <c r="MC201" s="932">
        <f t="shared" si="2241"/>
        <v>0</v>
      </c>
      <c r="MD201" s="932">
        <f t="shared" si="2241"/>
        <v>0</v>
      </c>
      <c r="ME201" s="327">
        <f t="shared" si="2241"/>
        <v>0.50198150594451785</v>
      </c>
      <c r="MF201" s="327">
        <f t="shared" si="2241"/>
        <v>9.0356671070013217E-2</v>
      </c>
      <c r="MG201" s="327">
        <f t="shared" si="2241"/>
        <v>0</v>
      </c>
      <c r="MH201" s="327">
        <f t="shared" si="2241"/>
        <v>0</v>
      </c>
      <c r="MI201" s="327">
        <f t="shared" si="2241"/>
        <v>0</v>
      </c>
      <c r="MJ201" s="327">
        <f t="shared" si="2241"/>
        <v>0</v>
      </c>
      <c r="MK201" s="327">
        <f t="shared" si="2241"/>
        <v>0</v>
      </c>
      <c r="ML201" s="327">
        <f t="shared" si="2241"/>
        <v>0</v>
      </c>
      <c r="MM201" s="327">
        <f t="shared" si="2241"/>
        <v>0</v>
      </c>
      <c r="MN201" s="327">
        <f t="shared" ref="MN201:MP201" si="2242">SUM(KN201/$DO$21)</f>
        <v>0</v>
      </c>
      <c r="MO201" s="327">
        <f t="shared" si="2242"/>
        <v>0</v>
      </c>
      <c r="MP201" s="327">
        <f t="shared" si="2242"/>
        <v>0</v>
      </c>
      <c r="MQ201" s="327">
        <f>SUM(KQ201/$DO$21)</f>
        <v>0</v>
      </c>
    </row>
    <row r="202" spans="1:355" s="317" customFormat="1" ht="15" hidden="1" customHeight="1" outlineLevel="1" thickTop="1" thickBot="1" x14ac:dyDescent="0.3">
      <c r="A202" s="381"/>
      <c r="B202" s="1915" t="s">
        <v>964</v>
      </c>
      <c r="C202" s="1916"/>
      <c r="D202" s="655"/>
      <c r="E202" s="766"/>
      <c r="F202" s="757"/>
      <c r="G202" s="632"/>
      <c r="H202" s="633"/>
      <c r="I202" s="634"/>
      <c r="J202" s="820"/>
      <c r="K202" s="757"/>
      <c r="L202" s="878" t="s">
        <v>651</v>
      </c>
      <c r="M202" s="813"/>
      <c r="N202" s="814"/>
      <c r="O202" s="1537"/>
      <c r="P202" s="815"/>
      <c r="Q202" s="813"/>
      <c r="R202" s="814"/>
      <c r="S202" s="1537"/>
      <c r="T202" s="815"/>
      <c r="U202" s="813"/>
      <c r="V202" s="814"/>
      <c r="W202" s="1537"/>
      <c r="X202" s="815"/>
      <c r="Y202" s="813"/>
      <c r="Z202" s="814"/>
      <c r="AA202" s="1537"/>
      <c r="AB202" s="815"/>
      <c r="AC202" s="813"/>
      <c r="AD202" s="814"/>
      <c r="AE202" s="1537"/>
      <c r="AF202" s="815"/>
      <c r="AG202" s="813"/>
      <c r="AH202" s="814"/>
      <c r="AI202" s="1537"/>
      <c r="AJ202" s="815"/>
      <c r="AK202" s="813"/>
      <c r="AL202" s="814"/>
      <c r="AM202" s="1537"/>
      <c r="AN202" s="815"/>
      <c r="AO202" s="813"/>
      <c r="AP202" s="814"/>
      <c r="AQ202" s="1537"/>
      <c r="AR202" s="815"/>
      <c r="AS202" s="813"/>
      <c r="AT202" s="814"/>
      <c r="AU202" s="1537"/>
      <c r="AV202" s="815"/>
      <c r="AW202" s="813"/>
      <c r="AX202" s="814"/>
      <c r="AY202" s="1537"/>
      <c r="AZ202" s="815"/>
      <c r="BA202" s="813"/>
      <c r="BB202" s="816"/>
      <c r="BC202" s="757"/>
      <c r="BD202" s="815"/>
      <c r="BE202" s="813"/>
      <c r="BF202" s="757"/>
      <c r="BG202" s="815"/>
      <c r="BH202" s="815"/>
      <c r="BI202" s="815"/>
      <c r="BJ202" s="815"/>
      <c r="BK202" s="816"/>
      <c r="BL202" s="1586"/>
      <c r="BM202" s="1585"/>
      <c r="BN202" s="1586"/>
      <c r="BO202" s="1586"/>
      <c r="BP202" s="1587"/>
      <c r="BQ202" s="1484"/>
      <c r="BR202" s="734">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692">
        <f t="shared" si="2123"/>
        <v>0</v>
      </c>
      <c r="BT202" s="693">
        <f>AR191</f>
        <v>0</v>
      </c>
      <c r="BU202" s="1146">
        <f>$BU$22</f>
        <v>0</v>
      </c>
      <c r="BV202" s="694">
        <f>$BV$22</f>
        <v>0</v>
      </c>
      <c r="BW202" s="1239">
        <f>BW$22</f>
        <v>0</v>
      </c>
      <c r="BX202" s="1239">
        <f t="shared" ref="BX202:DM202" si="2243">BX$22</f>
        <v>0</v>
      </c>
      <c r="BY202" s="1239">
        <f t="shared" si="2243"/>
        <v>0</v>
      </c>
      <c r="BZ202" s="1240">
        <f t="shared" si="2243"/>
        <v>0</v>
      </c>
      <c r="CA202" s="1240">
        <f t="shared" si="2243"/>
        <v>0</v>
      </c>
      <c r="CB202" s="1241">
        <f t="shared" si="2243"/>
        <v>0</v>
      </c>
      <c r="CC202" s="1242">
        <f t="shared" si="2243"/>
        <v>0</v>
      </c>
      <c r="CD202" s="1242">
        <f t="shared" si="2243"/>
        <v>0</v>
      </c>
      <c r="CE202" s="1242">
        <f t="shared" si="2243"/>
        <v>0</v>
      </c>
      <c r="CF202" s="1242">
        <f t="shared" si="2243"/>
        <v>0</v>
      </c>
      <c r="CG202" s="1242">
        <f t="shared" si="2243"/>
        <v>0</v>
      </c>
      <c r="CH202" s="1242">
        <f t="shared" si="2243"/>
        <v>0</v>
      </c>
      <c r="CI202" s="1242">
        <f t="shared" si="2243"/>
        <v>0</v>
      </c>
      <c r="CJ202" s="1242">
        <f t="shared" si="2243"/>
        <v>0</v>
      </c>
      <c r="CK202" s="1239">
        <f t="shared" si="2243"/>
        <v>0</v>
      </c>
      <c r="CL202" s="1240">
        <f t="shared" si="2243"/>
        <v>0</v>
      </c>
      <c r="CM202" s="1241">
        <f t="shared" si="2243"/>
        <v>0</v>
      </c>
      <c r="CN202" s="1242">
        <f t="shared" si="2243"/>
        <v>0</v>
      </c>
      <c r="CO202" s="1242">
        <f t="shared" si="2243"/>
        <v>0</v>
      </c>
      <c r="CP202" s="1242">
        <f t="shared" si="2243"/>
        <v>0</v>
      </c>
      <c r="CQ202" s="1242">
        <f t="shared" si="2243"/>
        <v>0</v>
      </c>
      <c r="CR202" s="1243">
        <f t="shared" si="2243"/>
        <v>0</v>
      </c>
      <c r="CS202" s="1243">
        <f t="shared" si="2243"/>
        <v>0</v>
      </c>
      <c r="CT202" s="1243">
        <f t="shared" si="2243"/>
        <v>0</v>
      </c>
      <c r="CU202" s="1243">
        <f t="shared" si="2243"/>
        <v>0</v>
      </c>
      <c r="CV202" s="1243">
        <f t="shared" si="2243"/>
        <v>0</v>
      </c>
      <c r="CW202" s="1243">
        <f t="shared" si="2243"/>
        <v>0</v>
      </c>
      <c r="CX202" s="1243">
        <f t="shared" si="2243"/>
        <v>0</v>
      </c>
      <c r="CY202" s="1243">
        <f t="shared" si="2243"/>
        <v>0</v>
      </c>
      <c r="CZ202" s="1244">
        <f t="shared" si="2243"/>
        <v>0</v>
      </c>
      <c r="DA202" s="1244">
        <f t="shared" si="2243"/>
        <v>0</v>
      </c>
      <c r="DB202" s="1244">
        <f t="shared" si="2243"/>
        <v>0</v>
      </c>
      <c r="DC202" s="1244">
        <f t="shared" si="2243"/>
        <v>0</v>
      </c>
      <c r="DD202" s="1244">
        <f t="shared" si="2243"/>
        <v>0</v>
      </c>
      <c r="DE202" s="1244">
        <f t="shared" si="2243"/>
        <v>0</v>
      </c>
      <c r="DF202" s="1244">
        <f t="shared" si="2243"/>
        <v>0</v>
      </c>
      <c r="DG202" s="1244">
        <f t="shared" si="2243"/>
        <v>0</v>
      </c>
      <c r="DH202" s="1244">
        <f t="shared" si="2243"/>
        <v>0</v>
      </c>
      <c r="DI202" s="1244">
        <f t="shared" si="2243"/>
        <v>0</v>
      </c>
      <c r="DJ202" s="1244">
        <f t="shared" si="2243"/>
        <v>0</v>
      </c>
      <c r="DK202" s="1244">
        <f t="shared" si="2243"/>
        <v>0</v>
      </c>
      <c r="DL202" s="1244">
        <f t="shared" si="2243"/>
        <v>0</v>
      </c>
      <c r="DM202" s="1244">
        <f t="shared" si="2243"/>
        <v>0</v>
      </c>
      <c r="DN202" s="933"/>
      <c r="DT202" s="739"/>
      <c r="EM202" s="898"/>
      <c r="EN202" s="898"/>
      <c r="EO202" s="898"/>
      <c r="EP202" s="898"/>
      <c r="EQ202" s="898"/>
      <c r="ER202" s="898"/>
      <c r="ES202" s="898"/>
      <c r="ET202" s="898"/>
      <c r="EU202" s="898"/>
      <c r="EV202" s="898"/>
      <c r="EW202" s="898"/>
      <c r="EX202" s="898"/>
      <c r="EY202" s="898"/>
      <c r="EZ202" s="1348">
        <f t="shared" si="2125"/>
        <v>0</v>
      </c>
      <c r="FA202" s="1224">
        <f t="shared" si="2126"/>
        <v>0</v>
      </c>
      <c r="FB202" s="1224">
        <f t="shared" si="2127"/>
        <v>0</v>
      </c>
      <c r="FC202" s="1224">
        <f t="shared" si="2128"/>
        <v>0</v>
      </c>
      <c r="FD202" s="544">
        <f t="shared" si="2129"/>
        <v>0</v>
      </c>
      <c r="FE202" s="544">
        <f t="shared" si="2130"/>
        <v>0</v>
      </c>
      <c r="FF202" s="324">
        <f t="shared" si="2131"/>
        <v>0</v>
      </c>
      <c r="FG202" s="549">
        <f t="shared" si="2132"/>
        <v>0</v>
      </c>
      <c r="FH202" s="549">
        <f t="shared" si="2133"/>
        <v>0</v>
      </c>
      <c r="FI202" s="549">
        <f t="shared" si="2134"/>
        <v>0</v>
      </c>
      <c r="FJ202" s="549">
        <f t="shared" si="2135"/>
        <v>0</v>
      </c>
      <c r="FK202" s="549">
        <f t="shared" si="2136"/>
        <v>0</v>
      </c>
      <c r="FL202" s="549">
        <f t="shared" si="2137"/>
        <v>0</v>
      </c>
      <c r="FM202" s="549">
        <f t="shared" si="2138"/>
        <v>0</v>
      </c>
      <c r="FN202" s="549">
        <f t="shared" si="2139"/>
        <v>0</v>
      </c>
      <c r="FO202" s="1203">
        <f t="shared" si="2140"/>
        <v>0</v>
      </c>
      <c r="FP202" s="544">
        <f t="shared" si="2141"/>
        <v>0</v>
      </c>
      <c r="FQ202" s="324">
        <f t="shared" si="2142"/>
        <v>0</v>
      </c>
      <c r="FR202" s="548">
        <f t="shared" si="2143"/>
        <v>0</v>
      </c>
      <c r="FS202" s="548">
        <f t="shared" si="2144"/>
        <v>0</v>
      </c>
      <c r="FT202" s="548">
        <f t="shared" si="2215"/>
        <v>0</v>
      </c>
      <c r="FU202" s="548">
        <f t="shared" si="2145"/>
        <v>0</v>
      </c>
      <c r="FV202" s="928">
        <f t="shared" si="2146"/>
        <v>0</v>
      </c>
      <c r="FW202" s="928">
        <f t="shared" si="2147"/>
        <v>0</v>
      </c>
      <c r="FX202" s="928">
        <f t="shared" si="2148"/>
        <v>0</v>
      </c>
      <c r="FY202" s="928">
        <f t="shared" si="2149"/>
        <v>0</v>
      </c>
      <c r="FZ202" s="928">
        <f t="shared" si="2150"/>
        <v>0</v>
      </c>
      <c r="GA202" s="928">
        <f t="shared" si="2151"/>
        <v>0</v>
      </c>
      <c r="GB202" s="928">
        <f t="shared" si="2152"/>
        <v>0</v>
      </c>
      <c r="GC202" s="928">
        <f t="shared" si="2153"/>
        <v>0</v>
      </c>
      <c r="GD202" s="326">
        <f t="shared" si="2154"/>
        <v>0</v>
      </c>
      <c r="GE202" s="326">
        <f t="shared" si="2155"/>
        <v>0</v>
      </c>
      <c r="GF202" s="326">
        <f t="shared" si="2156"/>
        <v>0</v>
      </c>
      <c r="GG202" s="326">
        <f t="shared" si="2157"/>
        <v>0</v>
      </c>
      <c r="GH202" s="326">
        <f t="shared" si="2158"/>
        <v>0</v>
      </c>
      <c r="GI202" s="326">
        <f t="shared" si="2159"/>
        <v>0</v>
      </c>
      <c r="GJ202" s="326">
        <f t="shared" si="2160"/>
        <v>0</v>
      </c>
      <c r="GK202" s="326">
        <f t="shared" si="2161"/>
        <v>0</v>
      </c>
      <c r="GL202" s="326">
        <f t="shared" si="2162"/>
        <v>0</v>
      </c>
      <c r="GM202" s="326">
        <f t="shared" si="2163"/>
        <v>0</v>
      </c>
      <c r="GN202" s="326">
        <f t="shared" si="2164"/>
        <v>0</v>
      </c>
      <c r="GO202" s="326">
        <f t="shared" si="2165"/>
        <v>0</v>
      </c>
      <c r="GP202" s="326">
        <f t="shared" si="2166"/>
        <v>0</v>
      </c>
      <c r="GQ202" s="326">
        <f t="shared" si="2167"/>
        <v>0</v>
      </c>
      <c r="GR202" s="898"/>
      <c r="GS202" s="898"/>
      <c r="GT202" s="898"/>
      <c r="GU202" s="898"/>
      <c r="GV202" s="898"/>
      <c r="GW202" s="898"/>
      <c r="GX202" s="898"/>
      <c r="GY202" s="898"/>
      <c r="GZ202" s="1375"/>
      <c r="HA202" s="1225">
        <f t="shared" si="2168"/>
        <v>0</v>
      </c>
      <c r="HB202" s="1225">
        <f t="shared" si="2169"/>
        <v>0</v>
      </c>
      <c r="HC202" s="1225">
        <f t="shared" si="2170"/>
        <v>0</v>
      </c>
      <c r="HD202" s="542">
        <f t="shared" si="2171"/>
        <v>0</v>
      </c>
      <c r="HE202" s="542">
        <f t="shared" si="2172"/>
        <v>0</v>
      </c>
      <c r="HF202" s="321">
        <f t="shared" si="2173"/>
        <v>0</v>
      </c>
      <c r="HG202" s="547">
        <f t="shared" si="2174"/>
        <v>0</v>
      </c>
      <c r="HH202" s="547">
        <f t="shared" si="2175"/>
        <v>0</v>
      </c>
      <c r="HI202" s="547">
        <f t="shared" si="2176"/>
        <v>0</v>
      </c>
      <c r="HJ202" s="547">
        <f t="shared" si="2177"/>
        <v>0</v>
      </c>
      <c r="HK202" s="547">
        <f t="shared" si="2178"/>
        <v>0</v>
      </c>
      <c r="HL202" s="547">
        <f t="shared" si="2179"/>
        <v>0</v>
      </c>
      <c r="HM202" s="547">
        <f t="shared" si="2180"/>
        <v>0</v>
      </c>
      <c r="HN202" s="547">
        <f t="shared" si="2181"/>
        <v>0</v>
      </c>
      <c r="HO202" s="1225">
        <f t="shared" si="2182"/>
        <v>0</v>
      </c>
      <c r="HP202" s="542">
        <f t="shared" si="2183"/>
        <v>0</v>
      </c>
      <c r="HQ202" s="321">
        <f t="shared" si="2184"/>
        <v>0</v>
      </c>
      <c r="HR202" s="547">
        <f t="shared" si="2185"/>
        <v>0</v>
      </c>
      <c r="HS202" s="547">
        <f t="shared" si="2186"/>
        <v>0</v>
      </c>
      <c r="HT202" s="547">
        <f t="shared" si="2187"/>
        <v>0</v>
      </c>
      <c r="HU202" s="547">
        <f t="shared" si="2188"/>
        <v>0</v>
      </c>
      <c r="HV202" s="931">
        <f t="shared" si="2189"/>
        <v>0</v>
      </c>
      <c r="HW202" s="931">
        <f t="shared" si="2190"/>
        <v>0</v>
      </c>
      <c r="HX202" s="931">
        <f t="shared" si="2191"/>
        <v>0</v>
      </c>
      <c r="HY202" s="931">
        <f t="shared" si="2192"/>
        <v>0</v>
      </c>
      <c r="HZ202" s="931">
        <f t="shared" si="2193"/>
        <v>0</v>
      </c>
      <c r="IA202" s="931">
        <f t="shared" si="2194"/>
        <v>0</v>
      </c>
      <c r="IB202" s="931">
        <f t="shared" si="2195"/>
        <v>0</v>
      </c>
      <c r="IC202" s="931">
        <f t="shared" si="2196"/>
        <v>0</v>
      </c>
      <c r="ID202" s="1226">
        <f t="shared" si="2197"/>
        <v>0</v>
      </c>
      <c r="IE202" s="1226">
        <f t="shared" si="2198"/>
        <v>0</v>
      </c>
      <c r="IF202" s="1226">
        <f t="shared" si="2199"/>
        <v>0</v>
      </c>
      <c r="IG202" s="1226">
        <f t="shared" si="2200"/>
        <v>0</v>
      </c>
      <c r="IH202" s="1226">
        <f t="shared" si="2201"/>
        <v>0</v>
      </c>
      <c r="II202" s="1226">
        <f t="shared" si="2202"/>
        <v>0</v>
      </c>
      <c r="IJ202" s="1226">
        <f t="shared" si="2203"/>
        <v>0</v>
      </c>
      <c r="IK202" s="1226">
        <f t="shared" si="2204"/>
        <v>0</v>
      </c>
      <c r="IL202" s="1226">
        <f t="shared" si="2205"/>
        <v>0</v>
      </c>
      <c r="IM202" s="1226">
        <f t="shared" si="2206"/>
        <v>0</v>
      </c>
      <c r="IN202" s="1226">
        <f t="shared" si="2207"/>
        <v>0</v>
      </c>
      <c r="IO202" s="1226">
        <f t="shared" si="2208"/>
        <v>0</v>
      </c>
      <c r="IP202" s="1226">
        <f t="shared" si="2209"/>
        <v>0</v>
      </c>
      <c r="IQ202" s="1226">
        <f t="shared" si="2210"/>
        <v>0</v>
      </c>
      <c r="IR202" s="902"/>
      <c r="IS202" s="902"/>
      <c r="IT202" s="902"/>
      <c r="IU202" s="902"/>
      <c r="IV202" s="902"/>
      <c r="IW202" s="902"/>
      <c r="IX202" s="902"/>
      <c r="IY202" s="902"/>
      <c r="IZ202" s="1365"/>
      <c r="JA202" s="1231">
        <f t="shared" ref="JA202:KQ202" si="2244">SUM(BW202*$DP$22)</f>
        <v>0</v>
      </c>
      <c r="JB202" s="1231">
        <f t="shared" si="2244"/>
        <v>0</v>
      </c>
      <c r="JC202" s="1231">
        <f t="shared" si="2244"/>
        <v>0</v>
      </c>
      <c r="JD202" s="942">
        <f t="shared" si="2244"/>
        <v>0</v>
      </c>
      <c r="JE202" s="942">
        <f t="shared" si="2244"/>
        <v>0</v>
      </c>
      <c r="JF202" s="943">
        <f t="shared" si="2244"/>
        <v>0</v>
      </c>
      <c r="JG202" s="944">
        <f t="shared" si="2244"/>
        <v>0</v>
      </c>
      <c r="JH202" s="944">
        <f t="shared" si="2244"/>
        <v>0</v>
      </c>
      <c r="JI202" s="944">
        <f t="shared" si="2244"/>
        <v>0</v>
      </c>
      <c r="JJ202" s="944">
        <f t="shared" si="2244"/>
        <v>0</v>
      </c>
      <c r="JK202" s="944">
        <f t="shared" si="2244"/>
        <v>0</v>
      </c>
      <c r="JL202" s="944">
        <f t="shared" si="2244"/>
        <v>0</v>
      </c>
      <c r="JM202" s="944">
        <f t="shared" si="2244"/>
        <v>0</v>
      </c>
      <c r="JN202" s="944">
        <f t="shared" si="2244"/>
        <v>0</v>
      </c>
      <c r="JO202" s="1231">
        <f t="shared" si="2244"/>
        <v>0</v>
      </c>
      <c r="JP202" s="942">
        <f t="shared" si="2244"/>
        <v>0</v>
      </c>
      <c r="JQ202" s="943">
        <f t="shared" si="2244"/>
        <v>0</v>
      </c>
      <c r="JR202" s="944">
        <f t="shared" si="2244"/>
        <v>0</v>
      </c>
      <c r="JS202" s="944">
        <f t="shared" si="2244"/>
        <v>0</v>
      </c>
      <c r="JT202" s="944">
        <f t="shared" si="2244"/>
        <v>0</v>
      </c>
      <c r="JU202" s="944">
        <f t="shared" si="2244"/>
        <v>0</v>
      </c>
      <c r="JV202" s="945">
        <f t="shared" si="2244"/>
        <v>0</v>
      </c>
      <c r="JW202" s="945">
        <f t="shared" si="2244"/>
        <v>0</v>
      </c>
      <c r="JX202" s="945">
        <f t="shared" si="2244"/>
        <v>0</v>
      </c>
      <c r="JY202" s="945">
        <f t="shared" si="2244"/>
        <v>0</v>
      </c>
      <c r="JZ202" s="945">
        <f t="shared" si="2244"/>
        <v>0</v>
      </c>
      <c r="KA202" s="945">
        <f t="shared" si="2244"/>
        <v>0</v>
      </c>
      <c r="KB202" s="945">
        <f t="shared" si="2244"/>
        <v>0</v>
      </c>
      <c r="KC202" s="945">
        <f t="shared" si="2244"/>
        <v>0</v>
      </c>
      <c r="KD202" s="946">
        <f t="shared" si="2244"/>
        <v>0</v>
      </c>
      <c r="KE202" s="946">
        <f t="shared" si="2244"/>
        <v>0</v>
      </c>
      <c r="KF202" s="946">
        <f t="shared" si="2244"/>
        <v>0</v>
      </c>
      <c r="KG202" s="946">
        <f t="shared" si="2244"/>
        <v>0</v>
      </c>
      <c r="KH202" s="946">
        <f t="shared" si="2244"/>
        <v>0</v>
      </c>
      <c r="KI202" s="946">
        <f t="shared" si="2244"/>
        <v>0</v>
      </c>
      <c r="KJ202" s="946">
        <f t="shared" si="2244"/>
        <v>0</v>
      </c>
      <c r="KK202" s="946">
        <f t="shared" si="2244"/>
        <v>0</v>
      </c>
      <c r="KL202" s="946">
        <f t="shared" si="2244"/>
        <v>0</v>
      </c>
      <c r="KM202" s="946">
        <f t="shared" si="2244"/>
        <v>0</v>
      </c>
      <c r="KN202" s="946">
        <f t="shared" si="2244"/>
        <v>0</v>
      </c>
      <c r="KO202" s="946">
        <f t="shared" si="2244"/>
        <v>0</v>
      </c>
      <c r="KP202" s="946">
        <f t="shared" si="2244"/>
        <v>0</v>
      </c>
      <c r="KQ202" s="946">
        <f t="shared" si="2244"/>
        <v>0</v>
      </c>
      <c r="KR202" s="898"/>
      <c r="KS202" s="898"/>
      <c r="KT202" s="898"/>
      <c r="KU202" s="898"/>
      <c r="KV202" s="898"/>
      <c r="KW202" s="898"/>
      <c r="KX202" s="898"/>
      <c r="KY202" s="898"/>
      <c r="KZ202" s="1363"/>
      <c r="LA202" s="1217">
        <f t="shared" ref="LA202:MM202" si="2245">SUM(JA202/$DO$22)</f>
        <v>0</v>
      </c>
      <c r="LB202" s="1217">
        <f t="shared" si="2245"/>
        <v>0</v>
      </c>
      <c r="LC202" s="1217">
        <f t="shared" si="2245"/>
        <v>0</v>
      </c>
      <c r="LD202" s="545">
        <f t="shared" si="2245"/>
        <v>0</v>
      </c>
      <c r="LE202" s="545">
        <f t="shared" si="2245"/>
        <v>0</v>
      </c>
      <c r="LF202" s="329">
        <f t="shared" si="2245"/>
        <v>0</v>
      </c>
      <c r="LG202" s="550">
        <f t="shared" si="2245"/>
        <v>0</v>
      </c>
      <c r="LH202" s="550">
        <f t="shared" si="2245"/>
        <v>0</v>
      </c>
      <c r="LI202" s="550">
        <f t="shared" si="2245"/>
        <v>0</v>
      </c>
      <c r="LJ202" s="550">
        <f t="shared" si="2245"/>
        <v>0</v>
      </c>
      <c r="LK202" s="550">
        <f t="shared" si="2245"/>
        <v>0</v>
      </c>
      <c r="LL202" s="550">
        <f t="shared" si="2245"/>
        <v>0</v>
      </c>
      <c r="LM202" s="550">
        <f t="shared" si="2245"/>
        <v>0</v>
      </c>
      <c r="LN202" s="550">
        <f t="shared" si="2245"/>
        <v>0</v>
      </c>
      <c r="LO202" s="1217">
        <f t="shared" si="2245"/>
        <v>0</v>
      </c>
      <c r="LP202" s="1217">
        <f t="shared" si="2245"/>
        <v>0</v>
      </c>
      <c r="LQ202" s="1217">
        <f t="shared" si="2245"/>
        <v>0</v>
      </c>
      <c r="LR202" s="550">
        <f t="shared" si="2245"/>
        <v>0</v>
      </c>
      <c r="LS202" s="550">
        <f t="shared" si="2245"/>
        <v>0</v>
      </c>
      <c r="LT202" s="550">
        <f t="shared" si="2245"/>
        <v>0</v>
      </c>
      <c r="LU202" s="550">
        <f t="shared" si="2245"/>
        <v>0</v>
      </c>
      <c r="LV202" s="932">
        <f t="shared" si="2245"/>
        <v>0</v>
      </c>
      <c r="LW202" s="932">
        <f t="shared" si="2245"/>
        <v>0</v>
      </c>
      <c r="LX202" s="932">
        <f t="shared" si="2245"/>
        <v>0</v>
      </c>
      <c r="LY202" s="932">
        <f t="shared" si="2245"/>
        <v>0</v>
      </c>
      <c r="LZ202" s="932">
        <f t="shared" si="2245"/>
        <v>0</v>
      </c>
      <c r="MA202" s="932">
        <f t="shared" si="2245"/>
        <v>0</v>
      </c>
      <c r="MB202" s="932">
        <f t="shared" si="2245"/>
        <v>0</v>
      </c>
      <c r="MC202" s="932">
        <f t="shared" si="2245"/>
        <v>0</v>
      </c>
      <c r="MD202" s="932">
        <f t="shared" si="2245"/>
        <v>0</v>
      </c>
      <c r="ME202" s="327">
        <f t="shared" si="2245"/>
        <v>0</v>
      </c>
      <c r="MF202" s="327">
        <f t="shared" si="2245"/>
        <v>0</v>
      </c>
      <c r="MG202" s="327">
        <f t="shared" si="2245"/>
        <v>0</v>
      </c>
      <c r="MH202" s="327">
        <f t="shared" si="2245"/>
        <v>0</v>
      </c>
      <c r="MI202" s="327">
        <f t="shared" si="2245"/>
        <v>0</v>
      </c>
      <c r="MJ202" s="327">
        <f t="shared" si="2245"/>
        <v>0</v>
      </c>
      <c r="MK202" s="327">
        <f t="shared" si="2245"/>
        <v>0</v>
      </c>
      <c r="ML202" s="327">
        <f t="shared" si="2245"/>
        <v>0</v>
      </c>
      <c r="MM202" s="327">
        <f t="shared" si="2245"/>
        <v>0</v>
      </c>
      <c r="MN202" s="327">
        <f t="shared" ref="MN202:MP202" si="2246">SUM(KN202/$DO$22)</f>
        <v>0</v>
      </c>
      <c r="MO202" s="327">
        <f t="shared" si="2246"/>
        <v>0</v>
      </c>
      <c r="MP202" s="327">
        <f t="shared" si="2246"/>
        <v>0</v>
      </c>
      <c r="MQ202" s="327">
        <f>SUM(KQ202/$DO$22)</f>
        <v>0</v>
      </c>
    </row>
    <row r="203" spans="1:355" s="317" customFormat="1" ht="15" hidden="1" customHeight="1" outlineLevel="1" thickTop="1" thickBot="1" x14ac:dyDescent="0.3">
      <c r="A203" s="381"/>
      <c r="B203" s="1917" t="s">
        <v>961</v>
      </c>
      <c r="C203" s="1918"/>
      <c r="D203" s="656"/>
      <c r="E203" s="765"/>
      <c r="F203" s="757"/>
      <c r="G203" s="629"/>
      <c r="H203" s="630"/>
      <c r="I203" s="636"/>
      <c r="J203" s="821"/>
      <c r="K203" s="757"/>
      <c r="L203" s="878"/>
      <c r="M203" s="813"/>
      <c r="N203" s="814"/>
      <c r="O203" s="1537"/>
      <c r="P203" s="815"/>
      <c r="Q203" s="813"/>
      <c r="R203" s="814"/>
      <c r="S203" s="1537"/>
      <c r="T203" s="815"/>
      <c r="U203" s="813"/>
      <c r="V203" s="814"/>
      <c r="W203" s="1537"/>
      <c r="X203" s="815"/>
      <c r="Y203" s="813"/>
      <c r="Z203" s="814"/>
      <c r="AA203" s="1537"/>
      <c r="AB203" s="815"/>
      <c r="AC203" s="813"/>
      <c r="AD203" s="814"/>
      <c r="AE203" s="1537"/>
      <c r="AF203" s="815"/>
      <c r="AG203" s="813"/>
      <c r="AH203" s="814"/>
      <c r="AI203" s="1537"/>
      <c r="AJ203" s="815"/>
      <c r="AK203" s="813"/>
      <c r="AL203" s="814"/>
      <c r="AM203" s="1537"/>
      <c r="AN203" s="815"/>
      <c r="AO203" s="813"/>
      <c r="AP203" s="814"/>
      <c r="AQ203" s="1537"/>
      <c r="AR203" s="815"/>
      <c r="AS203" s="813"/>
      <c r="AT203" s="814"/>
      <c r="AU203" s="1537"/>
      <c r="AV203" s="815"/>
      <c r="AW203" s="813"/>
      <c r="AX203" s="814"/>
      <c r="AY203" s="1537"/>
      <c r="AZ203" s="815"/>
      <c r="BA203" s="813"/>
      <c r="BB203" s="816"/>
      <c r="BC203" s="757"/>
      <c r="BD203" s="815"/>
      <c r="BE203" s="813"/>
      <c r="BF203" s="757"/>
      <c r="BG203" s="815"/>
      <c r="BH203" s="815"/>
      <c r="BI203" s="815"/>
      <c r="BJ203" s="815"/>
      <c r="BK203" s="816"/>
      <c r="BL203" s="1586"/>
      <c r="BM203" s="1585"/>
      <c r="BN203" s="1586"/>
      <c r="BO203" s="1586"/>
      <c r="BP203" s="1587"/>
      <c r="BQ203" s="1484"/>
      <c r="BR203" s="734">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692">
        <f t="shared" ref="BS203:BS208" si="2247">SUM(HA203:IQ203)*1000</f>
        <v>0</v>
      </c>
      <c r="BT203" s="693">
        <f>AV191</f>
        <v>0</v>
      </c>
      <c r="BU203" s="1146" t="str">
        <f>$BU$23</f>
        <v>GH Ripen</v>
      </c>
      <c r="BV203" s="1160" t="str">
        <f>$BV$23</f>
        <v>Booster</v>
      </c>
      <c r="BW203" s="1239">
        <f>BW$23</f>
        <v>5.0000000000000001E-3</v>
      </c>
      <c r="BX203" s="1239">
        <f t="shared" ref="BX203:DM203" si="2248">BX$23</f>
        <v>0</v>
      </c>
      <c r="BY203" s="1239">
        <f t="shared" si="2248"/>
        <v>0</v>
      </c>
      <c r="BZ203" s="1240">
        <f t="shared" si="2248"/>
        <v>7.0000000000000007E-2</v>
      </c>
      <c r="CA203" s="1240">
        <f t="shared" si="2248"/>
        <v>0</v>
      </c>
      <c r="CB203" s="1241">
        <f t="shared" si="2248"/>
        <v>0.06</v>
      </c>
      <c r="CC203" s="1242">
        <f t="shared" si="2248"/>
        <v>0</v>
      </c>
      <c r="CD203" s="1242">
        <f t="shared" si="2248"/>
        <v>0</v>
      </c>
      <c r="CE203" s="1242">
        <f t="shared" si="2248"/>
        <v>0</v>
      </c>
      <c r="CF203" s="1242">
        <f t="shared" si="2248"/>
        <v>0</v>
      </c>
      <c r="CG203" s="1242">
        <f t="shared" si="2248"/>
        <v>0</v>
      </c>
      <c r="CH203" s="1242">
        <f t="shared" si="2248"/>
        <v>0</v>
      </c>
      <c r="CI203" s="1242">
        <f t="shared" si="2248"/>
        <v>0</v>
      </c>
      <c r="CJ203" s="1242">
        <f t="shared" si="2248"/>
        <v>0</v>
      </c>
      <c r="CK203" s="1239">
        <f t="shared" si="2248"/>
        <v>0</v>
      </c>
      <c r="CL203" s="1240">
        <f t="shared" si="2248"/>
        <v>0</v>
      </c>
      <c r="CM203" s="1241">
        <f t="shared" si="2248"/>
        <v>0</v>
      </c>
      <c r="CN203" s="1242">
        <f t="shared" si="2248"/>
        <v>2.5000000000000001E-3</v>
      </c>
      <c r="CO203" s="1242">
        <f t="shared" si="2248"/>
        <v>0</v>
      </c>
      <c r="CP203" s="1242">
        <f t="shared" si="2248"/>
        <v>3.0000000000000001E-3</v>
      </c>
      <c r="CQ203" s="1242">
        <f t="shared" si="2248"/>
        <v>0</v>
      </c>
      <c r="CR203" s="1243">
        <f t="shared" si="2248"/>
        <v>0</v>
      </c>
      <c r="CS203" s="1243">
        <f t="shared" si="2248"/>
        <v>0</v>
      </c>
      <c r="CT203" s="1243">
        <f t="shared" si="2248"/>
        <v>0</v>
      </c>
      <c r="CU203" s="1243">
        <f t="shared" si="2248"/>
        <v>0</v>
      </c>
      <c r="CV203" s="1243">
        <f t="shared" si="2248"/>
        <v>0</v>
      </c>
      <c r="CW203" s="1243">
        <f t="shared" si="2248"/>
        <v>0</v>
      </c>
      <c r="CX203" s="1243">
        <f t="shared" si="2248"/>
        <v>0</v>
      </c>
      <c r="CY203" s="1243">
        <f t="shared" si="2248"/>
        <v>7.4999999999999997E-3</v>
      </c>
      <c r="CZ203" s="1244">
        <f t="shared" si="2248"/>
        <v>0</v>
      </c>
      <c r="DA203" s="1244">
        <f t="shared" si="2248"/>
        <v>0</v>
      </c>
      <c r="DB203" s="1244">
        <f t="shared" si="2248"/>
        <v>0</v>
      </c>
      <c r="DC203" s="1244">
        <f t="shared" si="2248"/>
        <v>0</v>
      </c>
      <c r="DD203" s="1244">
        <f t="shared" si="2248"/>
        <v>0</v>
      </c>
      <c r="DE203" s="1244">
        <f t="shared" si="2248"/>
        <v>0</v>
      </c>
      <c r="DF203" s="1244">
        <f t="shared" si="2248"/>
        <v>0</v>
      </c>
      <c r="DG203" s="1244">
        <f t="shared" si="2248"/>
        <v>0</v>
      </c>
      <c r="DH203" s="1244">
        <f t="shared" si="2248"/>
        <v>0</v>
      </c>
      <c r="DI203" s="1244">
        <f t="shared" si="2248"/>
        <v>0</v>
      </c>
      <c r="DJ203" s="1244">
        <f t="shared" si="2248"/>
        <v>0</v>
      </c>
      <c r="DK203" s="1244">
        <f t="shared" si="2248"/>
        <v>0</v>
      </c>
      <c r="DL203" s="1244">
        <f t="shared" si="2248"/>
        <v>0</v>
      </c>
      <c r="DM203" s="1244">
        <f t="shared" si="2248"/>
        <v>0</v>
      </c>
      <c r="DN203" s="933"/>
      <c r="DT203" s="739"/>
      <c r="EM203" s="898"/>
      <c r="EN203" s="898"/>
      <c r="EO203" s="898"/>
      <c r="EP203" s="898"/>
      <c r="EQ203" s="898"/>
      <c r="ER203" s="898"/>
      <c r="ES203" s="898"/>
      <c r="ET203" s="898"/>
      <c r="EU203" s="898"/>
      <c r="EV203" s="898"/>
      <c r="EW203" s="898"/>
      <c r="EX203" s="898"/>
      <c r="EY203" s="898"/>
      <c r="EZ203" s="1348" t="str">
        <f t="shared" si="2125"/>
        <v>GH Ripen</v>
      </c>
      <c r="FA203" s="1224">
        <f t="shared" si="2126"/>
        <v>0</v>
      </c>
      <c r="FB203" s="1224">
        <f t="shared" si="2127"/>
        <v>0</v>
      </c>
      <c r="FC203" s="1224">
        <f t="shared" si="2128"/>
        <v>0</v>
      </c>
      <c r="FD203" s="544">
        <f t="shared" si="2129"/>
        <v>0</v>
      </c>
      <c r="FE203" s="544">
        <f t="shared" si="2130"/>
        <v>0</v>
      </c>
      <c r="FF203" s="324">
        <f t="shared" si="2131"/>
        <v>0</v>
      </c>
      <c r="FG203" s="549">
        <f t="shared" si="2132"/>
        <v>0</v>
      </c>
      <c r="FH203" s="549">
        <f t="shared" si="2133"/>
        <v>0</v>
      </c>
      <c r="FI203" s="549">
        <f t="shared" si="2134"/>
        <v>0</v>
      </c>
      <c r="FJ203" s="549">
        <f t="shared" si="2135"/>
        <v>0</v>
      </c>
      <c r="FK203" s="549">
        <f t="shared" si="2136"/>
        <v>0</v>
      </c>
      <c r="FL203" s="549">
        <f t="shared" si="2137"/>
        <v>0</v>
      </c>
      <c r="FM203" s="549">
        <f t="shared" si="2138"/>
        <v>0</v>
      </c>
      <c r="FN203" s="549">
        <f t="shared" si="2139"/>
        <v>0</v>
      </c>
      <c r="FO203" s="1203">
        <f t="shared" si="2140"/>
        <v>0</v>
      </c>
      <c r="FP203" s="544">
        <f t="shared" si="2141"/>
        <v>0</v>
      </c>
      <c r="FQ203" s="324">
        <f t="shared" si="2142"/>
        <v>0</v>
      </c>
      <c r="FR203" s="548">
        <f t="shared" si="2143"/>
        <v>0</v>
      </c>
      <c r="FS203" s="548">
        <f t="shared" si="2144"/>
        <v>0</v>
      </c>
      <c r="FT203" s="548">
        <f t="shared" si="2215"/>
        <v>0</v>
      </c>
      <c r="FU203" s="548">
        <f t="shared" si="2145"/>
        <v>0</v>
      </c>
      <c r="FV203" s="928">
        <f t="shared" si="2146"/>
        <v>0</v>
      </c>
      <c r="FW203" s="928">
        <f t="shared" si="2147"/>
        <v>0</v>
      </c>
      <c r="FX203" s="928">
        <f t="shared" si="2148"/>
        <v>0</v>
      </c>
      <c r="FY203" s="928">
        <f t="shared" si="2149"/>
        <v>0</v>
      </c>
      <c r="FZ203" s="928">
        <f t="shared" si="2150"/>
        <v>0</v>
      </c>
      <c r="GA203" s="928">
        <f t="shared" si="2151"/>
        <v>0</v>
      </c>
      <c r="GB203" s="928">
        <f t="shared" si="2152"/>
        <v>0</v>
      </c>
      <c r="GC203" s="928">
        <f t="shared" si="2153"/>
        <v>0</v>
      </c>
      <c r="GD203" s="326">
        <f t="shared" si="2154"/>
        <v>0</v>
      </c>
      <c r="GE203" s="326">
        <f t="shared" si="2155"/>
        <v>0</v>
      </c>
      <c r="GF203" s="326">
        <f t="shared" si="2156"/>
        <v>0</v>
      </c>
      <c r="GG203" s="326">
        <f t="shared" si="2157"/>
        <v>0</v>
      </c>
      <c r="GH203" s="326">
        <f t="shared" si="2158"/>
        <v>0</v>
      </c>
      <c r="GI203" s="326">
        <f t="shared" si="2159"/>
        <v>0</v>
      </c>
      <c r="GJ203" s="326">
        <f t="shared" si="2160"/>
        <v>0</v>
      </c>
      <c r="GK203" s="326">
        <f t="shared" si="2161"/>
        <v>0</v>
      </c>
      <c r="GL203" s="326">
        <f t="shared" si="2162"/>
        <v>0</v>
      </c>
      <c r="GM203" s="326">
        <f t="shared" si="2163"/>
        <v>0</v>
      </c>
      <c r="GN203" s="326">
        <f t="shared" si="2164"/>
        <v>0</v>
      </c>
      <c r="GO203" s="326">
        <f t="shared" si="2165"/>
        <v>0</v>
      </c>
      <c r="GP203" s="326">
        <f t="shared" si="2166"/>
        <v>0</v>
      </c>
      <c r="GQ203" s="326">
        <f t="shared" si="2167"/>
        <v>0</v>
      </c>
      <c r="GR203" s="898"/>
      <c r="GS203" s="898"/>
      <c r="GT203" s="898"/>
      <c r="GU203" s="898"/>
      <c r="GV203" s="898"/>
      <c r="GW203" s="898"/>
      <c r="GX203" s="898"/>
      <c r="GY203" s="898"/>
      <c r="GZ203" s="1375"/>
      <c r="HA203" s="1225">
        <f t="shared" si="2168"/>
        <v>0</v>
      </c>
      <c r="HB203" s="1225">
        <f t="shared" si="2169"/>
        <v>0</v>
      </c>
      <c r="HC203" s="1225">
        <f t="shared" si="2170"/>
        <v>0</v>
      </c>
      <c r="HD203" s="542">
        <f t="shared" si="2171"/>
        <v>0</v>
      </c>
      <c r="HE203" s="542">
        <f t="shared" si="2172"/>
        <v>0</v>
      </c>
      <c r="HF203" s="321">
        <f t="shared" si="2173"/>
        <v>0</v>
      </c>
      <c r="HG203" s="547">
        <f t="shared" si="2174"/>
        <v>0</v>
      </c>
      <c r="HH203" s="547">
        <f t="shared" si="2175"/>
        <v>0</v>
      </c>
      <c r="HI203" s="547">
        <f t="shared" si="2176"/>
        <v>0</v>
      </c>
      <c r="HJ203" s="547">
        <f t="shared" si="2177"/>
        <v>0</v>
      </c>
      <c r="HK203" s="547">
        <f t="shared" si="2178"/>
        <v>0</v>
      </c>
      <c r="HL203" s="547">
        <f t="shared" si="2179"/>
        <v>0</v>
      </c>
      <c r="HM203" s="547">
        <f t="shared" si="2180"/>
        <v>0</v>
      </c>
      <c r="HN203" s="547">
        <f t="shared" si="2181"/>
        <v>0</v>
      </c>
      <c r="HO203" s="1225">
        <f t="shared" si="2182"/>
        <v>0</v>
      </c>
      <c r="HP203" s="542">
        <f t="shared" si="2183"/>
        <v>0</v>
      </c>
      <c r="HQ203" s="321">
        <f t="shared" si="2184"/>
        <v>0</v>
      </c>
      <c r="HR203" s="547">
        <f t="shared" si="2185"/>
        <v>0</v>
      </c>
      <c r="HS203" s="547">
        <f t="shared" si="2186"/>
        <v>0</v>
      </c>
      <c r="HT203" s="547">
        <f t="shared" si="2187"/>
        <v>0</v>
      </c>
      <c r="HU203" s="547">
        <f t="shared" si="2188"/>
        <v>0</v>
      </c>
      <c r="HV203" s="931">
        <f t="shared" si="2189"/>
        <v>0</v>
      </c>
      <c r="HW203" s="931">
        <f t="shared" si="2190"/>
        <v>0</v>
      </c>
      <c r="HX203" s="931">
        <f t="shared" si="2191"/>
        <v>0</v>
      </c>
      <c r="HY203" s="931">
        <f t="shared" si="2192"/>
        <v>0</v>
      </c>
      <c r="HZ203" s="931">
        <f t="shared" si="2193"/>
        <v>0</v>
      </c>
      <c r="IA203" s="931">
        <f t="shared" si="2194"/>
        <v>0</v>
      </c>
      <c r="IB203" s="931">
        <f t="shared" si="2195"/>
        <v>0</v>
      </c>
      <c r="IC203" s="931">
        <f t="shared" si="2196"/>
        <v>0</v>
      </c>
      <c r="ID203" s="1226">
        <f t="shared" si="2197"/>
        <v>0</v>
      </c>
      <c r="IE203" s="1226">
        <f t="shared" si="2198"/>
        <v>0</v>
      </c>
      <c r="IF203" s="1226">
        <f t="shared" si="2199"/>
        <v>0</v>
      </c>
      <c r="IG203" s="1226">
        <f t="shared" si="2200"/>
        <v>0</v>
      </c>
      <c r="IH203" s="1226">
        <f t="shared" si="2201"/>
        <v>0</v>
      </c>
      <c r="II203" s="1226">
        <f t="shared" si="2202"/>
        <v>0</v>
      </c>
      <c r="IJ203" s="1226">
        <f t="shared" si="2203"/>
        <v>0</v>
      </c>
      <c r="IK203" s="1226">
        <f t="shared" si="2204"/>
        <v>0</v>
      </c>
      <c r="IL203" s="1226">
        <f t="shared" si="2205"/>
        <v>0</v>
      </c>
      <c r="IM203" s="1226">
        <f t="shared" si="2206"/>
        <v>0</v>
      </c>
      <c r="IN203" s="1226">
        <f t="shared" si="2207"/>
        <v>0</v>
      </c>
      <c r="IO203" s="1226">
        <f t="shared" si="2208"/>
        <v>0</v>
      </c>
      <c r="IP203" s="1226">
        <f t="shared" si="2209"/>
        <v>0</v>
      </c>
      <c r="IQ203" s="1226">
        <f t="shared" si="2210"/>
        <v>0</v>
      </c>
      <c r="IR203" s="902"/>
      <c r="IS203" s="902"/>
      <c r="IT203" s="902"/>
      <c r="IU203" s="902"/>
      <c r="IV203" s="902"/>
      <c r="IW203" s="902"/>
      <c r="IX203" s="902"/>
      <c r="IY203" s="902"/>
      <c r="IZ203" s="1365"/>
      <c r="JA203" s="1231">
        <f t="shared" ref="JA203:KQ203" si="2249">SUM(BW203*$DP$23)</f>
        <v>5.45</v>
      </c>
      <c r="JB203" s="1231">
        <f t="shared" si="2249"/>
        <v>0</v>
      </c>
      <c r="JC203" s="1231">
        <f t="shared" si="2249"/>
        <v>0</v>
      </c>
      <c r="JD203" s="942">
        <f t="shared" si="2249"/>
        <v>76.300000000000011</v>
      </c>
      <c r="JE203" s="942">
        <f t="shared" si="2249"/>
        <v>0</v>
      </c>
      <c r="JF203" s="943">
        <f t="shared" si="2249"/>
        <v>65.399999999999991</v>
      </c>
      <c r="JG203" s="944">
        <f t="shared" si="2249"/>
        <v>0</v>
      </c>
      <c r="JH203" s="944">
        <f t="shared" si="2249"/>
        <v>0</v>
      </c>
      <c r="JI203" s="944">
        <f t="shared" si="2249"/>
        <v>0</v>
      </c>
      <c r="JJ203" s="944">
        <f t="shared" si="2249"/>
        <v>0</v>
      </c>
      <c r="JK203" s="944">
        <f t="shared" si="2249"/>
        <v>0</v>
      </c>
      <c r="JL203" s="944">
        <f t="shared" si="2249"/>
        <v>0</v>
      </c>
      <c r="JM203" s="944">
        <f t="shared" si="2249"/>
        <v>0</v>
      </c>
      <c r="JN203" s="944">
        <f t="shared" si="2249"/>
        <v>0</v>
      </c>
      <c r="JO203" s="1231">
        <f t="shared" si="2249"/>
        <v>0</v>
      </c>
      <c r="JP203" s="942">
        <f t="shared" si="2249"/>
        <v>0</v>
      </c>
      <c r="JQ203" s="943">
        <f t="shared" si="2249"/>
        <v>0</v>
      </c>
      <c r="JR203" s="944">
        <f t="shared" si="2249"/>
        <v>2.7250000000000001</v>
      </c>
      <c r="JS203" s="944">
        <f t="shared" si="2249"/>
        <v>0</v>
      </c>
      <c r="JT203" s="944">
        <f t="shared" si="2249"/>
        <v>3.27</v>
      </c>
      <c r="JU203" s="944">
        <f t="shared" si="2249"/>
        <v>0</v>
      </c>
      <c r="JV203" s="945">
        <f t="shared" si="2249"/>
        <v>0</v>
      </c>
      <c r="JW203" s="945">
        <f t="shared" si="2249"/>
        <v>0</v>
      </c>
      <c r="JX203" s="945">
        <f t="shared" si="2249"/>
        <v>0</v>
      </c>
      <c r="JY203" s="945">
        <f t="shared" si="2249"/>
        <v>0</v>
      </c>
      <c r="JZ203" s="945">
        <f t="shared" si="2249"/>
        <v>0</v>
      </c>
      <c r="KA203" s="945">
        <f t="shared" si="2249"/>
        <v>0</v>
      </c>
      <c r="KB203" s="945">
        <f t="shared" si="2249"/>
        <v>0</v>
      </c>
      <c r="KC203" s="945">
        <f t="shared" si="2249"/>
        <v>8.1749999999999989</v>
      </c>
      <c r="KD203" s="946">
        <f t="shared" si="2249"/>
        <v>0</v>
      </c>
      <c r="KE203" s="946">
        <f t="shared" si="2249"/>
        <v>0</v>
      </c>
      <c r="KF203" s="946">
        <f t="shared" si="2249"/>
        <v>0</v>
      </c>
      <c r="KG203" s="946">
        <f t="shared" si="2249"/>
        <v>0</v>
      </c>
      <c r="KH203" s="946">
        <f t="shared" si="2249"/>
        <v>0</v>
      </c>
      <c r="KI203" s="946">
        <f t="shared" si="2249"/>
        <v>0</v>
      </c>
      <c r="KJ203" s="946">
        <f t="shared" si="2249"/>
        <v>0</v>
      </c>
      <c r="KK203" s="946">
        <f t="shared" si="2249"/>
        <v>0</v>
      </c>
      <c r="KL203" s="946">
        <f t="shared" si="2249"/>
        <v>0</v>
      </c>
      <c r="KM203" s="946">
        <f t="shared" si="2249"/>
        <v>0</v>
      </c>
      <c r="KN203" s="946">
        <f t="shared" si="2249"/>
        <v>0</v>
      </c>
      <c r="KO203" s="946">
        <f t="shared" si="2249"/>
        <v>0</v>
      </c>
      <c r="KP203" s="946">
        <f t="shared" si="2249"/>
        <v>0</v>
      </c>
      <c r="KQ203" s="946">
        <f t="shared" si="2249"/>
        <v>0</v>
      </c>
      <c r="KR203" s="898"/>
      <c r="KS203" s="898"/>
      <c r="KT203" s="898"/>
      <c r="KU203" s="898"/>
      <c r="KV203" s="898"/>
      <c r="KW203" s="898"/>
      <c r="KX203" s="898"/>
      <c r="KY203" s="898"/>
      <c r="KZ203" s="1363"/>
      <c r="LA203" s="1217">
        <f t="shared" ref="LA203:MM203" si="2250">SUM(JA203/$DO$23)</f>
        <v>5.7610993657505292</v>
      </c>
      <c r="LB203" s="1217">
        <f t="shared" si="2250"/>
        <v>0</v>
      </c>
      <c r="LC203" s="1217">
        <f t="shared" si="2250"/>
        <v>0</v>
      </c>
      <c r="LD203" s="545">
        <f t="shared" si="2250"/>
        <v>80.655391120507417</v>
      </c>
      <c r="LE203" s="545">
        <f t="shared" si="2250"/>
        <v>0</v>
      </c>
      <c r="LF203" s="329">
        <f t="shared" si="2250"/>
        <v>69.133192389006339</v>
      </c>
      <c r="LG203" s="550">
        <f t="shared" si="2250"/>
        <v>0</v>
      </c>
      <c r="LH203" s="550">
        <f t="shared" si="2250"/>
        <v>0</v>
      </c>
      <c r="LI203" s="550">
        <f t="shared" si="2250"/>
        <v>0</v>
      </c>
      <c r="LJ203" s="550">
        <f t="shared" si="2250"/>
        <v>0</v>
      </c>
      <c r="LK203" s="550">
        <f t="shared" si="2250"/>
        <v>0</v>
      </c>
      <c r="LL203" s="550">
        <f t="shared" si="2250"/>
        <v>0</v>
      </c>
      <c r="LM203" s="550">
        <f t="shared" si="2250"/>
        <v>0</v>
      </c>
      <c r="LN203" s="550">
        <f t="shared" si="2250"/>
        <v>0</v>
      </c>
      <c r="LO203" s="1217">
        <f t="shared" si="2250"/>
        <v>0</v>
      </c>
      <c r="LP203" s="1217">
        <f t="shared" si="2250"/>
        <v>0</v>
      </c>
      <c r="LQ203" s="1217">
        <f t="shared" si="2250"/>
        <v>0</v>
      </c>
      <c r="LR203" s="550">
        <f t="shared" si="2250"/>
        <v>2.8805496828752646</v>
      </c>
      <c r="LS203" s="550">
        <f t="shared" si="2250"/>
        <v>0</v>
      </c>
      <c r="LT203" s="550">
        <f t="shared" si="2250"/>
        <v>3.4566596194503174</v>
      </c>
      <c r="LU203" s="550">
        <f t="shared" si="2250"/>
        <v>0</v>
      </c>
      <c r="LV203" s="932">
        <f t="shared" si="2250"/>
        <v>0</v>
      </c>
      <c r="LW203" s="932">
        <f t="shared" si="2250"/>
        <v>0</v>
      </c>
      <c r="LX203" s="932">
        <f t="shared" si="2250"/>
        <v>0</v>
      </c>
      <c r="LY203" s="932">
        <f t="shared" si="2250"/>
        <v>0</v>
      </c>
      <c r="LZ203" s="932">
        <f t="shared" si="2250"/>
        <v>0</v>
      </c>
      <c r="MA203" s="932">
        <f t="shared" si="2250"/>
        <v>0</v>
      </c>
      <c r="MB203" s="932">
        <f t="shared" si="2250"/>
        <v>0</v>
      </c>
      <c r="MC203" s="932">
        <f t="shared" si="2250"/>
        <v>8.6416490486257924</v>
      </c>
      <c r="MD203" s="932">
        <f t="shared" si="2250"/>
        <v>0</v>
      </c>
      <c r="ME203" s="327">
        <f t="shared" si="2250"/>
        <v>0</v>
      </c>
      <c r="MF203" s="327">
        <f t="shared" si="2250"/>
        <v>0</v>
      </c>
      <c r="MG203" s="327">
        <f t="shared" si="2250"/>
        <v>0</v>
      </c>
      <c r="MH203" s="327">
        <f t="shared" si="2250"/>
        <v>0</v>
      </c>
      <c r="MI203" s="327">
        <f t="shared" si="2250"/>
        <v>0</v>
      </c>
      <c r="MJ203" s="327">
        <f t="shared" si="2250"/>
        <v>0</v>
      </c>
      <c r="MK203" s="327">
        <f t="shared" si="2250"/>
        <v>0</v>
      </c>
      <c r="ML203" s="327">
        <f t="shared" si="2250"/>
        <v>0</v>
      </c>
      <c r="MM203" s="327">
        <f t="shared" si="2250"/>
        <v>0</v>
      </c>
      <c r="MN203" s="327">
        <f t="shared" ref="MN203:MP203" si="2251">SUM(KN203/$DO$23)</f>
        <v>0</v>
      </c>
      <c r="MO203" s="327">
        <f t="shared" si="2251"/>
        <v>0</v>
      </c>
      <c r="MP203" s="327">
        <f t="shared" si="2251"/>
        <v>0</v>
      </c>
      <c r="MQ203" s="327">
        <f>SUM(KQ203/$DO$23)</f>
        <v>0</v>
      </c>
    </row>
    <row r="204" spans="1:355" s="317" customFormat="1" ht="15" hidden="1" customHeight="1" outlineLevel="1" thickTop="1" thickBot="1" x14ac:dyDescent="0.3">
      <c r="A204" s="381"/>
      <c r="B204" s="1919" t="s">
        <v>960</v>
      </c>
      <c r="C204" s="1920"/>
      <c r="D204" s="655"/>
      <c r="E204" s="770"/>
      <c r="F204" s="757"/>
      <c r="G204" s="638"/>
      <c r="H204" s="627"/>
      <c r="I204" s="639"/>
      <c r="J204" s="770"/>
      <c r="K204" s="757"/>
      <c r="L204" s="878"/>
      <c r="M204" s="813"/>
      <c r="N204" s="814"/>
      <c r="O204" s="1537"/>
      <c r="P204" s="815"/>
      <c r="Q204" s="813"/>
      <c r="R204" s="814"/>
      <c r="S204" s="1537"/>
      <c r="T204" s="815"/>
      <c r="U204" s="813"/>
      <c r="V204" s="814"/>
      <c r="W204" s="1537"/>
      <c r="X204" s="815"/>
      <c r="Y204" s="813"/>
      <c r="Z204" s="814"/>
      <c r="AA204" s="1537"/>
      <c r="AB204" s="815"/>
      <c r="AC204" s="813"/>
      <c r="AD204" s="814"/>
      <c r="AE204" s="1537"/>
      <c r="AF204" s="815"/>
      <c r="AG204" s="813"/>
      <c r="AH204" s="814"/>
      <c r="AI204" s="1537"/>
      <c r="AJ204" s="815"/>
      <c r="AK204" s="813"/>
      <c r="AL204" s="814"/>
      <c r="AM204" s="1537"/>
      <c r="AN204" s="815"/>
      <c r="AO204" s="813"/>
      <c r="AP204" s="814"/>
      <c r="AQ204" s="1537"/>
      <c r="AR204" s="815"/>
      <c r="AS204" s="813"/>
      <c r="AT204" s="814"/>
      <c r="AU204" s="1537"/>
      <c r="AV204" s="815"/>
      <c r="AW204" s="813"/>
      <c r="AX204" s="814"/>
      <c r="AY204" s="1537"/>
      <c r="AZ204" s="815"/>
      <c r="BA204" s="813"/>
      <c r="BB204" s="816"/>
      <c r="BC204" s="757"/>
      <c r="BD204" s="815"/>
      <c r="BE204" s="813"/>
      <c r="BF204" s="757"/>
      <c r="BG204" s="815"/>
      <c r="BH204" s="815"/>
      <c r="BI204" s="815"/>
      <c r="BJ204" s="815"/>
      <c r="BK204" s="816"/>
      <c r="BL204" s="1586"/>
      <c r="BM204" s="1586"/>
      <c r="BN204" s="1586"/>
      <c r="BO204" s="1586"/>
      <c r="BP204" s="1587"/>
      <c r="BQ204" s="1484"/>
      <c r="BR204" s="734">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0</v>
      </c>
      <c r="BS204" s="692">
        <f t="shared" si="2247"/>
        <v>0</v>
      </c>
      <c r="BT204" s="693">
        <f>AV192</f>
        <v>0</v>
      </c>
      <c r="BU204" s="1146" t="str">
        <f>$BU$24</f>
        <v>KoolBloom (Dry)</v>
      </c>
      <c r="BV204" s="695" t="str">
        <f>$BV$24</f>
        <v>Booster</v>
      </c>
      <c r="BW204" s="1239">
        <f>BW$24</f>
        <v>0.02</v>
      </c>
      <c r="BX204" s="1239">
        <f t="shared" ref="BX204:DM204" si="2252">BX$24</f>
        <v>0</v>
      </c>
      <c r="BY204" s="1239">
        <f t="shared" si="2252"/>
        <v>0</v>
      </c>
      <c r="BZ204" s="1240">
        <f t="shared" si="2252"/>
        <v>0.45</v>
      </c>
      <c r="CA204" s="1240">
        <f t="shared" si="2252"/>
        <v>0</v>
      </c>
      <c r="CB204" s="1241">
        <f t="shared" si="2252"/>
        <v>0.28000000000000003</v>
      </c>
      <c r="CC204" s="1242">
        <f t="shared" si="2252"/>
        <v>0</v>
      </c>
      <c r="CD204" s="1242">
        <f t="shared" si="2252"/>
        <v>0</v>
      </c>
      <c r="CE204" s="1242">
        <f t="shared" si="2252"/>
        <v>0</v>
      </c>
      <c r="CF204" s="1242">
        <f t="shared" si="2252"/>
        <v>0</v>
      </c>
      <c r="CG204" s="1242">
        <f t="shared" si="2252"/>
        <v>0</v>
      </c>
      <c r="CH204" s="1242">
        <f t="shared" si="2252"/>
        <v>0</v>
      </c>
      <c r="CI204" s="1242">
        <f t="shared" si="2252"/>
        <v>0</v>
      </c>
      <c r="CJ204" s="1242">
        <f t="shared" si="2252"/>
        <v>0</v>
      </c>
      <c r="CK204" s="1239">
        <f t="shared" si="2252"/>
        <v>0</v>
      </c>
      <c r="CL204" s="1240">
        <f t="shared" si="2252"/>
        <v>0</v>
      </c>
      <c r="CM204" s="1241">
        <f t="shared" si="2252"/>
        <v>0</v>
      </c>
      <c r="CN204" s="1242">
        <f t="shared" si="2252"/>
        <v>0.01</v>
      </c>
      <c r="CO204" s="1242">
        <f t="shared" si="2252"/>
        <v>0</v>
      </c>
      <c r="CP204" s="1242">
        <f t="shared" si="2252"/>
        <v>1.4999999999999999E-2</v>
      </c>
      <c r="CQ204" s="1242">
        <f t="shared" si="2252"/>
        <v>0</v>
      </c>
      <c r="CR204" s="1243">
        <f t="shared" si="2252"/>
        <v>0</v>
      </c>
      <c r="CS204" s="1243">
        <f t="shared" si="2252"/>
        <v>0</v>
      </c>
      <c r="CT204" s="1243">
        <f t="shared" si="2252"/>
        <v>0</v>
      </c>
      <c r="CU204" s="1243">
        <f t="shared" si="2252"/>
        <v>1.0000000000000001E-5</v>
      </c>
      <c r="CV204" s="1243">
        <f t="shared" si="2252"/>
        <v>0</v>
      </c>
      <c r="CW204" s="1243">
        <f t="shared" si="2252"/>
        <v>0</v>
      </c>
      <c r="CX204" s="1243">
        <f t="shared" si="2252"/>
        <v>0</v>
      </c>
      <c r="CY204" s="1243">
        <f t="shared" si="2252"/>
        <v>0</v>
      </c>
      <c r="CZ204" s="1244">
        <f t="shared" si="2252"/>
        <v>0</v>
      </c>
      <c r="DA204" s="1244">
        <f t="shared" si="2252"/>
        <v>0</v>
      </c>
      <c r="DB204" s="1244">
        <f t="shared" si="2252"/>
        <v>0</v>
      </c>
      <c r="DC204" s="1244">
        <f t="shared" si="2252"/>
        <v>0</v>
      </c>
      <c r="DD204" s="1244">
        <f t="shared" si="2252"/>
        <v>0</v>
      </c>
      <c r="DE204" s="1244">
        <f t="shared" si="2252"/>
        <v>0</v>
      </c>
      <c r="DF204" s="1244">
        <f t="shared" si="2252"/>
        <v>0</v>
      </c>
      <c r="DG204" s="1244">
        <f t="shared" si="2252"/>
        <v>0</v>
      </c>
      <c r="DH204" s="1244">
        <f t="shared" si="2252"/>
        <v>0</v>
      </c>
      <c r="DI204" s="1244">
        <f t="shared" si="2252"/>
        <v>0</v>
      </c>
      <c r="DJ204" s="1244">
        <f t="shared" si="2252"/>
        <v>0</v>
      </c>
      <c r="DK204" s="1244">
        <f t="shared" si="2252"/>
        <v>0</v>
      </c>
      <c r="DL204" s="1244">
        <f t="shared" si="2252"/>
        <v>0</v>
      </c>
      <c r="DM204" s="1244">
        <f t="shared" si="2252"/>
        <v>0</v>
      </c>
      <c r="DN204" s="933"/>
      <c r="DT204" s="739"/>
      <c r="EM204" s="898"/>
      <c r="EN204" s="898"/>
      <c r="EO204" s="898"/>
      <c r="EP204" s="898"/>
      <c r="EQ204" s="898"/>
      <c r="ER204" s="898"/>
      <c r="ES204" s="898"/>
      <c r="ET204" s="898"/>
      <c r="EU204" s="898"/>
      <c r="EV204" s="898"/>
      <c r="EW204" s="898"/>
      <c r="EX204" s="898"/>
      <c r="EY204" s="898"/>
      <c r="EZ204" s="1348" t="str">
        <f t="shared" si="2125"/>
        <v>KoolBloom (Dry)</v>
      </c>
      <c r="FA204" s="1224">
        <f t="shared" si="2126"/>
        <v>0</v>
      </c>
      <c r="FB204" s="1224">
        <f t="shared" si="2127"/>
        <v>0</v>
      </c>
      <c r="FC204" s="1224">
        <f t="shared" si="2128"/>
        <v>0</v>
      </c>
      <c r="FD204" s="544">
        <f t="shared" si="2129"/>
        <v>0</v>
      </c>
      <c r="FE204" s="544">
        <f t="shared" si="2130"/>
        <v>0</v>
      </c>
      <c r="FF204" s="324">
        <f t="shared" si="2131"/>
        <v>0</v>
      </c>
      <c r="FG204" s="549">
        <f t="shared" si="2132"/>
        <v>0</v>
      </c>
      <c r="FH204" s="549">
        <f t="shared" si="2133"/>
        <v>0</v>
      </c>
      <c r="FI204" s="549">
        <f t="shared" si="2134"/>
        <v>0</v>
      </c>
      <c r="FJ204" s="549">
        <f t="shared" si="2135"/>
        <v>0</v>
      </c>
      <c r="FK204" s="549">
        <f t="shared" si="2136"/>
        <v>0</v>
      </c>
      <c r="FL204" s="549">
        <f t="shared" si="2137"/>
        <v>0</v>
      </c>
      <c r="FM204" s="549">
        <f t="shared" si="2138"/>
        <v>0</v>
      </c>
      <c r="FN204" s="549">
        <f t="shared" si="2139"/>
        <v>0</v>
      </c>
      <c r="FO204" s="1203">
        <f t="shared" si="2140"/>
        <v>0</v>
      </c>
      <c r="FP204" s="544">
        <f t="shared" si="2141"/>
        <v>0</v>
      </c>
      <c r="FQ204" s="324">
        <f t="shared" si="2142"/>
        <v>0</v>
      </c>
      <c r="FR204" s="548">
        <f t="shared" si="2143"/>
        <v>0</v>
      </c>
      <c r="FS204" s="548">
        <f t="shared" si="2144"/>
        <v>0</v>
      </c>
      <c r="FT204" s="548">
        <f t="shared" si="2215"/>
        <v>0</v>
      </c>
      <c r="FU204" s="548">
        <f t="shared" si="2145"/>
        <v>0</v>
      </c>
      <c r="FV204" s="928">
        <f t="shared" si="2146"/>
        <v>0</v>
      </c>
      <c r="FW204" s="928">
        <f t="shared" si="2147"/>
        <v>0</v>
      </c>
      <c r="FX204" s="928">
        <f t="shared" si="2148"/>
        <v>0</v>
      </c>
      <c r="FY204" s="928">
        <f t="shared" si="2149"/>
        <v>0</v>
      </c>
      <c r="FZ204" s="928">
        <f t="shared" si="2150"/>
        <v>0</v>
      </c>
      <c r="GA204" s="928">
        <f t="shared" si="2151"/>
        <v>0</v>
      </c>
      <c r="GB204" s="928">
        <f t="shared" si="2152"/>
        <v>0</v>
      </c>
      <c r="GC204" s="928">
        <f t="shared" si="2153"/>
        <v>0</v>
      </c>
      <c r="GD204" s="326">
        <f t="shared" si="2154"/>
        <v>0</v>
      </c>
      <c r="GE204" s="326">
        <f t="shared" si="2155"/>
        <v>0</v>
      </c>
      <c r="GF204" s="326">
        <f t="shared" si="2156"/>
        <v>0</v>
      </c>
      <c r="GG204" s="326">
        <f t="shared" si="2157"/>
        <v>0</v>
      </c>
      <c r="GH204" s="326">
        <f t="shared" si="2158"/>
        <v>0</v>
      </c>
      <c r="GI204" s="326">
        <f t="shared" si="2159"/>
        <v>0</v>
      </c>
      <c r="GJ204" s="326">
        <f t="shared" si="2160"/>
        <v>0</v>
      </c>
      <c r="GK204" s="326">
        <f t="shared" si="2161"/>
        <v>0</v>
      </c>
      <c r="GL204" s="326">
        <f t="shared" si="2162"/>
        <v>0</v>
      </c>
      <c r="GM204" s="326">
        <f t="shared" si="2163"/>
        <v>0</v>
      </c>
      <c r="GN204" s="326">
        <f t="shared" si="2164"/>
        <v>0</v>
      </c>
      <c r="GO204" s="326">
        <f t="shared" si="2165"/>
        <v>0</v>
      </c>
      <c r="GP204" s="326">
        <f t="shared" si="2166"/>
        <v>0</v>
      </c>
      <c r="GQ204" s="326">
        <f t="shared" si="2167"/>
        <v>0</v>
      </c>
      <c r="GR204" s="898"/>
      <c r="GS204" s="898"/>
      <c r="GT204" s="898"/>
      <c r="GU204" s="898"/>
      <c r="GV204" s="898"/>
      <c r="GW204" s="898"/>
      <c r="GX204" s="898"/>
      <c r="GY204" s="898"/>
      <c r="GZ204" s="1375"/>
      <c r="HA204" s="1225">
        <f t="shared" si="2168"/>
        <v>0</v>
      </c>
      <c r="HB204" s="1225">
        <f t="shared" si="2169"/>
        <v>0</v>
      </c>
      <c r="HC204" s="1225">
        <f t="shared" si="2170"/>
        <v>0</v>
      </c>
      <c r="HD204" s="542">
        <f t="shared" si="2171"/>
        <v>0</v>
      </c>
      <c r="HE204" s="542">
        <f t="shared" si="2172"/>
        <v>0</v>
      </c>
      <c r="HF204" s="321">
        <f t="shared" si="2173"/>
        <v>0</v>
      </c>
      <c r="HG204" s="547">
        <f t="shared" si="2174"/>
        <v>0</v>
      </c>
      <c r="HH204" s="547">
        <f t="shared" si="2175"/>
        <v>0</v>
      </c>
      <c r="HI204" s="547">
        <f t="shared" si="2176"/>
        <v>0</v>
      </c>
      <c r="HJ204" s="547">
        <f t="shared" si="2177"/>
        <v>0</v>
      </c>
      <c r="HK204" s="547">
        <f t="shared" si="2178"/>
        <v>0</v>
      </c>
      <c r="HL204" s="547">
        <f t="shared" si="2179"/>
        <v>0</v>
      </c>
      <c r="HM204" s="547">
        <f t="shared" si="2180"/>
        <v>0</v>
      </c>
      <c r="HN204" s="547">
        <f t="shared" si="2181"/>
        <v>0</v>
      </c>
      <c r="HO204" s="1225">
        <f t="shared" si="2182"/>
        <v>0</v>
      </c>
      <c r="HP204" s="542">
        <f t="shared" si="2183"/>
        <v>0</v>
      </c>
      <c r="HQ204" s="321">
        <f t="shared" si="2184"/>
        <v>0</v>
      </c>
      <c r="HR204" s="547">
        <f t="shared" si="2185"/>
        <v>0</v>
      </c>
      <c r="HS204" s="547">
        <f t="shared" si="2186"/>
        <v>0</v>
      </c>
      <c r="HT204" s="547">
        <f t="shared" si="2187"/>
        <v>0</v>
      </c>
      <c r="HU204" s="547">
        <f t="shared" si="2188"/>
        <v>0</v>
      </c>
      <c r="HV204" s="931">
        <f t="shared" si="2189"/>
        <v>0</v>
      </c>
      <c r="HW204" s="931">
        <f t="shared" si="2190"/>
        <v>0</v>
      </c>
      <c r="HX204" s="931">
        <f t="shared" si="2191"/>
        <v>0</v>
      </c>
      <c r="HY204" s="931">
        <f t="shared" si="2192"/>
        <v>0</v>
      </c>
      <c r="HZ204" s="931">
        <f t="shared" si="2193"/>
        <v>0</v>
      </c>
      <c r="IA204" s="931">
        <f t="shared" si="2194"/>
        <v>0</v>
      </c>
      <c r="IB204" s="931">
        <f t="shared" si="2195"/>
        <v>0</v>
      </c>
      <c r="IC204" s="931">
        <f t="shared" si="2196"/>
        <v>0</v>
      </c>
      <c r="ID204" s="1226">
        <f t="shared" si="2197"/>
        <v>0</v>
      </c>
      <c r="IE204" s="1226">
        <f t="shared" si="2198"/>
        <v>0</v>
      </c>
      <c r="IF204" s="1226">
        <f t="shared" si="2199"/>
        <v>0</v>
      </c>
      <c r="IG204" s="1226">
        <f t="shared" si="2200"/>
        <v>0</v>
      </c>
      <c r="IH204" s="1226">
        <f t="shared" si="2201"/>
        <v>0</v>
      </c>
      <c r="II204" s="1226">
        <f t="shared" si="2202"/>
        <v>0</v>
      </c>
      <c r="IJ204" s="1226">
        <f t="shared" si="2203"/>
        <v>0</v>
      </c>
      <c r="IK204" s="1226">
        <f t="shared" si="2204"/>
        <v>0</v>
      </c>
      <c r="IL204" s="1226">
        <f t="shared" si="2205"/>
        <v>0</v>
      </c>
      <c r="IM204" s="1226">
        <f t="shared" si="2206"/>
        <v>0</v>
      </c>
      <c r="IN204" s="1226">
        <f t="shared" si="2207"/>
        <v>0</v>
      </c>
      <c r="IO204" s="1226">
        <f t="shared" si="2208"/>
        <v>0</v>
      </c>
      <c r="IP204" s="1226">
        <f t="shared" si="2209"/>
        <v>0</v>
      </c>
      <c r="IQ204" s="1226">
        <f t="shared" si="2210"/>
        <v>0</v>
      </c>
      <c r="IR204" s="902"/>
      <c r="IS204" s="902"/>
      <c r="IT204" s="902"/>
      <c r="IU204" s="902"/>
      <c r="IV204" s="902"/>
      <c r="IW204" s="902"/>
      <c r="IX204" s="902"/>
      <c r="IY204" s="902"/>
      <c r="IZ204" s="1365"/>
      <c r="JA204" s="1231">
        <f t="shared" ref="JA204:KQ204" si="2253">SUM(BW204*$DP$24)</f>
        <v>20</v>
      </c>
      <c r="JB204" s="1231">
        <f t="shared" si="2253"/>
        <v>0</v>
      </c>
      <c r="JC204" s="1231">
        <f t="shared" si="2253"/>
        <v>0</v>
      </c>
      <c r="JD204" s="942">
        <f t="shared" si="2253"/>
        <v>450</v>
      </c>
      <c r="JE204" s="942">
        <f t="shared" si="2253"/>
        <v>0</v>
      </c>
      <c r="JF204" s="943">
        <f t="shared" si="2253"/>
        <v>280</v>
      </c>
      <c r="JG204" s="944">
        <f t="shared" si="2253"/>
        <v>0</v>
      </c>
      <c r="JH204" s="944">
        <f t="shared" si="2253"/>
        <v>0</v>
      </c>
      <c r="JI204" s="944">
        <f t="shared" si="2253"/>
        <v>0</v>
      </c>
      <c r="JJ204" s="944">
        <f t="shared" si="2253"/>
        <v>0</v>
      </c>
      <c r="JK204" s="944">
        <f t="shared" si="2253"/>
        <v>0</v>
      </c>
      <c r="JL204" s="944">
        <f t="shared" si="2253"/>
        <v>0</v>
      </c>
      <c r="JM204" s="944">
        <f t="shared" si="2253"/>
        <v>0</v>
      </c>
      <c r="JN204" s="944">
        <f t="shared" si="2253"/>
        <v>0</v>
      </c>
      <c r="JO204" s="1231">
        <f t="shared" si="2253"/>
        <v>0</v>
      </c>
      <c r="JP204" s="942">
        <f t="shared" si="2253"/>
        <v>0</v>
      </c>
      <c r="JQ204" s="943">
        <f t="shared" si="2253"/>
        <v>0</v>
      </c>
      <c r="JR204" s="944">
        <f t="shared" si="2253"/>
        <v>10</v>
      </c>
      <c r="JS204" s="944">
        <f t="shared" si="2253"/>
        <v>0</v>
      </c>
      <c r="JT204" s="944">
        <f t="shared" si="2253"/>
        <v>15</v>
      </c>
      <c r="JU204" s="944">
        <f t="shared" si="2253"/>
        <v>0</v>
      </c>
      <c r="JV204" s="945">
        <f t="shared" si="2253"/>
        <v>0</v>
      </c>
      <c r="JW204" s="945">
        <f t="shared" si="2253"/>
        <v>0</v>
      </c>
      <c r="JX204" s="945">
        <f t="shared" si="2253"/>
        <v>0</v>
      </c>
      <c r="JY204" s="945">
        <f t="shared" si="2253"/>
        <v>0.01</v>
      </c>
      <c r="JZ204" s="945">
        <f t="shared" si="2253"/>
        <v>0</v>
      </c>
      <c r="KA204" s="945">
        <f t="shared" si="2253"/>
        <v>0</v>
      </c>
      <c r="KB204" s="945">
        <f t="shared" si="2253"/>
        <v>0</v>
      </c>
      <c r="KC204" s="945">
        <f t="shared" si="2253"/>
        <v>0</v>
      </c>
      <c r="KD204" s="946">
        <f t="shared" si="2253"/>
        <v>0</v>
      </c>
      <c r="KE204" s="946">
        <f t="shared" si="2253"/>
        <v>0</v>
      </c>
      <c r="KF204" s="946">
        <f t="shared" si="2253"/>
        <v>0</v>
      </c>
      <c r="KG204" s="946">
        <f t="shared" si="2253"/>
        <v>0</v>
      </c>
      <c r="KH204" s="946">
        <f t="shared" si="2253"/>
        <v>0</v>
      </c>
      <c r="KI204" s="946">
        <f t="shared" si="2253"/>
        <v>0</v>
      </c>
      <c r="KJ204" s="946">
        <f t="shared" si="2253"/>
        <v>0</v>
      </c>
      <c r="KK204" s="946">
        <f t="shared" si="2253"/>
        <v>0</v>
      </c>
      <c r="KL204" s="946">
        <f t="shared" si="2253"/>
        <v>0</v>
      </c>
      <c r="KM204" s="946">
        <f t="shared" si="2253"/>
        <v>0</v>
      </c>
      <c r="KN204" s="946">
        <f t="shared" si="2253"/>
        <v>0</v>
      </c>
      <c r="KO204" s="946">
        <f t="shared" si="2253"/>
        <v>0</v>
      </c>
      <c r="KP204" s="946">
        <f t="shared" si="2253"/>
        <v>0</v>
      </c>
      <c r="KQ204" s="946">
        <f t="shared" si="2253"/>
        <v>0</v>
      </c>
      <c r="KR204" s="898"/>
      <c r="KS204" s="898"/>
      <c r="KT204" s="898"/>
      <c r="KU204" s="898"/>
      <c r="KV204" s="898"/>
      <c r="KW204" s="898"/>
      <c r="KX204" s="898"/>
      <c r="KY204" s="898"/>
      <c r="KZ204" s="1363"/>
      <c r="LA204" s="1217">
        <f t="shared" ref="LA204:MM204" si="2254">SUM(JA204/$DO$24)</f>
        <v>20</v>
      </c>
      <c r="LB204" s="1217">
        <f t="shared" si="2254"/>
        <v>0</v>
      </c>
      <c r="LC204" s="1217">
        <f t="shared" si="2254"/>
        <v>0</v>
      </c>
      <c r="LD204" s="545">
        <f t="shared" si="2254"/>
        <v>450</v>
      </c>
      <c r="LE204" s="545">
        <f t="shared" si="2254"/>
        <v>0</v>
      </c>
      <c r="LF204" s="329">
        <f t="shared" si="2254"/>
        <v>280</v>
      </c>
      <c r="LG204" s="550">
        <f t="shared" si="2254"/>
        <v>0</v>
      </c>
      <c r="LH204" s="550">
        <f t="shared" si="2254"/>
        <v>0</v>
      </c>
      <c r="LI204" s="550">
        <f t="shared" si="2254"/>
        <v>0</v>
      </c>
      <c r="LJ204" s="550">
        <f t="shared" si="2254"/>
        <v>0</v>
      </c>
      <c r="LK204" s="550">
        <f t="shared" si="2254"/>
        <v>0</v>
      </c>
      <c r="LL204" s="550">
        <f t="shared" si="2254"/>
        <v>0</v>
      </c>
      <c r="LM204" s="550">
        <f t="shared" si="2254"/>
        <v>0</v>
      </c>
      <c r="LN204" s="550">
        <f t="shared" si="2254"/>
        <v>0</v>
      </c>
      <c r="LO204" s="1217">
        <f t="shared" si="2254"/>
        <v>0</v>
      </c>
      <c r="LP204" s="1217">
        <f t="shared" si="2254"/>
        <v>0</v>
      </c>
      <c r="LQ204" s="1217">
        <f t="shared" si="2254"/>
        <v>0</v>
      </c>
      <c r="LR204" s="550">
        <f t="shared" si="2254"/>
        <v>10</v>
      </c>
      <c r="LS204" s="550">
        <f t="shared" si="2254"/>
        <v>0</v>
      </c>
      <c r="LT204" s="550">
        <f t="shared" si="2254"/>
        <v>15</v>
      </c>
      <c r="LU204" s="550">
        <f t="shared" si="2254"/>
        <v>0</v>
      </c>
      <c r="LV204" s="932">
        <f t="shared" si="2254"/>
        <v>0</v>
      </c>
      <c r="LW204" s="932">
        <f t="shared" si="2254"/>
        <v>0</v>
      </c>
      <c r="LX204" s="932">
        <f t="shared" si="2254"/>
        <v>0</v>
      </c>
      <c r="LY204" s="932">
        <f t="shared" si="2254"/>
        <v>0.01</v>
      </c>
      <c r="LZ204" s="932">
        <f t="shared" si="2254"/>
        <v>0</v>
      </c>
      <c r="MA204" s="932">
        <f t="shared" si="2254"/>
        <v>0</v>
      </c>
      <c r="MB204" s="932">
        <f t="shared" si="2254"/>
        <v>0</v>
      </c>
      <c r="MC204" s="932">
        <f t="shared" si="2254"/>
        <v>0</v>
      </c>
      <c r="MD204" s="932">
        <f t="shared" si="2254"/>
        <v>0</v>
      </c>
      <c r="ME204" s="327">
        <f t="shared" si="2254"/>
        <v>0</v>
      </c>
      <c r="MF204" s="327">
        <f t="shared" si="2254"/>
        <v>0</v>
      </c>
      <c r="MG204" s="327">
        <f t="shared" si="2254"/>
        <v>0</v>
      </c>
      <c r="MH204" s="327">
        <f t="shared" si="2254"/>
        <v>0</v>
      </c>
      <c r="MI204" s="327">
        <f t="shared" si="2254"/>
        <v>0</v>
      </c>
      <c r="MJ204" s="327">
        <f t="shared" si="2254"/>
        <v>0</v>
      </c>
      <c r="MK204" s="327">
        <f t="shared" si="2254"/>
        <v>0</v>
      </c>
      <c r="ML204" s="327">
        <f t="shared" si="2254"/>
        <v>0</v>
      </c>
      <c r="MM204" s="327">
        <f t="shared" si="2254"/>
        <v>0</v>
      </c>
      <c r="MN204" s="327">
        <f t="shared" ref="MN204:MP204" si="2255">SUM(KN204/$DO$24)</f>
        <v>0</v>
      </c>
      <c r="MO204" s="327">
        <f t="shared" si="2255"/>
        <v>0</v>
      </c>
      <c r="MP204" s="327">
        <f t="shared" si="2255"/>
        <v>0</v>
      </c>
      <c r="MQ204" s="327">
        <f>SUM(KQ204/$DO$24)</f>
        <v>0</v>
      </c>
    </row>
    <row r="205" spans="1:355" s="317" customFormat="1" ht="15" hidden="1" customHeight="1" outlineLevel="1" thickTop="1" thickBot="1" x14ac:dyDescent="0.3">
      <c r="A205" s="381"/>
      <c r="B205" s="1921" t="s">
        <v>957</v>
      </c>
      <c r="C205" s="1922"/>
      <c r="D205" s="655"/>
      <c r="E205" s="770"/>
      <c r="F205" s="757"/>
      <c r="G205" s="638"/>
      <c r="H205" s="627"/>
      <c r="I205" s="639"/>
      <c r="J205" s="770"/>
      <c r="K205" s="757"/>
      <c r="L205" s="878"/>
      <c r="M205" s="813"/>
      <c r="N205" s="814"/>
      <c r="O205" s="1537"/>
      <c r="P205" s="815"/>
      <c r="Q205" s="813"/>
      <c r="R205" s="814"/>
      <c r="S205" s="1537"/>
      <c r="T205" s="815"/>
      <c r="U205" s="813"/>
      <c r="V205" s="814"/>
      <c r="W205" s="1537"/>
      <c r="X205" s="815"/>
      <c r="Y205" s="813"/>
      <c r="Z205" s="814"/>
      <c r="AA205" s="1537"/>
      <c r="AB205" s="815"/>
      <c r="AC205" s="813"/>
      <c r="AD205" s="814"/>
      <c r="AE205" s="1537"/>
      <c r="AF205" s="815"/>
      <c r="AG205" s="813"/>
      <c r="AH205" s="814"/>
      <c r="AI205" s="1537"/>
      <c r="AJ205" s="815"/>
      <c r="AK205" s="813"/>
      <c r="AL205" s="814"/>
      <c r="AM205" s="1537"/>
      <c r="AN205" s="815"/>
      <c r="AO205" s="813"/>
      <c r="AP205" s="814"/>
      <c r="AQ205" s="1537"/>
      <c r="AR205" s="815"/>
      <c r="AS205" s="813"/>
      <c r="AT205" s="814"/>
      <c r="AU205" s="1537"/>
      <c r="AV205" s="815"/>
      <c r="AW205" s="813"/>
      <c r="AX205" s="814"/>
      <c r="AY205" s="1537"/>
      <c r="AZ205" s="815"/>
      <c r="BA205" s="813"/>
      <c r="BB205" s="816"/>
      <c r="BC205" s="757"/>
      <c r="BD205" s="815"/>
      <c r="BE205" s="813"/>
      <c r="BF205" s="757"/>
      <c r="BG205" s="815"/>
      <c r="BH205" s="815"/>
      <c r="BI205" s="815"/>
      <c r="BJ205" s="815"/>
      <c r="BK205" s="816"/>
      <c r="BL205" s="1586"/>
      <c r="BM205" s="1586"/>
      <c r="BN205" s="1586"/>
      <c r="BO205" s="1586"/>
      <c r="BP205" s="1587"/>
      <c r="BQ205" s="1484"/>
      <c r="BR205" s="734">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29.98678996036988</v>
      </c>
      <c r="BS205" s="692">
        <f t="shared" si="2247"/>
        <v>29.98678996036988</v>
      </c>
      <c r="BT205" s="696">
        <f>AZ190</f>
        <v>0.5</v>
      </c>
      <c r="BU205" s="1147" t="str">
        <f>$BU$25</f>
        <v>Epsom Salt</v>
      </c>
      <c r="BV205" s="1159" t="str">
        <f>$BV$25</f>
        <v>Additives</v>
      </c>
      <c r="BW205" s="1239">
        <f>BW$25</f>
        <v>0</v>
      </c>
      <c r="BX205" s="1239">
        <f t="shared" ref="BX205:DM205" si="2256">BX$25</f>
        <v>0</v>
      </c>
      <c r="BY205" s="1239">
        <f t="shared" si="2256"/>
        <v>0</v>
      </c>
      <c r="BZ205" s="1240">
        <f t="shared" si="2256"/>
        <v>0</v>
      </c>
      <c r="CA205" s="1240">
        <f t="shared" si="2256"/>
        <v>0</v>
      </c>
      <c r="CB205" s="1241">
        <f t="shared" si="2256"/>
        <v>0</v>
      </c>
      <c r="CC205" s="1242">
        <f t="shared" si="2256"/>
        <v>0</v>
      </c>
      <c r="CD205" s="1242">
        <f t="shared" si="2256"/>
        <v>0</v>
      </c>
      <c r="CE205" s="1242">
        <f t="shared" si="2256"/>
        <v>0</v>
      </c>
      <c r="CF205" s="1242">
        <f t="shared" si="2256"/>
        <v>0</v>
      </c>
      <c r="CG205" s="1242">
        <f t="shared" si="2256"/>
        <v>0</v>
      </c>
      <c r="CH205" s="1242">
        <f t="shared" si="2256"/>
        <v>0</v>
      </c>
      <c r="CI205" s="1242">
        <f t="shared" si="2256"/>
        <v>0</v>
      </c>
      <c r="CJ205" s="1242">
        <f t="shared" si="2256"/>
        <v>0</v>
      </c>
      <c r="CK205" s="1239">
        <f t="shared" si="2256"/>
        <v>0</v>
      </c>
      <c r="CL205" s="1240">
        <f t="shared" si="2256"/>
        <v>0</v>
      </c>
      <c r="CM205" s="1241">
        <f t="shared" si="2256"/>
        <v>0</v>
      </c>
      <c r="CN205" s="1242">
        <f t="shared" si="2256"/>
        <v>9.8000000000000004E-2</v>
      </c>
      <c r="CO205" s="1242">
        <f t="shared" si="2256"/>
        <v>0</v>
      </c>
      <c r="CP205" s="1242">
        <f t="shared" si="2256"/>
        <v>0.129</v>
      </c>
      <c r="CQ205" s="1242">
        <f t="shared" si="2256"/>
        <v>0</v>
      </c>
      <c r="CR205" s="1243">
        <f t="shared" si="2256"/>
        <v>0</v>
      </c>
      <c r="CS205" s="1243">
        <f t="shared" si="2256"/>
        <v>0</v>
      </c>
      <c r="CT205" s="1243">
        <f t="shared" si="2256"/>
        <v>0</v>
      </c>
      <c r="CU205" s="1243">
        <f t="shared" si="2256"/>
        <v>0</v>
      </c>
      <c r="CV205" s="1243">
        <f t="shared" si="2256"/>
        <v>0</v>
      </c>
      <c r="CW205" s="1243">
        <f t="shared" si="2256"/>
        <v>0</v>
      </c>
      <c r="CX205" s="1243">
        <f t="shared" si="2256"/>
        <v>0</v>
      </c>
      <c r="CY205" s="1243">
        <f t="shared" si="2256"/>
        <v>0</v>
      </c>
      <c r="CZ205" s="1244">
        <f t="shared" si="2256"/>
        <v>0</v>
      </c>
      <c r="DA205" s="1244">
        <f t="shared" si="2256"/>
        <v>0</v>
      </c>
      <c r="DB205" s="1244">
        <f t="shared" si="2256"/>
        <v>0</v>
      </c>
      <c r="DC205" s="1244">
        <f t="shared" si="2256"/>
        <v>0</v>
      </c>
      <c r="DD205" s="1244">
        <f t="shared" si="2256"/>
        <v>0</v>
      </c>
      <c r="DE205" s="1244">
        <f t="shared" si="2256"/>
        <v>0</v>
      </c>
      <c r="DF205" s="1244">
        <f t="shared" si="2256"/>
        <v>0</v>
      </c>
      <c r="DG205" s="1244">
        <f t="shared" si="2256"/>
        <v>0</v>
      </c>
      <c r="DH205" s="1244">
        <f t="shared" si="2256"/>
        <v>0</v>
      </c>
      <c r="DI205" s="1244">
        <f t="shared" si="2256"/>
        <v>0</v>
      </c>
      <c r="DJ205" s="1244">
        <f t="shared" si="2256"/>
        <v>0</v>
      </c>
      <c r="DK205" s="1244">
        <f t="shared" si="2256"/>
        <v>0</v>
      </c>
      <c r="DL205" s="1244">
        <f t="shared" si="2256"/>
        <v>0</v>
      </c>
      <c r="DM205" s="1244">
        <f t="shared" si="2256"/>
        <v>0</v>
      </c>
      <c r="DN205" s="933"/>
      <c r="DT205" s="739"/>
      <c r="EM205" s="898"/>
      <c r="EN205" s="898"/>
      <c r="EO205" s="898"/>
      <c r="EP205" s="898"/>
      <c r="EQ205" s="898"/>
      <c r="ER205" s="898"/>
      <c r="ES205" s="898"/>
      <c r="ET205" s="898"/>
      <c r="EU205" s="898"/>
      <c r="EV205" s="898"/>
      <c r="EW205" s="898"/>
      <c r="EX205" s="898"/>
      <c r="EY205" s="898"/>
      <c r="EZ205" s="1348" t="str">
        <f t="shared" si="2125"/>
        <v>Epsom Salt</v>
      </c>
      <c r="FA205" s="1224">
        <f t="shared" si="2126"/>
        <v>0</v>
      </c>
      <c r="FB205" s="1224">
        <f t="shared" si="2127"/>
        <v>0</v>
      </c>
      <c r="FC205" s="1224">
        <f t="shared" si="2128"/>
        <v>0</v>
      </c>
      <c r="FD205" s="544">
        <f t="shared" si="2129"/>
        <v>0</v>
      </c>
      <c r="FE205" s="544">
        <f t="shared" si="2130"/>
        <v>0</v>
      </c>
      <c r="FF205" s="324">
        <f t="shared" si="2131"/>
        <v>0</v>
      </c>
      <c r="FG205" s="549">
        <f t="shared" si="2132"/>
        <v>0</v>
      </c>
      <c r="FH205" s="549">
        <f t="shared" si="2133"/>
        <v>0</v>
      </c>
      <c r="FI205" s="549">
        <f t="shared" si="2134"/>
        <v>0</v>
      </c>
      <c r="FJ205" s="549">
        <f t="shared" si="2135"/>
        <v>0</v>
      </c>
      <c r="FK205" s="549">
        <f t="shared" si="2136"/>
        <v>0</v>
      </c>
      <c r="FL205" s="549">
        <f t="shared" si="2137"/>
        <v>0</v>
      </c>
      <c r="FM205" s="549">
        <f t="shared" si="2138"/>
        <v>0</v>
      </c>
      <c r="FN205" s="549">
        <f t="shared" si="2139"/>
        <v>0</v>
      </c>
      <c r="FO205" s="1203">
        <f t="shared" si="2140"/>
        <v>0</v>
      </c>
      <c r="FP205" s="544">
        <f t="shared" si="2141"/>
        <v>0</v>
      </c>
      <c r="FQ205" s="324">
        <f t="shared" si="2142"/>
        <v>0</v>
      </c>
      <c r="FR205" s="548">
        <f t="shared" si="2143"/>
        <v>4.9000000000000002E-2</v>
      </c>
      <c r="FS205" s="548">
        <f t="shared" si="2144"/>
        <v>0</v>
      </c>
      <c r="FT205" s="548">
        <f t="shared" si="2215"/>
        <v>6.4500000000000002E-2</v>
      </c>
      <c r="FU205" s="548">
        <f t="shared" si="2145"/>
        <v>0</v>
      </c>
      <c r="FV205" s="928">
        <f t="shared" si="2146"/>
        <v>0</v>
      </c>
      <c r="FW205" s="928">
        <f t="shared" si="2147"/>
        <v>0</v>
      </c>
      <c r="FX205" s="928">
        <f t="shared" si="2148"/>
        <v>0</v>
      </c>
      <c r="FY205" s="928">
        <f t="shared" si="2149"/>
        <v>0</v>
      </c>
      <c r="FZ205" s="928">
        <f t="shared" si="2150"/>
        <v>0</v>
      </c>
      <c r="GA205" s="928">
        <f t="shared" si="2151"/>
        <v>0</v>
      </c>
      <c r="GB205" s="928">
        <f t="shared" si="2152"/>
        <v>0</v>
      </c>
      <c r="GC205" s="928">
        <f t="shared" si="2153"/>
        <v>0</v>
      </c>
      <c r="GD205" s="326">
        <f t="shared" si="2154"/>
        <v>0</v>
      </c>
      <c r="GE205" s="326">
        <f t="shared" si="2155"/>
        <v>0</v>
      </c>
      <c r="GF205" s="326">
        <f t="shared" si="2156"/>
        <v>0</v>
      </c>
      <c r="GG205" s="326">
        <f t="shared" si="2157"/>
        <v>0</v>
      </c>
      <c r="GH205" s="326">
        <f t="shared" si="2158"/>
        <v>0</v>
      </c>
      <c r="GI205" s="326">
        <f t="shared" si="2159"/>
        <v>0</v>
      </c>
      <c r="GJ205" s="326">
        <f t="shared" si="2160"/>
        <v>0</v>
      </c>
      <c r="GK205" s="326">
        <f t="shared" si="2161"/>
        <v>0</v>
      </c>
      <c r="GL205" s="326">
        <f t="shared" si="2162"/>
        <v>0</v>
      </c>
      <c r="GM205" s="326">
        <f t="shared" si="2163"/>
        <v>0</v>
      </c>
      <c r="GN205" s="326">
        <f t="shared" si="2164"/>
        <v>0</v>
      </c>
      <c r="GO205" s="326">
        <f t="shared" si="2165"/>
        <v>0</v>
      </c>
      <c r="GP205" s="326">
        <f t="shared" si="2166"/>
        <v>0</v>
      </c>
      <c r="GQ205" s="326">
        <f t="shared" si="2167"/>
        <v>0</v>
      </c>
      <c r="GR205" s="898"/>
      <c r="GS205" s="898"/>
      <c r="GT205" s="898"/>
      <c r="GU205" s="898"/>
      <c r="GV205" s="898"/>
      <c r="GW205" s="898"/>
      <c r="GX205" s="898"/>
      <c r="GY205" s="898"/>
      <c r="GZ205" s="1375"/>
      <c r="HA205" s="1225">
        <f t="shared" si="2168"/>
        <v>0</v>
      </c>
      <c r="HB205" s="1225">
        <f t="shared" si="2169"/>
        <v>0</v>
      </c>
      <c r="HC205" s="1225">
        <f t="shared" si="2170"/>
        <v>0</v>
      </c>
      <c r="HD205" s="542">
        <f t="shared" si="2171"/>
        <v>0</v>
      </c>
      <c r="HE205" s="542">
        <f t="shared" si="2172"/>
        <v>0</v>
      </c>
      <c r="HF205" s="321">
        <f t="shared" si="2173"/>
        <v>0</v>
      </c>
      <c r="HG205" s="547">
        <f t="shared" si="2174"/>
        <v>0</v>
      </c>
      <c r="HH205" s="547">
        <f t="shared" si="2175"/>
        <v>0</v>
      </c>
      <c r="HI205" s="547">
        <f t="shared" si="2176"/>
        <v>0</v>
      </c>
      <c r="HJ205" s="547">
        <f t="shared" si="2177"/>
        <v>0</v>
      </c>
      <c r="HK205" s="547">
        <f t="shared" si="2178"/>
        <v>0</v>
      </c>
      <c r="HL205" s="547">
        <f t="shared" si="2179"/>
        <v>0</v>
      </c>
      <c r="HM205" s="547">
        <f t="shared" si="2180"/>
        <v>0</v>
      </c>
      <c r="HN205" s="547">
        <f t="shared" si="2181"/>
        <v>0</v>
      </c>
      <c r="HO205" s="1225">
        <f t="shared" si="2182"/>
        <v>0</v>
      </c>
      <c r="HP205" s="542">
        <f t="shared" si="2183"/>
        <v>0</v>
      </c>
      <c r="HQ205" s="321">
        <f t="shared" si="2184"/>
        <v>0</v>
      </c>
      <c r="HR205" s="547">
        <f t="shared" si="2185"/>
        <v>1.2945838837516512E-2</v>
      </c>
      <c r="HS205" s="547">
        <f t="shared" si="2186"/>
        <v>0</v>
      </c>
      <c r="HT205" s="547">
        <f t="shared" si="2187"/>
        <v>1.7040951122853368E-2</v>
      </c>
      <c r="HU205" s="547">
        <f t="shared" si="2188"/>
        <v>0</v>
      </c>
      <c r="HV205" s="931">
        <f t="shared" si="2189"/>
        <v>0</v>
      </c>
      <c r="HW205" s="931">
        <f t="shared" si="2190"/>
        <v>0</v>
      </c>
      <c r="HX205" s="931">
        <f t="shared" si="2191"/>
        <v>0</v>
      </c>
      <c r="HY205" s="931">
        <f t="shared" si="2192"/>
        <v>0</v>
      </c>
      <c r="HZ205" s="931">
        <f t="shared" si="2193"/>
        <v>0</v>
      </c>
      <c r="IA205" s="931">
        <f t="shared" si="2194"/>
        <v>0</v>
      </c>
      <c r="IB205" s="931">
        <f t="shared" si="2195"/>
        <v>0</v>
      </c>
      <c r="IC205" s="931">
        <f t="shared" si="2196"/>
        <v>0</v>
      </c>
      <c r="ID205" s="1226">
        <f t="shared" si="2197"/>
        <v>0</v>
      </c>
      <c r="IE205" s="1226">
        <f t="shared" si="2198"/>
        <v>0</v>
      </c>
      <c r="IF205" s="1226">
        <f t="shared" si="2199"/>
        <v>0</v>
      </c>
      <c r="IG205" s="1226">
        <f t="shared" si="2200"/>
        <v>0</v>
      </c>
      <c r="IH205" s="1226">
        <f t="shared" si="2201"/>
        <v>0</v>
      </c>
      <c r="II205" s="1226">
        <f t="shared" si="2202"/>
        <v>0</v>
      </c>
      <c r="IJ205" s="1226">
        <f t="shared" si="2203"/>
        <v>0</v>
      </c>
      <c r="IK205" s="1226">
        <f t="shared" si="2204"/>
        <v>0</v>
      </c>
      <c r="IL205" s="1226">
        <f t="shared" si="2205"/>
        <v>0</v>
      </c>
      <c r="IM205" s="1226">
        <f t="shared" si="2206"/>
        <v>0</v>
      </c>
      <c r="IN205" s="1226">
        <f t="shared" si="2207"/>
        <v>0</v>
      </c>
      <c r="IO205" s="1226">
        <f t="shared" si="2208"/>
        <v>0</v>
      </c>
      <c r="IP205" s="1226">
        <f t="shared" si="2209"/>
        <v>0</v>
      </c>
      <c r="IQ205" s="1226">
        <f t="shared" si="2210"/>
        <v>0</v>
      </c>
      <c r="IR205" s="902"/>
      <c r="IS205" s="902"/>
      <c r="IT205" s="902"/>
      <c r="IU205" s="902"/>
      <c r="IV205" s="902"/>
      <c r="IW205" s="902"/>
      <c r="IX205" s="902"/>
      <c r="IY205" s="902"/>
      <c r="IZ205" s="1365"/>
      <c r="JA205" s="1231">
        <f t="shared" ref="JA205:KQ205" si="2257">SUM(BW205*$DP$25)</f>
        <v>0</v>
      </c>
      <c r="JB205" s="1231">
        <f t="shared" si="2257"/>
        <v>0</v>
      </c>
      <c r="JC205" s="1231">
        <f t="shared" si="2257"/>
        <v>0</v>
      </c>
      <c r="JD205" s="942">
        <f t="shared" si="2257"/>
        <v>0</v>
      </c>
      <c r="JE205" s="942">
        <f t="shared" si="2257"/>
        <v>0</v>
      </c>
      <c r="JF205" s="943">
        <f t="shared" si="2257"/>
        <v>0</v>
      </c>
      <c r="JG205" s="944">
        <f t="shared" si="2257"/>
        <v>0</v>
      </c>
      <c r="JH205" s="944">
        <f t="shared" si="2257"/>
        <v>0</v>
      </c>
      <c r="JI205" s="944">
        <f t="shared" si="2257"/>
        <v>0</v>
      </c>
      <c r="JJ205" s="944">
        <f t="shared" si="2257"/>
        <v>0</v>
      </c>
      <c r="JK205" s="944">
        <f t="shared" si="2257"/>
        <v>0</v>
      </c>
      <c r="JL205" s="944">
        <f t="shared" si="2257"/>
        <v>0</v>
      </c>
      <c r="JM205" s="944">
        <f t="shared" si="2257"/>
        <v>0</v>
      </c>
      <c r="JN205" s="944">
        <f t="shared" si="2257"/>
        <v>0</v>
      </c>
      <c r="JO205" s="1231">
        <f t="shared" si="2257"/>
        <v>0</v>
      </c>
      <c r="JP205" s="942">
        <f t="shared" si="2257"/>
        <v>0</v>
      </c>
      <c r="JQ205" s="943">
        <f t="shared" si="2257"/>
        <v>0</v>
      </c>
      <c r="JR205" s="944">
        <f t="shared" si="2257"/>
        <v>98</v>
      </c>
      <c r="JS205" s="944">
        <f t="shared" si="2257"/>
        <v>0</v>
      </c>
      <c r="JT205" s="944">
        <f t="shared" si="2257"/>
        <v>129</v>
      </c>
      <c r="JU205" s="944">
        <f t="shared" si="2257"/>
        <v>0</v>
      </c>
      <c r="JV205" s="945">
        <f t="shared" si="2257"/>
        <v>0</v>
      </c>
      <c r="JW205" s="945">
        <f t="shared" si="2257"/>
        <v>0</v>
      </c>
      <c r="JX205" s="945">
        <f t="shared" si="2257"/>
        <v>0</v>
      </c>
      <c r="JY205" s="945">
        <f t="shared" si="2257"/>
        <v>0</v>
      </c>
      <c r="JZ205" s="945">
        <f t="shared" si="2257"/>
        <v>0</v>
      </c>
      <c r="KA205" s="945">
        <f t="shared" si="2257"/>
        <v>0</v>
      </c>
      <c r="KB205" s="945">
        <f t="shared" si="2257"/>
        <v>0</v>
      </c>
      <c r="KC205" s="945">
        <f t="shared" si="2257"/>
        <v>0</v>
      </c>
      <c r="KD205" s="946">
        <f t="shared" si="2257"/>
        <v>0</v>
      </c>
      <c r="KE205" s="946">
        <f t="shared" si="2257"/>
        <v>0</v>
      </c>
      <c r="KF205" s="946">
        <f t="shared" si="2257"/>
        <v>0</v>
      </c>
      <c r="KG205" s="946">
        <f t="shared" si="2257"/>
        <v>0</v>
      </c>
      <c r="KH205" s="946">
        <f t="shared" si="2257"/>
        <v>0</v>
      </c>
      <c r="KI205" s="946">
        <f t="shared" si="2257"/>
        <v>0</v>
      </c>
      <c r="KJ205" s="946">
        <f t="shared" si="2257"/>
        <v>0</v>
      </c>
      <c r="KK205" s="946">
        <f t="shared" si="2257"/>
        <v>0</v>
      </c>
      <c r="KL205" s="946">
        <f t="shared" si="2257"/>
        <v>0</v>
      </c>
      <c r="KM205" s="946">
        <f t="shared" si="2257"/>
        <v>0</v>
      </c>
      <c r="KN205" s="946">
        <f t="shared" si="2257"/>
        <v>0</v>
      </c>
      <c r="KO205" s="946">
        <f t="shared" si="2257"/>
        <v>0</v>
      </c>
      <c r="KP205" s="946">
        <f t="shared" si="2257"/>
        <v>0</v>
      </c>
      <c r="KQ205" s="946">
        <f t="shared" si="2257"/>
        <v>0</v>
      </c>
      <c r="KR205" s="898"/>
      <c r="KS205" s="898"/>
      <c r="KT205" s="898"/>
      <c r="KU205" s="898"/>
      <c r="KV205" s="898"/>
      <c r="KW205" s="898"/>
      <c r="KX205" s="898"/>
      <c r="KY205" s="898"/>
      <c r="KZ205" s="1363"/>
      <c r="LA205" s="1217">
        <f t="shared" ref="LA205:MM205" si="2258">SUM(JA205/$DO$25)</f>
        <v>0</v>
      </c>
      <c r="LB205" s="1217">
        <f t="shared" si="2258"/>
        <v>0</v>
      </c>
      <c r="LC205" s="1217">
        <f t="shared" si="2258"/>
        <v>0</v>
      </c>
      <c r="LD205" s="545">
        <f t="shared" si="2258"/>
        <v>0</v>
      </c>
      <c r="LE205" s="545">
        <f t="shared" si="2258"/>
        <v>0</v>
      </c>
      <c r="LF205" s="329">
        <f t="shared" si="2258"/>
        <v>0</v>
      </c>
      <c r="LG205" s="550">
        <f t="shared" si="2258"/>
        <v>0</v>
      </c>
      <c r="LH205" s="550">
        <f t="shared" si="2258"/>
        <v>0</v>
      </c>
      <c r="LI205" s="550">
        <f t="shared" si="2258"/>
        <v>0</v>
      </c>
      <c r="LJ205" s="550">
        <f t="shared" si="2258"/>
        <v>0</v>
      </c>
      <c r="LK205" s="550">
        <f t="shared" si="2258"/>
        <v>0</v>
      </c>
      <c r="LL205" s="550">
        <f t="shared" si="2258"/>
        <v>0</v>
      </c>
      <c r="LM205" s="550">
        <f t="shared" si="2258"/>
        <v>0</v>
      </c>
      <c r="LN205" s="550">
        <f t="shared" si="2258"/>
        <v>0</v>
      </c>
      <c r="LO205" s="1217">
        <f t="shared" si="2258"/>
        <v>0</v>
      </c>
      <c r="LP205" s="1217">
        <f t="shared" si="2258"/>
        <v>0</v>
      </c>
      <c r="LQ205" s="1217">
        <f t="shared" si="2258"/>
        <v>0</v>
      </c>
      <c r="LR205" s="550">
        <f t="shared" si="2258"/>
        <v>98</v>
      </c>
      <c r="LS205" s="550">
        <f t="shared" si="2258"/>
        <v>0</v>
      </c>
      <c r="LT205" s="550">
        <f t="shared" si="2258"/>
        <v>129</v>
      </c>
      <c r="LU205" s="550">
        <f t="shared" si="2258"/>
        <v>0</v>
      </c>
      <c r="LV205" s="932">
        <f t="shared" si="2258"/>
        <v>0</v>
      </c>
      <c r="LW205" s="932">
        <f t="shared" si="2258"/>
        <v>0</v>
      </c>
      <c r="LX205" s="932">
        <f t="shared" si="2258"/>
        <v>0</v>
      </c>
      <c r="LY205" s="932">
        <f t="shared" si="2258"/>
        <v>0</v>
      </c>
      <c r="LZ205" s="932">
        <f t="shared" si="2258"/>
        <v>0</v>
      </c>
      <c r="MA205" s="932">
        <f t="shared" si="2258"/>
        <v>0</v>
      </c>
      <c r="MB205" s="932">
        <f t="shared" si="2258"/>
        <v>0</v>
      </c>
      <c r="MC205" s="932">
        <f t="shared" si="2258"/>
        <v>0</v>
      </c>
      <c r="MD205" s="932">
        <f t="shared" si="2258"/>
        <v>0</v>
      </c>
      <c r="ME205" s="327">
        <f t="shared" si="2258"/>
        <v>0</v>
      </c>
      <c r="MF205" s="327">
        <f t="shared" si="2258"/>
        <v>0</v>
      </c>
      <c r="MG205" s="327">
        <f t="shared" si="2258"/>
        <v>0</v>
      </c>
      <c r="MH205" s="327">
        <f t="shared" si="2258"/>
        <v>0</v>
      </c>
      <c r="MI205" s="327">
        <f t="shared" si="2258"/>
        <v>0</v>
      </c>
      <c r="MJ205" s="327">
        <f t="shared" si="2258"/>
        <v>0</v>
      </c>
      <c r="MK205" s="327">
        <f t="shared" si="2258"/>
        <v>0</v>
      </c>
      <c r="ML205" s="327">
        <f t="shared" si="2258"/>
        <v>0</v>
      </c>
      <c r="MM205" s="327">
        <f t="shared" si="2258"/>
        <v>0</v>
      </c>
      <c r="MN205" s="327">
        <f t="shared" ref="MN205:MP205" si="2259">SUM(KN205/$DO$25)</f>
        <v>0</v>
      </c>
      <c r="MO205" s="327">
        <f t="shared" si="2259"/>
        <v>0</v>
      </c>
      <c r="MP205" s="327">
        <f t="shared" si="2259"/>
        <v>0</v>
      </c>
      <c r="MQ205" s="327">
        <f>SUM(KQ205/$DO$25)</f>
        <v>0</v>
      </c>
    </row>
    <row r="206" spans="1:355" s="317" customFormat="1" ht="15" hidden="1" customHeight="1" outlineLevel="1" thickTop="1" thickBot="1" x14ac:dyDescent="0.3">
      <c r="A206" s="381"/>
      <c r="B206" s="1902" t="s">
        <v>958</v>
      </c>
      <c r="C206" s="1903"/>
      <c r="D206" s="655"/>
      <c r="E206" s="770"/>
      <c r="F206" s="757"/>
      <c r="G206" s="638"/>
      <c r="H206" s="627"/>
      <c r="I206" s="639"/>
      <c r="J206" s="770"/>
      <c r="K206" s="757"/>
      <c r="L206" s="878"/>
      <c r="M206" s="813"/>
      <c r="N206" s="814"/>
      <c r="O206" s="1537"/>
      <c r="P206" s="815"/>
      <c r="Q206" s="813"/>
      <c r="R206" s="814"/>
      <c r="S206" s="1537"/>
      <c r="T206" s="815"/>
      <c r="U206" s="813"/>
      <c r="V206" s="814"/>
      <c r="W206" s="1537"/>
      <c r="X206" s="815"/>
      <c r="Y206" s="813"/>
      <c r="Z206" s="814"/>
      <c r="AA206" s="1537"/>
      <c r="AB206" s="815"/>
      <c r="AC206" s="813"/>
      <c r="AD206" s="814"/>
      <c r="AE206" s="1537"/>
      <c r="AF206" s="815"/>
      <c r="AG206" s="813"/>
      <c r="AH206" s="814"/>
      <c r="AI206" s="1537"/>
      <c r="AJ206" s="815"/>
      <c r="AK206" s="813"/>
      <c r="AL206" s="814"/>
      <c r="AM206" s="1537"/>
      <c r="AN206" s="815"/>
      <c r="AO206" s="813"/>
      <c r="AP206" s="814"/>
      <c r="AQ206" s="1537"/>
      <c r="AR206" s="815"/>
      <c r="AS206" s="813"/>
      <c r="AT206" s="814"/>
      <c r="AU206" s="1537"/>
      <c r="AV206" s="815"/>
      <c r="AW206" s="813"/>
      <c r="AX206" s="814"/>
      <c r="AY206" s="1537"/>
      <c r="AZ206" s="815"/>
      <c r="BA206" s="813"/>
      <c r="BB206" s="816"/>
      <c r="BC206" s="757"/>
      <c r="BD206" s="815"/>
      <c r="BE206" s="813"/>
      <c r="BF206" s="757"/>
      <c r="BG206" s="815"/>
      <c r="BH206" s="815"/>
      <c r="BI206" s="815"/>
      <c r="BJ206" s="815"/>
      <c r="BK206" s="816"/>
      <c r="BL206" s="1586"/>
      <c r="BM206" s="1586"/>
      <c r="BN206" s="1586"/>
      <c r="BO206" s="1586"/>
      <c r="BP206" s="1587"/>
      <c r="BQ206" s="1484"/>
      <c r="BR206" s="734">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692">
        <f t="shared" si="2247"/>
        <v>0</v>
      </c>
      <c r="BT206" s="637">
        <f>AZ191</f>
        <v>0.5</v>
      </c>
      <c r="BU206" s="1148" t="str">
        <f>$BU$26</f>
        <v>Z9 (2 Part)</v>
      </c>
      <c r="BV206" s="694" t="str">
        <f>$BV$26</f>
        <v>Additives</v>
      </c>
      <c r="BW206" s="1239">
        <f>BW$26</f>
        <v>0</v>
      </c>
      <c r="BX206" s="1239">
        <f t="shared" ref="BX206:DM206" si="2260">BX$26</f>
        <v>0</v>
      </c>
      <c r="BY206" s="1239">
        <f t="shared" si="2260"/>
        <v>0</v>
      </c>
      <c r="BZ206" s="1240">
        <f t="shared" si="2260"/>
        <v>0</v>
      </c>
      <c r="CA206" s="1240">
        <f t="shared" si="2260"/>
        <v>0</v>
      </c>
      <c r="CB206" s="1241">
        <f t="shared" si="2260"/>
        <v>0</v>
      </c>
      <c r="CC206" s="1242">
        <f t="shared" si="2260"/>
        <v>0</v>
      </c>
      <c r="CD206" s="1242">
        <f t="shared" si="2260"/>
        <v>0</v>
      </c>
      <c r="CE206" s="1242">
        <f t="shared" si="2260"/>
        <v>0</v>
      </c>
      <c r="CF206" s="1242">
        <f t="shared" si="2260"/>
        <v>0</v>
      </c>
      <c r="CG206" s="1242">
        <f t="shared" si="2260"/>
        <v>0</v>
      </c>
      <c r="CH206" s="1242">
        <f t="shared" si="2260"/>
        <v>0</v>
      </c>
      <c r="CI206" s="1242">
        <f t="shared" si="2260"/>
        <v>0</v>
      </c>
      <c r="CJ206" s="1242">
        <f t="shared" si="2260"/>
        <v>0</v>
      </c>
      <c r="CK206" s="1239">
        <f t="shared" si="2260"/>
        <v>0</v>
      </c>
      <c r="CL206" s="1240">
        <f t="shared" si="2260"/>
        <v>0</v>
      </c>
      <c r="CM206" s="1241">
        <f t="shared" si="2260"/>
        <v>0</v>
      </c>
      <c r="CN206" s="1242">
        <f t="shared" si="2260"/>
        <v>0</v>
      </c>
      <c r="CO206" s="1242">
        <f t="shared" si="2260"/>
        <v>0</v>
      </c>
      <c r="CP206" s="1242">
        <f t="shared" si="2260"/>
        <v>0</v>
      </c>
      <c r="CQ206" s="1242">
        <f t="shared" si="2260"/>
        <v>0</v>
      </c>
      <c r="CR206" s="1243">
        <f t="shared" si="2260"/>
        <v>0</v>
      </c>
      <c r="CS206" s="1243">
        <f t="shared" si="2260"/>
        <v>0</v>
      </c>
      <c r="CT206" s="1243">
        <f t="shared" si="2260"/>
        <v>0</v>
      </c>
      <c r="CU206" s="1243">
        <f t="shared" si="2260"/>
        <v>0</v>
      </c>
      <c r="CV206" s="1243">
        <f t="shared" si="2260"/>
        <v>0</v>
      </c>
      <c r="CW206" s="1243">
        <f t="shared" si="2260"/>
        <v>0</v>
      </c>
      <c r="CX206" s="1243">
        <f t="shared" si="2260"/>
        <v>0</v>
      </c>
      <c r="CY206" s="1243">
        <f t="shared" si="2260"/>
        <v>0</v>
      </c>
      <c r="CZ206" s="1244">
        <f t="shared" si="2260"/>
        <v>0</v>
      </c>
      <c r="DA206" s="1244">
        <f t="shared" si="2260"/>
        <v>0</v>
      </c>
      <c r="DB206" s="1244">
        <f t="shared" si="2260"/>
        <v>0</v>
      </c>
      <c r="DC206" s="1244">
        <f t="shared" si="2260"/>
        <v>0</v>
      </c>
      <c r="DD206" s="1244">
        <f t="shared" si="2260"/>
        <v>0</v>
      </c>
      <c r="DE206" s="1244">
        <f t="shared" si="2260"/>
        <v>0</v>
      </c>
      <c r="DF206" s="1244">
        <f t="shared" si="2260"/>
        <v>0</v>
      </c>
      <c r="DG206" s="1244">
        <f t="shared" si="2260"/>
        <v>0</v>
      </c>
      <c r="DH206" s="1244">
        <f t="shared" si="2260"/>
        <v>0</v>
      </c>
      <c r="DI206" s="1244">
        <f t="shared" si="2260"/>
        <v>0</v>
      </c>
      <c r="DJ206" s="1244">
        <f t="shared" si="2260"/>
        <v>0</v>
      </c>
      <c r="DK206" s="1244">
        <f t="shared" si="2260"/>
        <v>0</v>
      </c>
      <c r="DL206" s="1244">
        <f t="shared" si="2260"/>
        <v>0</v>
      </c>
      <c r="DM206" s="1244">
        <f t="shared" si="2260"/>
        <v>0</v>
      </c>
      <c r="DN206" s="933"/>
      <c r="DT206" s="739"/>
      <c r="EM206" s="898"/>
      <c r="EN206" s="898"/>
      <c r="EO206" s="898"/>
      <c r="EP206" s="898"/>
      <c r="EQ206" s="898"/>
      <c r="ER206" s="898"/>
      <c r="ES206" s="898"/>
      <c r="ET206" s="898"/>
      <c r="EU206" s="898"/>
      <c r="EV206" s="898"/>
      <c r="EW206" s="898"/>
      <c r="EX206" s="898"/>
      <c r="EY206" s="898"/>
      <c r="EZ206" s="1348" t="str">
        <f t="shared" si="2125"/>
        <v>Z9 (2 Part)</v>
      </c>
      <c r="FA206" s="1224">
        <f t="shared" si="2126"/>
        <v>0</v>
      </c>
      <c r="FB206" s="1224">
        <f t="shared" si="2127"/>
        <v>0</v>
      </c>
      <c r="FC206" s="1224">
        <f t="shared" si="2128"/>
        <v>0</v>
      </c>
      <c r="FD206" s="544">
        <f t="shared" si="2129"/>
        <v>0</v>
      </c>
      <c r="FE206" s="544">
        <f t="shared" si="2130"/>
        <v>0</v>
      </c>
      <c r="FF206" s="324">
        <f t="shared" si="2131"/>
        <v>0</v>
      </c>
      <c r="FG206" s="549">
        <f t="shared" si="2132"/>
        <v>0</v>
      </c>
      <c r="FH206" s="549">
        <f t="shared" si="2133"/>
        <v>0</v>
      </c>
      <c r="FI206" s="549">
        <f t="shared" si="2134"/>
        <v>0</v>
      </c>
      <c r="FJ206" s="549">
        <f t="shared" si="2135"/>
        <v>0</v>
      </c>
      <c r="FK206" s="549">
        <f t="shared" si="2136"/>
        <v>0</v>
      </c>
      <c r="FL206" s="549">
        <f t="shared" si="2137"/>
        <v>0</v>
      </c>
      <c r="FM206" s="549">
        <f t="shared" si="2138"/>
        <v>0</v>
      </c>
      <c r="FN206" s="549">
        <f t="shared" si="2139"/>
        <v>0</v>
      </c>
      <c r="FO206" s="1203">
        <f t="shared" si="2140"/>
        <v>0</v>
      </c>
      <c r="FP206" s="544">
        <f t="shared" si="2141"/>
        <v>0</v>
      </c>
      <c r="FQ206" s="324">
        <f t="shared" si="2142"/>
        <v>0</v>
      </c>
      <c r="FR206" s="548">
        <f t="shared" si="2143"/>
        <v>0</v>
      </c>
      <c r="FS206" s="548">
        <f t="shared" si="2144"/>
        <v>0</v>
      </c>
      <c r="FT206" s="548">
        <f t="shared" si="2215"/>
        <v>0</v>
      </c>
      <c r="FU206" s="548">
        <f t="shared" si="2145"/>
        <v>0</v>
      </c>
      <c r="FV206" s="928">
        <f t="shared" si="2146"/>
        <v>0</v>
      </c>
      <c r="FW206" s="928">
        <f t="shared" si="2147"/>
        <v>0</v>
      </c>
      <c r="FX206" s="928">
        <f t="shared" si="2148"/>
        <v>0</v>
      </c>
      <c r="FY206" s="928">
        <f t="shared" si="2149"/>
        <v>0</v>
      </c>
      <c r="FZ206" s="928">
        <f t="shared" si="2150"/>
        <v>0</v>
      </c>
      <c r="GA206" s="928">
        <f t="shared" si="2151"/>
        <v>0</v>
      </c>
      <c r="GB206" s="928">
        <f t="shared" si="2152"/>
        <v>0</v>
      </c>
      <c r="GC206" s="928">
        <f t="shared" si="2153"/>
        <v>0</v>
      </c>
      <c r="GD206" s="326">
        <f t="shared" si="2154"/>
        <v>0</v>
      </c>
      <c r="GE206" s="326">
        <f t="shared" si="2155"/>
        <v>0</v>
      </c>
      <c r="GF206" s="326">
        <f t="shared" si="2156"/>
        <v>0</v>
      </c>
      <c r="GG206" s="326">
        <f t="shared" si="2157"/>
        <v>0</v>
      </c>
      <c r="GH206" s="326">
        <f t="shared" si="2158"/>
        <v>0</v>
      </c>
      <c r="GI206" s="326">
        <f t="shared" si="2159"/>
        <v>0</v>
      </c>
      <c r="GJ206" s="326">
        <f t="shared" si="2160"/>
        <v>0</v>
      </c>
      <c r="GK206" s="326">
        <f t="shared" si="2161"/>
        <v>0</v>
      </c>
      <c r="GL206" s="326">
        <f t="shared" si="2162"/>
        <v>0</v>
      </c>
      <c r="GM206" s="326">
        <f t="shared" si="2163"/>
        <v>0</v>
      </c>
      <c r="GN206" s="326">
        <f t="shared" si="2164"/>
        <v>0</v>
      </c>
      <c r="GO206" s="326">
        <f t="shared" si="2165"/>
        <v>0</v>
      </c>
      <c r="GP206" s="326">
        <f t="shared" si="2166"/>
        <v>0</v>
      </c>
      <c r="GQ206" s="326">
        <f t="shared" si="2167"/>
        <v>0</v>
      </c>
      <c r="GR206" s="898"/>
      <c r="GS206" s="898"/>
      <c r="GT206" s="898"/>
      <c r="GU206" s="898"/>
      <c r="GV206" s="898"/>
      <c r="GW206" s="898"/>
      <c r="GX206" s="898"/>
      <c r="GY206" s="898"/>
      <c r="GZ206" s="1375"/>
      <c r="HA206" s="1225">
        <f t="shared" si="2168"/>
        <v>0</v>
      </c>
      <c r="HB206" s="1225">
        <f t="shared" si="2169"/>
        <v>0</v>
      </c>
      <c r="HC206" s="1225">
        <f t="shared" si="2170"/>
        <v>0</v>
      </c>
      <c r="HD206" s="542">
        <f t="shared" si="2171"/>
        <v>0</v>
      </c>
      <c r="HE206" s="542">
        <f t="shared" si="2172"/>
        <v>0</v>
      </c>
      <c r="HF206" s="321">
        <f t="shared" si="2173"/>
        <v>0</v>
      </c>
      <c r="HG206" s="547">
        <f t="shared" si="2174"/>
        <v>0</v>
      </c>
      <c r="HH206" s="547">
        <f t="shared" si="2175"/>
        <v>0</v>
      </c>
      <c r="HI206" s="547">
        <f t="shared" si="2176"/>
        <v>0</v>
      </c>
      <c r="HJ206" s="547">
        <f t="shared" si="2177"/>
        <v>0</v>
      </c>
      <c r="HK206" s="547">
        <f t="shared" si="2178"/>
        <v>0</v>
      </c>
      <c r="HL206" s="547">
        <f t="shared" si="2179"/>
        <v>0</v>
      </c>
      <c r="HM206" s="547">
        <f t="shared" si="2180"/>
        <v>0</v>
      </c>
      <c r="HN206" s="547">
        <f t="shared" si="2181"/>
        <v>0</v>
      </c>
      <c r="HO206" s="1225">
        <f t="shared" si="2182"/>
        <v>0</v>
      </c>
      <c r="HP206" s="542">
        <f t="shared" si="2183"/>
        <v>0</v>
      </c>
      <c r="HQ206" s="321">
        <f t="shared" si="2184"/>
        <v>0</v>
      </c>
      <c r="HR206" s="547">
        <f t="shared" si="2185"/>
        <v>0</v>
      </c>
      <c r="HS206" s="547">
        <f t="shared" si="2186"/>
        <v>0</v>
      </c>
      <c r="HT206" s="547">
        <f t="shared" si="2187"/>
        <v>0</v>
      </c>
      <c r="HU206" s="547">
        <f t="shared" si="2188"/>
        <v>0</v>
      </c>
      <c r="HV206" s="931">
        <f t="shared" si="2189"/>
        <v>0</v>
      </c>
      <c r="HW206" s="931">
        <f t="shared" si="2190"/>
        <v>0</v>
      </c>
      <c r="HX206" s="931">
        <f t="shared" si="2191"/>
        <v>0</v>
      </c>
      <c r="HY206" s="931">
        <f t="shared" si="2192"/>
        <v>0</v>
      </c>
      <c r="HZ206" s="931">
        <f t="shared" si="2193"/>
        <v>0</v>
      </c>
      <c r="IA206" s="931">
        <f t="shared" si="2194"/>
        <v>0</v>
      </c>
      <c r="IB206" s="931">
        <f t="shared" si="2195"/>
        <v>0</v>
      </c>
      <c r="IC206" s="931">
        <f t="shared" si="2196"/>
        <v>0</v>
      </c>
      <c r="ID206" s="1226">
        <f t="shared" si="2197"/>
        <v>0</v>
      </c>
      <c r="IE206" s="1226">
        <f t="shared" si="2198"/>
        <v>0</v>
      </c>
      <c r="IF206" s="1226">
        <f t="shared" si="2199"/>
        <v>0</v>
      </c>
      <c r="IG206" s="1226">
        <f t="shared" si="2200"/>
        <v>0</v>
      </c>
      <c r="IH206" s="1226">
        <f t="shared" si="2201"/>
        <v>0</v>
      </c>
      <c r="II206" s="1226">
        <f t="shared" si="2202"/>
        <v>0</v>
      </c>
      <c r="IJ206" s="1226">
        <f t="shared" si="2203"/>
        <v>0</v>
      </c>
      <c r="IK206" s="1226">
        <f t="shared" si="2204"/>
        <v>0</v>
      </c>
      <c r="IL206" s="1226">
        <f t="shared" si="2205"/>
        <v>0</v>
      </c>
      <c r="IM206" s="1226">
        <f t="shared" si="2206"/>
        <v>0</v>
      </c>
      <c r="IN206" s="1226">
        <f t="shared" si="2207"/>
        <v>0</v>
      </c>
      <c r="IO206" s="1226">
        <f t="shared" si="2208"/>
        <v>0</v>
      </c>
      <c r="IP206" s="1226">
        <f t="shared" si="2209"/>
        <v>0</v>
      </c>
      <c r="IQ206" s="1226">
        <f t="shared" si="2210"/>
        <v>0</v>
      </c>
      <c r="IR206" s="902"/>
      <c r="IS206" s="902"/>
      <c r="IT206" s="902"/>
      <c r="IU206" s="902"/>
      <c r="IV206" s="902"/>
      <c r="IW206" s="902"/>
      <c r="IX206" s="902"/>
      <c r="IY206" s="902"/>
      <c r="IZ206" s="1365"/>
      <c r="JA206" s="1231">
        <f t="shared" ref="JA206:KQ206" si="2261">SUM(BW206*$DP$26)</f>
        <v>0</v>
      </c>
      <c r="JB206" s="1231">
        <f t="shared" si="2261"/>
        <v>0</v>
      </c>
      <c r="JC206" s="1231">
        <f t="shared" si="2261"/>
        <v>0</v>
      </c>
      <c r="JD206" s="942">
        <f t="shared" si="2261"/>
        <v>0</v>
      </c>
      <c r="JE206" s="942">
        <f t="shared" si="2261"/>
        <v>0</v>
      </c>
      <c r="JF206" s="943">
        <f t="shared" si="2261"/>
        <v>0</v>
      </c>
      <c r="JG206" s="944">
        <f t="shared" si="2261"/>
        <v>0</v>
      </c>
      <c r="JH206" s="944">
        <f t="shared" si="2261"/>
        <v>0</v>
      </c>
      <c r="JI206" s="944">
        <f t="shared" si="2261"/>
        <v>0</v>
      </c>
      <c r="JJ206" s="944">
        <f t="shared" si="2261"/>
        <v>0</v>
      </c>
      <c r="JK206" s="944">
        <f t="shared" si="2261"/>
        <v>0</v>
      </c>
      <c r="JL206" s="944">
        <f t="shared" si="2261"/>
        <v>0</v>
      </c>
      <c r="JM206" s="944">
        <f t="shared" si="2261"/>
        <v>0</v>
      </c>
      <c r="JN206" s="944">
        <f t="shared" si="2261"/>
        <v>0</v>
      </c>
      <c r="JO206" s="1231">
        <f t="shared" si="2261"/>
        <v>0</v>
      </c>
      <c r="JP206" s="942">
        <f t="shared" si="2261"/>
        <v>0</v>
      </c>
      <c r="JQ206" s="943">
        <f t="shared" si="2261"/>
        <v>0</v>
      </c>
      <c r="JR206" s="944">
        <f t="shared" si="2261"/>
        <v>0</v>
      </c>
      <c r="JS206" s="944">
        <f t="shared" si="2261"/>
        <v>0</v>
      </c>
      <c r="JT206" s="944">
        <f t="shared" si="2261"/>
        <v>0</v>
      </c>
      <c r="JU206" s="944">
        <f t="shared" si="2261"/>
        <v>0</v>
      </c>
      <c r="JV206" s="945">
        <f t="shared" si="2261"/>
        <v>0</v>
      </c>
      <c r="JW206" s="945">
        <f t="shared" si="2261"/>
        <v>0</v>
      </c>
      <c r="JX206" s="945">
        <f t="shared" si="2261"/>
        <v>0</v>
      </c>
      <c r="JY206" s="945">
        <f t="shared" si="2261"/>
        <v>0</v>
      </c>
      <c r="JZ206" s="945">
        <f t="shared" si="2261"/>
        <v>0</v>
      </c>
      <c r="KA206" s="945">
        <f t="shared" si="2261"/>
        <v>0</v>
      </c>
      <c r="KB206" s="945">
        <f t="shared" si="2261"/>
        <v>0</v>
      </c>
      <c r="KC206" s="945">
        <f t="shared" si="2261"/>
        <v>0</v>
      </c>
      <c r="KD206" s="946">
        <f t="shared" si="2261"/>
        <v>0</v>
      </c>
      <c r="KE206" s="946">
        <f t="shared" si="2261"/>
        <v>0</v>
      </c>
      <c r="KF206" s="946">
        <f t="shared" si="2261"/>
        <v>0</v>
      </c>
      <c r="KG206" s="946">
        <f t="shared" si="2261"/>
        <v>0</v>
      </c>
      <c r="KH206" s="946">
        <f t="shared" si="2261"/>
        <v>0</v>
      </c>
      <c r="KI206" s="946">
        <f t="shared" si="2261"/>
        <v>0</v>
      </c>
      <c r="KJ206" s="946">
        <f t="shared" si="2261"/>
        <v>0</v>
      </c>
      <c r="KK206" s="946">
        <f t="shared" si="2261"/>
        <v>0</v>
      </c>
      <c r="KL206" s="946">
        <f t="shared" si="2261"/>
        <v>0</v>
      </c>
      <c r="KM206" s="946">
        <f t="shared" si="2261"/>
        <v>0</v>
      </c>
      <c r="KN206" s="946">
        <f t="shared" si="2261"/>
        <v>0</v>
      </c>
      <c r="KO206" s="946">
        <f t="shared" si="2261"/>
        <v>0</v>
      </c>
      <c r="KP206" s="946">
        <f t="shared" si="2261"/>
        <v>0</v>
      </c>
      <c r="KQ206" s="946">
        <f t="shared" si="2261"/>
        <v>0</v>
      </c>
      <c r="KR206" s="898"/>
      <c r="KS206" s="898"/>
      <c r="KT206" s="898"/>
      <c r="KU206" s="898"/>
      <c r="KV206" s="898"/>
      <c r="KW206" s="898"/>
      <c r="KX206" s="898"/>
      <c r="KY206" s="898"/>
      <c r="KZ206" s="1363"/>
      <c r="LA206" s="1217">
        <f t="shared" ref="LA206:MM206" si="2262">SUM(JA206/$DO$26)</f>
        <v>0</v>
      </c>
      <c r="LB206" s="1217">
        <f t="shared" si="2262"/>
        <v>0</v>
      </c>
      <c r="LC206" s="1217">
        <f t="shared" si="2262"/>
        <v>0</v>
      </c>
      <c r="LD206" s="545">
        <f t="shared" si="2262"/>
        <v>0</v>
      </c>
      <c r="LE206" s="545">
        <f t="shared" si="2262"/>
        <v>0</v>
      </c>
      <c r="LF206" s="329">
        <f t="shared" si="2262"/>
        <v>0</v>
      </c>
      <c r="LG206" s="550">
        <f t="shared" si="2262"/>
        <v>0</v>
      </c>
      <c r="LH206" s="550">
        <f t="shared" si="2262"/>
        <v>0</v>
      </c>
      <c r="LI206" s="550">
        <f t="shared" si="2262"/>
        <v>0</v>
      </c>
      <c r="LJ206" s="550">
        <f t="shared" si="2262"/>
        <v>0</v>
      </c>
      <c r="LK206" s="550">
        <f t="shared" si="2262"/>
        <v>0</v>
      </c>
      <c r="LL206" s="550">
        <f t="shared" si="2262"/>
        <v>0</v>
      </c>
      <c r="LM206" s="550">
        <f t="shared" si="2262"/>
        <v>0</v>
      </c>
      <c r="LN206" s="550">
        <f t="shared" si="2262"/>
        <v>0</v>
      </c>
      <c r="LO206" s="1217">
        <f t="shared" si="2262"/>
        <v>0</v>
      </c>
      <c r="LP206" s="1217">
        <f t="shared" si="2262"/>
        <v>0</v>
      </c>
      <c r="LQ206" s="1217">
        <f t="shared" si="2262"/>
        <v>0</v>
      </c>
      <c r="LR206" s="550">
        <f t="shared" si="2262"/>
        <v>0</v>
      </c>
      <c r="LS206" s="550">
        <f t="shared" si="2262"/>
        <v>0</v>
      </c>
      <c r="LT206" s="550">
        <f t="shared" si="2262"/>
        <v>0</v>
      </c>
      <c r="LU206" s="550">
        <f t="shared" si="2262"/>
        <v>0</v>
      </c>
      <c r="LV206" s="932">
        <f t="shared" si="2262"/>
        <v>0</v>
      </c>
      <c r="LW206" s="932">
        <f t="shared" si="2262"/>
        <v>0</v>
      </c>
      <c r="LX206" s="932">
        <f t="shared" si="2262"/>
        <v>0</v>
      </c>
      <c r="LY206" s="932">
        <f t="shared" si="2262"/>
        <v>0</v>
      </c>
      <c r="LZ206" s="932">
        <f t="shared" si="2262"/>
        <v>0</v>
      </c>
      <c r="MA206" s="932">
        <f t="shared" si="2262"/>
        <v>0</v>
      </c>
      <c r="MB206" s="932">
        <f t="shared" si="2262"/>
        <v>0</v>
      </c>
      <c r="MC206" s="932">
        <f t="shared" si="2262"/>
        <v>0</v>
      </c>
      <c r="MD206" s="932">
        <f t="shared" si="2262"/>
        <v>0</v>
      </c>
      <c r="ME206" s="327">
        <f t="shared" si="2262"/>
        <v>0</v>
      </c>
      <c r="MF206" s="327">
        <f t="shared" si="2262"/>
        <v>0</v>
      </c>
      <c r="MG206" s="327">
        <f t="shared" si="2262"/>
        <v>0</v>
      </c>
      <c r="MH206" s="327">
        <f t="shared" si="2262"/>
        <v>0</v>
      </c>
      <c r="MI206" s="327">
        <f t="shared" si="2262"/>
        <v>0</v>
      </c>
      <c r="MJ206" s="327">
        <f t="shared" si="2262"/>
        <v>0</v>
      </c>
      <c r="MK206" s="327">
        <f t="shared" si="2262"/>
        <v>0</v>
      </c>
      <c r="ML206" s="327">
        <f t="shared" si="2262"/>
        <v>0</v>
      </c>
      <c r="MM206" s="327">
        <f t="shared" si="2262"/>
        <v>0</v>
      </c>
      <c r="MN206" s="327">
        <f t="shared" ref="MN206:MP206" si="2263">SUM(KN206/$DO$26)</f>
        <v>0</v>
      </c>
      <c r="MO206" s="327">
        <f t="shared" si="2263"/>
        <v>0</v>
      </c>
      <c r="MP206" s="327">
        <f t="shared" si="2263"/>
        <v>0</v>
      </c>
      <c r="MQ206" s="327">
        <f>SUM(KQ206/$DO$26)</f>
        <v>0</v>
      </c>
    </row>
    <row r="207" spans="1:355" s="317" customFormat="1" ht="15" hidden="1" customHeight="1" outlineLevel="1" thickTop="1" thickBot="1" x14ac:dyDescent="0.3">
      <c r="A207" s="381"/>
      <c r="B207" s="1904" t="s">
        <v>959</v>
      </c>
      <c r="C207" s="1905"/>
      <c r="D207" s="655"/>
      <c r="E207" s="770"/>
      <c r="F207" s="757"/>
      <c r="G207" s="638"/>
      <c r="H207" s="627"/>
      <c r="I207" s="639"/>
      <c r="J207" s="770"/>
      <c r="K207" s="757"/>
      <c r="L207" s="878"/>
      <c r="M207" s="813"/>
      <c r="N207" s="814"/>
      <c r="O207" s="1537"/>
      <c r="P207" s="815"/>
      <c r="Q207" s="813"/>
      <c r="R207" s="814"/>
      <c r="S207" s="1537"/>
      <c r="T207" s="815"/>
      <c r="U207" s="813"/>
      <c r="V207" s="814"/>
      <c r="W207" s="1537"/>
      <c r="X207" s="815"/>
      <c r="Y207" s="813"/>
      <c r="Z207" s="814"/>
      <c r="AA207" s="1537"/>
      <c r="AB207" s="815"/>
      <c r="AC207" s="813"/>
      <c r="AD207" s="814"/>
      <c r="AE207" s="1537"/>
      <c r="AF207" s="815"/>
      <c r="AG207" s="813"/>
      <c r="AH207" s="814"/>
      <c r="AI207" s="1537"/>
      <c r="AJ207" s="815"/>
      <c r="AK207" s="813"/>
      <c r="AL207" s="814"/>
      <c r="AM207" s="1537"/>
      <c r="AN207" s="815"/>
      <c r="AO207" s="813"/>
      <c r="AP207" s="814"/>
      <c r="AQ207" s="1537"/>
      <c r="AR207" s="815"/>
      <c r="AS207" s="813"/>
      <c r="AT207" s="814"/>
      <c r="AU207" s="1537"/>
      <c r="AV207" s="815"/>
      <c r="AW207" s="813"/>
      <c r="AX207" s="814"/>
      <c r="AY207" s="1537"/>
      <c r="AZ207" s="815"/>
      <c r="BA207" s="813"/>
      <c r="BB207" s="816"/>
      <c r="BC207" s="757"/>
      <c r="BD207" s="815"/>
      <c r="BE207" s="813"/>
      <c r="BF207" s="757"/>
      <c r="BG207" s="815"/>
      <c r="BH207" s="815"/>
      <c r="BI207" s="815"/>
      <c r="BJ207" s="815"/>
      <c r="BK207" s="816"/>
      <c r="BL207" s="1586"/>
      <c r="BM207" s="1586"/>
      <c r="BN207" s="1586"/>
      <c r="BO207" s="1586"/>
      <c r="BP207" s="1587"/>
      <c r="BQ207" s="1484"/>
      <c r="BR207" s="734">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692">
        <f t="shared" si="2247"/>
        <v>0</v>
      </c>
      <c r="BT207" s="637">
        <f>AZ192</f>
        <v>0.5</v>
      </c>
      <c r="BU207" s="1148" t="s">
        <v>669</v>
      </c>
      <c r="BV207" s="694" t="str">
        <f>$BV$27</f>
        <v>Additives</v>
      </c>
      <c r="BW207" s="1239">
        <f>BW$27</f>
        <v>0</v>
      </c>
      <c r="BX207" s="1239">
        <f t="shared" ref="BX207:DM207" si="2264">BX$27</f>
        <v>0</v>
      </c>
      <c r="BY207" s="1239">
        <f t="shared" si="2264"/>
        <v>0</v>
      </c>
      <c r="BZ207" s="1240">
        <f t="shared" si="2264"/>
        <v>0</v>
      </c>
      <c r="CA207" s="1240">
        <f t="shared" si="2264"/>
        <v>0</v>
      </c>
      <c r="CB207" s="1241">
        <f t="shared" si="2264"/>
        <v>0</v>
      </c>
      <c r="CC207" s="1242">
        <f t="shared" si="2264"/>
        <v>0</v>
      </c>
      <c r="CD207" s="1242">
        <f t="shared" si="2264"/>
        <v>0</v>
      </c>
      <c r="CE207" s="1242">
        <f t="shared" si="2264"/>
        <v>0</v>
      </c>
      <c r="CF207" s="1242">
        <f t="shared" si="2264"/>
        <v>0</v>
      </c>
      <c r="CG207" s="1242">
        <f t="shared" si="2264"/>
        <v>0</v>
      </c>
      <c r="CH207" s="1242">
        <f t="shared" si="2264"/>
        <v>0</v>
      </c>
      <c r="CI207" s="1242">
        <f t="shared" si="2264"/>
        <v>0</v>
      </c>
      <c r="CJ207" s="1242">
        <f t="shared" si="2264"/>
        <v>0</v>
      </c>
      <c r="CK207" s="1239">
        <f t="shared" si="2264"/>
        <v>0</v>
      </c>
      <c r="CL207" s="1240">
        <f t="shared" si="2264"/>
        <v>0</v>
      </c>
      <c r="CM207" s="1241">
        <f t="shared" si="2264"/>
        <v>0</v>
      </c>
      <c r="CN207" s="1242">
        <f t="shared" si="2264"/>
        <v>0</v>
      </c>
      <c r="CO207" s="1242">
        <f t="shared" si="2264"/>
        <v>0</v>
      </c>
      <c r="CP207" s="1242">
        <f t="shared" si="2264"/>
        <v>0</v>
      </c>
      <c r="CQ207" s="1242">
        <f t="shared" si="2264"/>
        <v>0</v>
      </c>
      <c r="CR207" s="1243">
        <f t="shared" si="2264"/>
        <v>0</v>
      </c>
      <c r="CS207" s="1243">
        <f t="shared" si="2264"/>
        <v>0</v>
      </c>
      <c r="CT207" s="1243">
        <f t="shared" si="2264"/>
        <v>0</v>
      </c>
      <c r="CU207" s="1243">
        <f t="shared" si="2264"/>
        <v>0</v>
      </c>
      <c r="CV207" s="1243">
        <f t="shared" si="2264"/>
        <v>0</v>
      </c>
      <c r="CW207" s="1243">
        <f t="shared" si="2264"/>
        <v>0</v>
      </c>
      <c r="CX207" s="1243">
        <f t="shared" si="2264"/>
        <v>0</v>
      </c>
      <c r="CY207" s="1243">
        <f t="shared" si="2264"/>
        <v>0</v>
      </c>
      <c r="CZ207" s="1244">
        <f t="shared" si="2264"/>
        <v>0</v>
      </c>
      <c r="DA207" s="1244">
        <f t="shared" si="2264"/>
        <v>0</v>
      </c>
      <c r="DB207" s="1244">
        <f t="shared" si="2264"/>
        <v>0</v>
      </c>
      <c r="DC207" s="1244">
        <f t="shared" si="2264"/>
        <v>0</v>
      </c>
      <c r="DD207" s="1244">
        <f t="shared" si="2264"/>
        <v>0</v>
      </c>
      <c r="DE207" s="1244">
        <f t="shared" si="2264"/>
        <v>0</v>
      </c>
      <c r="DF207" s="1244">
        <f t="shared" si="2264"/>
        <v>0</v>
      </c>
      <c r="DG207" s="1244">
        <f t="shared" si="2264"/>
        <v>0</v>
      </c>
      <c r="DH207" s="1244">
        <f t="shared" si="2264"/>
        <v>0</v>
      </c>
      <c r="DI207" s="1244">
        <f t="shared" si="2264"/>
        <v>0</v>
      </c>
      <c r="DJ207" s="1244">
        <f t="shared" si="2264"/>
        <v>0</v>
      </c>
      <c r="DK207" s="1244">
        <f t="shared" si="2264"/>
        <v>0</v>
      </c>
      <c r="DL207" s="1244">
        <f t="shared" si="2264"/>
        <v>0</v>
      </c>
      <c r="DM207" s="1244">
        <f t="shared" si="2264"/>
        <v>0</v>
      </c>
      <c r="DN207" s="933"/>
      <c r="DT207" s="739"/>
      <c r="EM207" s="898"/>
      <c r="EN207" s="898"/>
      <c r="EO207" s="898"/>
      <c r="EP207" s="898"/>
      <c r="EQ207" s="898"/>
      <c r="ER207" s="898"/>
      <c r="ES207" s="898"/>
      <c r="ET207" s="898"/>
      <c r="EU207" s="898"/>
      <c r="EV207" s="898"/>
      <c r="EW207" s="898"/>
      <c r="EX207" s="898"/>
      <c r="EY207" s="898"/>
      <c r="EZ207" s="1348" t="str">
        <f t="shared" si="2125"/>
        <v>FloraBloom</v>
      </c>
      <c r="FA207" s="1224">
        <f t="shared" si="2126"/>
        <v>0</v>
      </c>
      <c r="FB207" s="1224">
        <f t="shared" si="2127"/>
        <v>0</v>
      </c>
      <c r="FC207" s="1224">
        <f t="shared" si="2128"/>
        <v>0</v>
      </c>
      <c r="FD207" s="544">
        <f t="shared" si="2129"/>
        <v>0</v>
      </c>
      <c r="FE207" s="544">
        <f t="shared" si="2130"/>
        <v>0</v>
      </c>
      <c r="FF207" s="324">
        <f t="shared" si="2131"/>
        <v>0</v>
      </c>
      <c r="FG207" s="549">
        <f t="shared" si="2132"/>
        <v>0</v>
      </c>
      <c r="FH207" s="549">
        <f t="shared" si="2133"/>
        <v>0</v>
      </c>
      <c r="FI207" s="549">
        <f t="shared" si="2134"/>
        <v>0</v>
      </c>
      <c r="FJ207" s="549">
        <f t="shared" si="2135"/>
        <v>0</v>
      </c>
      <c r="FK207" s="549">
        <f t="shared" si="2136"/>
        <v>0</v>
      </c>
      <c r="FL207" s="549">
        <f t="shared" si="2137"/>
        <v>0</v>
      </c>
      <c r="FM207" s="549">
        <f t="shared" si="2138"/>
        <v>0</v>
      </c>
      <c r="FN207" s="549">
        <f t="shared" si="2139"/>
        <v>0</v>
      </c>
      <c r="FO207" s="1203">
        <f t="shared" si="2140"/>
        <v>0</v>
      </c>
      <c r="FP207" s="544">
        <f t="shared" si="2141"/>
        <v>0</v>
      </c>
      <c r="FQ207" s="324">
        <f t="shared" si="2142"/>
        <v>0</v>
      </c>
      <c r="FR207" s="548">
        <f t="shared" si="2143"/>
        <v>0</v>
      </c>
      <c r="FS207" s="548">
        <f t="shared" si="2144"/>
        <v>0</v>
      </c>
      <c r="FT207" s="548">
        <f t="shared" si="2215"/>
        <v>0</v>
      </c>
      <c r="FU207" s="548">
        <f t="shared" si="2145"/>
        <v>0</v>
      </c>
      <c r="FV207" s="928">
        <f t="shared" si="2146"/>
        <v>0</v>
      </c>
      <c r="FW207" s="928">
        <f t="shared" si="2147"/>
        <v>0</v>
      </c>
      <c r="FX207" s="928">
        <f t="shared" si="2148"/>
        <v>0</v>
      </c>
      <c r="FY207" s="928">
        <f t="shared" si="2149"/>
        <v>0</v>
      </c>
      <c r="FZ207" s="928">
        <f t="shared" si="2150"/>
        <v>0</v>
      </c>
      <c r="GA207" s="928">
        <f t="shared" si="2151"/>
        <v>0</v>
      </c>
      <c r="GB207" s="928">
        <f t="shared" si="2152"/>
        <v>0</v>
      </c>
      <c r="GC207" s="928">
        <f t="shared" si="2153"/>
        <v>0</v>
      </c>
      <c r="GD207" s="326">
        <f t="shared" si="2154"/>
        <v>0</v>
      </c>
      <c r="GE207" s="326">
        <f t="shared" si="2155"/>
        <v>0</v>
      </c>
      <c r="GF207" s="326">
        <f t="shared" si="2156"/>
        <v>0</v>
      </c>
      <c r="GG207" s="326">
        <f t="shared" si="2157"/>
        <v>0</v>
      </c>
      <c r="GH207" s="326">
        <f t="shared" si="2158"/>
        <v>0</v>
      </c>
      <c r="GI207" s="326">
        <f t="shared" si="2159"/>
        <v>0</v>
      </c>
      <c r="GJ207" s="326">
        <f t="shared" si="2160"/>
        <v>0</v>
      </c>
      <c r="GK207" s="326">
        <f t="shared" si="2161"/>
        <v>0</v>
      </c>
      <c r="GL207" s="326">
        <f t="shared" si="2162"/>
        <v>0</v>
      </c>
      <c r="GM207" s="326">
        <f t="shared" si="2163"/>
        <v>0</v>
      </c>
      <c r="GN207" s="326">
        <f t="shared" si="2164"/>
        <v>0</v>
      </c>
      <c r="GO207" s="326">
        <f t="shared" si="2165"/>
        <v>0</v>
      </c>
      <c r="GP207" s="326">
        <f t="shared" si="2166"/>
        <v>0</v>
      </c>
      <c r="GQ207" s="326">
        <f t="shared" si="2167"/>
        <v>0</v>
      </c>
      <c r="GR207" s="898"/>
      <c r="GS207" s="898"/>
      <c r="GT207" s="898"/>
      <c r="GU207" s="898"/>
      <c r="GV207" s="898"/>
      <c r="GW207" s="898"/>
      <c r="GX207" s="898"/>
      <c r="GY207" s="898"/>
      <c r="GZ207" s="1375"/>
      <c r="HA207" s="1225">
        <f t="shared" si="2168"/>
        <v>0</v>
      </c>
      <c r="HB207" s="1225">
        <f t="shared" si="2169"/>
        <v>0</v>
      </c>
      <c r="HC207" s="1225">
        <f t="shared" si="2170"/>
        <v>0</v>
      </c>
      <c r="HD207" s="542">
        <f t="shared" si="2171"/>
        <v>0</v>
      </c>
      <c r="HE207" s="542">
        <f t="shared" si="2172"/>
        <v>0</v>
      </c>
      <c r="HF207" s="321">
        <f t="shared" si="2173"/>
        <v>0</v>
      </c>
      <c r="HG207" s="547">
        <f t="shared" si="2174"/>
        <v>0</v>
      </c>
      <c r="HH207" s="547">
        <f t="shared" si="2175"/>
        <v>0</v>
      </c>
      <c r="HI207" s="547">
        <f t="shared" si="2176"/>
        <v>0</v>
      </c>
      <c r="HJ207" s="547">
        <f t="shared" si="2177"/>
        <v>0</v>
      </c>
      <c r="HK207" s="547">
        <f t="shared" si="2178"/>
        <v>0</v>
      </c>
      <c r="HL207" s="547">
        <f t="shared" si="2179"/>
        <v>0</v>
      </c>
      <c r="HM207" s="547">
        <f t="shared" si="2180"/>
        <v>0</v>
      </c>
      <c r="HN207" s="547">
        <f t="shared" si="2181"/>
        <v>0</v>
      </c>
      <c r="HO207" s="1225">
        <f t="shared" si="2182"/>
        <v>0</v>
      </c>
      <c r="HP207" s="542">
        <f t="shared" si="2183"/>
        <v>0</v>
      </c>
      <c r="HQ207" s="321">
        <f t="shared" si="2184"/>
        <v>0</v>
      </c>
      <c r="HR207" s="547">
        <f t="shared" si="2185"/>
        <v>0</v>
      </c>
      <c r="HS207" s="547">
        <f t="shared" si="2186"/>
        <v>0</v>
      </c>
      <c r="HT207" s="547">
        <f t="shared" si="2187"/>
        <v>0</v>
      </c>
      <c r="HU207" s="547">
        <f t="shared" si="2188"/>
        <v>0</v>
      </c>
      <c r="HV207" s="931">
        <f t="shared" si="2189"/>
        <v>0</v>
      </c>
      <c r="HW207" s="931">
        <f t="shared" si="2190"/>
        <v>0</v>
      </c>
      <c r="HX207" s="931">
        <f t="shared" si="2191"/>
        <v>0</v>
      </c>
      <c r="HY207" s="931">
        <f t="shared" si="2192"/>
        <v>0</v>
      </c>
      <c r="HZ207" s="931">
        <f t="shared" si="2193"/>
        <v>0</v>
      </c>
      <c r="IA207" s="931">
        <f t="shared" si="2194"/>
        <v>0</v>
      </c>
      <c r="IB207" s="931">
        <f t="shared" si="2195"/>
        <v>0</v>
      </c>
      <c r="IC207" s="931">
        <f t="shared" si="2196"/>
        <v>0</v>
      </c>
      <c r="ID207" s="1226">
        <f t="shared" si="2197"/>
        <v>0</v>
      </c>
      <c r="IE207" s="1226">
        <f t="shared" si="2198"/>
        <v>0</v>
      </c>
      <c r="IF207" s="1226">
        <f t="shared" si="2199"/>
        <v>0</v>
      </c>
      <c r="IG207" s="1226">
        <f t="shared" si="2200"/>
        <v>0</v>
      </c>
      <c r="IH207" s="1226">
        <f t="shared" si="2201"/>
        <v>0</v>
      </c>
      <c r="II207" s="1226">
        <f t="shared" si="2202"/>
        <v>0</v>
      </c>
      <c r="IJ207" s="1226">
        <f t="shared" si="2203"/>
        <v>0</v>
      </c>
      <c r="IK207" s="1226">
        <f t="shared" si="2204"/>
        <v>0</v>
      </c>
      <c r="IL207" s="1226">
        <f t="shared" si="2205"/>
        <v>0</v>
      </c>
      <c r="IM207" s="1226">
        <f t="shared" si="2206"/>
        <v>0</v>
      </c>
      <c r="IN207" s="1226">
        <f t="shared" si="2207"/>
        <v>0</v>
      </c>
      <c r="IO207" s="1226">
        <f t="shared" si="2208"/>
        <v>0</v>
      </c>
      <c r="IP207" s="1226">
        <f t="shared" si="2209"/>
        <v>0</v>
      </c>
      <c r="IQ207" s="1226">
        <f t="shared" si="2210"/>
        <v>0</v>
      </c>
      <c r="IR207" s="902"/>
      <c r="IS207" s="902"/>
      <c r="IT207" s="902"/>
      <c r="IU207" s="902"/>
      <c r="IV207" s="902"/>
      <c r="IW207" s="902"/>
      <c r="IX207" s="902"/>
      <c r="IY207" s="902"/>
      <c r="IZ207" s="1365"/>
      <c r="JA207" s="1231">
        <f t="shared" ref="JA207:KQ207" si="2265">SUM(BW207*$DP$27)</f>
        <v>0</v>
      </c>
      <c r="JB207" s="1231">
        <f t="shared" si="2265"/>
        <v>0</v>
      </c>
      <c r="JC207" s="1231">
        <f t="shared" si="2265"/>
        <v>0</v>
      </c>
      <c r="JD207" s="942">
        <f t="shared" si="2265"/>
        <v>0</v>
      </c>
      <c r="JE207" s="942">
        <f t="shared" si="2265"/>
        <v>0</v>
      </c>
      <c r="JF207" s="943">
        <f t="shared" si="2265"/>
        <v>0</v>
      </c>
      <c r="JG207" s="944">
        <f t="shared" si="2265"/>
        <v>0</v>
      </c>
      <c r="JH207" s="944">
        <f t="shared" si="2265"/>
        <v>0</v>
      </c>
      <c r="JI207" s="944">
        <f t="shared" si="2265"/>
        <v>0</v>
      </c>
      <c r="JJ207" s="944">
        <f t="shared" si="2265"/>
        <v>0</v>
      </c>
      <c r="JK207" s="944">
        <f t="shared" si="2265"/>
        <v>0</v>
      </c>
      <c r="JL207" s="944">
        <f t="shared" si="2265"/>
        <v>0</v>
      </c>
      <c r="JM207" s="944">
        <f t="shared" si="2265"/>
        <v>0</v>
      </c>
      <c r="JN207" s="944">
        <f t="shared" si="2265"/>
        <v>0</v>
      </c>
      <c r="JO207" s="1231">
        <f t="shared" si="2265"/>
        <v>0</v>
      </c>
      <c r="JP207" s="942">
        <f t="shared" si="2265"/>
        <v>0</v>
      </c>
      <c r="JQ207" s="943">
        <f t="shared" si="2265"/>
        <v>0</v>
      </c>
      <c r="JR207" s="944">
        <f t="shared" si="2265"/>
        <v>0</v>
      </c>
      <c r="JS207" s="944">
        <f t="shared" si="2265"/>
        <v>0</v>
      </c>
      <c r="JT207" s="944">
        <f t="shared" si="2265"/>
        <v>0</v>
      </c>
      <c r="JU207" s="944">
        <f t="shared" si="2265"/>
        <v>0</v>
      </c>
      <c r="JV207" s="945">
        <f t="shared" si="2265"/>
        <v>0</v>
      </c>
      <c r="JW207" s="945">
        <f t="shared" si="2265"/>
        <v>0</v>
      </c>
      <c r="JX207" s="945">
        <f t="shared" si="2265"/>
        <v>0</v>
      </c>
      <c r="JY207" s="945">
        <f t="shared" si="2265"/>
        <v>0</v>
      </c>
      <c r="JZ207" s="945">
        <f t="shared" si="2265"/>
        <v>0</v>
      </c>
      <c r="KA207" s="945">
        <f t="shared" si="2265"/>
        <v>0</v>
      </c>
      <c r="KB207" s="945">
        <f t="shared" si="2265"/>
        <v>0</v>
      </c>
      <c r="KC207" s="945">
        <f t="shared" si="2265"/>
        <v>0</v>
      </c>
      <c r="KD207" s="946">
        <f t="shared" si="2265"/>
        <v>0</v>
      </c>
      <c r="KE207" s="946">
        <f t="shared" si="2265"/>
        <v>0</v>
      </c>
      <c r="KF207" s="946">
        <f t="shared" si="2265"/>
        <v>0</v>
      </c>
      <c r="KG207" s="946">
        <f t="shared" si="2265"/>
        <v>0</v>
      </c>
      <c r="KH207" s="946">
        <f t="shared" si="2265"/>
        <v>0</v>
      </c>
      <c r="KI207" s="946">
        <f t="shared" si="2265"/>
        <v>0</v>
      </c>
      <c r="KJ207" s="946">
        <f t="shared" si="2265"/>
        <v>0</v>
      </c>
      <c r="KK207" s="946">
        <f t="shared" si="2265"/>
        <v>0</v>
      </c>
      <c r="KL207" s="946">
        <f t="shared" si="2265"/>
        <v>0</v>
      </c>
      <c r="KM207" s="946">
        <f t="shared" si="2265"/>
        <v>0</v>
      </c>
      <c r="KN207" s="946">
        <f t="shared" si="2265"/>
        <v>0</v>
      </c>
      <c r="KO207" s="946">
        <f t="shared" si="2265"/>
        <v>0</v>
      </c>
      <c r="KP207" s="946">
        <f t="shared" si="2265"/>
        <v>0</v>
      </c>
      <c r="KQ207" s="946">
        <f t="shared" si="2265"/>
        <v>0</v>
      </c>
      <c r="KR207" s="898"/>
      <c r="KS207" s="898"/>
      <c r="KT207" s="898"/>
      <c r="KU207" s="898"/>
      <c r="KV207" s="898"/>
      <c r="KW207" s="898"/>
      <c r="KX207" s="898"/>
      <c r="KY207" s="898"/>
      <c r="KZ207" s="1363"/>
      <c r="LA207" s="1217">
        <f t="shared" ref="LA207:MM207" si="2266">SUM(JA207/$DO$27)</f>
        <v>0</v>
      </c>
      <c r="LB207" s="1217">
        <f t="shared" si="2266"/>
        <v>0</v>
      </c>
      <c r="LC207" s="1217">
        <f t="shared" si="2266"/>
        <v>0</v>
      </c>
      <c r="LD207" s="545">
        <f t="shared" si="2266"/>
        <v>0</v>
      </c>
      <c r="LE207" s="545">
        <f t="shared" si="2266"/>
        <v>0</v>
      </c>
      <c r="LF207" s="329">
        <f t="shared" si="2266"/>
        <v>0</v>
      </c>
      <c r="LG207" s="550">
        <f t="shared" si="2266"/>
        <v>0</v>
      </c>
      <c r="LH207" s="550">
        <f t="shared" si="2266"/>
        <v>0</v>
      </c>
      <c r="LI207" s="550">
        <f t="shared" si="2266"/>
        <v>0</v>
      </c>
      <c r="LJ207" s="550">
        <f t="shared" si="2266"/>
        <v>0</v>
      </c>
      <c r="LK207" s="550">
        <f t="shared" si="2266"/>
        <v>0</v>
      </c>
      <c r="LL207" s="550">
        <f t="shared" si="2266"/>
        <v>0</v>
      </c>
      <c r="LM207" s="550">
        <f t="shared" si="2266"/>
        <v>0</v>
      </c>
      <c r="LN207" s="550">
        <f t="shared" si="2266"/>
        <v>0</v>
      </c>
      <c r="LO207" s="1217">
        <f t="shared" si="2266"/>
        <v>0</v>
      </c>
      <c r="LP207" s="1217">
        <f t="shared" si="2266"/>
        <v>0</v>
      </c>
      <c r="LQ207" s="1217">
        <f t="shared" si="2266"/>
        <v>0</v>
      </c>
      <c r="LR207" s="550">
        <f t="shared" si="2266"/>
        <v>0</v>
      </c>
      <c r="LS207" s="550">
        <f t="shared" si="2266"/>
        <v>0</v>
      </c>
      <c r="LT207" s="550">
        <f t="shared" si="2266"/>
        <v>0</v>
      </c>
      <c r="LU207" s="550">
        <f t="shared" si="2266"/>
        <v>0</v>
      </c>
      <c r="LV207" s="932">
        <f t="shared" si="2266"/>
        <v>0</v>
      </c>
      <c r="LW207" s="932">
        <f t="shared" si="2266"/>
        <v>0</v>
      </c>
      <c r="LX207" s="932">
        <f t="shared" si="2266"/>
        <v>0</v>
      </c>
      <c r="LY207" s="932">
        <f t="shared" si="2266"/>
        <v>0</v>
      </c>
      <c r="LZ207" s="932">
        <f t="shared" si="2266"/>
        <v>0</v>
      </c>
      <c r="MA207" s="932">
        <f t="shared" si="2266"/>
        <v>0</v>
      </c>
      <c r="MB207" s="932">
        <f t="shared" si="2266"/>
        <v>0</v>
      </c>
      <c r="MC207" s="932">
        <f t="shared" si="2266"/>
        <v>0</v>
      </c>
      <c r="MD207" s="932">
        <f t="shared" si="2266"/>
        <v>0</v>
      </c>
      <c r="ME207" s="327">
        <f t="shared" si="2266"/>
        <v>0</v>
      </c>
      <c r="MF207" s="327">
        <f t="shared" si="2266"/>
        <v>0</v>
      </c>
      <c r="MG207" s="327">
        <f t="shared" si="2266"/>
        <v>0</v>
      </c>
      <c r="MH207" s="327">
        <f t="shared" si="2266"/>
        <v>0</v>
      </c>
      <c r="MI207" s="327">
        <f t="shared" si="2266"/>
        <v>0</v>
      </c>
      <c r="MJ207" s="327">
        <f t="shared" si="2266"/>
        <v>0</v>
      </c>
      <c r="MK207" s="327">
        <f t="shared" si="2266"/>
        <v>0</v>
      </c>
      <c r="ML207" s="327">
        <f t="shared" si="2266"/>
        <v>0</v>
      </c>
      <c r="MM207" s="327">
        <f t="shared" si="2266"/>
        <v>0</v>
      </c>
      <c r="MN207" s="327">
        <f t="shared" ref="MN207:MP207" si="2267">SUM(KN207/$DO$27)</f>
        <v>0</v>
      </c>
      <c r="MO207" s="327">
        <f t="shared" si="2267"/>
        <v>0</v>
      </c>
      <c r="MP207" s="327">
        <f t="shared" si="2267"/>
        <v>0</v>
      </c>
      <c r="MQ207" s="327">
        <f>SUM(KQ207/$DO$27)</f>
        <v>0</v>
      </c>
    </row>
    <row r="208" spans="1:355" s="317" customFormat="1" ht="15" hidden="1" customHeight="1" outlineLevel="1" thickTop="1" thickBot="1" x14ac:dyDescent="0.3">
      <c r="A208" s="381"/>
      <c r="B208" s="1904" t="s">
        <v>1254</v>
      </c>
      <c r="C208" s="1905"/>
      <c r="D208" s="657"/>
      <c r="E208" s="822"/>
      <c r="F208" s="823"/>
      <c r="G208" s="658"/>
      <c r="H208" s="659"/>
      <c r="I208" s="660"/>
      <c r="J208" s="822"/>
      <c r="K208" s="824"/>
      <c r="L208" s="879"/>
      <c r="M208" s="825"/>
      <c r="N208" s="826"/>
      <c r="O208" s="1538"/>
      <c r="P208" s="827"/>
      <c r="Q208" s="825"/>
      <c r="R208" s="826"/>
      <c r="S208" s="1538"/>
      <c r="T208" s="827"/>
      <c r="U208" s="825"/>
      <c r="V208" s="826"/>
      <c r="W208" s="1538"/>
      <c r="X208" s="827"/>
      <c r="Y208" s="825"/>
      <c r="Z208" s="826"/>
      <c r="AA208" s="1538"/>
      <c r="AB208" s="827"/>
      <c r="AC208" s="825"/>
      <c r="AD208" s="826"/>
      <c r="AE208" s="1538"/>
      <c r="AF208" s="827"/>
      <c r="AG208" s="825"/>
      <c r="AH208" s="826"/>
      <c r="AI208" s="1538"/>
      <c r="AJ208" s="827"/>
      <c r="AK208" s="825"/>
      <c r="AL208" s="826"/>
      <c r="AM208" s="1538"/>
      <c r="AN208" s="827"/>
      <c r="AO208" s="825"/>
      <c r="AP208" s="826"/>
      <c r="AQ208" s="1538"/>
      <c r="AR208" s="827"/>
      <c r="AS208" s="825"/>
      <c r="AT208" s="826"/>
      <c r="AU208" s="1538"/>
      <c r="AV208" s="827"/>
      <c r="AW208" s="825"/>
      <c r="AX208" s="826"/>
      <c r="AY208" s="1538"/>
      <c r="AZ208" s="827"/>
      <c r="BA208" s="825"/>
      <c r="BB208" s="828"/>
      <c r="BC208" s="824"/>
      <c r="BD208" s="827"/>
      <c r="BE208" s="825"/>
      <c r="BF208" s="824"/>
      <c r="BG208" s="827"/>
      <c r="BH208" s="827"/>
      <c r="BI208" s="827"/>
      <c r="BJ208" s="827"/>
      <c r="BK208" s="828"/>
      <c r="BL208" s="1588"/>
      <c r="BM208" s="1588"/>
      <c r="BN208" s="1588"/>
      <c r="BO208" s="1588"/>
      <c r="BP208" s="1589"/>
      <c r="BQ208" s="1484"/>
      <c r="BR208" s="734">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5.4382483487450459</v>
      </c>
      <c r="BS208" s="692">
        <f t="shared" si="2247"/>
        <v>5.1064121532364597</v>
      </c>
      <c r="BT208" s="637">
        <f>$BT$28</f>
        <v>1</v>
      </c>
      <c r="BU208" s="1162" t="str">
        <f>$BU$28</f>
        <v>**Water RO</v>
      </c>
      <c r="BV208" s="1156" t="str">
        <f>$BV$28</f>
        <v>H2O</v>
      </c>
      <c r="BW208" s="1239">
        <f>BW$28</f>
        <v>0</v>
      </c>
      <c r="BX208" s="1239">
        <f t="shared" ref="BX208:DM208" si="2268">BX$28</f>
        <v>0</v>
      </c>
      <c r="BY208" s="1239">
        <f t="shared" si="2268"/>
        <v>0</v>
      </c>
      <c r="BZ208" s="1240">
        <f t="shared" si="2268"/>
        <v>0</v>
      </c>
      <c r="CA208" s="1240">
        <f t="shared" si="2268"/>
        <v>0</v>
      </c>
      <c r="CB208" s="1241">
        <f t="shared" si="2268"/>
        <v>0</v>
      </c>
      <c r="CC208" s="1242">
        <f t="shared" si="2268"/>
        <v>0</v>
      </c>
      <c r="CD208" s="1242">
        <f t="shared" si="2268"/>
        <v>0</v>
      </c>
      <c r="CE208" s="1242">
        <f t="shared" si="2268"/>
        <v>0</v>
      </c>
      <c r="CF208" s="1242">
        <f t="shared" si="2268"/>
        <v>0</v>
      </c>
      <c r="CG208" s="1242">
        <f t="shared" si="2268"/>
        <v>3.0000000000000001E-3</v>
      </c>
      <c r="CH208" s="1242">
        <f t="shared" si="2268"/>
        <v>0</v>
      </c>
      <c r="CI208" s="1242">
        <f t="shared" si="2268"/>
        <v>0</v>
      </c>
      <c r="CJ208" s="1242">
        <f t="shared" si="2268"/>
        <v>0</v>
      </c>
      <c r="CK208" s="1239">
        <f t="shared" si="2268"/>
        <v>0</v>
      </c>
      <c r="CL208" s="1240">
        <f t="shared" si="2268"/>
        <v>0</v>
      </c>
      <c r="CM208" s="1241">
        <f t="shared" si="2268"/>
        <v>0</v>
      </c>
      <c r="CN208" s="1242">
        <f t="shared" si="2268"/>
        <v>4.0000000000000002E-4</v>
      </c>
      <c r="CO208" s="1242">
        <f t="shared" si="2268"/>
        <v>1.256E-3</v>
      </c>
      <c r="CP208" s="1242">
        <f t="shared" si="2268"/>
        <v>0</v>
      </c>
      <c r="CQ208" s="1242">
        <f t="shared" si="2268"/>
        <v>0</v>
      </c>
      <c r="CR208" s="1243">
        <f t="shared" si="2268"/>
        <v>0</v>
      </c>
      <c r="CS208" s="1243">
        <f t="shared" si="2268"/>
        <v>7.4980000000000001E-4</v>
      </c>
      <c r="CT208" s="1243">
        <f t="shared" si="2268"/>
        <v>7.9978999999999998E-4</v>
      </c>
      <c r="CU208" s="1243">
        <f t="shared" si="2268"/>
        <v>3.9999999999999998E-6</v>
      </c>
      <c r="CV208" s="1243">
        <f t="shared" si="2268"/>
        <v>4.4988E-4</v>
      </c>
      <c r="CW208" s="1243">
        <f t="shared" si="2268"/>
        <v>1.3496E-4</v>
      </c>
      <c r="CX208" s="1243">
        <f t="shared" si="2268"/>
        <v>2.2994000000000001E-4</v>
      </c>
      <c r="CY208" s="1243">
        <f t="shared" si="2268"/>
        <v>9.6492000000000001E-3</v>
      </c>
      <c r="CZ208" s="1244">
        <f t="shared" si="2268"/>
        <v>4.6543000000000001E-3</v>
      </c>
      <c r="DA208" s="1244">
        <f t="shared" si="2268"/>
        <v>0</v>
      </c>
      <c r="DB208" s="1244">
        <f t="shared" si="2268"/>
        <v>0</v>
      </c>
      <c r="DC208" s="1244">
        <f t="shared" si="2268"/>
        <v>0</v>
      </c>
      <c r="DD208" s="1244">
        <f t="shared" si="2268"/>
        <v>0</v>
      </c>
      <c r="DE208" s="1244">
        <f t="shared" si="2268"/>
        <v>0</v>
      </c>
      <c r="DF208" s="1244">
        <f t="shared" si="2268"/>
        <v>0</v>
      </c>
      <c r="DG208" s="1244">
        <f t="shared" si="2268"/>
        <v>0</v>
      </c>
      <c r="DH208" s="1244">
        <f t="shared" si="2268"/>
        <v>0</v>
      </c>
      <c r="DI208" s="1244">
        <f t="shared" si="2268"/>
        <v>0</v>
      </c>
      <c r="DJ208" s="1244">
        <f t="shared" si="2268"/>
        <v>0</v>
      </c>
      <c r="DK208" s="1244">
        <f t="shared" si="2268"/>
        <v>0</v>
      </c>
      <c r="DL208" s="1244">
        <f t="shared" si="2268"/>
        <v>0</v>
      </c>
      <c r="DM208" s="1244">
        <f t="shared" si="2268"/>
        <v>0</v>
      </c>
      <c r="DN208" s="933"/>
      <c r="DT208" s="739"/>
      <c r="EM208" s="898"/>
      <c r="EN208" s="898"/>
      <c r="EO208" s="898"/>
      <c r="EP208" s="898"/>
      <c r="EQ208" s="898"/>
      <c r="ER208" s="898"/>
      <c r="ES208" s="898"/>
      <c r="ET208" s="898"/>
      <c r="EU208" s="898"/>
      <c r="EV208" s="898"/>
      <c r="EW208" s="898"/>
      <c r="EX208" s="898"/>
      <c r="EY208" s="898"/>
      <c r="EZ208" s="1348" t="str">
        <f t="shared" si="2125"/>
        <v>**Water RO</v>
      </c>
      <c r="FA208" s="1224">
        <f t="shared" si="2126"/>
        <v>0</v>
      </c>
      <c r="FB208" s="1224">
        <f t="shared" si="2127"/>
        <v>0</v>
      </c>
      <c r="FC208" s="1224">
        <f t="shared" si="2128"/>
        <v>0</v>
      </c>
      <c r="FD208" s="544">
        <f t="shared" si="2129"/>
        <v>0</v>
      </c>
      <c r="FE208" s="544">
        <f t="shared" si="2130"/>
        <v>0</v>
      </c>
      <c r="FF208" s="324">
        <f t="shared" si="2131"/>
        <v>0</v>
      </c>
      <c r="FG208" s="549">
        <f t="shared" si="2132"/>
        <v>0</v>
      </c>
      <c r="FH208" s="549">
        <f t="shared" si="2133"/>
        <v>0</v>
      </c>
      <c r="FI208" s="549">
        <f t="shared" si="2134"/>
        <v>0</v>
      </c>
      <c r="FJ208" s="549">
        <f t="shared" si="2135"/>
        <v>0</v>
      </c>
      <c r="FK208" s="549">
        <f t="shared" si="2136"/>
        <v>9.9989999999999996E-4</v>
      </c>
      <c r="FL208" s="549">
        <f t="shared" si="2137"/>
        <v>0</v>
      </c>
      <c r="FM208" s="549">
        <f t="shared" si="2138"/>
        <v>0</v>
      </c>
      <c r="FN208" s="549">
        <f t="shared" si="2139"/>
        <v>0</v>
      </c>
      <c r="FO208" s="1203">
        <f t="shared" si="2140"/>
        <v>0</v>
      </c>
      <c r="FP208" s="544">
        <f t="shared" si="2141"/>
        <v>0</v>
      </c>
      <c r="FQ208" s="324">
        <f t="shared" si="2142"/>
        <v>0</v>
      </c>
      <c r="FR208" s="549">
        <f t="shared" si="2143"/>
        <v>4.0000000000000002E-4</v>
      </c>
      <c r="FS208" s="549">
        <f t="shared" si="2144"/>
        <v>1.256E-3</v>
      </c>
      <c r="FT208" s="549">
        <f t="shared" si="2215"/>
        <v>9.9989999999999996E-4</v>
      </c>
      <c r="FU208" s="549">
        <f t="shared" si="2145"/>
        <v>0</v>
      </c>
      <c r="FV208" s="929">
        <f t="shared" si="2146"/>
        <v>0</v>
      </c>
      <c r="FW208" s="929">
        <f t="shared" si="2147"/>
        <v>7.4980000000000001E-4</v>
      </c>
      <c r="FX208" s="929">
        <f t="shared" si="2148"/>
        <v>7.9978999999999998E-4</v>
      </c>
      <c r="FY208" s="929">
        <f t="shared" si="2149"/>
        <v>3.9999999999999998E-6</v>
      </c>
      <c r="FZ208" s="929">
        <f t="shared" si="2150"/>
        <v>4.4988E-4</v>
      </c>
      <c r="GA208" s="929">
        <f t="shared" si="2151"/>
        <v>1.3496E-4</v>
      </c>
      <c r="GB208" s="929">
        <f t="shared" si="2152"/>
        <v>2.2994000000000001E-4</v>
      </c>
      <c r="GC208" s="929">
        <f t="shared" si="2153"/>
        <v>9.6492000000000001E-3</v>
      </c>
      <c r="GD208" s="325">
        <f t="shared" si="2154"/>
        <v>4.6543000000000001E-3</v>
      </c>
      <c r="GE208" s="325">
        <f t="shared" si="2155"/>
        <v>0</v>
      </c>
      <c r="GF208" s="325">
        <f t="shared" si="2156"/>
        <v>0</v>
      </c>
      <c r="GG208" s="325">
        <f t="shared" si="2157"/>
        <v>0</v>
      </c>
      <c r="GH208" s="325">
        <f t="shared" si="2158"/>
        <v>0</v>
      </c>
      <c r="GI208" s="325">
        <f t="shared" si="2159"/>
        <v>0</v>
      </c>
      <c r="GJ208" s="325">
        <f t="shared" si="2160"/>
        <v>0</v>
      </c>
      <c r="GK208" s="325">
        <f t="shared" si="2161"/>
        <v>0</v>
      </c>
      <c r="GL208" s="325">
        <f t="shared" si="2162"/>
        <v>0</v>
      </c>
      <c r="GM208" s="325">
        <f t="shared" si="2163"/>
        <v>0</v>
      </c>
      <c r="GN208" s="325">
        <f t="shared" si="2164"/>
        <v>0</v>
      </c>
      <c r="GO208" s="325">
        <f t="shared" si="2165"/>
        <v>0</v>
      </c>
      <c r="GP208" s="325">
        <f t="shared" si="2166"/>
        <v>0</v>
      </c>
      <c r="GQ208" s="325">
        <f t="shared" si="2167"/>
        <v>0</v>
      </c>
      <c r="GR208" s="898"/>
      <c r="GS208" s="898"/>
      <c r="GT208" s="898"/>
      <c r="GU208" s="898"/>
      <c r="GV208" s="898"/>
      <c r="GW208" s="898"/>
      <c r="GX208" s="898"/>
      <c r="GY208" s="898"/>
      <c r="GZ208" s="1375"/>
      <c r="HA208" s="1225">
        <f t="shared" si="2168"/>
        <v>0</v>
      </c>
      <c r="HB208" s="1225">
        <f t="shared" si="2169"/>
        <v>0</v>
      </c>
      <c r="HC208" s="1225">
        <f t="shared" si="2170"/>
        <v>0</v>
      </c>
      <c r="HD208" s="542">
        <f t="shared" si="2171"/>
        <v>0</v>
      </c>
      <c r="HE208" s="542">
        <f t="shared" si="2172"/>
        <v>0</v>
      </c>
      <c r="HF208" s="321">
        <f t="shared" si="2173"/>
        <v>0</v>
      </c>
      <c r="HG208" s="547">
        <f t="shared" si="2174"/>
        <v>0</v>
      </c>
      <c r="HH208" s="547">
        <f t="shared" si="2175"/>
        <v>0</v>
      </c>
      <c r="HI208" s="547">
        <f t="shared" si="2176"/>
        <v>0</v>
      </c>
      <c r="HJ208" s="547">
        <f t="shared" si="2177"/>
        <v>0</v>
      </c>
      <c r="HK208" s="547">
        <f t="shared" si="2178"/>
        <v>2.6417437252311755E-4</v>
      </c>
      <c r="HL208" s="547">
        <f t="shared" si="2179"/>
        <v>0</v>
      </c>
      <c r="HM208" s="547">
        <f t="shared" si="2180"/>
        <v>0</v>
      </c>
      <c r="HN208" s="547">
        <f t="shared" si="2181"/>
        <v>0</v>
      </c>
      <c r="HO208" s="1225">
        <f t="shared" si="2182"/>
        <v>0</v>
      </c>
      <c r="HP208" s="542">
        <f t="shared" si="2183"/>
        <v>0</v>
      </c>
      <c r="HQ208" s="321">
        <f t="shared" si="2184"/>
        <v>0</v>
      </c>
      <c r="HR208" s="547">
        <f t="shared" si="2185"/>
        <v>1.0568031704095113E-4</v>
      </c>
      <c r="HS208" s="547">
        <f t="shared" si="2186"/>
        <v>3.3183619550858649E-4</v>
      </c>
      <c r="HT208" s="547">
        <f t="shared" si="2187"/>
        <v>0</v>
      </c>
      <c r="HU208" s="547">
        <f t="shared" si="2188"/>
        <v>0</v>
      </c>
      <c r="HV208" s="931">
        <f t="shared" si="2189"/>
        <v>0</v>
      </c>
      <c r="HW208" s="931">
        <f t="shared" si="2190"/>
        <v>1.9809775429326288E-4</v>
      </c>
      <c r="HX208" s="931">
        <f t="shared" si="2191"/>
        <v>2.1130515191545573E-4</v>
      </c>
      <c r="HY208" s="931">
        <f t="shared" si="2192"/>
        <v>1.0568031704095113E-6</v>
      </c>
      <c r="HZ208" s="931">
        <f t="shared" si="2193"/>
        <v>1.1885865257595773E-4</v>
      </c>
      <c r="IA208" s="931">
        <f t="shared" si="2194"/>
        <v>3.5656538969616908E-5</v>
      </c>
      <c r="IB208" s="931">
        <f t="shared" si="2195"/>
        <v>6.0750330250990752E-5</v>
      </c>
      <c r="IC208" s="931">
        <f t="shared" si="2196"/>
        <v>2.549326287978864E-3</v>
      </c>
      <c r="ID208" s="1226">
        <f t="shared" si="2197"/>
        <v>1.2296697490092471E-3</v>
      </c>
      <c r="IE208" s="1226">
        <f t="shared" si="2198"/>
        <v>0</v>
      </c>
      <c r="IF208" s="1226">
        <f t="shared" si="2199"/>
        <v>0</v>
      </c>
      <c r="IG208" s="1226">
        <f t="shared" si="2200"/>
        <v>0</v>
      </c>
      <c r="IH208" s="1226">
        <f t="shared" si="2201"/>
        <v>0</v>
      </c>
      <c r="II208" s="1226">
        <f t="shared" si="2202"/>
        <v>0</v>
      </c>
      <c r="IJ208" s="1226">
        <f t="shared" si="2203"/>
        <v>0</v>
      </c>
      <c r="IK208" s="1226">
        <f t="shared" si="2204"/>
        <v>0</v>
      </c>
      <c r="IL208" s="1226">
        <f t="shared" si="2205"/>
        <v>0</v>
      </c>
      <c r="IM208" s="1226">
        <f t="shared" si="2206"/>
        <v>0</v>
      </c>
      <c r="IN208" s="1226">
        <f t="shared" si="2207"/>
        <v>0</v>
      </c>
      <c r="IO208" s="1226">
        <f t="shared" si="2208"/>
        <v>0</v>
      </c>
      <c r="IP208" s="1226">
        <f t="shared" si="2209"/>
        <v>0</v>
      </c>
      <c r="IQ208" s="1226">
        <f t="shared" si="2210"/>
        <v>0</v>
      </c>
      <c r="IR208" s="902"/>
      <c r="IS208" s="902"/>
      <c r="IT208" s="902"/>
      <c r="IU208" s="902"/>
      <c r="IV208" s="902"/>
      <c r="IW208" s="902"/>
      <c r="IX208" s="902"/>
      <c r="IY208" s="902"/>
      <c r="IZ208" s="1365"/>
      <c r="JA208" s="1231">
        <f t="shared" ref="JA208:KQ208" si="2269">SUM(BW208*$DP$28)</f>
        <v>0</v>
      </c>
      <c r="JB208" s="1231">
        <f t="shared" si="2269"/>
        <v>0</v>
      </c>
      <c r="JC208" s="1231">
        <f t="shared" si="2269"/>
        <v>0</v>
      </c>
      <c r="JD208" s="942">
        <f t="shared" si="2269"/>
        <v>0</v>
      </c>
      <c r="JE208" s="942">
        <f t="shared" si="2269"/>
        <v>0</v>
      </c>
      <c r="JF208" s="943">
        <f t="shared" si="2269"/>
        <v>0</v>
      </c>
      <c r="JG208" s="944">
        <f t="shared" si="2269"/>
        <v>0</v>
      </c>
      <c r="JH208" s="944">
        <f t="shared" si="2269"/>
        <v>0</v>
      </c>
      <c r="JI208" s="944">
        <f t="shared" si="2269"/>
        <v>0</v>
      </c>
      <c r="JJ208" s="944">
        <f t="shared" si="2269"/>
        <v>0</v>
      </c>
      <c r="JK208" s="944">
        <f t="shared" si="2269"/>
        <v>3</v>
      </c>
      <c r="JL208" s="944">
        <f t="shared" si="2269"/>
        <v>0</v>
      </c>
      <c r="JM208" s="944">
        <f t="shared" si="2269"/>
        <v>0</v>
      </c>
      <c r="JN208" s="944">
        <f t="shared" si="2269"/>
        <v>0</v>
      </c>
      <c r="JO208" s="1231">
        <f t="shared" si="2269"/>
        <v>0</v>
      </c>
      <c r="JP208" s="942">
        <f t="shared" si="2269"/>
        <v>0</v>
      </c>
      <c r="JQ208" s="943">
        <f t="shared" si="2269"/>
        <v>0</v>
      </c>
      <c r="JR208" s="944">
        <f t="shared" si="2269"/>
        <v>0.4</v>
      </c>
      <c r="JS208" s="944">
        <f t="shared" si="2269"/>
        <v>1.256</v>
      </c>
      <c r="JT208" s="944">
        <f t="shared" si="2269"/>
        <v>0</v>
      </c>
      <c r="JU208" s="944">
        <f t="shared" si="2269"/>
        <v>0</v>
      </c>
      <c r="JV208" s="945">
        <f t="shared" si="2269"/>
        <v>0</v>
      </c>
      <c r="JW208" s="945">
        <f t="shared" si="2269"/>
        <v>0.74980000000000002</v>
      </c>
      <c r="JX208" s="945">
        <f t="shared" si="2269"/>
        <v>0.79979</v>
      </c>
      <c r="JY208" s="945">
        <f t="shared" si="2269"/>
        <v>4.0000000000000001E-3</v>
      </c>
      <c r="JZ208" s="945">
        <f t="shared" si="2269"/>
        <v>0.44988</v>
      </c>
      <c r="KA208" s="945">
        <f t="shared" si="2269"/>
        <v>0.13496</v>
      </c>
      <c r="KB208" s="945">
        <f t="shared" si="2269"/>
        <v>0.22994000000000001</v>
      </c>
      <c r="KC208" s="945">
        <f t="shared" si="2269"/>
        <v>9.6492000000000004</v>
      </c>
      <c r="KD208" s="946">
        <f t="shared" si="2269"/>
        <v>4.6543000000000001</v>
      </c>
      <c r="KE208" s="946">
        <f t="shared" si="2269"/>
        <v>0</v>
      </c>
      <c r="KF208" s="946">
        <f t="shared" si="2269"/>
        <v>0</v>
      </c>
      <c r="KG208" s="946">
        <f t="shared" si="2269"/>
        <v>0</v>
      </c>
      <c r="KH208" s="946">
        <f t="shared" si="2269"/>
        <v>0</v>
      </c>
      <c r="KI208" s="946">
        <f t="shared" si="2269"/>
        <v>0</v>
      </c>
      <c r="KJ208" s="946">
        <f t="shared" si="2269"/>
        <v>0</v>
      </c>
      <c r="KK208" s="946">
        <f t="shared" si="2269"/>
        <v>0</v>
      </c>
      <c r="KL208" s="946">
        <f t="shared" si="2269"/>
        <v>0</v>
      </c>
      <c r="KM208" s="946">
        <f t="shared" si="2269"/>
        <v>0</v>
      </c>
      <c r="KN208" s="946">
        <f t="shared" si="2269"/>
        <v>0</v>
      </c>
      <c r="KO208" s="946">
        <f t="shared" si="2269"/>
        <v>0</v>
      </c>
      <c r="KP208" s="946">
        <f t="shared" si="2269"/>
        <v>0</v>
      </c>
      <c r="KQ208" s="946">
        <f t="shared" si="2269"/>
        <v>0</v>
      </c>
      <c r="KR208" s="898"/>
      <c r="KS208" s="898"/>
      <c r="KT208" s="898"/>
      <c r="KU208" s="898"/>
      <c r="KV208" s="898"/>
      <c r="KW208" s="898"/>
      <c r="KX208" s="898"/>
      <c r="KY208" s="898"/>
      <c r="KZ208" s="1363"/>
      <c r="LA208" s="1217">
        <f t="shared" ref="LA208:MM208" si="2270">SUM(JA208/$DO$28)</f>
        <v>0</v>
      </c>
      <c r="LB208" s="1217">
        <f t="shared" si="2270"/>
        <v>0</v>
      </c>
      <c r="LC208" s="1217">
        <f t="shared" si="2270"/>
        <v>0</v>
      </c>
      <c r="LD208" s="545">
        <f t="shared" si="2270"/>
        <v>0</v>
      </c>
      <c r="LE208" s="545">
        <f t="shared" si="2270"/>
        <v>0</v>
      </c>
      <c r="LF208" s="329">
        <f t="shared" si="2270"/>
        <v>0</v>
      </c>
      <c r="LG208" s="550">
        <f t="shared" si="2270"/>
        <v>0</v>
      </c>
      <c r="LH208" s="550">
        <f t="shared" si="2270"/>
        <v>0</v>
      </c>
      <c r="LI208" s="550">
        <f t="shared" si="2270"/>
        <v>0</v>
      </c>
      <c r="LJ208" s="550">
        <f t="shared" si="2270"/>
        <v>0</v>
      </c>
      <c r="LK208" s="550">
        <f t="shared" si="2270"/>
        <v>3</v>
      </c>
      <c r="LL208" s="550">
        <f t="shared" si="2270"/>
        <v>0</v>
      </c>
      <c r="LM208" s="550">
        <f t="shared" si="2270"/>
        <v>0</v>
      </c>
      <c r="LN208" s="550">
        <f t="shared" si="2270"/>
        <v>0</v>
      </c>
      <c r="LO208" s="1217">
        <f t="shared" si="2270"/>
        <v>0</v>
      </c>
      <c r="LP208" s="1217">
        <f t="shared" si="2270"/>
        <v>0</v>
      </c>
      <c r="LQ208" s="1217">
        <f t="shared" si="2270"/>
        <v>0</v>
      </c>
      <c r="LR208" s="550">
        <f t="shared" si="2270"/>
        <v>0.4</v>
      </c>
      <c r="LS208" s="550">
        <f t="shared" si="2270"/>
        <v>1.256</v>
      </c>
      <c r="LT208" s="550">
        <f t="shared" si="2270"/>
        <v>0</v>
      </c>
      <c r="LU208" s="550">
        <f t="shared" si="2270"/>
        <v>0</v>
      </c>
      <c r="LV208" s="932">
        <f t="shared" si="2270"/>
        <v>0</v>
      </c>
      <c r="LW208" s="932">
        <f t="shared" si="2270"/>
        <v>0.74980000000000002</v>
      </c>
      <c r="LX208" s="932">
        <f t="shared" si="2270"/>
        <v>0.79979</v>
      </c>
      <c r="LY208" s="932">
        <f t="shared" si="2270"/>
        <v>4.0000000000000001E-3</v>
      </c>
      <c r="LZ208" s="932">
        <f t="shared" si="2270"/>
        <v>0.44988</v>
      </c>
      <c r="MA208" s="932">
        <f t="shared" si="2270"/>
        <v>0.13496</v>
      </c>
      <c r="MB208" s="932">
        <f t="shared" si="2270"/>
        <v>0.22994000000000001</v>
      </c>
      <c r="MC208" s="932">
        <f t="shared" si="2270"/>
        <v>9.6492000000000004</v>
      </c>
      <c r="MD208" s="932">
        <f t="shared" si="2270"/>
        <v>4.6543000000000001</v>
      </c>
      <c r="ME208" s="327">
        <f t="shared" si="2270"/>
        <v>0</v>
      </c>
      <c r="MF208" s="327">
        <f t="shared" si="2270"/>
        <v>0</v>
      </c>
      <c r="MG208" s="327">
        <f t="shared" si="2270"/>
        <v>0</v>
      </c>
      <c r="MH208" s="327">
        <f t="shared" si="2270"/>
        <v>0</v>
      </c>
      <c r="MI208" s="327">
        <f t="shared" si="2270"/>
        <v>0</v>
      </c>
      <c r="MJ208" s="327">
        <f t="shared" si="2270"/>
        <v>0</v>
      </c>
      <c r="MK208" s="327">
        <f t="shared" si="2270"/>
        <v>0</v>
      </c>
      <c r="ML208" s="327">
        <f t="shared" si="2270"/>
        <v>0</v>
      </c>
      <c r="MM208" s="327">
        <f t="shared" si="2270"/>
        <v>0</v>
      </c>
      <c r="MN208" s="327">
        <f t="shared" ref="MN208:MP208" si="2271">SUM(KN208/$DO$28)</f>
        <v>0</v>
      </c>
      <c r="MO208" s="327">
        <f t="shared" si="2271"/>
        <v>0</v>
      </c>
      <c r="MP208" s="327">
        <f t="shared" si="2271"/>
        <v>0</v>
      </c>
      <c r="MQ208" s="327">
        <f>SUM(KQ208/$DO$28)</f>
        <v>0</v>
      </c>
    </row>
    <row r="209" spans="1:355" s="317" customFormat="1" ht="3.75" customHeight="1" collapsed="1" thickTop="1" thickBot="1" x14ac:dyDescent="0.3">
      <c r="A209" s="382"/>
      <c r="B209" s="319"/>
      <c r="C209" s="319"/>
      <c r="D209" s="756"/>
      <c r="E209" s="756"/>
      <c r="F209" s="756"/>
      <c r="G209" s="756"/>
      <c r="H209" s="756"/>
      <c r="I209" s="756"/>
      <c r="J209" s="756"/>
      <c r="K209" s="756"/>
      <c r="L209" s="756"/>
      <c r="M209" s="857"/>
      <c r="N209" s="858"/>
      <c r="O209" s="1541"/>
      <c r="P209" s="756"/>
      <c r="Q209" s="857"/>
      <c r="R209" s="858"/>
      <c r="S209" s="1541"/>
      <c r="T209" s="756"/>
      <c r="U209" s="857"/>
      <c r="V209" s="858"/>
      <c r="W209" s="1541"/>
      <c r="X209" s="756"/>
      <c r="Y209" s="857"/>
      <c r="Z209" s="858"/>
      <c r="AA209" s="1541"/>
      <c r="AB209" s="756"/>
      <c r="AC209" s="857"/>
      <c r="AD209" s="858"/>
      <c r="AE209" s="1541"/>
      <c r="AF209" s="756"/>
      <c r="AG209" s="857"/>
      <c r="AH209" s="858"/>
      <c r="AI209" s="1541"/>
      <c r="AJ209" s="756"/>
      <c r="AK209" s="857"/>
      <c r="AL209" s="858"/>
      <c r="AM209" s="1541"/>
      <c r="AN209" s="756"/>
      <c r="AO209" s="857"/>
      <c r="AP209" s="858"/>
      <c r="AQ209" s="1541"/>
      <c r="AR209" s="756"/>
      <c r="AS209" s="857"/>
      <c r="AT209" s="858"/>
      <c r="AU209" s="1541"/>
      <c r="AV209" s="756"/>
      <c r="AW209" s="857"/>
      <c r="AX209" s="858"/>
      <c r="AY209" s="1541"/>
      <c r="AZ209" s="756"/>
      <c r="BA209" s="857"/>
      <c r="BB209" s="756"/>
      <c r="BC209" s="757"/>
      <c r="BD209" s="756"/>
      <c r="BE209" s="857"/>
      <c r="BF209" s="756"/>
      <c r="BG209" s="756"/>
      <c r="BH209" s="756"/>
      <c r="BI209" s="756"/>
      <c r="BJ209" s="756"/>
      <c r="BK209" s="757"/>
      <c r="BL209" s="1538"/>
      <c r="BM209" s="1538"/>
      <c r="BN209" s="1538"/>
      <c r="BO209" s="1538"/>
      <c r="BP209" s="1538"/>
      <c r="BQ209" s="1484"/>
      <c r="BR209" s="323"/>
      <c r="BS209" s="697"/>
      <c r="BT209" s="686"/>
      <c r="BU209" s="1149"/>
      <c r="BV209" s="1149"/>
      <c r="BW209" s="686"/>
      <c r="BX209" s="686"/>
      <c r="BY209" s="686"/>
      <c r="BZ209" s="686"/>
      <c r="CA209" s="686"/>
      <c r="CB209" s="686"/>
      <c r="CC209" s="686"/>
      <c r="CD209" s="686"/>
      <c r="CE209" s="686"/>
      <c r="CF209" s="686"/>
      <c r="CG209" s="686"/>
      <c r="CH209" s="686"/>
      <c r="CI209" s="686"/>
      <c r="CJ209" s="686"/>
      <c r="CK209" s="686"/>
      <c r="CL209" s="686"/>
      <c r="CM209" s="686"/>
      <c r="CN209" s="686"/>
      <c r="CO209" s="686"/>
      <c r="CP209" s="686"/>
      <c r="CQ209" s="686"/>
      <c r="CR209" s="686"/>
      <c r="CS209" s="686"/>
      <c r="CT209" s="686"/>
      <c r="CU209" s="686"/>
      <c r="CV209" s="686"/>
      <c r="CW209" s="686"/>
      <c r="CX209" s="686"/>
      <c r="CY209" s="686"/>
      <c r="CZ209" s="686"/>
      <c r="DA209" s="686"/>
      <c r="DB209" s="686"/>
      <c r="DC209" s="686"/>
      <c r="DD209" s="686"/>
      <c r="DE209" s="686"/>
      <c r="DF209" s="686"/>
      <c r="DG209" s="686"/>
      <c r="DH209" s="686"/>
      <c r="DI209" s="686"/>
      <c r="DJ209" s="686"/>
      <c r="DK209" s="686"/>
      <c r="DL209" s="686"/>
      <c r="DM209" s="686"/>
      <c r="DN209" s="933"/>
      <c r="DT209" s="218"/>
      <c r="EM209" s="900"/>
      <c r="EN209" s="900"/>
      <c r="EO209" s="900"/>
      <c r="EP209" s="900"/>
      <c r="EQ209" s="900"/>
      <c r="ER209" s="900"/>
      <c r="ES209" s="900"/>
      <c r="ET209" s="900"/>
      <c r="EU209" s="900"/>
      <c r="EV209" s="900"/>
      <c r="EW209" s="900"/>
      <c r="EX209" s="900"/>
      <c r="EY209" s="900"/>
      <c r="EZ209" s="1347"/>
      <c r="FA209" s="686"/>
      <c r="FB209" s="686"/>
      <c r="FC209" s="686"/>
      <c r="FD209" s="686"/>
      <c r="FE209" s="686"/>
      <c r="FF209" s="686"/>
      <c r="FG209" s="686"/>
      <c r="FH209" s="686"/>
      <c r="FI209" s="686"/>
      <c r="FJ209" s="686"/>
      <c r="FK209" s="686"/>
      <c r="FL209" s="686"/>
      <c r="FM209" s="686"/>
      <c r="FN209" s="686"/>
      <c r="FO209" s="686"/>
      <c r="FP209" s="686"/>
      <c r="FQ209" s="686"/>
      <c r="FR209" s="686"/>
      <c r="FS209" s="686"/>
      <c r="FT209" s="686"/>
      <c r="FU209" s="686"/>
      <c r="FV209" s="686"/>
      <c r="FW209" s="686"/>
      <c r="FX209" s="686"/>
      <c r="FY209" s="686"/>
      <c r="FZ209" s="686"/>
      <c r="GA209" s="686"/>
      <c r="GB209" s="686"/>
      <c r="GC209" s="686"/>
      <c r="GD209" s="686"/>
      <c r="GE209" s="686"/>
      <c r="GF209" s="686"/>
      <c r="GG209" s="686"/>
      <c r="GH209" s="686"/>
      <c r="GI209" s="686"/>
      <c r="GJ209" s="686"/>
      <c r="GK209" s="686"/>
      <c r="GL209" s="686"/>
      <c r="GM209" s="686"/>
      <c r="GN209" s="686"/>
      <c r="GO209" s="686"/>
      <c r="GP209" s="686"/>
      <c r="GQ209" s="686"/>
      <c r="GR209" s="900"/>
      <c r="GS209" s="900"/>
      <c r="GT209" s="900"/>
      <c r="GU209" s="900"/>
      <c r="GV209" s="900"/>
      <c r="GW209" s="900"/>
      <c r="GX209" s="900"/>
      <c r="GY209" s="900"/>
      <c r="GZ209" s="1375"/>
      <c r="HA209" s="686"/>
      <c r="HB209" s="686"/>
      <c r="HC209" s="686"/>
      <c r="HD209" s="686"/>
      <c r="HE209" s="686"/>
      <c r="HF209" s="686"/>
      <c r="HG209" s="686"/>
      <c r="HH209" s="686"/>
      <c r="HI209" s="686"/>
      <c r="HJ209" s="686"/>
      <c r="HK209" s="686"/>
      <c r="HL209" s="686"/>
      <c r="HM209" s="686"/>
      <c r="HN209" s="686"/>
      <c r="HO209" s="686"/>
      <c r="HP209" s="686"/>
      <c r="HQ209" s="686"/>
      <c r="HR209" s="686"/>
      <c r="HS209" s="686"/>
      <c r="HT209" s="686"/>
      <c r="HU209" s="686"/>
      <c r="HV209" s="686"/>
      <c r="HW209" s="686"/>
      <c r="HX209" s="686"/>
      <c r="HY209" s="686"/>
      <c r="HZ209" s="686"/>
      <c r="IA209" s="686"/>
      <c r="IB209" s="686"/>
      <c r="IC209" s="686"/>
      <c r="ID209" s="686"/>
      <c r="IE209" s="686"/>
      <c r="IF209" s="686"/>
      <c r="IG209" s="686"/>
      <c r="IH209" s="686"/>
      <c r="II209" s="686"/>
      <c r="IJ209" s="686"/>
      <c r="IK209" s="686"/>
      <c r="IL209" s="686"/>
      <c r="IM209" s="686"/>
      <c r="IN209" s="686"/>
      <c r="IO209" s="686"/>
      <c r="IP209" s="686"/>
      <c r="IQ209" s="686"/>
      <c r="IR209" s="900"/>
      <c r="IS209" s="900"/>
      <c r="IT209" s="900"/>
      <c r="IU209" s="900"/>
      <c r="IV209" s="900"/>
      <c r="IW209" s="900"/>
      <c r="IX209" s="900"/>
      <c r="IY209" s="900"/>
      <c r="IZ209" s="1363"/>
      <c r="JA209" s="686"/>
      <c r="JB209" s="686"/>
      <c r="JC209" s="686"/>
      <c r="JD209" s="686"/>
      <c r="JE209" s="686"/>
      <c r="JF209" s="686"/>
      <c r="JG209" s="686"/>
      <c r="JH209" s="686"/>
      <c r="JI209" s="686"/>
      <c r="JJ209" s="686"/>
      <c r="JK209" s="686"/>
      <c r="JL209" s="686"/>
      <c r="JM209" s="686"/>
      <c r="JN209" s="686"/>
      <c r="JO209" s="686"/>
      <c r="JP209" s="686"/>
      <c r="JQ209" s="686"/>
      <c r="JR209" s="686"/>
      <c r="JS209" s="686"/>
      <c r="JT209" s="686"/>
      <c r="JU209" s="686"/>
      <c r="JV209" s="686"/>
      <c r="JW209" s="686"/>
      <c r="JX209" s="686"/>
      <c r="JY209" s="686"/>
      <c r="JZ209" s="686"/>
      <c r="KA209" s="686"/>
      <c r="KB209" s="686"/>
      <c r="KC209" s="686"/>
      <c r="KD209" s="686"/>
      <c r="KE209" s="686"/>
      <c r="KF209" s="686"/>
      <c r="KG209" s="686"/>
      <c r="KH209" s="686"/>
      <c r="KI209" s="686"/>
      <c r="KJ209" s="686"/>
      <c r="KK209" s="686"/>
      <c r="KL209" s="686"/>
      <c r="KM209" s="686"/>
      <c r="KN209" s="686"/>
      <c r="KO209" s="686"/>
      <c r="KP209" s="686"/>
      <c r="KQ209" s="686"/>
      <c r="KR209" s="900"/>
      <c r="KS209" s="900"/>
      <c r="KT209" s="900"/>
      <c r="KU209" s="900"/>
      <c r="KV209" s="900"/>
      <c r="KW209" s="900"/>
      <c r="KX209" s="900"/>
      <c r="KY209" s="900"/>
      <c r="KZ209" s="1363"/>
      <c r="LA209" s="686"/>
      <c r="LB209" s="686"/>
      <c r="LC209" s="686"/>
      <c r="LD209" s="686"/>
      <c r="LE209" s="686"/>
      <c r="LF209" s="686"/>
      <c r="LG209" s="686"/>
      <c r="LH209" s="686"/>
      <c r="LI209" s="686"/>
      <c r="LJ209" s="686"/>
      <c r="LK209" s="686"/>
      <c r="LL209" s="686"/>
      <c r="LM209" s="686"/>
      <c r="LN209" s="686"/>
      <c r="LO209" s="686"/>
      <c r="LP209" s="686"/>
      <c r="LQ209" s="686"/>
      <c r="LR209" s="686"/>
      <c r="LS209" s="686"/>
      <c r="LT209" s="686"/>
      <c r="LU209" s="686"/>
      <c r="LV209" s="686"/>
      <c r="LW209" s="686"/>
      <c r="LX209" s="686"/>
      <c r="LY209" s="686"/>
      <c r="LZ209" s="686"/>
      <c r="MA209" s="686"/>
      <c r="MB209" s="686"/>
      <c r="MC209" s="686"/>
      <c r="MD209" s="686"/>
      <c r="ME209" s="686"/>
      <c r="MF209" s="686"/>
      <c r="MG209" s="686"/>
      <c r="MH209" s="686"/>
      <c r="MI209" s="686"/>
      <c r="MJ209" s="686"/>
      <c r="MK209" s="686"/>
      <c r="ML209" s="686"/>
      <c r="MM209" s="686"/>
      <c r="MN209" s="686"/>
      <c r="MO209" s="686"/>
      <c r="MP209" s="686"/>
      <c r="MQ209" s="686"/>
    </row>
    <row r="210" spans="1:355" s="317" customFormat="1" ht="11.25" customHeight="1" thickTop="1" thickBot="1" x14ac:dyDescent="0.25">
      <c r="A210" s="379">
        <v>9</v>
      </c>
      <c r="B210" s="1906" t="s">
        <v>16</v>
      </c>
      <c r="C210" s="1907"/>
      <c r="D210" s="776">
        <v>8</v>
      </c>
      <c r="E210" s="661">
        <v>30</v>
      </c>
      <c r="F210" s="319"/>
      <c r="G210" s="1906" t="s">
        <v>16</v>
      </c>
      <c r="H210" s="1907"/>
      <c r="I210" s="776">
        <v>8</v>
      </c>
      <c r="J210" s="646">
        <v>1</v>
      </c>
      <c r="K210" s="319"/>
      <c r="L210" s="1940" t="s">
        <v>1316</v>
      </c>
      <c r="M210" s="1941"/>
      <c r="N210" s="1942"/>
      <c r="O210" s="1536">
        <f>SUM($BH$6,$N211)</f>
        <v>18.996702774108325</v>
      </c>
      <c r="P210" s="647">
        <v>50000</v>
      </c>
      <c r="Q210" s="623" t="s">
        <v>825</v>
      </c>
      <c r="R210" s="777">
        <f>(P210/64.55337)</f>
        <v>774.55290095621649</v>
      </c>
      <c r="S210" s="1536">
        <f>SUM($O210,$R211)</f>
        <v>167.49248585723035</v>
      </c>
      <c r="T210" s="1849" t="str">
        <f>IF($BN$5="ON","76F                25c",IF($BN$5="OFF","76F                25c"))</f>
        <v>76F                25c</v>
      </c>
      <c r="U210" s="1850"/>
      <c r="V210" s="1851"/>
      <c r="W210" s="1536">
        <f>SUM($S210,$V211)</f>
        <v>365.88880756793918</v>
      </c>
      <c r="X210" s="1849" t="str">
        <f>IF($BN$5="ON","64F                18c",IF($BN$5="OFF","64F                18c"))</f>
        <v>64F                18c</v>
      </c>
      <c r="Y210" s="1850"/>
      <c r="Z210" s="1851"/>
      <c r="AA210" s="1536">
        <f>SUM($W210,$Z211)</f>
        <v>459.03892352660938</v>
      </c>
      <c r="AB210" s="1849" t="str">
        <f>IF($BN$5="ON","55%                40%",IF($BN$5="OFF","55%                40%"))</f>
        <v>55%                40%</v>
      </c>
      <c r="AC210" s="1850"/>
      <c r="AD210" s="1851"/>
      <c r="AE210" s="1536">
        <f>SUM($AA210,$AD211)</f>
        <v>741.21991766847145</v>
      </c>
      <c r="AF210" s="1939" t="s">
        <v>1359</v>
      </c>
      <c r="AG210" s="1850"/>
      <c r="AH210" s="1851"/>
      <c r="AI210" s="1536">
        <f>SUM($AE210,$AH211)</f>
        <v>812.82740673136141</v>
      </c>
      <c r="AJ210" s="1939" t="s">
        <v>11</v>
      </c>
      <c r="AK210" s="1850"/>
      <c r="AL210" s="1851"/>
      <c r="AM210" s="1536">
        <f>SUM($AI210,$AL211)</f>
        <v>829.97932637456745</v>
      </c>
      <c r="AN210" s="1939" t="s">
        <v>980</v>
      </c>
      <c r="AO210" s="1850"/>
      <c r="AP210" s="1851"/>
      <c r="AQ210" s="1536">
        <f>SUM($AM210,$AP211)</f>
        <v>829.97932637456745</v>
      </c>
      <c r="AR210" s="1849" t="str">
        <f>IF($BN$5="ON","68F                20c",IF($BN$5="OFF","68F                20c"))</f>
        <v>68F                20c</v>
      </c>
      <c r="AS210" s="1850"/>
      <c r="AT210" s="1851"/>
      <c r="AU210" s="1536">
        <f>SUM($AQ210,$AT211)</f>
        <v>829.97932637456745</v>
      </c>
      <c r="AV210" s="1849" t="str">
        <f>IF($BN$5="ON","1100 PPM co2",IF($BN$5="OFF","1100 PPM co2"))</f>
        <v>1100 PPM co2</v>
      </c>
      <c r="AW210" s="1850"/>
      <c r="AX210" s="1851"/>
      <c r="AY210" s="1536">
        <f>SUM($AU210,$AX211,$AX212)</f>
        <v>892.57087194920416</v>
      </c>
      <c r="AZ210" s="745">
        <f>EG$331</f>
        <v>0.5</v>
      </c>
      <c r="BA210" s="728">
        <f>(E210*AZ210)*(J210)</f>
        <v>15</v>
      </c>
      <c r="BB210" s="729">
        <f>IF($BI$6="ON",$BR225,IF($BI$6="OFF",$BS225))</f>
        <v>29.98678996036988</v>
      </c>
      <c r="BC210" s="894">
        <f>SUM($AY210,$BB210,$BB211,$BB212)</f>
        <v>922.55766190957399</v>
      </c>
      <c r="BD210" s="1937">
        <v>5.7</v>
      </c>
      <c r="BE210" s="1938"/>
      <c r="BF210" s="319"/>
      <c r="BG210" s="623">
        <v>1.7</v>
      </c>
      <c r="BH210" s="623">
        <v>2</v>
      </c>
      <c r="BI210" s="1014" t="str">
        <f>BG210*500&amp;"-"&amp;BH210*500</f>
        <v>850-1000</v>
      </c>
      <c r="BJ210" s="1014" t="str">
        <f>BG210*640&amp;"-"&amp;BH210*640</f>
        <v>1088-1280</v>
      </c>
      <c r="BK210" s="1014" t="str">
        <f>BG210*700&amp;"-"&amp;BH210*700</f>
        <v>1190-1400</v>
      </c>
      <c r="BL210" s="1591">
        <v>1</v>
      </c>
      <c r="BM210" s="1591">
        <v>1</v>
      </c>
      <c r="BN210" s="1591">
        <v>2</v>
      </c>
      <c r="BO210" s="1592">
        <v>0.25</v>
      </c>
      <c r="BP210" s="1592">
        <v>0.5</v>
      </c>
      <c r="BQ210" s="1484"/>
      <c r="BR210" s="921">
        <f>SUM($BR214:$BR228)</f>
        <v>922.55766190957399</v>
      </c>
      <c r="BS210" s="1293">
        <f>SUM($CK210:$DM210)</f>
        <v>635.28746755970189</v>
      </c>
      <c r="BT210" s="1288">
        <f>SUM($CK210:$DM210)/500</f>
        <v>1.2705749351194038</v>
      </c>
      <c r="BU210" s="1150" t="str">
        <f>$B210</f>
        <v>Mid Bloom</v>
      </c>
      <c r="BV210" s="1152">
        <f>SUM(CK210:DM210)</f>
        <v>635.28746755970189</v>
      </c>
      <c r="BW210" s="1247">
        <f t="shared" ref="BW210:CD210" si="2272">SUM(HA214:HA228)*1000</f>
        <v>8.459171903275287</v>
      </c>
      <c r="BX210" s="1247">
        <f t="shared" si="2272"/>
        <v>87.696643002003512</v>
      </c>
      <c r="BY210" s="1247">
        <f t="shared" si="2272"/>
        <v>0</v>
      </c>
      <c r="BZ210" s="1247">
        <f t="shared" si="2272"/>
        <v>103.83442552131902</v>
      </c>
      <c r="CA210" s="1247">
        <f t="shared" si="2272"/>
        <v>0</v>
      </c>
      <c r="CB210" s="1247">
        <f t="shared" si="2272"/>
        <v>205.70784251745977</v>
      </c>
      <c r="CC210" s="1247">
        <f t="shared" si="2272"/>
        <v>0</v>
      </c>
      <c r="CD210" s="1247">
        <f t="shared" si="2272"/>
        <v>0</v>
      </c>
      <c r="CE210" s="1247">
        <f t="shared" ref="CE210:CJ210" si="2273">SUM(HI214:HI228)*1000</f>
        <v>0</v>
      </c>
      <c r="CF210" s="1247">
        <f t="shared" si="2273"/>
        <v>0</v>
      </c>
      <c r="CG210" s="1247">
        <f t="shared" si="2273"/>
        <v>0.26417437252311754</v>
      </c>
      <c r="CH210" s="1247">
        <f t="shared" si="2273"/>
        <v>0</v>
      </c>
      <c r="CI210" s="1247">
        <f t="shared" si="2273"/>
        <v>0</v>
      </c>
      <c r="CJ210" s="1247">
        <f t="shared" si="2273"/>
        <v>27.097490092470281</v>
      </c>
      <c r="CK210" s="1202">
        <f>SUM(HO214:HO228)*1000+SUM(HA214:HA228)*1000+SUM(HB214:HB228)*1000+SUM(HC214:HC228)*1000</f>
        <v>96.155814905278802</v>
      </c>
      <c r="CL210" s="1202">
        <f>SUM(HP214:HP228)*1000+SUM(HD214:HD228)*1000+SUM(HE214:HE228)*1000</f>
        <v>103.83442552131902</v>
      </c>
      <c r="CM210" s="1202">
        <f>SUM(HQ214:HQ228)*1000+SUM(HF214:HF228)*1000</f>
        <v>205.70784251745977</v>
      </c>
      <c r="CN210" s="1202">
        <f>SUM(HR214:HR229)*1000+SUM(HG214:HG229)*1000+SUM(HH214:HH229)*1000</f>
        <v>58.527211460102002</v>
      </c>
      <c r="CO210" s="1202">
        <f>SUM(HS214:HS228)*1000+SUM(HI214:HI228)*1000+SUM(HJ214:HJ228)*1000</f>
        <v>91.730652003580829</v>
      </c>
      <c r="CP210" s="1202">
        <f>SUM(HT214:HT229)*1000+SUM(HK214:HK229)*1000+SUM(HL214:HL229)*1000</f>
        <v>40.029011236386417</v>
      </c>
      <c r="CQ210" s="1202">
        <f>SUM(HU214:HU228)*1000+SUM(HM214:HM228)*1000+SUM(HN214:HN228)*1000</f>
        <v>27.097490092470281</v>
      </c>
      <c r="CR210" s="1202">
        <f t="shared" ref="CR210:DF210" si="2274">SUM(HV214:HV228)*1000</f>
        <v>6.1935366783643286E-3</v>
      </c>
      <c r="CS210" s="1202">
        <f t="shared" si="2274"/>
        <v>2.0260740704547078</v>
      </c>
      <c r="CT210" s="1202">
        <f t="shared" si="2274"/>
        <v>0.83065881975188849</v>
      </c>
      <c r="CU210" s="1202">
        <f t="shared" si="2274"/>
        <v>1.5061574141129293E-2</v>
      </c>
      <c r="CV210" s="1202">
        <f t="shared" si="2274"/>
        <v>0.30466475292688749</v>
      </c>
      <c r="CW210" s="1202">
        <f t="shared" si="2274"/>
        <v>0.17617192247085325</v>
      </c>
      <c r="CX210" s="1202">
        <f t="shared" si="2274"/>
        <v>0.18462106381827731</v>
      </c>
      <c r="CY210" s="1202">
        <f t="shared" si="2274"/>
        <v>2.5493262879788641</v>
      </c>
      <c r="CZ210" s="1202">
        <f t="shared" si="2274"/>
        <v>1.229669749009247</v>
      </c>
      <c r="DA210" s="1202">
        <f t="shared" si="2274"/>
        <v>0.37729012172666271</v>
      </c>
      <c r="DB210" s="1202">
        <f t="shared" si="2274"/>
        <v>3.9948365829881931</v>
      </c>
      <c r="DC210" s="1202">
        <f t="shared" si="2274"/>
        <v>0.51045134115960256</v>
      </c>
      <c r="DD210" s="1202">
        <f t="shared" si="2274"/>
        <v>0</v>
      </c>
      <c r="DE210" s="1202">
        <f t="shared" si="2274"/>
        <v>0</v>
      </c>
      <c r="DF210" s="1202">
        <f t="shared" si="2274"/>
        <v>0</v>
      </c>
      <c r="DG210" s="1202">
        <f>SUM(IK214:IK228)*1000</f>
        <v>0</v>
      </c>
      <c r="DH210" s="1202">
        <f>SUM(IL214:IL228)*1000</f>
        <v>0</v>
      </c>
      <c r="DI210" s="1202">
        <f>SUM(IM214:IM228)*1000</f>
        <v>0</v>
      </c>
      <c r="DJ210" s="1202">
        <f t="shared" ref="DJ210:DL210" si="2275">SUM(IN214:IN228)*1000</f>
        <v>0</v>
      </c>
      <c r="DK210" s="1202">
        <f t="shared" si="2275"/>
        <v>0</v>
      </c>
      <c r="DL210" s="1202">
        <f t="shared" si="2275"/>
        <v>0</v>
      </c>
      <c r="DM210" s="1202">
        <f t="shared" ref="DM210" si="2276">SUM(IQ214:IQ228)*1000</f>
        <v>0</v>
      </c>
      <c r="DN210" s="933"/>
      <c r="DT210" s="894"/>
      <c r="EM210" s="618"/>
      <c r="EN210" s="618"/>
      <c r="EO210" s="618"/>
      <c r="EP210" s="618"/>
      <c r="EQ210" s="618"/>
      <c r="ER210" s="618"/>
      <c r="ES210" s="618"/>
      <c r="ET210" s="618"/>
      <c r="EU210" s="618"/>
      <c r="EV210" s="618"/>
      <c r="EW210" s="618"/>
      <c r="EX210" s="618"/>
      <c r="EY210" s="618"/>
      <c r="EZ210" s="1347"/>
      <c r="FA210" s="1223" t="s">
        <v>1872</v>
      </c>
      <c r="FB210" s="908"/>
      <c r="FC210" s="757"/>
      <c r="FD210" s="938"/>
      <c r="FE210" s="938"/>
      <c r="FF210" s="1080"/>
      <c r="FG210" s="319"/>
      <c r="FH210" s="319"/>
      <c r="FI210" s="319"/>
      <c r="FJ210" s="319"/>
      <c r="FK210" s="319"/>
      <c r="FL210" s="319"/>
      <c r="FM210" s="319"/>
      <c r="FN210" s="319"/>
      <c r="FO210" s="1841" t="s">
        <v>1873</v>
      </c>
      <c r="FP210" s="1842"/>
      <c r="FQ210" s="1842"/>
      <c r="FR210" s="1842"/>
      <c r="FS210" s="1842"/>
      <c r="FT210" s="1842"/>
      <c r="FU210" s="1842"/>
      <c r="FV210" s="319"/>
      <c r="FW210" s="319"/>
      <c r="FX210" s="319"/>
      <c r="FY210" s="319"/>
      <c r="FZ210" s="319"/>
      <c r="GA210" s="319"/>
      <c r="GB210" s="319"/>
      <c r="GC210" s="319"/>
      <c r="GD210" s="319"/>
      <c r="GE210" s="319"/>
      <c r="GF210" s="319"/>
      <c r="GG210" s="319"/>
      <c r="GH210" s="319"/>
      <c r="GI210" s="319"/>
      <c r="GJ210" s="319"/>
      <c r="GK210" s="319"/>
      <c r="GL210" s="319"/>
      <c r="GM210" s="319"/>
      <c r="GN210" s="319"/>
      <c r="GO210" s="319"/>
      <c r="GP210" s="319"/>
      <c r="GQ210" s="319"/>
      <c r="GR210" s="618"/>
      <c r="GS210" s="618"/>
      <c r="GT210" s="618"/>
      <c r="GU210" s="618"/>
      <c r="GV210" s="618"/>
      <c r="GW210" s="618"/>
      <c r="GX210" s="618"/>
      <c r="GY210" s="618"/>
      <c r="GZ210" s="1362"/>
      <c r="HA210" s="159" t="s">
        <v>1876</v>
      </c>
      <c r="HB210" s="159"/>
      <c r="HC210" s="159"/>
      <c r="HD210" s="159"/>
      <c r="HE210" s="159"/>
      <c r="HF210" s="159"/>
      <c r="HG210" s="159"/>
      <c r="HH210" s="159"/>
      <c r="HI210" s="756"/>
      <c r="HJ210" s="756"/>
      <c r="HK210" s="756"/>
      <c r="HL210" s="756"/>
      <c r="HM210" s="1213"/>
      <c r="HN210" s="1228">
        <f>SUM(HO210:IQ210)</f>
        <v>635.28746755970189</v>
      </c>
      <c r="HO210" s="1214">
        <f>SUM(HO214:HO228)*1000+SUM(HA214:HA228)*1000+SUM(HB214:HB228)*1000+SUM(HC214:HC228)*1000</f>
        <v>96.155814905278802</v>
      </c>
      <c r="HP210" s="1214">
        <f>SUM(HP214:HP228)*1000+SUM(HD214:HD228)*1000+SUM(HE214:HE228)*1000</f>
        <v>103.83442552131902</v>
      </c>
      <c r="HQ210" s="1214">
        <f>SUM(HQ214:HQ228)*1000+SUM(HF214:HF228)*1000</f>
        <v>205.70784251745977</v>
      </c>
      <c r="HR210" s="1214">
        <f>SUM(HR214:HR229)*1000+SUM(HG214:HG229)*1000+SUM(HH214:HH229)*1000</f>
        <v>58.527211460102002</v>
      </c>
      <c r="HS210" s="1214">
        <f>SUM(HS214:HS228)*1000+SUM(HI214:HI228)*1000+SUM(HJ214:HJ228)*1000</f>
        <v>91.730652003580829</v>
      </c>
      <c r="HT210" s="1214">
        <f>SUM(HT214:HT229)*1000+SUM(HK214:HK229)*1000+SUM(HL214:HL229)*1000</f>
        <v>40.029011236386417</v>
      </c>
      <c r="HU210" s="1214">
        <f>SUM(HU214:HU228)*1000+SUM(HM214:HM228)*1000+SUM(HN214:HN228)*1000</f>
        <v>27.097490092470281</v>
      </c>
      <c r="HV210" s="1214">
        <f t="shared" ref="HV210:IQ210" si="2277">SUM(HV214:HV228)*1000</f>
        <v>6.1935366783643286E-3</v>
      </c>
      <c r="HW210" s="1214">
        <f t="shared" si="2277"/>
        <v>2.0260740704547078</v>
      </c>
      <c r="HX210" s="1214">
        <f t="shared" si="2277"/>
        <v>0.83065881975188849</v>
      </c>
      <c r="HY210" s="1214">
        <f t="shared" si="2277"/>
        <v>1.5061574141129293E-2</v>
      </c>
      <c r="HZ210" s="1214">
        <f t="shared" si="2277"/>
        <v>0.30466475292688749</v>
      </c>
      <c r="IA210" s="1214">
        <f t="shared" si="2277"/>
        <v>0.17617192247085325</v>
      </c>
      <c r="IB210" s="1214">
        <f t="shared" si="2277"/>
        <v>0.18462106381827731</v>
      </c>
      <c r="IC210" s="1214">
        <f t="shared" si="2277"/>
        <v>2.5493262879788641</v>
      </c>
      <c r="ID210" s="1214">
        <f t="shared" si="2277"/>
        <v>1.229669749009247</v>
      </c>
      <c r="IE210" s="1214">
        <f t="shared" si="2277"/>
        <v>0.37729012172666271</v>
      </c>
      <c r="IF210" s="1214">
        <f t="shared" si="2277"/>
        <v>3.9948365829881931</v>
      </c>
      <c r="IG210" s="1214">
        <f t="shared" si="2277"/>
        <v>0.51045134115960256</v>
      </c>
      <c r="IH210" s="1214">
        <f t="shared" si="2277"/>
        <v>0</v>
      </c>
      <c r="II210" s="1214">
        <f t="shared" si="2277"/>
        <v>0</v>
      </c>
      <c r="IJ210" s="1214">
        <f t="shared" ref="IJ210" si="2278">SUM(IJ214:IJ228)*1000</f>
        <v>0</v>
      </c>
      <c r="IK210" s="1214">
        <f t="shared" si="2277"/>
        <v>0</v>
      </c>
      <c r="IL210" s="1214">
        <f t="shared" si="2277"/>
        <v>0</v>
      </c>
      <c r="IM210" s="1214">
        <f t="shared" si="2277"/>
        <v>0</v>
      </c>
      <c r="IN210" s="1214">
        <f t="shared" ref="IN210:IP210" si="2279">SUM(IN214:IN228)*1000</f>
        <v>0</v>
      </c>
      <c r="IO210" s="1214">
        <f t="shared" si="2279"/>
        <v>0</v>
      </c>
      <c r="IP210" s="1214">
        <f t="shared" si="2279"/>
        <v>0</v>
      </c>
      <c r="IQ210" s="1214">
        <f t="shared" si="2277"/>
        <v>0</v>
      </c>
      <c r="IR210" s="618"/>
      <c r="IS210" s="618"/>
      <c r="IT210" s="618"/>
      <c r="IU210" s="618"/>
      <c r="IV210" s="618"/>
      <c r="IW210" s="618"/>
      <c r="IX210" s="618"/>
      <c r="IY210" s="618"/>
      <c r="IZ210" s="1361"/>
      <c r="JA210" s="539" t="s">
        <v>1877</v>
      </c>
      <c r="JB210" s="319"/>
      <c r="JC210" s="319"/>
      <c r="JD210" s="319"/>
      <c r="JE210" s="319"/>
      <c r="JF210" s="319"/>
      <c r="JG210" s="319"/>
      <c r="JH210" s="319"/>
      <c r="JI210" s="319"/>
      <c r="JJ210" s="319"/>
      <c r="JK210" s="319"/>
      <c r="JL210" s="319"/>
      <c r="JM210" s="319"/>
      <c r="JN210" s="319"/>
      <c r="JO210" s="319"/>
      <c r="JP210" s="319"/>
      <c r="JQ210" s="319"/>
      <c r="JR210" s="319"/>
      <c r="JS210" s="319"/>
      <c r="JT210" s="319"/>
      <c r="JU210" s="319"/>
      <c r="JV210" s="319"/>
      <c r="JW210" s="319"/>
      <c r="JX210" s="319"/>
      <c r="JY210" s="319"/>
      <c r="JZ210" s="319"/>
      <c r="KA210" s="319"/>
      <c r="KB210" s="319"/>
      <c r="KC210" s="319"/>
      <c r="KD210" s="319"/>
      <c r="KE210" s="319"/>
      <c r="KF210" s="319"/>
      <c r="KG210" s="319"/>
      <c r="KH210" s="319"/>
      <c r="KI210" s="319"/>
      <c r="KJ210" s="319"/>
      <c r="KK210" s="319"/>
      <c r="KL210" s="319"/>
      <c r="KM210" s="319"/>
      <c r="KN210" s="319"/>
      <c r="KO210" s="319"/>
      <c r="KP210" s="319"/>
      <c r="KQ210" s="319"/>
      <c r="KR210" s="618"/>
      <c r="KS210" s="618"/>
      <c r="KT210" s="618"/>
      <c r="KU210" s="618"/>
      <c r="KV210" s="618"/>
      <c r="KW210" s="618"/>
      <c r="KX210" s="618"/>
      <c r="KY210" s="618"/>
      <c r="KZ210" s="1361"/>
      <c r="LA210" s="539" t="s">
        <v>1878</v>
      </c>
      <c r="LB210" s="319"/>
      <c r="LC210" s="319"/>
      <c r="LD210" s="319"/>
      <c r="LE210" s="319"/>
      <c r="LF210" s="319"/>
      <c r="LG210" s="319"/>
      <c r="LH210" s="319"/>
      <c r="LI210" s="319"/>
      <c r="LJ210" s="319"/>
      <c r="LK210" s="319"/>
      <c r="LL210" s="319"/>
      <c r="LM210" s="319"/>
      <c r="LN210" s="319"/>
      <c r="LO210" s="319"/>
      <c r="LP210" s="319"/>
      <c r="LQ210" s="319"/>
      <c r="LR210" s="319"/>
      <c r="LS210" s="319"/>
      <c r="LT210" s="319"/>
      <c r="LU210" s="319"/>
      <c r="LV210" s="319"/>
      <c r="LW210" s="319"/>
      <c r="LX210" s="319"/>
      <c r="LY210" s="319"/>
      <c r="LZ210" s="319"/>
      <c r="MA210" s="319"/>
      <c r="MB210" s="319"/>
      <c r="MC210" s="319"/>
      <c r="MD210" s="319"/>
      <c r="ME210" s="319"/>
      <c r="MF210" s="319"/>
      <c r="MG210" s="319"/>
      <c r="MH210" s="319"/>
      <c r="MI210" s="319"/>
      <c r="MJ210" s="319"/>
      <c r="MK210" s="319"/>
      <c r="ML210" s="319"/>
      <c r="MM210" s="319"/>
      <c r="MN210" s="319"/>
      <c r="MO210" s="319"/>
      <c r="MP210" s="319"/>
      <c r="MQ210" s="319"/>
    </row>
    <row r="211" spans="1:355" s="317" customFormat="1" ht="12.75" customHeight="1" thickTop="1" thickBot="1" x14ac:dyDescent="0.25">
      <c r="A211" s="379">
        <v>5</v>
      </c>
      <c r="B211" s="1887" t="s">
        <v>17</v>
      </c>
      <c r="C211" s="1888"/>
      <c r="D211" s="1889">
        <f>SUM(D191,D190)</f>
        <v>44309</v>
      </c>
      <c r="E211" s="1890"/>
      <c r="F211" s="319"/>
      <c r="G211" s="1887" t="s">
        <v>17</v>
      </c>
      <c r="H211" s="1888"/>
      <c r="I211" s="1889">
        <f>SUM(I191,I190)</f>
        <v>44381</v>
      </c>
      <c r="J211" s="1890"/>
      <c r="K211" s="753"/>
      <c r="L211" s="603">
        <f>EG$320</f>
        <v>0.5</v>
      </c>
      <c r="M211" s="731">
        <f>(E210*L211)*(J210)</f>
        <v>15</v>
      </c>
      <c r="N211" s="729">
        <f>IF($BI$6="ON",$BR214,IF($BI$6="OFF",$BS214))</f>
        <v>13.558454425363278</v>
      </c>
      <c r="O211" s="1536">
        <f>$BS214</f>
        <v>27.116908850726553</v>
      </c>
      <c r="P211" s="671">
        <f>EG$321</f>
        <v>1.8</v>
      </c>
      <c r="Q211" s="731">
        <f>(E210*P211)*(J210)</f>
        <v>54</v>
      </c>
      <c r="R211" s="729">
        <f>IF($BI$6="ON",$BR215,IF($BI$6="OFF",$BS215))</f>
        <v>148.49578308312203</v>
      </c>
      <c r="S211" s="1536">
        <f>$BS215</f>
        <v>44.784442517132042</v>
      </c>
      <c r="T211" s="672">
        <f>EG$322</f>
        <v>3.8</v>
      </c>
      <c r="U211" s="731">
        <f>(E210*T211)*(J210)</f>
        <v>114</v>
      </c>
      <c r="V211" s="729">
        <f>IF($BI$6="ON",$BR216,IF($BI$6="OFF",$BS216))</f>
        <v>198.39632171070883</v>
      </c>
      <c r="W211" s="1536">
        <f>$BS216</f>
        <v>136.46095492706556</v>
      </c>
      <c r="X211" s="673">
        <f>EG$323</f>
        <v>2.8</v>
      </c>
      <c r="Y211" s="731">
        <f>(E210*X211)*(J210)</f>
        <v>84</v>
      </c>
      <c r="Z211" s="729">
        <f>IF($BI$6="ON",$BR217,IF($BI$6="OFF",$BS217))</f>
        <v>93.150115958670199</v>
      </c>
      <c r="AA211" s="1536">
        <f>$BS217</f>
        <v>66.535797113335846</v>
      </c>
      <c r="AB211" s="674">
        <f>EG$324</f>
        <v>6.8</v>
      </c>
      <c r="AC211" s="731">
        <f>(E210*AB211)*(J210)</f>
        <v>204</v>
      </c>
      <c r="AD211" s="729">
        <f>IF($BI$6="ON",$BR218,IF($BI$6="OFF",$BS218))</f>
        <v>282.18099414186213</v>
      </c>
      <c r="AE211" s="1536">
        <f>$BS218</f>
        <v>165.98882008344833</v>
      </c>
      <c r="AF211" s="675">
        <f>EG$325</f>
        <v>2</v>
      </c>
      <c r="AG211" s="731">
        <f>(E210*AF211)*(J210)</f>
        <v>60</v>
      </c>
      <c r="AH211" s="729">
        <f>IF($BI$6="ON",$BR219,IF($BI$6="OFF",$BS219))</f>
        <v>71.607489062889911</v>
      </c>
      <c r="AI211" s="1536">
        <f>$BS219</f>
        <v>79.563876736544344</v>
      </c>
      <c r="AJ211" s="677">
        <f>EG$326</f>
        <v>1.5</v>
      </c>
      <c r="AK211" s="731">
        <f>(E210*AJ211)*(J210)</f>
        <v>45</v>
      </c>
      <c r="AL211" s="729">
        <f>IF($BI$6="ON",$BR220,IF($BI$6="OFF",$BS220))</f>
        <v>17.151919643206096</v>
      </c>
      <c r="AM211" s="1536">
        <f>$BS220</f>
        <v>17.151919643206096</v>
      </c>
      <c r="AN211" s="676">
        <f>EG$327</f>
        <v>0</v>
      </c>
      <c r="AO211" s="728">
        <f>(E210*AN211)*(J210)</f>
        <v>0</v>
      </c>
      <c r="AP211" s="729">
        <f>IF($BI$6="ON",$BR221,IF($BI$6="OFF",$BS221))</f>
        <v>0</v>
      </c>
      <c r="AQ211" s="1536">
        <f>$BS221</f>
        <v>0</v>
      </c>
      <c r="AR211" s="1736">
        <f>EG$328</f>
        <v>0</v>
      </c>
      <c r="AS211" s="731">
        <f>(E210*AR211)*(J210)</f>
        <v>0</v>
      </c>
      <c r="AT211" s="729">
        <f>IF($BI$6="ON",$BR222,IF($BI$6="OFF",$BS222))</f>
        <v>0</v>
      </c>
      <c r="AU211" s="1536">
        <f>$BS222</f>
        <v>0</v>
      </c>
      <c r="AV211" s="648">
        <f>EG$329</f>
        <v>0</v>
      </c>
      <c r="AW211" s="728">
        <f>(E210*AV211)*(J210)</f>
        <v>0</v>
      </c>
      <c r="AX211" s="729">
        <f>IF($BI$6="ON",$BR223,IF($BI$6="OFF",$BS223))</f>
        <v>0</v>
      </c>
      <c r="AY211" s="1536">
        <f>$BS223</f>
        <v>0</v>
      </c>
      <c r="AZ211" s="750">
        <f>EG$332</f>
        <v>0.5</v>
      </c>
      <c r="BA211" s="748">
        <f>(E210*AZ211)*(J210)</f>
        <v>15</v>
      </c>
      <c r="BB211" s="749">
        <f>IF($BI$6="ON",$BR226,IF($BI$6="OFF",$BS226))</f>
        <v>0</v>
      </c>
      <c r="BC211" s="894"/>
      <c r="BD211" s="650">
        <v>2</v>
      </c>
      <c r="BE211" s="670">
        <f>(E210*BD211)*(J210)</f>
        <v>60</v>
      </c>
      <c r="BF211" s="319"/>
      <c r="BG211" s="699">
        <f>IF($BG$6&lt;&gt;0,BG212-$BG$6,0)</f>
        <v>1.8342388271216579</v>
      </c>
      <c r="BH211" s="1402">
        <f>IF($BH$6&lt;&gt;0,BS210-$BH$6,0)</f>
        <v>629.8492192109569</v>
      </c>
      <c r="BI211" s="700">
        <f>IF($BN$6="OFF",$BG211*500,IF($BN$6="ON",$BG211*550))</f>
        <v>917.11941356082889</v>
      </c>
      <c r="BJ211" s="701">
        <f>(BG211*640)</f>
        <v>1173.912849357861</v>
      </c>
      <c r="BK211" s="702">
        <f>(BG211*700)</f>
        <v>1283.9671789851604</v>
      </c>
      <c r="BL211" s="1575">
        <f>IF(BL212&lt;&gt;0,BL212/MIN(BL212:BN212),0)</f>
        <v>1</v>
      </c>
      <c r="BM211" s="1575">
        <f>IF(BM212&lt;&gt;0,BM212/MIN(BL212:BN212),0)</f>
        <v>1.1555986842105266</v>
      </c>
      <c r="BN211" s="1575">
        <f>IF(BN212&lt;&gt;0,BN212/MIN(BL212:BN212),0)</f>
        <v>2.2541037828947372</v>
      </c>
      <c r="BO211" s="1575">
        <f>IF(CN212&lt;&gt;0,CN212/CN212,0)</f>
        <v>1</v>
      </c>
      <c r="BP211" s="1576">
        <f>IF($CO212&lt;&gt;0,$CO212/$CN212,0)</f>
        <v>1.4248024316109422</v>
      </c>
      <c r="BQ211" s="1484"/>
      <c r="BR211" s="923" t="s">
        <v>670</v>
      </c>
      <c r="BS211" s="925">
        <f>IF($CN210&lt;&gt;0,$CO210/$CN210,0)</f>
        <v>1.5673162912624603</v>
      </c>
      <c r="BT211" s="924" t="s">
        <v>926</v>
      </c>
      <c r="BU211" s="1151" t="str">
        <f>$BU$11</f>
        <v>PPM        Handicaps</v>
      </c>
      <c r="BV211" s="1152">
        <f>SUM(CK211:DM211)</f>
        <v>727.01811956328254</v>
      </c>
      <c r="BW211" s="1232">
        <f t="shared" ref="BW211:CC211" si="2280">SUM(BW$310*BW210)</f>
        <v>8.459171903275287</v>
      </c>
      <c r="BX211" s="1232">
        <f t="shared" si="2280"/>
        <v>87.696643002003512</v>
      </c>
      <c r="BY211" s="1232">
        <f t="shared" si="2280"/>
        <v>0</v>
      </c>
      <c r="BZ211" s="1232">
        <f t="shared" si="2280"/>
        <v>103.83442552131902</v>
      </c>
      <c r="CA211" s="1232">
        <f t="shared" si="2280"/>
        <v>0</v>
      </c>
      <c r="CB211" s="1232">
        <f t="shared" si="2280"/>
        <v>205.70784251745977</v>
      </c>
      <c r="CC211" s="1232">
        <f t="shared" si="2280"/>
        <v>0</v>
      </c>
      <c r="CD211" s="1232">
        <f t="shared" ref="CD211" si="2281">SUM(CD$310*CD210)</f>
        <v>0</v>
      </c>
      <c r="CE211" s="1232">
        <f>SUM(CE$310*CE210)</f>
        <v>0</v>
      </c>
      <c r="CF211" s="1232">
        <f>SUM(CF$310*CF210)</f>
        <v>0</v>
      </c>
      <c r="CG211" s="1232">
        <f>SUM(CG$310*CG210)</f>
        <v>0.26417437252311754</v>
      </c>
      <c r="CH211" s="1232">
        <f>SUM(CH$310*CH210)</f>
        <v>0</v>
      </c>
      <c r="CI211" s="1232">
        <f t="shared" ref="CI211:DM211" si="2282">SUM(CI$310*CI210)</f>
        <v>0</v>
      </c>
      <c r="CJ211" s="1232">
        <f t="shared" si="2282"/>
        <v>27.097490092470281</v>
      </c>
      <c r="CK211" s="905">
        <f t="shared" si="2282"/>
        <v>96.155814905278802</v>
      </c>
      <c r="CL211" s="905">
        <f t="shared" si="2282"/>
        <v>103.83442552131902</v>
      </c>
      <c r="CM211" s="905">
        <f t="shared" si="2282"/>
        <v>205.70784251745977</v>
      </c>
      <c r="CN211" s="905">
        <f t="shared" si="2282"/>
        <v>58.527211460102002</v>
      </c>
      <c r="CO211" s="905">
        <f t="shared" si="2282"/>
        <v>183.46130400716166</v>
      </c>
      <c r="CP211" s="905">
        <f t="shared" si="2282"/>
        <v>40.029011236386417</v>
      </c>
      <c r="CQ211" s="905">
        <f t="shared" si="2282"/>
        <v>27.097490092470281</v>
      </c>
      <c r="CR211" s="905">
        <f t="shared" si="2282"/>
        <v>6.1935366783643286E-3</v>
      </c>
      <c r="CS211" s="905">
        <f t="shared" si="2282"/>
        <v>2.0260740704547078</v>
      </c>
      <c r="CT211" s="905">
        <f t="shared" si="2282"/>
        <v>0.83065881975188849</v>
      </c>
      <c r="CU211" s="905">
        <f t="shared" si="2282"/>
        <v>1.5061574141129293E-2</v>
      </c>
      <c r="CV211" s="905">
        <f t="shared" si="2282"/>
        <v>0.30466475292688749</v>
      </c>
      <c r="CW211" s="905">
        <f t="shared" si="2282"/>
        <v>0.17617192247085325</v>
      </c>
      <c r="CX211" s="905">
        <f t="shared" si="2282"/>
        <v>0.18462106381827731</v>
      </c>
      <c r="CY211" s="905">
        <f t="shared" si="2282"/>
        <v>2.5493262879788641</v>
      </c>
      <c r="CZ211" s="905">
        <f t="shared" si="2282"/>
        <v>1.229669749009247</v>
      </c>
      <c r="DA211" s="905">
        <f t="shared" si="2282"/>
        <v>0.37729012172666271</v>
      </c>
      <c r="DB211" s="905">
        <f t="shared" si="2282"/>
        <v>3.9948365829881931</v>
      </c>
      <c r="DC211" s="905">
        <f t="shared" si="2282"/>
        <v>0.51045134115960256</v>
      </c>
      <c r="DD211" s="905">
        <f t="shared" si="2282"/>
        <v>0</v>
      </c>
      <c r="DE211" s="905">
        <f t="shared" si="2282"/>
        <v>0</v>
      </c>
      <c r="DF211" s="905">
        <f t="shared" si="2282"/>
        <v>0</v>
      </c>
      <c r="DG211" s="905">
        <f t="shared" si="2282"/>
        <v>0</v>
      </c>
      <c r="DH211" s="905">
        <f t="shared" si="2282"/>
        <v>0</v>
      </c>
      <c r="DI211" s="905">
        <f t="shared" si="2282"/>
        <v>0</v>
      </c>
      <c r="DJ211" s="905">
        <f t="shared" ref="DJ211:DL211" si="2283">SUM(DJ$310*DJ210)</f>
        <v>0</v>
      </c>
      <c r="DK211" s="905">
        <f t="shared" si="2283"/>
        <v>0</v>
      </c>
      <c r="DL211" s="905">
        <f t="shared" si="2283"/>
        <v>0</v>
      </c>
      <c r="DM211" s="905">
        <f t="shared" si="2282"/>
        <v>0</v>
      </c>
      <c r="DN211" s="933"/>
      <c r="DT211" s="739"/>
      <c r="EM211" s="618"/>
      <c r="EN211" s="618"/>
      <c r="EO211" s="618"/>
      <c r="EP211" s="618"/>
      <c r="EQ211" s="618"/>
      <c r="ER211" s="618"/>
      <c r="ES211" s="618"/>
      <c r="ET211" s="618"/>
      <c r="EU211" s="618"/>
      <c r="EV211" s="618"/>
      <c r="EW211" s="618"/>
      <c r="EX211" s="618"/>
      <c r="EY211" s="618"/>
      <c r="EZ211" s="1347"/>
      <c r="FA211" s="539"/>
      <c r="FB211" s="319"/>
      <c r="FC211" s="319"/>
      <c r="FD211" s="319"/>
      <c r="FE211" s="319"/>
      <c r="FF211" s="319"/>
      <c r="FG211" s="319"/>
      <c r="FH211" s="319"/>
      <c r="FI211" s="319"/>
      <c r="FJ211" s="319"/>
      <c r="FK211" s="319"/>
      <c r="FL211" s="319"/>
      <c r="FM211" s="319"/>
      <c r="FN211" s="319"/>
      <c r="FO211" s="1221">
        <f>SUM(FO214:FO228)+SUM(FA214:FA228)+SUM(FB214:FB228)+SUM(FC214:FC228)</f>
        <v>0.60799999999999987</v>
      </c>
      <c r="FP211" s="1221">
        <f>SUM(FP214:FP228)+SUM(FD214:FD228)+SUM(FE214:FE228)</f>
        <v>0.70260400000000001</v>
      </c>
      <c r="FQ211" s="1221">
        <f>SUM(FQ214:FQ228)+SUM(FF214:FF228)</f>
        <v>1.3704950999999999</v>
      </c>
      <c r="FR211" s="1221">
        <f>SUM(FR214:FR228)+SUM(FG214:FG228)+SUM(FH214:FH228)</f>
        <v>0.19740000000000002</v>
      </c>
      <c r="FS211" s="1221">
        <f>SUM(FS214:FS228)+SUM(FI214:FI228)+SUM(FJ214:FJ228)</f>
        <v>0.28125600000000001</v>
      </c>
      <c r="FT211" s="1221">
        <f>SUM(FT214:FT228)+SUM(FK214:FK228)+SUM(FL214:FL228)</f>
        <v>0.14199980000000001</v>
      </c>
      <c r="FU211" s="1221">
        <f>SUM(FU214:FU228)+SUM(FM214:FM228)+SUM(FN214:FN228)</f>
        <v>0.14652000000000001</v>
      </c>
      <c r="FV211" s="1221">
        <f>SUM(FV214:FV228)</f>
        <v>1.9000000000000001E-5</v>
      </c>
      <c r="FW211" s="1221">
        <f t="shared" ref="FW211:GQ211" si="2284">SUM(FW214:FW228)</f>
        <v>6.3498000000000001E-3</v>
      </c>
      <c r="FX211" s="1221">
        <f t="shared" si="2284"/>
        <v>2.6997900000000001E-3</v>
      </c>
      <c r="FY211" s="1221">
        <f t="shared" si="2284"/>
        <v>4.6900000000000002E-5</v>
      </c>
      <c r="FZ211" s="1221">
        <f t="shared" si="2284"/>
        <v>1.0198799999999999E-3</v>
      </c>
      <c r="GA211" s="1221">
        <f t="shared" si="2284"/>
        <v>5.5995999999999997E-4</v>
      </c>
      <c r="GB211" s="1221">
        <f t="shared" si="2284"/>
        <v>6.0994E-4</v>
      </c>
      <c r="GC211" s="1221">
        <f t="shared" si="2284"/>
        <v>9.6492000000000001E-3</v>
      </c>
      <c r="GD211" s="1221">
        <f t="shared" si="2284"/>
        <v>4.6543000000000001E-3</v>
      </c>
      <c r="GE211" s="1221">
        <f t="shared" si="2284"/>
        <v>1.2749999999999999E-3</v>
      </c>
      <c r="GF211" s="1221">
        <f t="shared" si="2284"/>
        <v>1.3499999999999998E-2</v>
      </c>
      <c r="GG211" s="1221">
        <f t="shared" si="2284"/>
        <v>1.725E-3</v>
      </c>
      <c r="GH211" s="1221">
        <f t="shared" si="2284"/>
        <v>0</v>
      </c>
      <c r="GI211" s="1221">
        <f t="shared" si="2284"/>
        <v>0</v>
      </c>
      <c r="GJ211" s="1221">
        <f t="shared" ref="GJ211" si="2285">SUM(GJ214:GJ228)</f>
        <v>0</v>
      </c>
      <c r="GK211" s="1221">
        <f t="shared" si="2284"/>
        <v>0</v>
      </c>
      <c r="GL211" s="1221">
        <f t="shared" si="2284"/>
        <v>0</v>
      </c>
      <c r="GM211" s="1221">
        <f t="shared" si="2284"/>
        <v>0</v>
      </c>
      <c r="GN211" s="1221">
        <f t="shared" ref="GN211:GP211" si="2286">SUM(GN214:GN228)</f>
        <v>0</v>
      </c>
      <c r="GO211" s="1221">
        <f t="shared" si="2286"/>
        <v>0</v>
      </c>
      <c r="GP211" s="1221">
        <f t="shared" si="2286"/>
        <v>0</v>
      </c>
      <c r="GQ211" s="1221">
        <f t="shared" si="2284"/>
        <v>0</v>
      </c>
      <c r="GR211" s="618"/>
      <c r="GS211" s="618"/>
      <c r="GT211" s="618"/>
      <c r="GU211" s="618"/>
      <c r="GV211" s="618"/>
      <c r="GW211" s="618"/>
      <c r="GX211" s="618"/>
      <c r="GY211" s="618"/>
      <c r="GZ211" s="1362"/>
      <c r="HA211" s="1214">
        <f t="shared" ref="HA211:IQ211" si="2287">SUM(HA214:HA228)*1000</f>
        <v>8.459171903275287</v>
      </c>
      <c r="HB211" s="1214">
        <f t="shared" si="2287"/>
        <v>87.696643002003512</v>
      </c>
      <c r="HC211" s="1214">
        <f t="shared" si="2287"/>
        <v>0</v>
      </c>
      <c r="HD211" s="1214">
        <f t="shared" si="2287"/>
        <v>103.83442552131902</v>
      </c>
      <c r="HE211" s="1214">
        <f t="shared" si="2287"/>
        <v>0</v>
      </c>
      <c r="HF211" s="1214">
        <f t="shared" si="2287"/>
        <v>205.70784251745977</v>
      </c>
      <c r="HG211" s="1214">
        <f t="shared" si="2287"/>
        <v>0</v>
      </c>
      <c r="HH211" s="1214">
        <f t="shared" ref="HH211" si="2288">SUM(HH214:HH228)*1000</f>
        <v>0</v>
      </c>
      <c r="HI211" s="1214">
        <f t="shared" si="2287"/>
        <v>0</v>
      </c>
      <c r="HJ211" s="1214">
        <f t="shared" si="2287"/>
        <v>0</v>
      </c>
      <c r="HK211" s="1214">
        <f t="shared" si="2287"/>
        <v>0.26417437252311754</v>
      </c>
      <c r="HL211" s="1214">
        <f t="shared" ref="HL211" si="2289">SUM(HL214:HL228)*1000</f>
        <v>0</v>
      </c>
      <c r="HM211" s="1214">
        <f t="shared" si="2287"/>
        <v>0</v>
      </c>
      <c r="HN211" s="1214">
        <f t="shared" si="2287"/>
        <v>27.097490092470281</v>
      </c>
      <c r="HO211" s="1214">
        <f t="shared" si="2287"/>
        <v>0</v>
      </c>
      <c r="HP211" s="1214">
        <f t="shared" si="2287"/>
        <v>0</v>
      </c>
      <c r="HQ211" s="1214">
        <f t="shared" si="2287"/>
        <v>0</v>
      </c>
      <c r="HR211" s="1214">
        <f t="shared" si="2287"/>
        <v>58.527211460102002</v>
      </c>
      <c r="HS211" s="1214">
        <f t="shared" si="2287"/>
        <v>91.730652003580829</v>
      </c>
      <c r="HT211" s="1214">
        <f t="shared" si="2287"/>
        <v>39.764836863863302</v>
      </c>
      <c r="HU211" s="1214">
        <f t="shared" si="2287"/>
        <v>0</v>
      </c>
      <c r="HV211" s="1214">
        <f t="shared" si="2287"/>
        <v>6.1935366783643286E-3</v>
      </c>
      <c r="HW211" s="1214">
        <f t="shared" si="2287"/>
        <v>2.0260740704547078</v>
      </c>
      <c r="HX211" s="1214">
        <f t="shared" si="2287"/>
        <v>0.83065881975188849</v>
      </c>
      <c r="HY211" s="1214">
        <f t="shared" si="2287"/>
        <v>1.5061574141129293E-2</v>
      </c>
      <c r="HZ211" s="1214">
        <f t="shared" si="2287"/>
        <v>0.30466475292688749</v>
      </c>
      <c r="IA211" s="1214">
        <f t="shared" si="2287"/>
        <v>0.17617192247085325</v>
      </c>
      <c r="IB211" s="1214">
        <f t="shared" si="2287"/>
        <v>0.18462106381827731</v>
      </c>
      <c r="IC211" s="1214">
        <f t="shared" si="2287"/>
        <v>2.5493262879788641</v>
      </c>
      <c r="ID211" s="1214">
        <f t="shared" si="2287"/>
        <v>1.229669749009247</v>
      </c>
      <c r="IE211" s="1214">
        <f t="shared" si="2287"/>
        <v>0.37729012172666271</v>
      </c>
      <c r="IF211" s="1214">
        <f t="shared" si="2287"/>
        <v>3.9948365829881931</v>
      </c>
      <c r="IG211" s="1214">
        <f t="shared" si="2287"/>
        <v>0.51045134115960256</v>
      </c>
      <c r="IH211" s="1214">
        <f t="shared" si="2287"/>
        <v>0</v>
      </c>
      <c r="II211" s="1214">
        <f t="shared" si="2287"/>
        <v>0</v>
      </c>
      <c r="IJ211" s="1214">
        <f t="shared" ref="IJ211" si="2290">SUM(IJ214:IJ228)*1000</f>
        <v>0</v>
      </c>
      <c r="IK211" s="1214">
        <f t="shared" si="2287"/>
        <v>0</v>
      </c>
      <c r="IL211" s="1214">
        <f t="shared" si="2287"/>
        <v>0</v>
      </c>
      <c r="IM211" s="1214">
        <f t="shared" si="2287"/>
        <v>0</v>
      </c>
      <c r="IN211" s="1214">
        <f t="shared" ref="IN211:IP211" si="2291">SUM(IN214:IN228)*1000</f>
        <v>0</v>
      </c>
      <c r="IO211" s="1214">
        <f t="shared" si="2291"/>
        <v>0</v>
      </c>
      <c r="IP211" s="1214">
        <f t="shared" si="2291"/>
        <v>0</v>
      </c>
      <c r="IQ211" s="1214">
        <f t="shared" si="2287"/>
        <v>0</v>
      </c>
      <c r="IR211" s="618"/>
      <c r="IS211" s="618"/>
      <c r="IT211" s="618"/>
      <c r="IU211" s="618"/>
      <c r="IV211" s="618"/>
      <c r="IW211" s="618"/>
      <c r="IX211" s="618"/>
      <c r="IY211" s="618"/>
      <c r="IZ211" s="1361"/>
      <c r="JA211" s="159"/>
      <c r="JB211" s="159"/>
      <c r="JC211" s="159"/>
      <c r="JD211" s="159"/>
      <c r="JE211" s="159"/>
      <c r="JF211" s="159"/>
      <c r="JG211" s="159"/>
      <c r="JH211" s="159"/>
      <c r="JI211" s="159"/>
      <c r="JJ211" s="159"/>
      <c r="JK211" s="159"/>
      <c r="JL211" s="159"/>
      <c r="JM211" s="159"/>
      <c r="JN211" s="1228">
        <f>SUM(JO211:KQ211)</f>
        <v>4284.183579999999</v>
      </c>
      <c r="JO211" s="1214">
        <f>SUM(JO214:JO228)+SUM(JA214:JA228)+SUM(JB214:JB228)+SUM(JC214:JC228)</f>
        <v>402.45</v>
      </c>
      <c r="JP211" s="1214">
        <f>SUM(JP214:JP228)+SUM(JD214:JD228)+SUM(JE214:JE228)</f>
        <v>1280.04</v>
      </c>
      <c r="JQ211" s="1214">
        <f>SUM(JQ214:JQ228)+SUM(JF214:JF228)</f>
        <v>1315.55</v>
      </c>
      <c r="JR211" s="1214">
        <f>SUM(JR214:JR228)+SUM(JG214:JG228)+SUM(JH214:JH228)</f>
        <v>268.52499999999998</v>
      </c>
      <c r="JS211" s="1214">
        <f>SUM(JS214:JS228)+SUM(JI214:JI228)+SUM(JJ214:JJ228)</f>
        <v>469.25599999999997</v>
      </c>
      <c r="JT211" s="1214">
        <f>SUM(JT214:JT228)+SUM(JK214:JK228)+SUM(JL214:JL228)</f>
        <v>193.97</v>
      </c>
      <c r="JU211" s="1214">
        <f>SUM(JU214:JU228)+SUM(JM214:JM228)+SUM(JN214:JN228)</f>
        <v>308</v>
      </c>
      <c r="JV211" s="1214">
        <f t="shared" ref="JV211:KQ211" si="2292">SUM(JV214:JV228)</f>
        <v>2.3350000000000003E-2</v>
      </c>
      <c r="JW211" s="1214">
        <f t="shared" si="2292"/>
        <v>10.1098</v>
      </c>
      <c r="JX211" s="1214">
        <f t="shared" si="2292"/>
        <v>3.1347899999999997</v>
      </c>
      <c r="JY211" s="1214">
        <f t="shared" si="2292"/>
        <v>6.1859999999999998E-2</v>
      </c>
      <c r="JZ211" s="1214">
        <f t="shared" si="2292"/>
        <v>1.15038</v>
      </c>
      <c r="KA211" s="1214">
        <f t="shared" si="2292"/>
        <v>0.66496</v>
      </c>
      <c r="KB211" s="1214">
        <f t="shared" si="2292"/>
        <v>0.69694</v>
      </c>
      <c r="KC211" s="1214">
        <f t="shared" si="2292"/>
        <v>17.824199999999998</v>
      </c>
      <c r="KD211" s="1214">
        <f t="shared" si="2292"/>
        <v>4.6543000000000001</v>
      </c>
      <c r="KE211" s="1214">
        <f t="shared" si="2292"/>
        <v>2.3505000000000003</v>
      </c>
      <c r="KF211" s="1214">
        <f t="shared" si="2292"/>
        <v>5.1119999999999992</v>
      </c>
      <c r="KG211" s="1214">
        <f t="shared" si="2292"/>
        <v>0.60950000000000004</v>
      </c>
      <c r="KH211" s="1214">
        <f t="shared" si="2292"/>
        <v>0</v>
      </c>
      <c r="KI211" s="1214">
        <f t="shared" si="2292"/>
        <v>0</v>
      </c>
      <c r="KJ211" s="1214">
        <f t="shared" si="2292"/>
        <v>0</v>
      </c>
      <c r="KK211" s="1214">
        <f t="shared" si="2292"/>
        <v>0</v>
      </c>
      <c r="KL211" s="1214">
        <f t="shared" si="2292"/>
        <v>0</v>
      </c>
      <c r="KM211" s="1214">
        <f t="shared" si="2292"/>
        <v>0</v>
      </c>
      <c r="KN211" s="1214">
        <f t="shared" ref="KN211:KP211" si="2293">SUM(KN214:KN228)</f>
        <v>0</v>
      </c>
      <c r="KO211" s="1214">
        <f t="shared" si="2293"/>
        <v>0</v>
      </c>
      <c r="KP211" s="1214">
        <f t="shared" si="2293"/>
        <v>0</v>
      </c>
      <c r="KQ211" s="1214">
        <f t="shared" si="2292"/>
        <v>0</v>
      </c>
      <c r="KR211" s="618"/>
      <c r="KS211" s="618"/>
      <c r="KT211" s="618"/>
      <c r="KU211" s="618"/>
      <c r="KV211" s="618"/>
      <c r="KW211" s="618"/>
      <c r="KX211" s="618"/>
      <c r="KY211" s="618"/>
      <c r="KZ211" s="1361"/>
      <c r="LA211" s="319"/>
      <c r="LB211" s="319"/>
      <c r="LC211" s="319"/>
      <c r="LD211" s="319"/>
      <c r="LE211" s="319"/>
      <c r="LF211" s="319"/>
      <c r="LG211" s="319"/>
      <c r="LH211" s="319"/>
      <c r="LI211" s="319"/>
      <c r="LJ211" s="319"/>
      <c r="LK211" s="319"/>
      <c r="LL211" s="319"/>
      <c r="LM211" s="319"/>
      <c r="LN211" s="319"/>
      <c r="LO211" s="1214">
        <f>SUM(LO214:LO228)+SUM(LA214:LA228)+SUM(LB214:LB228)+SUM(LC214:LC228)</f>
        <v>144.96494602209185</v>
      </c>
      <c r="LP211" s="1214">
        <f>SUM(LP214:LP228)+SUM(LD214:LD228)+SUM(LE214:LE228)</f>
        <v>737.63415567472157</v>
      </c>
      <c r="LQ211" s="1214">
        <f>SUM(LQ214:LQ228)+SUM(LF214:LF228)</f>
        <v>610.34762829351439</v>
      </c>
      <c r="LR211" s="1214">
        <f>SUM(LR214:LR228)+SUM(LG214:LG228)+SUM(LH214:LH228)</f>
        <v>152.86575443848952</v>
      </c>
      <c r="LS211" s="1214">
        <f>SUM(LS214:LS228)+SUM(LI214:LI228)+SUM(LJ214:LJ228)</f>
        <v>124.90197093791281</v>
      </c>
      <c r="LT211" s="1214">
        <f>SUM(LT214:LT228)+SUM(LK214:LK228)+SUM(LL214:LL228)</f>
        <v>162.00223425617423</v>
      </c>
      <c r="LU211" s="1214">
        <f>SUM(LU214:LU228)+SUM(LM214:LM228)+SUM(LN214:LN228)</f>
        <v>616</v>
      </c>
      <c r="LV211" s="1214">
        <f t="shared" ref="LV211:MQ211" si="2294">SUM(LV214:LV228)</f>
        <v>6.1690885072655226E-3</v>
      </c>
      <c r="LW211" s="1214">
        <f t="shared" si="2294"/>
        <v>3.2227194187582562</v>
      </c>
      <c r="LX211" s="1214">
        <f t="shared" si="2294"/>
        <v>1.4166988507265521</v>
      </c>
      <c r="LY211" s="1214">
        <f t="shared" si="2294"/>
        <v>4.4870541611624834E-2</v>
      </c>
      <c r="LZ211" s="1214">
        <f t="shared" si="2294"/>
        <v>0.63495265521796562</v>
      </c>
      <c r="MA211" s="1214">
        <f t="shared" si="2294"/>
        <v>0.38434177014531046</v>
      </c>
      <c r="MB211" s="1214">
        <f t="shared" si="2294"/>
        <v>0.35332177014531041</v>
      </c>
      <c r="MC211" s="1214">
        <f t="shared" si="2294"/>
        <v>18.290849048625795</v>
      </c>
      <c r="MD211" s="1214">
        <f t="shared" si="2294"/>
        <v>4.6543000000000001</v>
      </c>
      <c r="ME211" s="1214">
        <f t="shared" si="2294"/>
        <v>1.4540102464347968</v>
      </c>
      <c r="MF211" s="1214">
        <f t="shared" si="2294"/>
        <v>10.170660982143554</v>
      </c>
      <c r="MG211" s="1214">
        <f t="shared" si="2294"/>
        <v>1.2880388841927304</v>
      </c>
      <c r="MH211" s="1214">
        <f t="shared" si="2294"/>
        <v>0</v>
      </c>
      <c r="MI211" s="1214">
        <f t="shared" si="2294"/>
        <v>0</v>
      </c>
      <c r="MJ211" s="1214">
        <f t="shared" si="2294"/>
        <v>0</v>
      </c>
      <c r="MK211" s="1214">
        <f t="shared" si="2294"/>
        <v>0</v>
      </c>
      <c r="ML211" s="1214">
        <f t="shared" si="2294"/>
        <v>0</v>
      </c>
      <c r="MM211" s="1214">
        <f t="shared" si="2294"/>
        <v>0</v>
      </c>
      <c r="MN211" s="1214">
        <f t="shared" ref="MN211:MP211" si="2295">SUM(MN214:MN228)</f>
        <v>0</v>
      </c>
      <c r="MO211" s="1214">
        <f t="shared" si="2295"/>
        <v>0</v>
      </c>
      <c r="MP211" s="1214">
        <f t="shared" si="2295"/>
        <v>0</v>
      </c>
      <c r="MQ211" s="1214">
        <f t="shared" si="2294"/>
        <v>0</v>
      </c>
    </row>
    <row r="212" spans="1:355" s="317" customFormat="1" ht="11.25" customHeight="1" thickTop="1" thickBot="1" x14ac:dyDescent="0.3">
      <c r="A212" s="379"/>
      <c r="B212" s="853">
        <f>SUM(D130,D150,D170,D190)</f>
        <v>31</v>
      </c>
      <c r="C212" s="854">
        <f>(B212/7)</f>
        <v>4.4285714285714288</v>
      </c>
      <c r="D212" s="601">
        <f>SUM(C7,D30,D50,D70,D90,D110,D130,D150,D170,D190)</f>
        <v>83</v>
      </c>
      <c r="E212" s="706">
        <f>(D212/7)</f>
        <v>11.857142857142858</v>
      </c>
      <c r="F212" s="753"/>
      <c r="G212" s="855">
        <f>SUM(I130,I150,I170,I190)</f>
        <v>31</v>
      </c>
      <c r="H212" s="856">
        <f>(G212/7)</f>
        <v>4.4285714285714288</v>
      </c>
      <c r="I212" s="601">
        <f>SUM(H7,I30,I50,I70,I90,I110,I130,I150,I170,I190)</f>
        <v>92</v>
      </c>
      <c r="J212" s="706">
        <f>(I212/7)</f>
        <v>13.142857142857142</v>
      </c>
      <c r="K212" s="753"/>
      <c r="L212" s="1843" t="s">
        <v>1674</v>
      </c>
      <c r="M212" s="1844"/>
      <c r="N212" s="1844"/>
      <c r="O212" s="1844"/>
      <c r="P212" s="1844"/>
      <c r="Q212" s="1844"/>
      <c r="R212" s="1844"/>
      <c r="S212" s="1844"/>
      <c r="T212" s="1844"/>
      <c r="U212" s="1844"/>
      <c r="V212" s="1844"/>
      <c r="W212" s="1844"/>
      <c r="X212" s="1844"/>
      <c r="Y212" s="1844"/>
      <c r="Z212" s="1844"/>
      <c r="AA212" s="1844"/>
      <c r="AB212" s="1844"/>
      <c r="AC212" s="1844"/>
      <c r="AD212" s="1844"/>
      <c r="AE212" s="1844"/>
      <c r="AF212" s="1844"/>
      <c r="AG212" s="1844"/>
      <c r="AH212" s="1844"/>
      <c r="AI212" s="1844"/>
      <c r="AJ212" s="1844"/>
      <c r="AK212" s="1844"/>
      <c r="AL212" s="1844"/>
      <c r="AM212" s="1844"/>
      <c r="AN212" s="1844"/>
      <c r="AO212" s="1844"/>
      <c r="AP212" s="1844"/>
      <c r="AQ212" s="1844"/>
      <c r="AR212" s="1844"/>
      <c r="AS212" s="1844"/>
      <c r="AT212" s="1844"/>
      <c r="AU212" s="1845"/>
      <c r="AV212" s="1518">
        <f>EG$330</f>
        <v>0.5</v>
      </c>
      <c r="AW212" s="748">
        <f>(E210*AV212)*(J210)</f>
        <v>15</v>
      </c>
      <c r="AX212" s="749">
        <f>IF($BI$6="ON",$BR224,IF($BI$6="OFF",$BS224))</f>
        <v>62.591545574636726</v>
      </c>
      <c r="AY212" s="1536">
        <f>$BS224</f>
        <v>62.591545574636712</v>
      </c>
      <c r="AZ212" s="1514">
        <f>EG$333</f>
        <v>0.5</v>
      </c>
      <c r="BA212" s="748">
        <f>(E210*AZ212)*(J210)</f>
        <v>15</v>
      </c>
      <c r="BB212" s="749">
        <f>IF($BI$6="ON",$BR227,IF($BI$6="OFF",$BS227))</f>
        <v>0</v>
      </c>
      <c r="BC212" s="1502"/>
      <c r="BD212" s="778">
        <v>2</v>
      </c>
      <c r="BE212" s="779">
        <f>(E210*BD212)*(J210)</f>
        <v>60</v>
      </c>
      <c r="BF212" s="830"/>
      <c r="BG212" s="767">
        <f>IF($BI$6="ON",SUM(BR214:BR228)/500,IF($BI$6="OFF",$BT210))</f>
        <v>1.845115323819148</v>
      </c>
      <c r="BH212" s="1403">
        <f>BS210</f>
        <v>635.28746755970189</v>
      </c>
      <c r="BI212" s="1136">
        <f>IF($BN$6="OFF",$BG212*500,IF($BN$6="ON",$BG212*550))</f>
        <v>922.55766190957399</v>
      </c>
      <c r="BJ212" s="768">
        <f>(BG212*640)</f>
        <v>1180.8738072442547</v>
      </c>
      <c r="BK212" s="769">
        <f>(BG212*700)</f>
        <v>1291.5807266734037</v>
      </c>
      <c r="BL212" s="1577">
        <f>CK212</f>
        <v>0.60799999999999987</v>
      </c>
      <c r="BM212" s="1577">
        <f>CL212</f>
        <v>0.70260400000000001</v>
      </c>
      <c r="BN212" s="1577">
        <f>CM212</f>
        <v>1.3704950999999999</v>
      </c>
      <c r="BO212" s="1577">
        <f>$CN212</f>
        <v>0.19740000000000002</v>
      </c>
      <c r="BP212" s="1578">
        <f>$CO212</f>
        <v>0.28125600000000001</v>
      </c>
      <c r="BQ212" s="1484"/>
      <c r="BR212" s="923" t="s">
        <v>1395</v>
      </c>
      <c r="BS212" s="925">
        <f>IF(CL210&lt;&gt;0,CM210/CL210,0)/2</f>
        <v>0.99055704061859695</v>
      </c>
      <c r="BT212" s="924" t="s">
        <v>1396</v>
      </c>
      <c r="BU212" s="1153" t="str">
        <f>$BU$12</f>
        <v>Elemental %</v>
      </c>
      <c r="BV212" s="1320">
        <f>SUM(CK212:DM212)</f>
        <v>3.4903836699999999</v>
      </c>
      <c r="BW212" s="1200">
        <f t="shared" ref="BW212:CD212" si="2296">SUM(FA214:FA228)</f>
        <v>2.8400000000000002E-2</v>
      </c>
      <c r="BX212" s="1200">
        <f t="shared" si="2296"/>
        <v>0.27559999999999996</v>
      </c>
      <c r="BY212" s="1200">
        <f t="shared" si="2296"/>
        <v>0</v>
      </c>
      <c r="BZ212" s="1200">
        <f t="shared" si="2296"/>
        <v>0.351302</v>
      </c>
      <c r="CA212" s="1200">
        <f t="shared" si="2296"/>
        <v>0</v>
      </c>
      <c r="CB212" s="1200">
        <f t="shared" si="2296"/>
        <v>0.68524754999999993</v>
      </c>
      <c r="CC212" s="1200">
        <f t="shared" si="2296"/>
        <v>0</v>
      </c>
      <c r="CD212" s="1200">
        <f t="shared" si="2296"/>
        <v>0</v>
      </c>
      <c r="CE212" s="1200">
        <f t="shared" ref="CE212:CJ212" si="2297">SUM(FI214:FI228)</f>
        <v>0</v>
      </c>
      <c r="CF212" s="1200">
        <f t="shared" si="2297"/>
        <v>0</v>
      </c>
      <c r="CG212" s="1200">
        <f t="shared" si="2297"/>
        <v>9.9989999999999996E-4</v>
      </c>
      <c r="CH212" s="1200">
        <f t="shared" si="2297"/>
        <v>0</v>
      </c>
      <c r="CI212" s="1200">
        <f t="shared" si="2297"/>
        <v>0</v>
      </c>
      <c r="CJ212" s="1200">
        <f t="shared" si="2297"/>
        <v>7.3260000000000006E-2</v>
      </c>
      <c r="CK212" s="1200">
        <f>SUM(FO214:FO228)+SUM(FA214:FA228)+SUM(FB214:FB228)+SUM(FC214:FC228)</f>
        <v>0.60799999999999987</v>
      </c>
      <c r="CL212" s="1200">
        <f>SUM(FP214:FP228)+SUM(FD214:FD228)+SUM(FE214:FE228)</f>
        <v>0.70260400000000001</v>
      </c>
      <c r="CM212" s="1200">
        <f>SUM(FQ214:FQ228)+SUM(FF214:FF228)</f>
        <v>1.3704950999999999</v>
      </c>
      <c r="CN212" s="1200">
        <f>SUM(FR214:FR229)+SUM(FG214:FG229)+SUM(FH214:FH229)</f>
        <v>0.19740000000000002</v>
      </c>
      <c r="CO212" s="1200">
        <f>SUM(FS214:FS228)+SUM(FI214:FI228)+SUM(FJ214:FJ228)</f>
        <v>0.28125600000000001</v>
      </c>
      <c r="CP212" s="1200">
        <f>SUM(FT214:FT229)+SUM(FK214:FK229)+SUM(FL214:FL229)</f>
        <v>0.14199980000000001</v>
      </c>
      <c r="CQ212" s="1200">
        <f>SUM(FU214:FU228)+SUM(FM214:FM228)+SUM(FN214:FN228)</f>
        <v>0.14652000000000001</v>
      </c>
      <c r="CR212" s="1200">
        <f t="shared" ref="CR212:DF212" si="2298">SUM(FV214:FV228)</f>
        <v>1.9000000000000001E-5</v>
      </c>
      <c r="CS212" s="1200">
        <f t="shared" si="2298"/>
        <v>6.3498000000000001E-3</v>
      </c>
      <c r="CT212" s="1200">
        <f t="shared" si="2298"/>
        <v>2.6997900000000001E-3</v>
      </c>
      <c r="CU212" s="1200">
        <f t="shared" si="2298"/>
        <v>4.6900000000000002E-5</v>
      </c>
      <c r="CV212" s="1200">
        <f t="shared" si="2298"/>
        <v>1.0198799999999999E-3</v>
      </c>
      <c r="CW212" s="1200">
        <f t="shared" si="2298"/>
        <v>5.5995999999999997E-4</v>
      </c>
      <c r="CX212" s="1200">
        <f t="shared" si="2298"/>
        <v>6.0994E-4</v>
      </c>
      <c r="CY212" s="1200">
        <f t="shared" si="2298"/>
        <v>9.6492000000000001E-3</v>
      </c>
      <c r="CZ212" s="1200">
        <f t="shared" si="2298"/>
        <v>4.6543000000000001E-3</v>
      </c>
      <c r="DA212" s="1200">
        <f t="shared" si="2298"/>
        <v>1.2749999999999999E-3</v>
      </c>
      <c r="DB212" s="1200">
        <f t="shared" si="2298"/>
        <v>1.3499999999999998E-2</v>
      </c>
      <c r="DC212" s="1200">
        <f t="shared" si="2298"/>
        <v>1.725E-3</v>
      </c>
      <c r="DD212" s="1200">
        <f t="shared" si="2298"/>
        <v>0</v>
      </c>
      <c r="DE212" s="1200">
        <f t="shared" si="2298"/>
        <v>0</v>
      </c>
      <c r="DF212" s="1200">
        <f t="shared" si="2298"/>
        <v>0</v>
      </c>
      <c r="DG212" s="1200">
        <f>SUM(GK214:GK228)</f>
        <v>0</v>
      </c>
      <c r="DH212" s="1200">
        <f>SUM(GL214:GL228)</f>
        <v>0</v>
      </c>
      <c r="DI212" s="1200">
        <f>SUM(GM214:GM228)</f>
        <v>0</v>
      </c>
      <c r="DJ212" s="1200">
        <f t="shared" ref="DJ212:DL212" si="2299">SUM(GN214:GN228)</f>
        <v>0</v>
      </c>
      <c r="DK212" s="1200">
        <f t="shared" si="2299"/>
        <v>0</v>
      </c>
      <c r="DL212" s="1200">
        <f t="shared" si="2299"/>
        <v>0</v>
      </c>
      <c r="DM212" s="1200">
        <f t="shared" ref="DM212" si="2300">SUM(GQ214:GQ228)</f>
        <v>0</v>
      </c>
      <c r="DN212" s="933"/>
      <c r="DT212" s="940"/>
      <c r="EM212" s="618"/>
      <c r="EN212" s="618"/>
      <c r="EO212" s="618"/>
      <c r="EP212" s="618"/>
      <c r="EQ212" s="618"/>
      <c r="ER212" s="618"/>
      <c r="ES212" s="618"/>
      <c r="ET212" s="618"/>
      <c r="EU212" s="618"/>
      <c r="EV212" s="618"/>
      <c r="EW212" s="618"/>
      <c r="EX212" s="618"/>
      <c r="EY212" s="618"/>
      <c r="EZ212" s="1347"/>
      <c r="FA212" s="1204">
        <f t="shared" ref="FA212:GQ212" si="2301">SUM(FA214:FA228)</f>
        <v>2.8400000000000002E-2</v>
      </c>
      <c r="FB212" s="1204">
        <f t="shared" si="2301"/>
        <v>0.27559999999999996</v>
      </c>
      <c r="FC212" s="1204">
        <f t="shared" si="2301"/>
        <v>0</v>
      </c>
      <c r="FD212" s="1204">
        <f t="shared" si="2301"/>
        <v>0.351302</v>
      </c>
      <c r="FE212" s="1204">
        <f t="shared" si="2301"/>
        <v>0</v>
      </c>
      <c r="FF212" s="1204">
        <f t="shared" si="2301"/>
        <v>0.68524754999999993</v>
      </c>
      <c r="FG212" s="1204">
        <f t="shared" si="2301"/>
        <v>0</v>
      </c>
      <c r="FH212" s="1204">
        <f t="shared" ref="FH212" si="2302">SUM(FH214:FH228)</f>
        <v>0</v>
      </c>
      <c r="FI212" s="1204">
        <f t="shared" si="2301"/>
        <v>0</v>
      </c>
      <c r="FJ212" s="1204">
        <f t="shared" si="2301"/>
        <v>0</v>
      </c>
      <c r="FK212" s="1204">
        <f t="shared" si="2301"/>
        <v>9.9989999999999996E-4</v>
      </c>
      <c r="FL212" s="1204">
        <f t="shared" ref="FL212" si="2303">SUM(FL214:FL228)</f>
        <v>0</v>
      </c>
      <c r="FM212" s="1204">
        <f t="shared" si="2301"/>
        <v>0</v>
      </c>
      <c r="FN212" s="1204">
        <f t="shared" si="2301"/>
        <v>7.3260000000000006E-2</v>
      </c>
      <c r="FO212" s="1204">
        <f t="shared" si="2301"/>
        <v>0.30399999999999994</v>
      </c>
      <c r="FP212" s="1204">
        <f t="shared" si="2301"/>
        <v>0.351302</v>
      </c>
      <c r="FQ212" s="1204">
        <f t="shared" si="2301"/>
        <v>0.68524754999999993</v>
      </c>
      <c r="FR212" s="1204">
        <f t="shared" si="2301"/>
        <v>0.19740000000000002</v>
      </c>
      <c r="FS212" s="1204">
        <f t="shared" si="2301"/>
        <v>0.28125600000000001</v>
      </c>
      <c r="FT212" s="1204">
        <f t="shared" si="2301"/>
        <v>0.14099990000000001</v>
      </c>
      <c r="FU212" s="1204">
        <f t="shared" si="2301"/>
        <v>7.3260000000000006E-2</v>
      </c>
      <c r="FV212" s="1204">
        <f t="shared" si="2301"/>
        <v>1.9000000000000001E-5</v>
      </c>
      <c r="FW212" s="1204">
        <f t="shared" si="2301"/>
        <v>6.3498000000000001E-3</v>
      </c>
      <c r="FX212" s="1204">
        <f t="shared" si="2301"/>
        <v>2.6997900000000001E-3</v>
      </c>
      <c r="FY212" s="1204">
        <f t="shared" si="2301"/>
        <v>4.6900000000000002E-5</v>
      </c>
      <c r="FZ212" s="1204">
        <f t="shared" si="2301"/>
        <v>1.0198799999999999E-3</v>
      </c>
      <c r="GA212" s="1204">
        <f t="shared" si="2301"/>
        <v>5.5995999999999997E-4</v>
      </c>
      <c r="GB212" s="1204">
        <f t="shared" si="2301"/>
        <v>6.0994E-4</v>
      </c>
      <c r="GC212" s="1204">
        <f t="shared" si="2301"/>
        <v>9.6492000000000001E-3</v>
      </c>
      <c r="GD212" s="1204">
        <f t="shared" si="2301"/>
        <v>4.6543000000000001E-3</v>
      </c>
      <c r="GE212" s="1204">
        <f t="shared" si="2301"/>
        <v>1.2749999999999999E-3</v>
      </c>
      <c r="GF212" s="1204">
        <f t="shared" si="2301"/>
        <v>1.3499999999999998E-2</v>
      </c>
      <c r="GG212" s="1204">
        <f t="shared" si="2301"/>
        <v>1.725E-3</v>
      </c>
      <c r="GH212" s="1204">
        <f t="shared" si="2301"/>
        <v>0</v>
      </c>
      <c r="GI212" s="1204">
        <f t="shared" si="2301"/>
        <v>0</v>
      </c>
      <c r="GJ212" s="1204">
        <f t="shared" ref="GJ212" si="2304">SUM(GJ214:GJ228)</f>
        <v>0</v>
      </c>
      <c r="GK212" s="1204">
        <f t="shared" si="2301"/>
        <v>0</v>
      </c>
      <c r="GL212" s="1204">
        <f t="shared" si="2301"/>
        <v>0</v>
      </c>
      <c r="GM212" s="1204">
        <f t="shared" si="2301"/>
        <v>0</v>
      </c>
      <c r="GN212" s="1204">
        <f t="shared" ref="GN212:GP212" si="2305">SUM(GN214:GN228)</f>
        <v>0</v>
      </c>
      <c r="GO212" s="1204">
        <f t="shared" si="2305"/>
        <v>0</v>
      </c>
      <c r="GP212" s="1204">
        <f t="shared" si="2305"/>
        <v>0</v>
      </c>
      <c r="GQ212" s="1204">
        <f t="shared" si="2301"/>
        <v>0</v>
      </c>
      <c r="GR212" s="618"/>
      <c r="GS212" s="618"/>
      <c r="GT212" s="618"/>
      <c r="GU212" s="618"/>
      <c r="GV212" s="618"/>
      <c r="GW212" s="618"/>
      <c r="GX212" s="618"/>
      <c r="GY212" s="618"/>
      <c r="GZ212" s="1362"/>
      <c r="HA212" s="1201">
        <f t="shared" ref="HA212:IQ212" si="2306">SUM(HA214:HA228)</f>
        <v>8.4591719032752876E-3</v>
      </c>
      <c r="HB212" s="1201">
        <f t="shared" si="2306"/>
        <v>8.7696643002003513E-2</v>
      </c>
      <c r="HC212" s="1201">
        <f t="shared" si="2306"/>
        <v>0</v>
      </c>
      <c r="HD212" s="1201">
        <f t="shared" si="2306"/>
        <v>0.10383442552131902</v>
      </c>
      <c r="HE212" s="1201">
        <f t="shared" si="2306"/>
        <v>0</v>
      </c>
      <c r="HF212" s="1201">
        <f t="shared" si="2306"/>
        <v>0.20570784251745977</v>
      </c>
      <c r="HG212" s="1201">
        <f t="shared" si="2306"/>
        <v>0</v>
      </c>
      <c r="HH212" s="1201">
        <f t="shared" ref="HH212" si="2307">SUM(HH214:HH228)</f>
        <v>0</v>
      </c>
      <c r="HI212" s="1201">
        <f t="shared" si="2306"/>
        <v>0</v>
      </c>
      <c r="HJ212" s="1201">
        <f t="shared" si="2306"/>
        <v>0</v>
      </c>
      <c r="HK212" s="1201">
        <f t="shared" si="2306"/>
        <v>2.6417437252311755E-4</v>
      </c>
      <c r="HL212" s="1201">
        <f t="shared" ref="HL212" si="2308">SUM(HL214:HL228)</f>
        <v>0</v>
      </c>
      <c r="HM212" s="1201">
        <f t="shared" si="2306"/>
        <v>0</v>
      </c>
      <c r="HN212" s="1201">
        <f t="shared" si="2306"/>
        <v>2.709749009247028E-2</v>
      </c>
      <c r="HO212" s="1201">
        <f t="shared" si="2306"/>
        <v>0</v>
      </c>
      <c r="HP212" s="1201">
        <f t="shared" si="2306"/>
        <v>0</v>
      </c>
      <c r="HQ212" s="1201">
        <f t="shared" si="2306"/>
        <v>0</v>
      </c>
      <c r="HR212" s="1201">
        <f t="shared" si="2306"/>
        <v>5.8527211460102001E-2</v>
      </c>
      <c r="HS212" s="1201">
        <f t="shared" si="2306"/>
        <v>9.1730652003580826E-2</v>
      </c>
      <c r="HT212" s="1201">
        <f t="shared" si="2306"/>
        <v>3.9764836863863298E-2</v>
      </c>
      <c r="HU212" s="1201">
        <f t="shared" si="2306"/>
        <v>0</v>
      </c>
      <c r="HV212" s="1201">
        <f t="shared" si="2306"/>
        <v>6.1935366783643287E-6</v>
      </c>
      <c r="HW212" s="1201">
        <f t="shared" si="2306"/>
        <v>2.0260740704547077E-3</v>
      </c>
      <c r="HX212" s="1201">
        <f t="shared" si="2306"/>
        <v>8.3065881975188851E-4</v>
      </c>
      <c r="HY212" s="1201">
        <f t="shared" si="2306"/>
        <v>1.5061574141129293E-5</v>
      </c>
      <c r="HZ212" s="1201">
        <f t="shared" si="2306"/>
        <v>3.0466475292688751E-4</v>
      </c>
      <c r="IA212" s="1201">
        <f t="shared" si="2306"/>
        <v>1.7617192247085326E-4</v>
      </c>
      <c r="IB212" s="1201">
        <f t="shared" si="2306"/>
        <v>1.8462106381827732E-4</v>
      </c>
      <c r="IC212" s="1201">
        <f t="shared" si="2306"/>
        <v>2.549326287978864E-3</v>
      </c>
      <c r="ID212" s="1201">
        <f t="shared" si="2306"/>
        <v>1.2296697490092471E-3</v>
      </c>
      <c r="IE212" s="1201">
        <f t="shared" si="2306"/>
        <v>3.7729012172666273E-4</v>
      </c>
      <c r="IF212" s="1201">
        <f t="shared" si="2306"/>
        <v>3.9948365829881932E-3</v>
      </c>
      <c r="IG212" s="1201">
        <f t="shared" si="2306"/>
        <v>5.104513411596025E-4</v>
      </c>
      <c r="IH212" s="1201">
        <f t="shared" si="2306"/>
        <v>0</v>
      </c>
      <c r="II212" s="1201">
        <f t="shared" si="2306"/>
        <v>0</v>
      </c>
      <c r="IJ212" s="1201">
        <f t="shared" ref="IJ212" si="2309">SUM(IJ214:IJ228)</f>
        <v>0</v>
      </c>
      <c r="IK212" s="1201">
        <f t="shared" si="2306"/>
        <v>0</v>
      </c>
      <c r="IL212" s="1201">
        <f t="shared" si="2306"/>
        <v>0</v>
      </c>
      <c r="IM212" s="1201">
        <f t="shared" si="2306"/>
        <v>0</v>
      </c>
      <c r="IN212" s="1201">
        <f t="shared" ref="IN212:IP212" si="2310">SUM(IN214:IN228)</f>
        <v>0</v>
      </c>
      <c r="IO212" s="1201">
        <f t="shared" si="2310"/>
        <v>0</v>
      </c>
      <c r="IP212" s="1201">
        <f t="shared" si="2310"/>
        <v>0</v>
      </c>
      <c r="IQ212" s="1201">
        <f t="shared" si="2306"/>
        <v>0</v>
      </c>
      <c r="IR212" s="618"/>
      <c r="IS212" s="618"/>
      <c r="IT212" s="618"/>
      <c r="IU212" s="618"/>
      <c r="IV212" s="618"/>
      <c r="IW212" s="618"/>
      <c r="IX212" s="618"/>
      <c r="IY212" s="618"/>
      <c r="IZ212" s="1361"/>
      <c r="JA212" s="1201">
        <f t="shared" ref="JA212:KQ212" si="2311">SUM(JA214:JA228)</f>
        <v>50.209999999999994</v>
      </c>
      <c r="JB212" s="1201">
        <f t="shared" si="2311"/>
        <v>352.24</v>
      </c>
      <c r="JC212" s="1201">
        <f t="shared" si="2311"/>
        <v>0</v>
      </c>
      <c r="JD212" s="1201">
        <f t="shared" si="2311"/>
        <v>1280.04</v>
      </c>
      <c r="JE212" s="1201">
        <f t="shared" si="2311"/>
        <v>0</v>
      </c>
      <c r="JF212" s="1201">
        <f t="shared" si="2311"/>
        <v>1315.55</v>
      </c>
      <c r="JG212" s="1201">
        <f t="shared" si="2311"/>
        <v>0</v>
      </c>
      <c r="JH212" s="1201">
        <f t="shared" ref="JH212" si="2312">SUM(JH214:JH228)</f>
        <v>0</v>
      </c>
      <c r="JI212" s="1201">
        <f t="shared" si="2311"/>
        <v>0</v>
      </c>
      <c r="JJ212" s="1201">
        <f t="shared" si="2311"/>
        <v>0</v>
      </c>
      <c r="JK212" s="1201">
        <f t="shared" si="2311"/>
        <v>3</v>
      </c>
      <c r="JL212" s="1201">
        <f t="shared" ref="JL212" si="2313">SUM(JL214:JL228)</f>
        <v>0</v>
      </c>
      <c r="JM212" s="1201">
        <f t="shared" si="2311"/>
        <v>0</v>
      </c>
      <c r="JN212" s="1201">
        <f t="shared" si="2311"/>
        <v>308</v>
      </c>
      <c r="JO212" s="1201">
        <f t="shared" si="2311"/>
        <v>0</v>
      </c>
      <c r="JP212" s="1201">
        <f t="shared" si="2311"/>
        <v>0</v>
      </c>
      <c r="JQ212" s="1201">
        <f t="shared" si="2311"/>
        <v>0</v>
      </c>
      <c r="JR212" s="1201">
        <f t="shared" si="2311"/>
        <v>268.52499999999998</v>
      </c>
      <c r="JS212" s="1201">
        <f t="shared" si="2311"/>
        <v>469.25599999999997</v>
      </c>
      <c r="JT212" s="1201">
        <f t="shared" si="2311"/>
        <v>190.97</v>
      </c>
      <c r="JU212" s="1201">
        <f t="shared" si="2311"/>
        <v>0</v>
      </c>
      <c r="JV212" s="1201">
        <f t="shared" si="2311"/>
        <v>2.3350000000000003E-2</v>
      </c>
      <c r="JW212" s="1201">
        <f t="shared" si="2311"/>
        <v>10.1098</v>
      </c>
      <c r="JX212" s="1201">
        <f t="shared" si="2311"/>
        <v>3.1347899999999997</v>
      </c>
      <c r="JY212" s="1201">
        <f t="shared" si="2311"/>
        <v>6.1859999999999998E-2</v>
      </c>
      <c r="JZ212" s="1201">
        <f t="shared" si="2311"/>
        <v>1.15038</v>
      </c>
      <c r="KA212" s="1201">
        <f t="shared" si="2311"/>
        <v>0.66496</v>
      </c>
      <c r="KB212" s="1201">
        <f t="shared" si="2311"/>
        <v>0.69694</v>
      </c>
      <c r="KC212" s="1201">
        <f t="shared" si="2311"/>
        <v>17.824199999999998</v>
      </c>
      <c r="KD212" s="1201">
        <f t="shared" si="2311"/>
        <v>4.6543000000000001</v>
      </c>
      <c r="KE212" s="1201">
        <f t="shared" si="2311"/>
        <v>2.3505000000000003</v>
      </c>
      <c r="KF212" s="1201">
        <f t="shared" si="2311"/>
        <v>5.1119999999999992</v>
      </c>
      <c r="KG212" s="1201">
        <f t="shared" si="2311"/>
        <v>0.60950000000000004</v>
      </c>
      <c r="KH212" s="1201">
        <f t="shared" si="2311"/>
        <v>0</v>
      </c>
      <c r="KI212" s="1201">
        <f t="shared" si="2311"/>
        <v>0</v>
      </c>
      <c r="KJ212" s="1201">
        <f t="shared" ref="KJ212" si="2314">SUM(KJ214:KJ228)</f>
        <v>0</v>
      </c>
      <c r="KK212" s="1201">
        <f t="shared" ref="KK212" si="2315">SUM(KK214:KK228)</f>
        <v>0</v>
      </c>
      <c r="KL212" s="1201">
        <f t="shared" si="2311"/>
        <v>0</v>
      </c>
      <c r="KM212" s="1201">
        <f t="shared" si="2311"/>
        <v>0</v>
      </c>
      <c r="KN212" s="1201">
        <f t="shared" ref="KN212:KP212" si="2316">SUM(KN214:KN228)</f>
        <v>0</v>
      </c>
      <c r="KO212" s="1201">
        <f t="shared" si="2316"/>
        <v>0</v>
      </c>
      <c r="KP212" s="1201">
        <f t="shared" si="2316"/>
        <v>0</v>
      </c>
      <c r="KQ212" s="1201">
        <f t="shared" si="2311"/>
        <v>0</v>
      </c>
      <c r="KR212" s="618"/>
      <c r="KS212" s="618"/>
      <c r="KT212" s="618"/>
      <c r="KU212" s="618"/>
      <c r="KV212" s="618"/>
      <c r="KW212" s="618"/>
      <c r="KX212" s="618"/>
      <c r="KY212" s="618"/>
      <c r="KZ212" s="1361"/>
      <c r="LA212" s="1201">
        <f t="shared" ref="LA212:MQ212" si="2317">SUM(LA214:LA228)</f>
        <v>32.302710990585403</v>
      </c>
      <c r="LB212" s="1201">
        <f t="shared" si="2317"/>
        <v>112.66223503150646</v>
      </c>
      <c r="LC212" s="1201">
        <f t="shared" si="2317"/>
        <v>0</v>
      </c>
      <c r="LD212" s="1201">
        <f t="shared" si="2317"/>
        <v>737.63415567472157</v>
      </c>
      <c r="LE212" s="1201">
        <f t="shared" si="2317"/>
        <v>0</v>
      </c>
      <c r="LF212" s="1201">
        <f t="shared" si="2317"/>
        <v>610.34762829351439</v>
      </c>
      <c r="LG212" s="1201">
        <f t="shared" si="2317"/>
        <v>0</v>
      </c>
      <c r="LH212" s="1201">
        <f t="shared" si="2317"/>
        <v>0</v>
      </c>
      <c r="LI212" s="1201">
        <f t="shared" si="2317"/>
        <v>0</v>
      </c>
      <c r="LJ212" s="1201">
        <f t="shared" si="2317"/>
        <v>0</v>
      </c>
      <c r="LK212" s="1201">
        <f t="shared" si="2317"/>
        <v>3</v>
      </c>
      <c r="LL212" s="1201">
        <f t="shared" si="2317"/>
        <v>0</v>
      </c>
      <c r="LM212" s="1201">
        <f t="shared" si="2317"/>
        <v>0</v>
      </c>
      <c r="LN212" s="1201">
        <f t="shared" si="2317"/>
        <v>616</v>
      </c>
      <c r="LO212" s="1201">
        <f t="shared" si="2317"/>
        <v>0</v>
      </c>
      <c r="LP212" s="1201">
        <f t="shared" si="2317"/>
        <v>0</v>
      </c>
      <c r="LQ212" s="1201">
        <f t="shared" si="2317"/>
        <v>0</v>
      </c>
      <c r="LR212" s="1201">
        <f t="shared" si="2317"/>
        <v>152.86575443848952</v>
      </c>
      <c r="LS212" s="1201">
        <f t="shared" si="2317"/>
        <v>124.90197093791281</v>
      </c>
      <c r="LT212" s="1201">
        <f t="shared" si="2317"/>
        <v>159.00223425617423</v>
      </c>
      <c r="LU212" s="1201">
        <f t="shared" si="2317"/>
        <v>0</v>
      </c>
      <c r="LV212" s="1201">
        <f t="shared" si="2317"/>
        <v>6.1690885072655226E-3</v>
      </c>
      <c r="LW212" s="1201">
        <f t="shared" si="2317"/>
        <v>3.2227194187582562</v>
      </c>
      <c r="LX212" s="1201">
        <f t="shared" si="2317"/>
        <v>1.4166988507265521</v>
      </c>
      <c r="LY212" s="1201">
        <f t="shared" si="2317"/>
        <v>4.4870541611624834E-2</v>
      </c>
      <c r="LZ212" s="1201">
        <f t="shared" si="2317"/>
        <v>0.63495265521796562</v>
      </c>
      <c r="MA212" s="1201">
        <f t="shared" si="2317"/>
        <v>0.38434177014531046</v>
      </c>
      <c r="MB212" s="1201">
        <f t="shared" si="2317"/>
        <v>0.35332177014531041</v>
      </c>
      <c r="MC212" s="1201">
        <f t="shared" si="2317"/>
        <v>18.290849048625795</v>
      </c>
      <c r="MD212" s="1201">
        <f t="shared" si="2317"/>
        <v>4.6543000000000001</v>
      </c>
      <c r="ME212" s="1201">
        <f t="shared" si="2317"/>
        <v>1.4540102464347968</v>
      </c>
      <c r="MF212" s="1201">
        <f t="shared" si="2317"/>
        <v>10.170660982143554</v>
      </c>
      <c r="MG212" s="1201">
        <f t="shared" si="2317"/>
        <v>1.2880388841927304</v>
      </c>
      <c r="MH212" s="1201">
        <f t="shared" si="2317"/>
        <v>0</v>
      </c>
      <c r="MI212" s="1201">
        <f t="shared" si="2317"/>
        <v>0</v>
      </c>
      <c r="MJ212" s="1201">
        <f t="shared" si="2317"/>
        <v>0</v>
      </c>
      <c r="MK212" s="1201">
        <f t="shared" si="2317"/>
        <v>0</v>
      </c>
      <c r="ML212" s="1201">
        <f t="shared" si="2317"/>
        <v>0</v>
      </c>
      <c r="MM212" s="1201">
        <f t="shared" si="2317"/>
        <v>0</v>
      </c>
      <c r="MN212" s="1201">
        <f t="shared" ref="MN212:MP212" si="2318">SUM(MN214:MN228)</f>
        <v>0</v>
      </c>
      <c r="MO212" s="1201">
        <f t="shared" si="2318"/>
        <v>0</v>
      </c>
      <c r="MP212" s="1201">
        <f t="shared" si="2318"/>
        <v>0</v>
      </c>
      <c r="MQ212" s="1201">
        <f t="shared" si="2317"/>
        <v>0</v>
      </c>
    </row>
    <row r="213" spans="1:355" s="317" customFormat="1" ht="15" hidden="1" customHeight="1" outlineLevel="1" thickTop="1" thickBot="1" x14ac:dyDescent="0.3">
      <c r="A213" s="380"/>
      <c r="B213" s="1935" t="str">
        <f>$B$33</f>
        <v>Expert Light</v>
      </c>
      <c r="C213" s="1936"/>
      <c r="D213" s="652">
        <v>1</v>
      </c>
      <c r="E213" s="831"/>
      <c r="F213" s="753"/>
      <c r="G213" s="1923"/>
      <c r="H213" s="1924"/>
      <c r="I213" s="781"/>
      <c r="J213" s="831"/>
      <c r="K213" s="319"/>
      <c r="L213" s="782"/>
      <c r="M213" s="832">
        <f>((E210*L213)/1)*(D213)</f>
        <v>0</v>
      </c>
      <c r="N213" s="784">
        <f t="shared" ref="N213:N218" si="2319">IF($BI$6="ON",$BR$14*$L213,IF($BI$6="OFF",$BS$14*$L213))</f>
        <v>0</v>
      </c>
      <c r="O213" s="1534"/>
      <c r="P213" s="782">
        <v>1.9</v>
      </c>
      <c r="Q213" s="832">
        <f>((E210*P213)/1)*(D213)</f>
        <v>57</v>
      </c>
      <c r="R213" s="784">
        <f t="shared" ref="R213:R218" si="2320">IF($BI$6="ON",$BR$15*$P213,IF($BI$6="OFF",$BS$15*$P213))</f>
        <v>156.74554880996212</v>
      </c>
      <c r="S213" s="1534"/>
      <c r="T213" s="782">
        <v>3.4</v>
      </c>
      <c r="U213" s="832">
        <f>((E210*T213)/1)*(D213)</f>
        <v>102</v>
      </c>
      <c r="V213" s="784">
        <f t="shared" ref="V213:V218" si="2321">IF($BI$6="ON",$BR$16*$T213,IF($BI$6="OFF",$BS$16*$T213))</f>
        <v>177.51249837273946</v>
      </c>
      <c r="W213" s="1534"/>
      <c r="X213" s="782">
        <v>2.7</v>
      </c>
      <c r="Y213" s="832">
        <f>((E210*X213)/1)*(D213)</f>
        <v>81</v>
      </c>
      <c r="Z213" s="784">
        <f t="shared" ref="Z213:Z218" si="2322">IF($BI$6="ON",$BR$17*$X213,IF($BI$6="OFF",$BS$17*$X213))</f>
        <v>89.823326103003424</v>
      </c>
      <c r="AA213" s="1534"/>
      <c r="AB213" s="782">
        <v>6.1</v>
      </c>
      <c r="AC213" s="832">
        <f>((E210*AB213)/1)*(D213)</f>
        <v>183</v>
      </c>
      <c r="AD213" s="784">
        <f t="shared" ref="AD213:AD218" si="2323">IF($BI$6="ON",$BR$18*$AB213,IF($BI$6="OFF",$BS$18*$AB213))</f>
        <v>253.13295062725868</v>
      </c>
      <c r="AE213" s="1534"/>
      <c r="AF213" s="782">
        <v>1.8</v>
      </c>
      <c r="AG213" s="832">
        <f>((E210*AF213)/1)*(D213)</f>
        <v>54</v>
      </c>
      <c r="AH213" s="784">
        <f t="shared" ref="AH213:AH218" si="2324">IF($BI$6="ON",$BR$19*$AF213,IF($BI$6="OFF",$BS$19*$AF213))</f>
        <v>64.446740156600924</v>
      </c>
      <c r="AI213" s="1534"/>
      <c r="AJ213" s="782">
        <v>1</v>
      </c>
      <c r="AK213" s="832">
        <f>((E210*AJ213)/1)*(D213)</f>
        <v>30</v>
      </c>
      <c r="AL213" s="784">
        <f t="shared" ref="AL213:AL218" si="2325">IF($BI$6="ON",$BR$20*$AJ213,IF($BI$6="OFF",$BS$20*$AJ213))</f>
        <v>11.434613095470732</v>
      </c>
      <c r="AM213" s="1534"/>
      <c r="AN213" s="782"/>
      <c r="AO213" s="833">
        <f>((E210*AN213)/1)*(D213)</f>
        <v>0</v>
      </c>
      <c r="AP213" s="784">
        <f t="shared" ref="AP213:AP218" si="2326">IF($BI$6="ON",$BR$21*$AN213,IF($BI$6="OFF",$BS$21*$AN213))</f>
        <v>0</v>
      </c>
      <c r="AQ213" s="1534"/>
      <c r="AR213" s="782"/>
      <c r="AS213" s="832">
        <f>((E210*AR213)/1)*(D213)</f>
        <v>0</v>
      </c>
      <c r="AT213" s="784">
        <f t="shared" ref="AT213:AT218" si="2327">IF($BI$6="ON",$BR$22*$AR213,IF($BI$6="OFF",$BS$22*$AR213))</f>
        <v>0</v>
      </c>
      <c r="AU213" s="1534"/>
      <c r="AV213" s="782"/>
      <c r="AW213" s="832">
        <f>((E210*AV213)/1)*(D213)</f>
        <v>0</v>
      </c>
      <c r="AX213" s="784">
        <f t="shared" ref="AX213:AX218" si="2328">IF($BI$6="ON",$BR$23*$AV213,IF($BI$6="OFF",$BS$23*$AV213))</f>
        <v>0</v>
      </c>
      <c r="AY213" s="1534"/>
      <c r="AZ213" s="782"/>
      <c r="BA213" s="832">
        <f>((E210*AZ213)/1)*(D213)</f>
        <v>0</v>
      </c>
      <c r="BB213" s="784">
        <f t="shared" ref="BB213:BB218" si="2329">IF($BI$6="ON",$BR$25*$AZ213,IF($BI$6="OFF",$BS$25*$AZ213))</f>
        <v>0</v>
      </c>
      <c r="BC213" s="649"/>
      <c r="BD213" s="835"/>
      <c r="BE213" s="832">
        <f>((E210*BD213)/1)*(D213)</f>
        <v>0</v>
      </c>
      <c r="BF213" s="319"/>
      <c r="BG213" s="880">
        <f t="shared" ref="BG213:BG218" si="2330">SUM(N213,R213,V213,Z213,AD213,AH213,AL213,AP213,AT213,AX213,BB213)/500</f>
        <v>1.5061913543300707</v>
      </c>
      <c r="BH213" s="881">
        <f t="shared" ref="BH213:BH218" si="2331">SUM($BG213+$BG$6)</f>
        <v>1.5170678510275608</v>
      </c>
      <c r="BI213" s="786">
        <f t="shared" ref="BI213:BI218" si="2332">(BH213*500)</f>
        <v>758.53392551378045</v>
      </c>
      <c r="BJ213" s="785"/>
      <c r="BK213" s="786">
        <f t="shared" ref="BK213:BK218" si="2333">(BH213*700)</f>
        <v>1061.9474957192926</v>
      </c>
      <c r="BL213" s="1948" t="s">
        <v>1362</v>
      </c>
      <c r="BM213" s="1949"/>
      <c r="BN213" s="1950"/>
      <c r="BO213" s="1579"/>
      <c r="BP213" s="1579"/>
      <c r="BQ213" s="1484"/>
      <c r="BR213" s="873" t="s">
        <v>1350</v>
      </c>
      <c r="BS213" s="691" t="s">
        <v>6</v>
      </c>
      <c r="BT213" s="691" t="s">
        <v>928</v>
      </c>
      <c r="BU213" s="1163" t="s">
        <v>1328</v>
      </c>
      <c r="BV213" s="1164"/>
      <c r="BW213" s="1353" t="str">
        <f>$BW$318</f>
        <v xml:space="preserve">NH4 </v>
      </c>
      <c r="BX213" s="1353" t="str">
        <f>$BX$318</f>
        <v>NO3</v>
      </c>
      <c r="BY213" s="1353" t="str">
        <f>$BY$318</f>
        <v>NH2 Nitrites</v>
      </c>
      <c r="BZ213" s="1353" t="str">
        <f>$BZ$318</f>
        <v>P2O5</v>
      </c>
      <c r="CA213" s="1353" t="str">
        <f>$CA$318</f>
        <v>PO4</v>
      </c>
      <c r="CB213" s="1353" t="str">
        <f>$CB$318</f>
        <v>K2O</v>
      </c>
      <c r="CC213" s="1353" t="str">
        <f>$CC$318</f>
        <v>MgO</v>
      </c>
      <c r="CD213" s="1353" t="str">
        <f>$CD$318</f>
        <v>MgCo3</v>
      </c>
      <c r="CE213" s="1353" t="str">
        <f>$CE$318</f>
        <v>CaO</v>
      </c>
      <c r="CF213" s="1353" t="str">
        <f>$CF$318</f>
        <v>CaCO3</v>
      </c>
      <c r="CG213" s="1353" t="str">
        <f>$CG$318</f>
        <v>SO4</v>
      </c>
      <c r="CH213" s="1353" t="str">
        <f>$CH$318</f>
        <v>SO3</v>
      </c>
      <c r="CI213" s="1353" t="str">
        <f>$CI$318</f>
        <v>SiO2</v>
      </c>
      <c r="CJ213" s="1353" t="str">
        <f>$CJ$318</f>
        <v>Si(OH)4</v>
      </c>
      <c r="CK213" s="1353" t="str">
        <f>$CK$318</f>
        <v>N</v>
      </c>
      <c r="CL213" s="1353" t="str">
        <f>$CL$318</f>
        <v>P</v>
      </c>
      <c r="CM213" s="1353" t="str">
        <f>$CM$318</f>
        <v>K</v>
      </c>
      <c r="CN213" s="1353" t="str">
        <f>$CN$318</f>
        <v>MG</v>
      </c>
      <c r="CO213" s="1353" t="str">
        <f>$CO$318</f>
        <v>CA</v>
      </c>
      <c r="CP213" s="1353" t="str">
        <f>$CP$318</f>
        <v>S</v>
      </c>
      <c r="CQ213" s="1353" t="str">
        <f>$CQ$318</f>
        <v>Si</v>
      </c>
      <c r="CR213" s="1353" t="str">
        <f>$CR$318</f>
        <v>Co</v>
      </c>
      <c r="CS213" s="1353" t="str">
        <f>$CS$318</f>
        <v>Fe</v>
      </c>
      <c r="CT213" s="1353" t="str">
        <f>$CT$318</f>
        <v>Mn</v>
      </c>
      <c r="CU213" s="1353" t="str">
        <f>$CU$318</f>
        <v>Mo</v>
      </c>
      <c r="CV213" s="1353" t="str">
        <f>$CV$318</f>
        <v>Zn</v>
      </c>
      <c r="CW213" s="1353" t="str">
        <f>$CW$318</f>
        <v>B</v>
      </c>
      <c r="CX213" s="1353" t="str">
        <f>$CX$318</f>
        <v>Cu</v>
      </c>
      <c r="CY213" s="1353" t="str">
        <f>$CY$318</f>
        <v>Cl</v>
      </c>
      <c r="CZ213" s="1353" t="str">
        <f>$CZ$318</f>
        <v>Na</v>
      </c>
      <c r="DA213" s="1353" t="str">
        <f>$DA$318</f>
        <v>Humic</v>
      </c>
      <c r="DB213" s="1353" t="str">
        <f>$DB$318</f>
        <v>Fulvic</v>
      </c>
      <c r="DC213" s="1353" t="str">
        <f>$DC$318</f>
        <v xml:space="preserve"> B1</v>
      </c>
      <c r="DD213" s="1353" t="str">
        <f>$DD$318</f>
        <v>EDTA</v>
      </c>
      <c r="DE213" s="1353" t="str">
        <f>$DE$318</f>
        <v>DTPA</v>
      </c>
      <c r="DF213" s="1353" t="str">
        <f>$DF$318</f>
        <v>EDDHA</v>
      </c>
      <c r="DG213" s="1353" t="str">
        <f>$DG$318</f>
        <v>F</v>
      </c>
      <c r="DH213" s="1353" t="str">
        <f>$DH$318</f>
        <v>Cd</v>
      </c>
      <c r="DI213" s="1353" t="str">
        <f>$DI$318</f>
        <v>Cr</v>
      </c>
      <c r="DJ213" s="1353" t="str">
        <f>$DJ$318</f>
        <v>Al</v>
      </c>
      <c r="DK213" s="1353" t="str">
        <f>$DK$318</f>
        <v>Pb</v>
      </c>
      <c r="DL213" s="1353" t="str">
        <f>$DL$318</f>
        <v>Se</v>
      </c>
      <c r="DM213" s="1353" t="str">
        <f>$DM$318</f>
        <v>Other</v>
      </c>
      <c r="DN213" s="933"/>
      <c r="DT213" s="739"/>
      <c r="EM213" s="618"/>
      <c r="EN213" s="618"/>
      <c r="EO213" s="618"/>
      <c r="EP213" s="618"/>
      <c r="EQ213" s="618"/>
      <c r="ER213" s="618"/>
      <c r="ES213" s="618"/>
      <c r="ET213" s="618"/>
      <c r="EU213" s="618"/>
      <c r="EV213" s="618"/>
      <c r="EW213" s="618"/>
      <c r="EX213" s="618"/>
      <c r="EY213" s="618"/>
      <c r="EZ213" s="1347"/>
      <c r="FA213" s="1219" t="str">
        <f t="shared" ref="FA213:GQ213" si="2334">BW$318</f>
        <v xml:space="preserve">NH4 </v>
      </c>
      <c r="FB213" s="1222" t="str">
        <f t="shared" si="2334"/>
        <v>NO3</v>
      </c>
      <c r="FC213" s="1222" t="str">
        <f t="shared" si="2334"/>
        <v>NH2 Nitrites</v>
      </c>
      <c r="FD213" s="1219" t="str">
        <f t="shared" si="2334"/>
        <v>P2O5</v>
      </c>
      <c r="FE213" s="1219" t="str">
        <f t="shared" si="2334"/>
        <v>PO4</v>
      </c>
      <c r="FF213" s="1219" t="str">
        <f t="shared" si="2334"/>
        <v>K2O</v>
      </c>
      <c r="FG213" s="1219" t="str">
        <f t="shared" si="2334"/>
        <v>MgO</v>
      </c>
      <c r="FH213" s="1219" t="str">
        <f t="shared" si="2334"/>
        <v>MgCo3</v>
      </c>
      <c r="FI213" s="1219" t="str">
        <f t="shared" si="2334"/>
        <v>CaO</v>
      </c>
      <c r="FJ213" s="1219" t="str">
        <f t="shared" si="2334"/>
        <v>CaCO3</v>
      </c>
      <c r="FK213" s="1219" t="str">
        <f t="shared" si="2334"/>
        <v>SO4</v>
      </c>
      <c r="FL213" s="1219" t="str">
        <f t="shared" si="2334"/>
        <v>SO3</v>
      </c>
      <c r="FM213" s="1219" t="str">
        <f t="shared" si="2334"/>
        <v>SiO2</v>
      </c>
      <c r="FN213" s="1219" t="str">
        <f t="shared" si="2334"/>
        <v>Si(OH)4</v>
      </c>
      <c r="FO213" s="1219" t="str">
        <f t="shared" si="2334"/>
        <v>N</v>
      </c>
      <c r="FP213" s="1219" t="str">
        <f t="shared" si="2334"/>
        <v>P</v>
      </c>
      <c r="FQ213" s="1219" t="str">
        <f t="shared" si="2334"/>
        <v>K</v>
      </c>
      <c r="FR213" s="1219" t="str">
        <f t="shared" si="2334"/>
        <v>MG</v>
      </c>
      <c r="FS213" s="1219" t="str">
        <f t="shared" si="2334"/>
        <v>CA</v>
      </c>
      <c r="FT213" s="1219" t="str">
        <f t="shared" si="2334"/>
        <v>S</v>
      </c>
      <c r="FU213" s="1219" t="str">
        <f t="shared" si="2334"/>
        <v>Si</v>
      </c>
      <c r="FV213" s="1219" t="str">
        <f t="shared" si="2334"/>
        <v>Co</v>
      </c>
      <c r="FW213" s="1219" t="str">
        <f t="shared" si="2334"/>
        <v>Fe</v>
      </c>
      <c r="FX213" s="1219" t="str">
        <f t="shared" si="2334"/>
        <v>Mn</v>
      </c>
      <c r="FY213" s="1219" t="str">
        <f t="shared" si="2334"/>
        <v>Mo</v>
      </c>
      <c r="FZ213" s="1219" t="str">
        <f t="shared" si="2334"/>
        <v>Zn</v>
      </c>
      <c r="GA213" s="1219" t="str">
        <f t="shared" si="2334"/>
        <v>B</v>
      </c>
      <c r="GB213" s="1219" t="str">
        <f t="shared" si="2334"/>
        <v>Cu</v>
      </c>
      <c r="GC213" s="1219" t="str">
        <f t="shared" si="2334"/>
        <v>Cl</v>
      </c>
      <c r="GD213" s="1219" t="str">
        <f t="shared" si="2334"/>
        <v>Na</v>
      </c>
      <c r="GE213" s="1219" t="str">
        <f t="shared" si="2334"/>
        <v>Humic</v>
      </c>
      <c r="GF213" s="1219" t="str">
        <f t="shared" si="2334"/>
        <v>Fulvic</v>
      </c>
      <c r="GG213" s="1219" t="str">
        <f t="shared" si="2334"/>
        <v xml:space="preserve"> B1</v>
      </c>
      <c r="GH213" s="1219" t="str">
        <f t="shared" si="2334"/>
        <v>EDTA</v>
      </c>
      <c r="GI213" s="1219" t="str">
        <f t="shared" si="2334"/>
        <v>DTPA</v>
      </c>
      <c r="GJ213" s="1219" t="str">
        <f t="shared" si="2334"/>
        <v>EDDHA</v>
      </c>
      <c r="GK213" s="1219" t="str">
        <f t="shared" si="2334"/>
        <v>F</v>
      </c>
      <c r="GL213" s="1219" t="str">
        <f t="shared" si="2334"/>
        <v>Cd</v>
      </c>
      <c r="GM213" s="1220" t="str">
        <f t="shared" si="2334"/>
        <v>Cr</v>
      </c>
      <c r="GN213" s="1220" t="str">
        <f t="shared" si="2334"/>
        <v>Al</v>
      </c>
      <c r="GO213" s="1220" t="str">
        <f t="shared" si="2334"/>
        <v>Pb</v>
      </c>
      <c r="GP213" s="1220" t="str">
        <f t="shared" si="2334"/>
        <v>Se</v>
      </c>
      <c r="GQ213" s="1220" t="str">
        <f t="shared" si="2334"/>
        <v>Other</v>
      </c>
      <c r="GR213" s="897"/>
      <c r="GS213" s="897"/>
      <c r="GT213" s="897"/>
      <c r="GU213" s="897"/>
      <c r="GV213" s="897"/>
      <c r="GW213" s="897"/>
      <c r="GX213" s="897"/>
      <c r="GY213" s="897"/>
      <c r="GZ213" s="1373"/>
      <c r="HA213" s="1220" t="str">
        <f t="shared" ref="HA213:IM213" si="2335">FA$318</f>
        <v xml:space="preserve">NH4 </v>
      </c>
      <c r="HB213" s="1220" t="str">
        <f t="shared" si="2335"/>
        <v>NO3</v>
      </c>
      <c r="HC213" s="1220" t="str">
        <f t="shared" si="2335"/>
        <v>NH2 Nitrites</v>
      </c>
      <c r="HD213" s="1220" t="str">
        <f t="shared" si="2335"/>
        <v>P2O5</v>
      </c>
      <c r="HE213" s="1220" t="str">
        <f t="shared" si="2335"/>
        <v>PO4</v>
      </c>
      <c r="HF213" s="1220" t="str">
        <f t="shared" si="2335"/>
        <v>K2O</v>
      </c>
      <c r="HG213" s="1220" t="str">
        <f t="shared" si="2335"/>
        <v>MgO</v>
      </c>
      <c r="HH213" s="1220" t="str">
        <f t="shared" si="2335"/>
        <v>MgCo3</v>
      </c>
      <c r="HI213" s="1220" t="str">
        <f t="shared" si="2335"/>
        <v>CaO</v>
      </c>
      <c r="HJ213" s="1220" t="str">
        <f t="shared" si="2335"/>
        <v>CaCO3</v>
      </c>
      <c r="HK213" s="1220" t="str">
        <f t="shared" si="2335"/>
        <v>SO4</v>
      </c>
      <c r="HL213" s="1220" t="str">
        <f t="shared" si="2335"/>
        <v>SO3</v>
      </c>
      <c r="HM213" s="1220" t="str">
        <f t="shared" si="2335"/>
        <v>SiO2</v>
      </c>
      <c r="HN213" s="1220" t="str">
        <f t="shared" si="2335"/>
        <v>Si(OH)4</v>
      </c>
      <c r="HO213" s="1220" t="str">
        <f t="shared" si="2335"/>
        <v>N</v>
      </c>
      <c r="HP213" s="1220" t="str">
        <f t="shared" si="2335"/>
        <v>P</v>
      </c>
      <c r="HQ213" s="1220" t="str">
        <f t="shared" si="2335"/>
        <v>K</v>
      </c>
      <c r="HR213" s="1220" t="str">
        <f t="shared" si="2335"/>
        <v>MG</v>
      </c>
      <c r="HS213" s="1220" t="str">
        <f t="shared" si="2335"/>
        <v>CA</v>
      </c>
      <c r="HT213" s="1220" t="str">
        <f t="shared" si="2335"/>
        <v>S</v>
      </c>
      <c r="HU213" s="1220" t="str">
        <f t="shared" si="2335"/>
        <v>Si</v>
      </c>
      <c r="HV213" s="1220" t="str">
        <f t="shared" si="2335"/>
        <v>Co</v>
      </c>
      <c r="HW213" s="1220" t="str">
        <f t="shared" si="2335"/>
        <v>Fe</v>
      </c>
      <c r="HX213" s="1220" t="str">
        <f t="shared" si="2335"/>
        <v>Mn</v>
      </c>
      <c r="HY213" s="1220" t="str">
        <f t="shared" si="2335"/>
        <v>Mo</v>
      </c>
      <c r="HZ213" s="1220" t="str">
        <f t="shared" si="2335"/>
        <v>Zn</v>
      </c>
      <c r="IA213" s="1220" t="str">
        <f t="shared" si="2335"/>
        <v>B</v>
      </c>
      <c r="IB213" s="1220" t="str">
        <f t="shared" si="2335"/>
        <v>Cu</v>
      </c>
      <c r="IC213" s="1220" t="str">
        <f t="shared" si="2335"/>
        <v>Cl</v>
      </c>
      <c r="ID213" s="1220" t="str">
        <f t="shared" si="2335"/>
        <v>Na</v>
      </c>
      <c r="IE213" s="1220" t="str">
        <f t="shared" si="2335"/>
        <v>Humic</v>
      </c>
      <c r="IF213" s="1220" t="str">
        <f t="shared" si="2335"/>
        <v>Fulvic</v>
      </c>
      <c r="IG213" s="1220" t="str">
        <f t="shared" si="2335"/>
        <v xml:space="preserve"> B1</v>
      </c>
      <c r="IH213" s="1220" t="str">
        <f t="shared" si="2335"/>
        <v>EDTA</v>
      </c>
      <c r="II213" s="1220" t="str">
        <f t="shared" si="2335"/>
        <v>DTPA</v>
      </c>
      <c r="IJ213" s="1220" t="str">
        <f t="shared" si="2335"/>
        <v>EDDHA</v>
      </c>
      <c r="IK213" s="1220" t="str">
        <f t="shared" si="2335"/>
        <v>F</v>
      </c>
      <c r="IL213" s="1220" t="str">
        <f t="shared" si="2335"/>
        <v>Cd</v>
      </c>
      <c r="IM213" s="1220" t="str">
        <f t="shared" si="2335"/>
        <v>Cr</v>
      </c>
      <c r="IN213" s="1353" t="str">
        <f>$DJ$318</f>
        <v>Al</v>
      </c>
      <c r="IO213" s="1353" t="str">
        <f>$DK$318</f>
        <v>Pb</v>
      </c>
      <c r="IP213" s="1353" t="str">
        <f>$DL$318</f>
        <v>Se</v>
      </c>
      <c r="IQ213" s="1220" t="str">
        <f>GQ$318</f>
        <v>Other</v>
      </c>
      <c r="IR213" s="895"/>
      <c r="IS213" s="895"/>
      <c r="IT213" s="895"/>
      <c r="IU213" s="895"/>
      <c r="IV213" s="895"/>
      <c r="IW213" s="895"/>
      <c r="IX213" s="895"/>
      <c r="IY213" s="895"/>
      <c r="IZ213" s="1362"/>
      <c r="JA213" s="1220" t="str">
        <f t="shared" ref="JA213:KM213" si="2336">HA$318</f>
        <v xml:space="preserve">NH4 </v>
      </c>
      <c r="JB213" s="1220" t="str">
        <f t="shared" si="2336"/>
        <v>NO3</v>
      </c>
      <c r="JC213" s="1220" t="str">
        <f t="shared" si="2336"/>
        <v>NH2 Nitrites</v>
      </c>
      <c r="JD213" s="1220" t="str">
        <f t="shared" si="2336"/>
        <v>P2O5</v>
      </c>
      <c r="JE213" s="1220" t="str">
        <f t="shared" si="2336"/>
        <v>PO4</v>
      </c>
      <c r="JF213" s="1220" t="str">
        <f t="shared" si="2336"/>
        <v>K2O</v>
      </c>
      <c r="JG213" s="1220" t="str">
        <f t="shared" si="2336"/>
        <v>MgO</v>
      </c>
      <c r="JH213" s="1220" t="str">
        <f t="shared" si="2336"/>
        <v>MgCo3</v>
      </c>
      <c r="JI213" s="1220" t="str">
        <f t="shared" si="2336"/>
        <v>CaO</v>
      </c>
      <c r="JJ213" s="1220" t="str">
        <f t="shared" si="2336"/>
        <v>CaCO3</v>
      </c>
      <c r="JK213" s="1220" t="str">
        <f t="shared" si="2336"/>
        <v>SO4</v>
      </c>
      <c r="JL213" s="1220" t="str">
        <f t="shared" si="2336"/>
        <v>SO3</v>
      </c>
      <c r="JM213" s="1220" t="str">
        <f t="shared" si="2336"/>
        <v>SiO2</v>
      </c>
      <c r="JN213" s="1220" t="str">
        <f t="shared" si="2336"/>
        <v>Si(OH)4</v>
      </c>
      <c r="JO213" s="1220" t="str">
        <f t="shared" si="2336"/>
        <v>N</v>
      </c>
      <c r="JP213" s="1220" t="str">
        <f t="shared" si="2336"/>
        <v>P</v>
      </c>
      <c r="JQ213" s="1220" t="str">
        <f t="shared" si="2336"/>
        <v>K</v>
      </c>
      <c r="JR213" s="1220" t="str">
        <f t="shared" si="2336"/>
        <v>MG</v>
      </c>
      <c r="JS213" s="1220" t="str">
        <f t="shared" si="2336"/>
        <v>CA</v>
      </c>
      <c r="JT213" s="1220" t="str">
        <f t="shared" si="2336"/>
        <v>S</v>
      </c>
      <c r="JU213" s="1220" t="str">
        <f t="shared" si="2336"/>
        <v>Si</v>
      </c>
      <c r="JV213" s="1220" t="str">
        <f t="shared" si="2336"/>
        <v>Co</v>
      </c>
      <c r="JW213" s="1220" t="str">
        <f t="shared" si="2336"/>
        <v>Fe</v>
      </c>
      <c r="JX213" s="1220" t="str">
        <f t="shared" si="2336"/>
        <v>Mn</v>
      </c>
      <c r="JY213" s="1220" t="str">
        <f t="shared" si="2336"/>
        <v>Mo</v>
      </c>
      <c r="JZ213" s="1220" t="str">
        <f t="shared" si="2336"/>
        <v>Zn</v>
      </c>
      <c r="KA213" s="1220" t="str">
        <f t="shared" si="2336"/>
        <v>B</v>
      </c>
      <c r="KB213" s="1220" t="str">
        <f t="shared" si="2336"/>
        <v>Cu</v>
      </c>
      <c r="KC213" s="1220" t="str">
        <f t="shared" si="2336"/>
        <v>Cl</v>
      </c>
      <c r="KD213" s="1220" t="str">
        <f t="shared" si="2336"/>
        <v>Na</v>
      </c>
      <c r="KE213" s="1220" t="str">
        <f t="shared" si="2336"/>
        <v>Humic</v>
      </c>
      <c r="KF213" s="1220" t="str">
        <f t="shared" si="2336"/>
        <v>Fulvic</v>
      </c>
      <c r="KG213" s="1220" t="str">
        <f t="shared" si="2336"/>
        <v xml:space="preserve"> B1</v>
      </c>
      <c r="KH213" s="1220" t="str">
        <f t="shared" si="2336"/>
        <v>EDTA</v>
      </c>
      <c r="KI213" s="1220" t="str">
        <f t="shared" si="2336"/>
        <v>DTPA</v>
      </c>
      <c r="KJ213" s="1220" t="str">
        <f t="shared" si="2336"/>
        <v>DTPA</v>
      </c>
      <c r="KK213" s="1220" t="str">
        <f t="shared" si="2336"/>
        <v>F</v>
      </c>
      <c r="KL213" s="1220" t="str">
        <f t="shared" si="2336"/>
        <v>Cd</v>
      </c>
      <c r="KM213" s="1220" t="str">
        <f t="shared" si="2336"/>
        <v>Cr</v>
      </c>
      <c r="KN213" s="1220" t="str">
        <f t="shared" ref="KN213" si="2337">IN$318</f>
        <v>Al</v>
      </c>
      <c r="KO213" s="1220" t="str">
        <f t="shared" ref="KO213" si="2338">IO$318</f>
        <v>Pb</v>
      </c>
      <c r="KP213" s="1220" t="str">
        <f t="shared" ref="KP213" si="2339">IP$318</f>
        <v>Se</v>
      </c>
      <c r="KQ213" s="1220" t="str">
        <f>IQ$318</f>
        <v>Other</v>
      </c>
      <c r="KR213" s="618"/>
      <c r="KS213" s="618"/>
      <c r="KT213" s="618"/>
      <c r="KU213" s="618"/>
      <c r="KV213" s="618"/>
      <c r="KW213" s="618"/>
      <c r="KX213" s="618"/>
      <c r="KY213" s="618"/>
      <c r="KZ213" s="1361"/>
      <c r="LA213" s="1220" t="str">
        <f t="shared" ref="LA213:MM213" si="2340">JA$318</f>
        <v xml:space="preserve">NH4 </v>
      </c>
      <c r="LB213" s="1220" t="str">
        <f t="shared" si="2340"/>
        <v>NO3</v>
      </c>
      <c r="LC213" s="1220" t="str">
        <f t="shared" si="2340"/>
        <v>NH2 Nitrites</v>
      </c>
      <c r="LD213" s="1220" t="str">
        <f t="shared" si="2340"/>
        <v>P2O5</v>
      </c>
      <c r="LE213" s="1220" t="str">
        <f t="shared" si="2340"/>
        <v>PO4</v>
      </c>
      <c r="LF213" s="1220" t="str">
        <f t="shared" si="2340"/>
        <v>K2O</v>
      </c>
      <c r="LG213" s="1220" t="str">
        <f t="shared" si="2340"/>
        <v>MgO</v>
      </c>
      <c r="LH213" s="1220" t="str">
        <f t="shared" si="2340"/>
        <v>MgCo3</v>
      </c>
      <c r="LI213" s="1220" t="str">
        <f t="shared" si="2340"/>
        <v>CaO</v>
      </c>
      <c r="LJ213" s="1220" t="str">
        <f t="shared" si="2340"/>
        <v>CaCO3</v>
      </c>
      <c r="LK213" s="1220" t="str">
        <f t="shared" si="2340"/>
        <v>SO4</v>
      </c>
      <c r="LL213" s="1220" t="str">
        <f t="shared" si="2340"/>
        <v>SO3</v>
      </c>
      <c r="LM213" s="1220" t="str">
        <f t="shared" si="2340"/>
        <v>SiO2</v>
      </c>
      <c r="LN213" s="1220" t="str">
        <f t="shared" si="2340"/>
        <v>Si(OH)4</v>
      </c>
      <c r="LO213" s="1220" t="str">
        <f t="shared" si="2340"/>
        <v>N</v>
      </c>
      <c r="LP213" s="1220" t="str">
        <f t="shared" si="2340"/>
        <v>P</v>
      </c>
      <c r="LQ213" s="1220" t="str">
        <f t="shared" si="2340"/>
        <v>K</v>
      </c>
      <c r="LR213" s="1220" t="str">
        <f t="shared" si="2340"/>
        <v>MG</v>
      </c>
      <c r="LS213" s="1220" t="str">
        <f t="shared" si="2340"/>
        <v>CA</v>
      </c>
      <c r="LT213" s="1220" t="str">
        <f t="shared" si="2340"/>
        <v>S</v>
      </c>
      <c r="LU213" s="1220" t="str">
        <f t="shared" si="2340"/>
        <v>Si</v>
      </c>
      <c r="LV213" s="1220" t="str">
        <f t="shared" si="2340"/>
        <v>Co</v>
      </c>
      <c r="LW213" s="1220" t="str">
        <f t="shared" si="2340"/>
        <v>Fe</v>
      </c>
      <c r="LX213" s="1220" t="str">
        <f t="shared" si="2340"/>
        <v>Mn</v>
      </c>
      <c r="LY213" s="1220" t="str">
        <f t="shared" si="2340"/>
        <v>Mo</v>
      </c>
      <c r="LZ213" s="1220" t="str">
        <f t="shared" si="2340"/>
        <v>Zn</v>
      </c>
      <c r="MA213" s="1220" t="str">
        <f t="shared" si="2340"/>
        <v>B</v>
      </c>
      <c r="MB213" s="1220" t="str">
        <f t="shared" si="2340"/>
        <v>Cu</v>
      </c>
      <c r="MC213" s="1220" t="str">
        <f t="shared" si="2340"/>
        <v>Cl</v>
      </c>
      <c r="MD213" s="1220" t="str">
        <f t="shared" si="2340"/>
        <v>Na</v>
      </c>
      <c r="ME213" s="1220" t="str">
        <f t="shared" si="2340"/>
        <v>Humic</v>
      </c>
      <c r="MF213" s="1220" t="str">
        <f t="shared" si="2340"/>
        <v>Fulvic</v>
      </c>
      <c r="MG213" s="1220" t="str">
        <f t="shared" si="2340"/>
        <v xml:space="preserve"> B1</v>
      </c>
      <c r="MH213" s="1220" t="str">
        <f t="shared" si="2340"/>
        <v>EDTA</v>
      </c>
      <c r="MI213" s="1220" t="str">
        <f t="shared" si="2340"/>
        <v>DTPA</v>
      </c>
      <c r="MJ213" s="1220" t="str">
        <f t="shared" si="2340"/>
        <v>EDDHA</v>
      </c>
      <c r="MK213" s="1220" t="str">
        <f t="shared" si="2340"/>
        <v>F</v>
      </c>
      <c r="ML213" s="1220" t="str">
        <f t="shared" si="2340"/>
        <v>Cd</v>
      </c>
      <c r="MM213" s="1220" t="str">
        <f t="shared" si="2340"/>
        <v>Cr</v>
      </c>
      <c r="MN213" s="1220" t="str">
        <f t="shared" ref="MN213:MP213" si="2341">KN$318</f>
        <v>Al</v>
      </c>
      <c r="MO213" s="1220" t="str">
        <f t="shared" si="2341"/>
        <v>Pb</v>
      </c>
      <c r="MP213" s="1220" t="str">
        <f t="shared" si="2341"/>
        <v>Se</v>
      </c>
      <c r="MQ213" s="1220" t="str">
        <f>KQ$318</f>
        <v>Other</v>
      </c>
    </row>
    <row r="214" spans="1:355" s="317" customFormat="1" ht="15" hidden="1" customHeight="1" outlineLevel="1" thickTop="1" thickBot="1" x14ac:dyDescent="0.3">
      <c r="A214" s="380"/>
      <c r="B214" s="1928" t="str">
        <f>$B$34</f>
        <v>Expert Medium</v>
      </c>
      <c r="C214" s="1924"/>
      <c r="D214" s="653">
        <v>1</v>
      </c>
      <c r="E214" s="836"/>
      <c r="F214" s="319"/>
      <c r="G214" s="1928"/>
      <c r="H214" s="1924"/>
      <c r="I214" s="788"/>
      <c r="J214" s="836"/>
      <c r="K214" s="319"/>
      <c r="L214" s="782"/>
      <c r="M214" s="837">
        <f>((E210*L214)/1)*(D214)</f>
        <v>0</v>
      </c>
      <c r="N214" s="784">
        <f t="shared" si="2319"/>
        <v>0</v>
      </c>
      <c r="O214" s="1534"/>
      <c r="P214" s="789">
        <v>1.9</v>
      </c>
      <c r="Q214" s="837">
        <f>((E210*P214)/1)*(D214)</f>
        <v>57</v>
      </c>
      <c r="R214" s="784">
        <f t="shared" si="2320"/>
        <v>156.74554880996212</v>
      </c>
      <c r="S214" s="1534"/>
      <c r="T214" s="789">
        <v>3.8</v>
      </c>
      <c r="U214" s="837">
        <f>((E210*T214)/1)*(D214)</f>
        <v>114</v>
      </c>
      <c r="V214" s="784">
        <f t="shared" si="2321"/>
        <v>198.3963217107088</v>
      </c>
      <c r="W214" s="1534"/>
      <c r="X214" s="789">
        <v>2.8</v>
      </c>
      <c r="Y214" s="837">
        <f>((E210*X214)/1)*(D214)</f>
        <v>84</v>
      </c>
      <c r="Z214" s="784">
        <f t="shared" si="2322"/>
        <v>93.150115958670199</v>
      </c>
      <c r="AA214" s="1534"/>
      <c r="AB214" s="789">
        <v>6.8</v>
      </c>
      <c r="AC214" s="837">
        <f>((E210*AB214)/1)*(D214)</f>
        <v>204</v>
      </c>
      <c r="AD214" s="784">
        <f t="shared" si="2323"/>
        <v>282.18099414186213</v>
      </c>
      <c r="AE214" s="1534"/>
      <c r="AF214" s="789">
        <v>1.9</v>
      </c>
      <c r="AG214" s="837">
        <f>((E210*AF214)/1)*(D214)</f>
        <v>57</v>
      </c>
      <c r="AH214" s="784">
        <f t="shared" si="2324"/>
        <v>68.027114609745411</v>
      </c>
      <c r="AI214" s="1534"/>
      <c r="AJ214" s="789">
        <v>1.5</v>
      </c>
      <c r="AK214" s="837">
        <f>((E210*AJ214)/1)*(D214)</f>
        <v>45</v>
      </c>
      <c r="AL214" s="784">
        <f t="shared" si="2325"/>
        <v>17.151919643206099</v>
      </c>
      <c r="AM214" s="1534"/>
      <c r="AN214" s="789"/>
      <c r="AO214" s="838">
        <f>((E210*AN214)/1)*(D214)</f>
        <v>0</v>
      </c>
      <c r="AP214" s="784">
        <f t="shared" si="2326"/>
        <v>0</v>
      </c>
      <c r="AQ214" s="1534"/>
      <c r="AR214" s="789"/>
      <c r="AS214" s="837">
        <f>((E210*AR214)/1)*(D214)</f>
        <v>0</v>
      </c>
      <c r="AT214" s="784">
        <f t="shared" si="2327"/>
        <v>0</v>
      </c>
      <c r="AU214" s="1534"/>
      <c r="AV214" s="789"/>
      <c r="AW214" s="837">
        <f>((E210*AV214)/1)*(D214)</f>
        <v>0</v>
      </c>
      <c r="AX214" s="784">
        <f t="shared" si="2328"/>
        <v>0</v>
      </c>
      <c r="AY214" s="1534"/>
      <c r="AZ214" s="789"/>
      <c r="BA214" s="837">
        <f>((E210*AZ214)/1)*(D214)</f>
        <v>0</v>
      </c>
      <c r="BB214" s="784">
        <f t="shared" si="2329"/>
        <v>0</v>
      </c>
      <c r="BC214" s="649"/>
      <c r="BD214" s="840"/>
      <c r="BE214" s="837">
        <f>((E210*BD214)/1)*(D214)</f>
        <v>0</v>
      </c>
      <c r="BF214" s="319"/>
      <c r="BG214" s="880">
        <f t="shared" si="2330"/>
        <v>1.6313040297483099</v>
      </c>
      <c r="BH214" s="881">
        <f t="shared" si="2331"/>
        <v>1.6421805264458</v>
      </c>
      <c r="BI214" s="786">
        <f t="shared" si="2332"/>
        <v>821.09026322290003</v>
      </c>
      <c r="BJ214" s="792"/>
      <c r="BK214" s="786">
        <f t="shared" si="2333"/>
        <v>1149.5263685120601</v>
      </c>
      <c r="BL214" s="1943" t="s">
        <v>1377</v>
      </c>
      <c r="BM214" s="1830"/>
      <c r="BN214" s="1944"/>
      <c r="BO214" s="1580"/>
      <c r="BP214" s="1580"/>
      <c r="BQ214" s="1484"/>
      <c r="BR214" s="734">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13.558454425363278</v>
      </c>
      <c r="BS214" s="692">
        <f t="shared" ref="BS214:BS222" si="2342">SUM(HA214:IQ214)*1000</f>
        <v>27.116908850726553</v>
      </c>
      <c r="BT214" s="693">
        <f>L211</f>
        <v>0.5</v>
      </c>
      <c r="BU214" s="1146" t="str">
        <f>$BU$14</f>
        <v>Grotek Gro-Silic</v>
      </c>
      <c r="BV214" s="1154" t="str">
        <f>$BV$14</f>
        <v>Defense (Slica)</v>
      </c>
      <c r="BW214" s="1239">
        <f>BW$14</f>
        <v>0</v>
      </c>
      <c r="BX214" s="1239">
        <f t="shared" ref="BX214:DM214" si="2343">BX$14</f>
        <v>0</v>
      </c>
      <c r="BY214" s="1239">
        <f t="shared" si="2343"/>
        <v>0</v>
      </c>
      <c r="BZ214" s="1240">
        <f t="shared" si="2343"/>
        <v>0</v>
      </c>
      <c r="CA214" s="1240">
        <f t="shared" si="2343"/>
        <v>0</v>
      </c>
      <c r="CB214" s="1241">
        <f t="shared" si="2343"/>
        <v>0</v>
      </c>
      <c r="CC214" s="1242">
        <f t="shared" si="2343"/>
        <v>0</v>
      </c>
      <c r="CD214" s="1242">
        <f t="shared" si="2343"/>
        <v>0</v>
      </c>
      <c r="CE214" s="1242">
        <f t="shared" si="2343"/>
        <v>0</v>
      </c>
      <c r="CF214" s="1242">
        <f t="shared" si="2343"/>
        <v>0</v>
      </c>
      <c r="CG214" s="1242">
        <f t="shared" si="2343"/>
        <v>0</v>
      </c>
      <c r="CH214" s="1242">
        <f t="shared" si="2343"/>
        <v>0</v>
      </c>
      <c r="CI214" s="1242">
        <f t="shared" si="2343"/>
        <v>0</v>
      </c>
      <c r="CJ214" s="1508">
        <f t="shared" si="2343"/>
        <v>0.44</v>
      </c>
      <c r="CK214" s="1239">
        <f t="shared" si="2343"/>
        <v>0</v>
      </c>
      <c r="CL214" s="1240">
        <f t="shared" si="2343"/>
        <v>0</v>
      </c>
      <c r="CM214" s="1241">
        <f t="shared" si="2343"/>
        <v>0</v>
      </c>
      <c r="CN214" s="1242">
        <f t="shared" si="2343"/>
        <v>0</v>
      </c>
      <c r="CO214" s="1242">
        <f t="shared" si="2343"/>
        <v>0</v>
      </c>
      <c r="CP214" s="1242">
        <f t="shared" si="2343"/>
        <v>0</v>
      </c>
      <c r="CQ214" s="1242">
        <f t="shared" si="2343"/>
        <v>0</v>
      </c>
      <c r="CR214" s="1243">
        <f t="shared" si="2343"/>
        <v>0</v>
      </c>
      <c r="CS214" s="1243">
        <f t="shared" si="2343"/>
        <v>0</v>
      </c>
      <c r="CT214" s="1243">
        <f t="shared" si="2343"/>
        <v>0</v>
      </c>
      <c r="CU214" s="1243">
        <f t="shared" si="2343"/>
        <v>1.5E-5</v>
      </c>
      <c r="CV214" s="1243">
        <f t="shared" si="2343"/>
        <v>0</v>
      </c>
      <c r="CW214" s="1243">
        <f t="shared" si="2343"/>
        <v>9.0000000000000006E-5</v>
      </c>
      <c r="CX214" s="1243">
        <f t="shared" si="2343"/>
        <v>0</v>
      </c>
      <c r="CY214" s="1243">
        <f t="shared" si="2343"/>
        <v>0</v>
      </c>
      <c r="CZ214" s="1244">
        <f t="shared" si="2343"/>
        <v>0</v>
      </c>
      <c r="DA214" s="1244">
        <f t="shared" si="2343"/>
        <v>0</v>
      </c>
      <c r="DB214" s="1244">
        <f t="shared" si="2343"/>
        <v>0</v>
      </c>
      <c r="DC214" s="1244">
        <f t="shared" si="2343"/>
        <v>0</v>
      </c>
      <c r="DD214" s="1244">
        <f t="shared" si="2343"/>
        <v>0</v>
      </c>
      <c r="DE214" s="1244">
        <f t="shared" si="2343"/>
        <v>0</v>
      </c>
      <c r="DF214" s="1244">
        <f t="shared" si="2343"/>
        <v>0</v>
      </c>
      <c r="DG214" s="1244">
        <f t="shared" si="2343"/>
        <v>0</v>
      </c>
      <c r="DH214" s="1244">
        <f t="shared" si="2343"/>
        <v>0</v>
      </c>
      <c r="DI214" s="1244">
        <f t="shared" si="2343"/>
        <v>0</v>
      </c>
      <c r="DJ214" s="1244">
        <f t="shared" si="2343"/>
        <v>0</v>
      </c>
      <c r="DK214" s="1244">
        <f t="shared" si="2343"/>
        <v>0</v>
      </c>
      <c r="DL214" s="1244">
        <f t="shared" si="2343"/>
        <v>0</v>
      </c>
      <c r="DM214" s="1244">
        <f t="shared" si="2343"/>
        <v>0</v>
      </c>
      <c r="DN214" s="933"/>
      <c r="DT214" s="739"/>
      <c r="EM214" s="898"/>
      <c r="EN214" s="898"/>
      <c r="EO214" s="898"/>
      <c r="EP214" s="898"/>
      <c r="EQ214" s="898"/>
      <c r="ER214" s="898"/>
      <c r="ES214" s="898"/>
      <c r="ET214" s="898"/>
      <c r="EU214" s="898"/>
      <c r="EV214" s="898"/>
      <c r="EW214" s="898"/>
      <c r="EX214" s="898"/>
      <c r="EY214" s="898"/>
      <c r="EZ214" s="1348" t="str">
        <f t="shared" ref="EZ214:EZ228" si="2344">BU214</f>
        <v>Grotek Gro-Silic</v>
      </c>
      <c r="FA214" s="1224">
        <f t="shared" ref="FA214:FA228" si="2345">SUM(BW214*$BT214)*BW$311</f>
        <v>0</v>
      </c>
      <c r="FB214" s="1224">
        <f t="shared" ref="FB214:FB228" si="2346">SUM(BX214*$BT214)*BX$311</f>
        <v>0</v>
      </c>
      <c r="FC214" s="1224">
        <f t="shared" ref="FC214:FC228" si="2347">SUM(BY214*$BT214)*BY$311</f>
        <v>0</v>
      </c>
      <c r="FD214" s="544">
        <f t="shared" ref="FD214:FD228" si="2348">SUM(BZ214*$BT214)*BZ$311</f>
        <v>0</v>
      </c>
      <c r="FE214" s="544">
        <f t="shared" ref="FE214:FE228" si="2349">SUM(CA214*$BT214)*CA$311</f>
        <v>0</v>
      </c>
      <c r="FF214" s="324">
        <f t="shared" ref="FF214:FF228" si="2350">SUM(CB214*$BT214)*CB$311</f>
        <v>0</v>
      </c>
      <c r="FG214" s="549">
        <f t="shared" ref="FG214:FG228" si="2351">SUM(CC214*$BT214)*CC$311</f>
        <v>0</v>
      </c>
      <c r="FH214" s="549">
        <f t="shared" ref="FH214:FH228" si="2352">SUM(CD214*$BT214)*CD$311</f>
        <v>0</v>
      </c>
      <c r="FI214" s="549">
        <f t="shared" ref="FI214:FI228" si="2353">SUM(CE214*$BT214)*CE$311</f>
        <v>0</v>
      </c>
      <c r="FJ214" s="549">
        <f t="shared" ref="FJ214:FJ228" si="2354">SUM(CF214*$BT214)*CF$311</f>
        <v>0</v>
      </c>
      <c r="FK214" s="549">
        <f t="shared" ref="FK214:FK228" si="2355">SUM(CG214*$BT214)*CG$311</f>
        <v>0</v>
      </c>
      <c r="FL214" s="549">
        <f t="shared" ref="FL214:FL228" si="2356">SUM(CH214*$BT214)*CH$311</f>
        <v>0</v>
      </c>
      <c r="FM214" s="549">
        <f t="shared" ref="FM214:FM228" si="2357">SUM(CI214*$BT214)*CI$311</f>
        <v>0</v>
      </c>
      <c r="FN214" s="549">
        <f t="shared" ref="FN214:FN228" si="2358">SUM(CJ214*$BT214)*CJ$311</f>
        <v>7.3260000000000006E-2</v>
      </c>
      <c r="FO214" s="1203">
        <f t="shared" ref="FO214:FO228" si="2359">SUM($CK214*$BT214) +$FA214 +$FB214+$FC214</f>
        <v>0</v>
      </c>
      <c r="FP214" s="544">
        <f t="shared" ref="FP214:FP228" si="2360">SUM($CL214*$BT214) +$FD214 +$FE214</f>
        <v>0</v>
      </c>
      <c r="FQ214" s="324">
        <f t="shared" ref="FQ214:FQ228" si="2361">SUM($CM214*$BT214) +$FF214</f>
        <v>0</v>
      </c>
      <c r="FR214" s="548">
        <f t="shared" ref="FR214:FR228" si="2362">SUM($CN214*$BT214) +$FG214+$FH214</f>
        <v>0</v>
      </c>
      <c r="FS214" s="548">
        <f t="shared" ref="FS214:FS228" si="2363">SUM($CO214*$BT214) +$FI214 +$FJ214</f>
        <v>0</v>
      </c>
      <c r="FT214" s="548">
        <f>SUM($CP214*$BT214) +$FK214+$FL214</f>
        <v>0</v>
      </c>
      <c r="FU214" s="548">
        <f t="shared" ref="FU214:FU228" si="2364">SUM($CQ214*$BT214) +$FM214 +$FN214</f>
        <v>7.3260000000000006E-2</v>
      </c>
      <c r="FV214" s="928">
        <f t="shared" ref="FV214:FV228" si="2365">SUM(CR214*$BT214)</f>
        <v>0</v>
      </c>
      <c r="FW214" s="928">
        <f t="shared" ref="FW214:FW228" si="2366">SUM(CS214*$BT214)</f>
        <v>0</v>
      </c>
      <c r="FX214" s="928">
        <f t="shared" ref="FX214:FX228" si="2367">SUM(CT214*$BT214)</f>
        <v>0</v>
      </c>
      <c r="FY214" s="928">
        <f t="shared" ref="FY214:FY228" si="2368">SUM(CU214*$BT214)</f>
        <v>7.5000000000000002E-6</v>
      </c>
      <c r="FZ214" s="928">
        <f t="shared" ref="FZ214:FZ228" si="2369">SUM(CV214*$BT214)</f>
        <v>0</v>
      </c>
      <c r="GA214" s="928">
        <f t="shared" ref="GA214:GA228" si="2370">SUM(CW214*$BT214)</f>
        <v>4.5000000000000003E-5</v>
      </c>
      <c r="GB214" s="928">
        <f t="shared" ref="GB214:GB228" si="2371">SUM(CX214*$BT214)</f>
        <v>0</v>
      </c>
      <c r="GC214" s="928">
        <f t="shared" ref="GC214:GC228" si="2372">SUM(CY214*$BT214)</f>
        <v>0</v>
      </c>
      <c r="GD214" s="326">
        <f t="shared" ref="GD214:GD228" si="2373">SUM(CZ214*$BT214)</f>
        <v>0</v>
      </c>
      <c r="GE214" s="326">
        <f t="shared" ref="GE214:GE228" si="2374">SUM(DA214*$BT214)</f>
        <v>0</v>
      </c>
      <c r="GF214" s="326">
        <f t="shared" ref="GF214:GF228" si="2375">SUM(DB214*$BT214)</f>
        <v>0</v>
      </c>
      <c r="GG214" s="326">
        <f t="shared" ref="GG214:GG228" si="2376">SUM(DC214*$BT214)</f>
        <v>0</v>
      </c>
      <c r="GH214" s="326">
        <f t="shared" ref="GH214:GH228" si="2377">SUM(DD214*$BT214)</f>
        <v>0</v>
      </c>
      <c r="GI214" s="326">
        <f t="shared" ref="GI214:GI228" si="2378">SUM(DE214*$BT214)</f>
        <v>0</v>
      </c>
      <c r="GJ214" s="326">
        <f t="shared" ref="GJ214:GJ228" si="2379">SUM(DF214*$BT214)</f>
        <v>0</v>
      </c>
      <c r="GK214" s="326">
        <f t="shared" ref="GK214:GK228" si="2380">SUM(DG214*$BT214)</f>
        <v>0</v>
      </c>
      <c r="GL214" s="326">
        <f t="shared" ref="GL214:GL228" si="2381">SUM(DH214*$BT214)</f>
        <v>0</v>
      </c>
      <c r="GM214" s="326">
        <f t="shared" ref="GM214:GM228" si="2382">SUM(DI214*$BT214)</f>
        <v>0</v>
      </c>
      <c r="GN214" s="326">
        <f t="shared" ref="GN214:GN228" si="2383">SUM(DJ214*$BT214)</f>
        <v>0</v>
      </c>
      <c r="GO214" s="326">
        <f t="shared" ref="GO214:GO228" si="2384">SUM(DK214*$BT214)</f>
        <v>0</v>
      </c>
      <c r="GP214" s="326">
        <f t="shared" ref="GP214:GP228" si="2385">SUM(DL214*$BT214)</f>
        <v>0</v>
      </c>
      <c r="GQ214" s="326">
        <f t="shared" ref="GQ214:GQ228" si="2386">SUM(DM214*$BT214)</f>
        <v>0</v>
      </c>
      <c r="GR214" s="899"/>
      <c r="GS214" s="899"/>
      <c r="GT214" s="899"/>
      <c r="GU214" s="899"/>
      <c r="GV214" s="899"/>
      <c r="GW214" s="899"/>
      <c r="GX214" s="899"/>
      <c r="GY214" s="899"/>
      <c r="GZ214" s="1374"/>
      <c r="HA214" s="1225">
        <f t="shared" ref="HA214:HA228" si="2387">SUM(LA214*($BT214/$HA$315)*BW$311)</f>
        <v>0</v>
      </c>
      <c r="HB214" s="1225">
        <f t="shared" ref="HB214:HB228" si="2388">SUM(LB214*($BT214/$HA$315)*BX$311)</f>
        <v>0</v>
      </c>
      <c r="HC214" s="1225">
        <f t="shared" ref="HC214:HC228" si="2389">SUM(LC214*($BT214/$HA$315)*BY$311)</f>
        <v>0</v>
      </c>
      <c r="HD214" s="542">
        <f t="shared" ref="HD214:HD228" si="2390">SUM(LD214*($BT214/$HA$315)*BZ$311)</f>
        <v>0</v>
      </c>
      <c r="HE214" s="542">
        <f t="shared" ref="HE214:HE228" si="2391">SUM(LE214*($BT214/$HA$315)*CA$311)</f>
        <v>0</v>
      </c>
      <c r="HF214" s="321">
        <f t="shared" ref="HF214:HF228" si="2392">SUM(LF214*($BT214/$HA$315)*CB$311)</f>
        <v>0</v>
      </c>
      <c r="HG214" s="547">
        <f t="shared" ref="HG214:HG228" si="2393">SUM(LG214*($BT214/$HA$315)*CC$311)</f>
        <v>0</v>
      </c>
      <c r="HH214" s="547">
        <f t="shared" ref="HH214:HH228" si="2394">SUM(LH214*($BT214/$HA$315)*CD$311)</f>
        <v>0</v>
      </c>
      <c r="HI214" s="547">
        <f t="shared" ref="HI214:HI228" si="2395">SUM(LI214*($BT214/$HA$315)*CE$311)</f>
        <v>0</v>
      </c>
      <c r="HJ214" s="547">
        <f t="shared" ref="HJ214:HJ228" si="2396">SUM(LJ214*($BT214/$HA$315)*CF$311)</f>
        <v>0</v>
      </c>
      <c r="HK214" s="547">
        <f t="shared" ref="HK214:HK228" si="2397">SUM(LK214*($BT214/$HA$315)*CG$311)</f>
        <v>0</v>
      </c>
      <c r="HL214" s="547">
        <f t="shared" ref="HL214:HL228" si="2398">SUM(LL214*($BT214/$HA$315)*CH$311)</f>
        <v>0</v>
      </c>
      <c r="HM214" s="547">
        <f t="shared" ref="HM214:HM228" si="2399">SUM(LM214*($BT214/$HA$315)*CI$311)</f>
        <v>0</v>
      </c>
      <c r="HN214" s="547">
        <f t="shared" ref="HN214:HN228" si="2400">SUM(LN214*($BT214/$HA$315)*CJ$311)</f>
        <v>2.709749009247028E-2</v>
      </c>
      <c r="HO214" s="1225">
        <f t="shared" ref="HO214:HO228" si="2401">SUM(LO214*($BT214/$HA$315))</f>
        <v>0</v>
      </c>
      <c r="HP214" s="542">
        <f t="shared" ref="HP214:HP228" si="2402">SUM(LP214*($BT214/$HA$315))</f>
        <v>0</v>
      </c>
      <c r="HQ214" s="321">
        <f t="shared" ref="HQ214:HQ228" si="2403">SUM(LQ214*($BT214/$HA$315))</f>
        <v>0</v>
      </c>
      <c r="HR214" s="547">
        <f t="shared" ref="HR214:HR228" si="2404">SUM(LR214*($BT214/$HA$315))</f>
        <v>0</v>
      </c>
      <c r="HS214" s="547">
        <f t="shared" ref="HS214:HS228" si="2405">SUM(LS214*($BT214/$HA$315))</f>
        <v>0</v>
      </c>
      <c r="HT214" s="547">
        <f t="shared" ref="HT214:HT228" si="2406">SUM(LT214*($BT214/$HA$315))</f>
        <v>0</v>
      </c>
      <c r="HU214" s="547">
        <f t="shared" ref="HU214:HU228" si="2407">SUM(LU214*($BT214/$HA$315))</f>
        <v>0</v>
      </c>
      <c r="HV214" s="931">
        <f t="shared" ref="HV214:HV228" si="2408">SUM(LV214*($BT214/$HA$315))</f>
        <v>0</v>
      </c>
      <c r="HW214" s="931">
        <f t="shared" ref="HW214:HW228" si="2409">SUM(LW214*($BT214/$HA$315))</f>
        <v>0</v>
      </c>
      <c r="HX214" s="931">
        <f t="shared" ref="HX214:HX228" si="2410">SUM(LX214*($BT214/$HA$315))</f>
        <v>0</v>
      </c>
      <c r="HY214" s="931">
        <f t="shared" ref="HY214:HY228" si="2411">SUM(LY214*($BT214/$HA$315))</f>
        <v>2.7741083223249669E-6</v>
      </c>
      <c r="HZ214" s="931">
        <f t="shared" ref="HZ214:HZ228" si="2412">SUM(LZ214*($BT214/$HA$315))</f>
        <v>0</v>
      </c>
      <c r="IA214" s="931">
        <f t="shared" ref="IA214:IA228" si="2413">SUM(MA214*($BT214/$HA$315))</f>
        <v>1.6644649933949801E-5</v>
      </c>
      <c r="IB214" s="931">
        <f t="shared" ref="IB214:IB228" si="2414">SUM(MB214*($BT214/$HA$315))</f>
        <v>0</v>
      </c>
      <c r="IC214" s="931">
        <f t="shared" ref="IC214:IC228" si="2415">SUM(MC214*($BT214/$HA$315))</f>
        <v>0</v>
      </c>
      <c r="ID214" s="1226">
        <f t="shared" ref="ID214:ID228" si="2416">SUM(MD214*($BT214/$HA$315))</f>
        <v>0</v>
      </c>
      <c r="IE214" s="1226">
        <f t="shared" ref="IE214:IE228" si="2417">SUM(ME214*($BT214/$HA$315))</f>
        <v>0</v>
      </c>
      <c r="IF214" s="1226">
        <f t="shared" ref="IF214:IF228" si="2418">SUM(MF214*($BT214/$HA$315))</f>
        <v>0</v>
      </c>
      <c r="IG214" s="1226">
        <f t="shared" ref="IG214:IG228" si="2419">SUM(MG214*($BT214/$HA$315))</f>
        <v>0</v>
      </c>
      <c r="IH214" s="1226">
        <f t="shared" ref="IH214:IH228" si="2420">SUM(MH214*($BT214/$HA$315))</f>
        <v>0</v>
      </c>
      <c r="II214" s="1226">
        <f t="shared" ref="II214:II228" si="2421">SUM(MI214*($BT214/$HA$315))</f>
        <v>0</v>
      </c>
      <c r="IJ214" s="1226">
        <f t="shared" ref="IJ214:IJ228" si="2422">SUM(MJ214*($BT214/$HA$315))</f>
        <v>0</v>
      </c>
      <c r="IK214" s="1226">
        <f t="shared" ref="IK214:IK228" si="2423">SUM(MK214*($BT214/$HA$315))</f>
        <v>0</v>
      </c>
      <c r="IL214" s="1226">
        <f t="shared" ref="IL214:IL228" si="2424">SUM(ML214*($BT214/$HA$315))</f>
        <v>0</v>
      </c>
      <c r="IM214" s="1226">
        <f t="shared" ref="IM214:IM228" si="2425">SUM(MM214*($BT214/$HA$315))</f>
        <v>0</v>
      </c>
      <c r="IN214" s="1226">
        <f t="shared" ref="IN214:IN228" si="2426">SUM(MN214*($BT214/$HA$315))</f>
        <v>0</v>
      </c>
      <c r="IO214" s="1226">
        <f t="shared" ref="IO214:IO228" si="2427">SUM(MO214*($BT214/$HA$315))</f>
        <v>0</v>
      </c>
      <c r="IP214" s="1226">
        <f t="shared" ref="IP214:IP228" si="2428">SUM(MP214*($BT214/$HA$315))</f>
        <v>0</v>
      </c>
      <c r="IQ214" s="1226">
        <f t="shared" ref="IQ214:IQ228" si="2429">SUM(MQ214*($BT214/$HA$315))</f>
        <v>0</v>
      </c>
      <c r="IR214" s="902"/>
      <c r="IS214" s="902"/>
      <c r="IT214" s="902"/>
      <c r="IU214" s="902"/>
      <c r="IV214" s="902"/>
      <c r="IW214" s="902"/>
      <c r="IX214" s="902"/>
      <c r="IY214" s="902"/>
      <c r="IZ214" s="1365"/>
      <c r="JA214" s="1231">
        <f t="shared" ref="JA214:KQ214" si="2430">SUM(BW214*$DP$14)</f>
        <v>0</v>
      </c>
      <c r="JB214" s="1231">
        <f t="shared" si="2430"/>
        <v>0</v>
      </c>
      <c r="JC214" s="1231">
        <f t="shared" si="2430"/>
        <v>0</v>
      </c>
      <c r="JD214" s="942">
        <f t="shared" si="2430"/>
        <v>0</v>
      </c>
      <c r="JE214" s="942">
        <f t="shared" si="2430"/>
        <v>0</v>
      </c>
      <c r="JF214" s="943">
        <f t="shared" si="2430"/>
        <v>0</v>
      </c>
      <c r="JG214" s="944">
        <f t="shared" si="2430"/>
        <v>0</v>
      </c>
      <c r="JH214" s="944">
        <f t="shared" si="2430"/>
        <v>0</v>
      </c>
      <c r="JI214" s="944">
        <f t="shared" si="2430"/>
        <v>0</v>
      </c>
      <c r="JJ214" s="944">
        <f t="shared" si="2430"/>
        <v>0</v>
      </c>
      <c r="JK214" s="944">
        <f t="shared" si="2430"/>
        <v>0</v>
      </c>
      <c r="JL214" s="944">
        <f t="shared" si="2430"/>
        <v>0</v>
      </c>
      <c r="JM214" s="944">
        <f t="shared" si="2430"/>
        <v>0</v>
      </c>
      <c r="JN214" s="944">
        <f t="shared" si="2430"/>
        <v>308</v>
      </c>
      <c r="JO214" s="1231">
        <f t="shared" si="2430"/>
        <v>0</v>
      </c>
      <c r="JP214" s="942">
        <f t="shared" si="2430"/>
        <v>0</v>
      </c>
      <c r="JQ214" s="943">
        <f t="shared" si="2430"/>
        <v>0</v>
      </c>
      <c r="JR214" s="944">
        <f t="shared" si="2430"/>
        <v>0</v>
      </c>
      <c r="JS214" s="944">
        <f t="shared" si="2430"/>
        <v>0</v>
      </c>
      <c r="JT214" s="944">
        <f t="shared" si="2430"/>
        <v>0</v>
      </c>
      <c r="JU214" s="944">
        <f t="shared" si="2430"/>
        <v>0</v>
      </c>
      <c r="JV214" s="945">
        <f t="shared" si="2430"/>
        <v>0</v>
      </c>
      <c r="JW214" s="945">
        <f t="shared" si="2430"/>
        <v>0</v>
      </c>
      <c r="JX214" s="945">
        <f t="shared" si="2430"/>
        <v>0</v>
      </c>
      <c r="JY214" s="945">
        <f t="shared" si="2430"/>
        <v>1.0500000000000001E-2</v>
      </c>
      <c r="JZ214" s="945">
        <f t="shared" si="2430"/>
        <v>0</v>
      </c>
      <c r="KA214" s="945">
        <f t="shared" si="2430"/>
        <v>6.3E-2</v>
      </c>
      <c r="KB214" s="945">
        <f t="shared" si="2430"/>
        <v>0</v>
      </c>
      <c r="KC214" s="945">
        <f t="shared" si="2430"/>
        <v>0</v>
      </c>
      <c r="KD214" s="946">
        <f t="shared" si="2430"/>
        <v>0</v>
      </c>
      <c r="KE214" s="946">
        <f t="shared" si="2430"/>
        <v>0</v>
      </c>
      <c r="KF214" s="946">
        <f t="shared" si="2430"/>
        <v>0</v>
      </c>
      <c r="KG214" s="946">
        <f t="shared" si="2430"/>
        <v>0</v>
      </c>
      <c r="KH214" s="946">
        <f t="shared" si="2430"/>
        <v>0</v>
      </c>
      <c r="KI214" s="946">
        <f t="shared" si="2430"/>
        <v>0</v>
      </c>
      <c r="KJ214" s="946">
        <f t="shared" si="2430"/>
        <v>0</v>
      </c>
      <c r="KK214" s="946">
        <f t="shared" si="2430"/>
        <v>0</v>
      </c>
      <c r="KL214" s="946">
        <f t="shared" si="2430"/>
        <v>0</v>
      </c>
      <c r="KM214" s="946">
        <f t="shared" si="2430"/>
        <v>0</v>
      </c>
      <c r="KN214" s="946">
        <f t="shared" si="2430"/>
        <v>0</v>
      </c>
      <c r="KO214" s="946">
        <f t="shared" si="2430"/>
        <v>0</v>
      </c>
      <c r="KP214" s="946">
        <f t="shared" si="2430"/>
        <v>0</v>
      </c>
      <c r="KQ214" s="946">
        <f t="shared" si="2430"/>
        <v>0</v>
      </c>
      <c r="KR214" s="898"/>
      <c r="KS214" s="898"/>
      <c r="KT214" s="898"/>
      <c r="KU214" s="898"/>
      <c r="KV214" s="898"/>
      <c r="KW214" s="898"/>
      <c r="KX214" s="898"/>
      <c r="KY214" s="898"/>
      <c r="KZ214" s="1363"/>
      <c r="LA214" s="1217">
        <f t="shared" ref="LA214:MM214" si="2431">SUM(JA214/$DO$14)</f>
        <v>0</v>
      </c>
      <c r="LB214" s="1217">
        <f t="shared" si="2431"/>
        <v>0</v>
      </c>
      <c r="LC214" s="1217">
        <f t="shared" si="2431"/>
        <v>0</v>
      </c>
      <c r="LD214" s="545">
        <f t="shared" si="2431"/>
        <v>0</v>
      </c>
      <c r="LE214" s="545">
        <f t="shared" si="2431"/>
        <v>0</v>
      </c>
      <c r="LF214" s="329">
        <f t="shared" si="2431"/>
        <v>0</v>
      </c>
      <c r="LG214" s="550">
        <f t="shared" si="2431"/>
        <v>0</v>
      </c>
      <c r="LH214" s="550">
        <f t="shared" si="2431"/>
        <v>0</v>
      </c>
      <c r="LI214" s="550">
        <f t="shared" si="2431"/>
        <v>0</v>
      </c>
      <c r="LJ214" s="550">
        <f t="shared" si="2431"/>
        <v>0</v>
      </c>
      <c r="LK214" s="550">
        <f t="shared" si="2431"/>
        <v>0</v>
      </c>
      <c r="LL214" s="550">
        <f t="shared" si="2431"/>
        <v>0</v>
      </c>
      <c r="LM214" s="550">
        <f t="shared" si="2431"/>
        <v>0</v>
      </c>
      <c r="LN214" s="550">
        <f t="shared" si="2431"/>
        <v>616</v>
      </c>
      <c r="LO214" s="1217">
        <f t="shared" si="2431"/>
        <v>0</v>
      </c>
      <c r="LP214" s="1217">
        <f t="shared" si="2431"/>
        <v>0</v>
      </c>
      <c r="LQ214" s="1217">
        <f t="shared" si="2431"/>
        <v>0</v>
      </c>
      <c r="LR214" s="550">
        <f t="shared" si="2431"/>
        <v>0</v>
      </c>
      <c r="LS214" s="550">
        <f t="shared" si="2431"/>
        <v>0</v>
      </c>
      <c r="LT214" s="550">
        <f t="shared" si="2431"/>
        <v>0</v>
      </c>
      <c r="LU214" s="550">
        <f t="shared" si="2431"/>
        <v>0</v>
      </c>
      <c r="LV214" s="932">
        <f t="shared" si="2431"/>
        <v>0</v>
      </c>
      <c r="LW214" s="932">
        <f t="shared" si="2431"/>
        <v>0</v>
      </c>
      <c r="LX214" s="932">
        <f t="shared" si="2431"/>
        <v>0</v>
      </c>
      <c r="LY214" s="932">
        <f t="shared" si="2431"/>
        <v>2.1000000000000001E-2</v>
      </c>
      <c r="LZ214" s="932">
        <f t="shared" si="2431"/>
        <v>0</v>
      </c>
      <c r="MA214" s="932">
        <f t="shared" si="2431"/>
        <v>0.126</v>
      </c>
      <c r="MB214" s="932">
        <f t="shared" si="2431"/>
        <v>0</v>
      </c>
      <c r="MC214" s="932">
        <f t="shared" si="2431"/>
        <v>0</v>
      </c>
      <c r="MD214" s="932">
        <f t="shared" si="2431"/>
        <v>0</v>
      </c>
      <c r="ME214" s="327">
        <f t="shared" si="2431"/>
        <v>0</v>
      </c>
      <c r="MF214" s="327">
        <f t="shared" si="2431"/>
        <v>0</v>
      </c>
      <c r="MG214" s="327">
        <f t="shared" si="2431"/>
        <v>0</v>
      </c>
      <c r="MH214" s="327">
        <f t="shared" si="2431"/>
        <v>0</v>
      </c>
      <c r="MI214" s="327">
        <f t="shared" si="2431"/>
        <v>0</v>
      </c>
      <c r="MJ214" s="327">
        <f t="shared" si="2431"/>
        <v>0</v>
      </c>
      <c r="MK214" s="327">
        <f t="shared" si="2431"/>
        <v>0</v>
      </c>
      <c r="ML214" s="327">
        <f t="shared" si="2431"/>
        <v>0</v>
      </c>
      <c r="MM214" s="327">
        <f t="shared" si="2431"/>
        <v>0</v>
      </c>
      <c r="MN214" s="327">
        <f t="shared" ref="MN214:MP214" si="2432">SUM(KN214/$DO$14)</f>
        <v>0</v>
      </c>
      <c r="MO214" s="327">
        <f t="shared" si="2432"/>
        <v>0</v>
      </c>
      <c r="MP214" s="327">
        <f t="shared" si="2432"/>
        <v>0</v>
      </c>
      <c r="MQ214" s="327">
        <f>SUM(KQ214/$DO$14)</f>
        <v>0</v>
      </c>
    </row>
    <row r="215" spans="1:355" s="317" customFormat="1" ht="15" hidden="1" customHeight="1" outlineLevel="1" thickTop="1" thickBot="1" x14ac:dyDescent="0.3">
      <c r="A215" s="380"/>
      <c r="B215" s="1923" t="str">
        <f>$B$35</f>
        <v>Expert Heavy</v>
      </c>
      <c r="C215" s="1924"/>
      <c r="D215" s="653">
        <v>1</v>
      </c>
      <c r="E215" s="841"/>
      <c r="F215" s="319"/>
      <c r="G215" s="1923"/>
      <c r="H215" s="1924"/>
      <c r="I215" s="781"/>
      <c r="J215" s="841"/>
      <c r="K215" s="319"/>
      <c r="L215" s="782"/>
      <c r="M215" s="842">
        <f>((E210*L215)/1)*(D215)</f>
        <v>0</v>
      </c>
      <c r="N215" s="784">
        <f t="shared" si="2319"/>
        <v>0</v>
      </c>
      <c r="O215" s="1534"/>
      <c r="P215" s="789">
        <v>2</v>
      </c>
      <c r="Q215" s="842">
        <f>((E210*P215)/1)*(D215)</f>
        <v>60</v>
      </c>
      <c r="R215" s="784">
        <f t="shared" si="2320"/>
        <v>164.99531453680223</v>
      </c>
      <c r="S215" s="1534"/>
      <c r="T215" s="789">
        <v>4.7</v>
      </c>
      <c r="U215" s="842">
        <f>((E210*T215)/1)*(D215)</f>
        <v>141</v>
      </c>
      <c r="V215" s="784">
        <f t="shared" si="2321"/>
        <v>245.38492422113987</v>
      </c>
      <c r="W215" s="1534"/>
      <c r="X215" s="789">
        <v>3.8</v>
      </c>
      <c r="Y215" s="842">
        <f>((E210*X215)/1)*(D215)</f>
        <v>114</v>
      </c>
      <c r="Z215" s="784">
        <f t="shared" si="2322"/>
        <v>126.41801451533813</v>
      </c>
      <c r="AA215" s="1534"/>
      <c r="AB215" s="789">
        <v>8.5</v>
      </c>
      <c r="AC215" s="842">
        <f>((E210*AB215)/1)*(D215)</f>
        <v>255</v>
      </c>
      <c r="AD215" s="784">
        <f t="shared" si="2323"/>
        <v>352.72624267732772</v>
      </c>
      <c r="AE215" s="1534"/>
      <c r="AF215" s="789">
        <v>2</v>
      </c>
      <c r="AG215" s="842">
        <f>((E210*AF215)/1)*(D215)</f>
        <v>60</v>
      </c>
      <c r="AH215" s="784">
        <f t="shared" si="2324"/>
        <v>71.607489062889911</v>
      </c>
      <c r="AI215" s="1534"/>
      <c r="AJ215" s="789">
        <v>2</v>
      </c>
      <c r="AK215" s="842">
        <f>((E210*AJ215)/1)*(D215)</f>
        <v>60</v>
      </c>
      <c r="AL215" s="784">
        <f t="shared" si="2325"/>
        <v>22.869226190941465</v>
      </c>
      <c r="AM215" s="1534"/>
      <c r="AN215" s="789"/>
      <c r="AO215" s="833">
        <f>((E210*AN215)/1)*(D215)</f>
        <v>0</v>
      </c>
      <c r="AP215" s="784">
        <f t="shared" si="2326"/>
        <v>0</v>
      </c>
      <c r="AQ215" s="1534"/>
      <c r="AR215" s="789"/>
      <c r="AS215" s="842">
        <f>((E210*AR215)/1)*(D215)</f>
        <v>0</v>
      </c>
      <c r="AT215" s="784">
        <f t="shared" si="2327"/>
        <v>0</v>
      </c>
      <c r="AU215" s="1534"/>
      <c r="AV215" s="789"/>
      <c r="AW215" s="842">
        <f>((E210*AV215)/1)*(D215)</f>
        <v>0</v>
      </c>
      <c r="AX215" s="784">
        <f t="shared" si="2328"/>
        <v>0</v>
      </c>
      <c r="AY215" s="1534"/>
      <c r="AZ215" s="789"/>
      <c r="BA215" s="842">
        <f>((E210*AZ215)/1)*(D215)</f>
        <v>0</v>
      </c>
      <c r="BB215" s="784">
        <f t="shared" si="2329"/>
        <v>0</v>
      </c>
      <c r="BC215" s="649"/>
      <c r="BD215" s="840"/>
      <c r="BE215" s="842">
        <f>((E210*BD215)/1)*(D215)</f>
        <v>0</v>
      </c>
      <c r="BF215" s="319"/>
      <c r="BG215" s="880">
        <f t="shared" si="2330"/>
        <v>1.9680024224088788</v>
      </c>
      <c r="BH215" s="881">
        <f t="shared" si="2331"/>
        <v>1.9788789191063689</v>
      </c>
      <c r="BI215" s="786">
        <f t="shared" si="2332"/>
        <v>989.43945955318452</v>
      </c>
      <c r="BJ215" s="792"/>
      <c r="BK215" s="786">
        <f t="shared" si="2333"/>
        <v>1385.2152433744582</v>
      </c>
      <c r="BL215" s="1943" t="s">
        <v>1368</v>
      </c>
      <c r="BM215" s="1830"/>
      <c r="BN215" s="1944"/>
      <c r="BO215" s="1580"/>
      <c r="BP215" s="1580"/>
      <c r="BQ215" s="1484"/>
      <c r="BR215" s="734">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148.49578308312203</v>
      </c>
      <c r="BS215" s="692">
        <f t="shared" si="2342"/>
        <v>44.784442517132042</v>
      </c>
      <c r="BT215" s="693">
        <f>P211</f>
        <v>1.8</v>
      </c>
      <c r="BU215" s="1146" t="str">
        <f>$BU$15</f>
        <v>GH CALiMAGic</v>
      </c>
      <c r="BV215" s="1155" t="str">
        <f>$BV$15</f>
        <v>Vigor</v>
      </c>
      <c r="BW215" s="1239">
        <f>BW$15</f>
        <v>0</v>
      </c>
      <c r="BX215" s="1239">
        <f t="shared" ref="BX215:DM215" si="2433">BX$15</f>
        <v>0.01</v>
      </c>
      <c r="BY215" s="1239">
        <f t="shared" si="2433"/>
        <v>0</v>
      </c>
      <c r="BZ215" s="1240">
        <f t="shared" si="2433"/>
        <v>0</v>
      </c>
      <c r="CA215" s="1240">
        <f t="shared" si="2433"/>
        <v>0</v>
      </c>
      <c r="CB215" s="1241">
        <f t="shared" si="2433"/>
        <v>0</v>
      </c>
      <c r="CC215" s="1242">
        <f t="shared" si="2433"/>
        <v>0</v>
      </c>
      <c r="CD215" s="1242">
        <f t="shared" si="2433"/>
        <v>0</v>
      </c>
      <c r="CE215" s="1242">
        <f t="shared" si="2433"/>
        <v>0</v>
      </c>
      <c r="CF215" s="1242">
        <f t="shared" si="2433"/>
        <v>0</v>
      </c>
      <c r="CG215" s="1242">
        <f t="shared" si="2433"/>
        <v>0</v>
      </c>
      <c r="CH215" s="1242">
        <f t="shared" si="2433"/>
        <v>0</v>
      </c>
      <c r="CI215" s="1242">
        <f t="shared" si="2433"/>
        <v>0</v>
      </c>
      <c r="CJ215" s="1242">
        <f t="shared" si="2433"/>
        <v>0</v>
      </c>
      <c r="CK215" s="1239">
        <f t="shared" si="2433"/>
        <v>0</v>
      </c>
      <c r="CL215" s="1240">
        <f t="shared" si="2433"/>
        <v>0</v>
      </c>
      <c r="CM215" s="1241">
        <f t="shared" si="2433"/>
        <v>0</v>
      </c>
      <c r="CN215" s="1242">
        <f t="shared" si="2433"/>
        <v>1.4999999999999999E-2</v>
      </c>
      <c r="CO215" s="1242">
        <f t="shared" si="2433"/>
        <v>0.05</v>
      </c>
      <c r="CP215" s="1242">
        <f t="shared" si="2433"/>
        <v>0</v>
      </c>
      <c r="CQ215" s="1242">
        <f t="shared" si="2433"/>
        <v>0</v>
      </c>
      <c r="CR215" s="1243">
        <f t="shared" si="2433"/>
        <v>0</v>
      </c>
      <c r="CS215" s="1243">
        <f t="shared" si="2433"/>
        <v>1E-3</v>
      </c>
      <c r="CT215" s="1243">
        <f t="shared" si="2433"/>
        <v>0</v>
      </c>
      <c r="CU215" s="1243">
        <f t="shared" si="2433"/>
        <v>0</v>
      </c>
      <c r="CV215" s="1243">
        <f t="shared" si="2433"/>
        <v>0</v>
      </c>
      <c r="CW215" s="1243">
        <f t="shared" si="2433"/>
        <v>0</v>
      </c>
      <c r="CX215" s="1243">
        <f t="shared" si="2433"/>
        <v>0</v>
      </c>
      <c r="CY215" s="1243">
        <f t="shared" si="2433"/>
        <v>0</v>
      </c>
      <c r="CZ215" s="1244">
        <f t="shared" si="2433"/>
        <v>0</v>
      </c>
      <c r="DA215" s="1244">
        <f t="shared" si="2433"/>
        <v>0</v>
      </c>
      <c r="DB215" s="1244">
        <f t="shared" si="2433"/>
        <v>0</v>
      </c>
      <c r="DC215" s="1244">
        <f t="shared" si="2433"/>
        <v>0</v>
      </c>
      <c r="DD215" s="1244">
        <f t="shared" si="2433"/>
        <v>0</v>
      </c>
      <c r="DE215" s="1244">
        <f t="shared" si="2433"/>
        <v>0</v>
      </c>
      <c r="DF215" s="1244">
        <f t="shared" si="2433"/>
        <v>0</v>
      </c>
      <c r="DG215" s="1244">
        <f t="shared" si="2433"/>
        <v>0</v>
      </c>
      <c r="DH215" s="1244">
        <f t="shared" si="2433"/>
        <v>0</v>
      </c>
      <c r="DI215" s="1244">
        <f t="shared" si="2433"/>
        <v>0</v>
      </c>
      <c r="DJ215" s="1244">
        <f t="shared" si="2433"/>
        <v>0</v>
      </c>
      <c r="DK215" s="1244">
        <f t="shared" si="2433"/>
        <v>0</v>
      </c>
      <c r="DL215" s="1244">
        <f t="shared" si="2433"/>
        <v>0</v>
      </c>
      <c r="DM215" s="1244">
        <f t="shared" si="2433"/>
        <v>0</v>
      </c>
      <c r="DN215" s="933"/>
      <c r="DT215" s="739"/>
      <c r="EM215" s="898"/>
      <c r="EN215" s="898"/>
      <c r="EO215" s="898"/>
      <c r="EP215" s="898"/>
      <c r="EQ215" s="898"/>
      <c r="ER215" s="898"/>
      <c r="ES215" s="898"/>
      <c r="ET215" s="898"/>
      <c r="EU215" s="898"/>
      <c r="EV215" s="898"/>
      <c r="EW215" s="898"/>
      <c r="EX215" s="898"/>
      <c r="EY215" s="898"/>
      <c r="EZ215" s="1348" t="str">
        <f t="shared" si="2344"/>
        <v>GH CALiMAGic</v>
      </c>
      <c r="FA215" s="1224">
        <f t="shared" si="2345"/>
        <v>0</v>
      </c>
      <c r="FB215" s="1224">
        <f t="shared" si="2346"/>
        <v>1.8000000000000002E-2</v>
      </c>
      <c r="FC215" s="1224">
        <f t="shared" si="2347"/>
        <v>0</v>
      </c>
      <c r="FD215" s="544">
        <f t="shared" si="2348"/>
        <v>0</v>
      </c>
      <c r="FE215" s="544">
        <f t="shared" si="2349"/>
        <v>0</v>
      </c>
      <c r="FF215" s="324">
        <f t="shared" si="2350"/>
        <v>0</v>
      </c>
      <c r="FG215" s="549">
        <f t="shared" si="2351"/>
        <v>0</v>
      </c>
      <c r="FH215" s="549">
        <f t="shared" si="2352"/>
        <v>0</v>
      </c>
      <c r="FI215" s="549">
        <f t="shared" si="2353"/>
        <v>0</v>
      </c>
      <c r="FJ215" s="549">
        <f t="shared" si="2354"/>
        <v>0</v>
      </c>
      <c r="FK215" s="549">
        <f t="shared" si="2355"/>
        <v>0</v>
      </c>
      <c r="FL215" s="549">
        <f t="shared" si="2356"/>
        <v>0</v>
      </c>
      <c r="FM215" s="549">
        <f t="shared" si="2357"/>
        <v>0</v>
      </c>
      <c r="FN215" s="549">
        <f t="shared" si="2358"/>
        <v>0</v>
      </c>
      <c r="FO215" s="1203">
        <f t="shared" si="2359"/>
        <v>1.8000000000000002E-2</v>
      </c>
      <c r="FP215" s="544">
        <f t="shared" si="2360"/>
        <v>0</v>
      </c>
      <c r="FQ215" s="324">
        <f t="shared" si="2361"/>
        <v>0</v>
      </c>
      <c r="FR215" s="548">
        <f t="shared" si="2362"/>
        <v>2.7E-2</v>
      </c>
      <c r="FS215" s="548">
        <f t="shared" si="2363"/>
        <v>9.0000000000000011E-2</v>
      </c>
      <c r="FT215" s="548">
        <f t="shared" ref="FT215:FT228" si="2434">SUM($CP215*$BT215) +$FK215</f>
        <v>0</v>
      </c>
      <c r="FU215" s="548">
        <f t="shared" si="2364"/>
        <v>0</v>
      </c>
      <c r="FV215" s="928">
        <f t="shared" si="2365"/>
        <v>0</v>
      </c>
      <c r="FW215" s="928">
        <f t="shared" si="2366"/>
        <v>1.8000000000000002E-3</v>
      </c>
      <c r="FX215" s="928">
        <f t="shared" si="2367"/>
        <v>0</v>
      </c>
      <c r="FY215" s="928">
        <f t="shared" si="2368"/>
        <v>0</v>
      </c>
      <c r="FZ215" s="928">
        <f t="shared" si="2369"/>
        <v>0</v>
      </c>
      <c r="GA215" s="928">
        <f t="shared" si="2370"/>
        <v>0</v>
      </c>
      <c r="GB215" s="928">
        <f t="shared" si="2371"/>
        <v>0</v>
      </c>
      <c r="GC215" s="928">
        <f t="shared" si="2372"/>
        <v>0</v>
      </c>
      <c r="GD215" s="326">
        <f t="shared" si="2373"/>
        <v>0</v>
      </c>
      <c r="GE215" s="326">
        <f t="shared" si="2374"/>
        <v>0</v>
      </c>
      <c r="GF215" s="326">
        <f t="shared" si="2375"/>
        <v>0</v>
      </c>
      <c r="GG215" s="326">
        <f t="shared" si="2376"/>
        <v>0</v>
      </c>
      <c r="GH215" s="326">
        <f t="shared" si="2377"/>
        <v>0</v>
      </c>
      <c r="GI215" s="326">
        <f t="shared" si="2378"/>
        <v>0</v>
      </c>
      <c r="GJ215" s="326">
        <f t="shared" si="2379"/>
        <v>0</v>
      </c>
      <c r="GK215" s="326">
        <f t="shared" si="2380"/>
        <v>0</v>
      </c>
      <c r="GL215" s="326">
        <f t="shared" si="2381"/>
        <v>0</v>
      </c>
      <c r="GM215" s="326">
        <f t="shared" si="2382"/>
        <v>0</v>
      </c>
      <c r="GN215" s="326">
        <f t="shared" si="2383"/>
        <v>0</v>
      </c>
      <c r="GO215" s="326">
        <f t="shared" si="2384"/>
        <v>0</v>
      </c>
      <c r="GP215" s="326">
        <f t="shared" si="2385"/>
        <v>0</v>
      </c>
      <c r="GQ215" s="326">
        <f t="shared" si="2386"/>
        <v>0</v>
      </c>
      <c r="GR215" s="899"/>
      <c r="GS215" s="899"/>
      <c r="GT215" s="899"/>
      <c r="GU215" s="899"/>
      <c r="GV215" s="899"/>
      <c r="GW215" s="899"/>
      <c r="GX215" s="899"/>
      <c r="GY215" s="899"/>
      <c r="GZ215" s="1374"/>
      <c r="HA215" s="1225">
        <f t="shared" si="2387"/>
        <v>0</v>
      </c>
      <c r="HB215" s="1225">
        <f t="shared" si="2388"/>
        <v>5.8926898048857947E-3</v>
      </c>
      <c r="HC215" s="1225">
        <f t="shared" si="2389"/>
        <v>0</v>
      </c>
      <c r="HD215" s="542">
        <f t="shared" si="2390"/>
        <v>0</v>
      </c>
      <c r="HE215" s="542">
        <f t="shared" si="2391"/>
        <v>0</v>
      </c>
      <c r="HF215" s="321">
        <f t="shared" si="2392"/>
        <v>0</v>
      </c>
      <c r="HG215" s="547">
        <f t="shared" si="2393"/>
        <v>0</v>
      </c>
      <c r="HH215" s="547">
        <f t="shared" si="2394"/>
        <v>0</v>
      </c>
      <c r="HI215" s="547">
        <f t="shared" si="2395"/>
        <v>0</v>
      </c>
      <c r="HJ215" s="547">
        <f t="shared" si="2396"/>
        <v>0</v>
      </c>
      <c r="HK215" s="547">
        <f t="shared" si="2397"/>
        <v>0</v>
      </c>
      <c r="HL215" s="547">
        <f t="shared" si="2398"/>
        <v>0</v>
      </c>
      <c r="HM215" s="547">
        <f t="shared" si="2399"/>
        <v>0</v>
      </c>
      <c r="HN215" s="547">
        <f t="shared" si="2400"/>
        <v>0</v>
      </c>
      <c r="HO215" s="1225">
        <f t="shared" si="2401"/>
        <v>0</v>
      </c>
      <c r="HP215" s="542">
        <f t="shared" si="2402"/>
        <v>0</v>
      </c>
      <c r="HQ215" s="321">
        <f t="shared" si="2403"/>
        <v>0</v>
      </c>
      <c r="HR215" s="547">
        <f t="shared" si="2404"/>
        <v>8.839034707328693E-3</v>
      </c>
      <c r="HS215" s="547">
        <f t="shared" si="2405"/>
        <v>2.9463449024428975E-2</v>
      </c>
      <c r="HT215" s="547">
        <f t="shared" si="2406"/>
        <v>0</v>
      </c>
      <c r="HU215" s="547">
        <f t="shared" si="2407"/>
        <v>0</v>
      </c>
      <c r="HV215" s="931">
        <f t="shared" si="2408"/>
        <v>0</v>
      </c>
      <c r="HW215" s="931">
        <f t="shared" si="2409"/>
        <v>5.8926898048857954E-4</v>
      </c>
      <c r="HX215" s="931">
        <f t="shared" si="2410"/>
        <v>0</v>
      </c>
      <c r="HY215" s="931">
        <f t="shared" si="2411"/>
        <v>0</v>
      </c>
      <c r="HZ215" s="931">
        <f t="shared" si="2412"/>
        <v>0</v>
      </c>
      <c r="IA215" s="931">
        <f t="shared" si="2413"/>
        <v>0</v>
      </c>
      <c r="IB215" s="931">
        <f t="shared" si="2414"/>
        <v>0</v>
      </c>
      <c r="IC215" s="931">
        <f t="shared" si="2415"/>
        <v>0</v>
      </c>
      <c r="ID215" s="1226">
        <f t="shared" si="2416"/>
        <v>0</v>
      </c>
      <c r="IE215" s="1226">
        <f t="shared" si="2417"/>
        <v>0</v>
      </c>
      <c r="IF215" s="1226">
        <f t="shared" si="2418"/>
        <v>0</v>
      </c>
      <c r="IG215" s="1226">
        <f t="shared" si="2419"/>
        <v>0</v>
      </c>
      <c r="IH215" s="1226">
        <f t="shared" si="2420"/>
        <v>0</v>
      </c>
      <c r="II215" s="1226">
        <f t="shared" si="2421"/>
        <v>0</v>
      </c>
      <c r="IJ215" s="1226">
        <f t="shared" si="2422"/>
        <v>0</v>
      </c>
      <c r="IK215" s="1226">
        <f t="shared" si="2423"/>
        <v>0</v>
      </c>
      <c r="IL215" s="1226">
        <f t="shared" si="2424"/>
        <v>0</v>
      </c>
      <c r="IM215" s="1226">
        <f t="shared" si="2425"/>
        <v>0</v>
      </c>
      <c r="IN215" s="1226">
        <f t="shared" si="2426"/>
        <v>0</v>
      </c>
      <c r="IO215" s="1226">
        <f t="shared" si="2427"/>
        <v>0</v>
      </c>
      <c r="IP215" s="1226">
        <f t="shared" si="2428"/>
        <v>0</v>
      </c>
      <c r="IQ215" s="1226">
        <f t="shared" si="2429"/>
        <v>0</v>
      </c>
      <c r="IR215" s="902"/>
      <c r="IS215" s="902"/>
      <c r="IT215" s="902"/>
      <c r="IU215" s="902"/>
      <c r="IV215" s="902"/>
      <c r="IW215" s="902"/>
      <c r="IX215" s="902"/>
      <c r="IY215" s="902"/>
      <c r="IZ215" s="1365"/>
      <c r="JA215" s="1231">
        <f t="shared" ref="JA215:KQ215" si="2435">SUM(BW215*$DP$15)</f>
        <v>0</v>
      </c>
      <c r="JB215" s="1231">
        <f t="shared" si="2435"/>
        <v>46.9</v>
      </c>
      <c r="JC215" s="1231">
        <f t="shared" si="2435"/>
        <v>0</v>
      </c>
      <c r="JD215" s="942">
        <f t="shared" si="2435"/>
        <v>0</v>
      </c>
      <c r="JE215" s="942">
        <f t="shared" si="2435"/>
        <v>0</v>
      </c>
      <c r="JF215" s="943">
        <f t="shared" si="2435"/>
        <v>0</v>
      </c>
      <c r="JG215" s="944">
        <f t="shared" si="2435"/>
        <v>0</v>
      </c>
      <c r="JH215" s="944">
        <f t="shared" si="2435"/>
        <v>0</v>
      </c>
      <c r="JI215" s="944">
        <f t="shared" si="2435"/>
        <v>0</v>
      </c>
      <c r="JJ215" s="944">
        <f t="shared" si="2435"/>
        <v>0</v>
      </c>
      <c r="JK215" s="944">
        <f t="shared" si="2435"/>
        <v>0</v>
      </c>
      <c r="JL215" s="944">
        <f t="shared" si="2435"/>
        <v>0</v>
      </c>
      <c r="JM215" s="944">
        <f t="shared" si="2435"/>
        <v>0</v>
      </c>
      <c r="JN215" s="944">
        <f t="shared" si="2435"/>
        <v>0</v>
      </c>
      <c r="JO215" s="1231">
        <f t="shared" si="2435"/>
        <v>0</v>
      </c>
      <c r="JP215" s="942">
        <f t="shared" si="2435"/>
        <v>0</v>
      </c>
      <c r="JQ215" s="943">
        <f t="shared" si="2435"/>
        <v>0</v>
      </c>
      <c r="JR215" s="944">
        <f t="shared" si="2435"/>
        <v>70.349999999999994</v>
      </c>
      <c r="JS215" s="944">
        <f t="shared" si="2435"/>
        <v>234.5</v>
      </c>
      <c r="JT215" s="944">
        <f t="shared" si="2435"/>
        <v>0</v>
      </c>
      <c r="JU215" s="944">
        <f t="shared" si="2435"/>
        <v>0</v>
      </c>
      <c r="JV215" s="945">
        <f t="shared" si="2435"/>
        <v>0</v>
      </c>
      <c r="JW215" s="945">
        <f t="shared" si="2435"/>
        <v>4.6900000000000004</v>
      </c>
      <c r="JX215" s="945">
        <f t="shared" si="2435"/>
        <v>0</v>
      </c>
      <c r="JY215" s="945">
        <f t="shared" si="2435"/>
        <v>0</v>
      </c>
      <c r="JZ215" s="945">
        <f t="shared" si="2435"/>
        <v>0</v>
      </c>
      <c r="KA215" s="945">
        <f t="shared" si="2435"/>
        <v>0</v>
      </c>
      <c r="KB215" s="945">
        <f t="shared" si="2435"/>
        <v>0</v>
      </c>
      <c r="KC215" s="945">
        <f t="shared" si="2435"/>
        <v>0</v>
      </c>
      <c r="KD215" s="946">
        <f t="shared" si="2435"/>
        <v>0</v>
      </c>
      <c r="KE215" s="946">
        <f t="shared" si="2435"/>
        <v>0</v>
      </c>
      <c r="KF215" s="946">
        <f t="shared" si="2435"/>
        <v>0</v>
      </c>
      <c r="KG215" s="946">
        <f t="shared" si="2435"/>
        <v>0</v>
      </c>
      <c r="KH215" s="946">
        <f t="shared" si="2435"/>
        <v>0</v>
      </c>
      <c r="KI215" s="946">
        <f t="shared" si="2435"/>
        <v>0</v>
      </c>
      <c r="KJ215" s="946">
        <f t="shared" si="2435"/>
        <v>0</v>
      </c>
      <c r="KK215" s="946">
        <f t="shared" si="2435"/>
        <v>0</v>
      </c>
      <c r="KL215" s="946">
        <f t="shared" si="2435"/>
        <v>0</v>
      </c>
      <c r="KM215" s="946">
        <f t="shared" si="2435"/>
        <v>0</v>
      </c>
      <c r="KN215" s="946">
        <f t="shared" si="2435"/>
        <v>0</v>
      </c>
      <c r="KO215" s="946">
        <f t="shared" si="2435"/>
        <v>0</v>
      </c>
      <c r="KP215" s="946">
        <f t="shared" si="2435"/>
        <v>0</v>
      </c>
      <c r="KQ215" s="946">
        <f t="shared" si="2435"/>
        <v>0</v>
      </c>
      <c r="KR215" s="898"/>
      <c r="KS215" s="898"/>
      <c r="KT215" s="898"/>
      <c r="KU215" s="898"/>
      <c r="KV215" s="898"/>
      <c r="KW215" s="898"/>
      <c r="KX215" s="898"/>
      <c r="KY215" s="898"/>
      <c r="KZ215" s="1363"/>
      <c r="LA215" s="1217">
        <f t="shared" ref="LA215:MM215" si="2436">SUM(JA215/$DO$15)</f>
        <v>0</v>
      </c>
      <c r="LB215" s="1217">
        <f t="shared" si="2436"/>
        <v>12.391017173051518</v>
      </c>
      <c r="LC215" s="1217">
        <f t="shared" si="2436"/>
        <v>0</v>
      </c>
      <c r="LD215" s="545">
        <f t="shared" si="2436"/>
        <v>0</v>
      </c>
      <c r="LE215" s="545">
        <f t="shared" si="2436"/>
        <v>0</v>
      </c>
      <c r="LF215" s="329">
        <f t="shared" si="2436"/>
        <v>0</v>
      </c>
      <c r="LG215" s="550">
        <f t="shared" si="2436"/>
        <v>0</v>
      </c>
      <c r="LH215" s="550">
        <f t="shared" si="2436"/>
        <v>0</v>
      </c>
      <c r="LI215" s="550">
        <f t="shared" si="2436"/>
        <v>0</v>
      </c>
      <c r="LJ215" s="550">
        <f t="shared" si="2436"/>
        <v>0</v>
      </c>
      <c r="LK215" s="550">
        <f t="shared" si="2436"/>
        <v>0</v>
      </c>
      <c r="LL215" s="550">
        <f t="shared" si="2436"/>
        <v>0</v>
      </c>
      <c r="LM215" s="550">
        <f t="shared" si="2436"/>
        <v>0</v>
      </c>
      <c r="LN215" s="550">
        <f t="shared" si="2436"/>
        <v>0</v>
      </c>
      <c r="LO215" s="1217">
        <f t="shared" si="2436"/>
        <v>0</v>
      </c>
      <c r="LP215" s="1217">
        <f t="shared" si="2436"/>
        <v>0</v>
      </c>
      <c r="LQ215" s="1217">
        <f t="shared" si="2436"/>
        <v>0</v>
      </c>
      <c r="LR215" s="550">
        <f t="shared" si="2436"/>
        <v>18.586525759577277</v>
      </c>
      <c r="LS215" s="550">
        <f t="shared" si="2436"/>
        <v>61.955085865257594</v>
      </c>
      <c r="LT215" s="550">
        <f t="shared" si="2436"/>
        <v>0</v>
      </c>
      <c r="LU215" s="550">
        <f t="shared" si="2436"/>
        <v>0</v>
      </c>
      <c r="LV215" s="932">
        <f t="shared" si="2436"/>
        <v>0</v>
      </c>
      <c r="LW215" s="932">
        <f t="shared" si="2436"/>
        <v>1.239101717305152</v>
      </c>
      <c r="LX215" s="932">
        <f t="shared" si="2436"/>
        <v>0</v>
      </c>
      <c r="LY215" s="932">
        <f t="shared" si="2436"/>
        <v>0</v>
      </c>
      <c r="LZ215" s="932">
        <f t="shared" si="2436"/>
        <v>0</v>
      </c>
      <c r="MA215" s="932">
        <f t="shared" si="2436"/>
        <v>0</v>
      </c>
      <c r="MB215" s="932">
        <f t="shared" si="2436"/>
        <v>0</v>
      </c>
      <c r="MC215" s="932">
        <f t="shared" si="2436"/>
        <v>0</v>
      </c>
      <c r="MD215" s="932">
        <f t="shared" si="2436"/>
        <v>0</v>
      </c>
      <c r="ME215" s="327">
        <f t="shared" si="2436"/>
        <v>0</v>
      </c>
      <c r="MF215" s="327">
        <f t="shared" si="2436"/>
        <v>0</v>
      </c>
      <c r="MG215" s="327">
        <f t="shared" si="2436"/>
        <v>0</v>
      </c>
      <c r="MH215" s="327">
        <f t="shared" si="2436"/>
        <v>0</v>
      </c>
      <c r="MI215" s="327">
        <f t="shared" si="2436"/>
        <v>0</v>
      </c>
      <c r="MJ215" s="327">
        <f t="shared" si="2436"/>
        <v>0</v>
      </c>
      <c r="MK215" s="327">
        <f t="shared" si="2436"/>
        <v>0</v>
      </c>
      <c r="ML215" s="327">
        <f t="shared" si="2436"/>
        <v>0</v>
      </c>
      <c r="MM215" s="327">
        <f t="shared" si="2436"/>
        <v>0</v>
      </c>
      <c r="MN215" s="327">
        <f t="shared" ref="MN215:MP215" si="2437">SUM(KN215/$DO$15)</f>
        <v>0</v>
      </c>
      <c r="MO215" s="327">
        <f t="shared" si="2437"/>
        <v>0</v>
      </c>
      <c r="MP215" s="327">
        <f t="shared" si="2437"/>
        <v>0</v>
      </c>
      <c r="MQ215" s="327">
        <f>SUM(KQ215/$DO$15)</f>
        <v>0</v>
      </c>
    </row>
    <row r="216" spans="1:355" s="317" customFormat="1" ht="15" hidden="1" customHeight="1" outlineLevel="1" thickTop="1" thickBot="1" x14ac:dyDescent="0.3">
      <c r="A216" s="380"/>
      <c r="B216" s="1928" t="str">
        <f>$B$36</f>
        <v>Full Light</v>
      </c>
      <c r="C216" s="1924"/>
      <c r="D216" s="653">
        <v>1</v>
      </c>
      <c r="E216" s="836"/>
      <c r="F216" s="319"/>
      <c r="G216" s="1928"/>
      <c r="H216" s="1924"/>
      <c r="I216" s="788"/>
      <c r="J216" s="836"/>
      <c r="K216" s="319"/>
      <c r="L216" s="782"/>
      <c r="M216" s="837">
        <f>((E210*L216)/1)*(D216)</f>
        <v>0</v>
      </c>
      <c r="N216" s="784">
        <f t="shared" si="2319"/>
        <v>0</v>
      </c>
      <c r="O216" s="1534"/>
      <c r="P216" s="789">
        <v>1.8</v>
      </c>
      <c r="Q216" s="837">
        <f>((E210*P216)/1)*(D216)</f>
        <v>54</v>
      </c>
      <c r="R216" s="784">
        <f t="shared" si="2320"/>
        <v>148.49578308312201</v>
      </c>
      <c r="S216" s="1534"/>
      <c r="T216" s="789">
        <v>2.7</v>
      </c>
      <c r="U216" s="837">
        <f>((E210*T216)/1)*(D216)</f>
        <v>81</v>
      </c>
      <c r="V216" s="784">
        <f t="shared" si="2321"/>
        <v>140.96580753129311</v>
      </c>
      <c r="W216" s="1534"/>
      <c r="X216" s="789">
        <v>4</v>
      </c>
      <c r="Y216" s="837">
        <f>((E210*X216)/1)*(D216)</f>
        <v>120</v>
      </c>
      <c r="Z216" s="784">
        <f t="shared" si="2322"/>
        <v>133.07159422667172</v>
      </c>
      <c r="AA216" s="1534"/>
      <c r="AB216" s="789">
        <v>5.3</v>
      </c>
      <c r="AC216" s="837">
        <f>((E210*AB216)/1)*(D216)</f>
        <v>159</v>
      </c>
      <c r="AD216" s="784">
        <f t="shared" si="2323"/>
        <v>219.93518661056902</v>
      </c>
      <c r="AE216" s="1534"/>
      <c r="AF216" s="789">
        <v>1</v>
      </c>
      <c r="AG216" s="837">
        <f>((E210*AF216)/1)*(D216)</f>
        <v>30</v>
      </c>
      <c r="AH216" s="784">
        <f t="shared" si="2324"/>
        <v>35.803744531444956</v>
      </c>
      <c r="AI216" s="1534"/>
      <c r="AJ216" s="789">
        <v>1</v>
      </c>
      <c r="AK216" s="837">
        <f>((E210*AJ216)/1)*(D216)</f>
        <v>30</v>
      </c>
      <c r="AL216" s="784">
        <f t="shared" si="2325"/>
        <v>11.434613095470732</v>
      </c>
      <c r="AM216" s="1534"/>
      <c r="AN216" s="789"/>
      <c r="AO216" s="838">
        <f>((E210*AN216)/1)*(D216)</f>
        <v>0</v>
      </c>
      <c r="AP216" s="784">
        <f t="shared" si="2326"/>
        <v>0</v>
      </c>
      <c r="AQ216" s="1534"/>
      <c r="AR216" s="789"/>
      <c r="AS216" s="837">
        <f>((E210*AR216)/1)*(D216)</f>
        <v>0</v>
      </c>
      <c r="AT216" s="784">
        <f t="shared" si="2327"/>
        <v>0</v>
      </c>
      <c r="AU216" s="1534"/>
      <c r="AV216" s="789"/>
      <c r="AW216" s="837">
        <f>((E210*AV216)/1)*(D216)</f>
        <v>0</v>
      </c>
      <c r="AX216" s="784">
        <f t="shared" si="2328"/>
        <v>0</v>
      </c>
      <c r="AY216" s="1534"/>
      <c r="AZ216" s="789"/>
      <c r="BA216" s="837">
        <f>((E210*AZ216)/1)*(D216)</f>
        <v>0</v>
      </c>
      <c r="BB216" s="784">
        <f t="shared" si="2329"/>
        <v>0</v>
      </c>
      <c r="BC216" s="649"/>
      <c r="BD216" s="840"/>
      <c r="BE216" s="837">
        <f>((E210*BD216)/1)*(D216)</f>
        <v>0</v>
      </c>
      <c r="BF216" s="319"/>
      <c r="BG216" s="880">
        <f t="shared" si="2330"/>
        <v>1.3794134581571431</v>
      </c>
      <c r="BH216" s="881">
        <f t="shared" si="2331"/>
        <v>1.3902899548546332</v>
      </c>
      <c r="BI216" s="786">
        <f t="shared" si="2332"/>
        <v>695.14497742731658</v>
      </c>
      <c r="BJ216" s="792"/>
      <c r="BK216" s="786">
        <f t="shared" si="2333"/>
        <v>973.20296839824323</v>
      </c>
      <c r="BL216" s="1948" t="s">
        <v>1384</v>
      </c>
      <c r="BM216" s="1949"/>
      <c r="BN216" s="1950"/>
      <c r="BO216" s="1580"/>
      <c r="BP216" s="1580"/>
      <c r="BQ216" s="1484"/>
      <c r="BR216" s="734">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198.39632171070883</v>
      </c>
      <c r="BS216" s="692">
        <f t="shared" si="2342"/>
        <v>136.46095492706556</v>
      </c>
      <c r="BT216" s="693">
        <f>T211</f>
        <v>3.8</v>
      </c>
      <c r="BU216" s="1146" t="str">
        <f>$BU$16</f>
        <v>GH FloraMicro</v>
      </c>
      <c r="BV216" s="1156" t="str">
        <f>$BV$16</f>
        <v>Micro</v>
      </c>
      <c r="BW216" s="1239">
        <f>BW$16</f>
        <v>3.0000000000000001E-3</v>
      </c>
      <c r="BX216" s="1239">
        <f t="shared" ref="BX216:DM216" si="2438">BX$16</f>
        <v>4.7E-2</v>
      </c>
      <c r="BY216" s="1239">
        <f t="shared" si="2438"/>
        <v>0</v>
      </c>
      <c r="BZ216" s="1240">
        <f t="shared" si="2438"/>
        <v>0</v>
      </c>
      <c r="CA216" s="1240">
        <f t="shared" si="2438"/>
        <v>0</v>
      </c>
      <c r="CB216" s="1241">
        <f t="shared" si="2438"/>
        <v>0.01</v>
      </c>
      <c r="CC216" s="1242">
        <f t="shared" si="2438"/>
        <v>0</v>
      </c>
      <c r="CD216" s="1242">
        <f t="shared" si="2438"/>
        <v>0</v>
      </c>
      <c r="CE216" s="1242">
        <f t="shared" si="2438"/>
        <v>0</v>
      </c>
      <c r="CF216" s="1242">
        <f t="shared" si="2438"/>
        <v>0</v>
      </c>
      <c r="CG216" s="1242">
        <f t="shared" si="2438"/>
        <v>0</v>
      </c>
      <c r="CH216" s="1242">
        <f t="shared" si="2438"/>
        <v>0</v>
      </c>
      <c r="CI216" s="1242">
        <f t="shared" si="2438"/>
        <v>0</v>
      </c>
      <c r="CJ216" s="1242">
        <f t="shared" si="2438"/>
        <v>0</v>
      </c>
      <c r="CK216" s="1239">
        <f t="shared" si="2438"/>
        <v>0</v>
      </c>
      <c r="CL216" s="1240">
        <f t="shared" si="2438"/>
        <v>0</v>
      </c>
      <c r="CM216" s="1241">
        <f t="shared" si="2438"/>
        <v>0</v>
      </c>
      <c r="CN216" s="1242">
        <f t="shared" si="2438"/>
        <v>0</v>
      </c>
      <c r="CO216" s="1242">
        <f t="shared" si="2438"/>
        <v>0.05</v>
      </c>
      <c r="CP216" s="1242">
        <f t="shared" si="2438"/>
        <v>0</v>
      </c>
      <c r="CQ216" s="1242">
        <f t="shared" si="2438"/>
        <v>0</v>
      </c>
      <c r="CR216" s="1243">
        <f t="shared" si="2438"/>
        <v>5.0000000000000004E-6</v>
      </c>
      <c r="CS216" s="1243">
        <f t="shared" si="2438"/>
        <v>1E-3</v>
      </c>
      <c r="CT216" s="1243">
        <f t="shared" si="2438"/>
        <v>5.0000000000000001E-4</v>
      </c>
      <c r="CU216" s="1243">
        <f t="shared" si="2438"/>
        <v>7.9999999999999996E-6</v>
      </c>
      <c r="CV216" s="1243">
        <f t="shared" si="2438"/>
        <v>1.4999999999999999E-4</v>
      </c>
      <c r="CW216" s="1243">
        <f t="shared" si="2438"/>
        <v>1E-4</v>
      </c>
      <c r="CX216" s="1243">
        <f t="shared" si="2438"/>
        <v>1E-4</v>
      </c>
      <c r="CY216" s="1243">
        <f t="shared" si="2438"/>
        <v>0</v>
      </c>
      <c r="CZ216" s="1244">
        <f t="shared" si="2438"/>
        <v>0</v>
      </c>
      <c r="DA216" s="1244">
        <f t="shared" si="2438"/>
        <v>0</v>
      </c>
      <c r="DB216" s="1244">
        <f t="shared" si="2438"/>
        <v>0</v>
      </c>
      <c r="DC216" s="1244">
        <f t="shared" si="2438"/>
        <v>0</v>
      </c>
      <c r="DD216" s="1244">
        <f t="shared" si="2438"/>
        <v>0</v>
      </c>
      <c r="DE216" s="1244">
        <f t="shared" si="2438"/>
        <v>0</v>
      </c>
      <c r="DF216" s="1244">
        <f t="shared" si="2438"/>
        <v>0</v>
      </c>
      <c r="DG216" s="1244">
        <f t="shared" si="2438"/>
        <v>0</v>
      </c>
      <c r="DH216" s="1244">
        <f t="shared" si="2438"/>
        <v>0</v>
      </c>
      <c r="DI216" s="1244">
        <f t="shared" si="2438"/>
        <v>0</v>
      </c>
      <c r="DJ216" s="1244">
        <f t="shared" si="2438"/>
        <v>0</v>
      </c>
      <c r="DK216" s="1244">
        <f t="shared" si="2438"/>
        <v>0</v>
      </c>
      <c r="DL216" s="1244">
        <f t="shared" si="2438"/>
        <v>0</v>
      </c>
      <c r="DM216" s="1244">
        <f t="shared" si="2438"/>
        <v>0</v>
      </c>
      <c r="DN216" s="933"/>
      <c r="DT216" s="739"/>
      <c r="EM216" s="898"/>
      <c r="EN216" s="898"/>
      <c r="EO216" s="898"/>
      <c r="EP216" s="898"/>
      <c r="EQ216" s="898"/>
      <c r="ER216" s="898"/>
      <c r="ES216" s="898"/>
      <c r="ET216" s="898"/>
      <c r="EU216" s="898"/>
      <c r="EV216" s="898"/>
      <c r="EW216" s="898"/>
      <c r="EX216" s="898"/>
      <c r="EY216" s="898"/>
      <c r="EZ216" s="1348" t="str">
        <f t="shared" si="2344"/>
        <v>GH FloraMicro</v>
      </c>
      <c r="FA216" s="1224">
        <f t="shared" si="2345"/>
        <v>1.14E-2</v>
      </c>
      <c r="FB216" s="1224">
        <f t="shared" si="2346"/>
        <v>0.17859999999999998</v>
      </c>
      <c r="FC216" s="1224">
        <f t="shared" si="2347"/>
        <v>0</v>
      </c>
      <c r="FD216" s="544">
        <f t="shared" si="2348"/>
        <v>0</v>
      </c>
      <c r="FE216" s="544">
        <f t="shared" si="2349"/>
        <v>0</v>
      </c>
      <c r="FF216" s="324">
        <f t="shared" si="2350"/>
        <v>3.1543799999999997E-2</v>
      </c>
      <c r="FG216" s="549">
        <f t="shared" si="2351"/>
        <v>0</v>
      </c>
      <c r="FH216" s="549">
        <f t="shared" si="2352"/>
        <v>0</v>
      </c>
      <c r="FI216" s="549">
        <f t="shared" si="2353"/>
        <v>0</v>
      </c>
      <c r="FJ216" s="549">
        <f t="shared" si="2354"/>
        <v>0</v>
      </c>
      <c r="FK216" s="549">
        <f t="shared" si="2355"/>
        <v>0</v>
      </c>
      <c r="FL216" s="549">
        <f t="shared" si="2356"/>
        <v>0</v>
      </c>
      <c r="FM216" s="549">
        <f t="shared" si="2357"/>
        <v>0</v>
      </c>
      <c r="FN216" s="549">
        <f t="shared" si="2358"/>
        <v>0</v>
      </c>
      <c r="FO216" s="1203">
        <f t="shared" si="2359"/>
        <v>0.18999999999999997</v>
      </c>
      <c r="FP216" s="544">
        <f t="shared" si="2360"/>
        <v>0</v>
      </c>
      <c r="FQ216" s="324">
        <f t="shared" si="2361"/>
        <v>3.1543799999999997E-2</v>
      </c>
      <c r="FR216" s="548">
        <f t="shared" si="2362"/>
        <v>0</v>
      </c>
      <c r="FS216" s="548">
        <f t="shared" si="2363"/>
        <v>0.19</v>
      </c>
      <c r="FT216" s="548">
        <f t="shared" si="2434"/>
        <v>0</v>
      </c>
      <c r="FU216" s="548">
        <f t="shared" si="2364"/>
        <v>0</v>
      </c>
      <c r="FV216" s="928">
        <f t="shared" si="2365"/>
        <v>1.9000000000000001E-5</v>
      </c>
      <c r="FW216" s="928">
        <f t="shared" si="2366"/>
        <v>3.8E-3</v>
      </c>
      <c r="FX216" s="928">
        <f t="shared" si="2367"/>
        <v>1.9E-3</v>
      </c>
      <c r="FY216" s="928">
        <f t="shared" si="2368"/>
        <v>3.0399999999999997E-5</v>
      </c>
      <c r="FZ216" s="928">
        <f t="shared" si="2369"/>
        <v>5.6999999999999998E-4</v>
      </c>
      <c r="GA216" s="928">
        <f t="shared" si="2370"/>
        <v>3.8000000000000002E-4</v>
      </c>
      <c r="GB216" s="928">
        <f t="shared" si="2371"/>
        <v>3.8000000000000002E-4</v>
      </c>
      <c r="GC216" s="928">
        <f t="shared" si="2372"/>
        <v>0</v>
      </c>
      <c r="GD216" s="326">
        <f t="shared" si="2373"/>
        <v>0</v>
      </c>
      <c r="GE216" s="326">
        <f t="shared" si="2374"/>
        <v>0</v>
      </c>
      <c r="GF216" s="326">
        <f t="shared" si="2375"/>
        <v>0</v>
      </c>
      <c r="GG216" s="326">
        <f t="shared" si="2376"/>
        <v>0</v>
      </c>
      <c r="GH216" s="326">
        <f t="shared" si="2377"/>
        <v>0</v>
      </c>
      <c r="GI216" s="326">
        <f t="shared" si="2378"/>
        <v>0</v>
      </c>
      <c r="GJ216" s="326">
        <f t="shared" si="2379"/>
        <v>0</v>
      </c>
      <c r="GK216" s="326">
        <f t="shared" si="2380"/>
        <v>0</v>
      </c>
      <c r="GL216" s="326">
        <f t="shared" si="2381"/>
        <v>0</v>
      </c>
      <c r="GM216" s="326">
        <f t="shared" si="2382"/>
        <v>0</v>
      </c>
      <c r="GN216" s="326">
        <f t="shared" si="2383"/>
        <v>0</v>
      </c>
      <c r="GO216" s="326">
        <f t="shared" si="2384"/>
        <v>0</v>
      </c>
      <c r="GP216" s="326">
        <f t="shared" si="2385"/>
        <v>0</v>
      </c>
      <c r="GQ216" s="326">
        <f t="shared" si="2386"/>
        <v>0</v>
      </c>
      <c r="GR216" s="899"/>
      <c r="GS216" s="899"/>
      <c r="GT216" s="899"/>
      <c r="GU216" s="899"/>
      <c r="GV216" s="899"/>
      <c r="GW216" s="899"/>
      <c r="GX216" s="899"/>
      <c r="GY216" s="899"/>
      <c r="GZ216" s="1374"/>
      <c r="HA216" s="1225">
        <f t="shared" si="2387"/>
        <v>3.7161220070185967E-3</v>
      </c>
      <c r="HB216" s="1225">
        <f t="shared" si="2388"/>
        <v>5.8219244776624685E-2</v>
      </c>
      <c r="HC216" s="1225">
        <f t="shared" si="2389"/>
        <v>0</v>
      </c>
      <c r="HD216" s="542">
        <f t="shared" si="2390"/>
        <v>0</v>
      </c>
      <c r="HE216" s="542">
        <f t="shared" si="2391"/>
        <v>0</v>
      </c>
      <c r="HF216" s="321">
        <f t="shared" si="2392"/>
        <v>1.0282509593420457E-2</v>
      </c>
      <c r="HG216" s="547">
        <f t="shared" si="2393"/>
        <v>0</v>
      </c>
      <c r="HH216" s="547">
        <f t="shared" si="2394"/>
        <v>0</v>
      </c>
      <c r="HI216" s="547">
        <f t="shared" si="2395"/>
        <v>0</v>
      </c>
      <c r="HJ216" s="547">
        <f t="shared" si="2396"/>
        <v>0</v>
      </c>
      <c r="HK216" s="547">
        <f t="shared" si="2397"/>
        <v>0</v>
      </c>
      <c r="HL216" s="547">
        <f t="shared" si="2398"/>
        <v>0</v>
      </c>
      <c r="HM216" s="547">
        <f t="shared" si="2399"/>
        <v>0</v>
      </c>
      <c r="HN216" s="547">
        <f t="shared" si="2400"/>
        <v>0</v>
      </c>
      <c r="HO216" s="1225">
        <f t="shared" si="2401"/>
        <v>0</v>
      </c>
      <c r="HP216" s="542">
        <f t="shared" si="2402"/>
        <v>0</v>
      </c>
      <c r="HQ216" s="321">
        <f t="shared" si="2403"/>
        <v>0</v>
      </c>
      <c r="HR216" s="547">
        <f t="shared" si="2404"/>
        <v>0</v>
      </c>
      <c r="HS216" s="547">
        <f t="shared" si="2405"/>
        <v>6.1935366783643274E-2</v>
      </c>
      <c r="HT216" s="547">
        <f t="shared" si="2406"/>
        <v>0</v>
      </c>
      <c r="HU216" s="547">
        <f t="shared" si="2407"/>
        <v>0</v>
      </c>
      <c r="HV216" s="931">
        <f t="shared" si="2408"/>
        <v>6.1935366783643287E-6</v>
      </c>
      <c r="HW216" s="931">
        <f t="shared" si="2409"/>
        <v>1.2387073356728655E-3</v>
      </c>
      <c r="HX216" s="931">
        <f t="shared" si="2410"/>
        <v>6.1935366783643275E-4</v>
      </c>
      <c r="HY216" s="931">
        <f t="shared" si="2411"/>
        <v>9.9096586853829242E-6</v>
      </c>
      <c r="HZ216" s="931">
        <f t="shared" si="2412"/>
        <v>1.858061003509298E-4</v>
      </c>
      <c r="IA216" s="931">
        <f t="shared" si="2413"/>
        <v>1.2387073356728655E-4</v>
      </c>
      <c r="IB216" s="931">
        <f t="shared" si="2414"/>
        <v>1.2387073356728655E-4</v>
      </c>
      <c r="IC216" s="931">
        <f t="shared" si="2415"/>
        <v>0</v>
      </c>
      <c r="ID216" s="1226">
        <f t="shared" si="2416"/>
        <v>0</v>
      </c>
      <c r="IE216" s="1226">
        <f t="shared" si="2417"/>
        <v>0</v>
      </c>
      <c r="IF216" s="1226">
        <f t="shared" si="2418"/>
        <v>0</v>
      </c>
      <c r="IG216" s="1226">
        <f t="shared" si="2419"/>
        <v>0</v>
      </c>
      <c r="IH216" s="1226">
        <f t="shared" si="2420"/>
        <v>0</v>
      </c>
      <c r="II216" s="1226">
        <f t="shared" si="2421"/>
        <v>0</v>
      </c>
      <c r="IJ216" s="1226">
        <f t="shared" si="2422"/>
        <v>0</v>
      </c>
      <c r="IK216" s="1226">
        <f t="shared" si="2423"/>
        <v>0</v>
      </c>
      <c r="IL216" s="1226">
        <f t="shared" si="2424"/>
        <v>0</v>
      </c>
      <c r="IM216" s="1226">
        <f t="shared" si="2425"/>
        <v>0</v>
      </c>
      <c r="IN216" s="1226">
        <f t="shared" si="2426"/>
        <v>0</v>
      </c>
      <c r="IO216" s="1226">
        <f t="shared" si="2427"/>
        <v>0</v>
      </c>
      <c r="IP216" s="1226">
        <f t="shared" si="2428"/>
        <v>0</v>
      </c>
      <c r="IQ216" s="1226">
        <f t="shared" si="2429"/>
        <v>0</v>
      </c>
      <c r="IR216" s="902"/>
      <c r="IS216" s="902"/>
      <c r="IT216" s="902"/>
      <c r="IU216" s="902"/>
      <c r="IV216" s="902"/>
      <c r="IW216" s="902"/>
      <c r="IX216" s="902"/>
      <c r="IY216" s="902"/>
      <c r="IZ216" s="1365"/>
      <c r="JA216" s="1231">
        <f t="shared" ref="JA216:KQ216" si="2439">SUM(BW216*$DP$16)</f>
        <v>14.01</v>
      </c>
      <c r="JB216" s="1231">
        <f t="shared" si="2439"/>
        <v>219.49</v>
      </c>
      <c r="JC216" s="1231">
        <f t="shared" si="2439"/>
        <v>0</v>
      </c>
      <c r="JD216" s="942">
        <f t="shared" si="2439"/>
        <v>0</v>
      </c>
      <c r="JE216" s="942">
        <f t="shared" si="2439"/>
        <v>0</v>
      </c>
      <c r="JF216" s="943">
        <f t="shared" si="2439"/>
        <v>46.7</v>
      </c>
      <c r="JG216" s="944">
        <f t="shared" si="2439"/>
        <v>0</v>
      </c>
      <c r="JH216" s="944">
        <f t="shared" si="2439"/>
        <v>0</v>
      </c>
      <c r="JI216" s="944">
        <f t="shared" si="2439"/>
        <v>0</v>
      </c>
      <c r="JJ216" s="944">
        <f t="shared" si="2439"/>
        <v>0</v>
      </c>
      <c r="JK216" s="944">
        <f t="shared" si="2439"/>
        <v>0</v>
      </c>
      <c r="JL216" s="944">
        <f t="shared" si="2439"/>
        <v>0</v>
      </c>
      <c r="JM216" s="944">
        <f t="shared" si="2439"/>
        <v>0</v>
      </c>
      <c r="JN216" s="944">
        <f t="shared" si="2439"/>
        <v>0</v>
      </c>
      <c r="JO216" s="1231">
        <f t="shared" si="2439"/>
        <v>0</v>
      </c>
      <c r="JP216" s="942">
        <f t="shared" si="2439"/>
        <v>0</v>
      </c>
      <c r="JQ216" s="943">
        <f t="shared" si="2439"/>
        <v>0</v>
      </c>
      <c r="JR216" s="944">
        <f t="shared" si="2439"/>
        <v>0</v>
      </c>
      <c r="JS216" s="944">
        <f t="shared" si="2439"/>
        <v>233.5</v>
      </c>
      <c r="JT216" s="944">
        <f t="shared" si="2439"/>
        <v>0</v>
      </c>
      <c r="JU216" s="944">
        <f t="shared" si="2439"/>
        <v>0</v>
      </c>
      <c r="JV216" s="945">
        <f t="shared" si="2439"/>
        <v>2.3350000000000003E-2</v>
      </c>
      <c r="JW216" s="945">
        <f t="shared" si="2439"/>
        <v>4.67</v>
      </c>
      <c r="JX216" s="945">
        <f t="shared" si="2439"/>
        <v>2.335</v>
      </c>
      <c r="JY216" s="945">
        <f t="shared" si="2439"/>
        <v>3.7359999999999997E-2</v>
      </c>
      <c r="JZ216" s="945">
        <f t="shared" si="2439"/>
        <v>0.7004999999999999</v>
      </c>
      <c r="KA216" s="945">
        <f t="shared" si="2439"/>
        <v>0.46700000000000003</v>
      </c>
      <c r="KB216" s="945">
        <f t="shared" si="2439"/>
        <v>0.46700000000000003</v>
      </c>
      <c r="KC216" s="945">
        <f t="shared" si="2439"/>
        <v>0</v>
      </c>
      <c r="KD216" s="946">
        <f t="shared" si="2439"/>
        <v>0</v>
      </c>
      <c r="KE216" s="946">
        <f t="shared" si="2439"/>
        <v>0</v>
      </c>
      <c r="KF216" s="946">
        <f t="shared" si="2439"/>
        <v>0</v>
      </c>
      <c r="KG216" s="946">
        <f t="shared" si="2439"/>
        <v>0</v>
      </c>
      <c r="KH216" s="946">
        <f t="shared" si="2439"/>
        <v>0</v>
      </c>
      <c r="KI216" s="946">
        <f t="shared" si="2439"/>
        <v>0</v>
      </c>
      <c r="KJ216" s="946">
        <f t="shared" si="2439"/>
        <v>0</v>
      </c>
      <c r="KK216" s="946">
        <f t="shared" si="2439"/>
        <v>0</v>
      </c>
      <c r="KL216" s="946">
        <f t="shared" si="2439"/>
        <v>0</v>
      </c>
      <c r="KM216" s="946">
        <f t="shared" si="2439"/>
        <v>0</v>
      </c>
      <c r="KN216" s="946">
        <f t="shared" si="2439"/>
        <v>0</v>
      </c>
      <c r="KO216" s="946">
        <f t="shared" si="2439"/>
        <v>0</v>
      </c>
      <c r="KP216" s="946">
        <f t="shared" si="2439"/>
        <v>0</v>
      </c>
      <c r="KQ216" s="946">
        <f t="shared" si="2439"/>
        <v>0</v>
      </c>
      <c r="KR216" s="898"/>
      <c r="KS216" s="898"/>
      <c r="KT216" s="898"/>
      <c r="KU216" s="898"/>
      <c r="KV216" s="898"/>
      <c r="KW216" s="898"/>
      <c r="KX216" s="898"/>
      <c r="KY216" s="898"/>
      <c r="KZ216" s="1363"/>
      <c r="LA216" s="1217">
        <f t="shared" ref="LA216:MM216" si="2440">SUM(JA216/$DO$16)</f>
        <v>3.7014531043593131</v>
      </c>
      <c r="LB216" s="1217">
        <f t="shared" si="2440"/>
        <v>57.989431968295904</v>
      </c>
      <c r="LC216" s="1217">
        <f t="shared" si="2440"/>
        <v>0</v>
      </c>
      <c r="LD216" s="545">
        <f t="shared" si="2440"/>
        <v>0</v>
      </c>
      <c r="LE216" s="545">
        <f t="shared" si="2440"/>
        <v>0</v>
      </c>
      <c r="LF216" s="329">
        <f t="shared" si="2440"/>
        <v>12.338177014531045</v>
      </c>
      <c r="LG216" s="550">
        <f t="shared" si="2440"/>
        <v>0</v>
      </c>
      <c r="LH216" s="550">
        <f t="shared" si="2440"/>
        <v>0</v>
      </c>
      <c r="LI216" s="550">
        <f t="shared" si="2440"/>
        <v>0</v>
      </c>
      <c r="LJ216" s="550">
        <f t="shared" si="2440"/>
        <v>0</v>
      </c>
      <c r="LK216" s="550">
        <f t="shared" si="2440"/>
        <v>0</v>
      </c>
      <c r="LL216" s="550">
        <f t="shared" si="2440"/>
        <v>0</v>
      </c>
      <c r="LM216" s="550">
        <f t="shared" si="2440"/>
        <v>0</v>
      </c>
      <c r="LN216" s="550">
        <f t="shared" si="2440"/>
        <v>0</v>
      </c>
      <c r="LO216" s="1217">
        <f t="shared" si="2440"/>
        <v>0</v>
      </c>
      <c r="LP216" s="1217">
        <f t="shared" si="2440"/>
        <v>0</v>
      </c>
      <c r="LQ216" s="1217">
        <f t="shared" si="2440"/>
        <v>0</v>
      </c>
      <c r="LR216" s="550">
        <f t="shared" si="2440"/>
        <v>0</v>
      </c>
      <c r="LS216" s="550">
        <f t="shared" si="2440"/>
        <v>61.690885072655213</v>
      </c>
      <c r="LT216" s="550">
        <f t="shared" si="2440"/>
        <v>0</v>
      </c>
      <c r="LU216" s="550">
        <f t="shared" si="2440"/>
        <v>0</v>
      </c>
      <c r="LV216" s="932">
        <f t="shared" si="2440"/>
        <v>6.1690885072655226E-3</v>
      </c>
      <c r="LW216" s="932">
        <f t="shared" si="2440"/>
        <v>1.2338177014531042</v>
      </c>
      <c r="LX216" s="932">
        <f t="shared" si="2440"/>
        <v>0.6169088507265521</v>
      </c>
      <c r="LY216" s="932">
        <f t="shared" si="2440"/>
        <v>9.8705416116248341E-3</v>
      </c>
      <c r="LZ216" s="932">
        <f t="shared" si="2440"/>
        <v>0.18507265521796562</v>
      </c>
      <c r="MA216" s="932">
        <f t="shared" si="2440"/>
        <v>0.12338177014531043</v>
      </c>
      <c r="MB216" s="932">
        <f t="shared" si="2440"/>
        <v>0.12338177014531043</v>
      </c>
      <c r="MC216" s="932">
        <f t="shared" si="2440"/>
        <v>0</v>
      </c>
      <c r="MD216" s="932">
        <f t="shared" si="2440"/>
        <v>0</v>
      </c>
      <c r="ME216" s="327">
        <f t="shared" si="2440"/>
        <v>0</v>
      </c>
      <c r="MF216" s="327">
        <f t="shared" si="2440"/>
        <v>0</v>
      </c>
      <c r="MG216" s="327">
        <f t="shared" si="2440"/>
        <v>0</v>
      </c>
      <c r="MH216" s="327">
        <f t="shared" si="2440"/>
        <v>0</v>
      </c>
      <c r="MI216" s="327">
        <f t="shared" si="2440"/>
        <v>0</v>
      </c>
      <c r="MJ216" s="327">
        <f t="shared" si="2440"/>
        <v>0</v>
      </c>
      <c r="MK216" s="327">
        <f t="shared" si="2440"/>
        <v>0</v>
      </c>
      <c r="ML216" s="327">
        <f t="shared" si="2440"/>
        <v>0</v>
      </c>
      <c r="MM216" s="327">
        <f t="shared" si="2440"/>
        <v>0</v>
      </c>
      <c r="MN216" s="327">
        <f t="shared" ref="MN216:MP216" si="2441">SUM(KN216/$DO$16)</f>
        <v>0</v>
      </c>
      <c r="MO216" s="327">
        <f t="shared" si="2441"/>
        <v>0</v>
      </c>
      <c r="MP216" s="327">
        <f t="shared" si="2441"/>
        <v>0</v>
      </c>
      <c r="MQ216" s="327">
        <f>SUM(KQ216/$DO$16)</f>
        <v>0</v>
      </c>
    </row>
    <row r="217" spans="1:355" s="317" customFormat="1" ht="15" hidden="1" customHeight="1" outlineLevel="1" thickTop="1" thickBot="1" x14ac:dyDescent="0.3">
      <c r="A217" s="380"/>
      <c r="B217" s="1923" t="str">
        <f>$B$37</f>
        <v>Full Medium</v>
      </c>
      <c r="C217" s="1924"/>
      <c r="D217" s="653">
        <v>1</v>
      </c>
      <c r="E217" s="841"/>
      <c r="F217" s="319"/>
      <c r="G217" s="1923"/>
      <c r="H217" s="1924"/>
      <c r="I217" s="781"/>
      <c r="J217" s="841"/>
      <c r="K217" s="319"/>
      <c r="L217" s="782"/>
      <c r="M217" s="842">
        <f>((E210*L217)/1)*(D217)</f>
        <v>0</v>
      </c>
      <c r="N217" s="784">
        <f t="shared" si="2319"/>
        <v>0</v>
      </c>
      <c r="O217" s="1534"/>
      <c r="P217" s="789">
        <v>1.9</v>
      </c>
      <c r="Q217" s="842">
        <f>((E210*P217)/1)*(D217)</f>
        <v>57</v>
      </c>
      <c r="R217" s="784">
        <f t="shared" si="2320"/>
        <v>156.74554880996212</v>
      </c>
      <c r="S217" s="1534"/>
      <c r="T217" s="789">
        <v>2.8</v>
      </c>
      <c r="U217" s="842">
        <f>((E210*T217)/1)*(D217)</f>
        <v>84</v>
      </c>
      <c r="V217" s="784">
        <f t="shared" si="2321"/>
        <v>146.18676336578542</v>
      </c>
      <c r="W217" s="1534"/>
      <c r="X217" s="789">
        <v>4.7</v>
      </c>
      <c r="Y217" s="842">
        <f>((E210*X217)/1)*(D217)</f>
        <v>141</v>
      </c>
      <c r="Z217" s="784">
        <f t="shared" si="2322"/>
        <v>156.35912321633927</v>
      </c>
      <c r="AA217" s="1534"/>
      <c r="AB217" s="789">
        <v>6.1</v>
      </c>
      <c r="AC217" s="842">
        <f>((E210*AB217)/1)*(D217)</f>
        <v>183</v>
      </c>
      <c r="AD217" s="784">
        <f t="shared" si="2323"/>
        <v>253.13295062725868</v>
      </c>
      <c r="AE217" s="1534"/>
      <c r="AF217" s="789">
        <v>1</v>
      </c>
      <c r="AG217" s="842">
        <f>((E210*AF217)/1)*(D217)</f>
        <v>30</v>
      </c>
      <c r="AH217" s="784">
        <f t="shared" si="2324"/>
        <v>35.803744531444956</v>
      </c>
      <c r="AI217" s="1534"/>
      <c r="AJ217" s="789">
        <v>1.5</v>
      </c>
      <c r="AK217" s="842">
        <f>((E210*AJ217)/1)*(D217)</f>
        <v>45</v>
      </c>
      <c r="AL217" s="784">
        <f t="shared" si="2325"/>
        <v>17.151919643206099</v>
      </c>
      <c r="AM217" s="1534"/>
      <c r="AN217" s="789"/>
      <c r="AO217" s="833">
        <f>((E210*AN217)/1)*(D217)</f>
        <v>0</v>
      </c>
      <c r="AP217" s="784">
        <f t="shared" si="2326"/>
        <v>0</v>
      </c>
      <c r="AQ217" s="1534"/>
      <c r="AR217" s="789"/>
      <c r="AS217" s="842">
        <f>((E210*AR217)/1)*(D217)</f>
        <v>0</v>
      </c>
      <c r="AT217" s="784">
        <f t="shared" si="2327"/>
        <v>0</v>
      </c>
      <c r="AU217" s="1534"/>
      <c r="AV217" s="789"/>
      <c r="AW217" s="842">
        <f>((E210*AV217)/1)*(D217)</f>
        <v>0</v>
      </c>
      <c r="AX217" s="784">
        <f t="shared" si="2328"/>
        <v>0</v>
      </c>
      <c r="AY217" s="1534"/>
      <c r="AZ217" s="789"/>
      <c r="BA217" s="842">
        <f>((E210*AZ217)/1)*(D217)</f>
        <v>0</v>
      </c>
      <c r="BB217" s="784">
        <f t="shared" si="2329"/>
        <v>0</v>
      </c>
      <c r="BC217" s="649"/>
      <c r="BD217" s="840"/>
      <c r="BE217" s="842">
        <f>((E210*BD217)/1)*(D217)</f>
        <v>0</v>
      </c>
      <c r="BF217" s="319"/>
      <c r="BG217" s="880">
        <f t="shared" si="2330"/>
        <v>1.5307601003879932</v>
      </c>
      <c r="BH217" s="881">
        <f t="shared" si="2331"/>
        <v>1.5416365970854833</v>
      </c>
      <c r="BI217" s="786">
        <f t="shared" si="2332"/>
        <v>770.81829854274167</v>
      </c>
      <c r="BJ217" s="792"/>
      <c r="BK217" s="786">
        <f t="shared" si="2333"/>
        <v>1079.1456179598383</v>
      </c>
      <c r="BL217" s="1943" t="s">
        <v>1377</v>
      </c>
      <c r="BM217" s="1830"/>
      <c r="BN217" s="1944"/>
      <c r="BO217" s="1580"/>
      <c r="BP217" s="1580"/>
      <c r="BQ217" s="1484"/>
      <c r="BR217" s="734">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93.150115958670199</v>
      </c>
      <c r="BS217" s="692">
        <f t="shared" si="2342"/>
        <v>66.535797113335846</v>
      </c>
      <c r="BT217" s="693">
        <f>X211</f>
        <v>2.8</v>
      </c>
      <c r="BU217" s="1146" t="str">
        <f>$BU$17</f>
        <v>GH Flora Gro</v>
      </c>
      <c r="BV217" s="1157" t="str">
        <f>$BV$17</f>
        <v>Grow</v>
      </c>
      <c r="BW217" s="1239">
        <f>BW$17</f>
        <v>2.5000000000000001E-3</v>
      </c>
      <c r="BX217" s="1239">
        <f t="shared" ref="BX217:DM217" si="2442">BX$17</f>
        <v>1.7500000000000002E-2</v>
      </c>
      <c r="BY217" s="1239">
        <f t="shared" si="2442"/>
        <v>0</v>
      </c>
      <c r="BZ217" s="1240">
        <f t="shared" si="2442"/>
        <v>0.01</v>
      </c>
      <c r="CA217" s="1240">
        <f t="shared" si="2442"/>
        <v>0</v>
      </c>
      <c r="CB217" s="1241">
        <f t="shared" si="2442"/>
        <v>0.06</v>
      </c>
      <c r="CC217" s="1242">
        <f t="shared" si="2442"/>
        <v>0</v>
      </c>
      <c r="CD217" s="1242">
        <f t="shared" si="2442"/>
        <v>0</v>
      </c>
      <c r="CE217" s="1242">
        <f t="shared" si="2442"/>
        <v>0</v>
      </c>
      <c r="CF217" s="1242">
        <f t="shared" si="2442"/>
        <v>0</v>
      </c>
      <c r="CG217" s="1242">
        <f t="shared" si="2442"/>
        <v>0</v>
      </c>
      <c r="CH217" s="1242">
        <f t="shared" si="2442"/>
        <v>0</v>
      </c>
      <c r="CI217" s="1242">
        <f t="shared" si="2442"/>
        <v>0</v>
      </c>
      <c r="CJ217" s="1242">
        <f t="shared" si="2442"/>
        <v>0</v>
      </c>
      <c r="CK217" s="1239">
        <f t="shared" si="2442"/>
        <v>0</v>
      </c>
      <c r="CL217" s="1240">
        <f t="shared" si="2442"/>
        <v>0</v>
      </c>
      <c r="CM217" s="1241">
        <f t="shared" si="2442"/>
        <v>0</v>
      </c>
      <c r="CN217" s="1242">
        <f t="shared" si="2442"/>
        <v>5.0000000000000001E-3</v>
      </c>
      <c r="CO217" s="1242">
        <f t="shared" si="2442"/>
        <v>0</v>
      </c>
      <c r="CP217" s="1242">
        <f t="shared" si="2442"/>
        <v>0</v>
      </c>
      <c r="CQ217" s="1242">
        <f t="shared" si="2442"/>
        <v>0</v>
      </c>
      <c r="CR217" s="1243">
        <f t="shared" si="2442"/>
        <v>0</v>
      </c>
      <c r="CS217" s="1243">
        <f t="shared" si="2442"/>
        <v>0</v>
      </c>
      <c r="CT217" s="1243">
        <f t="shared" si="2442"/>
        <v>0</v>
      </c>
      <c r="CU217" s="1243">
        <f t="shared" si="2442"/>
        <v>0</v>
      </c>
      <c r="CV217" s="1243">
        <f t="shared" si="2442"/>
        <v>0</v>
      </c>
      <c r="CW217" s="1243">
        <f t="shared" si="2442"/>
        <v>0</v>
      </c>
      <c r="CX217" s="1243">
        <f t="shared" si="2442"/>
        <v>0</v>
      </c>
      <c r="CY217" s="1243">
        <f t="shared" si="2442"/>
        <v>0</v>
      </c>
      <c r="CZ217" s="1244">
        <f t="shared" si="2442"/>
        <v>0</v>
      </c>
      <c r="DA217" s="1244">
        <f t="shared" si="2442"/>
        <v>0</v>
      </c>
      <c r="DB217" s="1244">
        <f t="shared" si="2442"/>
        <v>0</v>
      </c>
      <c r="DC217" s="1244">
        <f t="shared" si="2442"/>
        <v>0</v>
      </c>
      <c r="DD217" s="1244">
        <f t="shared" si="2442"/>
        <v>0</v>
      </c>
      <c r="DE217" s="1244">
        <f t="shared" si="2442"/>
        <v>0</v>
      </c>
      <c r="DF217" s="1244">
        <f t="shared" si="2442"/>
        <v>0</v>
      </c>
      <c r="DG217" s="1244">
        <f t="shared" si="2442"/>
        <v>0</v>
      </c>
      <c r="DH217" s="1244">
        <f t="shared" si="2442"/>
        <v>0</v>
      </c>
      <c r="DI217" s="1244">
        <f t="shared" si="2442"/>
        <v>0</v>
      </c>
      <c r="DJ217" s="1244">
        <f t="shared" si="2442"/>
        <v>0</v>
      </c>
      <c r="DK217" s="1244">
        <f t="shared" si="2442"/>
        <v>0</v>
      </c>
      <c r="DL217" s="1244">
        <f t="shared" si="2442"/>
        <v>0</v>
      </c>
      <c r="DM217" s="1244">
        <f t="shared" si="2442"/>
        <v>0</v>
      </c>
      <c r="DN217" s="933"/>
      <c r="DT217" s="739"/>
      <c r="EM217" s="898"/>
      <c r="EN217" s="898"/>
      <c r="EO217" s="898"/>
      <c r="EP217" s="898"/>
      <c r="EQ217" s="898"/>
      <c r="ER217" s="898"/>
      <c r="ES217" s="898"/>
      <c r="ET217" s="898"/>
      <c r="EU217" s="898"/>
      <c r="EV217" s="898"/>
      <c r="EW217" s="898"/>
      <c r="EX217" s="898"/>
      <c r="EY217" s="898"/>
      <c r="EZ217" s="1348" t="str">
        <f t="shared" si="2344"/>
        <v>GH Flora Gro</v>
      </c>
      <c r="FA217" s="1224">
        <f t="shared" si="2345"/>
        <v>6.9999999999999993E-3</v>
      </c>
      <c r="FB217" s="1224">
        <f t="shared" si="2346"/>
        <v>4.9000000000000002E-2</v>
      </c>
      <c r="FC217" s="1224">
        <f t="shared" si="2347"/>
        <v>0</v>
      </c>
      <c r="FD217" s="544">
        <f t="shared" si="2348"/>
        <v>1.22192E-2</v>
      </c>
      <c r="FE217" s="544">
        <f t="shared" si="2349"/>
        <v>0</v>
      </c>
      <c r="FF217" s="324">
        <f t="shared" si="2350"/>
        <v>0.13945679999999996</v>
      </c>
      <c r="FG217" s="549">
        <f t="shared" si="2351"/>
        <v>0</v>
      </c>
      <c r="FH217" s="549">
        <f t="shared" si="2352"/>
        <v>0</v>
      </c>
      <c r="FI217" s="549">
        <f t="shared" si="2353"/>
        <v>0</v>
      </c>
      <c r="FJ217" s="549">
        <f t="shared" si="2354"/>
        <v>0</v>
      </c>
      <c r="FK217" s="549">
        <f t="shared" si="2355"/>
        <v>0</v>
      </c>
      <c r="FL217" s="549">
        <f t="shared" si="2356"/>
        <v>0</v>
      </c>
      <c r="FM217" s="549">
        <f t="shared" si="2357"/>
        <v>0</v>
      </c>
      <c r="FN217" s="549">
        <f t="shared" si="2358"/>
        <v>0</v>
      </c>
      <c r="FO217" s="1203">
        <f t="shared" si="2359"/>
        <v>5.6000000000000001E-2</v>
      </c>
      <c r="FP217" s="544">
        <f t="shared" si="2360"/>
        <v>1.22192E-2</v>
      </c>
      <c r="FQ217" s="324">
        <f t="shared" si="2361"/>
        <v>0.13945679999999996</v>
      </c>
      <c r="FR217" s="548">
        <f t="shared" si="2362"/>
        <v>1.3999999999999999E-2</v>
      </c>
      <c r="FS217" s="548">
        <f t="shared" si="2363"/>
        <v>0</v>
      </c>
      <c r="FT217" s="548">
        <f t="shared" si="2434"/>
        <v>0</v>
      </c>
      <c r="FU217" s="548">
        <f t="shared" si="2364"/>
        <v>0</v>
      </c>
      <c r="FV217" s="928">
        <f t="shared" si="2365"/>
        <v>0</v>
      </c>
      <c r="FW217" s="928">
        <f t="shared" si="2366"/>
        <v>0</v>
      </c>
      <c r="FX217" s="928">
        <f t="shared" si="2367"/>
        <v>0</v>
      </c>
      <c r="FY217" s="928">
        <f t="shared" si="2368"/>
        <v>0</v>
      </c>
      <c r="FZ217" s="928">
        <f t="shared" si="2369"/>
        <v>0</v>
      </c>
      <c r="GA217" s="928">
        <f t="shared" si="2370"/>
        <v>0</v>
      </c>
      <c r="GB217" s="928">
        <f t="shared" si="2371"/>
        <v>0</v>
      </c>
      <c r="GC217" s="928">
        <f t="shared" si="2372"/>
        <v>0</v>
      </c>
      <c r="GD217" s="326">
        <f t="shared" si="2373"/>
        <v>0</v>
      </c>
      <c r="GE217" s="326">
        <f t="shared" si="2374"/>
        <v>0</v>
      </c>
      <c r="GF217" s="326">
        <f t="shared" si="2375"/>
        <v>0</v>
      </c>
      <c r="GG217" s="326">
        <f t="shared" si="2376"/>
        <v>0</v>
      </c>
      <c r="GH217" s="326">
        <f t="shared" si="2377"/>
        <v>0</v>
      </c>
      <c r="GI217" s="326">
        <f t="shared" si="2378"/>
        <v>0</v>
      </c>
      <c r="GJ217" s="326">
        <f t="shared" si="2379"/>
        <v>0</v>
      </c>
      <c r="GK217" s="326">
        <f t="shared" si="2380"/>
        <v>0</v>
      </c>
      <c r="GL217" s="326">
        <f t="shared" si="2381"/>
        <v>0</v>
      </c>
      <c r="GM217" s="326">
        <f t="shared" si="2382"/>
        <v>0</v>
      </c>
      <c r="GN217" s="326">
        <f t="shared" si="2383"/>
        <v>0</v>
      </c>
      <c r="GO217" s="326">
        <f t="shared" si="2384"/>
        <v>0</v>
      </c>
      <c r="GP217" s="326">
        <f t="shared" si="2385"/>
        <v>0</v>
      </c>
      <c r="GQ217" s="326">
        <f t="shared" si="2386"/>
        <v>0</v>
      </c>
      <c r="GR217" s="899"/>
      <c r="GS217" s="899"/>
      <c r="GT217" s="899"/>
      <c r="GU217" s="899"/>
      <c r="GV217" s="899"/>
      <c r="GW217" s="899"/>
      <c r="GX217" s="899"/>
      <c r="GY217" s="899"/>
      <c r="GZ217" s="1374"/>
      <c r="HA217" s="1225">
        <f t="shared" si="2387"/>
        <v>2.1010419702329119E-3</v>
      </c>
      <c r="HB217" s="1225">
        <f t="shared" si="2388"/>
        <v>1.4707293791630384E-2</v>
      </c>
      <c r="HC217" s="1225">
        <f t="shared" si="2389"/>
        <v>0</v>
      </c>
      <c r="HD217" s="542">
        <f t="shared" si="2390"/>
        <v>3.6675788632385712E-3</v>
      </c>
      <c r="HE217" s="542">
        <f t="shared" si="2391"/>
        <v>0</v>
      </c>
      <c r="HF217" s="321">
        <f t="shared" si="2392"/>
        <v>4.1857798547768159E-2</v>
      </c>
      <c r="HG217" s="547">
        <f t="shared" si="2393"/>
        <v>0</v>
      </c>
      <c r="HH217" s="547">
        <f t="shared" si="2394"/>
        <v>0</v>
      </c>
      <c r="HI217" s="547">
        <f t="shared" si="2395"/>
        <v>0</v>
      </c>
      <c r="HJ217" s="547">
        <f t="shared" si="2396"/>
        <v>0</v>
      </c>
      <c r="HK217" s="547">
        <f t="shared" si="2397"/>
        <v>0</v>
      </c>
      <c r="HL217" s="547">
        <f t="shared" si="2398"/>
        <v>0</v>
      </c>
      <c r="HM217" s="547">
        <f t="shared" si="2399"/>
        <v>0</v>
      </c>
      <c r="HN217" s="547">
        <f t="shared" si="2400"/>
        <v>0</v>
      </c>
      <c r="HO217" s="1225">
        <f t="shared" si="2401"/>
        <v>0</v>
      </c>
      <c r="HP217" s="542">
        <f t="shared" si="2402"/>
        <v>0</v>
      </c>
      <c r="HQ217" s="321">
        <f t="shared" si="2403"/>
        <v>0</v>
      </c>
      <c r="HR217" s="547">
        <f t="shared" si="2404"/>
        <v>4.2020839404658238E-3</v>
      </c>
      <c r="HS217" s="547">
        <f t="shared" si="2405"/>
        <v>0</v>
      </c>
      <c r="HT217" s="547">
        <f t="shared" si="2406"/>
        <v>0</v>
      </c>
      <c r="HU217" s="547">
        <f t="shared" si="2407"/>
        <v>0</v>
      </c>
      <c r="HV217" s="931">
        <f t="shared" si="2408"/>
        <v>0</v>
      </c>
      <c r="HW217" s="931">
        <f t="shared" si="2409"/>
        <v>0</v>
      </c>
      <c r="HX217" s="931">
        <f t="shared" si="2410"/>
        <v>0</v>
      </c>
      <c r="HY217" s="931">
        <f t="shared" si="2411"/>
        <v>0</v>
      </c>
      <c r="HZ217" s="931">
        <f t="shared" si="2412"/>
        <v>0</v>
      </c>
      <c r="IA217" s="931">
        <f t="shared" si="2413"/>
        <v>0</v>
      </c>
      <c r="IB217" s="931">
        <f t="shared" si="2414"/>
        <v>0</v>
      </c>
      <c r="IC217" s="931">
        <f t="shared" si="2415"/>
        <v>0</v>
      </c>
      <c r="ID217" s="1226">
        <f t="shared" si="2416"/>
        <v>0</v>
      </c>
      <c r="IE217" s="1226">
        <f t="shared" si="2417"/>
        <v>0</v>
      </c>
      <c r="IF217" s="1226">
        <f t="shared" si="2418"/>
        <v>0</v>
      </c>
      <c r="IG217" s="1226">
        <f t="shared" si="2419"/>
        <v>0</v>
      </c>
      <c r="IH217" s="1226">
        <f t="shared" si="2420"/>
        <v>0</v>
      </c>
      <c r="II217" s="1226">
        <f t="shared" si="2421"/>
        <v>0</v>
      </c>
      <c r="IJ217" s="1226">
        <f t="shared" si="2422"/>
        <v>0</v>
      </c>
      <c r="IK217" s="1226">
        <f t="shared" si="2423"/>
        <v>0</v>
      </c>
      <c r="IL217" s="1226">
        <f t="shared" si="2424"/>
        <v>0</v>
      </c>
      <c r="IM217" s="1226">
        <f t="shared" si="2425"/>
        <v>0</v>
      </c>
      <c r="IN217" s="1226">
        <f t="shared" si="2426"/>
        <v>0</v>
      </c>
      <c r="IO217" s="1226">
        <f t="shared" si="2427"/>
        <v>0</v>
      </c>
      <c r="IP217" s="1226">
        <f t="shared" si="2428"/>
        <v>0</v>
      </c>
      <c r="IQ217" s="1226">
        <f t="shared" si="2429"/>
        <v>0</v>
      </c>
      <c r="IR217" s="902"/>
      <c r="IS217" s="902"/>
      <c r="IT217" s="902"/>
      <c r="IU217" s="902"/>
      <c r="IV217" s="902"/>
      <c r="IW217" s="902"/>
      <c r="IX217" s="902"/>
      <c r="IY217" s="902"/>
      <c r="IZ217" s="1365"/>
      <c r="JA217" s="1231">
        <f t="shared" ref="JA217:KQ217" si="2443">SUM(BW217*$DP$17)</f>
        <v>10.75</v>
      </c>
      <c r="JB217" s="1231">
        <f t="shared" si="2443"/>
        <v>75.250000000000014</v>
      </c>
      <c r="JC217" s="1231">
        <f t="shared" si="2443"/>
        <v>0</v>
      </c>
      <c r="JD217" s="942">
        <f t="shared" si="2443"/>
        <v>43</v>
      </c>
      <c r="JE217" s="942">
        <f t="shared" si="2443"/>
        <v>0</v>
      </c>
      <c r="JF217" s="943">
        <f t="shared" si="2443"/>
        <v>258</v>
      </c>
      <c r="JG217" s="944">
        <f t="shared" si="2443"/>
        <v>0</v>
      </c>
      <c r="JH217" s="944">
        <f t="shared" si="2443"/>
        <v>0</v>
      </c>
      <c r="JI217" s="944">
        <f t="shared" si="2443"/>
        <v>0</v>
      </c>
      <c r="JJ217" s="944">
        <f t="shared" si="2443"/>
        <v>0</v>
      </c>
      <c r="JK217" s="944">
        <f t="shared" si="2443"/>
        <v>0</v>
      </c>
      <c r="JL217" s="944">
        <f t="shared" si="2443"/>
        <v>0</v>
      </c>
      <c r="JM217" s="944">
        <f t="shared" si="2443"/>
        <v>0</v>
      </c>
      <c r="JN217" s="944">
        <f t="shared" si="2443"/>
        <v>0</v>
      </c>
      <c r="JO217" s="1231">
        <f t="shared" si="2443"/>
        <v>0</v>
      </c>
      <c r="JP217" s="942">
        <f t="shared" si="2443"/>
        <v>0</v>
      </c>
      <c r="JQ217" s="943">
        <f t="shared" si="2443"/>
        <v>0</v>
      </c>
      <c r="JR217" s="944">
        <f t="shared" si="2443"/>
        <v>21.5</v>
      </c>
      <c r="JS217" s="944">
        <f t="shared" si="2443"/>
        <v>0</v>
      </c>
      <c r="JT217" s="944">
        <f t="shared" si="2443"/>
        <v>0</v>
      </c>
      <c r="JU217" s="944">
        <f t="shared" si="2443"/>
        <v>0</v>
      </c>
      <c r="JV217" s="945">
        <f t="shared" si="2443"/>
        <v>0</v>
      </c>
      <c r="JW217" s="945">
        <f t="shared" si="2443"/>
        <v>0</v>
      </c>
      <c r="JX217" s="945">
        <f t="shared" si="2443"/>
        <v>0</v>
      </c>
      <c r="JY217" s="945">
        <f t="shared" si="2443"/>
        <v>0</v>
      </c>
      <c r="JZ217" s="945">
        <f t="shared" si="2443"/>
        <v>0</v>
      </c>
      <c r="KA217" s="945">
        <f t="shared" si="2443"/>
        <v>0</v>
      </c>
      <c r="KB217" s="945">
        <f t="shared" si="2443"/>
        <v>0</v>
      </c>
      <c r="KC217" s="945">
        <f t="shared" si="2443"/>
        <v>0</v>
      </c>
      <c r="KD217" s="946">
        <f t="shared" si="2443"/>
        <v>0</v>
      </c>
      <c r="KE217" s="946">
        <f t="shared" si="2443"/>
        <v>0</v>
      </c>
      <c r="KF217" s="946">
        <f t="shared" si="2443"/>
        <v>0</v>
      </c>
      <c r="KG217" s="946">
        <f t="shared" si="2443"/>
        <v>0</v>
      </c>
      <c r="KH217" s="946">
        <f t="shared" si="2443"/>
        <v>0</v>
      </c>
      <c r="KI217" s="946">
        <f t="shared" si="2443"/>
        <v>0</v>
      </c>
      <c r="KJ217" s="946">
        <f t="shared" si="2443"/>
        <v>0</v>
      </c>
      <c r="KK217" s="946">
        <f t="shared" si="2443"/>
        <v>0</v>
      </c>
      <c r="KL217" s="946">
        <f t="shared" si="2443"/>
        <v>0</v>
      </c>
      <c r="KM217" s="946">
        <f t="shared" si="2443"/>
        <v>0</v>
      </c>
      <c r="KN217" s="946">
        <f t="shared" si="2443"/>
        <v>0</v>
      </c>
      <c r="KO217" s="946">
        <f t="shared" si="2443"/>
        <v>0</v>
      </c>
      <c r="KP217" s="946">
        <f t="shared" si="2443"/>
        <v>0</v>
      </c>
      <c r="KQ217" s="946">
        <f t="shared" si="2443"/>
        <v>0</v>
      </c>
      <c r="KR217" s="898"/>
      <c r="KS217" s="898"/>
      <c r="KT217" s="898"/>
      <c r="KU217" s="898"/>
      <c r="KV217" s="898"/>
      <c r="KW217" s="898"/>
      <c r="KX217" s="898"/>
      <c r="KY217" s="898"/>
      <c r="KZ217" s="1363"/>
      <c r="LA217" s="1217">
        <f t="shared" ref="LA217:MM217" si="2444">SUM(JA217/$DO$17)</f>
        <v>2.8401585204755615</v>
      </c>
      <c r="LB217" s="1217">
        <f t="shared" si="2444"/>
        <v>19.881109643328934</v>
      </c>
      <c r="LC217" s="1217">
        <f t="shared" si="2444"/>
        <v>0</v>
      </c>
      <c r="LD217" s="545">
        <f t="shared" si="2444"/>
        <v>11.360634081902246</v>
      </c>
      <c r="LE217" s="545">
        <f t="shared" si="2444"/>
        <v>0</v>
      </c>
      <c r="LF217" s="329">
        <f t="shared" si="2444"/>
        <v>68.163804491413472</v>
      </c>
      <c r="LG217" s="550">
        <f t="shared" si="2444"/>
        <v>0</v>
      </c>
      <c r="LH217" s="550">
        <f t="shared" si="2444"/>
        <v>0</v>
      </c>
      <c r="LI217" s="550">
        <f t="shared" si="2444"/>
        <v>0</v>
      </c>
      <c r="LJ217" s="550">
        <f t="shared" si="2444"/>
        <v>0</v>
      </c>
      <c r="LK217" s="550">
        <f t="shared" si="2444"/>
        <v>0</v>
      </c>
      <c r="LL217" s="550">
        <f t="shared" si="2444"/>
        <v>0</v>
      </c>
      <c r="LM217" s="550">
        <f t="shared" si="2444"/>
        <v>0</v>
      </c>
      <c r="LN217" s="550">
        <f t="shared" si="2444"/>
        <v>0</v>
      </c>
      <c r="LO217" s="1217">
        <f t="shared" si="2444"/>
        <v>0</v>
      </c>
      <c r="LP217" s="1217">
        <f t="shared" si="2444"/>
        <v>0</v>
      </c>
      <c r="LQ217" s="1217">
        <f t="shared" si="2444"/>
        <v>0</v>
      </c>
      <c r="LR217" s="550">
        <f t="shared" si="2444"/>
        <v>5.680317040951123</v>
      </c>
      <c r="LS217" s="550">
        <f t="shared" si="2444"/>
        <v>0</v>
      </c>
      <c r="LT217" s="550">
        <f t="shared" si="2444"/>
        <v>0</v>
      </c>
      <c r="LU217" s="550">
        <f t="shared" si="2444"/>
        <v>0</v>
      </c>
      <c r="LV217" s="932">
        <f t="shared" si="2444"/>
        <v>0</v>
      </c>
      <c r="LW217" s="932">
        <f t="shared" si="2444"/>
        <v>0</v>
      </c>
      <c r="LX217" s="932">
        <f t="shared" si="2444"/>
        <v>0</v>
      </c>
      <c r="LY217" s="932">
        <f t="shared" si="2444"/>
        <v>0</v>
      </c>
      <c r="LZ217" s="932">
        <f t="shared" si="2444"/>
        <v>0</v>
      </c>
      <c r="MA217" s="932">
        <f t="shared" si="2444"/>
        <v>0</v>
      </c>
      <c r="MB217" s="932">
        <f t="shared" si="2444"/>
        <v>0</v>
      </c>
      <c r="MC217" s="932">
        <f t="shared" si="2444"/>
        <v>0</v>
      </c>
      <c r="MD217" s="932">
        <f t="shared" si="2444"/>
        <v>0</v>
      </c>
      <c r="ME217" s="327">
        <f t="shared" si="2444"/>
        <v>0</v>
      </c>
      <c r="MF217" s="327">
        <f t="shared" si="2444"/>
        <v>0</v>
      </c>
      <c r="MG217" s="327">
        <f t="shared" si="2444"/>
        <v>0</v>
      </c>
      <c r="MH217" s="327">
        <f t="shared" si="2444"/>
        <v>0</v>
      </c>
      <c r="MI217" s="327">
        <f t="shared" si="2444"/>
        <v>0</v>
      </c>
      <c r="MJ217" s="327">
        <f t="shared" si="2444"/>
        <v>0</v>
      </c>
      <c r="MK217" s="327">
        <f t="shared" si="2444"/>
        <v>0</v>
      </c>
      <c r="ML217" s="327">
        <f t="shared" si="2444"/>
        <v>0</v>
      </c>
      <c r="MM217" s="327">
        <f t="shared" si="2444"/>
        <v>0</v>
      </c>
      <c r="MN217" s="327">
        <f t="shared" ref="MN217:MP217" si="2445">SUM(KN217/$DO$17)</f>
        <v>0</v>
      </c>
      <c r="MO217" s="327">
        <f t="shared" si="2445"/>
        <v>0</v>
      </c>
      <c r="MP217" s="327">
        <f t="shared" si="2445"/>
        <v>0</v>
      </c>
      <c r="MQ217" s="327">
        <f>SUM(KQ217/$DO$17)</f>
        <v>0</v>
      </c>
    </row>
    <row r="218" spans="1:355" s="317" customFormat="1" ht="15" hidden="1" customHeight="1" outlineLevel="1" thickTop="1" thickBot="1" x14ac:dyDescent="0.3">
      <c r="A218" s="380"/>
      <c r="B218" s="1928" t="str">
        <f>$B$38</f>
        <v>Testing</v>
      </c>
      <c r="C218" s="1924"/>
      <c r="D218" s="653">
        <v>1</v>
      </c>
      <c r="E218" s="836"/>
      <c r="F218" s="319"/>
      <c r="G218" s="1928"/>
      <c r="H218" s="1924"/>
      <c r="I218" s="788"/>
      <c r="J218" s="836"/>
      <c r="K218" s="319"/>
      <c r="L218" s="797"/>
      <c r="M218" s="837">
        <f>((E210*L218)/1)*(D218)</f>
        <v>0</v>
      </c>
      <c r="N218" s="784">
        <f t="shared" si="2319"/>
        <v>0</v>
      </c>
      <c r="O218" s="1534"/>
      <c r="P218" s="797">
        <v>1.5</v>
      </c>
      <c r="Q218" s="837">
        <f>((E210*P218)/1)*(D218)</f>
        <v>45</v>
      </c>
      <c r="R218" s="784">
        <f t="shared" si="2320"/>
        <v>123.74648590260168</v>
      </c>
      <c r="S218" s="1534"/>
      <c r="T218" s="797">
        <v>5</v>
      </c>
      <c r="U218" s="837">
        <f>((E210*T218)/1)*(D218)</f>
        <v>150</v>
      </c>
      <c r="V218" s="784">
        <f t="shared" si="2321"/>
        <v>261.04779172461684</v>
      </c>
      <c r="W218" s="1534"/>
      <c r="X218" s="797">
        <v>2.5</v>
      </c>
      <c r="Y218" s="837">
        <f>((E210*X218)/1)*(D218)</f>
        <v>75</v>
      </c>
      <c r="Z218" s="784">
        <f t="shared" si="2322"/>
        <v>83.169746391669833</v>
      </c>
      <c r="AA218" s="1534"/>
      <c r="AB218" s="797">
        <v>7.5</v>
      </c>
      <c r="AC218" s="837">
        <f>((E210*AB218)/1)*(D218)</f>
        <v>225</v>
      </c>
      <c r="AD218" s="784">
        <f t="shared" si="2323"/>
        <v>311.22903765646561</v>
      </c>
      <c r="AE218" s="1534"/>
      <c r="AF218" s="797">
        <v>1.5</v>
      </c>
      <c r="AG218" s="837">
        <f>((E210*AF218)/1)*(D218)</f>
        <v>45</v>
      </c>
      <c r="AH218" s="784">
        <f t="shared" si="2324"/>
        <v>53.705616797167437</v>
      </c>
      <c r="AI218" s="1534"/>
      <c r="AJ218" s="797">
        <v>1</v>
      </c>
      <c r="AK218" s="837">
        <f>((E210*AJ218)/1)*(D218)</f>
        <v>30</v>
      </c>
      <c r="AL218" s="784">
        <f t="shared" si="2325"/>
        <v>11.434613095470732</v>
      </c>
      <c r="AM218" s="1534"/>
      <c r="AN218" s="797"/>
      <c r="AO218" s="838">
        <f>((E210*AN218)/1)*(D218)</f>
        <v>0</v>
      </c>
      <c r="AP218" s="784">
        <f t="shared" si="2326"/>
        <v>0</v>
      </c>
      <c r="AQ218" s="1534"/>
      <c r="AR218" s="797"/>
      <c r="AS218" s="837">
        <f>((E210*AR218)/1)*(D218)</f>
        <v>0</v>
      </c>
      <c r="AT218" s="784">
        <f t="shared" si="2327"/>
        <v>0</v>
      </c>
      <c r="AU218" s="1534"/>
      <c r="AV218" s="797"/>
      <c r="AW218" s="837">
        <f>((E210*AV218)/1)*(D218)</f>
        <v>0</v>
      </c>
      <c r="AX218" s="784">
        <f t="shared" si="2328"/>
        <v>0</v>
      </c>
      <c r="AY218" s="1534"/>
      <c r="AZ218" s="797"/>
      <c r="BA218" s="837">
        <f>((E210*AZ218)/1)*(D218)</f>
        <v>0</v>
      </c>
      <c r="BB218" s="784">
        <f t="shared" si="2329"/>
        <v>0</v>
      </c>
      <c r="BC218" s="649"/>
      <c r="BD218" s="840"/>
      <c r="BE218" s="837">
        <f>((E210*BD218)/1)*(D218)</f>
        <v>0</v>
      </c>
      <c r="BF218" s="319"/>
      <c r="BG218" s="880">
        <f t="shared" si="2330"/>
        <v>1.6886665831359842</v>
      </c>
      <c r="BH218" s="881">
        <f t="shared" si="2331"/>
        <v>1.6995430798334743</v>
      </c>
      <c r="BI218" s="786">
        <f t="shared" si="2332"/>
        <v>849.7715399167372</v>
      </c>
      <c r="BJ218" s="800"/>
      <c r="BK218" s="786">
        <f t="shared" si="2333"/>
        <v>1189.680155883432</v>
      </c>
      <c r="BL218" s="1945"/>
      <c r="BM218" s="1946"/>
      <c r="BN218" s="1947"/>
      <c r="BO218" s="1581"/>
      <c r="BP218" s="1581"/>
      <c r="BQ218" s="1484"/>
      <c r="BR218" s="734">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282.18099414186213</v>
      </c>
      <c r="BS218" s="692">
        <f t="shared" si="2342"/>
        <v>165.98882008344833</v>
      </c>
      <c r="BT218" s="693">
        <f>AB211</f>
        <v>6.8</v>
      </c>
      <c r="BU218" s="1146" t="str">
        <f>$BU$18</f>
        <v>GH Flora Bloom</v>
      </c>
      <c r="BV218" s="1158" t="str">
        <f>$BV$18</f>
        <v>Bloom</v>
      </c>
      <c r="BW218" s="1239">
        <f>BW$18</f>
        <v>0</v>
      </c>
      <c r="BX218" s="1239">
        <f t="shared" ref="BX218:DM218" si="2446">BX$18</f>
        <v>0</v>
      </c>
      <c r="BY218" s="1239">
        <f t="shared" si="2446"/>
        <v>0</v>
      </c>
      <c r="BZ218" s="1240">
        <f t="shared" si="2446"/>
        <v>0.05</v>
      </c>
      <c r="CA218" s="1240">
        <f t="shared" si="2446"/>
        <v>0</v>
      </c>
      <c r="CB218" s="1241">
        <f t="shared" si="2446"/>
        <v>0.04</v>
      </c>
      <c r="CC218" s="1242">
        <f t="shared" si="2446"/>
        <v>0</v>
      </c>
      <c r="CD218" s="1242">
        <f t="shared" si="2446"/>
        <v>0</v>
      </c>
      <c r="CE218" s="1242">
        <f t="shared" si="2446"/>
        <v>0</v>
      </c>
      <c r="CF218" s="1242">
        <f t="shared" si="2446"/>
        <v>0</v>
      </c>
      <c r="CG218" s="1242">
        <f t="shared" si="2446"/>
        <v>0</v>
      </c>
      <c r="CH218" s="1242">
        <f t="shared" si="2446"/>
        <v>0</v>
      </c>
      <c r="CI218" s="1242">
        <f t="shared" si="2446"/>
        <v>0</v>
      </c>
      <c r="CJ218" s="1242">
        <f t="shared" si="2446"/>
        <v>0</v>
      </c>
      <c r="CK218" s="1239">
        <f t="shared" si="2446"/>
        <v>0</v>
      </c>
      <c r="CL218" s="1240">
        <f t="shared" si="2446"/>
        <v>0</v>
      </c>
      <c r="CM218" s="1241">
        <f t="shared" si="2446"/>
        <v>0</v>
      </c>
      <c r="CN218" s="1242">
        <f t="shared" si="2446"/>
        <v>1.4999999999999999E-2</v>
      </c>
      <c r="CO218" s="1242">
        <f t="shared" si="2446"/>
        <v>0</v>
      </c>
      <c r="CP218" s="1242">
        <f t="shared" si="2446"/>
        <v>0.01</v>
      </c>
      <c r="CQ218" s="1242">
        <f t="shared" si="2446"/>
        <v>0</v>
      </c>
      <c r="CR218" s="1243">
        <f t="shared" si="2446"/>
        <v>0</v>
      </c>
      <c r="CS218" s="1243">
        <f t="shared" si="2446"/>
        <v>0</v>
      </c>
      <c r="CT218" s="1243">
        <f t="shared" si="2446"/>
        <v>0</v>
      </c>
      <c r="CU218" s="1243">
        <f t="shared" si="2446"/>
        <v>0</v>
      </c>
      <c r="CV218" s="1243">
        <f t="shared" si="2446"/>
        <v>0</v>
      </c>
      <c r="CW218" s="1243">
        <f t="shared" si="2446"/>
        <v>0</v>
      </c>
      <c r="CX218" s="1243">
        <f t="shared" si="2446"/>
        <v>0</v>
      </c>
      <c r="CY218" s="1243">
        <f t="shared" si="2446"/>
        <v>0</v>
      </c>
      <c r="CZ218" s="1244">
        <f t="shared" si="2446"/>
        <v>0</v>
      </c>
      <c r="DA218" s="1244">
        <f t="shared" si="2446"/>
        <v>0</v>
      </c>
      <c r="DB218" s="1244">
        <f t="shared" si="2446"/>
        <v>0</v>
      </c>
      <c r="DC218" s="1244">
        <f t="shared" si="2446"/>
        <v>0</v>
      </c>
      <c r="DD218" s="1244">
        <f t="shared" si="2446"/>
        <v>0</v>
      </c>
      <c r="DE218" s="1244">
        <f t="shared" si="2446"/>
        <v>0</v>
      </c>
      <c r="DF218" s="1244">
        <f t="shared" si="2446"/>
        <v>0</v>
      </c>
      <c r="DG218" s="1244">
        <f t="shared" si="2446"/>
        <v>0</v>
      </c>
      <c r="DH218" s="1244">
        <f t="shared" si="2446"/>
        <v>0</v>
      </c>
      <c r="DI218" s="1244">
        <f t="shared" si="2446"/>
        <v>0</v>
      </c>
      <c r="DJ218" s="1244">
        <f t="shared" si="2446"/>
        <v>0</v>
      </c>
      <c r="DK218" s="1244">
        <f t="shared" si="2446"/>
        <v>0</v>
      </c>
      <c r="DL218" s="1244">
        <f t="shared" si="2446"/>
        <v>0</v>
      </c>
      <c r="DM218" s="1244">
        <f t="shared" si="2446"/>
        <v>0</v>
      </c>
      <c r="DN218" s="933"/>
      <c r="DT218" s="739"/>
      <c r="EM218" s="898"/>
      <c r="EN218" s="898"/>
      <c r="EO218" s="898"/>
      <c r="EP218" s="898"/>
      <c r="EQ218" s="898"/>
      <c r="ER218" s="898"/>
      <c r="ES218" s="898"/>
      <c r="ET218" s="898"/>
      <c r="EU218" s="898"/>
      <c r="EV218" s="898"/>
      <c r="EW218" s="898"/>
      <c r="EX218" s="898"/>
      <c r="EY218" s="898"/>
      <c r="EZ218" s="1348" t="str">
        <f t="shared" si="2344"/>
        <v>GH Flora Bloom</v>
      </c>
      <c r="FA218" s="1224">
        <f t="shared" si="2345"/>
        <v>0</v>
      </c>
      <c r="FB218" s="1224">
        <f t="shared" si="2346"/>
        <v>0</v>
      </c>
      <c r="FC218" s="1224">
        <f t="shared" si="2347"/>
        <v>0</v>
      </c>
      <c r="FD218" s="544">
        <f t="shared" si="2348"/>
        <v>0.14837600000000001</v>
      </c>
      <c r="FE218" s="544">
        <f t="shared" si="2349"/>
        <v>0</v>
      </c>
      <c r="FF218" s="324">
        <f t="shared" si="2350"/>
        <v>0.22578719999999999</v>
      </c>
      <c r="FG218" s="549">
        <f t="shared" si="2351"/>
        <v>0</v>
      </c>
      <c r="FH218" s="549">
        <f t="shared" si="2352"/>
        <v>0</v>
      </c>
      <c r="FI218" s="549">
        <f t="shared" si="2353"/>
        <v>0</v>
      </c>
      <c r="FJ218" s="549">
        <f t="shared" si="2354"/>
        <v>0</v>
      </c>
      <c r="FK218" s="549">
        <f t="shared" si="2355"/>
        <v>0</v>
      </c>
      <c r="FL218" s="549">
        <f t="shared" si="2356"/>
        <v>0</v>
      </c>
      <c r="FM218" s="549">
        <f t="shared" si="2357"/>
        <v>0</v>
      </c>
      <c r="FN218" s="549">
        <f t="shared" si="2358"/>
        <v>0</v>
      </c>
      <c r="FO218" s="1203">
        <f t="shared" si="2359"/>
        <v>0</v>
      </c>
      <c r="FP218" s="544">
        <f t="shared" si="2360"/>
        <v>0.14837600000000001</v>
      </c>
      <c r="FQ218" s="324">
        <f t="shared" si="2361"/>
        <v>0.22578719999999999</v>
      </c>
      <c r="FR218" s="548">
        <f t="shared" si="2362"/>
        <v>0.10199999999999999</v>
      </c>
      <c r="FS218" s="548">
        <f t="shared" si="2363"/>
        <v>0</v>
      </c>
      <c r="FT218" s="548">
        <f t="shared" si="2434"/>
        <v>6.8000000000000005E-2</v>
      </c>
      <c r="FU218" s="548">
        <f t="shared" si="2364"/>
        <v>0</v>
      </c>
      <c r="FV218" s="928">
        <f t="shared" si="2365"/>
        <v>0</v>
      </c>
      <c r="FW218" s="928">
        <f t="shared" si="2366"/>
        <v>0</v>
      </c>
      <c r="FX218" s="928">
        <f t="shared" si="2367"/>
        <v>0</v>
      </c>
      <c r="FY218" s="928">
        <f t="shared" si="2368"/>
        <v>0</v>
      </c>
      <c r="FZ218" s="928">
        <f t="shared" si="2369"/>
        <v>0</v>
      </c>
      <c r="GA218" s="928">
        <f t="shared" si="2370"/>
        <v>0</v>
      </c>
      <c r="GB218" s="928">
        <f t="shared" si="2371"/>
        <v>0</v>
      </c>
      <c r="GC218" s="928">
        <f t="shared" si="2372"/>
        <v>0</v>
      </c>
      <c r="GD218" s="326">
        <f t="shared" si="2373"/>
        <v>0</v>
      </c>
      <c r="GE218" s="326">
        <f t="shared" si="2374"/>
        <v>0</v>
      </c>
      <c r="GF218" s="326">
        <f t="shared" si="2375"/>
        <v>0</v>
      </c>
      <c r="GG218" s="326">
        <f t="shared" si="2376"/>
        <v>0</v>
      </c>
      <c r="GH218" s="326">
        <f t="shared" si="2377"/>
        <v>0</v>
      </c>
      <c r="GI218" s="326">
        <f t="shared" si="2378"/>
        <v>0</v>
      </c>
      <c r="GJ218" s="326">
        <f t="shared" si="2379"/>
        <v>0</v>
      </c>
      <c r="GK218" s="326">
        <f t="shared" si="2380"/>
        <v>0</v>
      </c>
      <c r="GL218" s="326">
        <f t="shared" si="2381"/>
        <v>0</v>
      </c>
      <c r="GM218" s="326">
        <f t="shared" si="2382"/>
        <v>0</v>
      </c>
      <c r="GN218" s="326">
        <f t="shared" si="2383"/>
        <v>0</v>
      </c>
      <c r="GO218" s="326">
        <f t="shared" si="2384"/>
        <v>0</v>
      </c>
      <c r="GP218" s="326">
        <f t="shared" si="2385"/>
        <v>0</v>
      </c>
      <c r="GQ218" s="326">
        <f t="shared" si="2386"/>
        <v>0</v>
      </c>
      <c r="GR218" s="899"/>
      <c r="GS218" s="899"/>
      <c r="GT218" s="899"/>
      <c r="GU218" s="899"/>
      <c r="GV218" s="899"/>
      <c r="GW218" s="899"/>
      <c r="GX218" s="899"/>
      <c r="GY218" s="899"/>
      <c r="GZ218" s="1374"/>
      <c r="HA218" s="1225">
        <f t="shared" si="2387"/>
        <v>0</v>
      </c>
      <c r="HB218" s="1225">
        <f t="shared" si="2388"/>
        <v>0</v>
      </c>
      <c r="HC218" s="1225">
        <f t="shared" si="2389"/>
        <v>0</v>
      </c>
      <c r="HD218" s="542">
        <f t="shared" si="2390"/>
        <v>4.5259872715945754E-2</v>
      </c>
      <c r="HE218" s="542">
        <f t="shared" si="2391"/>
        <v>0</v>
      </c>
      <c r="HF218" s="321">
        <f t="shared" si="2392"/>
        <v>6.8872997876272352E-2</v>
      </c>
      <c r="HG218" s="547">
        <f t="shared" si="2393"/>
        <v>0</v>
      </c>
      <c r="HH218" s="547">
        <f t="shared" si="2394"/>
        <v>0</v>
      </c>
      <c r="HI218" s="547">
        <f t="shared" si="2395"/>
        <v>0</v>
      </c>
      <c r="HJ218" s="547">
        <f t="shared" si="2396"/>
        <v>0</v>
      </c>
      <c r="HK218" s="547">
        <f t="shared" si="2397"/>
        <v>0</v>
      </c>
      <c r="HL218" s="547">
        <f t="shared" si="2398"/>
        <v>0</v>
      </c>
      <c r="HM218" s="547">
        <f t="shared" si="2399"/>
        <v>0</v>
      </c>
      <c r="HN218" s="547">
        <f t="shared" si="2400"/>
        <v>0</v>
      </c>
      <c r="HO218" s="1225">
        <f t="shared" si="2401"/>
        <v>0</v>
      </c>
      <c r="HP218" s="542">
        <f t="shared" si="2402"/>
        <v>0</v>
      </c>
      <c r="HQ218" s="321">
        <f t="shared" si="2403"/>
        <v>0</v>
      </c>
      <c r="HR218" s="547">
        <f t="shared" si="2404"/>
        <v>3.1113569694738139E-2</v>
      </c>
      <c r="HS218" s="547">
        <f t="shared" si="2405"/>
        <v>0</v>
      </c>
      <c r="HT218" s="547">
        <f t="shared" si="2406"/>
        <v>2.0742379796492096E-2</v>
      </c>
      <c r="HU218" s="547">
        <f t="shared" si="2407"/>
        <v>0</v>
      </c>
      <c r="HV218" s="931">
        <f t="shared" si="2408"/>
        <v>0</v>
      </c>
      <c r="HW218" s="931">
        <f t="shared" si="2409"/>
        <v>0</v>
      </c>
      <c r="HX218" s="931">
        <f t="shared" si="2410"/>
        <v>0</v>
      </c>
      <c r="HY218" s="931">
        <f t="shared" si="2411"/>
        <v>0</v>
      </c>
      <c r="HZ218" s="931">
        <f t="shared" si="2412"/>
        <v>0</v>
      </c>
      <c r="IA218" s="931">
        <f t="shared" si="2413"/>
        <v>0</v>
      </c>
      <c r="IB218" s="931">
        <f t="shared" si="2414"/>
        <v>0</v>
      </c>
      <c r="IC218" s="931">
        <f t="shared" si="2415"/>
        <v>0</v>
      </c>
      <c r="ID218" s="1226">
        <f t="shared" si="2416"/>
        <v>0</v>
      </c>
      <c r="IE218" s="1226">
        <f t="shared" si="2417"/>
        <v>0</v>
      </c>
      <c r="IF218" s="1226">
        <f t="shared" si="2418"/>
        <v>0</v>
      </c>
      <c r="IG218" s="1226">
        <f t="shared" si="2419"/>
        <v>0</v>
      </c>
      <c r="IH218" s="1226">
        <f t="shared" si="2420"/>
        <v>0</v>
      </c>
      <c r="II218" s="1226">
        <f t="shared" si="2421"/>
        <v>0</v>
      </c>
      <c r="IJ218" s="1226">
        <f t="shared" si="2422"/>
        <v>0</v>
      </c>
      <c r="IK218" s="1226">
        <f t="shared" si="2423"/>
        <v>0</v>
      </c>
      <c r="IL218" s="1226">
        <f t="shared" si="2424"/>
        <v>0</v>
      </c>
      <c r="IM218" s="1226">
        <f t="shared" si="2425"/>
        <v>0</v>
      </c>
      <c r="IN218" s="1226">
        <f t="shared" si="2426"/>
        <v>0</v>
      </c>
      <c r="IO218" s="1226">
        <f t="shared" si="2427"/>
        <v>0</v>
      </c>
      <c r="IP218" s="1226">
        <f t="shared" si="2428"/>
        <v>0</v>
      </c>
      <c r="IQ218" s="1226">
        <f t="shared" si="2429"/>
        <v>0</v>
      </c>
      <c r="IR218" s="902"/>
      <c r="IS218" s="902"/>
      <c r="IT218" s="902"/>
      <c r="IU218" s="902"/>
      <c r="IV218" s="902"/>
      <c r="IW218" s="902"/>
      <c r="IX218" s="902"/>
      <c r="IY218" s="902"/>
      <c r="IZ218" s="1365"/>
      <c r="JA218" s="1231">
        <f t="shared" ref="JA218:KQ218" si="2447">SUM(BW218*$DP$18)</f>
        <v>0</v>
      </c>
      <c r="JB218" s="1231">
        <f t="shared" si="2447"/>
        <v>0</v>
      </c>
      <c r="JC218" s="1231">
        <f t="shared" si="2447"/>
        <v>0</v>
      </c>
      <c r="JD218" s="942">
        <f t="shared" si="2447"/>
        <v>218.5</v>
      </c>
      <c r="JE218" s="942">
        <f t="shared" si="2447"/>
        <v>0</v>
      </c>
      <c r="JF218" s="943">
        <f t="shared" si="2447"/>
        <v>174.8</v>
      </c>
      <c r="JG218" s="944">
        <f t="shared" si="2447"/>
        <v>0</v>
      </c>
      <c r="JH218" s="944">
        <f t="shared" si="2447"/>
        <v>0</v>
      </c>
      <c r="JI218" s="944">
        <f t="shared" si="2447"/>
        <v>0</v>
      </c>
      <c r="JJ218" s="944">
        <f t="shared" si="2447"/>
        <v>0</v>
      </c>
      <c r="JK218" s="944">
        <f t="shared" si="2447"/>
        <v>0</v>
      </c>
      <c r="JL218" s="944">
        <f t="shared" si="2447"/>
        <v>0</v>
      </c>
      <c r="JM218" s="944">
        <f t="shared" si="2447"/>
        <v>0</v>
      </c>
      <c r="JN218" s="944">
        <f t="shared" si="2447"/>
        <v>0</v>
      </c>
      <c r="JO218" s="1231">
        <f t="shared" si="2447"/>
        <v>0</v>
      </c>
      <c r="JP218" s="942">
        <f t="shared" si="2447"/>
        <v>0</v>
      </c>
      <c r="JQ218" s="943">
        <f t="shared" si="2447"/>
        <v>0</v>
      </c>
      <c r="JR218" s="944">
        <f t="shared" si="2447"/>
        <v>65.55</v>
      </c>
      <c r="JS218" s="944">
        <f t="shared" si="2447"/>
        <v>0</v>
      </c>
      <c r="JT218" s="944">
        <f t="shared" si="2447"/>
        <v>43.7</v>
      </c>
      <c r="JU218" s="944">
        <f t="shared" si="2447"/>
        <v>0</v>
      </c>
      <c r="JV218" s="945">
        <f t="shared" si="2447"/>
        <v>0</v>
      </c>
      <c r="JW218" s="945">
        <f t="shared" si="2447"/>
        <v>0</v>
      </c>
      <c r="JX218" s="945">
        <f t="shared" si="2447"/>
        <v>0</v>
      </c>
      <c r="JY218" s="945">
        <f t="shared" si="2447"/>
        <v>0</v>
      </c>
      <c r="JZ218" s="945">
        <f t="shared" si="2447"/>
        <v>0</v>
      </c>
      <c r="KA218" s="945">
        <f t="shared" si="2447"/>
        <v>0</v>
      </c>
      <c r="KB218" s="945">
        <f t="shared" si="2447"/>
        <v>0</v>
      </c>
      <c r="KC218" s="945">
        <f t="shared" si="2447"/>
        <v>0</v>
      </c>
      <c r="KD218" s="946">
        <f t="shared" si="2447"/>
        <v>0</v>
      </c>
      <c r="KE218" s="946">
        <f t="shared" si="2447"/>
        <v>0</v>
      </c>
      <c r="KF218" s="946">
        <f t="shared" si="2447"/>
        <v>0</v>
      </c>
      <c r="KG218" s="946">
        <f t="shared" si="2447"/>
        <v>0</v>
      </c>
      <c r="KH218" s="946">
        <f t="shared" si="2447"/>
        <v>0</v>
      </c>
      <c r="KI218" s="946">
        <f t="shared" si="2447"/>
        <v>0</v>
      </c>
      <c r="KJ218" s="946">
        <f t="shared" si="2447"/>
        <v>0</v>
      </c>
      <c r="KK218" s="946">
        <f t="shared" si="2447"/>
        <v>0</v>
      </c>
      <c r="KL218" s="946">
        <f t="shared" si="2447"/>
        <v>0</v>
      </c>
      <c r="KM218" s="946">
        <f t="shared" si="2447"/>
        <v>0</v>
      </c>
      <c r="KN218" s="946">
        <f t="shared" si="2447"/>
        <v>0</v>
      </c>
      <c r="KO218" s="946">
        <f t="shared" si="2447"/>
        <v>0</v>
      </c>
      <c r="KP218" s="946">
        <f t="shared" si="2447"/>
        <v>0</v>
      </c>
      <c r="KQ218" s="946">
        <f t="shared" si="2447"/>
        <v>0</v>
      </c>
      <c r="KR218" s="898"/>
      <c r="KS218" s="898"/>
      <c r="KT218" s="898"/>
      <c r="KU218" s="898"/>
      <c r="KV218" s="898"/>
      <c r="KW218" s="898"/>
      <c r="KX218" s="898"/>
      <c r="KY218" s="898"/>
      <c r="KZ218" s="1363"/>
      <c r="LA218" s="1217">
        <f t="shared" ref="LA218:MM218" si="2448">SUM(JA218/$DO$18)</f>
        <v>0</v>
      </c>
      <c r="LB218" s="1217">
        <f t="shared" si="2448"/>
        <v>0</v>
      </c>
      <c r="LC218" s="1217">
        <f t="shared" si="2448"/>
        <v>0</v>
      </c>
      <c r="LD218" s="545">
        <f t="shared" si="2448"/>
        <v>57.72787318361955</v>
      </c>
      <c r="LE218" s="545">
        <f t="shared" si="2448"/>
        <v>0</v>
      </c>
      <c r="LF218" s="329">
        <f t="shared" si="2448"/>
        <v>46.182298546895645</v>
      </c>
      <c r="LG218" s="550">
        <f t="shared" si="2448"/>
        <v>0</v>
      </c>
      <c r="LH218" s="550">
        <f t="shared" si="2448"/>
        <v>0</v>
      </c>
      <c r="LI218" s="550">
        <f t="shared" si="2448"/>
        <v>0</v>
      </c>
      <c r="LJ218" s="550">
        <f t="shared" si="2448"/>
        <v>0</v>
      </c>
      <c r="LK218" s="550">
        <f t="shared" si="2448"/>
        <v>0</v>
      </c>
      <c r="LL218" s="550">
        <f t="shared" si="2448"/>
        <v>0</v>
      </c>
      <c r="LM218" s="550">
        <f t="shared" si="2448"/>
        <v>0</v>
      </c>
      <c r="LN218" s="550">
        <f t="shared" si="2448"/>
        <v>0</v>
      </c>
      <c r="LO218" s="1217">
        <f t="shared" si="2448"/>
        <v>0</v>
      </c>
      <c r="LP218" s="1217">
        <f t="shared" si="2448"/>
        <v>0</v>
      </c>
      <c r="LQ218" s="1217">
        <f t="shared" si="2448"/>
        <v>0</v>
      </c>
      <c r="LR218" s="550">
        <f t="shared" si="2448"/>
        <v>17.318361955085862</v>
      </c>
      <c r="LS218" s="550">
        <f t="shared" si="2448"/>
        <v>0</v>
      </c>
      <c r="LT218" s="550">
        <f t="shared" si="2448"/>
        <v>11.545574636723911</v>
      </c>
      <c r="LU218" s="550">
        <f t="shared" si="2448"/>
        <v>0</v>
      </c>
      <c r="LV218" s="932">
        <f t="shared" si="2448"/>
        <v>0</v>
      </c>
      <c r="LW218" s="932">
        <f t="shared" si="2448"/>
        <v>0</v>
      </c>
      <c r="LX218" s="932">
        <f t="shared" si="2448"/>
        <v>0</v>
      </c>
      <c r="LY218" s="932">
        <f t="shared" si="2448"/>
        <v>0</v>
      </c>
      <c r="LZ218" s="932">
        <f t="shared" si="2448"/>
        <v>0</v>
      </c>
      <c r="MA218" s="932">
        <f t="shared" si="2448"/>
        <v>0</v>
      </c>
      <c r="MB218" s="932">
        <f t="shared" si="2448"/>
        <v>0</v>
      </c>
      <c r="MC218" s="932">
        <f t="shared" si="2448"/>
        <v>0</v>
      </c>
      <c r="MD218" s="932">
        <f t="shared" si="2448"/>
        <v>0</v>
      </c>
      <c r="ME218" s="327">
        <f t="shared" si="2448"/>
        <v>0</v>
      </c>
      <c r="MF218" s="327">
        <f t="shared" si="2448"/>
        <v>0</v>
      </c>
      <c r="MG218" s="327">
        <f t="shared" si="2448"/>
        <v>0</v>
      </c>
      <c r="MH218" s="327">
        <f t="shared" si="2448"/>
        <v>0</v>
      </c>
      <c r="MI218" s="327">
        <f t="shared" si="2448"/>
        <v>0</v>
      </c>
      <c r="MJ218" s="327">
        <f t="shared" si="2448"/>
        <v>0</v>
      </c>
      <c r="MK218" s="327">
        <f t="shared" si="2448"/>
        <v>0</v>
      </c>
      <c r="ML218" s="327">
        <f t="shared" si="2448"/>
        <v>0</v>
      </c>
      <c r="MM218" s="327">
        <f t="shared" si="2448"/>
        <v>0</v>
      </c>
      <c r="MN218" s="327">
        <f t="shared" ref="MN218:MP218" si="2449">SUM(KN218/$DO$18)</f>
        <v>0</v>
      </c>
      <c r="MO218" s="327">
        <f t="shared" si="2449"/>
        <v>0</v>
      </c>
      <c r="MP218" s="327">
        <f t="shared" si="2449"/>
        <v>0</v>
      </c>
      <c r="MQ218" s="327">
        <f>SUM(KQ218/$DO$18)</f>
        <v>0</v>
      </c>
    </row>
    <row r="219" spans="1:355" s="317" customFormat="1" ht="15" hidden="1" customHeight="1" outlineLevel="1" thickTop="1" thickBot="1" x14ac:dyDescent="0.3">
      <c r="A219" s="381"/>
      <c r="B219" s="620" t="s">
        <v>965</v>
      </c>
      <c r="C219" s="877">
        <v>50000</v>
      </c>
      <c r="D219" s="621" t="s">
        <v>825</v>
      </c>
      <c r="E219" s="760">
        <f>(C219/64.55337)</f>
        <v>774.55290095621649</v>
      </c>
      <c r="F219" s="761"/>
      <c r="G219" s="622" t="s">
        <v>966</v>
      </c>
      <c r="H219" s="877">
        <v>50000</v>
      </c>
      <c r="I219" s="621" t="s">
        <v>825</v>
      </c>
      <c r="J219" s="762">
        <f>(H219/69.5388)</f>
        <v>719.0230490028589</v>
      </c>
      <c r="K219" s="756"/>
      <c r="L219" s="802" t="s">
        <v>1313</v>
      </c>
      <c r="M219" s="803"/>
      <c r="N219" s="804"/>
      <c r="O219" s="1539"/>
      <c r="P219" s="806"/>
      <c r="Q219" s="803"/>
      <c r="R219" s="804"/>
      <c r="S219" s="1539"/>
      <c r="T219" s="806"/>
      <c r="U219" s="803"/>
      <c r="V219" s="804"/>
      <c r="W219" s="1539"/>
      <c r="X219" s="806"/>
      <c r="Y219" s="803"/>
      <c r="Z219" s="804"/>
      <c r="AA219" s="1539"/>
      <c r="AB219" s="807"/>
      <c r="AC219" s="803"/>
      <c r="AD219" s="804"/>
      <c r="AE219" s="1539"/>
      <c r="AF219" s="806"/>
      <c r="AG219" s="803"/>
      <c r="AH219" s="804"/>
      <c r="AI219" s="1539"/>
      <c r="AJ219" s="806"/>
      <c r="AK219" s="803"/>
      <c r="AL219" s="804"/>
      <c r="AM219" s="1539"/>
      <c r="AN219" s="806"/>
      <c r="AO219" s="803"/>
      <c r="AP219" s="804"/>
      <c r="AQ219" s="1539"/>
      <c r="AR219" s="806"/>
      <c r="AS219" s="803"/>
      <c r="AT219" s="804"/>
      <c r="AU219" s="1539"/>
      <c r="AV219" s="806"/>
      <c r="AW219" s="803"/>
      <c r="AX219" s="804"/>
      <c r="AY219" s="1539"/>
      <c r="AZ219" s="806"/>
      <c r="BA219" s="803"/>
      <c r="BB219" s="808"/>
      <c r="BC219" s="805"/>
      <c r="BD219" s="806"/>
      <c r="BE219" s="803"/>
      <c r="BF219" s="805"/>
      <c r="BG219" s="806"/>
      <c r="BH219" s="806"/>
      <c r="BI219" s="806"/>
      <c r="BJ219" s="806"/>
      <c r="BK219" s="808"/>
      <c r="BL219" s="1593"/>
      <c r="BM219" s="1594"/>
      <c r="BN219" s="1595"/>
      <c r="BO219" s="1595"/>
      <c r="BP219" s="1583"/>
      <c r="BQ219" s="1484"/>
      <c r="BR219" s="734">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71.607489062889911</v>
      </c>
      <c r="BS219" s="692">
        <f t="shared" si="2342"/>
        <v>79.563876736544344</v>
      </c>
      <c r="BT219" s="693">
        <f>AF211</f>
        <v>2</v>
      </c>
      <c r="BU219" s="1146" t="str">
        <f>$BU$19</f>
        <v>GH KoolBloom</v>
      </c>
      <c r="BV219" s="1159" t="str">
        <f>$BV$19</f>
        <v>Weight</v>
      </c>
      <c r="BW219" s="1239">
        <f>BW$19</f>
        <v>0</v>
      </c>
      <c r="BX219" s="1239">
        <f t="shared" ref="BX219:DM219" si="2450">BX$19</f>
        <v>0</v>
      </c>
      <c r="BY219" s="1239">
        <f t="shared" si="2450"/>
        <v>0</v>
      </c>
      <c r="BZ219" s="1240">
        <f t="shared" si="2450"/>
        <v>0.1</v>
      </c>
      <c r="CA219" s="1240">
        <f t="shared" si="2450"/>
        <v>0</v>
      </c>
      <c r="CB219" s="1241">
        <f t="shared" si="2450"/>
        <v>0.1</v>
      </c>
      <c r="CC219" s="1242">
        <f t="shared" si="2450"/>
        <v>0</v>
      </c>
      <c r="CD219" s="1242">
        <f t="shared" si="2450"/>
        <v>0</v>
      </c>
      <c r="CE219" s="1242">
        <f t="shared" si="2450"/>
        <v>0</v>
      </c>
      <c r="CF219" s="1242">
        <f t="shared" si="2450"/>
        <v>0</v>
      </c>
      <c r="CG219" s="1242">
        <f t="shared" si="2450"/>
        <v>0</v>
      </c>
      <c r="CH219" s="1242">
        <f t="shared" si="2450"/>
        <v>0</v>
      </c>
      <c r="CI219" s="1242">
        <f t="shared" si="2450"/>
        <v>0</v>
      </c>
      <c r="CJ219" s="1242">
        <f t="shared" si="2450"/>
        <v>0</v>
      </c>
      <c r="CK219" s="1239">
        <f t="shared" si="2450"/>
        <v>0</v>
      </c>
      <c r="CL219" s="1240">
        <f t="shared" si="2450"/>
        <v>0</v>
      </c>
      <c r="CM219" s="1241">
        <f t="shared" si="2450"/>
        <v>0</v>
      </c>
      <c r="CN219" s="1242">
        <f t="shared" si="2450"/>
        <v>0</v>
      </c>
      <c r="CO219" s="1242">
        <f t="shared" si="2450"/>
        <v>0</v>
      </c>
      <c r="CP219" s="1242">
        <f t="shared" si="2450"/>
        <v>0</v>
      </c>
      <c r="CQ219" s="1242">
        <f t="shared" si="2450"/>
        <v>0</v>
      </c>
      <c r="CR219" s="1243">
        <f t="shared" si="2450"/>
        <v>0</v>
      </c>
      <c r="CS219" s="1243">
        <f t="shared" si="2450"/>
        <v>0</v>
      </c>
      <c r="CT219" s="1243">
        <f t="shared" si="2450"/>
        <v>0</v>
      </c>
      <c r="CU219" s="1243">
        <f t="shared" si="2450"/>
        <v>0</v>
      </c>
      <c r="CV219" s="1243">
        <f t="shared" si="2450"/>
        <v>0</v>
      </c>
      <c r="CW219" s="1243">
        <f t="shared" si="2450"/>
        <v>0</v>
      </c>
      <c r="CX219" s="1243">
        <f t="shared" si="2450"/>
        <v>0</v>
      </c>
      <c r="CY219" s="1243">
        <f t="shared" si="2450"/>
        <v>0</v>
      </c>
      <c r="CZ219" s="1244">
        <f t="shared" si="2450"/>
        <v>0</v>
      </c>
      <c r="DA219" s="1244">
        <f t="shared" si="2450"/>
        <v>0</v>
      </c>
      <c r="DB219" s="1244">
        <f t="shared" si="2450"/>
        <v>0</v>
      </c>
      <c r="DC219" s="1244">
        <f t="shared" si="2450"/>
        <v>0</v>
      </c>
      <c r="DD219" s="1244">
        <f t="shared" si="2450"/>
        <v>0</v>
      </c>
      <c r="DE219" s="1244">
        <f t="shared" si="2450"/>
        <v>0</v>
      </c>
      <c r="DF219" s="1244">
        <f t="shared" si="2450"/>
        <v>0</v>
      </c>
      <c r="DG219" s="1244">
        <f t="shared" si="2450"/>
        <v>0</v>
      </c>
      <c r="DH219" s="1244">
        <f t="shared" si="2450"/>
        <v>0</v>
      </c>
      <c r="DI219" s="1244">
        <f t="shared" si="2450"/>
        <v>0</v>
      </c>
      <c r="DJ219" s="1244">
        <f t="shared" si="2450"/>
        <v>0</v>
      </c>
      <c r="DK219" s="1244">
        <f t="shared" si="2450"/>
        <v>0</v>
      </c>
      <c r="DL219" s="1244">
        <f t="shared" si="2450"/>
        <v>0</v>
      </c>
      <c r="DM219" s="1244">
        <f t="shared" si="2450"/>
        <v>0</v>
      </c>
      <c r="DN219" s="933"/>
      <c r="DT219" s="739"/>
      <c r="EM219" s="898"/>
      <c r="EN219" s="898"/>
      <c r="EO219" s="898"/>
      <c r="EP219" s="898"/>
      <c r="EQ219" s="898"/>
      <c r="ER219" s="898"/>
      <c r="ES219" s="898"/>
      <c r="ET219" s="898"/>
      <c r="EU219" s="898"/>
      <c r="EV219" s="898"/>
      <c r="EW219" s="898"/>
      <c r="EX219" s="898"/>
      <c r="EY219" s="898"/>
      <c r="EZ219" s="1348" t="str">
        <f t="shared" si="2344"/>
        <v>GH KoolBloom</v>
      </c>
      <c r="FA219" s="1224">
        <f t="shared" si="2345"/>
        <v>0</v>
      </c>
      <c r="FB219" s="1224">
        <f t="shared" si="2346"/>
        <v>0</v>
      </c>
      <c r="FC219" s="1224">
        <f t="shared" si="2347"/>
        <v>0</v>
      </c>
      <c r="FD219" s="544">
        <f t="shared" si="2348"/>
        <v>8.728000000000001E-2</v>
      </c>
      <c r="FE219" s="544">
        <f t="shared" si="2349"/>
        <v>0</v>
      </c>
      <c r="FF219" s="324">
        <f t="shared" si="2350"/>
        <v>0.16602</v>
      </c>
      <c r="FG219" s="549">
        <f t="shared" si="2351"/>
        <v>0</v>
      </c>
      <c r="FH219" s="549">
        <f t="shared" si="2352"/>
        <v>0</v>
      </c>
      <c r="FI219" s="549">
        <f t="shared" si="2353"/>
        <v>0</v>
      </c>
      <c r="FJ219" s="549">
        <f t="shared" si="2354"/>
        <v>0</v>
      </c>
      <c r="FK219" s="549">
        <f t="shared" si="2355"/>
        <v>0</v>
      </c>
      <c r="FL219" s="549">
        <f t="shared" si="2356"/>
        <v>0</v>
      </c>
      <c r="FM219" s="549">
        <f t="shared" si="2357"/>
        <v>0</v>
      </c>
      <c r="FN219" s="549">
        <f t="shared" si="2358"/>
        <v>0</v>
      </c>
      <c r="FO219" s="1203">
        <f t="shared" si="2359"/>
        <v>0</v>
      </c>
      <c r="FP219" s="544">
        <f t="shared" si="2360"/>
        <v>8.728000000000001E-2</v>
      </c>
      <c r="FQ219" s="324">
        <f t="shared" si="2361"/>
        <v>0.16602</v>
      </c>
      <c r="FR219" s="548">
        <f t="shared" si="2362"/>
        <v>0</v>
      </c>
      <c r="FS219" s="548">
        <f t="shared" si="2363"/>
        <v>0</v>
      </c>
      <c r="FT219" s="548">
        <f t="shared" si="2434"/>
        <v>0</v>
      </c>
      <c r="FU219" s="548">
        <f t="shared" si="2364"/>
        <v>0</v>
      </c>
      <c r="FV219" s="928">
        <f t="shared" si="2365"/>
        <v>0</v>
      </c>
      <c r="FW219" s="928">
        <f t="shared" si="2366"/>
        <v>0</v>
      </c>
      <c r="FX219" s="928">
        <f t="shared" si="2367"/>
        <v>0</v>
      </c>
      <c r="FY219" s="928">
        <f t="shared" si="2368"/>
        <v>0</v>
      </c>
      <c r="FZ219" s="928">
        <f t="shared" si="2369"/>
        <v>0</v>
      </c>
      <c r="GA219" s="928">
        <f t="shared" si="2370"/>
        <v>0</v>
      </c>
      <c r="GB219" s="928">
        <f t="shared" si="2371"/>
        <v>0</v>
      </c>
      <c r="GC219" s="928">
        <f t="shared" si="2372"/>
        <v>0</v>
      </c>
      <c r="GD219" s="326">
        <f t="shared" si="2373"/>
        <v>0</v>
      </c>
      <c r="GE219" s="326">
        <f t="shared" si="2374"/>
        <v>0</v>
      </c>
      <c r="GF219" s="326">
        <f t="shared" si="2375"/>
        <v>0</v>
      </c>
      <c r="GG219" s="326">
        <f t="shared" si="2376"/>
        <v>0</v>
      </c>
      <c r="GH219" s="326">
        <f t="shared" si="2377"/>
        <v>0</v>
      </c>
      <c r="GI219" s="326">
        <f t="shared" si="2378"/>
        <v>0</v>
      </c>
      <c r="GJ219" s="326">
        <f t="shared" si="2379"/>
        <v>0</v>
      </c>
      <c r="GK219" s="326">
        <f t="shared" si="2380"/>
        <v>0</v>
      </c>
      <c r="GL219" s="326">
        <f t="shared" si="2381"/>
        <v>0</v>
      </c>
      <c r="GM219" s="326">
        <f t="shared" si="2382"/>
        <v>0</v>
      </c>
      <c r="GN219" s="326">
        <f t="shared" si="2383"/>
        <v>0</v>
      </c>
      <c r="GO219" s="326">
        <f t="shared" si="2384"/>
        <v>0</v>
      </c>
      <c r="GP219" s="326">
        <f t="shared" si="2385"/>
        <v>0</v>
      </c>
      <c r="GQ219" s="326">
        <f t="shared" si="2386"/>
        <v>0</v>
      </c>
      <c r="GR219" s="898"/>
      <c r="GS219" s="898"/>
      <c r="GT219" s="898"/>
      <c r="GU219" s="898"/>
      <c r="GV219" s="898"/>
      <c r="GW219" s="898"/>
      <c r="GX219" s="898"/>
      <c r="GY219" s="898"/>
      <c r="GZ219" s="1375"/>
      <c r="HA219" s="1225">
        <f t="shared" si="2387"/>
        <v>0</v>
      </c>
      <c r="HB219" s="1225">
        <f t="shared" si="2388"/>
        <v>0</v>
      </c>
      <c r="HC219" s="1225">
        <f t="shared" si="2389"/>
        <v>0</v>
      </c>
      <c r="HD219" s="542">
        <f t="shared" si="2390"/>
        <v>2.7415456618892976E-2</v>
      </c>
      <c r="HE219" s="542">
        <f t="shared" si="2391"/>
        <v>0</v>
      </c>
      <c r="HF219" s="321">
        <f t="shared" si="2392"/>
        <v>5.2148420117651369E-2</v>
      </c>
      <c r="HG219" s="547">
        <f t="shared" si="2393"/>
        <v>0</v>
      </c>
      <c r="HH219" s="547">
        <f t="shared" si="2394"/>
        <v>0</v>
      </c>
      <c r="HI219" s="547">
        <f t="shared" si="2395"/>
        <v>0</v>
      </c>
      <c r="HJ219" s="547">
        <f t="shared" si="2396"/>
        <v>0</v>
      </c>
      <c r="HK219" s="547">
        <f t="shared" si="2397"/>
        <v>0</v>
      </c>
      <c r="HL219" s="547">
        <f t="shared" si="2398"/>
        <v>0</v>
      </c>
      <c r="HM219" s="547">
        <f t="shared" si="2399"/>
        <v>0</v>
      </c>
      <c r="HN219" s="547">
        <f t="shared" si="2400"/>
        <v>0</v>
      </c>
      <c r="HO219" s="1225">
        <f t="shared" si="2401"/>
        <v>0</v>
      </c>
      <c r="HP219" s="542">
        <f t="shared" si="2402"/>
        <v>0</v>
      </c>
      <c r="HQ219" s="321">
        <f t="shared" si="2403"/>
        <v>0</v>
      </c>
      <c r="HR219" s="547">
        <f t="shared" si="2404"/>
        <v>0</v>
      </c>
      <c r="HS219" s="547">
        <f t="shared" si="2405"/>
        <v>0</v>
      </c>
      <c r="HT219" s="547">
        <f t="shared" si="2406"/>
        <v>0</v>
      </c>
      <c r="HU219" s="547">
        <f t="shared" si="2407"/>
        <v>0</v>
      </c>
      <c r="HV219" s="931">
        <f t="shared" si="2408"/>
        <v>0</v>
      </c>
      <c r="HW219" s="931">
        <f t="shared" si="2409"/>
        <v>0</v>
      </c>
      <c r="HX219" s="931">
        <f t="shared" si="2410"/>
        <v>0</v>
      </c>
      <c r="HY219" s="931">
        <f t="shared" si="2411"/>
        <v>0</v>
      </c>
      <c r="HZ219" s="931">
        <f t="shared" si="2412"/>
        <v>0</v>
      </c>
      <c r="IA219" s="931">
        <f t="shared" si="2413"/>
        <v>0</v>
      </c>
      <c r="IB219" s="931">
        <f t="shared" si="2414"/>
        <v>0</v>
      </c>
      <c r="IC219" s="931">
        <f t="shared" si="2415"/>
        <v>0</v>
      </c>
      <c r="ID219" s="1226">
        <f t="shared" si="2416"/>
        <v>0</v>
      </c>
      <c r="IE219" s="1226">
        <f t="shared" si="2417"/>
        <v>0</v>
      </c>
      <c r="IF219" s="1226">
        <f t="shared" si="2418"/>
        <v>0</v>
      </c>
      <c r="IG219" s="1226">
        <f t="shared" si="2419"/>
        <v>0</v>
      </c>
      <c r="IH219" s="1226">
        <f t="shared" si="2420"/>
        <v>0</v>
      </c>
      <c r="II219" s="1226">
        <f t="shared" si="2421"/>
        <v>0</v>
      </c>
      <c r="IJ219" s="1226">
        <f t="shared" si="2422"/>
        <v>0</v>
      </c>
      <c r="IK219" s="1226">
        <f t="shared" si="2423"/>
        <v>0</v>
      </c>
      <c r="IL219" s="1226">
        <f t="shared" si="2424"/>
        <v>0</v>
      </c>
      <c r="IM219" s="1226">
        <f t="shared" si="2425"/>
        <v>0</v>
      </c>
      <c r="IN219" s="1226">
        <f t="shared" si="2426"/>
        <v>0</v>
      </c>
      <c r="IO219" s="1226">
        <f t="shared" si="2427"/>
        <v>0</v>
      </c>
      <c r="IP219" s="1226">
        <f t="shared" si="2428"/>
        <v>0</v>
      </c>
      <c r="IQ219" s="1226">
        <f t="shared" si="2429"/>
        <v>0</v>
      </c>
      <c r="IR219" s="902"/>
      <c r="IS219" s="902"/>
      <c r="IT219" s="902"/>
      <c r="IU219" s="902"/>
      <c r="IV219" s="902"/>
      <c r="IW219" s="902"/>
      <c r="IX219" s="902"/>
      <c r="IY219" s="902"/>
      <c r="IZ219" s="1365"/>
      <c r="JA219" s="1231">
        <f t="shared" ref="JA219:KQ219" si="2451">SUM(BW219*$DP$19)</f>
        <v>0</v>
      </c>
      <c r="JB219" s="1231">
        <f t="shared" si="2451"/>
        <v>0</v>
      </c>
      <c r="JC219" s="1231">
        <f t="shared" si="2451"/>
        <v>0</v>
      </c>
      <c r="JD219" s="942">
        <f t="shared" si="2451"/>
        <v>450</v>
      </c>
      <c r="JE219" s="942">
        <f t="shared" si="2451"/>
        <v>0</v>
      </c>
      <c r="JF219" s="943">
        <f t="shared" si="2451"/>
        <v>450</v>
      </c>
      <c r="JG219" s="944">
        <f t="shared" si="2451"/>
        <v>0</v>
      </c>
      <c r="JH219" s="944">
        <f t="shared" si="2451"/>
        <v>0</v>
      </c>
      <c r="JI219" s="944">
        <f t="shared" si="2451"/>
        <v>0</v>
      </c>
      <c r="JJ219" s="944">
        <f t="shared" si="2451"/>
        <v>0</v>
      </c>
      <c r="JK219" s="944">
        <f t="shared" si="2451"/>
        <v>0</v>
      </c>
      <c r="JL219" s="944">
        <f t="shared" si="2451"/>
        <v>0</v>
      </c>
      <c r="JM219" s="944">
        <f t="shared" si="2451"/>
        <v>0</v>
      </c>
      <c r="JN219" s="944">
        <f t="shared" si="2451"/>
        <v>0</v>
      </c>
      <c r="JO219" s="1231">
        <f t="shared" si="2451"/>
        <v>0</v>
      </c>
      <c r="JP219" s="942">
        <f t="shared" si="2451"/>
        <v>0</v>
      </c>
      <c r="JQ219" s="943">
        <f t="shared" si="2451"/>
        <v>0</v>
      </c>
      <c r="JR219" s="944">
        <f t="shared" si="2451"/>
        <v>0</v>
      </c>
      <c r="JS219" s="944">
        <f t="shared" si="2451"/>
        <v>0</v>
      </c>
      <c r="JT219" s="944">
        <f t="shared" si="2451"/>
        <v>0</v>
      </c>
      <c r="JU219" s="944">
        <f t="shared" si="2451"/>
        <v>0</v>
      </c>
      <c r="JV219" s="945">
        <f t="shared" si="2451"/>
        <v>0</v>
      </c>
      <c r="JW219" s="945">
        <f t="shared" si="2451"/>
        <v>0</v>
      </c>
      <c r="JX219" s="945">
        <f t="shared" si="2451"/>
        <v>0</v>
      </c>
      <c r="JY219" s="945">
        <f t="shared" si="2451"/>
        <v>0</v>
      </c>
      <c r="JZ219" s="945">
        <f t="shared" si="2451"/>
        <v>0</v>
      </c>
      <c r="KA219" s="945">
        <f t="shared" si="2451"/>
        <v>0</v>
      </c>
      <c r="KB219" s="945">
        <f t="shared" si="2451"/>
        <v>0</v>
      </c>
      <c r="KC219" s="945">
        <f t="shared" si="2451"/>
        <v>0</v>
      </c>
      <c r="KD219" s="946">
        <f t="shared" si="2451"/>
        <v>0</v>
      </c>
      <c r="KE219" s="946">
        <f t="shared" si="2451"/>
        <v>0</v>
      </c>
      <c r="KF219" s="946">
        <f t="shared" si="2451"/>
        <v>0</v>
      </c>
      <c r="KG219" s="946">
        <f t="shared" si="2451"/>
        <v>0</v>
      </c>
      <c r="KH219" s="946">
        <f t="shared" si="2451"/>
        <v>0</v>
      </c>
      <c r="KI219" s="946">
        <f t="shared" si="2451"/>
        <v>0</v>
      </c>
      <c r="KJ219" s="946">
        <f t="shared" si="2451"/>
        <v>0</v>
      </c>
      <c r="KK219" s="946">
        <f t="shared" si="2451"/>
        <v>0</v>
      </c>
      <c r="KL219" s="946">
        <f t="shared" si="2451"/>
        <v>0</v>
      </c>
      <c r="KM219" s="946">
        <f t="shared" si="2451"/>
        <v>0</v>
      </c>
      <c r="KN219" s="946">
        <f t="shared" si="2451"/>
        <v>0</v>
      </c>
      <c r="KO219" s="946">
        <f t="shared" si="2451"/>
        <v>0</v>
      </c>
      <c r="KP219" s="946">
        <f t="shared" si="2451"/>
        <v>0</v>
      </c>
      <c r="KQ219" s="946">
        <f t="shared" si="2451"/>
        <v>0</v>
      </c>
      <c r="KR219" s="898"/>
      <c r="KS219" s="898"/>
      <c r="KT219" s="898"/>
      <c r="KU219" s="898"/>
      <c r="KV219" s="898"/>
      <c r="KW219" s="898"/>
      <c r="KX219" s="898"/>
      <c r="KY219" s="898"/>
      <c r="KZ219" s="1363"/>
      <c r="LA219" s="1217">
        <f t="shared" ref="LA219:MM219" si="2452">SUM(JA219/$DO$19)</f>
        <v>0</v>
      </c>
      <c r="LB219" s="1217">
        <f t="shared" si="2452"/>
        <v>0</v>
      </c>
      <c r="LC219" s="1217">
        <f t="shared" si="2452"/>
        <v>0</v>
      </c>
      <c r="LD219" s="545">
        <f t="shared" si="2452"/>
        <v>118.89035667107001</v>
      </c>
      <c r="LE219" s="545">
        <f t="shared" si="2452"/>
        <v>0</v>
      </c>
      <c r="LF219" s="329">
        <f t="shared" si="2452"/>
        <v>118.89035667107001</v>
      </c>
      <c r="LG219" s="550">
        <f t="shared" si="2452"/>
        <v>0</v>
      </c>
      <c r="LH219" s="550">
        <f t="shared" si="2452"/>
        <v>0</v>
      </c>
      <c r="LI219" s="550">
        <f t="shared" si="2452"/>
        <v>0</v>
      </c>
      <c r="LJ219" s="550">
        <f t="shared" si="2452"/>
        <v>0</v>
      </c>
      <c r="LK219" s="550">
        <f t="shared" si="2452"/>
        <v>0</v>
      </c>
      <c r="LL219" s="550">
        <f t="shared" si="2452"/>
        <v>0</v>
      </c>
      <c r="LM219" s="550">
        <f t="shared" si="2452"/>
        <v>0</v>
      </c>
      <c r="LN219" s="550">
        <f t="shared" si="2452"/>
        <v>0</v>
      </c>
      <c r="LO219" s="1217">
        <f t="shared" si="2452"/>
        <v>0</v>
      </c>
      <c r="LP219" s="1217">
        <f t="shared" si="2452"/>
        <v>0</v>
      </c>
      <c r="LQ219" s="1217">
        <f t="shared" si="2452"/>
        <v>0</v>
      </c>
      <c r="LR219" s="550">
        <f t="shared" si="2452"/>
        <v>0</v>
      </c>
      <c r="LS219" s="550">
        <f t="shared" si="2452"/>
        <v>0</v>
      </c>
      <c r="LT219" s="550">
        <f t="shared" si="2452"/>
        <v>0</v>
      </c>
      <c r="LU219" s="550">
        <f t="shared" si="2452"/>
        <v>0</v>
      </c>
      <c r="LV219" s="932">
        <f t="shared" si="2452"/>
        <v>0</v>
      </c>
      <c r="LW219" s="932">
        <f t="shared" si="2452"/>
        <v>0</v>
      </c>
      <c r="LX219" s="932">
        <f t="shared" si="2452"/>
        <v>0</v>
      </c>
      <c r="LY219" s="932">
        <f t="shared" si="2452"/>
        <v>0</v>
      </c>
      <c r="LZ219" s="932">
        <f t="shared" si="2452"/>
        <v>0</v>
      </c>
      <c r="MA219" s="932">
        <f t="shared" si="2452"/>
        <v>0</v>
      </c>
      <c r="MB219" s="932">
        <f t="shared" si="2452"/>
        <v>0</v>
      </c>
      <c r="MC219" s="932">
        <f t="shared" si="2452"/>
        <v>0</v>
      </c>
      <c r="MD219" s="932">
        <f t="shared" si="2452"/>
        <v>0</v>
      </c>
      <c r="ME219" s="327">
        <f t="shared" si="2452"/>
        <v>0</v>
      </c>
      <c r="MF219" s="327">
        <f t="shared" si="2452"/>
        <v>0</v>
      </c>
      <c r="MG219" s="327">
        <f t="shared" si="2452"/>
        <v>0</v>
      </c>
      <c r="MH219" s="327">
        <f t="shared" si="2452"/>
        <v>0</v>
      </c>
      <c r="MI219" s="327">
        <f t="shared" si="2452"/>
        <v>0</v>
      </c>
      <c r="MJ219" s="327">
        <f t="shared" si="2452"/>
        <v>0</v>
      </c>
      <c r="MK219" s="327">
        <f t="shared" si="2452"/>
        <v>0</v>
      </c>
      <c r="ML219" s="327">
        <f t="shared" si="2452"/>
        <v>0</v>
      </c>
      <c r="MM219" s="327">
        <f t="shared" si="2452"/>
        <v>0</v>
      </c>
      <c r="MN219" s="327">
        <f t="shared" ref="MN219:MP219" si="2453">SUM(KN219/$DO$19)</f>
        <v>0</v>
      </c>
      <c r="MO219" s="327">
        <f t="shared" si="2453"/>
        <v>0</v>
      </c>
      <c r="MP219" s="327">
        <f t="shared" si="2453"/>
        <v>0</v>
      </c>
      <c r="MQ219" s="327">
        <f>SUM(KQ219/$DO$19)</f>
        <v>0</v>
      </c>
    </row>
    <row r="220" spans="1:355" s="317" customFormat="1" ht="15" hidden="1" customHeight="1" outlineLevel="1" thickTop="1" thickBot="1" x14ac:dyDescent="0.3">
      <c r="A220" s="381"/>
      <c r="B220" s="1911" t="s">
        <v>962</v>
      </c>
      <c r="C220" s="1912"/>
      <c r="D220" s="655"/>
      <c r="E220" s="763"/>
      <c r="F220" s="757"/>
      <c r="G220" s="626"/>
      <c r="H220" s="627"/>
      <c r="I220" s="628"/>
      <c r="J220" s="812"/>
      <c r="K220" s="757"/>
      <c r="L220" s="878"/>
      <c r="M220" s="813"/>
      <c r="N220" s="814"/>
      <c r="O220" s="1537"/>
      <c r="P220" s="815"/>
      <c r="Q220" s="813"/>
      <c r="R220" s="814"/>
      <c r="S220" s="1537"/>
      <c r="T220" s="815"/>
      <c r="U220" s="813"/>
      <c r="V220" s="814"/>
      <c r="W220" s="1537"/>
      <c r="X220" s="815"/>
      <c r="Y220" s="813"/>
      <c r="Z220" s="814"/>
      <c r="AA220" s="1537"/>
      <c r="AB220" s="815"/>
      <c r="AC220" s="813"/>
      <c r="AD220" s="814"/>
      <c r="AE220" s="1537"/>
      <c r="AF220" s="815"/>
      <c r="AG220" s="813"/>
      <c r="AH220" s="814"/>
      <c r="AI220" s="1537"/>
      <c r="AJ220" s="815"/>
      <c r="AK220" s="813"/>
      <c r="AL220" s="814"/>
      <c r="AM220" s="1537"/>
      <c r="AN220" s="815"/>
      <c r="AO220" s="813"/>
      <c r="AP220" s="814"/>
      <c r="AQ220" s="1537"/>
      <c r="AR220" s="815"/>
      <c r="AS220" s="813"/>
      <c r="AT220" s="814"/>
      <c r="AU220" s="1537"/>
      <c r="AV220" s="815"/>
      <c r="AW220" s="813"/>
      <c r="AX220" s="814"/>
      <c r="AY220" s="1537"/>
      <c r="AZ220" s="815"/>
      <c r="BA220" s="813"/>
      <c r="BB220" s="816"/>
      <c r="BC220" s="757"/>
      <c r="BD220" s="815"/>
      <c r="BE220" s="813"/>
      <c r="BF220" s="757"/>
      <c r="BG220" s="815"/>
      <c r="BH220" s="815"/>
      <c r="BI220" s="815"/>
      <c r="BJ220" s="815"/>
      <c r="BK220" s="816"/>
      <c r="BL220" s="1584"/>
      <c r="BM220" s="1585"/>
      <c r="BN220" s="1586"/>
      <c r="BO220" s="1586"/>
      <c r="BP220" s="1587"/>
      <c r="BQ220" s="1484"/>
      <c r="BR220" s="734">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17.151919643206096</v>
      </c>
      <c r="BS220" s="692">
        <f t="shared" si="2342"/>
        <v>17.151919643206096</v>
      </c>
      <c r="BT220" s="693">
        <f>AJ211</f>
        <v>1.5</v>
      </c>
      <c r="BU220" s="1146" t="str">
        <f>$BU$20</f>
        <v>GH Floralicious+</v>
      </c>
      <c r="BV220" s="1159" t="str">
        <f>$BV$20</f>
        <v>Aroma</v>
      </c>
      <c r="BW220" s="1239">
        <f>BW$20</f>
        <v>0</v>
      </c>
      <c r="BX220" s="1239">
        <f t="shared" ref="BX220:DM220" si="2454">BX$20</f>
        <v>0.02</v>
      </c>
      <c r="BY220" s="1239">
        <f t="shared" si="2454"/>
        <v>0</v>
      </c>
      <c r="BZ220" s="1240">
        <f t="shared" si="2454"/>
        <v>8.0000000000000002E-3</v>
      </c>
      <c r="CA220" s="1240">
        <f t="shared" si="2454"/>
        <v>0</v>
      </c>
      <c r="CB220" s="1241">
        <f t="shared" si="2454"/>
        <v>5.0000000000000001E-3</v>
      </c>
      <c r="CC220" s="1242">
        <f t="shared" si="2454"/>
        <v>0</v>
      </c>
      <c r="CD220" s="1242">
        <f t="shared" si="2454"/>
        <v>0</v>
      </c>
      <c r="CE220" s="1242">
        <f t="shared" si="2454"/>
        <v>0</v>
      </c>
      <c r="CF220" s="1242">
        <f t="shared" si="2454"/>
        <v>0</v>
      </c>
      <c r="CG220" s="1242">
        <f t="shared" si="2454"/>
        <v>0</v>
      </c>
      <c r="CH220" s="1242">
        <f t="shared" si="2454"/>
        <v>0</v>
      </c>
      <c r="CI220" s="1242">
        <f t="shared" si="2454"/>
        <v>0</v>
      </c>
      <c r="CJ220" s="1242">
        <f t="shared" si="2454"/>
        <v>0</v>
      </c>
      <c r="CK220" s="1239">
        <f t="shared" si="2454"/>
        <v>0</v>
      </c>
      <c r="CL220" s="1240">
        <f t="shared" si="2454"/>
        <v>0</v>
      </c>
      <c r="CM220" s="1241">
        <f t="shared" si="2454"/>
        <v>0</v>
      </c>
      <c r="CN220" s="1242">
        <f t="shared" si="2454"/>
        <v>0</v>
      </c>
      <c r="CO220" s="1242">
        <f t="shared" si="2454"/>
        <v>0</v>
      </c>
      <c r="CP220" s="1242">
        <f t="shared" si="2454"/>
        <v>0</v>
      </c>
      <c r="CQ220" s="1242">
        <f t="shared" si="2454"/>
        <v>0</v>
      </c>
      <c r="CR220" s="1243">
        <f t="shared" si="2454"/>
        <v>0</v>
      </c>
      <c r="CS220" s="1243">
        <f t="shared" si="2454"/>
        <v>0</v>
      </c>
      <c r="CT220" s="1243">
        <f t="shared" si="2454"/>
        <v>0</v>
      </c>
      <c r="CU220" s="1243">
        <f t="shared" si="2454"/>
        <v>0</v>
      </c>
      <c r="CV220" s="1243">
        <f t="shared" si="2454"/>
        <v>0</v>
      </c>
      <c r="CW220" s="1243">
        <f t="shared" si="2454"/>
        <v>0</v>
      </c>
      <c r="CX220" s="1243">
        <f t="shared" si="2454"/>
        <v>0</v>
      </c>
      <c r="CY220" s="1243">
        <f t="shared" si="2454"/>
        <v>0</v>
      </c>
      <c r="CZ220" s="1244">
        <f t="shared" si="2454"/>
        <v>0</v>
      </c>
      <c r="DA220" s="1244">
        <f t="shared" si="2454"/>
        <v>8.4999999999999995E-4</v>
      </c>
      <c r="DB220" s="1244">
        <f t="shared" si="2454"/>
        <v>8.9999999999999993E-3</v>
      </c>
      <c r="DC220" s="1244">
        <f t="shared" si="2454"/>
        <v>1.15E-3</v>
      </c>
      <c r="DD220" s="1244">
        <f t="shared" si="2454"/>
        <v>0</v>
      </c>
      <c r="DE220" s="1244">
        <f t="shared" si="2454"/>
        <v>0</v>
      </c>
      <c r="DF220" s="1244">
        <f t="shared" si="2454"/>
        <v>0</v>
      </c>
      <c r="DG220" s="1244">
        <f t="shared" si="2454"/>
        <v>0</v>
      </c>
      <c r="DH220" s="1244">
        <f t="shared" si="2454"/>
        <v>0</v>
      </c>
      <c r="DI220" s="1244">
        <f t="shared" si="2454"/>
        <v>0</v>
      </c>
      <c r="DJ220" s="1244">
        <f t="shared" si="2454"/>
        <v>0</v>
      </c>
      <c r="DK220" s="1244">
        <f t="shared" si="2454"/>
        <v>0</v>
      </c>
      <c r="DL220" s="1244">
        <f t="shared" si="2454"/>
        <v>0</v>
      </c>
      <c r="DM220" s="1244">
        <f t="shared" si="2454"/>
        <v>0</v>
      </c>
      <c r="DN220" s="933"/>
      <c r="DT220" s="739"/>
      <c r="EM220" s="898"/>
      <c r="EN220" s="898"/>
      <c r="EO220" s="898"/>
      <c r="EP220" s="898"/>
      <c r="EQ220" s="898"/>
      <c r="ER220" s="898"/>
      <c r="ES220" s="898"/>
      <c r="ET220" s="898"/>
      <c r="EU220" s="898"/>
      <c r="EV220" s="898"/>
      <c r="EW220" s="898"/>
      <c r="EX220" s="898"/>
      <c r="EY220" s="898"/>
      <c r="EZ220" s="1348" t="str">
        <f t="shared" si="2344"/>
        <v>GH Floralicious+</v>
      </c>
      <c r="FA220" s="1224">
        <f t="shared" si="2345"/>
        <v>0</v>
      </c>
      <c r="FB220" s="1224">
        <f t="shared" si="2346"/>
        <v>0.03</v>
      </c>
      <c r="FC220" s="1224">
        <f t="shared" si="2347"/>
        <v>0</v>
      </c>
      <c r="FD220" s="544">
        <f t="shared" si="2348"/>
        <v>5.2368000000000007E-3</v>
      </c>
      <c r="FE220" s="544">
        <f t="shared" si="2349"/>
        <v>0</v>
      </c>
      <c r="FF220" s="324">
        <f t="shared" si="2350"/>
        <v>6.2257499999999995E-3</v>
      </c>
      <c r="FG220" s="549">
        <f t="shared" si="2351"/>
        <v>0</v>
      </c>
      <c r="FH220" s="549">
        <f t="shared" si="2352"/>
        <v>0</v>
      </c>
      <c r="FI220" s="549">
        <f t="shared" si="2353"/>
        <v>0</v>
      </c>
      <c r="FJ220" s="549">
        <f t="shared" si="2354"/>
        <v>0</v>
      </c>
      <c r="FK220" s="549">
        <f t="shared" si="2355"/>
        <v>0</v>
      </c>
      <c r="FL220" s="549">
        <f t="shared" si="2356"/>
        <v>0</v>
      </c>
      <c r="FM220" s="549">
        <f t="shared" si="2357"/>
        <v>0</v>
      </c>
      <c r="FN220" s="549">
        <f t="shared" si="2358"/>
        <v>0</v>
      </c>
      <c r="FO220" s="1203">
        <f t="shared" si="2359"/>
        <v>0.03</v>
      </c>
      <c r="FP220" s="544">
        <f t="shared" si="2360"/>
        <v>5.2368000000000007E-3</v>
      </c>
      <c r="FQ220" s="324">
        <f t="shared" si="2361"/>
        <v>6.2257499999999995E-3</v>
      </c>
      <c r="FR220" s="548">
        <f t="shared" si="2362"/>
        <v>0</v>
      </c>
      <c r="FS220" s="548">
        <f t="shared" si="2363"/>
        <v>0</v>
      </c>
      <c r="FT220" s="548">
        <f t="shared" si="2434"/>
        <v>0</v>
      </c>
      <c r="FU220" s="548">
        <f t="shared" si="2364"/>
        <v>0</v>
      </c>
      <c r="FV220" s="928">
        <f t="shared" si="2365"/>
        <v>0</v>
      </c>
      <c r="FW220" s="928">
        <f t="shared" si="2366"/>
        <v>0</v>
      </c>
      <c r="FX220" s="928">
        <f t="shared" si="2367"/>
        <v>0</v>
      </c>
      <c r="FY220" s="928">
        <f t="shared" si="2368"/>
        <v>0</v>
      </c>
      <c r="FZ220" s="928">
        <f t="shared" si="2369"/>
        <v>0</v>
      </c>
      <c r="GA220" s="928">
        <f t="shared" si="2370"/>
        <v>0</v>
      </c>
      <c r="GB220" s="928">
        <f t="shared" si="2371"/>
        <v>0</v>
      </c>
      <c r="GC220" s="928">
        <f t="shared" si="2372"/>
        <v>0</v>
      </c>
      <c r="GD220" s="326">
        <f t="shared" si="2373"/>
        <v>0</v>
      </c>
      <c r="GE220" s="326">
        <f t="shared" si="2374"/>
        <v>1.2749999999999999E-3</v>
      </c>
      <c r="GF220" s="326">
        <f t="shared" si="2375"/>
        <v>1.3499999999999998E-2</v>
      </c>
      <c r="GG220" s="326">
        <f t="shared" si="2376"/>
        <v>1.725E-3</v>
      </c>
      <c r="GH220" s="326">
        <f t="shared" si="2377"/>
        <v>0</v>
      </c>
      <c r="GI220" s="326">
        <f t="shared" si="2378"/>
        <v>0</v>
      </c>
      <c r="GJ220" s="326">
        <f t="shared" si="2379"/>
        <v>0</v>
      </c>
      <c r="GK220" s="326">
        <f t="shared" si="2380"/>
        <v>0</v>
      </c>
      <c r="GL220" s="326">
        <f t="shared" si="2381"/>
        <v>0</v>
      </c>
      <c r="GM220" s="326">
        <f t="shared" si="2382"/>
        <v>0</v>
      </c>
      <c r="GN220" s="326">
        <f t="shared" si="2383"/>
        <v>0</v>
      </c>
      <c r="GO220" s="326">
        <f t="shared" si="2384"/>
        <v>0</v>
      </c>
      <c r="GP220" s="326">
        <f t="shared" si="2385"/>
        <v>0</v>
      </c>
      <c r="GQ220" s="326">
        <f t="shared" si="2386"/>
        <v>0</v>
      </c>
      <c r="GR220" s="899"/>
      <c r="GS220" s="899"/>
      <c r="GT220" s="899"/>
      <c r="GU220" s="899"/>
      <c r="GV220" s="899"/>
      <c r="GW220" s="899"/>
      <c r="GX220" s="899"/>
      <c r="GY220" s="899"/>
      <c r="GZ220" s="1374"/>
      <c r="HA220" s="1225">
        <f t="shared" si="2387"/>
        <v>0</v>
      </c>
      <c r="HB220" s="1225">
        <f t="shared" si="2388"/>
        <v>8.8774146288626513E-3</v>
      </c>
      <c r="HC220" s="1225">
        <f t="shared" si="2389"/>
        <v>0</v>
      </c>
      <c r="HD220" s="542">
        <f t="shared" si="2390"/>
        <v>1.5496414976142649E-3</v>
      </c>
      <c r="HE220" s="542">
        <f t="shared" si="2391"/>
        <v>0</v>
      </c>
      <c r="HF220" s="321">
        <f t="shared" si="2392"/>
        <v>1.8422854708547217E-3</v>
      </c>
      <c r="HG220" s="547">
        <f t="shared" si="2393"/>
        <v>0</v>
      </c>
      <c r="HH220" s="547">
        <f t="shared" si="2394"/>
        <v>0</v>
      </c>
      <c r="HI220" s="547">
        <f t="shared" si="2395"/>
        <v>0</v>
      </c>
      <c r="HJ220" s="547">
        <f t="shared" si="2396"/>
        <v>0</v>
      </c>
      <c r="HK220" s="547">
        <f t="shared" si="2397"/>
        <v>0</v>
      </c>
      <c r="HL220" s="547">
        <f t="shared" si="2398"/>
        <v>0</v>
      </c>
      <c r="HM220" s="547">
        <f t="shared" si="2399"/>
        <v>0</v>
      </c>
      <c r="HN220" s="547">
        <f t="shared" si="2400"/>
        <v>0</v>
      </c>
      <c r="HO220" s="1225">
        <f t="shared" si="2401"/>
        <v>0</v>
      </c>
      <c r="HP220" s="542">
        <f t="shared" si="2402"/>
        <v>0</v>
      </c>
      <c r="HQ220" s="321">
        <f t="shared" si="2403"/>
        <v>0</v>
      </c>
      <c r="HR220" s="547">
        <f t="shared" si="2404"/>
        <v>0</v>
      </c>
      <c r="HS220" s="547">
        <f t="shared" si="2405"/>
        <v>0</v>
      </c>
      <c r="HT220" s="547">
        <f t="shared" si="2406"/>
        <v>0</v>
      </c>
      <c r="HU220" s="547">
        <f t="shared" si="2407"/>
        <v>0</v>
      </c>
      <c r="HV220" s="931">
        <f t="shared" si="2408"/>
        <v>0</v>
      </c>
      <c r="HW220" s="931">
        <f t="shared" si="2409"/>
        <v>0</v>
      </c>
      <c r="HX220" s="931">
        <f t="shared" si="2410"/>
        <v>0</v>
      </c>
      <c r="HY220" s="931">
        <f t="shared" si="2411"/>
        <v>0</v>
      </c>
      <c r="HZ220" s="931">
        <f t="shared" si="2412"/>
        <v>0</v>
      </c>
      <c r="IA220" s="931">
        <f t="shared" si="2413"/>
        <v>0</v>
      </c>
      <c r="IB220" s="931">
        <f t="shared" si="2414"/>
        <v>0</v>
      </c>
      <c r="IC220" s="931">
        <f t="shared" si="2415"/>
        <v>0</v>
      </c>
      <c r="ID220" s="1226">
        <f t="shared" si="2416"/>
        <v>0</v>
      </c>
      <c r="IE220" s="1226">
        <f t="shared" si="2417"/>
        <v>3.7729012172666273E-4</v>
      </c>
      <c r="IF220" s="1226">
        <f t="shared" si="2418"/>
        <v>3.9948365829881932E-3</v>
      </c>
      <c r="IG220" s="1226">
        <f t="shared" si="2419"/>
        <v>5.104513411596025E-4</v>
      </c>
      <c r="IH220" s="1226">
        <f t="shared" si="2420"/>
        <v>0</v>
      </c>
      <c r="II220" s="1226">
        <f t="shared" si="2421"/>
        <v>0</v>
      </c>
      <c r="IJ220" s="1226">
        <f t="shared" si="2422"/>
        <v>0</v>
      </c>
      <c r="IK220" s="1226">
        <f t="shared" si="2423"/>
        <v>0</v>
      </c>
      <c r="IL220" s="1226">
        <f t="shared" si="2424"/>
        <v>0</v>
      </c>
      <c r="IM220" s="1226">
        <f t="shared" si="2425"/>
        <v>0</v>
      </c>
      <c r="IN220" s="1226">
        <f t="shared" si="2426"/>
        <v>0</v>
      </c>
      <c r="IO220" s="1226">
        <f t="shared" si="2427"/>
        <v>0</v>
      </c>
      <c r="IP220" s="1226">
        <f t="shared" si="2428"/>
        <v>0</v>
      </c>
      <c r="IQ220" s="1226">
        <f t="shared" si="2429"/>
        <v>0</v>
      </c>
      <c r="IR220" s="902"/>
      <c r="IS220" s="902"/>
      <c r="IT220" s="902"/>
      <c r="IU220" s="902"/>
      <c r="IV220" s="902"/>
      <c r="IW220" s="902"/>
      <c r="IX220" s="902"/>
      <c r="IY220" s="902"/>
      <c r="IZ220" s="1365"/>
      <c r="JA220" s="1231">
        <f t="shared" ref="JA220:KQ220" si="2455">SUM(BW220*$DP$20)</f>
        <v>0</v>
      </c>
      <c r="JB220" s="1231">
        <f t="shared" si="2455"/>
        <v>10.6</v>
      </c>
      <c r="JC220" s="1231">
        <f t="shared" si="2455"/>
        <v>0</v>
      </c>
      <c r="JD220" s="942">
        <f t="shared" si="2455"/>
        <v>4.24</v>
      </c>
      <c r="JE220" s="942">
        <f t="shared" si="2455"/>
        <v>0</v>
      </c>
      <c r="JF220" s="943">
        <f t="shared" si="2455"/>
        <v>2.65</v>
      </c>
      <c r="JG220" s="944">
        <f t="shared" si="2455"/>
        <v>0</v>
      </c>
      <c r="JH220" s="944">
        <f t="shared" si="2455"/>
        <v>0</v>
      </c>
      <c r="JI220" s="944">
        <f t="shared" si="2455"/>
        <v>0</v>
      </c>
      <c r="JJ220" s="944">
        <f t="shared" si="2455"/>
        <v>0</v>
      </c>
      <c r="JK220" s="944">
        <f t="shared" si="2455"/>
        <v>0</v>
      </c>
      <c r="JL220" s="944">
        <f t="shared" si="2455"/>
        <v>0</v>
      </c>
      <c r="JM220" s="944">
        <f t="shared" si="2455"/>
        <v>0</v>
      </c>
      <c r="JN220" s="944">
        <f t="shared" si="2455"/>
        <v>0</v>
      </c>
      <c r="JO220" s="1231">
        <f t="shared" si="2455"/>
        <v>0</v>
      </c>
      <c r="JP220" s="942">
        <f t="shared" si="2455"/>
        <v>0</v>
      </c>
      <c r="JQ220" s="943">
        <f t="shared" si="2455"/>
        <v>0</v>
      </c>
      <c r="JR220" s="944">
        <f t="shared" si="2455"/>
        <v>0</v>
      </c>
      <c r="JS220" s="944">
        <f t="shared" si="2455"/>
        <v>0</v>
      </c>
      <c r="JT220" s="944">
        <f t="shared" si="2455"/>
        <v>0</v>
      </c>
      <c r="JU220" s="944">
        <f t="shared" si="2455"/>
        <v>0</v>
      </c>
      <c r="JV220" s="945">
        <f t="shared" si="2455"/>
        <v>0</v>
      </c>
      <c r="JW220" s="945">
        <f t="shared" si="2455"/>
        <v>0</v>
      </c>
      <c r="JX220" s="945">
        <f t="shared" si="2455"/>
        <v>0</v>
      </c>
      <c r="JY220" s="945">
        <f t="shared" si="2455"/>
        <v>0</v>
      </c>
      <c r="JZ220" s="945">
        <f t="shared" si="2455"/>
        <v>0</v>
      </c>
      <c r="KA220" s="945">
        <f t="shared" si="2455"/>
        <v>0</v>
      </c>
      <c r="KB220" s="945">
        <f t="shared" si="2455"/>
        <v>0</v>
      </c>
      <c r="KC220" s="945">
        <f t="shared" si="2455"/>
        <v>0</v>
      </c>
      <c r="KD220" s="946">
        <f t="shared" si="2455"/>
        <v>0</v>
      </c>
      <c r="KE220" s="946">
        <f t="shared" si="2455"/>
        <v>0.45049999999999996</v>
      </c>
      <c r="KF220" s="946">
        <f t="shared" si="2455"/>
        <v>4.7699999999999996</v>
      </c>
      <c r="KG220" s="946">
        <f t="shared" si="2455"/>
        <v>0.60950000000000004</v>
      </c>
      <c r="KH220" s="946">
        <f t="shared" si="2455"/>
        <v>0</v>
      </c>
      <c r="KI220" s="946">
        <f t="shared" si="2455"/>
        <v>0</v>
      </c>
      <c r="KJ220" s="946">
        <f t="shared" si="2455"/>
        <v>0</v>
      </c>
      <c r="KK220" s="946">
        <f t="shared" si="2455"/>
        <v>0</v>
      </c>
      <c r="KL220" s="946">
        <f t="shared" si="2455"/>
        <v>0</v>
      </c>
      <c r="KM220" s="946">
        <f t="shared" si="2455"/>
        <v>0</v>
      </c>
      <c r="KN220" s="946">
        <f t="shared" si="2455"/>
        <v>0</v>
      </c>
      <c r="KO220" s="946">
        <f t="shared" si="2455"/>
        <v>0</v>
      </c>
      <c r="KP220" s="946">
        <f t="shared" si="2455"/>
        <v>0</v>
      </c>
      <c r="KQ220" s="946">
        <f t="shared" si="2455"/>
        <v>0</v>
      </c>
      <c r="KR220" s="898"/>
      <c r="KS220" s="898"/>
      <c r="KT220" s="898"/>
      <c r="KU220" s="898"/>
      <c r="KV220" s="898"/>
      <c r="KW220" s="898"/>
      <c r="KX220" s="898"/>
      <c r="KY220" s="898"/>
      <c r="KZ220" s="1363"/>
      <c r="LA220" s="1217">
        <f t="shared" ref="LA220:MM220" si="2456">SUM(JA220/$DO$20)</f>
        <v>0</v>
      </c>
      <c r="LB220" s="1217">
        <f t="shared" si="2456"/>
        <v>22.400676246830091</v>
      </c>
      <c r="LC220" s="1217">
        <f t="shared" si="2456"/>
        <v>0</v>
      </c>
      <c r="LD220" s="545">
        <f t="shared" si="2456"/>
        <v>8.9602704987320383</v>
      </c>
      <c r="LE220" s="545">
        <f t="shared" si="2456"/>
        <v>0</v>
      </c>
      <c r="LF220" s="329">
        <f t="shared" si="2456"/>
        <v>5.6001690617075228</v>
      </c>
      <c r="LG220" s="550">
        <f t="shared" si="2456"/>
        <v>0</v>
      </c>
      <c r="LH220" s="550">
        <f t="shared" si="2456"/>
        <v>0</v>
      </c>
      <c r="LI220" s="550">
        <f t="shared" si="2456"/>
        <v>0</v>
      </c>
      <c r="LJ220" s="550">
        <f t="shared" si="2456"/>
        <v>0</v>
      </c>
      <c r="LK220" s="550">
        <f t="shared" si="2456"/>
        <v>0</v>
      </c>
      <c r="LL220" s="550">
        <f t="shared" si="2456"/>
        <v>0</v>
      </c>
      <c r="LM220" s="550">
        <f t="shared" si="2456"/>
        <v>0</v>
      </c>
      <c r="LN220" s="550">
        <f t="shared" si="2456"/>
        <v>0</v>
      </c>
      <c r="LO220" s="1217">
        <f t="shared" si="2456"/>
        <v>0</v>
      </c>
      <c r="LP220" s="1217">
        <f t="shared" si="2456"/>
        <v>0</v>
      </c>
      <c r="LQ220" s="1217">
        <f t="shared" si="2456"/>
        <v>0</v>
      </c>
      <c r="LR220" s="550">
        <f t="shared" si="2456"/>
        <v>0</v>
      </c>
      <c r="LS220" s="550">
        <f t="shared" si="2456"/>
        <v>0</v>
      </c>
      <c r="LT220" s="550">
        <f t="shared" si="2456"/>
        <v>0</v>
      </c>
      <c r="LU220" s="550">
        <f t="shared" si="2456"/>
        <v>0</v>
      </c>
      <c r="LV220" s="932">
        <f t="shared" si="2456"/>
        <v>0</v>
      </c>
      <c r="LW220" s="932">
        <f t="shared" si="2456"/>
        <v>0</v>
      </c>
      <c r="LX220" s="932">
        <f t="shared" si="2456"/>
        <v>0</v>
      </c>
      <c r="LY220" s="932">
        <f t="shared" si="2456"/>
        <v>0</v>
      </c>
      <c r="LZ220" s="932">
        <f t="shared" si="2456"/>
        <v>0</v>
      </c>
      <c r="MA220" s="932">
        <f t="shared" si="2456"/>
        <v>0</v>
      </c>
      <c r="MB220" s="932">
        <f t="shared" si="2456"/>
        <v>0</v>
      </c>
      <c r="MC220" s="932">
        <f t="shared" si="2456"/>
        <v>0</v>
      </c>
      <c r="MD220" s="932">
        <f t="shared" si="2456"/>
        <v>0</v>
      </c>
      <c r="ME220" s="327">
        <f t="shared" si="2456"/>
        <v>0.95202874049027886</v>
      </c>
      <c r="MF220" s="327">
        <f t="shared" si="2456"/>
        <v>10.08030431107354</v>
      </c>
      <c r="MG220" s="327">
        <f t="shared" si="2456"/>
        <v>1.2880388841927304</v>
      </c>
      <c r="MH220" s="327">
        <f t="shared" si="2456"/>
        <v>0</v>
      </c>
      <c r="MI220" s="327">
        <f t="shared" si="2456"/>
        <v>0</v>
      </c>
      <c r="MJ220" s="327">
        <f t="shared" si="2456"/>
        <v>0</v>
      </c>
      <c r="MK220" s="327">
        <f t="shared" si="2456"/>
        <v>0</v>
      </c>
      <c r="ML220" s="327">
        <f t="shared" si="2456"/>
        <v>0</v>
      </c>
      <c r="MM220" s="327">
        <f t="shared" si="2456"/>
        <v>0</v>
      </c>
      <c r="MN220" s="327">
        <f t="shared" ref="MN220:MP220" si="2457">SUM(KN220/$DO$20)</f>
        <v>0</v>
      </c>
      <c r="MO220" s="327">
        <f t="shared" si="2457"/>
        <v>0</v>
      </c>
      <c r="MP220" s="327">
        <f t="shared" si="2457"/>
        <v>0</v>
      </c>
      <c r="MQ220" s="327">
        <f>SUM(KQ220/$DO$20)</f>
        <v>0</v>
      </c>
    </row>
    <row r="221" spans="1:355" s="317" customFormat="1" ht="15" hidden="1" customHeight="1" outlineLevel="1" thickTop="1" thickBot="1" x14ac:dyDescent="0.3">
      <c r="A221" s="381"/>
      <c r="B221" s="1913" t="s">
        <v>963</v>
      </c>
      <c r="C221" s="1914"/>
      <c r="D221" s="656"/>
      <c r="E221" s="765"/>
      <c r="F221" s="757"/>
      <c r="G221" s="629"/>
      <c r="H221" s="630"/>
      <c r="I221" s="631"/>
      <c r="J221" s="820"/>
      <c r="K221" s="757"/>
      <c r="L221" s="878"/>
      <c r="M221" s="813"/>
      <c r="N221" s="814"/>
      <c r="O221" s="1537"/>
      <c r="P221" s="815"/>
      <c r="Q221" s="813"/>
      <c r="R221" s="814"/>
      <c r="S221" s="1537"/>
      <c r="T221" s="815"/>
      <c r="U221" s="813"/>
      <c r="V221" s="814"/>
      <c r="W221" s="1537"/>
      <c r="X221" s="815"/>
      <c r="Y221" s="813"/>
      <c r="Z221" s="814"/>
      <c r="AA221" s="1537"/>
      <c r="AB221" s="815"/>
      <c r="AC221" s="813"/>
      <c r="AD221" s="814"/>
      <c r="AE221" s="1537"/>
      <c r="AF221" s="815"/>
      <c r="AG221" s="813"/>
      <c r="AH221" s="814"/>
      <c r="AI221" s="1537"/>
      <c r="AJ221" s="815"/>
      <c r="AK221" s="813"/>
      <c r="AL221" s="814"/>
      <c r="AM221" s="1537"/>
      <c r="AN221" s="815"/>
      <c r="AO221" s="813"/>
      <c r="AP221" s="814"/>
      <c r="AQ221" s="1537"/>
      <c r="AR221" s="815"/>
      <c r="AS221" s="813"/>
      <c r="AT221" s="814"/>
      <c r="AU221" s="1537"/>
      <c r="AV221" s="815"/>
      <c r="AW221" s="813"/>
      <c r="AX221" s="814"/>
      <c r="AY221" s="1537"/>
      <c r="AZ221" s="815"/>
      <c r="BA221" s="813"/>
      <c r="BB221" s="816"/>
      <c r="BC221" s="757"/>
      <c r="BD221" s="815"/>
      <c r="BE221" s="813"/>
      <c r="BF221" s="757"/>
      <c r="BG221" s="815"/>
      <c r="BH221" s="815"/>
      <c r="BI221" s="815"/>
      <c r="BJ221" s="815"/>
      <c r="BK221" s="816"/>
      <c r="BL221" s="1584"/>
      <c r="BM221" s="1585"/>
      <c r="BN221" s="1586"/>
      <c r="BO221" s="1586"/>
      <c r="BP221" s="1587"/>
      <c r="BQ221" s="1484"/>
      <c r="BR221" s="734">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692">
        <f t="shared" si="2342"/>
        <v>0</v>
      </c>
      <c r="BT221" s="693">
        <f>AN211</f>
        <v>0</v>
      </c>
      <c r="BU221" s="1146" t="str">
        <f>$BU$21</f>
        <v>GH Diamond Nectar</v>
      </c>
      <c r="BV221" s="1160" t="str">
        <f>$BV$21</f>
        <v>Flavor</v>
      </c>
      <c r="BW221" s="1239">
        <f>BW$21</f>
        <v>0</v>
      </c>
      <c r="BX221" s="1239">
        <f t="shared" ref="BX221:DM221" si="2458">BX$21</f>
        <v>0</v>
      </c>
      <c r="BY221" s="1239">
        <f t="shared" si="2458"/>
        <v>0</v>
      </c>
      <c r="BZ221" s="1240">
        <f t="shared" si="2458"/>
        <v>0.01</v>
      </c>
      <c r="CA221" s="1240">
        <f t="shared" si="2458"/>
        <v>0</v>
      </c>
      <c r="CB221" s="1241">
        <f t="shared" si="2458"/>
        <v>0.01</v>
      </c>
      <c r="CC221" s="1242">
        <f t="shared" si="2458"/>
        <v>0</v>
      </c>
      <c r="CD221" s="1242">
        <f t="shared" si="2458"/>
        <v>0</v>
      </c>
      <c r="CE221" s="1242">
        <f t="shared" si="2458"/>
        <v>0</v>
      </c>
      <c r="CF221" s="1242">
        <f t="shared" si="2458"/>
        <v>0</v>
      </c>
      <c r="CG221" s="1242">
        <f t="shared" si="2458"/>
        <v>0</v>
      </c>
      <c r="CH221" s="1242">
        <f t="shared" si="2458"/>
        <v>0</v>
      </c>
      <c r="CI221" s="1242">
        <f t="shared" si="2458"/>
        <v>0</v>
      </c>
      <c r="CJ221" s="1242">
        <f t="shared" si="2458"/>
        <v>0</v>
      </c>
      <c r="CK221" s="1239">
        <f t="shared" si="2458"/>
        <v>0</v>
      </c>
      <c r="CL221" s="1240">
        <f t="shared" si="2458"/>
        <v>0</v>
      </c>
      <c r="CM221" s="1241">
        <f t="shared" si="2458"/>
        <v>0</v>
      </c>
      <c r="CN221" s="1242">
        <f t="shared" si="2458"/>
        <v>0</v>
      </c>
      <c r="CO221" s="1242">
        <f t="shared" si="2458"/>
        <v>0</v>
      </c>
      <c r="CP221" s="1242">
        <f t="shared" si="2458"/>
        <v>0</v>
      </c>
      <c r="CQ221" s="1242">
        <f t="shared" si="2458"/>
        <v>0</v>
      </c>
      <c r="CR221" s="1243">
        <f t="shared" si="2458"/>
        <v>0</v>
      </c>
      <c r="CS221" s="1243">
        <f t="shared" si="2458"/>
        <v>0</v>
      </c>
      <c r="CT221" s="1243">
        <f t="shared" si="2458"/>
        <v>0</v>
      </c>
      <c r="CU221" s="1243">
        <f t="shared" si="2458"/>
        <v>0</v>
      </c>
      <c r="CV221" s="1243">
        <f t="shared" si="2458"/>
        <v>0</v>
      </c>
      <c r="CW221" s="1243">
        <f t="shared" si="2458"/>
        <v>0</v>
      </c>
      <c r="CX221" s="1243">
        <f t="shared" si="2458"/>
        <v>0</v>
      </c>
      <c r="CY221" s="1243">
        <f t="shared" si="2458"/>
        <v>0</v>
      </c>
      <c r="CZ221" s="1244">
        <f t="shared" si="2458"/>
        <v>0</v>
      </c>
      <c r="DA221" s="1244">
        <f t="shared" si="2458"/>
        <v>5.0000000000000001E-4</v>
      </c>
      <c r="DB221" s="1244">
        <f t="shared" si="2458"/>
        <v>9.0000000000000006E-5</v>
      </c>
      <c r="DC221" s="1244">
        <f t="shared" si="2458"/>
        <v>0</v>
      </c>
      <c r="DD221" s="1244">
        <f t="shared" si="2458"/>
        <v>0</v>
      </c>
      <c r="DE221" s="1244">
        <f t="shared" si="2458"/>
        <v>0</v>
      </c>
      <c r="DF221" s="1244">
        <f t="shared" si="2458"/>
        <v>0</v>
      </c>
      <c r="DG221" s="1244">
        <f t="shared" si="2458"/>
        <v>0</v>
      </c>
      <c r="DH221" s="1244">
        <f t="shared" si="2458"/>
        <v>0</v>
      </c>
      <c r="DI221" s="1244">
        <f t="shared" si="2458"/>
        <v>0</v>
      </c>
      <c r="DJ221" s="1244">
        <f t="shared" si="2458"/>
        <v>0</v>
      </c>
      <c r="DK221" s="1244">
        <f t="shared" si="2458"/>
        <v>0</v>
      </c>
      <c r="DL221" s="1244">
        <f t="shared" si="2458"/>
        <v>0</v>
      </c>
      <c r="DM221" s="1244">
        <f t="shared" si="2458"/>
        <v>0</v>
      </c>
      <c r="DN221" s="933"/>
      <c r="DT221" s="739"/>
      <c r="EM221" s="898"/>
      <c r="EN221" s="898"/>
      <c r="EO221" s="898"/>
      <c r="EP221" s="898"/>
      <c r="EQ221" s="898"/>
      <c r="ER221" s="898"/>
      <c r="ES221" s="898"/>
      <c r="ET221" s="898"/>
      <c r="EU221" s="898"/>
      <c r="EV221" s="898"/>
      <c r="EW221" s="898"/>
      <c r="EX221" s="898"/>
      <c r="EY221" s="898"/>
      <c r="EZ221" s="1348" t="str">
        <f t="shared" si="2344"/>
        <v>GH Diamond Nectar</v>
      </c>
      <c r="FA221" s="1224">
        <f t="shared" si="2345"/>
        <v>0</v>
      </c>
      <c r="FB221" s="1224">
        <f t="shared" si="2346"/>
        <v>0</v>
      </c>
      <c r="FC221" s="1224">
        <f t="shared" si="2347"/>
        <v>0</v>
      </c>
      <c r="FD221" s="544">
        <f t="shared" si="2348"/>
        <v>0</v>
      </c>
      <c r="FE221" s="544">
        <f t="shared" si="2349"/>
        <v>0</v>
      </c>
      <c r="FF221" s="324">
        <f t="shared" si="2350"/>
        <v>0</v>
      </c>
      <c r="FG221" s="549">
        <f t="shared" si="2351"/>
        <v>0</v>
      </c>
      <c r="FH221" s="549">
        <f t="shared" si="2352"/>
        <v>0</v>
      </c>
      <c r="FI221" s="549">
        <f t="shared" si="2353"/>
        <v>0</v>
      </c>
      <c r="FJ221" s="549">
        <f t="shared" si="2354"/>
        <v>0</v>
      </c>
      <c r="FK221" s="549">
        <f t="shared" si="2355"/>
        <v>0</v>
      </c>
      <c r="FL221" s="549">
        <f t="shared" si="2356"/>
        <v>0</v>
      </c>
      <c r="FM221" s="549">
        <f t="shared" si="2357"/>
        <v>0</v>
      </c>
      <c r="FN221" s="549">
        <f t="shared" si="2358"/>
        <v>0</v>
      </c>
      <c r="FO221" s="1203">
        <f t="shared" si="2359"/>
        <v>0</v>
      </c>
      <c r="FP221" s="544">
        <f t="shared" si="2360"/>
        <v>0</v>
      </c>
      <c r="FQ221" s="324">
        <f t="shared" si="2361"/>
        <v>0</v>
      </c>
      <c r="FR221" s="548">
        <f t="shared" si="2362"/>
        <v>0</v>
      </c>
      <c r="FS221" s="548">
        <f t="shared" si="2363"/>
        <v>0</v>
      </c>
      <c r="FT221" s="548">
        <f t="shared" si="2434"/>
        <v>0</v>
      </c>
      <c r="FU221" s="548">
        <f t="shared" si="2364"/>
        <v>0</v>
      </c>
      <c r="FV221" s="928">
        <f t="shared" si="2365"/>
        <v>0</v>
      </c>
      <c r="FW221" s="928">
        <f t="shared" si="2366"/>
        <v>0</v>
      </c>
      <c r="FX221" s="928">
        <f t="shared" si="2367"/>
        <v>0</v>
      </c>
      <c r="FY221" s="928">
        <f t="shared" si="2368"/>
        <v>0</v>
      </c>
      <c r="FZ221" s="928">
        <f t="shared" si="2369"/>
        <v>0</v>
      </c>
      <c r="GA221" s="928">
        <f t="shared" si="2370"/>
        <v>0</v>
      </c>
      <c r="GB221" s="928">
        <f t="shared" si="2371"/>
        <v>0</v>
      </c>
      <c r="GC221" s="928">
        <f t="shared" si="2372"/>
        <v>0</v>
      </c>
      <c r="GD221" s="326">
        <f t="shared" si="2373"/>
        <v>0</v>
      </c>
      <c r="GE221" s="326">
        <f t="shared" si="2374"/>
        <v>0</v>
      </c>
      <c r="GF221" s="326">
        <f t="shared" si="2375"/>
        <v>0</v>
      </c>
      <c r="GG221" s="326">
        <f t="shared" si="2376"/>
        <v>0</v>
      </c>
      <c r="GH221" s="326">
        <f t="shared" si="2377"/>
        <v>0</v>
      </c>
      <c r="GI221" s="326">
        <f t="shared" si="2378"/>
        <v>0</v>
      </c>
      <c r="GJ221" s="326">
        <f t="shared" si="2379"/>
        <v>0</v>
      </c>
      <c r="GK221" s="326">
        <f t="shared" si="2380"/>
        <v>0</v>
      </c>
      <c r="GL221" s="326">
        <f t="shared" si="2381"/>
        <v>0</v>
      </c>
      <c r="GM221" s="326">
        <f t="shared" si="2382"/>
        <v>0</v>
      </c>
      <c r="GN221" s="326">
        <f t="shared" si="2383"/>
        <v>0</v>
      </c>
      <c r="GO221" s="326">
        <f t="shared" si="2384"/>
        <v>0</v>
      </c>
      <c r="GP221" s="326">
        <f t="shared" si="2385"/>
        <v>0</v>
      </c>
      <c r="GQ221" s="326">
        <f t="shared" si="2386"/>
        <v>0</v>
      </c>
      <c r="GR221" s="899"/>
      <c r="GS221" s="899"/>
      <c r="GT221" s="899"/>
      <c r="GU221" s="899"/>
      <c r="GV221" s="899"/>
      <c r="GW221" s="899"/>
      <c r="GX221" s="899"/>
      <c r="GY221" s="899"/>
      <c r="GZ221" s="1374"/>
      <c r="HA221" s="1225">
        <f t="shared" si="2387"/>
        <v>0</v>
      </c>
      <c r="HB221" s="1225">
        <f t="shared" si="2388"/>
        <v>0</v>
      </c>
      <c r="HC221" s="1225">
        <f t="shared" si="2389"/>
        <v>0</v>
      </c>
      <c r="HD221" s="542">
        <f t="shared" si="2390"/>
        <v>0</v>
      </c>
      <c r="HE221" s="542">
        <f t="shared" si="2391"/>
        <v>0</v>
      </c>
      <c r="HF221" s="321">
        <f t="shared" si="2392"/>
        <v>0</v>
      </c>
      <c r="HG221" s="547">
        <f t="shared" si="2393"/>
        <v>0</v>
      </c>
      <c r="HH221" s="547">
        <f t="shared" si="2394"/>
        <v>0</v>
      </c>
      <c r="HI221" s="547">
        <f t="shared" si="2395"/>
        <v>0</v>
      </c>
      <c r="HJ221" s="547">
        <f t="shared" si="2396"/>
        <v>0</v>
      </c>
      <c r="HK221" s="547">
        <f t="shared" si="2397"/>
        <v>0</v>
      </c>
      <c r="HL221" s="547">
        <f t="shared" si="2398"/>
        <v>0</v>
      </c>
      <c r="HM221" s="547">
        <f t="shared" si="2399"/>
        <v>0</v>
      </c>
      <c r="HN221" s="547">
        <f t="shared" si="2400"/>
        <v>0</v>
      </c>
      <c r="HO221" s="1225">
        <f t="shared" si="2401"/>
        <v>0</v>
      </c>
      <c r="HP221" s="542">
        <f t="shared" si="2402"/>
        <v>0</v>
      </c>
      <c r="HQ221" s="321">
        <f t="shared" si="2403"/>
        <v>0</v>
      </c>
      <c r="HR221" s="547">
        <f t="shared" si="2404"/>
        <v>0</v>
      </c>
      <c r="HS221" s="547">
        <f t="shared" si="2405"/>
        <v>0</v>
      </c>
      <c r="HT221" s="547">
        <f t="shared" si="2406"/>
        <v>0</v>
      </c>
      <c r="HU221" s="547">
        <f t="shared" si="2407"/>
        <v>0</v>
      </c>
      <c r="HV221" s="931">
        <f t="shared" si="2408"/>
        <v>0</v>
      </c>
      <c r="HW221" s="931">
        <f t="shared" si="2409"/>
        <v>0</v>
      </c>
      <c r="HX221" s="931">
        <f t="shared" si="2410"/>
        <v>0</v>
      </c>
      <c r="HY221" s="931">
        <f t="shared" si="2411"/>
        <v>0</v>
      </c>
      <c r="HZ221" s="931">
        <f t="shared" si="2412"/>
        <v>0</v>
      </c>
      <c r="IA221" s="931">
        <f t="shared" si="2413"/>
        <v>0</v>
      </c>
      <c r="IB221" s="931">
        <f t="shared" si="2414"/>
        <v>0</v>
      </c>
      <c r="IC221" s="931">
        <f t="shared" si="2415"/>
        <v>0</v>
      </c>
      <c r="ID221" s="1226">
        <f t="shared" si="2416"/>
        <v>0</v>
      </c>
      <c r="IE221" s="1226">
        <f t="shared" si="2417"/>
        <v>0</v>
      </c>
      <c r="IF221" s="1226">
        <f t="shared" si="2418"/>
        <v>0</v>
      </c>
      <c r="IG221" s="1226">
        <f t="shared" si="2419"/>
        <v>0</v>
      </c>
      <c r="IH221" s="1226">
        <f t="shared" si="2420"/>
        <v>0</v>
      </c>
      <c r="II221" s="1226">
        <f t="shared" si="2421"/>
        <v>0</v>
      </c>
      <c r="IJ221" s="1226">
        <f t="shared" si="2422"/>
        <v>0</v>
      </c>
      <c r="IK221" s="1226">
        <f t="shared" si="2423"/>
        <v>0</v>
      </c>
      <c r="IL221" s="1226">
        <f t="shared" si="2424"/>
        <v>0</v>
      </c>
      <c r="IM221" s="1226">
        <f t="shared" si="2425"/>
        <v>0</v>
      </c>
      <c r="IN221" s="1226">
        <f t="shared" si="2426"/>
        <v>0</v>
      </c>
      <c r="IO221" s="1226">
        <f t="shared" si="2427"/>
        <v>0</v>
      </c>
      <c r="IP221" s="1226">
        <f t="shared" si="2428"/>
        <v>0</v>
      </c>
      <c r="IQ221" s="1226">
        <f t="shared" si="2429"/>
        <v>0</v>
      </c>
      <c r="IR221" s="902"/>
      <c r="IS221" s="902"/>
      <c r="IT221" s="902"/>
      <c r="IU221" s="902"/>
      <c r="IV221" s="902"/>
      <c r="IW221" s="902"/>
      <c r="IX221" s="902"/>
      <c r="IY221" s="902"/>
      <c r="IZ221" s="1365"/>
      <c r="JA221" s="1231">
        <f t="shared" ref="JA221:KQ221" si="2459">SUM(BW221*$DP$21)</f>
        <v>0</v>
      </c>
      <c r="JB221" s="1231">
        <f t="shared" si="2459"/>
        <v>0</v>
      </c>
      <c r="JC221" s="1231">
        <f t="shared" si="2459"/>
        <v>0</v>
      </c>
      <c r="JD221" s="942">
        <f t="shared" si="2459"/>
        <v>38</v>
      </c>
      <c r="JE221" s="942">
        <f t="shared" si="2459"/>
        <v>0</v>
      </c>
      <c r="JF221" s="943">
        <f t="shared" si="2459"/>
        <v>38</v>
      </c>
      <c r="JG221" s="944">
        <f t="shared" si="2459"/>
        <v>0</v>
      </c>
      <c r="JH221" s="944">
        <f t="shared" si="2459"/>
        <v>0</v>
      </c>
      <c r="JI221" s="944">
        <f t="shared" si="2459"/>
        <v>0</v>
      </c>
      <c r="JJ221" s="944">
        <f t="shared" si="2459"/>
        <v>0</v>
      </c>
      <c r="JK221" s="944">
        <f t="shared" si="2459"/>
        <v>0</v>
      </c>
      <c r="JL221" s="944">
        <f t="shared" si="2459"/>
        <v>0</v>
      </c>
      <c r="JM221" s="944">
        <f t="shared" si="2459"/>
        <v>0</v>
      </c>
      <c r="JN221" s="944">
        <f t="shared" si="2459"/>
        <v>0</v>
      </c>
      <c r="JO221" s="1231">
        <f t="shared" si="2459"/>
        <v>0</v>
      </c>
      <c r="JP221" s="942">
        <f t="shared" si="2459"/>
        <v>0</v>
      </c>
      <c r="JQ221" s="943">
        <f t="shared" si="2459"/>
        <v>0</v>
      </c>
      <c r="JR221" s="944">
        <f t="shared" si="2459"/>
        <v>0</v>
      </c>
      <c r="JS221" s="944">
        <f t="shared" si="2459"/>
        <v>0</v>
      </c>
      <c r="JT221" s="944">
        <f t="shared" si="2459"/>
        <v>0</v>
      </c>
      <c r="JU221" s="944">
        <f t="shared" si="2459"/>
        <v>0</v>
      </c>
      <c r="JV221" s="945">
        <f t="shared" si="2459"/>
        <v>0</v>
      </c>
      <c r="JW221" s="945">
        <f t="shared" si="2459"/>
        <v>0</v>
      </c>
      <c r="JX221" s="945">
        <f t="shared" si="2459"/>
        <v>0</v>
      </c>
      <c r="JY221" s="945">
        <f t="shared" si="2459"/>
        <v>0</v>
      </c>
      <c r="JZ221" s="945">
        <f t="shared" si="2459"/>
        <v>0</v>
      </c>
      <c r="KA221" s="945">
        <f t="shared" si="2459"/>
        <v>0</v>
      </c>
      <c r="KB221" s="945">
        <f t="shared" si="2459"/>
        <v>0</v>
      </c>
      <c r="KC221" s="945">
        <f t="shared" si="2459"/>
        <v>0</v>
      </c>
      <c r="KD221" s="946">
        <f t="shared" si="2459"/>
        <v>0</v>
      </c>
      <c r="KE221" s="946">
        <f t="shared" si="2459"/>
        <v>1.9000000000000001</v>
      </c>
      <c r="KF221" s="946">
        <f t="shared" si="2459"/>
        <v>0.34200000000000003</v>
      </c>
      <c r="KG221" s="946">
        <f t="shared" si="2459"/>
        <v>0</v>
      </c>
      <c r="KH221" s="946">
        <f t="shared" si="2459"/>
        <v>0</v>
      </c>
      <c r="KI221" s="946">
        <f t="shared" si="2459"/>
        <v>0</v>
      </c>
      <c r="KJ221" s="946">
        <f t="shared" si="2459"/>
        <v>0</v>
      </c>
      <c r="KK221" s="946">
        <f t="shared" si="2459"/>
        <v>0</v>
      </c>
      <c r="KL221" s="946">
        <f t="shared" si="2459"/>
        <v>0</v>
      </c>
      <c r="KM221" s="946">
        <f t="shared" si="2459"/>
        <v>0</v>
      </c>
      <c r="KN221" s="946">
        <f t="shared" si="2459"/>
        <v>0</v>
      </c>
      <c r="KO221" s="946">
        <f t="shared" si="2459"/>
        <v>0</v>
      </c>
      <c r="KP221" s="946">
        <f t="shared" si="2459"/>
        <v>0</v>
      </c>
      <c r="KQ221" s="946">
        <f t="shared" si="2459"/>
        <v>0</v>
      </c>
      <c r="KR221" s="898"/>
      <c r="KS221" s="898"/>
      <c r="KT221" s="898"/>
      <c r="KU221" s="898"/>
      <c r="KV221" s="898"/>
      <c r="KW221" s="898"/>
      <c r="KX221" s="898"/>
      <c r="KY221" s="898"/>
      <c r="KZ221" s="1363"/>
      <c r="LA221" s="1217">
        <f t="shared" ref="LA221:MM221" si="2460">SUM(JA221/$DO$21)</f>
        <v>0</v>
      </c>
      <c r="LB221" s="1217">
        <f t="shared" si="2460"/>
        <v>0</v>
      </c>
      <c r="LC221" s="1217">
        <f t="shared" si="2460"/>
        <v>0</v>
      </c>
      <c r="LD221" s="545">
        <f t="shared" si="2460"/>
        <v>10.039630118890356</v>
      </c>
      <c r="LE221" s="545">
        <f t="shared" si="2460"/>
        <v>0</v>
      </c>
      <c r="LF221" s="329">
        <f t="shared" si="2460"/>
        <v>10.039630118890356</v>
      </c>
      <c r="LG221" s="550">
        <f t="shared" si="2460"/>
        <v>0</v>
      </c>
      <c r="LH221" s="550">
        <f t="shared" si="2460"/>
        <v>0</v>
      </c>
      <c r="LI221" s="550">
        <f t="shared" si="2460"/>
        <v>0</v>
      </c>
      <c r="LJ221" s="550">
        <f t="shared" si="2460"/>
        <v>0</v>
      </c>
      <c r="LK221" s="550">
        <f t="shared" si="2460"/>
        <v>0</v>
      </c>
      <c r="LL221" s="550">
        <f t="shared" si="2460"/>
        <v>0</v>
      </c>
      <c r="LM221" s="550">
        <f t="shared" si="2460"/>
        <v>0</v>
      </c>
      <c r="LN221" s="550">
        <f t="shared" si="2460"/>
        <v>0</v>
      </c>
      <c r="LO221" s="1217">
        <f t="shared" si="2460"/>
        <v>0</v>
      </c>
      <c r="LP221" s="1217">
        <f t="shared" si="2460"/>
        <v>0</v>
      </c>
      <c r="LQ221" s="1217">
        <f t="shared" si="2460"/>
        <v>0</v>
      </c>
      <c r="LR221" s="550">
        <f t="shared" si="2460"/>
        <v>0</v>
      </c>
      <c r="LS221" s="550">
        <f t="shared" si="2460"/>
        <v>0</v>
      </c>
      <c r="LT221" s="550">
        <f t="shared" si="2460"/>
        <v>0</v>
      </c>
      <c r="LU221" s="550">
        <f t="shared" si="2460"/>
        <v>0</v>
      </c>
      <c r="LV221" s="932">
        <f t="shared" si="2460"/>
        <v>0</v>
      </c>
      <c r="LW221" s="932">
        <f t="shared" si="2460"/>
        <v>0</v>
      </c>
      <c r="LX221" s="932">
        <f t="shared" si="2460"/>
        <v>0</v>
      </c>
      <c r="LY221" s="932">
        <f t="shared" si="2460"/>
        <v>0</v>
      </c>
      <c r="LZ221" s="932">
        <f t="shared" si="2460"/>
        <v>0</v>
      </c>
      <c r="MA221" s="932">
        <f t="shared" si="2460"/>
        <v>0</v>
      </c>
      <c r="MB221" s="932">
        <f t="shared" si="2460"/>
        <v>0</v>
      </c>
      <c r="MC221" s="932">
        <f t="shared" si="2460"/>
        <v>0</v>
      </c>
      <c r="MD221" s="932">
        <f t="shared" si="2460"/>
        <v>0</v>
      </c>
      <c r="ME221" s="327">
        <f t="shared" si="2460"/>
        <v>0.50198150594451785</v>
      </c>
      <c r="MF221" s="327">
        <f t="shared" si="2460"/>
        <v>9.0356671070013217E-2</v>
      </c>
      <c r="MG221" s="327">
        <f t="shared" si="2460"/>
        <v>0</v>
      </c>
      <c r="MH221" s="327">
        <f t="shared" si="2460"/>
        <v>0</v>
      </c>
      <c r="MI221" s="327">
        <f t="shared" si="2460"/>
        <v>0</v>
      </c>
      <c r="MJ221" s="327">
        <f t="shared" si="2460"/>
        <v>0</v>
      </c>
      <c r="MK221" s="327">
        <f t="shared" si="2460"/>
        <v>0</v>
      </c>
      <c r="ML221" s="327">
        <f t="shared" si="2460"/>
        <v>0</v>
      </c>
      <c r="MM221" s="327">
        <f t="shared" si="2460"/>
        <v>0</v>
      </c>
      <c r="MN221" s="327">
        <f t="shared" ref="MN221:MP221" si="2461">SUM(KN221/$DO$21)</f>
        <v>0</v>
      </c>
      <c r="MO221" s="327">
        <f t="shared" si="2461"/>
        <v>0</v>
      </c>
      <c r="MP221" s="327">
        <f t="shared" si="2461"/>
        <v>0</v>
      </c>
      <c r="MQ221" s="327">
        <f>SUM(KQ221/$DO$21)</f>
        <v>0</v>
      </c>
    </row>
    <row r="222" spans="1:355" s="317" customFormat="1" ht="15" hidden="1" customHeight="1" outlineLevel="1" thickTop="1" thickBot="1" x14ac:dyDescent="0.3">
      <c r="A222" s="381"/>
      <c r="B222" s="1915" t="s">
        <v>964</v>
      </c>
      <c r="C222" s="1916"/>
      <c r="D222" s="655"/>
      <c r="E222" s="766"/>
      <c r="F222" s="757"/>
      <c r="G222" s="632"/>
      <c r="H222" s="633"/>
      <c r="I222" s="634"/>
      <c r="J222" s="820"/>
      <c r="K222" s="757"/>
      <c r="L222" s="878"/>
      <c r="M222" s="813"/>
      <c r="N222" s="814"/>
      <c r="O222" s="1537"/>
      <c r="P222" s="815"/>
      <c r="Q222" s="813"/>
      <c r="R222" s="814"/>
      <c r="S222" s="1537"/>
      <c r="T222" s="815"/>
      <c r="U222" s="813"/>
      <c r="V222" s="814"/>
      <c r="W222" s="1537"/>
      <c r="X222" s="815"/>
      <c r="Y222" s="813"/>
      <c r="Z222" s="814"/>
      <c r="AA222" s="1537"/>
      <c r="AB222" s="815"/>
      <c r="AC222" s="813"/>
      <c r="AD222" s="814"/>
      <c r="AE222" s="1537"/>
      <c r="AF222" s="815"/>
      <c r="AG222" s="813"/>
      <c r="AH222" s="814"/>
      <c r="AI222" s="1537"/>
      <c r="AJ222" s="815"/>
      <c r="AK222" s="813"/>
      <c r="AL222" s="814"/>
      <c r="AM222" s="1537"/>
      <c r="AN222" s="815"/>
      <c r="AO222" s="813"/>
      <c r="AP222" s="814"/>
      <c r="AQ222" s="1537"/>
      <c r="AR222" s="815"/>
      <c r="AS222" s="813"/>
      <c r="AT222" s="814"/>
      <c r="AU222" s="1537"/>
      <c r="AV222" s="815"/>
      <c r="AW222" s="813"/>
      <c r="AX222" s="814"/>
      <c r="AY222" s="1537"/>
      <c r="AZ222" s="815"/>
      <c r="BA222" s="813"/>
      <c r="BB222" s="816"/>
      <c r="BC222" s="757"/>
      <c r="BD222" s="815"/>
      <c r="BE222" s="813"/>
      <c r="BF222" s="757"/>
      <c r="BG222" s="815"/>
      <c r="BH222" s="815"/>
      <c r="BI222" s="815"/>
      <c r="BJ222" s="815"/>
      <c r="BK222" s="816"/>
      <c r="BL222" s="1586"/>
      <c r="BM222" s="1585"/>
      <c r="BN222" s="1586"/>
      <c r="BO222" s="1586"/>
      <c r="BP222" s="1587"/>
      <c r="BQ222" s="1484"/>
      <c r="BR222" s="734">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692">
        <f t="shared" si="2342"/>
        <v>0</v>
      </c>
      <c r="BT222" s="693">
        <f>AR211</f>
        <v>0</v>
      </c>
      <c r="BU222" s="1146">
        <f>$BU$22</f>
        <v>0</v>
      </c>
      <c r="BV222" s="694">
        <f>$BV$22</f>
        <v>0</v>
      </c>
      <c r="BW222" s="1239">
        <f>BW$22</f>
        <v>0</v>
      </c>
      <c r="BX222" s="1239">
        <f t="shared" ref="BX222:DM222" si="2462">BX$22</f>
        <v>0</v>
      </c>
      <c r="BY222" s="1239">
        <f t="shared" si="2462"/>
        <v>0</v>
      </c>
      <c r="BZ222" s="1240">
        <f t="shared" si="2462"/>
        <v>0</v>
      </c>
      <c r="CA222" s="1240">
        <f t="shared" si="2462"/>
        <v>0</v>
      </c>
      <c r="CB222" s="1241">
        <f t="shared" si="2462"/>
        <v>0</v>
      </c>
      <c r="CC222" s="1242">
        <f t="shared" si="2462"/>
        <v>0</v>
      </c>
      <c r="CD222" s="1242">
        <f t="shared" si="2462"/>
        <v>0</v>
      </c>
      <c r="CE222" s="1242">
        <f t="shared" si="2462"/>
        <v>0</v>
      </c>
      <c r="CF222" s="1242">
        <f t="shared" si="2462"/>
        <v>0</v>
      </c>
      <c r="CG222" s="1242">
        <f t="shared" si="2462"/>
        <v>0</v>
      </c>
      <c r="CH222" s="1242">
        <f t="shared" si="2462"/>
        <v>0</v>
      </c>
      <c r="CI222" s="1242">
        <f t="shared" si="2462"/>
        <v>0</v>
      </c>
      <c r="CJ222" s="1242">
        <f t="shared" si="2462"/>
        <v>0</v>
      </c>
      <c r="CK222" s="1239">
        <f t="shared" si="2462"/>
        <v>0</v>
      </c>
      <c r="CL222" s="1240">
        <f t="shared" si="2462"/>
        <v>0</v>
      </c>
      <c r="CM222" s="1241">
        <f t="shared" si="2462"/>
        <v>0</v>
      </c>
      <c r="CN222" s="1242">
        <f t="shared" si="2462"/>
        <v>0</v>
      </c>
      <c r="CO222" s="1242">
        <f t="shared" si="2462"/>
        <v>0</v>
      </c>
      <c r="CP222" s="1242">
        <f t="shared" si="2462"/>
        <v>0</v>
      </c>
      <c r="CQ222" s="1242">
        <f t="shared" si="2462"/>
        <v>0</v>
      </c>
      <c r="CR222" s="1243">
        <f t="shared" si="2462"/>
        <v>0</v>
      </c>
      <c r="CS222" s="1243">
        <f t="shared" si="2462"/>
        <v>0</v>
      </c>
      <c r="CT222" s="1243">
        <f t="shared" si="2462"/>
        <v>0</v>
      </c>
      <c r="CU222" s="1243">
        <f t="shared" si="2462"/>
        <v>0</v>
      </c>
      <c r="CV222" s="1243">
        <f t="shared" si="2462"/>
        <v>0</v>
      </c>
      <c r="CW222" s="1243">
        <f t="shared" si="2462"/>
        <v>0</v>
      </c>
      <c r="CX222" s="1243">
        <f t="shared" si="2462"/>
        <v>0</v>
      </c>
      <c r="CY222" s="1243">
        <f t="shared" si="2462"/>
        <v>0</v>
      </c>
      <c r="CZ222" s="1244">
        <f t="shared" si="2462"/>
        <v>0</v>
      </c>
      <c r="DA222" s="1244">
        <f t="shared" si="2462"/>
        <v>0</v>
      </c>
      <c r="DB222" s="1244">
        <f t="shared" si="2462"/>
        <v>0</v>
      </c>
      <c r="DC222" s="1244">
        <f t="shared" si="2462"/>
        <v>0</v>
      </c>
      <c r="DD222" s="1244">
        <f t="shared" si="2462"/>
        <v>0</v>
      </c>
      <c r="DE222" s="1244">
        <f t="shared" si="2462"/>
        <v>0</v>
      </c>
      <c r="DF222" s="1244">
        <f t="shared" si="2462"/>
        <v>0</v>
      </c>
      <c r="DG222" s="1244">
        <f t="shared" si="2462"/>
        <v>0</v>
      </c>
      <c r="DH222" s="1244">
        <f t="shared" si="2462"/>
        <v>0</v>
      </c>
      <c r="DI222" s="1244">
        <f t="shared" si="2462"/>
        <v>0</v>
      </c>
      <c r="DJ222" s="1244">
        <f t="shared" si="2462"/>
        <v>0</v>
      </c>
      <c r="DK222" s="1244">
        <f t="shared" si="2462"/>
        <v>0</v>
      </c>
      <c r="DL222" s="1244">
        <f t="shared" si="2462"/>
        <v>0</v>
      </c>
      <c r="DM222" s="1244">
        <f t="shared" si="2462"/>
        <v>0</v>
      </c>
      <c r="DN222" s="933"/>
      <c r="DT222" s="739"/>
      <c r="EM222" s="898"/>
      <c r="EN222" s="898"/>
      <c r="EO222" s="898"/>
      <c r="EP222" s="898"/>
      <c r="EQ222" s="898"/>
      <c r="ER222" s="898"/>
      <c r="ES222" s="898"/>
      <c r="ET222" s="898"/>
      <c r="EU222" s="898"/>
      <c r="EV222" s="898"/>
      <c r="EW222" s="898"/>
      <c r="EX222" s="898"/>
      <c r="EY222" s="898"/>
      <c r="EZ222" s="1348">
        <f t="shared" si="2344"/>
        <v>0</v>
      </c>
      <c r="FA222" s="1224">
        <f t="shared" si="2345"/>
        <v>0</v>
      </c>
      <c r="FB222" s="1224">
        <f t="shared" si="2346"/>
        <v>0</v>
      </c>
      <c r="FC222" s="1224">
        <f t="shared" si="2347"/>
        <v>0</v>
      </c>
      <c r="FD222" s="544">
        <f t="shared" si="2348"/>
        <v>0</v>
      </c>
      <c r="FE222" s="544">
        <f t="shared" si="2349"/>
        <v>0</v>
      </c>
      <c r="FF222" s="324">
        <f t="shared" si="2350"/>
        <v>0</v>
      </c>
      <c r="FG222" s="549">
        <f t="shared" si="2351"/>
        <v>0</v>
      </c>
      <c r="FH222" s="549">
        <f t="shared" si="2352"/>
        <v>0</v>
      </c>
      <c r="FI222" s="549">
        <f t="shared" si="2353"/>
        <v>0</v>
      </c>
      <c r="FJ222" s="549">
        <f t="shared" si="2354"/>
        <v>0</v>
      </c>
      <c r="FK222" s="549">
        <f t="shared" si="2355"/>
        <v>0</v>
      </c>
      <c r="FL222" s="549">
        <f t="shared" si="2356"/>
        <v>0</v>
      </c>
      <c r="FM222" s="549">
        <f t="shared" si="2357"/>
        <v>0</v>
      </c>
      <c r="FN222" s="549">
        <f t="shared" si="2358"/>
        <v>0</v>
      </c>
      <c r="FO222" s="1203">
        <f t="shared" si="2359"/>
        <v>0</v>
      </c>
      <c r="FP222" s="544">
        <f t="shared" si="2360"/>
        <v>0</v>
      </c>
      <c r="FQ222" s="324">
        <f t="shared" si="2361"/>
        <v>0</v>
      </c>
      <c r="FR222" s="548">
        <f t="shared" si="2362"/>
        <v>0</v>
      </c>
      <c r="FS222" s="548">
        <f t="shared" si="2363"/>
        <v>0</v>
      </c>
      <c r="FT222" s="548">
        <f t="shared" si="2434"/>
        <v>0</v>
      </c>
      <c r="FU222" s="548">
        <f t="shared" si="2364"/>
        <v>0</v>
      </c>
      <c r="FV222" s="928">
        <f t="shared" si="2365"/>
        <v>0</v>
      </c>
      <c r="FW222" s="928">
        <f t="shared" si="2366"/>
        <v>0</v>
      </c>
      <c r="FX222" s="928">
        <f t="shared" si="2367"/>
        <v>0</v>
      </c>
      <c r="FY222" s="928">
        <f t="shared" si="2368"/>
        <v>0</v>
      </c>
      <c r="FZ222" s="928">
        <f t="shared" si="2369"/>
        <v>0</v>
      </c>
      <c r="GA222" s="928">
        <f t="shared" si="2370"/>
        <v>0</v>
      </c>
      <c r="GB222" s="928">
        <f t="shared" si="2371"/>
        <v>0</v>
      </c>
      <c r="GC222" s="928">
        <f t="shared" si="2372"/>
        <v>0</v>
      </c>
      <c r="GD222" s="326">
        <f t="shared" si="2373"/>
        <v>0</v>
      </c>
      <c r="GE222" s="326">
        <f t="shared" si="2374"/>
        <v>0</v>
      </c>
      <c r="GF222" s="326">
        <f t="shared" si="2375"/>
        <v>0</v>
      </c>
      <c r="GG222" s="326">
        <f t="shared" si="2376"/>
        <v>0</v>
      </c>
      <c r="GH222" s="326">
        <f t="shared" si="2377"/>
        <v>0</v>
      </c>
      <c r="GI222" s="326">
        <f t="shared" si="2378"/>
        <v>0</v>
      </c>
      <c r="GJ222" s="326">
        <f t="shared" si="2379"/>
        <v>0</v>
      </c>
      <c r="GK222" s="326">
        <f t="shared" si="2380"/>
        <v>0</v>
      </c>
      <c r="GL222" s="326">
        <f t="shared" si="2381"/>
        <v>0</v>
      </c>
      <c r="GM222" s="326">
        <f t="shared" si="2382"/>
        <v>0</v>
      </c>
      <c r="GN222" s="326">
        <f t="shared" si="2383"/>
        <v>0</v>
      </c>
      <c r="GO222" s="326">
        <f t="shared" si="2384"/>
        <v>0</v>
      </c>
      <c r="GP222" s="326">
        <f t="shared" si="2385"/>
        <v>0</v>
      </c>
      <c r="GQ222" s="326">
        <f t="shared" si="2386"/>
        <v>0</v>
      </c>
      <c r="GR222" s="898"/>
      <c r="GS222" s="898"/>
      <c r="GT222" s="898"/>
      <c r="GU222" s="898"/>
      <c r="GV222" s="898"/>
      <c r="GW222" s="898"/>
      <c r="GX222" s="898"/>
      <c r="GY222" s="898"/>
      <c r="GZ222" s="1375"/>
      <c r="HA222" s="1225">
        <f t="shared" si="2387"/>
        <v>0</v>
      </c>
      <c r="HB222" s="1225">
        <f t="shared" si="2388"/>
        <v>0</v>
      </c>
      <c r="HC222" s="1225">
        <f t="shared" si="2389"/>
        <v>0</v>
      </c>
      <c r="HD222" s="542">
        <f t="shared" si="2390"/>
        <v>0</v>
      </c>
      <c r="HE222" s="542">
        <f t="shared" si="2391"/>
        <v>0</v>
      </c>
      <c r="HF222" s="321">
        <f t="shared" si="2392"/>
        <v>0</v>
      </c>
      <c r="HG222" s="547">
        <f t="shared" si="2393"/>
        <v>0</v>
      </c>
      <c r="HH222" s="547">
        <f t="shared" si="2394"/>
        <v>0</v>
      </c>
      <c r="HI222" s="547">
        <f t="shared" si="2395"/>
        <v>0</v>
      </c>
      <c r="HJ222" s="547">
        <f t="shared" si="2396"/>
        <v>0</v>
      </c>
      <c r="HK222" s="547">
        <f t="shared" si="2397"/>
        <v>0</v>
      </c>
      <c r="HL222" s="547">
        <f t="shared" si="2398"/>
        <v>0</v>
      </c>
      <c r="HM222" s="547">
        <f t="shared" si="2399"/>
        <v>0</v>
      </c>
      <c r="HN222" s="547">
        <f t="shared" si="2400"/>
        <v>0</v>
      </c>
      <c r="HO222" s="1225">
        <f t="shared" si="2401"/>
        <v>0</v>
      </c>
      <c r="HP222" s="542">
        <f t="shared" si="2402"/>
        <v>0</v>
      </c>
      <c r="HQ222" s="321">
        <f t="shared" si="2403"/>
        <v>0</v>
      </c>
      <c r="HR222" s="547">
        <f t="shared" si="2404"/>
        <v>0</v>
      </c>
      <c r="HS222" s="547">
        <f t="shared" si="2405"/>
        <v>0</v>
      </c>
      <c r="HT222" s="547">
        <f t="shared" si="2406"/>
        <v>0</v>
      </c>
      <c r="HU222" s="547">
        <f t="shared" si="2407"/>
        <v>0</v>
      </c>
      <c r="HV222" s="931">
        <f t="shared" si="2408"/>
        <v>0</v>
      </c>
      <c r="HW222" s="931">
        <f t="shared" si="2409"/>
        <v>0</v>
      </c>
      <c r="HX222" s="931">
        <f t="shared" si="2410"/>
        <v>0</v>
      </c>
      <c r="HY222" s="931">
        <f t="shared" si="2411"/>
        <v>0</v>
      </c>
      <c r="HZ222" s="931">
        <f t="shared" si="2412"/>
        <v>0</v>
      </c>
      <c r="IA222" s="931">
        <f t="shared" si="2413"/>
        <v>0</v>
      </c>
      <c r="IB222" s="931">
        <f t="shared" si="2414"/>
        <v>0</v>
      </c>
      <c r="IC222" s="931">
        <f t="shared" si="2415"/>
        <v>0</v>
      </c>
      <c r="ID222" s="1226">
        <f t="shared" si="2416"/>
        <v>0</v>
      </c>
      <c r="IE222" s="1226">
        <f t="shared" si="2417"/>
        <v>0</v>
      </c>
      <c r="IF222" s="1226">
        <f t="shared" si="2418"/>
        <v>0</v>
      </c>
      <c r="IG222" s="1226">
        <f t="shared" si="2419"/>
        <v>0</v>
      </c>
      <c r="IH222" s="1226">
        <f t="shared" si="2420"/>
        <v>0</v>
      </c>
      <c r="II222" s="1226">
        <f t="shared" si="2421"/>
        <v>0</v>
      </c>
      <c r="IJ222" s="1226">
        <f t="shared" si="2422"/>
        <v>0</v>
      </c>
      <c r="IK222" s="1226">
        <f t="shared" si="2423"/>
        <v>0</v>
      </c>
      <c r="IL222" s="1226">
        <f t="shared" si="2424"/>
        <v>0</v>
      </c>
      <c r="IM222" s="1226">
        <f t="shared" si="2425"/>
        <v>0</v>
      </c>
      <c r="IN222" s="1226">
        <f t="shared" si="2426"/>
        <v>0</v>
      </c>
      <c r="IO222" s="1226">
        <f t="shared" si="2427"/>
        <v>0</v>
      </c>
      <c r="IP222" s="1226">
        <f t="shared" si="2428"/>
        <v>0</v>
      </c>
      <c r="IQ222" s="1226">
        <f t="shared" si="2429"/>
        <v>0</v>
      </c>
      <c r="IR222" s="902"/>
      <c r="IS222" s="902"/>
      <c r="IT222" s="902"/>
      <c r="IU222" s="902"/>
      <c r="IV222" s="902"/>
      <c r="IW222" s="902"/>
      <c r="IX222" s="902"/>
      <c r="IY222" s="902"/>
      <c r="IZ222" s="1365"/>
      <c r="JA222" s="1231">
        <f t="shared" ref="JA222:KQ222" si="2463">SUM(BW222*$DP$22)</f>
        <v>0</v>
      </c>
      <c r="JB222" s="1231">
        <f t="shared" si="2463"/>
        <v>0</v>
      </c>
      <c r="JC222" s="1231">
        <f t="shared" si="2463"/>
        <v>0</v>
      </c>
      <c r="JD222" s="942">
        <f t="shared" si="2463"/>
        <v>0</v>
      </c>
      <c r="JE222" s="942">
        <f t="shared" si="2463"/>
        <v>0</v>
      </c>
      <c r="JF222" s="943">
        <f t="shared" si="2463"/>
        <v>0</v>
      </c>
      <c r="JG222" s="944">
        <f t="shared" si="2463"/>
        <v>0</v>
      </c>
      <c r="JH222" s="944">
        <f t="shared" si="2463"/>
        <v>0</v>
      </c>
      <c r="JI222" s="944">
        <f t="shared" si="2463"/>
        <v>0</v>
      </c>
      <c r="JJ222" s="944">
        <f t="shared" si="2463"/>
        <v>0</v>
      </c>
      <c r="JK222" s="944">
        <f t="shared" si="2463"/>
        <v>0</v>
      </c>
      <c r="JL222" s="944">
        <f t="shared" si="2463"/>
        <v>0</v>
      </c>
      <c r="JM222" s="944">
        <f t="shared" si="2463"/>
        <v>0</v>
      </c>
      <c r="JN222" s="944">
        <f t="shared" si="2463"/>
        <v>0</v>
      </c>
      <c r="JO222" s="1231">
        <f t="shared" si="2463"/>
        <v>0</v>
      </c>
      <c r="JP222" s="942">
        <f t="shared" si="2463"/>
        <v>0</v>
      </c>
      <c r="JQ222" s="943">
        <f t="shared" si="2463"/>
        <v>0</v>
      </c>
      <c r="JR222" s="944">
        <f t="shared" si="2463"/>
        <v>0</v>
      </c>
      <c r="JS222" s="944">
        <f t="shared" si="2463"/>
        <v>0</v>
      </c>
      <c r="JT222" s="944">
        <f t="shared" si="2463"/>
        <v>0</v>
      </c>
      <c r="JU222" s="944">
        <f t="shared" si="2463"/>
        <v>0</v>
      </c>
      <c r="JV222" s="945">
        <f t="shared" si="2463"/>
        <v>0</v>
      </c>
      <c r="JW222" s="945">
        <f t="shared" si="2463"/>
        <v>0</v>
      </c>
      <c r="JX222" s="945">
        <f t="shared" si="2463"/>
        <v>0</v>
      </c>
      <c r="JY222" s="945">
        <f t="shared" si="2463"/>
        <v>0</v>
      </c>
      <c r="JZ222" s="945">
        <f t="shared" si="2463"/>
        <v>0</v>
      </c>
      <c r="KA222" s="945">
        <f t="shared" si="2463"/>
        <v>0</v>
      </c>
      <c r="KB222" s="945">
        <f t="shared" si="2463"/>
        <v>0</v>
      </c>
      <c r="KC222" s="945">
        <f t="shared" si="2463"/>
        <v>0</v>
      </c>
      <c r="KD222" s="946">
        <f t="shared" si="2463"/>
        <v>0</v>
      </c>
      <c r="KE222" s="946">
        <f t="shared" si="2463"/>
        <v>0</v>
      </c>
      <c r="KF222" s="946">
        <f t="shared" si="2463"/>
        <v>0</v>
      </c>
      <c r="KG222" s="946">
        <f t="shared" si="2463"/>
        <v>0</v>
      </c>
      <c r="KH222" s="946">
        <f t="shared" si="2463"/>
        <v>0</v>
      </c>
      <c r="KI222" s="946">
        <f t="shared" si="2463"/>
        <v>0</v>
      </c>
      <c r="KJ222" s="946">
        <f t="shared" si="2463"/>
        <v>0</v>
      </c>
      <c r="KK222" s="946">
        <f t="shared" si="2463"/>
        <v>0</v>
      </c>
      <c r="KL222" s="946">
        <f t="shared" si="2463"/>
        <v>0</v>
      </c>
      <c r="KM222" s="946">
        <f t="shared" si="2463"/>
        <v>0</v>
      </c>
      <c r="KN222" s="946">
        <f t="shared" si="2463"/>
        <v>0</v>
      </c>
      <c r="KO222" s="946">
        <f t="shared" si="2463"/>
        <v>0</v>
      </c>
      <c r="KP222" s="946">
        <f t="shared" si="2463"/>
        <v>0</v>
      </c>
      <c r="KQ222" s="946">
        <f t="shared" si="2463"/>
        <v>0</v>
      </c>
      <c r="KR222" s="898"/>
      <c r="KS222" s="898"/>
      <c r="KT222" s="898"/>
      <c r="KU222" s="898"/>
      <c r="KV222" s="898"/>
      <c r="KW222" s="898"/>
      <c r="KX222" s="898"/>
      <c r="KY222" s="898"/>
      <c r="KZ222" s="1363"/>
      <c r="LA222" s="1217">
        <f t="shared" ref="LA222:MM222" si="2464">SUM(JA222/$DO$22)</f>
        <v>0</v>
      </c>
      <c r="LB222" s="1217">
        <f t="shared" si="2464"/>
        <v>0</v>
      </c>
      <c r="LC222" s="1217">
        <f t="shared" si="2464"/>
        <v>0</v>
      </c>
      <c r="LD222" s="545">
        <f t="shared" si="2464"/>
        <v>0</v>
      </c>
      <c r="LE222" s="545">
        <f t="shared" si="2464"/>
        <v>0</v>
      </c>
      <c r="LF222" s="329">
        <f t="shared" si="2464"/>
        <v>0</v>
      </c>
      <c r="LG222" s="550">
        <f t="shared" si="2464"/>
        <v>0</v>
      </c>
      <c r="LH222" s="550">
        <f t="shared" si="2464"/>
        <v>0</v>
      </c>
      <c r="LI222" s="550">
        <f t="shared" si="2464"/>
        <v>0</v>
      </c>
      <c r="LJ222" s="550">
        <f t="shared" si="2464"/>
        <v>0</v>
      </c>
      <c r="LK222" s="550">
        <f t="shared" si="2464"/>
        <v>0</v>
      </c>
      <c r="LL222" s="550">
        <f t="shared" si="2464"/>
        <v>0</v>
      </c>
      <c r="LM222" s="550">
        <f t="shared" si="2464"/>
        <v>0</v>
      </c>
      <c r="LN222" s="550">
        <f t="shared" si="2464"/>
        <v>0</v>
      </c>
      <c r="LO222" s="1217">
        <f t="shared" si="2464"/>
        <v>0</v>
      </c>
      <c r="LP222" s="1217">
        <f t="shared" si="2464"/>
        <v>0</v>
      </c>
      <c r="LQ222" s="1217">
        <f t="shared" si="2464"/>
        <v>0</v>
      </c>
      <c r="LR222" s="550">
        <f t="shared" si="2464"/>
        <v>0</v>
      </c>
      <c r="LS222" s="550">
        <f t="shared" si="2464"/>
        <v>0</v>
      </c>
      <c r="LT222" s="550">
        <f t="shared" si="2464"/>
        <v>0</v>
      </c>
      <c r="LU222" s="550">
        <f t="shared" si="2464"/>
        <v>0</v>
      </c>
      <c r="LV222" s="932">
        <f t="shared" si="2464"/>
        <v>0</v>
      </c>
      <c r="LW222" s="932">
        <f t="shared" si="2464"/>
        <v>0</v>
      </c>
      <c r="LX222" s="932">
        <f t="shared" si="2464"/>
        <v>0</v>
      </c>
      <c r="LY222" s="932">
        <f t="shared" si="2464"/>
        <v>0</v>
      </c>
      <c r="LZ222" s="932">
        <f t="shared" si="2464"/>
        <v>0</v>
      </c>
      <c r="MA222" s="932">
        <f t="shared" si="2464"/>
        <v>0</v>
      </c>
      <c r="MB222" s="932">
        <f t="shared" si="2464"/>
        <v>0</v>
      </c>
      <c r="MC222" s="932">
        <f t="shared" si="2464"/>
        <v>0</v>
      </c>
      <c r="MD222" s="932">
        <f t="shared" si="2464"/>
        <v>0</v>
      </c>
      <c r="ME222" s="327">
        <f t="shared" si="2464"/>
        <v>0</v>
      </c>
      <c r="MF222" s="327">
        <f t="shared" si="2464"/>
        <v>0</v>
      </c>
      <c r="MG222" s="327">
        <f t="shared" si="2464"/>
        <v>0</v>
      </c>
      <c r="MH222" s="327">
        <f t="shared" si="2464"/>
        <v>0</v>
      </c>
      <c r="MI222" s="327">
        <f t="shared" si="2464"/>
        <v>0</v>
      </c>
      <c r="MJ222" s="327">
        <f t="shared" si="2464"/>
        <v>0</v>
      </c>
      <c r="MK222" s="327">
        <f t="shared" si="2464"/>
        <v>0</v>
      </c>
      <c r="ML222" s="327">
        <f t="shared" si="2464"/>
        <v>0</v>
      </c>
      <c r="MM222" s="327">
        <f t="shared" si="2464"/>
        <v>0</v>
      </c>
      <c r="MN222" s="327">
        <f t="shared" ref="MN222:MP222" si="2465">SUM(KN222/$DO$22)</f>
        <v>0</v>
      </c>
      <c r="MO222" s="327">
        <f t="shared" si="2465"/>
        <v>0</v>
      </c>
      <c r="MP222" s="327">
        <f t="shared" si="2465"/>
        <v>0</v>
      </c>
      <c r="MQ222" s="327">
        <f>SUM(KQ222/$DO$22)</f>
        <v>0</v>
      </c>
    </row>
    <row r="223" spans="1:355" s="317" customFormat="1" ht="15" hidden="1" customHeight="1" outlineLevel="1" thickTop="1" thickBot="1" x14ac:dyDescent="0.3">
      <c r="A223" s="381"/>
      <c r="B223" s="1917" t="s">
        <v>961</v>
      </c>
      <c r="C223" s="1918"/>
      <c r="D223" s="656"/>
      <c r="E223" s="765"/>
      <c r="F223" s="757"/>
      <c r="G223" s="629"/>
      <c r="H223" s="630"/>
      <c r="I223" s="636"/>
      <c r="J223" s="821"/>
      <c r="K223" s="757"/>
      <c r="L223" s="878"/>
      <c r="M223" s="813"/>
      <c r="N223" s="814"/>
      <c r="O223" s="1537"/>
      <c r="P223" s="815"/>
      <c r="Q223" s="813"/>
      <c r="R223" s="814"/>
      <c r="S223" s="1537"/>
      <c r="T223" s="815"/>
      <c r="U223" s="813"/>
      <c r="V223" s="814"/>
      <c r="W223" s="1537"/>
      <c r="X223" s="815"/>
      <c r="Y223" s="813"/>
      <c r="Z223" s="814"/>
      <c r="AA223" s="1537"/>
      <c r="AB223" s="815"/>
      <c r="AC223" s="813"/>
      <c r="AD223" s="814"/>
      <c r="AE223" s="1537"/>
      <c r="AF223" s="815"/>
      <c r="AG223" s="813"/>
      <c r="AH223" s="814"/>
      <c r="AI223" s="1537"/>
      <c r="AJ223" s="815"/>
      <c r="AK223" s="813"/>
      <c r="AL223" s="814"/>
      <c r="AM223" s="1537"/>
      <c r="AN223" s="815"/>
      <c r="AO223" s="813"/>
      <c r="AP223" s="814"/>
      <c r="AQ223" s="1537"/>
      <c r="AR223" s="815"/>
      <c r="AS223" s="813"/>
      <c r="AT223" s="814"/>
      <c r="AU223" s="1537"/>
      <c r="AV223" s="815"/>
      <c r="AW223" s="813"/>
      <c r="AX223" s="814"/>
      <c r="AY223" s="1537"/>
      <c r="AZ223" s="815"/>
      <c r="BA223" s="813"/>
      <c r="BB223" s="816"/>
      <c r="BC223" s="757"/>
      <c r="BD223" s="815"/>
      <c r="BE223" s="813"/>
      <c r="BF223" s="757"/>
      <c r="BG223" s="815"/>
      <c r="BH223" s="815"/>
      <c r="BI223" s="815"/>
      <c r="BJ223" s="815"/>
      <c r="BK223" s="816"/>
      <c r="BL223" s="1586"/>
      <c r="BM223" s="1585"/>
      <c r="BN223" s="1586"/>
      <c r="BO223" s="1586"/>
      <c r="BP223" s="1587"/>
      <c r="BQ223" s="1484"/>
      <c r="BR223" s="734">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692">
        <f t="shared" ref="BS223:BS228" si="2466">SUM(HA223:IQ223)*1000</f>
        <v>0</v>
      </c>
      <c r="BT223" s="693">
        <f>AV211</f>
        <v>0</v>
      </c>
      <c r="BU223" s="1146" t="str">
        <f>$BU$23</f>
        <v>GH Ripen</v>
      </c>
      <c r="BV223" s="1160" t="str">
        <f>$BV$23</f>
        <v>Booster</v>
      </c>
      <c r="BW223" s="1239">
        <f>BW$23</f>
        <v>5.0000000000000001E-3</v>
      </c>
      <c r="BX223" s="1239">
        <f t="shared" ref="BX223:DM223" si="2467">BX$23</f>
        <v>0</v>
      </c>
      <c r="BY223" s="1239">
        <f t="shared" si="2467"/>
        <v>0</v>
      </c>
      <c r="BZ223" s="1240">
        <f t="shared" si="2467"/>
        <v>7.0000000000000007E-2</v>
      </c>
      <c r="CA223" s="1240">
        <f t="shared" si="2467"/>
        <v>0</v>
      </c>
      <c r="CB223" s="1241">
        <f t="shared" si="2467"/>
        <v>0.06</v>
      </c>
      <c r="CC223" s="1242">
        <f t="shared" si="2467"/>
        <v>0</v>
      </c>
      <c r="CD223" s="1242">
        <f t="shared" si="2467"/>
        <v>0</v>
      </c>
      <c r="CE223" s="1242">
        <f t="shared" si="2467"/>
        <v>0</v>
      </c>
      <c r="CF223" s="1242">
        <f t="shared" si="2467"/>
        <v>0</v>
      </c>
      <c r="CG223" s="1242">
        <f t="shared" si="2467"/>
        <v>0</v>
      </c>
      <c r="CH223" s="1242">
        <f t="shared" si="2467"/>
        <v>0</v>
      </c>
      <c r="CI223" s="1242">
        <f t="shared" si="2467"/>
        <v>0</v>
      </c>
      <c r="CJ223" s="1242">
        <f t="shared" si="2467"/>
        <v>0</v>
      </c>
      <c r="CK223" s="1239">
        <f t="shared" si="2467"/>
        <v>0</v>
      </c>
      <c r="CL223" s="1240">
        <f t="shared" si="2467"/>
        <v>0</v>
      </c>
      <c r="CM223" s="1241">
        <f t="shared" si="2467"/>
        <v>0</v>
      </c>
      <c r="CN223" s="1242">
        <f t="shared" si="2467"/>
        <v>2.5000000000000001E-3</v>
      </c>
      <c r="CO223" s="1242">
        <f t="shared" si="2467"/>
        <v>0</v>
      </c>
      <c r="CP223" s="1242">
        <f t="shared" si="2467"/>
        <v>3.0000000000000001E-3</v>
      </c>
      <c r="CQ223" s="1242">
        <f t="shared" si="2467"/>
        <v>0</v>
      </c>
      <c r="CR223" s="1243">
        <f t="shared" si="2467"/>
        <v>0</v>
      </c>
      <c r="CS223" s="1243">
        <f t="shared" si="2467"/>
        <v>0</v>
      </c>
      <c r="CT223" s="1243">
        <f t="shared" si="2467"/>
        <v>0</v>
      </c>
      <c r="CU223" s="1243">
        <f t="shared" si="2467"/>
        <v>0</v>
      </c>
      <c r="CV223" s="1243">
        <f t="shared" si="2467"/>
        <v>0</v>
      </c>
      <c r="CW223" s="1243">
        <f t="shared" si="2467"/>
        <v>0</v>
      </c>
      <c r="CX223" s="1243">
        <f t="shared" si="2467"/>
        <v>0</v>
      </c>
      <c r="CY223" s="1243">
        <f t="shared" si="2467"/>
        <v>7.4999999999999997E-3</v>
      </c>
      <c r="CZ223" s="1244">
        <f t="shared" si="2467"/>
        <v>0</v>
      </c>
      <c r="DA223" s="1244">
        <f t="shared" si="2467"/>
        <v>0</v>
      </c>
      <c r="DB223" s="1244">
        <f t="shared" si="2467"/>
        <v>0</v>
      </c>
      <c r="DC223" s="1244">
        <f t="shared" si="2467"/>
        <v>0</v>
      </c>
      <c r="DD223" s="1244">
        <f t="shared" si="2467"/>
        <v>0</v>
      </c>
      <c r="DE223" s="1244">
        <f t="shared" si="2467"/>
        <v>0</v>
      </c>
      <c r="DF223" s="1244">
        <f t="shared" si="2467"/>
        <v>0</v>
      </c>
      <c r="DG223" s="1244">
        <f t="shared" si="2467"/>
        <v>0</v>
      </c>
      <c r="DH223" s="1244">
        <f t="shared" si="2467"/>
        <v>0</v>
      </c>
      <c r="DI223" s="1244">
        <f t="shared" si="2467"/>
        <v>0</v>
      </c>
      <c r="DJ223" s="1244">
        <f t="shared" si="2467"/>
        <v>0</v>
      </c>
      <c r="DK223" s="1244">
        <f t="shared" si="2467"/>
        <v>0</v>
      </c>
      <c r="DL223" s="1244">
        <f t="shared" si="2467"/>
        <v>0</v>
      </c>
      <c r="DM223" s="1244">
        <f t="shared" si="2467"/>
        <v>0</v>
      </c>
      <c r="DN223" s="933"/>
      <c r="DT223" s="739"/>
      <c r="EM223" s="898"/>
      <c r="EN223" s="898"/>
      <c r="EO223" s="898"/>
      <c r="EP223" s="898"/>
      <c r="EQ223" s="898"/>
      <c r="ER223" s="898"/>
      <c r="ES223" s="898"/>
      <c r="ET223" s="898"/>
      <c r="EU223" s="898"/>
      <c r="EV223" s="898"/>
      <c r="EW223" s="898"/>
      <c r="EX223" s="898"/>
      <c r="EY223" s="898"/>
      <c r="EZ223" s="1348" t="str">
        <f t="shared" si="2344"/>
        <v>GH Ripen</v>
      </c>
      <c r="FA223" s="1224">
        <f t="shared" si="2345"/>
        <v>0</v>
      </c>
      <c r="FB223" s="1224">
        <f t="shared" si="2346"/>
        <v>0</v>
      </c>
      <c r="FC223" s="1224">
        <f t="shared" si="2347"/>
        <v>0</v>
      </c>
      <c r="FD223" s="544">
        <f t="shared" si="2348"/>
        <v>0</v>
      </c>
      <c r="FE223" s="544">
        <f t="shared" si="2349"/>
        <v>0</v>
      </c>
      <c r="FF223" s="324">
        <f t="shared" si="2350"/>
        <v>0</v>
      </c>
      <c r="FG223" s="549">
        <f t="shared" si="2351"/>
        <v>0</v>
      </c>
      <c r="FH223" s="549">
        <f t="shared" si="2352"/>
        <v>0</v>
      </c>
      <c r="FI223" s="549">
        <f t="shared" si="2353"/>
        <v>0</v>
      </c>
      <c r="FJ223" s="549">
        <f t="shared" si="2354"/>
        <v>0</v>
      </c>
      <c r="FK223" s="549">
        <f t="shared" si="2355"/>
        <v>0</v>
      </c>
      <c r="FL223" s="549">
        <f t="shared" si="2356"/>
        <v>0</v>
      </c>
      <c r="FM223" s="549">
        <f t="shared" si="2357"/>
        <v>0</v>
      </c>
      <c r="FN223" s="549">
        <f t="shared" si="2358"/>
        <v>0</v>
      </c>
      <c r="FO223" s="1203">
        <f t="shared" si="2359"/>
        <v>0</v>
      </c>
      <c r="FP223" s="544">
        <f t="shared" si="2360"/>
        <v>0</v>
      </c>
      <c r="FQ223" s="324">
        <f t="shared" si="2361"/>
        <v>0</v>
      </c>
      <c r="FR223" s="548">
        <f t="shared" si="2362"/>
        <v>0</v>
      </c>
      <c r="FS223" s="548">
        <f t="shared" si="2363"/>
        <v>0</v>
      </c>
      <c r="FT223" s="548">
        <f t="shared" si="2434"/>
        <v>0</v>
      </c>
      <c r="FU223" s="548">
        <f t="shared" si="2364"/>
        <v>0</v>
      </c>
      <c r="FV223" s="928">
        <f t="shared" si="2365"/>
        <v>0</v>
      </c>
      <c r="FW223" s="928">
        <f t="shared" si="2366"/>
        <v>0</v>
      </c>
      <c r="FX223" s="928">
        <f t="shared" si="2367"/>
        <v>0</v>
      </c>
      <c r="FY223" s="928">
        <f t="shared" si="2368"/>
        <v>0</v>
      </c>
      <c r="FZ223" s="928">
        <f t="shared" si="2369"/>
        <v>0</v>
      </c>
      <c r="GA223" s="928">
        <f t="shared" si="2370"/>
        <v>0</v>
      </c>
      <c r="GB223" s="928">
        <f t="shared" si="2371"/>
        <v>0</v>
      </c>
      <c r="GC223" s="928">
        <f t="shared" si="2372"/>
        <v>0</v>
      </c>
      <c r="GD223" s="326">
        <f t="shared" si="2373"/>
        <v>0</v>
      </c>
      <c r="GE223" s="326">
        <f t="shared" si="2374"/>
        <v>0</v>
      </c>
      <c r="GF223" s="326">
        <f t="shared" si="2375"/>
        <v>0</v>
      </c>
      <c r="GG223" s="326">
        <f t="shared" si="2376"/>
        <v>0</v>
      </c>
      <c r="GH223" s="326">
        <f t="shared" si="2377"/>
        <v>0</v>
      </c>
      <c r="GI223" s="326">
        <f t="shared" si="2378"/>
        <v>0</v>
      </c>
      <c r="GJ223" s="326">
        <f t="shared" si="2379"/>
        <v>0</v>
      </c>
      <c r="GK223" s="326">
        <f t="shared" si="2380"/>
        <v>0</v>
      </c>
      <c r="GL223" s="326">
        <f t="shared" si="2381"/>
        <v>0</v>
      </c>
      <c r="GM223" s="326">
        <f t="shared" si="2382"/>
        <v>0</v>
      </c>
      <c r="GN223" s="326">
        <f t="shared" si="2383"/>
        <v>0</v>
      </c>
      <c r="GO223" s="326">
        <f t="shared" si="2384"/>
        <v>0</v>
      </c>
      <c r="GP223" s="326">
        <f t="shared" si="2385"/>
        <v>0</v>
      </c>
      <c r="GQ223" s="326">
        <f t="shared" si="2386"/>
        <v>0</v>
      </c>
      <c r="GR223" s="898"/>
      <c r="GS223" s="898"/>
      <c r="GT223" s="898"/>
      <c r="GU223" s="898"/>
      <c r="GV223" s="898"/>
      <c r="GW223" s="898"/>
      <c r="GX223" s="898"/>
      <c r="GY223" s="898"/>
      <c r="GZ223" s="1375"/>
      <c r="HA223" s="1225">
        <f t="shared" si="2387"/>
        <v>0</v>
      </c>
      <c r="HB223" s="1225">
        <f t="shared" si="2388"/>
        <v>0</v>
      </c>
      <c r="HC223" s="1225">
        <f t="shared" si="2389"/>
        <v>0</v>
      </c>
      <c r="HD223" s="542">
        <f t="shared" si="2390"/>
        <v>0</v>
      </c>
      <c r="HE223" s="542">
        <f t="shared" si="2391"/>
        <v>0</v>
      </c>
      <c r="HF223" s="321">
        <f t="shared" si="2392"/>
        <v>0</v>
      </c>
      <c r="HG223" s="547">
        <f t="shared" si="2393"/>
        <v>0</v>
      </c>
      <c r="HH223" s="547">
        <f t="shared" si="2394"/>
        <v>0</v>
      </c>
      <c r="HI223" s="547">
        <f t="shared" si="2395"/>
        <v>0</v>
      </c>
      <c r="HJ223" s="547">
        <f t="shared" si="2396"/>
        <v>0</v>
      </c>
      <c r="HK223" s="547">
        <f t="shared" si="2397"/>
        <v>0</v>
      </c>
      <c r="HL223" s="547">
        <f t="shared" si="2398"/>
        <v>0</v>
      </c>
      <c r="HM223" s="547">
        <f t="shared" si="2399"/>
        <v>0</v>
      </c>
      <c r="HN223" s="547">
        <f t="shared" si="2400"/>
        <v>0</v>
      </c>
      <c r="HO223" s="1225">
        <f t="shared" si="2401"/>
        <v>0</v>
      </c>
      <c r="HP223" s="542">
        <f t="shared" si="2402"/>
        <v>0</v>
      </c>
      <c r="HQ223" s="321">
        <f t="shared" si="2403"/>
        <v>0</v>
      </c>
      <c r="HR223" s="547">
        <f t="shared" si="2404"/>
        <v>0</v>
      </c>
      <c r="HS223" s="547">
        <f t="shared" si="2405"/>
        <v>0</v>
      </c>
      <c r="HT223" s="547">
        <f t="shared" si="2406"/>
        <v>0</v>
      </c>
      <c r="HU223" s="547">
        <f t="shared" si="2407"/>
        <v>0</v>
      </c>
      <c r="HV223" s="931">
        <f t="shared" si="2408"/>
        <v>0</v>
      </c>
      <c r="HW223" s="931">
        <f t="shared" si="2409"/>
        <v>0</v>
      </c>
      <c r="HX223" s="931">
        <f t="shared" si="2410"/>
        <v>0</v>
      </c>
      <c r="HY223" s="931">
        <f t="shared" si="2411"/>
        <v>0</v>
      </c>
      <c r="HZ223" s="931">
        <f t="shared" si="2412"/>
        <v>0</v>
      </c>
      <c r="IA223" s="931">
        <f t="shared" si="2413"/>
        <v>0</v>
      </c>
      <c r="IB223" s="931">
        <f t="shared" si="2414"/>
        <v>0</v>
      </c>
      <c r="IC223" s="931">
        <f t="shared" si="2415"/>
        <v>0</v>
      </c>
      <c r="ID223" s="1226">
        <f t="shared" si="2416"/>
        <v>0</v>
      </c>
      <c r="IE223" s="1226">
        <f t="shared" si="2417"/>
        <v>0</v>
      </c>
      <c r="IF223" s="1226">
        <f t="shared" si="2418"/>
        <v>0</v>
      </c>
      <c r="IG223" s="1226">
        <f t="shared" si="2419"/>
        <v>0</v>
      </c>
      <c r="IH223" s="1226">
        <f t="shared" si="2420"/>
        <v>0</v>
      </c>
      <c r="II223" s="1226">
        <f t="shared" si="2421"/>
        <v>0</v>
      </c>
      <c r="IJ223" s="1226">
        <f t="shared" si="2422"/>
        <v>0</v>
      </c>
      <c r="IK223" s="1226">
        <f t="shared" si="2423"/>
        <v>0</v>
      </c>
      <c r="IL223" s="1226">
        <f t="shared" si="2424"/>
        <v>0</v>
      </c>
      <c r="IM223" s="1226">
        <f t="shared" si="2425"/>
        <v>0</v>
      </c>
      <c r="IN223" s="1226">
        <f t="shared" si="2426"/>
        <v>0</v>
      </c>
      <c r="IO223" s="1226">
        <f t="shared" si="2427"/>
        <v>0</v>
      </c>
      <c r="IP223" s="1226">
        <f t="shared" si="2428"/>
        <v>0</v>
      </c>
      <c r="IQ223" s="1226">
        <f t="shared" si="2429"/>
        <v>0</v>
      </c>
      <c r="IR223" s="902"/>
      <c r="IS223" s="902"/>
      <c r="IT223" s="902"/>
      <c r="IU223" s="902"/>
      <c r="IV223" s="902"/>
      <c r="IW223" s="902"/>
      <c r="IX223" s="902"/>
      <c r="IY223" s="902"/>
      <c r="IZ223" s="1365"/>
      <c r="JA223" s="1231">
        <f t="shared" ref="JA223:KQ223" si="2468">SUM(BW223*$DP$23)</f>
        <v>5.45</v>
      </c>
      <c r="JB223" s="1231">
        <f t="shared" si="2468"/>
        <v>0</v>
      </c>
      <c r="JC223" s="1231">
        <f t="shared" si="2468"/>
        <v>0</v>
      </c>
      <c r="JD223" s="942">
        <f t="shared" si="2468"/>
        <v>76.300000000000011</v>
      </c>
      <c r="JE223" s="942">
        <f t="shared" si="2468"/>
        <v>0</v>
      </c>
      <c r="JF223" s="943">
        <f t="shared" si="2468"/>
        <v>65.399999999999991</v>
      </c>
      <c r="JG223" s="944">
        <f t="shared" si="2468"/>
        <v>0</v>
      </c>
      <c r="JH223" s="944">
        <f t="shared" si="2468"/>
        <v>0</v>
      </c>
      <c r="JI223" s="944">
        <f t="shared" si="2468"/>
        <v>0</v>
      </c>
      <c r="JJ223" s="944">
        <f t="shared" si="2468"/>
        <v>0</v>
      </c>
      <c r="JK223" s="944">
        <f t="shared" si="2468"/>
        <v>0</v>
      </c>
      <c r="JL223" s="944">
        <f t="shared" si="2468"/>
        <v>0</v>
      </c>
      <c r="JM223" s="944">
        <f t="shared" si="2468"/>
        <v>0</v>
      </c>
      <c r="JN223" s="944">
        <f t="shared" si="2468"/>
        <v>0</v>
      </c>
      <c r="JO223" s="1231">
        <f t="shared" si="2468"/>
        <v>0</v>
      </c>
      <c r="JP223" s="942">
        <f t="shared" si="2468"/>
        <v>0</v>
      </c>
      <c r="JQ223" s="943">
        <f t="shared" si="2468"/>
        <v>0</v>
      </c>
      <c r="JR223" s="944">
        <f t="shared" si="2468"/>
        <v>2.7250000000000001</v>
      </c>
      <c r="JS223" s="944">
        <f t="shared" si="2468"/>
        <v>0</v>
      </c>
      <c r="JT223" s="944">
        <f t="shared" si="2468"/>
        <v>3.27</v>
      </c>
      <c r="JU223" s="944">
        <f t="shared" si="2468"/>
        <v>0</v>
      </c>
      <c r="JV223" s="945">
        <f t="shared" si="2468"/>
        <v>0</v>
      </c>
      <c r="JW223" s="945">
        <f t="shared" si="2468"/>
        <v>0</v>
      </c>
      <c r="JX223" s="945">
        <f t="shared" si="2468"/>
        <v>0</v>
      </c>
      <c r="JY223" s="945">
        <f t="shared" si="2468"/>
        <v>0</v>
      </c>
      <c r="JZ223" s="945">
        <f t="shared" si="2468"/>
        <v>0</v>
      </c>
      <c r="KA223" s="945">
        <f t="shared" si="2468"/>
        <v>0</v>
      </c>
      <c r="KB223" s="945">
        <f t="shared" si="2468"/>
        <v>0</v>
      </c>
      <c r="KC223" s="945">
        <f t="shared" si="2468"/>
        <v>8.1749999999999989</v>
      </c>
      <c r="KD223" s="946">
        <f t="shared" si="2468"/>
        <v>0</v>
      </c>
      <c r="KE223" s="946">
        <f t="shared" si="2468"/>
        <v>0</v>
      </c>
      <c r="KF223" s="946">
        <f t="shared" si="2468"/>
        <v>0</v>
      </c>
      <c r="KG223" s="946">
        <f t="shared" si="2468"/>
        <v>0</v>
      </c>
      <c r="KH223" s="946">
        <f t="shared" si="2468"/>
        <v>0</v>
      </c>
      <c r="KI223" s="946">
        <f t="shared" si="2468"/>
        <v>0</v>
      </c>
      <c r="KJ223" s="946">
        <f t="shared" si="2468"/>
        <v>0</v>
      </c>
      <c r="KK223" s="946">
        <f t="shared" si="2468"/>
        <v>0</v>
      </c>
      <c r="KL223" s="946">
        <f t="shared" si="2468"/>
        <v>0</v>
      </c>
      <c r="KM223" s="946">
        <f t="shared" si="2468"/>
        <v>0</v>
      </c>
      <c r="KN223" s="946">
        <f t="shared" si="2468"/>
        <v>0</v>
      </c>
      <c r="KO223" s="946">
        <f t="shared" si="2468"/>
        <v>0</v>
      </c>
      <c r="KP223" s="946">
        <f t="shared" si="2468"/>
        <v>0</v>
      </c>
      <c r="KQ223" s="946">
        <f t="shared" si="2468"/>
        <v>0</v>
      </c>
      <c r="KR223" s="898"/>
      <c r="KS223" s="898"/>
      <c r="KT223" s="898"/>
      <c r="KU223" s="898"/>
      <c r="KV223" s="898"/>
      <c r="KW223" s="898"/>
      <c r="KX223" s="898"/>
      <c r="KY223" s="898"/>
      <c r="KZ223" s="1363"/>
      <c r="LA223" s="1217">
        <f t="shared" ref="LA223:MM223" si="2469">SUM(JA223/$DO$23)</f>
        <v>5.7610993657505292</v>
      </c>
      <c r="LB223" s="1217">
        <f t="shared" si="2469"/>
        <v>0</v>
      </c>
      <c r="LC223" s="1217">
        <f t="shared" si="2469"/>
        <v>0</v>
      </c>
      <c r="LD223" s="545">
        <f t="shared" si="2469"/>
        <v>80.655391120507417</v>
      </c>
      <c r="LE223" s="545">
        <f t="shared" si="2469"/>
        <v>0</v>
      </c>
      <c r="LF223" s="329">
        <f t="shared" si="2469"/>
        <v>69.133192389006339</v>
      </c>
      <c r="LG223" s="550">
        <f t="shared" si="2469"/>
        <v>0</v>
      </c>
      <c r="LH223" s="550">
        <f t="shared" si="2469"/>
        <v>0</v>
      </c>
      <c r="LI223" s="550">
        <f t="shared" si="2469"/>
        <v>0</v>
      </c>
      <c r="LJ223" s="550">
        <f t="shared" si="2469"/>
        <v>0</v>
      </c>
      <c r="LK223" s="550">
        <f t="shared" si="2469"/>
        <v>0</v>
      </c>
      <c r="LL223" s="550">
        <f t="shared" si="2469"/>
        <v>0</v>
      </c>
      <c r="LM223" s="550">
        <f t="shared" si="2469"/>
        <v>0</v>
      </c>
      <c r="LN223" s="550">
        <f t="shared" si="2469"/>
        <v>0</v>
      </c>
      <c r="LO223" s="1217">
        <f t="shared" si="2469"/>
        <v>0</v>
      </c>
      <c r="LP223" s="1217">
        <f t="shared" si="2469"/>
        <v>0</v>
      </c>
      <c r="LQ223" s="1217">
        <f t="shared" si="2469"/>
        <v>0</v>
      </c>
      <c r="LR223" s="550">
        <f t="shared" si="2469"/>
        <v>2.8805496828752646</v>
      </c>
      <c r="LS223" s="550">
        <f t="shared" si="2469"/>
        <v>0</v>
      </c>
      <c r="LT223" s="550">
        <f t="shared" si="2469"/>
        <v>3.4566596194503174</v>
      </c>
      <c r="LU223" s="550">
        <f t="shared" si="2469"/>
        <v>0</v>
      </c>
      <c r="LV223" s="932">
        <f t="shared" si="2469"/>
        <v>0</v>
      </c>
      <c r="LW223" s="932">
        <f t="shared" si="2469"/>
        <v>0</v>
      </c>
      <c r="LX223" s="932">
        <f t="shared" si="2469"/>
        <v>0</v>
      </c>
      <c r="LY223" s="932">
        <f t="shared" si="2469"/>
        <v>0</v>
      </c>
      <c r="LZ223" s="932">
        <f t="shared" si="2469"/>
        <v>0</v>
      </c>
      <c r="MA223" s="932">
        <f t="shared" si="2469"/>
        <v>0</v>
      </c>
      <c r="MB223" s="932">
        <f t="shared" si="2469"/>
        <v>0</v>
      </c>
      <c r="MC223" s="932">
        <f t="shared" si="2469"/>
        <v>8.6416490486257924</v>
      </c>
      <c r="MD223" s="932">
        <f t="shared" si="2469"/>
        <v>0</v>
      </c>
      <c r="ME223" s="327">
        <f t="shared" si="2469"/>
        <v>0</v>
      </c>
      <c r="MF223" s="327">
        <f t="shared" si="2469"/>
        <v>0</v>
      </c>
      <c r="MG223" s="327">
        <f t="shared" si="2469"/>
        <v>0</v>
      </c>
      <c r="MH223" s="327">
        <f t="shared" si="2469"/>
        <v>0</v>
      </c>
      <c r="MI223" s="327">
        <f t="shared" si="2469"/>
        <v>0</v>
      </c>
      <c r="MJ223" s="327">
        <f t="shared" si="2469"/>
        <v>0</v>
      </c>
      <c r="MK223" s="327">
        <f t="shared" si="2469"/>
        <v>0</v>
      </c>
      <c r="ML223" s="327">
        <f t="shared" si="2469"/>
        <v>0</v>
      </c>
      <c r="MM223" s="327">
        <f t="shared" si="2469"/>
        <v>0</v>
      </c>
      <c r="MN223" s="327">
        <f t="shared" ref="MN223:MP223" si="2470">SUM(KN223/$DO$23)</f>
        <v>0</v>
      </c>
      <c r="MO223" s="327">
        <f t="shared" si="2470"/>
        <v>0</v>
      </c>
      <c r="MP223" s="327">
        <f t="shared" si="2470"/>
        <v>0</v>
      </c>
      <c r="MQ223" s="327">
        <f>SUM(KQ223/$DO$23)</f>
        <v>0</v>
      </c>
    </row>
    <row r="224" spans="1:355" s="317" customFormat="1" ht="15" hidden="1" customHeight="1" outlineLevel="1" thickTop="1" thickBot="1" x14ac:dyDescent="0.3">
      <c r="A224" s="381"/>
      <c r="B224" s="1919" t="s">
        <v>960</v>
      </c>
      <c r="C224" s="1920"/>
      <c r="D224" s="655"/>
      <c r="E224" s="770"/>
      <c r="F224" s="757"/>
      <c r="G224" s="638"/>
      <c r="H224" s="627"/>
      <c r="I224" s="639"/>
      <c r="J224" s="770"/>
      <c r="K224" s="757"/>
      <c r="L224" s="878"/>
      <c r="M224" s="813"/>
      <c r="N224" s="814"/>
      <c r="O224" s="1537"/>
      <c r="P224" s="815"/>
      <c r="Q224" s="813"/>
      <c r="R224" s="814"/>
      <c r="S224" s="1537"/>
      <c r="T224" s="815"/>
      <c r="U224" s="813"/>
      <c r="V224" s="814"/>
      <c r="W224" s="1537"/>
      <c r="X224" s="815"/>
      <c r="Y224" s="813"/>
      <c r="Z224" s="814"/>
      <c r="AA224" s="1537"/>
      <c r="AB224" s="815"/>
      <c r="AC224" s="813"/>
      <c r="AD224" s="814"/>
      <c r="AE224" s="1537"/>
      <c r="AF224" s="815"/>
      <c r="AG224" s="813"/>
      <c r="AH224" s="814"/>
      <c r="AI224" s="1537"/>
      <c r="AJ224" s="815"/>
      <c r="AK224" s="813"/>
      <c r="AL224" s="814"/>
      <c r="AM224" s="1537"/>
      <c r="AN224" s="815"/>
      <c r="AO224" s="813"/>
      <c r="AP224" s="814"/>
      <c r="AQ224" s="1537"/>
      <c r="AR224" s="815"/>
      <c r="AS224" s="813"/>
      <c r="AT224" s="814"/>
      <c r="AU224" s="1537"/>
      <c r="AV224" s="815"/>
      <c r="AW224" s="813"/>
      <c r="AX224" s="814"/>
      <c r="AY224" s="1537"/>
      <c r="AZ224" s="815"/>
      <c r="BA224" s="813"/>
      <c r="BB224" s="816"/>
      <c r="BC224" s="757"/>
      <c r="BD224" s="815"/>
      <c r="BE224" s="813"/>
      <c r="BF224" s="757"/>
      <c r="BG224" s="815"/>
      <c r="BH224" s="815"/>
      <c r="BI224" s="815"/>
      <c r="BJ224" s="815"/>
      <c r="BK224" s="816"/>
      <c r="BL224" s="1586"/>
      <c r="BM224" s="1586"/>
      <c r="BN224" s="1586"/>
      <c r="BO224" s="1586"/>
      <c r="BP224" s="1587"/>
      <c r="BQ224" s="1484"/>
      <c r="BR224" s="734">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62.591545574636726</v>
      </c>
      <c r="BS224" s="692">
        <f t="shared" si="2466"/>
        <v>62.591545574636712</v>
      </c>
      <c r="BT224" s="693">
        <f>AV212</f>
        <v>0.5</v>
      </c>
      <c r="BU224" s="1146" t="str">
        <f>$BU$24</f>
        <v>KoolBloom (Dry)</v>
      </c>
      <c r="BV224" s="695" t="str">
        <f>$BV$24</f>
        <v>Booster</v>
      </c>
      <c r="BW224" s="1239">
        <f>BW$24</f>
        <v>0.02</v>
      </c>
      <c r="BX224" s="1239">
        <f t="shared" ref="BX224:DM224" si="2471">BX$24</f>
        <v>0</v>
      </c>
      <c r="BY224" s="1239">
        <f t="shared" si="2471"/>
        <v>0</v>
      </c>
      <c r="BZ224" s="1240">
        <f t="shared" si="2471"/>
        <v>0.45</v>
      </c>
      <c r="CA224" s="1240">
        <f t="shared" si="2471"/>
        <v>0</v>
      </c>
      <c r="CB224" s="1241">
        <f t="shared" si="2471"/>
        <v>0.28000000000000003</v>
      </c>
      <c r="CC224" s="1242">
        <f t="shared" si="2471"/>
        <v>0</v>
      </c>
      <c r="CD224" s="1242">
        <f t="shared" si="2471"/>
        <v>0</v>
      </c>
      <c r="CE224" s="1242">
        <f t="shared" si="2471"/>
        <v>0</v>
      </c>
      <c r="CF224" s="1242">
        <f t="shared" si="2471"/>
        <v>0</v>
      </c>
      <c r="CG224" s="1242">
        <f t="shared" si="2471"/>
        <v>0</v>
      </c>
      <c r="CH224" s="1242">
        <f t="shared" si="2471"/>
        <v>0</v>
      </c>
      <c r="CI224" s="1242">
        <f t="shared" si="2471"/>
        <v>0</v>
      </c>
      <c r="CJ224" s="1242">
        <f t="shared" si="2471"/>
        <v>0</v>
      </c>
      <c r="CK224" s="1239">
        <f t="shared" si="2471"/>
        <v>0</v>
      </c>
      <c r="CL224" s="1240">
        <f t="shared" si="2471"/>
        <v>0</v>
      </c>
      <c r="CM224" s="1241">
        <f t="shared" si="2471"/>
        <v>0</v>
      </c>
      <c r="CN224" s="1242">
        <f t="shared" si="2471"/>
        <v>0.01</v>
      </c>
      <c r="CO224" s="1242">
        <f t="shared" si="2471"/>
        <v>0</v>
      </c>
      <c r="CP224" s="1242">
        <f t="shared" si="2471"/>
        <v>1.4999999999999999E-2</v>
      </c>
      <c r="CQ224" s="1242">
        <f t="shared" si="2471"/>
        <v>0</v>
      </c>
      <c r="CR224" s="1243">
        <f t="shared" si="2471"/>
        <v>0</v>
      </c>
      <c r="CS224" s="1243">
        <f t="shared" si="2471"/>
        <v>0</v>
      </c>
      <c r="CT224" s="1243">
        <f t="shared" si="2471"/>
        <v>0</v>
      </c>
      <c r="CU224" s="1243">
        <f t="shared" si="2471"/>
        <v>1.0000000000000001E-5</v>
      </c>
      <c r="CV224" s="1243">
        <f t="shared" si="2471"/>
        <v>0</v>
      </c>
      <c r="CW224" s="1243">
        <f t="shared" si="2471"/>
        <v>0</v>
      </c>
      <c r="CX224" s="1243">
        <f t="shared" si="2471"/>
        <v>0</v>
      </c>
      <c r="CY224" s="1243">
        <f t="shared" si="2471"/>
        <v>0</v>
      </c>
      <c r="CZ224" s="1244">
        <f t="shared" si="2471"/>
        <v>0</v>
      </c>
      <c r="DA224" s="1244">
        <f t="shared" si="2471"/>
        <v>0</v>
      </c>
      <c r="DB224" s="1244">
        <f t="shared" si="2471"/>
        <v>0</v>
      </c>
      <c r="DC224" s="1244">
        <f t="shared" si="2471"/>
        <v>0</v>
      </c>
      <c r="DD224" s="1244">
        <f t="shared" si="2471"/>
        <v>0</v>
      </c>
      <c r="DE224" s="1244">
        <f t="shared" si="2471"/>
        <v>0</v>
      </c>
      <c r="DF224" s="1244">
        <f t="shared" si="2471"/>
        <v>0</v>
      </c>
      <c r="DG224" s="1244">
        <f t="shared" si="2471"/>
        <v>0</v>
      </c>
      <c r="DH224" s="1244">
        <f t="shared" si="2471"/>
        <v>0</v>
      </c>
      <c r="DI224" s="1244">
        <f t="shared" si="2471"/>
        <v>0</v>
      </c>
      <c r="DJ224" s="1244">
        <f t="shared" si="2471"/>
        <v>0</v>
      </c>
      <c r="DK224" s="1244">
        <f t="shared" si="2471"/>
        <v>0</v>
      </c>
      <c r="DL224" s="1244">
        <f t="shared" si="2471"/>
        <v>0</v>
      </c>
      <c r="DM224" s="1244">
        <f t="shared" si="2471"/>
        <v>0</v>
      </c>
      <c r="DN224" s="933"/>
      <c r="DT224" s="739"/>
      <c r="EM224" s="898"/>
      <c r="EN224" s="898"/>
      <c r="EO224" s="898"/>
      <c r="EP224" s="898"/>
      <c r="EQ224" s="898"/>
      <c r="ER224" s="898"/>
      <c r="ES224" s="898"/>
      <c r="ET224" s="898"/>
      <c r="EU224" s="898"/>
      <c r="EV224" s="898"/>
      <c r="EW224" s="898"/>
      <c r="EX224" s="898"/>
      <c r="EY224" s="898"/>
      <c r="EZ224" s="1348" t="str">
        <f t="shared" si="2344"/>
        <v>KoolBloom (Dry)</v>
      </c>
      <c r="FA224" s="1224">
        <f t="shared" si="2345"/>
        <v>0.01</v>
      </c>
      <c r="FB224" s="1224">
        <f t="shared" si="2346"/>
        <v>0</v>
      </c>
      <c r="FC224" s="1224">
        <f t="shared" si="2347"/>
        <v>0</v>
      </c>
      <c r="FD224" s="544">
        <f t="shared" si="2348"/>
        <v>9.819E-2</v>
      </c>
      <c r="FE224" s="544">
        <f t="shared" si="2349"/>
        <v>0</v>
      </c>
      <c r="FF224" s="324">
        <f t="shared" si="2350"/>
        <v>0.116214</v>
      </c>
      <c r="FG224" s="549">
        <f t="shared" si="2351"/>
        <v>0</v>
      </c>
      <c r="FH224" s="549">
        <f t="shared" si="2352"/>
        <v>0</v>
      </c>
      <c r="FI224" s="549">
        <f t="shared" si="2353"/>
        <v>0</v>
      </c>
      <c r="FJ224" s="549">
        <f t="shared" si="2354"/>
        <v>0</v>
      </c>
      <c r="FK224" s="549">
        <f t="shared" si="2355"/>
        <v>0</v>
      </c>
      <c r="FL224" s="549">
        <f t="shared" si="2356"/>
        <v>0</v>
      </c>
      <c r="FM224" s="549">
        <f t="shared" si="2357"/>
        <v>0</v>
      </c>
      <c r="FN224" s="549">
        <f t="shared" si="2358"/>
        <v>0</v>
      </c>
      <c r="FO224" s="1203">
        <f t="shared" si="2359"/>
        <v>0.01</v>
      </c>
      <c r="FP224" s="544">
        <f t="shared" si="2360"/>
        <v>9.819E-2</v>
      </c>
      <c r="FQ224" s="324">
        <f t="shared" si="2361"/>
        <v>0.116214</v>
      </c>
      <c r="FR224" s="548">
        <f t="shared" si="2362"/>
        <v>5.0000000000000001E-3</v>
      </c>
      <c r="FS224" s="548">
        <f t="shared" si="2363"/>
        <v>0</v>
      </c>
      <c r="FT224" s="548">
        <f t="shared" si="2434"/>
        <v>7.4999999999999997E-3</v>
      </c>
      <c r="FU224" s="548">
        <f t="shared" si="2364"/>
        <v>0</v>
      </c>
      <c r="FV224" s="928">
        <f t="shared" si="2365"/>
        <v>0</v>
      </c>
      <c r="FW224" s="928">
        <f t="shared" si="2366"/>
        <v>0</v>
      </c>
      <c r="FX224" s="928">
        <f t="shared" si="2367"/>
        <v>0</v>
      </c>
      <c r="FY224" s="928">
        <f t="shared" si="2368"/>
        <v>5.0000000000000004E-6</v>
      </c>
      <c r="FZ224" s="928">
        <f t="shared" si="2369"/>
        <v>0</v>
      </c>
      <c r="GA224" s="928">
        <f t="shared" si="2370"/>
        <v>0</v>
      </c>
      <c r="GB224" s="928">
        <f t="shared" si="2371"/>
        <v>0</v>
      </c>
      <c r="GC224" s="928">
        <f t="shared" si="2372"/>
        <v>0</v>
      </c>
      <c r="GD224" s="326">
        <f t="shared" si="2373"/>
        <v>0</v>
      </c>
      <c r="GE224" s="326">
        <f t="shared" si="2374"/>
        <v>0</v>
      </c>
      <c r="GF224" s="326">
        <f t="shared" si="2375"/>
        <v>0</v>
      </c>
      <c r="GG224" s="326">
        <f t="shared" si="2376"/>
        <v>0</v>
      </c>
      <c r="GH224" s="326">
        <f t="shared" si="2377"/>
        <v>0</v>
      </c>
      <c r="GI224" s="326">
        <f t="shared" si="2378"/>
        <v>0</v>
      </c>
      <c r="GJ224" s="326">
        <f t="shared" si="2379"/>
        <v>0</v>
      </c>
      <c r="GK224" s="326">
        <f t="shared" si="2380"/>
        <v>0</v>
      </c>
      <c r="GL224" s="326">
        <f t="shared" si="2381"/>
        <v>0</v>
      </c>
      <c r="GM224" s="326">
        <f t="shared" si="2382"/>
        <v>0</v>
      </c>
      <c r="GN224" s="326">
        <f t="shared" si="2383"/>
        <v>0</v>
      </c>
      <c r="GO224" s="326">
        <f t="shared" si="2384"/>
        <v>0</v>
      </c>
      <c r="GP224" s="326">
        <f t="shared" si="2385"/>
        <v>0</v>
      </c>
      <c r="GQ224" s="326">
        <f t="shared" si="2386"/>
        <v>0</v>
      </c>
      <c r="GR224" s="898"/>
      <c r="GS224" s="898"/>
      <c r="GT224" s="898"/>
      <c r="GU224" s="898"/>
      <c r="GV224" s="898"/>
      <c r="GW224" s="898"/>
      <c r="GX224" s="898"/>
      <c r="GY224" s="898"/>
      <c r="GZ224" s="1375"/>
      <c r="HA224" s="1225">
        <f t="shared" si="2387"/>
        <v>2.6420079260237781E-3</v>
      </c>
      <c r="HB224" s="1225">
        <f t="shared" si="2388"/>
        <v>0</v>
      </c>
      <c r="HC224" s="1225">
        <f t="shared" si="2389"/>
        <v>0</v>
      </c>
      <c r="HD224" s="542">
        <f t="shared" si="2390"/>
        <v>2.5941875825627476E-2</v>
      </c>
      <c r="HE224" s="542">
        <f t="shared" si="2391"/>
        <v>0</v>
      </c>
      <c r="HF224" s="321">
        <f t="shared" si="2392"/>
        <v>3.070383091149273E-2</v>
      </c>
      <c r="HG224" s="547">
        <f t="shared" si="2393"/>
        <v>0</v>
      </c>
      <c r="HH224" s="547">
        <f t="shared" si="2394"/>
        <v>0</v>
      </c>
      <c r="HI224" s="547">
        <f t="shared" si="2395"/>
        <v>0</v>
      </c>
      <c r="HJ224" s="547">
        <f t="shared" si="2396"/>
        <v>0</v>
      </c>
      <c r="HK224" s="547">
        <f t="shared" si="2397"/>
        <v>0</v>
      </c>
      <c r="HL224" s="547">
        <f t="shared" si="2398"/>
        <v>0</v>
      </c>
      <c r="HM224" s="547">
        <f t="shared" si="2399"/>
        <v>0</v>
      </c>
      <c r="HN224" s="547">
        <f t="shared" si="2400"/>
        <v>0</v>
      </c>
      <c r="HO224" s="1225">
        <f t="shared" si="2401"/>
        <v>0</v>
      </c>
      <c r="HP224" s="542">
        <f t="shared" si="2402"/>
        <v>0</v>
      </c>
      <c r="HQ224" s="321">
        <f t="shared" si="2403"/>
        <v>0</v>
      </c>
      <c r="HR224" s="547">
        <f t="shared" si="2404"/>
        <v>1.321003963011889E-3</v>
      </c>
      <c r="HS224" s="547">
        <f t="shared" si="2405"/>
        <v>0</v>
      </c>
      <c r="HT224" s="547">
        <f t="shared" si="2406"/>
        <v>1.9815059445178335E-3</v>
      </c>
      <c r="HU224" s="547">
        <f t="shared" si="2407"/>
        <v>0</v>
      </c>
      <c r="HV224" s="931">
        <f t="shared" si="2408"/>
        <v>0</v>
      </c>
      <c r="HW224" s="931">
        <f t="shared" si="2409"/>
        <v>0</v>
      </c>
      <c r="HX224" s="931">
        <f t="shared" si="2410"/>
        <v>0</v>
      </c>
      <c r="HY224" s="931">
        <f t="shared" si="2411"/>
        <v>1.321003963011889E-6</v>
      </c>
      <c r="HZ224" s="931">
        <f t="shared" si="2412"/>
        <v>0</v>
      </c>
      <c r="IA224" s="931">
        <f t="shared" si="2413"/>
        <v>0</v>
      </c>
      <c r="IB224" s="931">
        <f t="shared" si="2414"/>
        <v>0</v>
      </c>
      <c r="IC224" s="931">
        <f t="shared" si="2415"/>
        <v>0</v>
      </c>
      <c r="ID224" s="1226">
        <f t="shared" si="2416"/>
        <v>0</v>
      </c>
      <c r="IE224" s="1226">
        <f t="shared" si="2417"/>
        <v>0</v>
      </c>
      <c r="IF224" s="1226">
        <f t="shared" si="2418"/>
        <v>0</v>
      </c>
      <c r="IG224" s="1226">
        <f t="shared" si="2419"/>
        <v>0</v>
      </c>
      <c r="IH224" s="1226">
        <f t="shared" si="2420"/>
        <v>0</v>
      </c>
      <c r="II224" s="1226">
        <f t="shared" si="2421"/>
        <v>0</v>
      </c>
      <c r="IJ224" s="1226">
        <f t="shared" si="2422"/>
        <v>0</v>
      </c>
      <c r="IK224" s="1226">
        <f t="shared" si="2423"/>
        <v>0</v>
      </c>
      <c r="IL224" s="1226">
        <f t="shared" si="2424"/>
        <v>0</v>
      </c>
      <c r="IM224" s="1226">
        <f t="shared" si="2425"/>
        <v>0</v>
      </c>
      <c r="IN224" s="1226">
        <f t="shared" si="2426"/>
        <v>0</v>
      </c>
      <c r="IO224" s="1226">
        <f t="shared" si="2427"/>
        <v>0</v>
      </c>
      <c r="IP224" s="1226">
        <f t="shared" si="2428"/>
        <v>0</v>
      </c>
      <c r="IQ224" s="1226">
        <f t="shared" si="2429"/>
        <v>0</v>
      </c>
      <c r="IR224" s="902"/>
      <c r="IS224" s="902"/>
      <c r="IT224" s="902"/>
      <c r="IU224" s="902"/>
      <c r="IV224" s="902"/>
      <c r="IW224" s="902"/>
      <c r="IX224" s="902"/>
      <c r="IY224" s="902"/>
      <c r="IZ224" s="1365"/>
      <c r="JA224" s="1231">
        <f t="shared" ref="JA224:KQ224" si="2472">SUM(BW224*$DP$24)</f>
        <v>20</v>
      </c>
      <c r="JB224" s="1231">
        <f t="shared" si="2472"/>
        <v>0</v>
      </c>
      <c r="JC224" s="1231">
        <f t="shared" si="2472"/>
        <v>0</v>
      </c>
      <c r="JD224" s="942">
        <f t="shared" si="2472"/>
        <v>450</v>
      </c>
      <c r="JE224" s="942">
        <f t="shared" si="2472"/>
        <v>0</v>
      </c>
      <c r="JF224" s="943">
        <f t="shared" si="2472"/>
        <v>280</v>
      </c>
      <c r="JG224" s="944">
        <f t="shared" si="2472"/>
        <v>0</v>
      </c>
      <c r="JH224" s="944">
        <f t="shared" si="2472"/>
        <v>0</v>
      </c>
      <c r="JI224" s="944">
        <f t="shared" si="2472"/>
        <v>0</v>
      </c>
      <c r="JJ224" s="944">
        <f t="shared" si="2472"/>
        <v>0</v>
      </c>
      <c r="JK224" s="944">
        <f t="shared" si="2472"/>
        <v>0</v>
      </c>
      <c r="JL224" s="944">
        <f t="shared" si="2472"/>
        <v>0</v>
      </c>
      <c r="JM224" s="944">
        <f t="shared" si="2472"/>
        <v>0</v>
      </c>
      <c r="JN224" s="944">
        <f t="shared" si="2472"/>
        <v>0</v>
      </c>
      <c r="JO224" s="1231">
        <f t="shared" si="2472"/>
        <v>0</v>
      </c>
      <c r="JP224" s="942">
        <f t="shared" si="2472"/>
        <v>0</v>
      </c>
      <c r="JQ224" s="943">
        <f t="shared" si="2472"/>
        <v>0</v>
      </c>
      <c r="JR224" s="944">
        <f t="shared" si="2472"/>
        <v>10</v>
      </c>
      <c r="JS224" s="944">
        <f t="shared" si="2472"/>
        <v>0</v>
      </c>
      <c r="JT224" s="944">
        <f t="shared" si="2472"/>
        <v>15</v>
      </c>
      <c r="JU224" s="944">
        <f t="shared" si="2472"/>
        <v>0</v>
      </c>
      <c r="JV224" s="945">
        <f t="shared" si="2472"/>
        <v>0</v>
      </c>
      <c r="JW224" s="945">
        <f t="shared" si="2472"/>
        <v>0</v>
      </c>
      <c r="JX224" s="945">
        <f t="shared" si="2472"/>
        <v>0</v>
      </c>
      <c r="JY224" s="945">
        <f t="shared" si="2472"/>
        <v>0.01</v>
      </c>
      <c r="JZ224" s="945">
        <f t="shared" si="2472"/>
        <v>0</v>
      </c>
      <c r="KA224" s="945">
        <f t="shared" si="2472"/>
        <v>0</v>
      </c>
      <c r="KB224" s="945">
        <f t="shared" si="2472"/>
        <v>0</v>
      </c>
      <c r="KC224" s="945">
        <f t="shared" si="2472"/>
        <v>0</v>
      </c>
      <c r="KD224" s="946">
        <f t="shared" si="2472"/>
        <v>0</v>
      </c>
      <c r="KE224" s="946">
        <f t="shared" si="2472"/>
        <v>0</v>
      </c>
      <c r="KF224" s="946">
        <f t="shared" si="2472"/>
        <v>0</v>
      </c>
      <c r="KG224" s="946">
        <f t="shared" si="2472"/>
        <v>0</v>
      </c>
      <c r="KH224" s="946">
        <f t="shared" si="2472"/>
        <v>0</v>
      </c>
      <c r="KI224" s="946">
        <f t="shared" si="2472"/>
        <v>0</v>
      </c>
      <c r="KJ224" s="946">
        <f t="shared" si="2472"/>
        <v>0</v>
      </c>
      <c r="KK224" s="946">
        <f t="shared" si="2472"/>
        <v>0</v>
      </c>
      <c r="KL224" s="946">
        <f t="shared" si="2472"/>
        <v>0</v>
      </c>
      <c r="KM224" s="946">
        <f t="shared" si="2472"/>
        <v>0</v>
      </c>
      <c r="KN224" s="946">
        <f t="shared" si="2472"/>
        <v>0</v>
      </c>
      <c r="KO224" s="946">
        <f t="shared" si="2472"/>
        <v>0</v>
      </c>
      <c r="KP224" s="946">
        <f t="shared" si="2472"/>
        <v>0</v>
      </c>
      <c r="KQ224" s="946">
        <f t="shared" si="2472"/>
        <v>0</v>
      </c>
      <c r="KR224" s="898"/>
      <c r="KS224" s="898"/>
      <c r="KT224" s="898"/>
      <c r="KU224" s="898"/>
      <c r="KV224" s="898"/>
      <c r="KW224" s="898"/>
      <c r="KX224" s="898"/>
      <c r="KY224" s="898"/>
      <c r="KZ224" s="1363"/>
      <c r="LA224" s="1217">
        <f t="shared" ref="LA224:MM224" si="2473">SUM(JA224/$DO$24)</f>
        <v>20</v>
      </c>
      <c r="LB224" s="1217">
        <f t="shared" si="2473"/>
        <v>0</v>
      </c>
      <c r="LC224" s="1217">
        <f t="shared" si="2473"/>
        <v>0</v>
      </c>
      <c r="LD224" s="545">
        <f t="shared" si="2473"/>
        <v>450</v>
      </c>
      <c r="LE224" s="545">
        <f t="shared" si="2473"/>
        <v>0</v>
      </c>
      <c r="LF224" s="329">
        <f t="shared" si="2473"/>
        <v>280</v>
      </c>
      <c r="LG224" s="550">
        <f t="shared" si="2473"/>
        <v>0</v>
      </c>
      <c r="LH224" s="550">
        <f t="shared" si="2473"/>
        <v>0</v>
      </c>
      <c r="LI224" s="550">
        <f t="shared" si="2473"/>
        <v>0</v>
      </c>
      <c r="LJ224" s="550">
        <f t="shared" si="2473"/>
        <v>0</v>
      </c>
      <c r="LK224" s="550">
        <f t="shared" si="2473"/>
        <v>0</v>
      </c>
      <c r="LL224" s="550">
        <f t="shared" si="2473"/>
        <v>0</v>
      </c>
      <c r="LM224" s="550">
        <f t="shared" si="2473"/>
        <v>0</v>
      </c>
      <c r="LN224" s="550">
        <f t="shared" si="2473"/>
        <v>0</v>
      </c>
      <c r="LO224" s="1217">
        <f t="shared" si="2473"/>
        <v>0</v>
      </c>
      <c r="LP224" s="1217">
        <f t="shared" si="2473"/>
        <v>0</v>
      </c>
      <c r="LQ224" s="1217">
        <f t="shared" si="2473"/>
        <v>0</v>
      </c>
      <c r="LR224" s="550">
        <f t="shared" si="2473"/>
        <v>10</v>
      </c>
      <c r="LS224" s="550">
        <f t="shared" si="2473"/>
        <v>0</v>
      </c>
      <c r="LT224" s="550">
        <f t="shared" si="2473"/>
        <v>15</v>
      </c>
      <c r="LU224" s="550">
        <f t="shared" si="2473"/>
        <v>0</v>
      </c>
      <c r="LV224" s="932">
        <f t="shared" si="2473"/>
        <v>0</v>
      </c>
      <c r="LW224" s="932">
        <f t="shared" si="2473"/>
        <v>0</v>
      </c>
      <c r="LX224" s="932">
        <f t="shared" si="2473"/>
        <v>0</v>
      </c>
      <c r="LY224" s="932">
        <f t="shared" si="2473"/>
        <v>0.01</v>
      </c>
      <c r="LZ224" s="932">
        <f t="shared" si="2473"/>
        <v>0</v>
      </c>
      <c r="MA224" s="932">
        <f t="shared" si="2473"/>
        <v>0</v>
      </c>
      <c r="MB224" s="932">
        <f t="shared" si="2473"/>
        <v>0</v>
      </c>
      <c r="MC224" s="932">
        <f t="shared" si="2473"/>
        <v>0</v>
      </c>
      <c r="MD224" s="932">
        <f t="shared" si="2473"/>
        <v>0</v>
      </c>
      <c r="ME224" s="327">
        <f t="shared" si="2473"/>
        <v>0</v>
      </c>
      <c r="MF224" s="327">
        <f t="shared" si="2473"/>
        <v>0</v>
      </c>
      <c r="MG224" s="327">
        <f t="shared" si="2473"/>
        <v>0</v>
      </c>
      <c r="MH224" s="327">
        <f t="shared" si="2473"/>
        <v>0</v>
      </c>
      <c r="MI224" s="327">
        <f t="shared" si="2473"/>
        <v>0</v>
      </c>
      <c r="MJ224" s="327">
        <f t="shared" si="2473"/>
        <v>0</v>
      </c>
      <c r="MK224" s="327">
        <f t="shared" si="2473"/>
        <v>0</v>
      </c>
      <c r="ML224" s="327">
        <f t="shared" si="2473"/>
        <v>0</v>
      </c>
      <c r="MM224" s="327">
        <f t="shared" si="2473"/>
        <v>0</v>
      </c>
      <c r="MN224" s="327">
        <f t="shared" ref="MN224:MP224" si="2474">SUM(KN224/$DO$24)</f>
        <v>0</v>
      </c>
      <c r="MO224" s="327">
        <f t="shared" si="2474"/>
        <v>0</v>
      </c>
      <c r="MP224" s="327">
        <f t="shared" si="2474"/>
        <v>0</v>
      </c>
      <c r="MQ224" s="327">
        <f>SUM(KQ224/$DO$24)</f>
        <v>0</v>
      </c>
    </row>
    <row r="225" spans="1:355" s="317" customFormat="1" ht="15" hidden="1" customHeight="1" outlineLevel="1" thickTop="1" thickBot="1" x14ac:dyDescent="0.3">
      <c r="A225" s="381"/>
      <c r="B225" s="1921" t="s">
        <v>957</v>
      </c>
      <c r="C225" s="1922"/>
      <c r="D225" s="655"/>
      <c r="E225" s="770"/>
      <c r="F225" s="757"/>
      <c r="G225" s="638"/>
      <c r="H225" s="627"/>
      <c r="I225" s="639"/>
      <c r="J225" s="770"/>
      <c r="K225" s="757"/>
      <c r="L225" s="878"/>
      <c r="M225" s="813"/>
      <c r="N225" s="814"/>
      <c r="O225" s="1537"/>
      <c r="P225" s="815"/>
      <c r="Q225" s="813"/>
      <c r="R225" s="814"/>
      <c r="S225" s="1537"/>
      <c r="T225" s="815"/>
      <c r="U225" s="813"/>
      <c r="V225" s="814"/>
      <c r="W225" s="1537"/>
      <c r="X225" s="815"/>
      <c r="Y225" s="813"/>
      <c r="Z225" s="814"/>
      <c r="AA225" s="1537"/>
      <c r="AB225" s="815"/>
      <c r="AC225" s="813"/>
      <c r="AD225" s="814"/>
      <c r="AE225" s="1537"/>
      <c r="AF225" s="815"/>
      <c r="AG225" s="813"/>
      <c r="AH225" s="814"/>
      <c r="AI225" s="1537"/>
      <c r="AJ225" s="815"/>
      <c r="AK225" s="813"/>
      <c r="AL225" s="814"/>
      <c r="AM225" s="1537"/>
      <c r="AN225" s="815"/>
      <c r="AO225" s="813"/>
      <c r="AP225" s="814"/>
      <c r="AQ225" s="1537"/>
      <c r="AR225" s="815"/>
      <c r="AS225" s="813"/>
      <c r="AT225" s="814"/>
      <c r="AU225" s="1537"/>
      <c r="AV225" s="815"/>
      <c r="AW225" s="813"/>
      <c r="AX225" s="814"/>
      <c r="AY225" s="1537"/>
      <c r="AZ225" s="815"/>
      <c r="BA225" s="813"/>
      <c r="BB225" s="816"/>
      <c r="BC225" s="757"/>
      <c r="BD225" s="815"/>
      <c r="BE225" s="813"/>
      <c r="BF225" s="757"/>
      <c r="BG225" s="815"/>
      <c r="BH225" s="815"/>
      <c r="BI225" s="815"/>
      <c r="BJ225" s="815"/>
      <c r="BK225" s="816"/>
      <c r="BL225" s="1586"/>
      <c r="BM225" s="1586"/>
      <c r="BN225" s="1586"/>
      <c r="BO225" s="1586"/>
      <c r="BP225" s="1587"/>
      <c r="BQ225" s="1484"/>
      <c r="BR225" s="734">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29.98678996036988</v>
      </c>
      <c r="BS225" s="692">
        <f t="shared" si="2466"/>
        <v>29.98678996036988</v>
      </c>
      <c r="BT225" s="696">
        <f>AZ210</f>
        <v>0.5</v>
      </c>
      <c r="BU225" s="1147" t="str">
        <f>$BU$25</f>
        <v>Epsom Salt</v>
      </c>
      <c r="BV225" s="1159" t="str">
        <f>$BV$25</f>
        <v>Additives</v>
      </c>
      <c r="BW225" s="1239">
        <f>BW$25</f>
        <v>0</v>
      </c>
      <c r="BX225" s="1239">
        <f t="shared" ref="BX225:DM225" si="2475">BX$25</f>
        <v>0</v>
      </c>
      <c r="BY225" s="1239">
        <f t="shared" si="2475"/>
        <v>0</v>
      </c>
      <c r="BZ225" s="1240">
        <f t="shared" si="2475"/>
        <v>0</v>
      </c>
      <c r="CA225" s="1240">
        <f t="shared" si="2475"/>
        <v>0</v>
      </c>
      <c r="CB225" s="1241">
        <f t="shared" si="2475"/>
        <v>0</v>
      </c>
      <c r="CC225" s="1242">
        <f t="shared" si="2475"/>
        <v>0</v>
      </c>
      <c r="CD225" s="1242">
        <f t="shared" si="2475"/>
        <v>0</v>
      </c>
      <c r="CE225" s="1242">
        <f t="shared" si="2475"/>
        <v>0</v>
      </c>
      <c r="CF225" s="1242">
        <f t="shared" si="2475"/>
        <v>0</v>
      </c>
      <c r="CG225" s="1242">
        <f t="shared" si="2475"/>
        <v>0</v>
      </c>
      <c r="CH225" s="1242">
        <f t="shared" si="2475"/>
        <v>0</v>
      </c>
      <c r="CI225" s="1242">
        <f t="shared" si="2475"/>
        <v>0</v>
      </c>
      <c r="CJ225" s="1242">
        <f t="shared" si="2475"/>
        <v>0</v>
      </c>
      <c r="CK225" s="1239">
        <f t="shared" si="2475"/>
        <v>0</v>
      </c>
      <c r="CL225" s="1240">
        <f t="shared" si="2475"/>
        <v>0</v>
      </c>
      <c r="CM225" s="1241">
        <f t="shared" si="2475"/>
        <v>0</v>
      </c>
      <c r="CN225" s="1242">
        <f t="shared" si="2475"/>
        <v>9.8000000000000004E-2</v>
      </c>
      <c r="CO225" s="1242">
        <f t="shared" si="2475"/>
        <v>0</v>
      </c>
      <c r="CP225" s="1242">
        <f t="shared" si="2475"/>
        <v>0.129</v>
      </c>
      <c r="CQ225" s="1242">
        <f t="shared" si="2475"/>
        <v>0</v>
      </c>
      <c r="CR225" s="1243">
        <f t="shared" si="2475"/>
        <v>0</v>
      </c>
      <c r="CS225" s="1243">
        <f t="shared" si="2475"/>
        <v>0</v>
      </c>
      <c r="CT225" s="1243">
        <f t="shared" si="2475"/>
        <v>0</v>
      </c>
      <c r="CU225" s="1243">
        <f t="shared" si="2475"/>
        <v>0</v>
      </c>
      <c r="CV225" s="1243">
        <f t="shared" si="2475"/>
        <v>0</v>
      </c>
      <c r="CW225" s="1243">
        <f t="shared" si="2475"/>
        <v>0</v>
      </c>
      <c r="CX225" s="1243">
        <f t="shared" si="2475"/>
        <v>0</v>
      </c>
      <c r="CY225" s="1243">
        <f t="shared" si="2475"/>
        <v>0</v>
      </c>
      <c r="CZ225" s="1244">
        <f t="shared" si="2475"/>
        <v>0</v>
      </c>
      <c r="DA225" s="1244">
        <f t="shared" si="2475"/>
        <v>0</v>
      </c>
      <c r="DB225" s="1244">
        <f t="shared" si="2475"/>
        <v>0</v>
      </c>
      <c r="DC225" s="1244">
        <f t="shared" si="2475"/>
        <v>0</v>
      </c>
      <c r="DD225" s="1244">
        <f t="shared" si="2475"/>
        <v>0</v>
      </c>
      <c r="DE225" s="1244">
        <f t="shared" si="2475"/>
        <v>0</v>
      </c>
      <c r="DF225" s="1244">
        <f t="shared" si="2475"/>
        <v>0</v>
      </c>
      <c r="DG225" s="1244">
        <f t="shared" si="2475"/>
        <v>0</v>
      </c>
      <c r="DH225" s="1244">
        <f t="shared" si="2475"/>
        <v>0</v>
      </c>
      <c r="DI225" s="1244">
        <f t="shared" si="2475"/>
        <v>0</v>
      </c>
      <c r="DJ225" s="1244">
        <f t="shared" si="2475"/>
        <v>0</v>
      </c>
      <c r="DK225" s="1244">
        <f t="shared" si="2475"/>
        <v>0</v>
      </c>
      <c r="DL225" s="1244">
        <f t="shared" si="2475"/>
        <v>0</v>
      </c>
      <c r="DM225" s="1244">
        <f t="shared" si="2475"/>
        <v>0</v>
      </c>
      <c r="DN225" s="933"/>
      <c r="DT225" s="739"/>
      <c r="EM225" s="898"/>
      <c r="EN225" s="898"/>
      <c r="EO225" s="898"/>
      <c r="EP225" s="898"/>
      <c r="EQ225" s="898"/>
      <c r="ER225" s="898"/>
      <c r="ES225" s="898"/>
      <c r="ET225" s="898"/>
      <c r="EU225" s="898"/>
      <c r="EV225" s="898"/>
      <c r="EW225" s="898"/>
      <c r="EX225" s="898"/>
      <c r="EY225" s="898"/>
      <c r="EZ225" s="1348" t="str">
        <f t="shared" si="2344"/>
        <v>Epsom Salt</v>
      </c>
      <c r="FA225" s="1224">
        <f t="shared" si="2345"/>
        <v>0</v>
      </c>
      <c r="FB225" s="1224">
        <f t="shared" si="2346"/>
        <v>0</v>
      </c>
      <c r="FC225" s="1224">
        <f t="shared" si="2347"/>
        <v>0</v>
      </c>
      <c r="FD225" s="544">
        <f t="shared" si="2348"/>
        <v>0</v>
      </c>
      <c r="FE225" s="544">
        <f t="shared" si="2349"/>
        <v>0</v>
      </c>
      <c r="FF225" s="324">
        <f t="shared" si="2350"/>
        <v>0</v>
      </c>
      <c r="FG225" s="549">
        <f t="shared" si="2351"/>
        <v>0</v>
      </c>
      <c r="FH225" s="549">
        <f t="shared" si="2352"/>
        <v>0</v>
      </c>
      <c r="FI225" s="549">
        <f t="shared" si="2353"/>
        <v>0</v>
      </c>
      <c r="FJ225" s="549">
        <f t="shared" si="2354"/>
        <v>0</v>
      </c>
      <c r="FK225" s="549">
        <f t="shared" si="2355"/>
        <v>0</v>
      </c>
      <c r="FL225" s="549">
        <f t="shared" si="2356"/>
        <v>0</v>
      </c>
      <c r="FM225" s="549">
        <f t="shared" si="2357"/>
        <v>0</v>
      </c>
      <c r="FN225" s="549">
        <f t="shared" si="2358"/>
        <v>0</v>
      </c>
      <c r="FO225" s="1203">
        <f t="shared" si="2359"/>
        <v>0</v>
      </c>
      <c r="FP225" s="544">
        <f t="shared" si="2360"/>
        <v>0</v>
      </c>
      <c r="FQ225" s="324">
        <f t="shared" si="2361"/>
        <v>0</v>
      </c>
      <c r="FR225" s="548">
        <f t="shared" si="2362"/>
        <v>4.9000000000000002E-2</v>
      </c>
      <c r="FS225" s="548">
        <f t="shared" si="2363"/>
        <v>0</v>
      </c>
      <c r="FT225" s="548">
        <f t="shared" si="2434"/>
        <v>6.4500000000000002E-2</v>
      </c>
      <c r="FU225" s="548">
        <f t="shared" si="2364"/>
        <v>0</v>
      </c>
      <c r="FV225" s="928">
        <f t="shared" si="2365"/>
        <v>0</v>
      </c>
      <c r="FW225" s="928">
        <f t="shared" si="2366"/>
        <v>0</v>
      </c>
      <c r="FX225" s="928">
        <f t="shared" si="2367"/>
        <v>0</v>
      </c>
      <c r="FY225" s="928">
        <f t="shared" si="2368"/>
        <v>0</v>
      </c>
      <c r="FZ225" s="928">
        <f t="shared" si="2369"/>
        <v>0</v>
      </c>
      <c r="GA225" s="928">
        <f t="shared" si="2370"/>
        <v>0</v>
      </c>
      <c r="GB225" s="928">
        <f t="shared" si="2371"/>
        <v>0</v>
      </c>
      <c r="GC225" s="928">
        <f t="shared" si="2372"/>
        <v>0</v>
      </c>
      <c r="GD225" s="326">
        <f t="shared" si="2373"/>
        <v>0</v>
      </c>
      <c r="GE225" s="326">
        <f t="shared" si="2374"/>
        <v>0</v>
      </c>
      <c r="GF225" s="326">
        <f t="shared" si="2375"/>
        <v>0</v>
      </c>
      <c r="GG225" s="326">
        <f t="shared" si="2376"/>
        <v>0</v>
      </c>
      <c r="GH225" s="326">
        <f t="shared" si="2377"/>
        <v>0</v>
      </c>
      <c r="GI225" s="326">
        <f t="shared" si="2378"/>
        <v>0</v>
      </c>
      <c r="GJ225" s="326">
        <f t="shared" si="2379"/>
        <v>0</v>
      </c>
      <c r="GK225" s="326">
        <f t="shared" si="2380"/>
        <v>0</v>
      </c>
      <c r="GL225" s="326">
        <f t="shared" si="2381"/>
        <v>0</v>
      </c>
      <c r="GM225" s="326">
        <f t="shared" si="2382"/>
        <v>0</v>
      </c>
      <c r="GN225" s="326">
        <f t="shared" si="2383"/>
        <v>0</v>
      </c>
      <c r="GO225" s="326">
        <f t="shared" si="2384"/>
        <v>0</v>
      </c>
      <c r="GP225" s="326">
        <f t="shared" si="2385"/>
        <v>0</v>
      </c>
      <c r="GQ225" s="326">
        <f t="shared" si="2386"/>
        <v>0</v>
      </c>
      <c r="GR225" s="898"/>
      <c r="GS225" s="898"/>
      <c r="GT225" s="898"/>
      <c r="GU225" s="898"/>
      <c r="GV225" s="898"/>
      <c r="GW225" s="898"/>
      <c r="GX225" s="898"/>
      <c r="GY225" s="898"/>
      <c r="GZ225" s="1375"/>
      <c r="HA225" s="1225">
        <f t="shared" si="2387"/>
        <v>0</v>
      </c>
      <c r="HB225" s="1225">
        <f t="shared" si="2388"/>
        <v>0</v>
      </c>
      <c r="HC225" s="1225">
        <f t="shared" si="2389"/>
        <v>0</v>
      </c>
      <c r="HD225" s="542">
        <f t="shared" si="2390"/>
        <v>0</v>
      </c>
      <c r="HE225" s="542">
        <f t="shared" si="2391"/>
        <v>0</v>
      </c>
      <c r="HF225" s="321">
        <f t="shared" si="2392"/>
        <v>0</v>
      </c>
      <c r="HG225" s="547">
        <f t="shared" si="2393"/>
        <v>0</v>
      </c>
      <c r="HH225" s="547">
        <f t="shared" si="2394"/>
        <v>0</v>
      </c>
      <c r="HI225" s="547">
        <f t="shared" si="2395"/>
        <v>0</v>
      </c>
      <c r="HJ225" s="547">
        <f t="shared" si="2396"/>
        <v>0</v>
      </c>
      <c r="HK225" s="547">
        <f t="shared" si="2397"/>
        <v>0</v>
      </c>
      <c r="HL225" s="547">
        <f t="shared" si="2398"/>
        <v>0</v>
      </c>
      <c r="HM225" s="547">
        <f t="shared" si="2399"/>
        <v>0</v>
      </c>
      <c r="HN225" s="547">
        <f t="shared" si="2400"/>
        <v>0</v>
      </c>
      <c r="HO225" s="1225">
        <f t="shared" si="2401"/>
        <v>0</v>
      </c>
      <c r="HP225" s="542">
        <f t="shared" si="2402"/>
        <v>0</v>
      </c>
      <c r="HQ225" s="321">
        <f t="shared" si="2403"/>
        <v>0</v>
      </c>
      <c r="HR225" s="547">
        <f t="shared" si="2404"/>
        <v>1.2945838837516512E-2</v>
      </c>
      <c r="HS225" s="547">
        <f t="shared" si="2405"/>
        <v>0</v>
      </c>
      <c r="HT225" s="547">
        <f t="shared" si="2406"/>
        <v>1.7040951122853368E-2</v>
      </c>
      <c r="HU225" s="547">
        <f t="shared" si="2407"/>
        <v>0</v>
      </c>
      <c r="HV225" s="931">
        <f t="shared" si="2408"/>
        <v>0</v>
      </c>
      <c r="HW225" s="931">
        <f t="shared" si="2409"/>
        <v>0</v>
      </c>
      <c r="HX225" s="931">
        <f t="shared" si="2410"/>
        <v>0</v>
      </c>
      <c r="HY225" s="931">
        <f t="shared" si="2411"/>
        <v>0</v>
      </c>
      <c r="HZ225" s="931">
        <f t="shared" si="2412"/>
        <v>0</v>
      </c>
      <c r="IA225" s="931">
        <f t="shared" si="2413"/>
        <v>0</v>
      </c>
      <c r="IB225" s="931">
        <f t="shared" si="2414"/>
        <v>0</v>
      </c>
      <c r="IC225" s="931">
        <f t="shared" si="2415"/>
        <v>0</v>
      </c>
      <c r="ID225" s="1226">
        <f t="shared" si="2416"/>
        <v>0</v>
      </c>
      <c r="IE225" s="1226">
        <f t="shared" si="2417"/>
        <v>0</v>
      </c>
      <c r="IF225" s="1226">
        <f t="shared" si="2418"/>
        <v>0</v>
      </c>
      <c r="IG225" s="1226">
        <f t="shared" si="2419"/>
        <v>0</v>
      </c>
      <c r="IH225" s="1226">
        <f t="shared" si="2420"/>
        <v>0</v>
      </c>
      <c r="II225" s="1226">
        <f t="shared" si="2421"/>
        <v>0</v>
      </c>
      <c r="IJ225" s="1226">
        <f t="shared" si="2422"/>
        <v>0</v>
      </c>
      <c r="IK225" s="1226">
        <f t="shared" si="2423"/>
        <v>0</v>
      </c>
      <c r="IL225" s="1226">
        <f t="shared" si="2424"/>
        <v>0</v>
      </c>
      <c r="IM225" s="1226">
        <f t="shared" si="2425"/>
        <v>0</v>
      </c>
      <c r="IN225" s="1226">
        <f t="shared" si="2426"/>
        <v>0</v>
      </c>
      <c r="IO225" s="1226">
        <f t="shared" si="2427"/>
        <v>0</v>
      </c>
      <c r="IP225" s="1226">
        <f t="shared" si="2428"/>
        <v>0</v>
      </c>
      <c r="IQ225" s="1226">
        <f t="shared" si="2429"/>
        <v>0</v>
      </c>
      <c r="IR225" s="902"/>
      <c r="IS225" s="902"/>
      <c r="IT225" s="902"/>
      <c r="IU225" s="902"/>
      <c r="IV225" s="902"/>
      <c r="IW225" s="902"/>
      <c r="IX225" s="902"/>
      <c r="IY225" s="902"/>
      <c r="IZ225" s="1365"/>
      <c r="JA225" s="1231">
        <f t="shared" ref="JA225:KQ225" si="2476">SUM(BW225*$DP$25)</f>
        <v>0</v>
      </c>
      <c r="JB225" s="1231">
        <f t="shared" si="2476"/>
        <v>0</v>
      </c>
      <c r="JC225" s="1231">
        <f t="shared" si="2476"/>
        <v>0</v>
      </c>
      <c r="JD225" s="942">
        <f t="shared" si="2476"/>
        <v>0</v>
      </c>
      <c r="JE225" s="942">
        <f t="shared" si="2476"/>
        <v>0</v>
      </c>
      <c r="JF225" s="943">
        <f t="shared" si="2476"/>
        <v>0</v>
      </c>
      <c r="JG225" s="944">
        <f t="shared" si="2476"/>
        <v>0</v>
      </c>
      <c r="JH225" s="944">
        <f t="shared" si="2476"/>
        <v>0</v>
      </c>
      <c r="JI225" s="944">
        <f t="shared" si="2476"/>
        <v>0</v>
      </c>
      <c r="JJ225" s="944">
        <f t="shared" si="2476"/>
        <v>0</v>
      </c>
      <c r="JK225" s="944">
        <f t="shared" si="2476"/>
        <v>0</v>
      </c>
      <c r="JL225" s="944">
        <f t="shared" si="2476"/>
        <v>0</v>
      </c>
      <c r="JM225" s="944">
        <f t="shared" si="2476"/>
        <v>0</v>
      </c>
      <c r="JN225" s="944">
        <f t="shared" si="2476"/>
        <v>0</v>
      </c>
      <c r="JO225" s="1231">
        <f t="shared" si="2476"/>
        <v>0</v>
      </c>
      <c r="JP225" s="942">
        <f t="shared" si="2476"/>
        <v>0</v>
      </c>
      <c r="JQ225" s="943">
        <f t="shared" si="2476"/>
        <v>0</v>
      </c>
      <c r="JR225" s="944">
        <f t="shared" si="2476"/>
        <v>98</v>
      </c>
      <c r="JS225" s="944">
        <f t="shared" si="2476"/>
        <v>0</v>
      </c>
      <c r="JT225" s="944">
        <f t="shared" si="2476"/>
        <v>129</v>
      </c>
      <c r="JU225" s="944">
        <f t="shared" si="2476"/>
        <v>0</v>
      </c>
      <c r="JV225" s="945">
        <f t="shared" si="2476"/>
        <v>0</v>
      </c>
      <c r="JW225" s="945">
        <f t="shared" si="2476"/>
        <v>0</v>
      </c>
      <c r="JX225" s="945">
        <f t="shared" si="2476"/>
        <v>0</v>
      </c>
      <c r="JY225" s="945">
        <f t="shared" si="2476"/>
        <v>0</v>
      </c>
      <c r="JZ225" s="945">
        <f t="shared" si="2476"/>
        <v>0</v>
      </c>
      <c r="KA225" s="945">
        <f t="shared" si="2476"/>
        <v>0</v>
      </c>
      <c r="KB225" s="945">
        <f t="shared" si="2476"/>
        <v>0</v>
      </c>
      <c r="KC225" s="945">
        <f t="shared" si="2476"/>
        <v>0</v>
      </c>
      <c r="KD225" s="946">
        <f t="shared" si="2476"/>
        <v>0</v>
      </c>
      <c r="KE225" s="946">
        <f t="shared" si="2476"/>
        <v>0</v>
      </c>
      <c r="KF225" s="946">
        <f t="shared" si="2476"/>
        <v>0</v>
      </c>
      <c r="KG225" s="946">
        <f t="shared" si="2476"/>
        <v>0</v>
      </c>
      <c r="KH225" s="946">
        <f t="shared" si="2476"/>
        <v>0</v>
      </c>
      <c r="KI225" s="946">
        <f t="shared" si="2476"/>
        <v>0</v>
      </c>
      <c r="KJ225" s="946">
        <f t="shared" si="2476"/>
        <v>0</v>
      </c>
      <c r="KK225" s="946">
        <f t="shared" si="2476"/>
        <v>0</v>
      </c>
      <c r="KL225" s="946">
        <f t="shared" si="2476"/>
        <v>0</v>
      </c>
      <c r="KM225" s="946">
        <f t="shared" si="2476"/>
        <v>0</v>
      </c>
      <c r="KN225" s="946">
        <f t="shared" si="2476"/>
        <v>0</v>
      </c>
      <c r="KO225" s="946">
        <f t="shared" si="2476"/>
        <v>0</v>
      </c>
      <c r="KP225" s="946">
        <f t="shared" si="2476"/>
        <v>0</v>
      </c>
      <c r="KQ225" s="946">
        <f t="shared" si="2476"/>
        <v>0</v>
      </c>
      <c r="KR225" s="898"/>
      <c r="KS225" s="898"/>
      <c r="KT225" s="898"/>
      <c r="KU225" s="898"/>
      <c r="KV225" s="898"/>
      <c r="KW225" s="898"/>
      <c r="KX225" s="898"/>
      <c r="KY225" s="898"/>
      <c r="KZ225" s="1363"/>
      <c r="LA225" s="1217">
        <f t="shared" ref="LA225:MM225" si="2477">SUM(JA225/$DO$25)</f>
        <v>0</v>
      </c>
      <c r="LB225" s="1217">
        <f t="shared" si="2477"/>
        <v>0</v>
      </c>
      <c r="LC225" s="1217">
        <f t="shared" si="2477"/>
        <v>0</v>
      </c>
      <c r="LD225" s="545">
        <f t="shared" si="2477"/>
        <v>0</v>
      </c>
      <c r="LE225" s="545">
        <f t="shared" si="2477"/>
        <v>0</v>
      </c>
      <c r="LF225" s="329">
        <f t="shared" si="2477"/>
        <v>0</v>
      </c>
      <c r="LG225" s="550">
        <f t="shared" si="2477"/>
        <v>0</v>
      </c>
      <c r="LH225" s="550">
        <f t="shared" si="2477"/>
        <v>0</v>
      </c>
      <c r="LI225" s="550">
        <f t="shared" si="2477"/>
        <v>0</v>
      </c>
      <c r="LJ225" s="550">
        <f t="shared" si="2477"/>
        <v>0</v>
      </c>
      <c r="LK225" s="550">
        <f t="shared" si="2477"/>
        <v>0</v>
      </c>
      <c r="LL225" s="550">
        <f t="shared" si="2477"/>
        <v>0</v>
      </c>
      <c r="LM225" s="550">
        <f t="shared" si="2477"/>
        <v>0</v>
      </c>
      <c r="LN225" s="550">
        <f t="shared" si="2477"/>
        <v>0</v>
      </c>
      <c r="LO225" s="1217">
        <f t="shared" si="2477"/>
        <v>0</v>
      </c>
      <c r="LP225" s="1217">
        <f t="shared" si="2477"/>
        <v>0</v>
      </c>
      <c r="LQ225" s="1217">
        <f t="shared" si="2477"/>
        <v>0</v>
      </c>
      <c r="LR225" s="550">
        <f t="shared" si="2477"/>
        <v>98</v>
      </c>
      <c r="LS225" s="550">
        <f t="shared" si="2477"/>
        <v>0</v>
      </c>
      <c r="LT225" s="550">
        <f t="shared" si="2477"/>
        <v>129</v>
      </c>
      <c r="LU225" s="550">
        <f t="shared" si="2477"/>
        <v>0</v>
      </c>
      <c r="LV225" s="932">
        <f t="shared" si="2477"/>
        <v>0</v>
      </c>
      <c r="LW225" s="932">
        <f t="shared" si="2477"/>
        <v>0</v>
      </c>
      <c r="LX225" s="932">
        <f t="shared" si="2477"/>
        <v>0</v>
      </c>
      <c r="LY225" s="932">
        <f t="shared" si="2477"/>
        <v>0</v>
      </c>
      <c r="LZ225" s="932">
        <f t="shared" si="2477"/>
        <v>0</v>
      </c>
      <c r="MA225" s="932">
        <f t="shared" si="2477"/>
        <v>0</v>
      </c>
      <c r="MB225" s="932">
        <f t="shared" si="2477"/>
        <v>0</v>
      </c>
      <c r="MC225" s="932">
        <f t="shared" si="2477"/>
        <v>0</v>
      </c>
      <c r="MD225" s="932">
        <f t="shared" si="2477"/>
        <v>0</v>
      </c>
      <c r="ME225" s="327">
        <f t="shared" si="2477"/>
        <v>0</v>
      </c>
      <c r="MF225" s="327">
        <f t="shared" si="2477"/>
        <v>0</v>
      </c>
      <c r="MG225" s="327">
        <f t="shared" si="2477"/>
        <v>0</v>
      </c>
      <c r="MH225" s="327">
        <f t="shared" si="2477"/>
        <v>0</v>
      </c>
      <c r="MI225" s="327">
        <f t="shared" si="2477"/>
        <v>0</v>
      </c>
      <c r="MJ225" s="327">
        <f t="shared" si="2477"/>
        <v>0</v>
      </c>
      <c r="MK225" s="327">
        <f t="shared" si="2477"/>
        <v>0</v>
      </c>
      <c r="ML225" s="327">
        <f t="shared" si="2477"/>
        <v>0</v>
      </c>
      <c r="MM225" s="327">
        <f t="shared" si="2477"/>
        <v>0</v>
      </c>
      <c r="MN225" s="327">
        <f t="shared" ref="MN225:MP225" si="2478">SUM(KN225/$DO$25)</f>
        <v>0</v>
      </c>
      <c r="MO225" s="327">
        <f t="shared" si="2478"/>
        <v>0</v>
      </c>
      <c r="MP225" s="327">
        <f t="shared" si="2478"/>
        <v>0</v>
      </c>
      <c r="MQ225" s="327">
        <f>SUM(KQ225/$DO$25)</f>
        <v>0</v>
      </c>
    </row>
    <row r="226" spans="1:355" s="317" customFormat="1" ht="15" hidden="1" customHeight="1" outlineLevel="1" thickTop="1" thickBot="1" x14ac:dyDescent="0.3">
      <c r="A226" s="381"/>
      <c r="B226" s="1902" t="s">
        <v>958</v>
      </c>
      <c r="C226" s="1903"/>
      <c r="D226" s="655"/>
      <c r="E226" s="770"/>
      <c r="F226" s="757"/>
      <c r="G226" s="638"/>
      <c r="H226" s="627"/>
      <c r="I226" s="639"/>
      <c r="J226" s="770"/>
      <c r="K226" s="757"/>
      <c r="L226" s="878"/>
      <c r="M226" s="813"/>
      <c r="N226" s="814"/>
      <c r="O226" s="1537"/>
      <c r="P226" s="815"/>
      <c r="Q226" s="813"/>
      <c r="R226" s="814"/>
      <c r="S226" s="1537"/>
      <c r="T226" s="815"/>
      <c r="U226" s="813"/>
      <c r="V226" s="814"/>
      <c r="W226" s="1537"/>
      <c r="X226" s="815"/>
      <c r="Y226" s="813"/>
      <c r="Z226" s="814"/>
      <c r="AA226" s="1537"/>
      <c r="AB226" s="815"/>
      <c r="AC226" s="813"/>
      <c r="AD226" s="814"/>
      <c r="AE226" s="1537"/>
      <c r="AF226" s="815"/>
      <c r="AG226" s="813"/>
      <c r="AH226" s="814"/>
      <c r="AI226" s="1537"/>
      <c r="AJ226" s="815"/>
      <c r="AK226" s="813"/>
      <c r="AL226" s="814"/>
      <c r="AM226" s="1537"/>
      <c r="AN226" s="815"/>
      <c r="AO226" s="813"/>
      <c r="AP226" s="814"/>
      <c r="AQ226" s="1537"/>
      <c r="AR226" s="815"/>
      <c r="AS226" s="813"/>
      <c r="AT226" s="814"/>
      <c r="AU226" s="1537"/>
      <c r="AV226" s="815"/>
      <c r="AW226" s="813"/>
      <c r="AX226" s="814"/>
      <c r="AY226" s="1537"/>
      <c r="AZ226" s="815"/>
      <c r="BA226" s="813"/>
      <c r="BB226" s="816"/>
      <c r="BC226" s="757"/>
      <c r="BD226" s="815"/>
      <c r="BE226" s="813"/>
      <c r="BF226" s="757"/>
      <c r="BG226" s="815"/>
      <c r="BH226" s="815"/>
      <c r="BI226" s="815"/>
      <c r="BJ226" s="815"/>
      <c r="BK226" s="816"/>
      <c r="BL226" s="1586"/>
      <c r="BM226" s="1586"/>
      <c r="BN226" s="1586"/>
      <c r="BO226" s="1586"/>
      <c r="BP226" s="1587"/>
      <c r="BQ226" s="1484"/>
      <c r="BR226" s="734">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692">
        <f t="shared" si="2466"/>
        <v>0</v>
      </c>
      <c r="BT226" s="637">
        <f>AZ211</f>
        <v>0.5</v>
      </c>
      <c r="BU226" s="1148" t="str">
        <f>$BU$26</f>
        <v>Z9 (2 Part)</v>
      </c>
      <c r="BV226" s="694" t="str">
        <f>$BV$26</f>
        <v>Additives</v>
      </c>
      <c r="BW226" s="1239">
        <f>BW$26</f>
        <v>0</v>
      </c>
      <c r="BX226" s="1239">
        <f t="shared" ref="BX226:DM226" si="2479">BX$26</f>
        <v>0</v>
      </c>
      <c r="BY226" s="1239">
        <f t="shared" si="2479"/>
        <v>0</v>
      </c>
      <c r="BZ226" s="1240">
        <f t="shared" si="2479"/>
        <v>0</v>
      </c>
      <c r="CA226" s="1240">
        <f t="shared" si="2479"/>
        <v>0</v>
      </c>
      <c r="CB226" s="1241">
        <f t="shared" si="2479"/>
        <v>0</v>
      </c>
      <c r="CC226" s="1242">
        <f t="shared" si="2479"/>
        <v>0</v>
      </c>
      <c r="CD226" s="1242">
        <f t="shared" si="2479"/>
        <v>0</v>
      </c>
      <c r="CE226" s="1242">
        <f t="shared" si="2479"/>
        <v>0</v>
      </c>
      <c r="CF226" s="1242">
        <f t="shared" si="2479"/>
        <v>0</v>
      </c>
      <c r="CG226" s="1242">
        <f t="shared" si="2479"/>
        <v>0</v>
      </c>
      <c r="CH226" s="1242">
        <f t="shared" si="2479"/>
        <v>0</v>
      </c>
      <c r="CI226" s="1242">
        <f t="shared" si="2479"/>
        <v>0</v>
      </c>
      <c r="CJ226" s="1242">
        <f t="shared" si="2479"/>
        <v>0</v>
      </c>
      <c r="CK226" s="1239">
        <f t="shared" si="2479"/>
        <v>0</v>
      </c>
      <c r="CL226" s="1240">
        <f t="shared" si="2479"/>
        <v>0</v>
      </c>
      <c r="CM226" s="1241">
        <f t="shared" si="2479"/>
        <v>0</v>
      </c>
      <c r="CN226" s="1242">
        <f t="shared" si="2479"/>
        <v>0</v>
      </c>
      <c r="CO226" s="1242">
        <f t="shared" si="2479"/>
        <v>0</v>
      </c>
      <c r="CP226" s="1242">
        <f t="shared" si="2479"/>
        <v>0</v>
      </c>
      <c r="CQ226" s="1242">
        <f t="shared" si="2479"/>
        <v>0</v>
      </c>
      <c r="CR226" s="1243">
        <f t="shared" si="2479"/>
        <v>0</v>
      </c>
      <c r="CS226" s="1243">
        <f t="shared" si="2479"/>
        <v>0</v>
      </c>
      <c r="CT226" s="1243">
        <f t="shared" si="2479"/>
        <v>0</v>
      </c>
      <c r="CU226" s="1243">
        <f t="shared" si="2479"/>
        <v>0</v>
      </c>
      <c r="CV226" s="1243">
        <f t="shared" si="2479"/>
        <v>0</v>
      </c>
      <c r="CW226" s="1243">
        <f t="shared" si="2479"/>
        <v>0</v>
      </c>
      <c r="CX226" s="1243">
        <f t="shared" si="2479"/>
        <v>0</v>
      </c>
      <c r="CY226" s="1243">
        <f t="shared" si="2479"/>
        <v>0</v>
      </c>
      <c r="CZ226" s="1244">
        <f t="shared" si="2479"/>
        <v>0</v>
      </c>
      <c r="DA226" s="1244">
        <f t="shared" si="2479"/>
        <v>0</v>
      </c>
      <c r="DB226" s="1244">
        <f t="shared" si="2479"/>
        <v>0</v>
      </c>
      <c r="DC226" s="1244">
        <f t="shared" si="2479"/>
        <v>0</v>
      </c>
      <c r="DD226" s="1244">
        <f t="shared" si="2479"/>
        <v>0</v>
      </c>
      <c r="DE226" s="1244">
        <f t="shared" si="2479"/>
        <v>0</v>
      </c>
      <c r="DF226" s="1244">
        <f t="shared" si="2479"/>
        <v>0</v>
      </c>
      <c r="DG226" s="1244">
        <f t="shared" si="2479"/>
        <v>0</v>
      </c>
      <c r="DH226" s="1244">
        <f t="shared" si="2479"/>
        <v>0</v>
      </c>
      <c r="DI226" s="1244">
        <f t="shared" si="2479"/>
        <v>0</v>
      </c>
      <c r="DJ226" s="1244">
        <f t="shared" si="2479"/>
        <v>0</v>
      </c>
      <c r="DK226" s="1244">
        <f t="shared" si="2479"/>
        <v>0</v>
      </c>
      <c r="DL226" s="1244">
        <f t="shared" si="2479"/>
        <v>0</v>
      </c>
      <c r="DM226" s="1244">
        <f t="shared" si="2479"/>
        <v>0</v>
      </c>
      <c r="DN226" s="933"/>
      <c r="DT226" s="739"/>
      <c r="EM226" s="898"/>
      <c r="EN226" s="898"/>
      <c r="EO226" s="898"/>
      <c r="EP226" s="898"/>
      <c r="EQ226" s="898"/>
      <c r="ER226" s="898"/>
      <c r="ES226" s="898"/>
      <c r="ET226" s="898"/>
      <c r="EU226" s="898"/>
      <c r="EV226" s="898"/>
      <c r="EW226" s="898"/>
      <c r="EX226" s="898"/>
      <c r="EY226" s="898"/>
      <c r="EZ226" s="1348" t="str">
        <f t="shared" si="2344"/>
        <v>Z9 (2 Part)</v>
      </c>
      <c r="FA226" s="1224">
        <f t="shared" si="2345"/>
        <v>0</v>
      </c>
      <c r="FB226" s="1224">
        <f t="shared" si="2346"/>
        <v>0</v>
      </c>
      <c r="FC226" s="1224">
        <f t="shared" si="2347"/>
        <v>0</v>
      </c>
      <c r="FD226" s="544">
        <f t="shared" si="2348"/>
        <v>0</v>
      </c>
      <c r="FE226" s="544">
        <f t="shared" si="2349"/>
        <v>0</v>
      </c>
      <c r="FF226" s="324">
        <f t="shared" si="2350"/>
        <v>0</v>
      </c>
      <c r="FG226" s="549">
        <f t="shared" si="2351"/>
        <v>0</v>
      </c>
      <c r="FH226" s="549">
        <f t="shared" si="2352"/>
        <v>0</v>
      </c>
      <c r="FI226" s="549">
        <f t="shared" si="2353"/>
        <v>0</v>
      </c>
      <c r="FJ226" s="549">
        <f t="shared" si="2354"/>
        <v>0</v>
      </c>
      <c r="FK226" s="549">
        <f t="shared" si="2355"/>
        <v>0</v>
      </c>
      <c r="FL226" s="549">
        <f t="shared" si="2356"/>
        <v>0</v>
      </c>
      <c r="FM226" s="549">
        <f t="shared" si="2357"/>
        <v>0</v>
      </c>
      <c r="FN226" s="549">
        <f t="shared" si="2358"/>
        <v>0</v>
      </c>
      <c r="FO226" s="1203">
        <f t="shared" si="2359"/>
        <v>0</v>
      </c>
      <c r="FP226" s="544">
        <f t="shared" si="2360"/>
        <v>0</v>
      </c>
      <c r="FQ226" s="324">
        <f t="shared" si="2361"/>
        <v>0</v>
      </c>
      <c r="FR226" s="548">
        <f t="shared" si="2362"/>
        <v>0</v>
      </c>
      <c r="FS226" s="548">
        <f t="shared" si="2363"/>
        <v>0</v>
      </c>
      <c r="FT226" s="548">
        <f t="shared" si="2434"/>
        <v>0</v>
      </c>
      <c r="FU226" s="548">
        <f t="shared" si="2364"/>
        <v>0</v>
      </c>
      <c r="FV226" s="928">
        <f t="shared" si="2365"/>
        <v>0</v>
      </c>
      <c r="FW226" s="928">
        <f t="shared" si="2366"/>
        <v>0</v>
      </c>
      <c r="FX226" s="928">
        <f t="shared" si="2367"/>
        <v>0</v>
      </c>
      <c r="FY226" s="928">
        <f t="shared" si="2368"/>
        <v>0</v>
      </c>
      <c r="FZ226" s="928">
        <f t="shared" si="2369"/>
        <v>0</v>
      </c>
      <c r="GA226" s="928">
        <f t="shared" si="2370"/>
        <v>0</v>
      </c>
      <c r="GB226" s="928">
        <f t="shared" si="2371"/>
        <v>0</v>
      </c>
      <c r="GC226" s="928">
        <f t="shared" si="2372"/>
        <v>0</v>
      </c>
      <c r="GD226" s="326">
        <f t="shared" si="2373"/>
        <v>0</v>
      </c>
      <c r="GE226" s="326">
        <f t="shared" si="2374"/>
        <v>0</v>
      </c>
      <c r="GF226" s="326">
        <f t="shared" si="2375"/>
        <v>0</v>
      </c>
      <c r="GG226" s="326">
        <f t="shared" si="2376"/>
        <v>0</v>
      </c>
      <c r="GH226" s="326">
        <f t="shared" si="2377"/>
        <v>0</v>
      </c>
      <c r="GI226" s="326">
        <f t="shared" si="2378"/>
        <v>0</v>
      </c>
      <c r="GJ226" s="326">
        <f t="shared" si="2379"/>
        <v>0</v>
      </c>
      <c r="GK226" s="326">
        <f t="shared" si="2380"/>
        <v>0</v>
      </c>
      <c r="GL226" s="326">
        <f t="shared" si="2381"/>
        <v>0</v>
      </c>
      <c r="GM226" s="326">
        <f t="shared" si="2382"/>
        <v>0</v>
      </c>
      <c r="GN226" s="326">
        <f t="shared" si="2383"/>
        <v>0</v>
      </c>
      <c r="GO226" s="326">
        <f t="shared" si="2384"/>
        <v>0</v>
      </c>
      <c r="GP226" s="326">
        <f t="shared" si="2385"/>
        <v>0</v>
      </c>
      <c r="GQ226" s="326">
        <f t="shared" si="2386"/>
        <v>0</v>
      </c>
      <c r="GR226" s="898"/>
      <c r="GS226" s="898"/>
      <c r="GT226" s="898"/>
      <c r="GU226" s="898"/>
      <c r="GV226" s="898"/>
      <c r="GW226" s="898"/>
      <c r="GX226" s="898"/>
      <c r="GY226" s="898"/>
      <c r="GZ226" s="1375"/>
      <c r="HA226" s="1225">
        <f t="shared" si="2387"/>
        <v>0</v>
      </c>
      <c r="HB226" s="1225">
        <f t="shared" si="2388"/>
        <v>0</v>
      </c>
      <c r="HC226" s="1225">
        <f t="shared" si="2389"/>
        <v>0</v>
      </c>
      <c r="HD226" s="542">
        <f t="shared" si="2390"/>
        <v>0</v>
      </c>
      <c r="HE226" s="542">
        <f t="shared" si="2391"/>
        <v>0</v>
      </c>
      <c r="HF226" s="321">
        <f t="shared" si="2392"/>
        <v>0</v>
      </c>
      <c r="HG226" s="547">
        <f t="shared" si="2393"/>
        <v>0</v>
      </c>
      <c r="HH226" s="547">
        <f t="shared" si="2394"/>
        <v>0</v>
      </c>
      <c r="HI226" s="547">
        <f t="shared" si="2395"/>
        <v>0</v>
      </c>
      <c r="HJ226" s="547">
        <f t="shared" si="2396"/>
        <v>0</v>
      </c>
      <c r="HK226" s="547">
        <f t="shared" si="2397"/>
        <v>0</v>
      </c>
      <c r="HL226" s="547">
        <f t="shared" si="2398"/>
        <v>0</v>
      </c>
      <c r="HM226" s="547">
        <f t="shared" si="2399"/>
        <v>0</v>
      </c>
      <c r="HN226" s="547">
        <f t="shared" si="2400"/>
        <v>0</v>
      </c>
      <c r="HO226" s="1225">
        <f t="shared" si="2401"/>
        <v>0</v>
      </c>
      <c r="HP226" s="542">
        <f t="shared" si="2402"/>
        <v>0</v>
      </c>
      <c r="HQ226" s="321">
        <f t="shared" si="2403"/>
        <v>0</v>
      </c>
      <c r="HR226" s="547">
        <f t="shared" si="2404"/>
        <v>0</v>
      </c>
      <c r="HS226" s="547">
        <f t="shared" si="2405"/>
        <v>0</v>
      </c>
      <c r="HT226" s="547">
        <f t="shared" si="2406"/>
        <v>0</v>
      </c>
      <c r="HU226" s="547">
        <f t="shared" si="2407"/>
        <v>0</v>
      </c>
      <c r="HV226" s="931">
        <f t="shared" si="2408"/>
        <v>0</v>
      </c>
      <c r="HW226" s="931">
        <f t="shared" si="2409"/>
        <v>0</v>
      </c>
      <c r="HX226" s="931">
        <f t="shared" si="2410"/>
        <v>0</v>
      </c>
      <c r="HY226" s="931">
        <f t="shared" si="2411"/>
        <v>0</v>
      </c>
      <c r="HZ226" s="931">
        <f t="shared" si="2412"/>
        <v>0</v>
      </c>
      <c r="IA226" s="931">
        <f t="shared" si="2413"/>
        <v>0</v>
      </c>
      <c r="IB226" s="931">
        <f t="shared" si="2414"/>
        <v>0</v>
      </c>
      <c r="IC226" s="931">
        <f t="shared" si="2415"/>
        <v>0</v>
      </c>
      <c r="ID226" s="1226">
        <f t="shared" si="2416"/>
        <v>0</v>
      </c>
      <c r="IE226" s="1226">
        <f t="shared" si="2417"/>
        <v>0</v>
      </c>
      <c r="IF226" s="1226">
        <f t="shared" si="2418"/>
        <v>0</v>
      </c>
      <c r="IG226" s="1226">
        <f t="shared" si="2419"/>
        <v>0</v>
      </c>
      <c r="IH226" s="1226">
        <f t="shared" si="2420"/>
        <v>0</v>
      </c>
      <c r="II226" s="1226">
        <f t="shared" si="2421"/>
        <v>0</v>
      </c>
      <c r="IJ226" s="1226">
        <f t="shared" si="2422"/>
        <v>0</v>
      </c>
      <c r="IK226" s="1226">
        <f t="shared" si="2423"/>
        <v>0</v>
      </c>
      <c r="IL226" s="1226">
        <f t="shared" si="2424"/>
        <v>0</v>
      </c>
      <c r="IM226" s="1226">
        <f t="shared" si="2425"/>
        <v>0</v>
      </c>
      <c r="IN226" s="1226">
        <f t="shared" si="2426"/>
        <v>0</v>
      </c>
      <c r="IO226" s="1226">
        <f t="shared" si="2427"/>
        <v>0</v>
      </c>
      <c r="IP226" s="1226">
        <f t="shared" si="2428"/>
        <v>0</v>
      </c>
      <c r="IQ226" s="1226">
        <f t="shared" si="2429"/>
        <v>0</v>
      </c>
      <c r="IR226" s="902"/>
      <c r="IS226" s="902"/>
      <c r="IT226" s="902"/>
      <c r="IU226" s="902"/>
      <c r="IV226" s="902"/>
      <c r="IW226" s="902"/>
      <c r="IX226" s="902"/>
      <c r="IY226" s="902"/>
      <c r="IZ226" s="1365"/>
      <c r="JA226" s="1231">
        <f t="shared" ref="JA226:KQ226" si="2480">SUM(BW226*$DP$26)</f>
        <v>0</v>
      </c>
      <c r="JB226" s="1231">
        <f t="shared" si="2480"/>
        <v>0</v>
      </c>
      <c r="JC226" s="1231">
        <f t="shared" si="2480"/>
        <v>0</v>
      </c>
      <c r="JD226" s="942">
        <f t="shared" si="2480"/>
        <v>0</v>
      </c>
      <c r="JE226" s="942">
        <f t="shared" si="2480"/>
        <v>0</v>
      </c>
      <c r="JF226" s="943">
        <f t="shared" si="2480"/>
        <v>0</v>
      </c>
      <c r="JG226" s="944">
        <f t="shared" si="2480"/>
        <v>0</v>
      </c>
      <c r="JH226" s="944">
        <f t="shared" si="2480"/>
        <v>0</v>
      </c>
      <c r="JI226" s="944">
        <f t="shared" si="2480"/>
        <v>0</v>
      </c>
      <c r="JJ226" s="944">
        <f t="shared" si="2480"/>
        <v>0</v>
      </c>
      <c r="JK226" s="944">
        <f t="shared" si="2480"/>
        <v>0</v>
      </c>
      <c r="JL226" s="944">
        <f t="shared" si="2480"/>
        <v>0</v>
      </c>
      <c r="JM226" s="944">
        <f t="shared" si="2480"/>
        <v>0</v>
      </c>
      <c r="JN226" s="944">
        <f t="shared" si="2480"/>
        <v>0</v>
      </c>
      <c r="JO226" s="1231">
        <f t="shared" si="2480"/>
        <v>0</v>
      </c>
      <c r="JP226" s="942">
        <f t="shared" si="2480"/>
        <v>0</v>
      </c>
      <c r="JQ226" s="943">
        <f t="shared" si="2480"/>
        <v>0</v>
      </c>
      <c r="JR226" s="944">
        <f t="shared" si="2480"/>
        <v>0</v>
      </c>
      <c r="JS226" s="944">
        <f t="shared" si="2480"/>
        <v>0</v>
      </c>
      <c r="JT226" s="944">
        <f t="shared" si="2480"/>
        <v>0</v>
      </c>
      <c r="JU226" s="944">
        <f t="shared" si="2480"/>
        <v>0</v>
      </c>
      <c r="JV226" s="945">
        <f t="shared" si="2480"/>
        <v>0</v>
      </c>
      <c r="JW226" s="945">
        <f t="shared" si="2480"/>
        <v>0</v>
      </c>
      <c r="JX226" s="945">
        <f t="shared" si="2480"/>
        <v>0</v>
      </c>
      <c r="JY226" s="945">
        <f t="shared" si="2480"/>
        <v>0</v>
      </c>
      <c r="JZ226" s="945">
        <f t="shared" si="2480"/>
        <v>0</v>
      </c>
      <c r="KA226" s="945">
        <f t="shared" si="2480"/>
        <v>0</v>
      </c>
      <c r="KB226" s="945">
        <f t="shared" si="2480"/>
        <v>0</v>
      </c>
      <c r="KC226" s="945">
        <f t="shared" si="2480"/>
        <v>0</v>
      </c>
      <c r="KD226" s="946">
        <f t="shared" si="2480"/>
        <v>0</v>
      </c>
      <c r="KE226" s="946">
        <f t="shared" si="2480"/>
        <v>0</v>
      </c>
      <c r="KF226" s="946">
        <f t="shared" si="2480"/>
        <v>0</v>
      </c>
      <c r="KG226" s="946">
        <f t="shared" si="2480"/>
        <v>0</v>
      </c>
      <c r="KH226" s="946">
        <f t="shared" si="2480"/>
        <v>0</v>
      </c>
      <c r="KI226" s="946">
        <f t="shared" si="2480"/>
        <v>0</v>
      </c>
      <c r="KJ226" s="946">
        <f t="shared" si="2480"/>
        <v>0</v>
      </c>
      <c r="KK226" s="946">
        <f t="shared" si="2480"/>
        <v>0</v>
      </c>
      <c r="KL226" s="946">
        <f t="shared" si="2480"/>
        <v>0</v>
      </c>
      <c r="KM226" s="946">
        <f t="shared" si="2480"/>
        <v>0</v>
      </c>
      <c r="KN226" s="946">
        <f t="shared" si="2480"/>
        <v>0</v>
      </c>
      <c r="KO226" s="946">
        <f t="shared" si="2480"/>
        <v>0</v>
      </c>
      <c r="KP226" s="946">
        <f t="shared" si="2480"/>
        <v>0</v>
      </c>
      <c r="KQ226" s="946">
        <f t="shared" si="2480"/>
        <v>0</v>
      </c>
      <c r="KR226" s="898"/>
      <c r="KS226" s="898"/>
      <c r="KT226" s="898"/>
      <c r="KU226" s="898"/>
      <c r="KV226" s="898"/>
      <c r="KW226" s="898"/>
      <c r="KX226" s="898"/>
      <c r="KY226" s="898"/>
      <c r="KZ226" s="1363"/>
      <c r="LA226" s="1217">
        <f t="shared" ref="LA226:MM226" si="2481">SUM(JA226/$DO$26)</f>
        <v>0</v>
      </c>
      <c r="LB226" s="1217">
        <f t="shared" si="2481"/>
        <v>0</v>
      </c>
      <c r="LC226" s="1217">
        <f t="shared" si="2481"/>
        <v>0</v>
      </c>
      <c r="LD226" s="545">
        <f t="shared" si="2481"/>
        <v>0</v>
      </c>
      <c r="LE226" s="545">
        <f t="shared" si="2481"/>
        <v>0</v>
      </c>
      <c r="LF226" s="329">
        <f t="shared" si="2481"/>
        <v>0</v>
      </c>
      <c r="LG226" s="550">
        <f t="shared" si="2481"/>
        <v>0</v>
      </c>
      <c r="LH226" s="550">
        <f t="shared" si="2481"/>
        <v>0</v>
      </c>
      <c r="LI226" s="550">
        <f t="shared" si="2481"/>
        <v>0</v>
      </c>
      <c r="LJ226" s="550">
        <f t="shared" si="2481"/>
        <v>0</v>
      </c>
      <c r="LK226" s="550">
        <f t="shared" si="2481"/>
        <v>0</v>
      </c>
      <c r="LL226" s="550">
        <f t="shared" si="2481"/>
        <v>0</v>
      </c>
      <c r="LM226" s="550">
        <f t="shared" si="2481"/>
        <v>0</v>
      </c>
      <c r="LN226" s="550">
        <f t="shared" si="2481"/>
        <v>0</v>
      </c>
      <c r="LO226" s="1217">
        <f t="shared" si="2481"/>
        <v>0</v>
      </c>
      <c r="LP226" s="1217">
        <f t="shared" si="2481"/>
        <v>0</v>
      </c>
      <c r="LQ226" s="1217">
        <f t="shared" si="2481"/>
        <v>0</v>
      </c>
      <c r="LR226" s="550">
        <f t="shared" si="2481"/>
        <v>0</v>
      </c>
      <c r="LS226" s="550">
        <f t="shared" si="2481"/>
        <v>0</v>
      </c>
      <c r="LT226" s="550">
        <f t="shared" si="2481"/>
        <v>0</v>
      </c>
      <c r="LU226" s="550">
        <f t="shared" si="2481"/>
        <v>0</v>
      </c>
      <c r="LV226" s="932">
        <f t="shared" si="2481"/>
        <v>0</v>
      </c>
      <c r="LW226" s="932">
        <f t="shared" si="2481"/>
        <v>0</v>
      </c>
      <c r="LX226" s="932">
        <f t="shared" si="2481"/>
        <v>0</v>
      </c>
      <c r="LY226" s="932">
        <f t="shared" si="2481"/>
        <v>0</v>
      </c>
      <c r="LZ226" s="932">
        <f t="shared" si="2481"/>
        <v>0</v>
      </c>
      <c r="MA226" s="932">
        <f t="shared" si="2481"/>
        <v>0</v>
      </c>
      <c r="MB226" s="932">
        <f t="shared" si="2481"/>
        <v>0</v>
      </c>
      <c r="MC226" s="932">
        <f t="shared" si="2481"/>
        <v>0</v>
      </c>
      <c r="MD226" s="932">
        <f t="shared" si="2481"/>
        <v>0</v>
      </c>
      <c r="ME226" s="327">
        <f t="shared" si="2481"/>
        <v>0</v>
      </c>
      <c r="MF226" s="327">
        <f t="shared" si="2481"/>
        <v>0</v>
      </c>
      <c r="MG226" s="327">
        <f t="shared" si="2481"/>
        <v>0</v>
      </c>
      <c r="MH226" s="327">
        <f t="shared" si="2481"/>
        <v>0</v>
      </c>
      <c r="MI226" s="327">
        <f t="shared" si="2481"/>
        <v>0</v>
      </c>
      <c r="MJ226" s="327">
        <f t="shared" si="2481"/>
        <v>0</v>
      </c>
      <c r="MK226" s="327">
        <f t="shared" si="2481"/>
        <v>0</v>
      </c>
      <c r="ML226" s="327">
        <f t="shared" si="2481"/>
        <v>0</v>
      </c>
      <c r="MM226" s="327">
        <f t="shared" si="2481"/>
        <v>0</v>
      </c>
      <c r="MN226" s="327">
        <f t="shared" ref="MN226:MP226" si="2482">SUM(KN226/$DO$26)</f>
        <v>0</v>
      </c>
      <c r="MO226" s="327">
        <f t="shared" si="2482"/>
        <v>0</v>
      </c>
      <c r="MP226" s="327">
        <f t="shared" si="2482"/>
        <v>0</v>
      </c>
      <c r="MQ226" s="327">
        <f>SUM(KQ226/$DO$26)</f>
        <v>0</v>
      </c>
    </row>
    <row r="227" spans="1:355" s="317" customFormat="1" ht="15" hidden="1" customHeight="1" outlineLevel="1" thickTop="1" thickBot="1" x14ac:dyDescent="0.3">
      <c r="A227" s="381"/>
      <c r="B227" s="1904" t="s">
        <v>959</v>
      </c>
      <c r="C227" s="1905"/>
      <c r="D227" s="655"/>
      <c r="E227" s="770"/>
      <c r="F227" s="757"/>
      <c r="G227" s="638"/>
      <c r="H227" s="627"/>
      <c r="I227" s="639"/>
      <c r="J227" s="770"/>
      <c r="K227" s="757"/>
      <c r="L227" s="878"/>
      <c r="M227" s="813"/>
      <c r="N227" s="814"/>
      <c r="O227" s="1537"/>
      <c r="P227" s="815"/>
      <c r="Q227" s="813"/>
      <c r="R227" s="814"/>
      <c r="S227" s="1537"/>
      <c r="T227" s="815"/>
      <c r="U227" s="813"/>
      <c r="V227" s="814"/>
      <c r="W227" s="1537"/>
      <c r="X227" s="815"/>
      <c r="Y227" s="813"/>
      <c r="Z227" s="814"/>
      <c r="AA227" s="1537"/>
      <c r="AB227" s="815"/>
      <c r="AC227" s="813"/>
      <c r="AD227" s="814"/>
      <c r="AE227" s="1537"/>
      <c r="AF227" s="815"/>
      <c r="AG227" s="813"/>
      <c r="AH227" s="814"/>
      <c r="AI227" s="1537"/>
      <c r="AJ227" s="815"/>
      <c r="AK227" s="813"/>
      <c r="AL227" s="814"/>
      <c r="AM227" s="1537"/>
      <c r="AN227" s="815"/>
      <c r="AO227" s="813"/>
      <c r="AP227" s="814"/>
      <c r="AQ227" s="1537"/>
      <c r="AR227" s="815"/>
      <c r="AS227" s="813"/>
      <c r="AT227" s="814"/>
      <c r="AU227" s="1537"/>
      <c r="AV227" s="815"/>
      <c r="AW227" s="813"/>
      <c r="AX227" s="814"/>
      <c r="AY227" s="1537"/>
      <c r="AZ227" s="815"/>
      <c r="BA227" s="813"/>
      <c r="BB227" s="816"/>
      <c r="BC227" s="757"/>
      <c r="BD227" s="815"/>
      <c r="BE227" s="813"/>
      <c r="BF227" s="757"/>
      <c r="BG227" s="815"/>
      <c r="BH227" s="815"/>
      <c r="BI227" s="815"/>
      <c r="BJ227" s="815"/>
      <c r="BK227" s="816"/>
      <c r="BL227" s="1586"/>
      <c r="BM227" s="1586"/>
      <c r="BN227" s="1586"/>
      <c r="BO227" s="1586"/>
      <c r="BP227" s="1587"/>
      <c r="BQ227" s="1484"/>
      <c r="BR227" s="734">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692">
        <f t="shared" si="2466"/>
        <v>0</v>
      </c>
      <c r="BT227" s="637">
        <f>AZ212</f>
        <v>0.5</v>
      </c>
      <c r="BU227" s="1148" t="str">
        <f>$BU$27</f>
        <v>AG F Fungacide</v>
      </c>
      <c r="BV227" s="694" t="str">
        <f>$BV$27</f>
        <v>Additives</v>
      </c>
      <c r="BW227" s="1239">
        <f>BW$27</f>
        <v>0</v>
      </c>
      <c r="BX227" s="1239">
        <f t="shared" ref="BX227:DM227" si="2483">BX$27</f>
        <v>0</v>
      </c>
      <c r="BY227" s="1239">
        <f t="shared" si="2483"/>
        <v>0</v>
      </c>
      <c r="BZ227" s="1240">
        <f t="shared" si="2483"/>
        <v>0</v>
      </c>
      <c r="CA227" s="1240">
        <f t="shared" si="2483"/>
        <v>0</v>
      </c>
      <c r="CB227" s="1241">
        <f t="shared" si="2483"/>
        <v>0</v>
      </c>
      <c r="CC227" s="1242">
        <f t="shared" si="2483"/>
        <v>0</v>
      </c>
      <c r="CD227" s="1242">
        <f t="shared" si="2483"/>
        <v>0</v>
      </c>
      <c r="CE227" s="1242">
        <f t="shared" si="2483"/>
        <v>0</v>
      </c>
      <c r="CF227" s="1242">
        <f t="shared" si="2483"/>
        <v>0</v>
      </c>
      <c r="CG227" s="1242">
        <f t="shared" si="2483"/>
        <v>0</v>
      </c>
      <c r="CH227" s="1242">
        <f t="shared" si="2483"/>
        <v>0</v>
      </c>
      <c r="CI227" s="1242">
        <f t="shared" si="2483"/>
        <v>0</v>
      </c>
      <c r="CJ227" s="1242">
        <f t="shared" si="2483"/>
        <v>0</v>
      </c>
      <c r="CK227" s="1239">
        <f t="shared" si="2483"/>
        <v>0</v>
      </c>
      <c r="CL227" s="1240">
        <f t="shared" si="2483"/>
        <v>0</v>
      </c>
      <c r="CM227" s="1241">
        <f t="shared" si="2483"/>
        <v>0</v>
      </c>
      <c r="CN227" s="1242">
        <f t="shared" si="2483"/>
        <v>0</v>
      </c>
      <c r="CO227" s="1242">
        <f t="shared" si="2483"/>
        <v>0</v>
      </c>
      <c r="CP227" s="1242">
        <f t="shared" si="2483"/>
        <v>0</v>
      </c>
      <c r="CQ227" s="1242">
        <f t="shared" si="2483"/>
        <v>0</v>
      </c>
      <c r="CR227" s="1243">
        <f t="shared" si="2483"/>
        <v>0</v>
      </c>
      <c r="CS227" s="1243">
        <f t="shared" si="2483"/>
        <v>0</v>
      </c>
      <c r="CT227" s="1243">
        <f t="shared" si="2483"/>
        <v>0</v>
      </c>
      <c r="CU227" s="1243">
        <f t="shared" si="2483"/>
        <v>0</v>
      </c>
      <c r="CV227" s="1243">
        <f t="shared" si="2483"/>
        <v>0</v>
      </c>
      <c r="CW227" s="1243">
        <f t="shared" si="2483"/>
        <v>0</v>
      </c>
      <c r="CX227" s="1243">
        <f t="shared" si="2483"/>
        <v>0</v>
      </c>
      <c r="CY227" s="1243">
        <f t="shared" si="2483"/>
        <v>0</v>
      </c>
      <c r="CZ227" s="1244">
        <f t="shared" si="2483"/>
        <v>0</v>
      </c>
      <c r="DA227" s="1244">
        <f t="shared" si="2483"/>
        <v>0</v>
      </c>
      <c r="DB227" s="1244">
        <f t="shared" si="2483"/>
        <v>0</v>
      </c>
      <c r="DC227" s="1244">
        <f t="shared" si="2483"/>
        <v>0</v>
      </c>
      <c r="DD227" s="1244">
        <f t="shared" si="2483"/>
        <v>0</v>
      </c>
      <c r="DE227" s="1244">
        <f t="shared" si="2483"/>
        <v>0</v>
      </c>
      <c r="DF227" s="1244">
        <f t="shared" si="2483"/>
        <v>0</v>
      </c>
      <c r="DG227" s="1244">
        <f t="shared" si="2483"/>
        <v>0</v>
      </c>
      <c r="DH227" s="1244">
        <f t="shared" si="2483"/>
        <v>0</v>
      </c>
      <c r="DI227" s="1244">
        <f t="shared" si="2483"/>
        <v>0</v>
      </c>
      <c r="DJ227" s="1244">
        <f t="shared" si="2483"/>
        <v>0</v>
      </c>
      <c r="DK227" s="1244">
        <f t="shared" si="2483"/>
        <v>0</v>
      </c>
      <c r="DL227" s="1244">
        <f t="shared" si="2483"/>
        <v>0</v>
      </c>
      <c r="DM227" s="1244">
        <f t="shared" si="2483"/>
        <v>0</v>
      </c>
      <c r="DN227" s="933"/>
      <c r="DT227" s="739"/>
      <c r="EM227" s="898"/>
      <c r="EN227" s="898"/>
      <c r="EO227" s="898"/>
      <c r="EP227" s="898"/>
      <c r="EQ227" s="898"/>
      <c r="ER227" s="898"/>
      <c r="ES227" s="898"/>
      <c r="ET227" s="898"/>
      <c r="EU227" s="898"/>
      <c r="EV227" s="898"/>
      <c r="EW227" s="898"/>
      <c r="EX227" s="898"/>
      <c r="EY227" s="898"/>
      <c r="EZ227" s="1348" t="str">
        <f t="shared" si="2344"/>
        <v>AG F Fungacide</v>
      </c>
      <c r="FA227" s="1224">
        <f t="shared" si="2345"/>
        <v>0</v>
      </c>
      <c r="FB227" s="1224">
        <f t="shared" si="2346"/>
        <v>0</v>
      </c>
      <c r="FC227" s="1224">
        <f t="shared" si="2347"/>
        <v>0</v>
      </c>
      <c r="FD227" s="544">
        <f t="shared" si="2348"/>
        <v>0</v>
      </c>
      <c r="FE227" s="544">
        <f t="shared" si="2349"/>
        <v>0</v>
      </c>
      <c r="FF227" s="324">
        <f t="shared" si="2350"/>
        <v>0</v>
      </c>
      <c r="FG227" s="549">
        <f t="shared" si="2351"/>
        <v>0</v>
      </c>
      <c r="FH227" s="549">
        <f t="shared" si="2352"/>
        <v>0</v>
      </c>
      <c r="FI227" s="549">
        <f t="shared" si="2353"/>
        <v>0</v>
      </c>
      <c r="FJ227" s="549">
        <f t="shared" si="2354"/>
        <v>0</v>
      </c>
      <c r="FK227" s="549">
        <f t="shared" si="2355"/>
        <v>0</v>
      </c>
      <c r="FL227" s="549">
        <f t="shared" si="2356"/>
        <v>0</v>
      </c>
      <c r="FM227" s="549">
        <f t="shared" si="2357"/>
        <v>0</v>
      </c>
      <c r="FN227" s="549">
        <f t="shared" si="2358"/>
        <v>0</v>
      </c>
      <c r="FO227" s="1203">
        <f t="shared" si="2359"/>
        <v>0</v>
      </c>
      <c r="FP227" s="544">
        <f t="shared" si="2360"/>
        <v>0</v>
      </c>
      <c r="FQ227" s="324">
        <f t="shared" si="2361"/>
        <v>0</v>
      </c>
      <c r="FR227" s="548">
        <f t="shared" si="2362"/>
        <v>0</v>
      </c>
      <c r="FS227" s="548">
        <f t="shared" si="2363"/>
        <v>0</v>
      </c>
      <c r="FT227" s="548">
        <f t="shared" si="2434"/>
        <v>0</v>
      </c>
      <c r="FU227" s="548">
        <f t="shared" si="2364"/>
        <v>0</v>
      </c>
      <c r="FV227" s="928">
        <f t="shared" si="2365"/>
        <v>0</v>
      </c>
      <c r="FW227" s="928">
        <f t="shared" si="2366"/>
        <v>0</v>
      </c>
      <c r="FX227" s="928">
        <f t="shared" si="2367"/>
        <v>0</v>
      </c>
      <c r="FY227" s="928">
        <f t="shared" si="2368"/>
        <v>0</v>
      </c>
      <c r="FZ227" s="928">
        <f t="shared" si="2369"/>
        <v>0</v>
      </c>
      <c r="GA227" s="928">
        <f t="shared" si="2370"/>
        <v>0</v>
      </c>
      <c r="GB227" s="928">
        <f t="shared" si="2371"/>
        <v>0</v>
      </c>
      <c r="GC227" s="928">
        <f t="shared" si="2372"/>
        <v>0</v>
      </c>
      <c r="GD227" s="326">
        <f t="shared" si="2373"/>
        <v>0</v>
      </c>
      <c r="GE227" s="326">
        <f t="shared" si="2374"/>
        <v>0</v>
      </c>
      <c r="GF227" s="326">
        <f t="shared" si="2375"/>
        <v>0</v>
      </c>
      <c r="GG227" s="326">
        <f t="shared" si="2376"/>
        <v>0</v>
      </c>
      <c r="GH227" s="326">
        <f t="shared" si="2377"/>
        <v>0</v>
      </c>
      <c r="GI227" s="326">
        <f t="shared" si="2378"/>
        <v>0</v>
      </c>
      <c r="GJ227" s="326">
        <f t="shared" si="2379"/>
        <v>0</v>
      </c>
      <c r="GK227" s="326">
        <f t="shared" si="2380"/>
        <v>0</v>
      </c>
      <c r="GL227" s="326">
        <f t="shared" si="2381"/>
        <v>0</v>
      </c>
      <c r="GM227" s="326">
        <f t="shared" si="2382"/>
        <v>0</v>
      </c>
      <c r="GN227" s="326">
        <f t="shared" si="2383"/>
        <v>0</v>
      </c>
      <c r="GO227" s="326">
        <f t="shared" si="2384"/>
        <v>0</v>
      </c>
      <c r="GP227" s="326">
        <f t="shared" si="2385"/>
        <v>0</v>
      </c>
      <c r="GQ227" s="326">
        <f t="shared" si="2386"/>
        <v>0</v>
      </c>
      <c r="GR227" s="898"/>
      <c r="GS227" s="898"/>
      <c r="GT227" s="898"/>
      <c r="GU227" s="898"/>
      <c r="GV227" s="898"/>
      <c r="GW227" s="898"/>
      <c r="GX227" s="898"/>
      <c r="GY227" s="898"/>
      <c r="GZ227" s="1375"/>
      <c r="HA227" s="1225">
        <f t="shared" si="2387"/>
        <v>0</v>
      </c>
      <c r="HB227" s="1225">
        <f t="shared" si="2388"/>
        <v>0</v>
      </c>
      <c r="HC227" s="1225">
        <f t="shared" si="2389"/>
        <v>0</v>
      </c>
      <c r="HD227" s="542">
        <f t="shared" si="2390"/>
        <v>0</v>
      </c>
      <c r="HE227" s="542">
        <f t="shared" si="2391"/>
        <v>0</v>
      </c>
      <c r="HF227" s="321">
        <f t="shared" si="2392"/>
        <v>0</v>
      </c>
      <c r="HG227" s="547">
        <f t="shared" si="2393"/>
        <v>0</v>
      </c>
      <c r="HH227" s="547">
        <f t="shared" si="2394"/>
        <v>0</v>
      </c>
      <c r="HI227" s="547">
        <f t="shared" si="2395"/>
        <v>0</v>
      </c>
      <c r="HJ227" s="547">
        <f t="shared" si="2396"/>
        <v>0</v>
      </c>
      <c r="HK227" s="547">
        <f t="shared" si="2397"/>
        <v>0</v>
      </c>
      <c r="HL227" s="547">
        <f t="shared" si="2398"/>
        <v>0</v>
      </c>
      <c r="HM227" s="547">
        <f t="shared" si="2399"/>
        <v>0</v>
      </c>
      <c r="HN227" s="547">
        <f t="shared" si="2400"/>
        <v>0</v>
      </c>
      <c r="HO227" s="1225">
        <f t="shared" si="2401"/>
        <v>0</v>
      </c>
      <c r="HP227" s="542">
        <f t="shared" si="2402"/>
        <v>0</v>
      </c>
      <c r="HQ227" s="321">
        <f t="shared" si="2403"/>
        <v>0</v>
      </c>
      <c r="HR227" s="547">
        <f t="shared" si="2404"/>
        <v>0</v>
      </c>
      <c r="HS227" s="547">
        <f t="shared" si="2405"/>
        <v>0</v>
      </c>
      <c r="HT227" s="547">
        <f t="shared" si="2406"/>
        <v>0</v>
      </c>
      <c r="HU227" s="547">
        <f t="shared" si="2407"/>
        <v>0</v>
      </c>
      <c r="HV227" s="931">
        <f t="shared" si="2408"/>
        <v>0</v>
      </c>
      <c r="HW227" s="931">
        <f t="shared" si="2409"/>
        <v>0</v>
      </c>
      <c r="HX227" s="931">
        <f t="shared" si="2410"/>
        <v>0</v>
      </c>
      <c r="HY227" s="931">
        <f t="shared" si="2411"/>
        <v>0</v>
      </c>
      <c r="HZ227" s="931">
        <f t="shared" si="2412"/>
        <v>0</v>
      </c>
      <c r="IA227" s="931">
        <f t="shared" si="2413"/>
        <v>0</v>
      </c>
      <c r="IB227" s="931">
        <f t="shared" si="2414"/>
        <v>0</v>
      </c>
      <c r="IC227" s="931">
        <f t="shared" si="2415"/>
        <v>0</v>
      </c>
      <c r="ID227" s="1226">
        <f t="shared" si="2416"/>
        <v>0</v>
      </c>
      <c r="IE227" s="1226">
        <f t="shared" si="2417"/>
        <v>0</v>
      </c>
      <c r="IF227" s="1226">
        <f t="shared" si="2418"/>
        <v>0</v>
      </c>
      <c r="IG227" s="1226">
        <f t="shared" si="2419"/>
        <v>0</v>
      </c>
      <c r="IH227" s="1226">
        <f t="shared" si="2420"/>
        <v>0</v>
      </c>
      <c r="II227" s="1226">
        <f t="shared" si="2421"/>
        <v>0</v>
      </c>
      <c r="IJ227" s="1226">
        <f t="shared" si="2422"/>
        <v>0</v>
      </c>
      <c r="IK227" s="1226">
        <f t="shared" si="2423"/>
        <v>0</v>
      </c>
      <c r="IL227" s="1226">
        <f t="shared" si="2424"/>
        <v>0</v>
      </c>
      <c r="IM227" s="1226">
        <f t="shared" si="2425"/>
        <v>0</v>
      </c>
      <c r="IN227" s="1226">
        <f t="shared" si="2426"/>
        <v>0</v>
      </c>
      <c r="IO227" s="1226">
        <f t="shared" si="2427"/>
        <v>0</v>
      </c>
      <c r="IP227" s="1226">
        <f t="shared" si="2428"/>
        <v>0</v>
      </c>
      <c r="IQ227" s="1226">
        <f t="shared" si="2429"/>
        <v>0</v>
      </c>
      <c r="IR227" s="902"/>
      <c r="IS227" s="902"/>
      <c r="IT227" s="902"/>
      <c r="IU227" s="902"/>
      <c r="IV227" s="902"/>
      <c r="IW227" s="902"/>
      <c r="IX227" s="902"/>
      <c r="IY227" s="902"/>
      <c r="IZ227" s="1365"/>
      <c r="JA227" s="1231">
        <f t="shared" ref="JA227:KQ227" si="2484">SUM(BW227*$DP$27)</f>
        <v>0</v>
      </c>
      <c r="JB227" s="1231">
        <f t="shared" si="2484"/>
        <v>0</v>
      </c>
      <c r="JC227" s="1231">
        <f t="shared" si="2484"/>
        <v>0</v>
      </c>
      <c r="JD227" s="942">
        <f t="shared" si="2484"/>
        <v>0</v>
      </c>
      <c r="JE227" s="942">
        <f t="shared" si="2484"/>
        <v>0</v>
      </c>
      <c r="JF227" s="943">
        <f t="shared" si="2484"/>
        <v>0</v>
      </c>
      <c r="JG227" s="944">
        <f t="shared" si="2484"/>
        <v>0</v>
      </c>
      <c r="JH227" s="944">
        <f t="shared" si="2484"/>
        <v>0</v>
      </c>
      <c r="JI227" s="944">
        <f t="shared" si="2484"/>
        <v>0</v>
      </c>
      <c r="JJ227" s="944">
        <f t="shared" si="2484"/>
        <v>0</v>
      </c>
      <c r="JK227" s="944">
        <f t="shared" si="2484"/>
        <v>0</v>
      </c>
      <c r="JL227" s="944">
        <f t="shared" si="2484"/>
        <v>0</v>
      </c>
      <c r="JM227" s="944">
        <f t="shared" si="2484"/>
        <v>0</v>
      </c>
      <c r="JN227" s="944">
        <f t="shared" si="2484"/>
        <v>0</v>
      </c>
      <c r="JO227" s="1231">
        <f t="shared" si="2484"/>
        <v>0</v>
      </c>
      <c r="JP227" s="942">
        <f t="shared" si="2484"/>
        <v>0</v>
      </c>
      <c r="JQ227" s="943">
        <f t="shared" si="2484"/>
        <v>0</v>
      </c>
      <c r="JR227" s="944">
        <f t="shared" si="2484"/>
        <v>0</v>
      </c>
      <c r="JS227" s="944">
        <f t="shared" si="2484"/>
        <v>0</v>
      </c>
      <c r="JT227" s="944">
        <f t="shared" si="2484"/>
        <v>0</v>
      </c>
      <c r="JU227" s="944">
        <f t="shared" si="2484"/>
        <v>0</v>
      </c>
      <c r="JV227" s="945">
        <f t="shared" si="2484"/>
        <v>0</v>
      </c>
      <c r="JW227" s="945">
        <f t="shared" si="2484"/>
        <v>0</v>
      </c>
      <c r="JX227" s="945">
        <f t="shared" si="2484"/>
        <v>0</v>
      </c>
      <c r="JY227" s="945">
        <f t="shared" si="2484"/>
        <v>0</v>
      </c>
      <c r="JZ227" s="945">
        <f t="shared" si="2484"/>
        <v>0</v>
      </c>
      <c r="KA227" s="945">
        <f t="shared" si="2484"/>
        <v>0</v>
      </c>
      <c r="KB227" s="945">
        <f t="shared" si="2484"/>
        <v>0</v>
      </c>
      <c r="KC227" s="945">
        <f t="shared" si="2484"/>
        <v>0</v>
      </c>
      <c r="KD227" s="946">
        <f t="shared" si="2484"/>
        <v>0</v>
      </c>
      <c r="KE227" s="946">
        <f t="shared" si="2484"/>
        <v>0</v>
      </c>
      <c r="KF227" s="946">
        <f t="shared" si="2484"/>
        <v>0</v>
      </c>
      <c r="KG227" s="946">
        <f t="shared" si="2484"/>
        <v>0</v>
      </c>
      <c r="KH227" s="946">
        <f t="shared" si="2484"/>
        <v>0</v>
      </c>
      <c r="KI227" s="946">
        <f t="shared" si="2484"/>
        <v>0</v>
      </c>
      <c r="KJ227" s="946">
        <f t="shared" si="2484"/>
        <v>0</v>
      </c>
      <c r="KK227" s="946">
        <f t="shared" si="2484"/>
        <v>0</v>
      </c>
      <c r="KL227" s="946">
        <f t="shared" si="2484"/>
        <v>0</v>
      </c>
      <c r="KM227" s="946">
        <f t="shared" si="2484"/>
        <v>0</v>
      </c>
      <c r="KN227" s="946">
        <f t="shared" si="2484"/>
        <v>0</v>
      </c>
      <c r="KO227" s="946">
        <f t="shared" si="2484"/>
        <v>0</v>
      </c>
      <c r="KP227" s="946">
        <f t="shared" si="2484"/>
        <v>0</v>
      </c>
      <c r="KQ227" s="946">
        <f t="shared" si="2484"/>
        <v>0</v>
      </c>
      <c r="KR227" s="898"/>
      <c r="KS227" s="898"/>
      <c r="KT227" s="898"/>
      <c r="KU227" s="898"/>
      <c r="KV227" s="898"/>
      <c r="KW227" s="898"/>
      <c r="KX227" s="898"/>
      <c r="KY227" s="898"/>
      <c r="KZ227" s="1363"/>
      <c r="LA227" s="1217">
        <f t="shared" ref="LA227:MM227" si="2485">SUM(JA227/$DO$27)</f>
        <v>0</v>
      </c>
      <c r="LB227" s="1217">
        <f t="shared" si="2485"/>
        <v>0</v>
      </c>
      <c r="LC227" s="1217">
        <f t="shared" si="2485"/>
        <v>0</v>
      </c>
      <c r="LD227" s="545">
        <f t="shared" si="2485"/>
        <v>0</v>
      </c>
      <c r="LE227" s="545">
        <f t="shared" si="2485"/>
        <v>0</v>
      </c>
      <c r="LF227" s="329">
        <f t="shared" si="2485"/>
        <v>0</v>
      </c>
      <c r="LG227" s="550">
        <f t="shared" si="2485"/>
        <v>0</v>
      </c>
      <c r="LH227" s="550">
        <f t="shared" si="2485"/>
        <v>0</v>
      </c>
      <c r="LI227" s="550">
        <f t="shared" si="2485"/>
        <v>0</v>
      </c>
      <c r="LJ227" s="550">
        <f t="shared" si="2485"/>
        <v>0</v>
      </c>
      <c r="LK227" s="550">
        <f t="shared" si="2485"/>
        <v>0</v>
      </c>
      <c r="LL227" s="550">
        <f t="shared" si="2485"/>
        <v>0</v>
      </c>
      <c r="LM227" s="550">
        <f t="shared" si="2485"/>
        <v>0</v>
      </c>
      <c r="LN227" s="550">
        <f t="shared" si="2485"/>
        <v>0</v>
      </c>
      <c r="LO227" s="1217">
        <f t="shared" si="2485"/>
        <v>0</v>
      </c>
      <c r="LP227" s="1217">
        <f t="shared" si="2485"/>
        <v>0</v>
      </c>
      <c r="LQ227" s="1217">
        <f t="shared" si="2485"/>
        <v>0</v>
      </c>
      <c r="LR227" s="550">
        <f t="shared" si="2485"/>
        <v>0</v>
      </c>
      <c r="LS227" s="550">
        <f t="shared" si="2485"/>
        <v>0</v>
      </c>
      <c r="LT227" s="550">
        <f t="shared" si="2485"/>
        <v>0</v>
      </c>
      <c r="LU227" s="550">
        <f t="shared" si="2485"/>
        <v>0</v>
      </c>
      <c r="LV227" s="932">
        <f t="shared" si="2485"/>
        <v>0</v>
      </c>
      <c r="LW227" s="932">
        <f t="shared" si="2485"/>
        <v>0</v>
      </c>
      <c r="LX227" s="932">
        <f t="shared" si="2485"/>
        <v>0</v>
      </c>
      <c r="LY227" s="932">
        <f t="shared" si="2485"/>
        <v>0</v>
      </c>
      <c r="LZ227" s="932">
        <f t="shared" si="2485"/>
        <v>0</v>
      </c>
      <c r="MA227" s="932">
        <f t="shared" si="2485"/>
        <v>0</v>
      </c>
      <c r="MB227" s="932">
        <f t="shared" si="2485"/>
        <v>0</v>
      </c>
      <c r="MC227" s="932">
        <f t="shared" si="2485"/>
        <v>0</v>
      </c>
      <c r="MD227" s="932">
        <f t="shared" si="2485"/>
        <v>0</v>
      </c>
      <c r="ME227" s="327">
        <f t="shared" si="2485"/>
        <v>0</v>
      </c>
      <c r="MF227" s="327">
        <f t="shared" si="2485"/>
        <v>0</v>
      </c>
      <c r="MG227" s="327">
        <f t="shared" si="2485"/>
        <v>0</v>
      </c>
      <c r="MH227" s="327">
        <f t="shared" si="2485"/>
        <v>0</v>
      </c>
      <c r="MI227" s="327">
        <f t="shared" si="2485"/>
        <v>0</v>
      </c>
      <c r="MJ227" s="327">
        <f t="shared" si="2485"/>
        <v>0</v>
      </c>
      <c r="MK227" s="327">
        <f t="shared" si="2485"/>
        <v>0</v>
      </c>
      <c r="ML227" s="327">
        <f t="shared" si="2485"/>
        <v>0</v>
      </c>
      <c r="MM227" s="327">
        <f t="shared" si="2485"/>
        <v>0</v>
      </c>
      <c r="MN227" s="327">
        <f t="shared" ref="MN227:MP227" si="2486">SUM(KN227/$DO$27)</f>
        <v>0</v>
      </c>
      <c r="MO227" s="327">
        <f t="shared" si="2486"/>
        <v>0</v>
      </c>
      <c r="MP227" s="327">
        <f t="shared" si="2486"/>
        <v>0</v>
      </c>
      <c r="MQ227" s="327">
        <f>SUM(KQ227/$DO$27)</f>
        <v>0</v>
      </c>
    </row>
    <row r="228" spans="1:355" s="317" customFormat="1" ht="15" hidden="1" customHeight="1" outlineLevel="1" thickTop="1" thickBot="1" x14ac:dyDescent="0.3">
      <c r="A228" s="381"/>
      <c r="B228" s="1904" t="s">
        <v>1254</v>
      </c>
      <c r="C228" s="1905"/>
      <c r="D228" s="657"/>
      <c r="E228" s="822"/>
      <c r="F228" s="823"/>
      <c r="G228" s="658"/>
      <c r="H228" s="659"/>
      <c r="I228" s="660"/>
      <c r="J228" s="822"/>
      <c r="K228" s="824"/>
      <c r="L228" s="879"/>
      <c r="M228" s="825"/>
      <c r="N228" s="826"/>
      <c r="O228" s="1538"/>
      <c r="P228" s="827"/>
      <c r="Q228" s="825"/>
      <c r="R228" s="826"/>
      <c r="S228" s="1538"/>
      <c r="T228" s="827"/>
      <c r="U228" s="825"/>
      <c r="V228" s="826"/>
      <c r="W228" s="1538"/>
      <c r="X228" s="827"/>
      <c r="Y228" s="825"/>
      <c r="Z228" s="826"/>
      <c r="AA228" s="1538"/>
      <c r="AB228" s="827"/>
      <c r="AC228" s="825"/>
      <c r="AD228" s="826"/>
      <c r="AE228" s="1538"/>
      <c r="AF228" s="827"/>
      <c r="AG228" s="825"/>
      <c r="AH228" s="826"/>
      <c r="AI228" s="1538"/>
      <c r="AJ228" s="827"/>
      <c r="AK228" s="825"/>
      <c r="AL228" s="826"/>
      <c r="AM228" s="1538"/>
      <c r="AN228" s="827"/>
      <c r="AO228" s="825"/>
      <c r="AP228" s="826"/>
      <c r="AQ228" s="1538"/>
      <c r="AR228" s="827"/>
      <c r="AS228" s="825"/>
      <c r="AT228" s="826"/>
      <c r="AU228" s="1538"/>
      <c r="AV228" s="827"/>
      <c r="AW228" s="825"/>
      <c r="AX228" s="826"/>
      <c r="AY228" s="1538"/>
      <c r="AZ228" s="827"/>
      <c r="BA228" s="825"/>
      <c r="BB228" s="828"/>
      <c r="BC228" s="824"/>
      <c r="BD228" s="827"/>
      <c r="BE228" s="825"/>
      <c r="BF228" s="824"/>
      <c r="BG228" s="827"/>
      <c r="BH228" s="827"/>
      <c r="BI228" s="827"/>
      <c r="BJ228" s="827"/>
      <c r="BK228" s="828"/>
      <c r="BL228" s="1588"/>
      <c r="BM228" s="1588"/>
      <c r="BN228" s="1588"/>
      <c r="BO228" s="1588"/>
      <c r="BP228" s="1589"/>
      <c r="BQ228" s="1484"/>
      <c r="BR228" s="734">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5.4382483487450459</v>
      </c>
      <c r="BS228" s="692">
        <f t="shared" si="2466"/>
        <v>5.1064121532364597</v>
      </c>
      <c r="BT228" s="637">
        <f>$BT$28</f>
        <v>1</v>
      </c>
      <c r="BU228" s="1162" t="str">
        <f>$BU$28</f>
        <v>**Water RO</v>
      </c>
      <c r="BV228" s="1156" t="str">
        <f>$BV$28</f>
        <v>H2O</v>
      </c>
      <c r="BW228" s="1239">
        <f>BW$28</f>
        <v>0</v>
      </c>
      <c r="BX228" s="1239">
        <f t="shared" ref="BX228:DM228" si="2487">BX$28</f>
        <v>0</v>
      </c>
      <c r="BY228" s="1239">
        <f t="shared" si="2487"/>
        <v>0</v>
      </c>
      <c r="BZ228" s="1240">
        <f t="shared" si="2487"/>
        <v>0</v>
      </c>
      <c r="CA228" s="1240">
        <f t="shared" si="2487"/>
        <v>0</v>
      </c>
      <c r="CB228" s="1241">
        <f t="shared" si="2487"/>
        <v>0</v>
      </c>
      <c r="CC228" s="1242">
        <f t="shared" si="2487"/>
        <v>0</v>
      </c>
      <c r="CD228" s="1242">
        <f t="shared" si="2487"/>
        <v>0</v>
      </c>
      <c r="CE228" s="1242">
        <f t="shared" si="2487"/>
        <v>0</v>
      </c>
      <c r="CF228" s="1242">
        <f t="shared" si="2487"/>
        <v>0</v>
      </c>
      <c r="CG228" s="1242">
        <f t="shared" si="2487"/>
        <v>3.0000000000000001E-3</v>
      </c>
      <c r="CH228" s="1242">
        <f t="shared" si="2487"/>
        <v>0</v>
      </c>
      <c r="CI228" s="1242">
        <f t="shared" si="2487"/>
        <v>0</v>
      </c>
      <c r="CJ228" s="1242">
        <f t="shared" si="2487"/>
        <v>0</v>
      </c>
      <c r="CK228" s="1239">
        <f t="shared" si="2487"/>
        <v>0</v>
      </c>
      <c r="CL228" s="1240">
        <f t="shared" si="2487"/>
        <v>0</v>
      </c>
      <c r="CM228" s="1241">
        <f t="shared" si="2487"/>
        <v>0</v>
      </c>
      <c r="CN228" s="1242">
        <f t="shared" si="2487"/>
        <v>4.0000000000000002E-4</v>
      </c>
      <c r="CO228" s="1242">
        <f t="shared" si="2487"/>
        <v>1.256E-3</v>
      </c>
      <c r="CP228" s="1242">
        <f t="shared" si="2487"/>
        <v>0</v>
      </c>
      <c r="CQ228" s="1242">
        <f t="shared" si="2487"/>
        <v>0</v>
      </c>
      <c r="CR228" s="1243">
        <f t="shared" si="2487"/>
        <v>0</v>
      </c>
      <c r="CS228" s="1243">
        <f t="shared" si="2487"/>
        <v>7.4980000000000001E-4</v>
      </c>
      <c r="CT228" s="1243">
        <f t="shared" si="2487"/>
        <v>7.9978999999999998E-4</v>
      </c>
      <c r="CU228" s="1243">
        <f t="shared" si="2487"/>
        <v>3.9999999999999998E-6</v>
      </c>
      <c r="CV228" s="1243">
        <f t="shared" si="2487"/>
        <v>4.4988E-4</v>
      </c>
      <c r="CW228" s="1243">
        <f t="shared" si="2487"/>
        <v>1.3496E-4</v>
      </c>
      <c r="CX228" s="1243">
        <f t="shared" si="2487"/>
        <v>2.2994000000000001E-4</v>
      </c>
      <c r="CY228" s="1243">
        <f t="shared" si="2487"/>
        <v>9.6492000000000001E-3</v>
      </c>
      <c r="CZ228" s="1244">
        <f t="shared" si="2487"/>
        <v>4.6543000000000001E-3</v>
      </c>
      <c r="DA228" s="1244">
        <f t="shared" si="2487"/>
        <v>0</v>
      </c>
      <c r="DB228" s="1244">
        <f t="shared" si="2487"/>
        <v>0</v>
      </c>
      <c r="DC228" s="1244">
        <f t="shared" si="2487"/>
        <v>0</v>
      </c>
      <c r="DD228" s="1244">
        <f t="shared" si="2487"/>
        <v>0</v>
      </c>
      <c r="DE228" s="1244">
        <f t="shared" si="2487"/>
        <v>0</v>
      </c>
      <c r="DF228" s="1244">
        <f t="shared" si="2487"/>
        <v>0</v>
      </c>
      <c r="DG228" s="1244">
        <f t="shared" si="2487"/>
        <v>0</v>
      </c>
      <c r="DH228" s="1244">
        <f t="shared" si="2487"/>
        <v>0</v>
      </c>
      <c r="DI228" s="1244">
        <f t="shared" si="2487"/>
        <v>0</v>
      </c>
      <c r="DJ228" s="1244">
        <f t="shared" si="2487"/>
        <v>0</v>
      </c>
      <c r="DK228" s="1244">
        <f t="shared" si="2487"/>
        <v>0</v>
      </c>
      <c r="DL228" s="1244">
        <f t="shared" si="2487"/>
        <v>0</v>
      </c>
      <c r="DM228" s="1244">
        <f t="shared" si="2487"/>
        <v>0</v>
      </c>
      <c r="DN228" s="933"/>
      <c r="DT228" s="739"/>
      <c r="EM228" s="898"/>
      <c r="EN228" s="898"/>
      <c r="EO228" s="898"/>
      <c r="EP228" s="898"/>
      <c r="EQ228" s="898"/>
      <c r="ER228" s="898"/>
      <c r="ES228" s="898"/>
      <c r="ET228" s="898"/>
      <c r="EU228" s="898"/>
      <c r="EV228" s="898"/>
      <c r="EW228" s="898"/>
      <c r="EX228" s="898"/>
      <c r="EY228" s="898"/>
      <c r="EZ228" s="1348" t="str">
        <f t="shared" si="2344"/>
        <v>**Water RO</v>
      </c>
      <c r="FA228" s="1224">
        <f t="shared" si="2345"/>
        <v>0</v>
      </c>
      <c r="FB228" s="1224">
        <f t="shared" si="2346"/>
        <v>0</v>
      </c>
      <c r="FC228" s="1224">
        <f t="shared" si="2347"/>
        <v>0</v>
      </c>
      <c r="FD228" s="544">
        <f t="shared" si="2348"/>
        <v>0</v>
      </c>
      <c r="FE228" s="544">
        <f t="shared" si="2349"/>
        <v>0</v>
      </c>
      <c r="FF228" s="324">
        <f t="shared" si="2350"/>
        <v>0</v>
      </c>
      <c r="FG228" s="549">
        <f t="shared" si="2351"/>
        <v>0</v>
      </c>
      <c r="FH228" s="549">
        <f t="shared" si="2352"/>
        <v>0</v>
      </c>
      <c r="FI228" s="549">
        <f t="shared" si="2353"/>
        <v>0</v>
      </c>
      <c r="FJ228" s="549">
        <f t="shared" si="2354"/>
        <v>0</v>
      </c>
      <c r="FK228" s="549">
        <f t="shared" si="2355"/>
        <v>9.9989999999999996E-4</v>
      </c>
      <c r="FL228" s="549">
        <f t="shared" si="2356"/>
        <v>0</v>
      </c>
      <c r="FM228" s="549">
        <f t="shared" si="2357"/>
        <v>0</v>
      </c>
      <c r="FN228" s="549">
        <f t="shared" si="2358"/>
        <v>0</v>
      </c>
      <c r="FO228" s="1203">
        <f t="shared" si="2359"/>
        <v>0</v>
      </c>
      <c r="FP228" s="544">
        <f t="shared" si="2360"/>
        <v>0</v>
      </c>
      <c r="FQ228" s="324">
        <f t="shared" si="2361"/>
        <v>0</v>
      </c>
      <c r="FR228" s="549">
        <f t="shared" si="2362"/>
        <v>4.0000000000000002E-4</v>
      </c>
      <c r="FS228" s="549">
        <f t="shared" si="2363"/>
        <v>1.256E-3</v>
      </c>
      <c r="FT228" s="549">
        <f t="shared" si="2434"/>
        <v>9.9989999999999996E-4</v>
      </c>
      <c r="FU228" s="549">
        <f t="shared" si="2364"/>
        <v>0</v>
      </c>
      <c r="FV228" s="929">
        <f t="shared" si="2365"/>
        <v>0</v>
      </c>
      <c r="FW228" s="929">
        <f t="shared" si="2366"/>
        <v>7.4980000000000001E-4</v>
      </c>
      <c r="FX228" s="929">
        <f t="shared" si="2367"/>
        <v>7.9978999999999998E-4</v>
      </c>
      <c r="FY228" s="929">
        <f t="shared" si="2368"/>
        <v>3.9999999999999998E-6</v>
      </c>
      <c r="FZ228" s="929">
        <f t="shared" si="2369"/>
        <v>4.4988E-4</v>
      </c>
      <c r="GA228" s="929">
        <f t="shared" si="2370"/>
        <v>1.3496E-4</v>
      </c>
      <c r="GB228" s="929">
        <f t="shared" si="2371"/>
        <v>2.2994000000000001E-4</v>
      </c>
      <c r="GC228" s="929">
        <f t="shared" si="2372"/>
        <v>9.6492000000000001E-3</v>
      </c>
      <c r="GD228" s="325">
        <f t="shared" si="2373"/>
        <v>4.6543000000000001E-3</v>
      </c>
      <c r="GE228" s="325">
        <f t="shared" si="2374"/>
        <v>0</v>
      </c>
      <c r="GF228" s="325">
        <f t="shared" si="2375"/>
        <v>0</v>
      </c>
      <c r="GG228" s="325">
        <f t="shared" si="2376"/>
        <v>0</v>
      </c>
      <c r="GH228" s="325">
        <f t="shared" si="2377"/>
        <v>0</v>
      </c>
      <c r="GI228" s="325">
        <f t="shared" si="2378"/>
        <v>0</v>
      </c>
      <c r="GJ228" s="325">
        <f t="shared" si="2379"/>
        <v>0</v>
      </c>
      <c r="GK228" s="325">
        <f t="shared" si="2380"/>
        <v>0</v>
      </c>
      <c r="GL228" s="325">
        <f t="shared" si="2381"/>
        <v>0</v>
      </c>
      <c r="GM228" s="325">
        <f t="shared" si="2382"/>
        <v>0</v>
      </c>
      <c r="GN228" s="325">
        <f t="shared" si="2383"/>
        <v>0</v>
      </c>
      <c r="GO228" s="325">
        <f t="shared" si="2384"/>
        <v>0</v>
      </c>
      <c r="GP228" s="325">
        <f t="shared" si="2385"/>
        <v>0</v>
      </c>
      <c r="GQ228" s="325">
        <f t="shared" si="2386"/>
        <v>0</v>
      </c>
      <c r="GR228" s="898"/>
      <c r="GS228" s="898"/>
      <c r="GT228" s="898"/>
      <c r="GU228" s="898"/>
      <c r="GV228" s="898"/>
      <c r="GW228" s="898"/>
      <c r="GX228" s="898"/>
      <c r="GY228" s="898"/>
      <c r="GZ228" s="1375"/>
      <c r="HA228" s="1225">
        <f t="shared" si="2387"/>
        <v>0</v>
      </c>
      <c r="HB228" s="1225">
        <f t="shared" si="2388"/>
        <v>0</v>
      </c>
      <c r="HC228" s="1225">
        <f t="shared" si="2389"/>
        <v>0</v>
      </c>
      <c r="HD228" s="542">
        <f t="shared" si="2390"/>
        <v>0</v>
      </c>
      <c r="HE228" s="542">
        <f t="shared" si="2391"/>
        <v>0</v>
      </c>
      <c r="HF228" s="321">
        <f t="shared" si="2392"/>
        <v>0</v>
      </c>
      <c r="HG228" s="547">
        <f t="shared" si="2393"/>
        <v>0</v>
      </c>
      <c r="HH228" s="547">
        <f t="shared" si="2394"/>
        <v>0</v>
      </c>
      <c r="HI228" s="547">
        <f t="shared" si="2395"/>
        <v>0</v>
      </c>
      <c r="HJ228" s="547">
        <f t="shared" si="2396"/>
        <v>0</v>
      </c>
      <c r="HK228" s="547">
        <f t="shared" si="2397"/>
        <v>2.6417437252311755E-4</v>
      </c>
      <c r="HL228" s="547">
        <f t="shared" si="2398"/>
        <v>0</v>
      </c>
      <c r="HM228" s="547">
        <f t="shared" si="2399"/>
        <v>0</v>
      </c>
      <c r="HN228" s="547">
        <f t="shared" si="2400"/>
        <v>0</v>
      </c>
      <c r="HO228" s="1225">
        <f t="shared" si="2401"/>
        <v>0</v>
      </c>
      <c r="HP228" s="542">
        <f t="shared" si="2402"/>
        <v>0</v>
      </c>
      <c r="HQ228" s="321">
        <f t="shared" si="2403"/>
        <v>0</v>
      </c>
      <c r="HR228" s="547">
        <f t="shared" si="2404"/>
        <v>1.0568031704095113E-4</v>
      </c>
      <c r="HS228" s="547">
        <f t="shared" si="2405"/>
        <v>3.3183619550858649E-4</v>
      </c>
      <c r="HT228" s="547">
        <f t="shared" si="2406"/>
        <v>0</v>
      </c>
      <c r="HU228" s="547">
        <f t="shared" si="2407"/>
        <v>0</v>
      </c>
      <c r="HV228" s="931">
        <f t="shared" si="2408"/>
        <v>0</v>
      </c>
      <c r="HW228" s="931">
        <f t="shared" si="2409"/>
        <v>1.9809775429326288E-4</v>
      </c>
      <c r="HX228" s="931">
        <f t="shared" si="2410"/>
        <v>2.1130515191545573E-4</v>
      </c>
      <c r="HY228" s="931">
        <f t="shared" si="2411"/>
        <v>1.0568031704095113E-6</v>
      </c>
      <c r="HZ228" s="931">
        <f t="shared" si="2412"/>
        <v>1.1885865257595773E-4</v>
      </c>
      <c r="IA228" s="931">
        <f t="shared" si="2413"/>
        <v>3.5656538969616908E-5</v>
      </c>
      <c r="IB228" s="931">
        <f t="shared" si="2414"/>
        <v>6.0750330250990752E-5</v>
      </c>
      <c r="IC228" s="931">
        <f t="shared" si="2415"/>
        <v>2.549326287978864E-3</v>
      </c>
      <c r="ID228" s="1226">
        <f t="shared" si="2416"/>
        <v>1.2296697490092471E-3</v>
      </c>
      <c r="IE228" s="1226">
        <f t="shared" si="2417"/>
        <v>0</v>
      </c>
      <c r="IF228" s="1226">
        <f t="shared" si="2418"/>
        <v>0</v>
      </c>
      <c r="IG228" s="1226">
        <f t="shared" si="2419"/>
        <v>0</v>
      </c>
      <c r="IH228" s="1226">
        <f t="shared" si="2420"/>
        <v>0</v>
      </c>
      <c r="II228" s="1226">
        <f t="shared" si="2421"/>
        <v>0</v>
      </c>
      <c r="IJ228" s="1226">
        <f t="shared" si="2422"/>
        <v>0</v>
      </c>
      <c r="IK228" s="1226">
        <f t="shared" si="2423"/>
        <v>0</v>
      </c>
      <c r="IL228" s="1226">
        <f t="shared" si="2424"/>
        <v>0</v>
      </c>
      <c r="IM228" s="1226">
        <f t="shared" si="2425"/>
        <v>0</v>
      </c>
      <c r="IN228" s="1226">
        <f t="shared" si="2426"/>
        <v>0</v>
      </c>
      <c r="IO228" s="1226">
        <f t="shared" si="2427"/>
        <v>0</v>
      </c>
      <c r="IP228" s="1226">
        <f t="shared" si="2428"/>
        <v>0</v>
      </c>
      <c r="IQ228" s="1226">
        <f t="shared" si="2429"/>
        <v>0</v>
      </c>
      <c r="IR228" s="902"/>
      <c r="IS228" s="902"/>
      <c r="IT228" s="902"/>
      <c r="IU228" s="902"/>
      <c r="IV228" s="902"/>
      <c r="IW228" s="902"/>
      <c r="IX228" s="902"/>
      <c r="IY228" s="902"/>
      <c r="IZ228" s="1365"/>
      <c r="JA228" s="1231">
        <f t="shared" ref="JA228:KQ228" si="2488">SUM(BW228*$DP$28)</f>
        <v>0</v>
      </c>
      <c r="JB228" s="1231">
        <f t="shared" si="2488"/>
        <v>0</v>
      </c>
      <c r="JC228" s="1231">
        <f t="shared" si="2488"/>
        <v>0</v>
      </c>
      <c r="JD228" s="942">
        <f t="shared" si="2488"/>
        <v>0</v>
      </c>
      <c r="JE228" s="942">
        <f t="shared" si="2488"/>
        <v>0</v>
      </c>
      <c r="JF228" s="943">
        <f t="shared" si="2488"/>
        <v>0</v>
      </c>
      <c r="JG228" s="944">
        <f t="shared" si="2488"/>
        <v>0</v>
      </c>
      <c r="JH228" s="944">
        <f t="shared" si="2488"/>
        <v>0</v>
      </c>
      <c r="JI228" s="944">
        <f t="shared" si="2488"/>
        <v>0</v>
      </c>
      <c r="JJ228" s="944">
        <f t="shared" si="2488"/>
        <v>0</v>
      </c>
      <c r="JK228" s="944">
        <f t="shared" si="2488"/>
        <v>3</v>
      </c>
      <c r="JL228" s="944">
        <f t="shared" si="2488"/>
        <v>0</v>
      </c>
      <c r="JM228" s="944">
        <f t="shared" si="2488"/>
        <v>0</v>
      </c>
      <c r="JN228" s="944">
        <f t="shared" si="2488"/>
        <v>0</v>
      </c>
      <c r="JO228" s="1231">
        <f t="shared" si="2488"/>
        <v>0</v>
      </c>
      <c r="JP228" s="942">
        <f t="shared" si="2488"/>
        <v>0</v>
      </c>
      <c r="JQ228" s="943">
        <f t="shared" si="2488"/>
        <v>0</v>
      </c>
      <c r="JR228" s="944">
        <f t="shared" si="2488"/>
        <v>0.4</v>
      </c>
      <c r="JS228" s="944">
        <f t="shared" si="2488"/>
        <v>1.256</v>
      </c>
      <c r="JT228" s="944">
        <f t="shared" si="2488"/>
        <v>0</v>
      </c>
      <c r="JU228" s="944">
        <f t="shared" si="2488"/>
        <v>0</v>
      </c>
      <c r="JV228" s="945">
        <f t="shared" si="2488"/>
        <v>0</v>
      </c>
      <c r="JW228" s="945">
        <f t="shared" si="2488"/>
        <v>0.74980000000000002</v>
      </c>
      <c r="JX228" s="945">
        <f t="shared" si="2488"/>
        <v>0.79979</v>
      </c>
      <c r="JY228" s="945">
        <f t="shared" si="2488"/>
        <v>4.0000000000000001E-3</v>
      </c>
      <c r="JZ228" s="945">
        <f t="shared" si="2488"/>
        <v>0.44988</v>
      </c>
      <c r="KA228" s="945">
        <f t="shared" si="2488"/>
        <v>0.13496</v>
      </c>
      <c r="KB228" s="945">
        <f t="shared" si="2488"/>
        <v>0.22994000000000001</v>
      </c>
      <c r="KC228" s="945">
        <f t="shared" si="2488"/>
        <v>9.6492000000000004</v>
      </c>
      <c r="KD228" s="946">
        <f t="shared" si="2488"/>
        <v>4.6543000000000001</v>
      </c>
      <c r="KE228" s="946">
        <f t="shared" si="2488"/>
        <v>0</v>
      </c>
      <c r="KF228" s="946">
        <f t="shared" si="2488"/>
        <v>0</v>
      </c>
      <c r="KG228" s="946">
        <f t="shared" si="2488"/>
        <v>0</v>
      </c>
      <c r="KH228" s="946">
        <f t="shared" si="2488"/>
        <v>0</v>
      </c>
      <c r="KI228" s="946">
        <f t="shared" si="2488"/>
        <v>0</v>
      </c>
      <c r="KJ228" s="946">
        <f t="shared" si="2488"/>
        <v>0</v>
      </c>
      <c r="KK228" s="946">
        <f t="shared" si="2488"/>
        <v>0</v>
      </c>
      <c r="KL228" s="946">
        <f t="shared" si="2488"/>
        <v>0</v>
      </c>
      <c r="KM228" s="946">
        <f t="shared" si="2488"/>
        <v>0</v>
      </c>
      <c r="KN228" s="946">
        <f t="shared" si="2488"/>
        <v>0</v>
      </c>
      <c r="KO228" s="946">
        <f t="shared" si="2488"/>
        <v>0</v>
      </c>
      <c r="KP228" s="946">
        <f t="shared" si="2488"/>
        <v>0</v>
      </c>
      <c r="KQ228" s="946">
        <f t="shared" si="2488"/>
        <v>0</v>
      </c>
      <c r="KR228" s="898"/>
      <c r="KS228" s="898"/>
      <c r="KT228" s="898"/>
      <c r="KU228" s="898"/>
      <c r="KV228" s="898"/>
      <c r="KW228" s="898"/>
      <c r="KX228" s="898"/>
      <c r="KY228" s="898"/>
      <c r="KZ228" s="1363"/>
      <c r="LA228" s="1217">
        <f t="shared" ref="LA228:MM228" si="2489">SUM(JA228/$DO$28)</f>
        <v>0</v>
      </c>
      <c r="LB228" s="1217">
        <f t="shared" si="2489"/>
        <v>0</v>
      </c>
      <c r="LC228" s="1217">
        <f t="shared" si="2489"/>
        <v>0</v>
      </c>
      <c r="LD228" s="545">
        <f t="shared" si="2489"/>
        <v>0</v>
      </c>
      <c r="LE228" s="545">
        <f t="shared" si="2489"/>
        <v>0</v>
      </c>
      <c r="LF228" s="329">
        <f t="shared" si="2489"/>
        <v>0</v>
      </c>
      <c r="LG228" s="550">
        <f t="shared" si="2489"/>
        <v>0</v>
      </c>
      <c r="LH228" s="550">
        <f t="shared" si="2489"/>
        <v>0</v>
      </c>
      <c r="LI228" s="550">
        <f t="shared" si="2489"/>
        <v>0</v>
      </c>
      <c r="LJ228" s="550">
        <f t="shared" si="2489"/>
        <v>0</v>
      </c>
      <c r="LK228" s="550">
        <f t="shared" si="2489"/>
        <v>3</v>
      </c>
      <c r="LL228" s="550">
        <f t="shared" si="2489"/>
        <v>0</v>
      </c>
      <c r="LM228" s="550">
        <f t="shared" si="2489"/>
        <v>0</v>
      </c>
      <c r="LN228" s="550">
        <f t="shared" si="2489"/>
        <v>0</v>
      </c>
      <c r="LO228" s="1217">
        <f t="shared" si="2489"/>
        <v>0</v>
      </c>
      <c r="LP228" s="1217">
        <f t="shared" si="2489"/>
        <v>0</v>
      </c>
      <c r="LQ228" s="1217">
        <f t="shared" si="2489"/>
        <v>0</v>
      </c>
      <c r="LR228" s="550">
        <f t="shared" si="2489"/>
        <v>0.4</v>
      </c>
      <c r="LS228" s="550">
        <f t="shared" si="2489"/>
        <v>1.256</v>
      </c>
      <c r="LT228" s="550">
        <f t="shared" si="2489"/>
        <v>0</v>
      </c>
      <c r="LU228" s="550">
        <f t="shared" si="2489"/>
        <v>0</v>
      </c>
      <c r="LV228" s="932">
        <f t="shared" si="2489"/>
        <v>0</v>
      </c>
      <c r="LW228" s="932">
        <f t="shared" si="2489"/>
        <v>0.74980000000000002</v>
      </c>
      <c r="LX228" s="932">
        <f t="shared" si="2489"/>
        <v>0.79979</v>
      </c>
      <c r="LY228" s="932">
        <f t="shared" si="2489"/>
        <v>4.0000000000000001E-3</v>
      </c>
      <c r="LZ228" s="932">
        <f t="shared" si="2489"/>
        <v>0.44988</v>
      </c>
      <c r="MA228" s="932">
        <f t="shared" si="2489"/>
        <v>0.13496</v>
      </c>
      <c r="MB228" s="932">
        <f t="shared" si="2489"/>
        <v>0.22994000000000001</v>
      </c>
      <c r="MC228" s="932">
        <f t="shared" si="2489"/>
        <v>9.6492000000000004</v>
      </c>
      <c r="MD228" s="932">
        <f t="shared" si="2489"/>
        <v>4.6543000000000001</v>
      </c>
      <c r="ME228" s="327">
        <f t="shared" si="2489"/>
        <v>0</v>
      </c>
      <c r="MF228" s="327">
        <f t="shared" si="2489"/>
        <v>0</v>
      </c>
      <c r="MG228" s="327">
        <f t="shared" si="2489"/>
        <v>0</v>
      </c>
      <c r="MH228" s="327">
        <f t="shared" si="2489"/>
        <v>0</v>
      </c>
      <c r="MI228" s="327">
        <f t="shared" si="2489"/>
        <v>0</v>
      </c>
      <c r="MJ228" s="327">
        <f t="shared" si="2489"/>
        <v>0</v>
      </c>
      <c r="MK228" s="327">
        <f t="shared" si="2489"/>
        <v>0</v>
      </c>
      <c r="ML228" s="327">
        <f t="shared" si="2489"/>
        <v>0</v>
      </c>
      <c r="MM228" s="327">
        <f t="shared" si="2489"/>
        <v>0</v>
      </c>
      <c r="MN228" s="327">
        <f t="shared" ref="MN228:MP228" si="2490">SUM(KN228/$DO$28)</f>
        <v>0</v>
      </c>
      <c r="MO228" s="327">
        <f t="shared" si="2490"/>
        <v>0</v>
      </c>
      <c r="MP228" s="327">
        <f t="shared" si="2490"/>
        <v>0</v>
      </c>
      <c r="MQ228" s="327">
        <f>SUM(KQ228/$DO$28)</f>
        <v>0</v>
      </c>
    </row>
    <row r="229" spans="1:355" s="317" customFormat="1" ht="4.5" customHeight="1" collapsed="1" thickTop="1" thickBot="1" x14ac:dyDescent="0.3">
      <c r="A229" s="381"/>
      <c r="B229" s="679"/>
      <c r="C229" s="680"/>
      <c r="D229" s="639"/>
      <c r="E229" s="770"/>
      <c r="F229" s="756"/>
      <c r="G229" s="681"/>
      <c r="H229" s="682"/>
      <c r="I229" s="639"/>
      <c r="J229" s="770"/>
      <c r="K229" s="756"/>
      <c r="L229" s="815"/>
      <c r="M229" s="813"/>
      <c r="N229" s="814"/>
      <c r="O229" s="1537"/>
      <c r="P229" s="815"/>
      <c r="Q229" s="813"/>
      <c r="R229" s="814"/>
      <c r="S229" s="1537"/>
      <c r="T229" s="815"/>
      <c r="U229" s="813"/>
      <c r="V229" s="814"/>
      <c r="W229" s="1537"/>
      <c r="X229" s="815"/>
      <c r="Y229" s="813"/>
      <c r="Z229" s="814"/>
      <c r="AA229" s="1537"/>
      <c r="AB229" s="815"/>
      <c r="AC229" s="813"/>
      <c r="AD229" s="814"/>
      <c r="AE229" s="1537"/>
      <c r="AF229" s="815"/>
      <c r="AG229" s="813"/>
      <c r="AH229" s="814"/>
      <c r="AI229" s="1537"/>
      <c r="AJ229" s="815"/>
      <c r="AK229" s="813"/>
      <c r="AL229" s="814"/>
      <c r="AM229" s="1537"/>
      <c r="AN229" s="815"/>
      <c r="AO229" s="813"/>
      <c r="AP229" s="814"/>
      <c r="AQ229" s="1537"/>
      <c r="AR229" s="815"/>
      <c r="AS229" s="813"/>
      <c r="AT229" s="814"/>
      <c r="AU229" s="1537"/>
      <c r="AV229" s="815"/>
      <c r="AW229" s="813"/>
      <c r="AX229" s="814"/>
      <c r="AY229" s="1537"/>
      <c r="AZ229" s="815"/>
      <c r="BA229" s="813"/>
      <c r="BB229" s="816"/>
      <c r="BC229" s="757"/>
      <c r="BD229" s="815"/>
      <c r="BE229" s="813"/>
      <c r="BF229" s="757"/>
      <c r="BG229" s="815"/>
      <c r="BH229" s="815"/>
      <c r="BI229" s="815"/>
      <c r="BJ229" s="815"/>
      <c r="BK229" s="816"/>
      <c r="BL229" s="1598"/>
      <c r="BM229" s="1598"/>
      <c r="BN229" s="1598"/>
      <c r="BO229" s="1598"/>
      <c r="BP229" s="1598"/>
      <c r="BQ229" s="1484"/>
      <c r="BR229" s="323"/>
      <c r="BS229" s="697"/>
      <c r="BT229" s="686"/>
      <c r="BU229" s="1149"/>
      <c r="BV229" s="1149"/>
      <c r="BW229" s="686"/>
      <c r="BX229" s="686"/>
      <c r="BY229" s="686"/>
      <c r="BZ229" s="686"/>
      <c r="CA229" s="686"/>
      <c r="CB229" s="686"/>
      <c r="CC229" s="686"/>
      <c r="CD229" s="686"/>
      <c r="CE229" s="686"/>
      <c r="CF229" s="686"/>
      <c r="CG229" s="686"/>
      <c r="CH229" s="686"/>
      <c r="CI229" s="686"/>
      <c r="CJ229" s="686"/>
      <c r="CK229" s="686"/>
      <c r="CL229" s="686"/>
      <c r="CM229" s="686"/>
      <c r="CN229" s="686"/>
      <c r="CO229" s="686"/>
      <c r="CP229" s="686"/>
      <c r="CQ229" s="686"/>
      <c r="CR229" s="686"/>
      <c r="CS229" s="686"/>
      <c r="CT229" s="686"/>
      <c r="CU229" s="686"/>
      <c r="CV229" s="686"/>
      <c r="CW229" s="686"/>
      <c r="CX229" s="686"/>
      <c r="CY229" s="686"/>
      <c r="CZ229" s="686"/>
      <c r="DA229" s="686"/>
      <c r="DB229" s="686"/>
      <c r="DC229" s="686"/>
      <c r="DD229" s="686"/>
      <c r="DE229" s="686"/>
      <c r="DF229" s="686"/>
      <c r="DG229" s="686"/>
      <c r="DH229" s="686"/>
      <c r="DI229" s="686"/>
      <c r="DJ229" s="686"/>
      <c r="DK229" s="686"/>
      <c r="DL229" s="686"/>
      <c r="DM229" s="686"/>
      <c r="DN229" s="933"/>
      <c r="DT229" s="218"/>
      <c r="EM229" s="900"/>
      <c r="EN229" s="900"/>
      <c r="EO229" s="900"/>
      <c r="EP229" s="900"/>
      <c r="EQ229" s="900"/>
      <c r="ER229" s="900"/>
      <c r="ES229" s="900"/>
      <c r="ET229" s="900"/>
      <c r="EU229" s="900"/>
      <c r="EV229" s="900"/>
      <c r="EW229" s="900"/>
      <c r="EX229" s="900"/>
      <c r="EY229" s="900"/>
      <c r="EZ229" s="1347"/>
      <c r="FA229" s="686"/>
      <c r="FB229" s="686"/>
      <c r="FC229" s="686"/>
      <c r="FD229" s="686"/>
      <c r="FE229" s="686"/>
      <c r="FF229" s="686"/>
      <c r="FG229" s="686"/>
      <c r="FH229" s="686"/>
      <c r="FI229" s="686"/>
      <c r="FJ229" s="686"/>
      <c r="FK229" s="686"/>
      <c r="FL229" s="686"/>
      <c r="FM229" s="686"/>
      <c r="FN229" s="686"/>
      <c r="FO229" s="686"/>
      <c r="FP229" s="686"/>
      <c r="FQ229" s="686"/>
      <c r="FR229" s="686"/>
      <c r="FS229" s="686"/>
      <c r="FT229" s="686"/>
      <c r="FU229" s="686"/>
      <c r="FV229" s="686"/>
      <c r="FW229" s="686"/>
      <c r="FX229" s="686"/>
      <c r="FY229" s="686"/>
      <c r="FZ229" s="686"/>
      <c r="GA229" s="686"/>
      <c r="GB229" s="686"/>
      <c r="GC229" s="686"/>
      <c r="GD229" s="686"/>
      <c r="GE229" s="686"/>
      <c r="GF229" s="686"/>
      <c r="GG229" s="686"/>
      <c r="GH229" s="686"/>
      <c r="GI229" s="686"/>
      <c r="GJ229" s="686"/>
      <c r="GK229" s="686"/>
      <c r="GL229" s="686"/>
      <c r="GM229" s="686"/>
      <c r="GN229" s="686"/>
      <c r="GO229" s="686"/>
      <c r="GP229" s="686"/>
      <c r="GQ229" s="686"/>
      <c r="GR229" s="900"/>
      <c r="GS229" s="900"/>
      <c r="GT229" s="900"/>
      <c r="GU229" s="900"/>
      <c r="GV229" s="900"/>
      <c r="GW229" s="900"/>
      <c r="GX229" s="900"/>
      <c r="GY229" s="900"/>
      <c r="GZ229" s="1375"/>
      <c r="HA229" s="686"/>
      <c r="HB229" s="686"/>
      <c r="HC229" s="686"/>
      <c r="HD229" s="686"/>
      <c r="HE229" s="686"/>
      <c r="HF229" s="686"/>
      <c r="HG229" s="686"/>
      <c r="HH229" s="686"/>
      <c r="HI229" s="686"/>
      <c r="HJ229" s="686"/>
      <c r="HK229" s="686"/>
      <c r="HL229" s="686"/>
      <c r="HM229" s="686"/>
      <c r="HN229" s="686"/>
      <c r="HO229" s="686"/>
      <c r="HP229" s="686"/>
      <c r="HQ229" s="686"/>
      <c r="HR229" s="686"/>
      <c r="HS229" s="686"/>
      <c r="HT229" s="686"/>
      <c r="HU229" s="686"/>
      <c r="HV229" s="686"/>
      <c r="HW229" s="686"/>
      <c r="HX229" s="686"/>
      <c r="HY229" s="686"/>
      <c r="HZ229" s="686"/>
      <c r="IA229" s="686"/>
      <c r="IB229" s="686"/>
      <c r="IC229" s="686"/>
      <c r="ID229" s="686"/>
      <c r="IE229" s="686"/>
      <c r="IF229" s="686"/>
      <c r="IG229" s="686"/>
      <c r="IH229" s="686"/>
      <c r="II229" s="686"/>
      <c r="IJ229" s="686"/>
      <c r="IK229" s="686"/>
      <c r="IL229" s="686"/>
      <c r="IM229" s="686"/>
      <c r="IN229" s="686"/>
      <c r="IO229" s="686"/>
      <c r="IP229" s="686"/>
      <c r="IQ229" s="686"/>
      <c r="IR229" s="900"/>
      <c r="IS229" s="900"/>
      <c r="IT229" s="900"/>
      <c r="IU229" s="900"/>
      <c r="IV229" s="900"/>
      <c r="IW229" s="900"/>
      <c r="IX229" s="900"/>
      <c r="IY229" s="900"/>
      <c r="IZ229" s="1363"/>
      <c r="JA229" s="686"/>
      <c r="JB229" s="686"/>
      <c r="JC229" s="686"/>
      <c r="JD229" s="686"/>
      <c r="JE229" s="686"/>
      <c r="JF229" s="686"/>
      <c r="JG229" s="686"/>
      <c r="JH229" s="686"/>
      <c r="JI229" s="686"/>
      <c r="JJ229" s="686"/>
      <c r="JK229" s="686"/>
      <c r="JL229" s="686"/>
      <c r="JM229" s="686"/>
      <c r="JN229" s="686"/>
      <c r="JO229" s="686"/>
      <c r="JP229" s="686"/>
      <c r="JQ229" s="686"/>
      <c r="JR229" s="686"/>
      <c r="JS229" s="686"/>
      <c r="JT229" s="686"/>
      <c r="JU229" s="686"/>
      <c r="JV229" s="686"/>
      <c r="JW229" s="686"/>
      <c r="JX229" s="686"/>
      <c r="JY229" s="686"/>
      <c r="JZ229" s="686"/>
      <c r="KA229" s="686"/>
      <c r="KB229" s="686"/>
      <c r="KC229" s="686"/>
      <c r="KD229" s="686"/>
      <c r="KE229" s="686"/>
      <c r="KF229" s="686"/>
      <c r="KG229" s="686"/>
      <c r="KH229" s="686"/>
      <c r="KI229" s="686"/>
      <c r="KJ229" s="686"/>
      <c r="KK229" s="686"/>
      <c r="KL229" s="686"/>
      <c r="KM229" s="686"/>
      <c r="KN229" s="686"/>
      <c r="KO229" s="686"/>
      <c r="KP229" s="686"/>
      <c r="KQ229" s="686"/>
      <c r="KR229" s="900"/>
      <c r="KS229" s="900"/>
      <c r="KT229" s="900"/>
      <c r="KU229" s="900"/>
      <c r="KV229" s="900"/>
      <c r="KW229" s="900"/>
      <c r="KX229" s="900"/>
      <c r="KY229" s="900"/>
      <c r="KZ229" s="1363"/>
      <c r="LA229" s="686"/>
      <c r="LB229" s="686"/>
      <c r="LC229" s="686"/>
      <c r="LD229" s="686"/>
      <c r="LE229" s="686"/>
      <c r="LF229" s="686"/>
      <c r="LG229" s="686"/>
      <c r="LH229" s="686"/>
      <c r="LI229" s="686"/>
      <c r="LJ229" s="686"/>
      <c r="LK229" s="686"/>
      <c r="LL229" s="686"/>
      <c r="LM229" s="686"/>
      <c r="LN229" s="686"/>
      <c r="LO229" s="686"/>
      <c r="LP229" s="686"/>
      <c r="LQ229" s="686"/>
      <c r="LR229" s="686"/>
      <c r="LS229" s="686"/>
      <c r="LT229" s="686"/>
      <c r="LU229" s="686"/>
      <c r="LV229" s="686"/>
      <c r="LW229" s="686"/>
      <c r="LX229" s="686"/>
      <c r="LY229" s="686"/>
      <c r="LZ229" s="686"/>
      <c r="MA229" s="686"/>
      <c r="MB229" s="686"/>
      <c r="MC229" s="686"/>
      <c r="MD229" s="686"/>
      <c r="ME229" s="686"/>
      <c r="MF229" s="686"/>
      <c r="MG229" s="686"/>
      <c r="MH229" s="686"/>
      <c r="MI229" s="686"/>
      <c r="MJ229" s="686"/>
      <c r="MK229" s="686"/>
      <c r="ML229" s="686"/>
      <c r="MM229" s="686"/>
      <c r="MN229" s="686"/>
      <c r="MO229" s="686"/>
      <c r="MP229" s="686"/>
      <c r="MQ229" s="686"/>
    </row>
    <row r="230" spans="1:355" s="317" customFormat="1" ht="11.25" customHeight="1" thickTop="1" thickBot="1" x14ac:dyDescent="0.25">
      <c r="A230" s="884">
        <v>10</v>
      </c>
      <c r="B230" s="1906" t="s">
        <v>18</v>
      </c>
      <c r="C230" s="1907"/>
      <c r="D230" s="776">
        <v>8</v>
      </c>
      <c r="E230" s="661">
        <v>25</v>
      </c>
      <c r="F230" s="319"/>
      <c r="G230" s="1951" t="s">
        <v>18</v>
      </c>
      <c r="H230" s="1952"/>
      <c r="I230" s="776">
        <v>8</v>
      </c>
      <c r="J230" s="646">
        <v>1</v>
      </c>
      <c r="K230" s="319"/>
      <c r="L230" s="1940" t="s">
        <v>1316</v>
      </c>
      <c r="M230" s="1941"/>
      <c r="N230" s="1942"/>
      <c r="O230" s="1536">
        <f>SUM($BH$6,$N231)</f>
        <v>18.996702774108325</v>
      </c>
      <c r="P230" s="647">
        <v>50000</v>
      </c>
      <c r="Q230" s="623" t="s">
        <v>825</v>
      </c>
      <c r="R230" s="777">
        <f>(P230/64.55337)</f>
        <v>774.55290095621649</v>
      </c>
      <c r="S230" s="1536">
        <f>SUM($O230,$R231)</f>
        <v>101.49436004250944</v>
      </c>
      <c r="T230" s="1849" t="str">
        <f>IF($BN$5="ON","76F                25c",IF($BN$5="OFF","76F                25c"))</f>
        <v>76F                25c</v>
      </c>
      <c r="U230" s="1850"/>
      <c r="V230" s="1851"/>
      <c r="W230" s="1536">
        <f>SUM($S230,$V231)</f>
        <v>247.68112340829489</v>
      </c>
      <c r="X230" s="1849" t="str">
        <f>IF($BN$5="ON","64F                18c",IF($BN$5="OFF","64F                18c"))</f>
        <v>64F                18c</v>
      </c>
      <c r="Y230" s="1850"/>
      <c r="Z230" s="1851"/>
      <c r="AA230" s="1536">
        <f>SUM($W230,$Z231)</f>
        <v>340.83123936696506</v>
      </c>
      <c r="AB230" s="1849" t="str">
        <f>IF($BN$5="ON","55%                40%",IF($BN$5="OFF","55%                40%"))</f>
        <v>55%                40%</v>
      </c>
      <c r="AC230" s="1850"/>
      <c r="AD230" s="1851"/>
      <c r="AE230" s="1536">
        <f>SUM($AA230,$AD231)</f>
        <v>465.32285442955128</v>
      </c>
      <c r="AF230" s="1939" t="s">
        <v>1359</v>
      </c>
      <c r="AG230" s="1850"/>
      <c r="AH230" s="1851"/>
      <c r="AI230" s="1536">
        <f>SUM($AE230,$AH231)</f>
        <v>465.32285442955128</v>
      </c>
      <c r="AJ230" s="1939" t="s">
        <v>11</v>
      </c>
      <c r="AK230" s="1850"/>
      <c r="AL230" s="1851"/>
      <c r="AM230" s="1536">
        <f>SUM($AI230,$AL231)</f>
        <v>482.47477407275738</v>
      </c>
      <c r="AN230" s="1939" t="s">
        <v>980</v>
      </c>
      <c r="AO230" s="1850"/>
      <c r="AP230" s="1851"/>
      <c r="AQ230" s="1536">
        <f>SUM($AM230,$AP231)</f>
        <v>482.47477407275738</v>
      </c>
      <c r="AR230" s="1849" t="str">
        <f>IF($BN$5="ON","68F                20c",IF($BN$5="OFF","68F                20c"))</f>
        <v>68F                20c</v>
      </c>
      <c r="AS230" s="1850"/>
      <c r="AT230" s="1851"/>
      <c r="AU230" s="1536">
        <f>SUM($AQ230,$AT231)</f>
        <v>482.47477407275738</v>
      </c>
      <c r="AV230" s="1849" t="str">
        <f>IF($BN$5="ON","1100 PPM co2",IF($BN$5="OFF","1100 PPM co2"))</f>
        <v>1100 PPM co2</v>
      </c>
      <c r="AW230" s="1850"/>
      <c r="AX230" s="1851"/>
      <c r="AY230" s="1536">
        <f>SUM($AU230,$AX231,$AX232)</f>
        <v>670.24941079666758</v>
      </c>
      <c r="AZ230" s="745">
        <f>EH$331</f>
        <v>0.6</v>
      </c>
      <c r="BA230" s="728">
        <f>(E230*AZ230)*(J230)</f>
        <v>15</v>
      </c>
      <c r="BB230" s="729">
        <f>IF($BI$6="ON",$BR245,IF($BI$6="OFF",$BS245))</f>
        <v>35.984147952443855</v>
      </c>
      <c r="BC230" s="894">
        <f>SUM($AY230,$BB230,$BB231,$BB232)</f>
        <v>706.23355874911147</v>
      </c>
      <c r="BD230" s="1937">
        <v>5.7</v>
      </c>
      <c r="BE230" s="1938"/>
      <c r="BF230" s="319"/>
      <c r="BG230" s="623">
        <v>1.7</v>
      </c>
      <c r="BH230" s="623">
        <v>2</v>
      </c>
      <c r="BI230" s="1014" t="str">
        <f>BG230*500&amp;"-"&amp;BH230*500</f>
        <v>850-1000</v>
      </c>
      <c r="BJ230" s="1014" t="str">
        <f>BG230*640&amp;"-"&amp;BH230*640</f>
        <v>1088-1280</v>
      </c>
      <c r="BK230" s="1014" t="str">
        <f>BG230*700&amp;"-"&amp;BH230*700</f>
        <v>1190-1400</v>
      </c>
      <c r="BL230" s="1591">
        <v>1</v>
      </c>
      <c r="BM230" s="1591">
        <v>1</v>
      </c>
      <c r="BN230" s="1591">
        <v>2</v>
      </c>
      <c r="BO230" s="1592">
        <v>0.6</v>
      </c>
      <c r="BP230" s="1599">
        <v>1</v>
      </c>
      <c r="BQ230" s="1484"/>
      <c r="BR230" s="921">
        <f>SUM($BR234:$BR248)</f>
        <v>706.23355874911147</v>
      </c>
      <c r="BS230" s="1293">
        <f>SUM($CK230:$DM230)</f>
        <v>538.33060739591122</v>
      </c>
      <c r="BT230" s="1288">
        <f>SUM($CK230:$DM230)/500</f>
        <v>1.0766612147918224</v>
      </c>
      <c r="BU230" s="1150" t="str">
        <f>$B230</f>
        <v>Late Bloom</v>
      </c>
      <c r="BV230" s="1152">
        <f>SUM(CK230:DM230)</f>
        <v>538.33060739591122</v>
      </c>
      <c r="BW230" s="1247">
        <f t="shared" ref="BW230:CD230" si="2491">SUM(HA234:HA248)*1000</f>
        <v>12.76526091137058</v>
      </c>
      <c r="BX230" s="1247">
        <f t="shared" si="2491"/>
        <v>69.756815866802157</v>
      </c>
      <c r="BY230" s="1247">
        <f t="shared" si="2491"/>
        <v>0</v>
      </c>
      <c r="BZ230" s="1247">
        <f t="shared" si="2491"/>
        <v>103.01043874182899</v>
      </c>
      <c r="CA230" s="1247">
        <f t="shared" si="2491"/>
        <v>0</v>
      </c>
      <c r="CB230" s="1247">
        <f t="shared" si="2491"/>
        <v>173.77330889119048</v>
      </c>
      <c r="CC230" s="1247">
        <f t="shared" si="2491"/>
        <v>0</v>
      </c>
      <c r="CD230" s="1247">
        <f t="shared" si="2491"/>
        <v>0</v>
      </c>
      <c r="CE230" s="1247">
        <f t="shared" ref="CE230:CJ230" si="2492">SUM(HI234:HI248)*1000</f>
        <v>0</v>
      </c>
      <c r="CF230" s="1247">
        <f t="shared" si="2492"/>
        <v>0</v>
      </c>
      <c r="CG230" s="1247">
        <f t="shared" si="2492"/>
        <v>0.26417437252311754</v>
      </c>
      <c r="CH230" s="1247">
        <f t="shared" si="2492"/>
        <v>0</v>
      </c>
      <c r="CI230" s="1247">
        <f t="shared" si="2492"/>
        <v>0</v>
      </c>
      <c r="CJ230" s="1247">
        <f t="shared" si="2492"/>
        <v>27.097490092470281</v>
      </c>
      <c r="CK230" s="1202">
        <f>SUM(HO234:HO248)*1000+SUM(HA234:HA248)*1000+SUM(HB234:HB248)*1000+SUM(HC234:HC248)*1000</f>
        <v>82.522076778172732</v>
      </c>
      <c r="CL230" s="1202">
        <f>SUM(HP234:HP248)*1000+SUM(HD234:HD248)*1000+SUM(HE234:HE248)*1000</f>
        <v>103.01043874182899</v>
      </c>
      <c r="CM230" s="1202">
        <f>SUM(HQ234:HQ248)*1000+SUM(HF234:HF248)*1000</f>
        <v>173.77330889119048</v>
      </c>
      <c r="CN230" s="1202">
        <f>SUM(HR234:HR249)*1000+SUM(HG234:HG249)*1000+SUM(HH234:HH249)*1000</f>
        <v>42.442932454292738</v>
      </c>
      <c r="CO230" s="1202">
        <f>SUM(HS234:HS248)*1000+SUM(HI234:HI248)*1000+SUM(HJ234:HJ248)*1000</f>
        <v>62.337005037963586</v>
      </c>
      <c r="CP230" s="1202">
        <f>SUM(HT234:HT249)*1000+SUM(HK234:HK249)*1000+SUM(HL234:HL249)*1000</f>
        <v>35.808883463717756</v>
      </c>
      <c r="CQ230" s="1202">
        <f>SUM(HU234:HU248)*1000+SUM(HM234:HM248)*1000+SUM(HN234:HN248)*1000</f>
        <v>27.097490092470281</v>
      </c>
      <c r="CR230" s="1202">
        <f t="shared" ref="CR230:DF230" si="2493">SUM(HV234:HV248)*1000</f>
        <v>4.563658605110558E-3</v>
      </c>
      <c r="CS230" s="1202">
        <f t="shared" si="2493"/>
        <v>1.4382011311423626</v>
      </c>
      <c r="CT230" s="1202">
        <f t="shared" si="2493"/>
        <v>0.66767101242651139</v>
      </c>
      <c r="CU230" s="1202">
        <f t="shared" si="2493"/>
        <v>1.5095777149947037E-2</v>
      </c>
      <c r="CV230" s="1202">
        <f t="shared" si="2493"/>
        <v>0.25576841072927442</v>
      </c>
      <c r="CW230" s="1202">
        <f t="shared" si="2493"/>
        <v>0.14357436100577783</v>
      </c>
      <c r="CX230" s="1202">
        <f t="shared" si="2493"/>
        <v>0.15202350235320189</v>
      </c>
      <c r="CY230" s="1202">
        <f t="shared" si="2493"/>
        <v>2.5493262879788641</v>
      </c>
      <c r="CZ230" s="1202">
        <f t="shared" si="2493"/>
        <v>1.229669749009247</v>
      </c>
      <c r="DA230" s="1202">
        <f t="shared" si="2493"/>
        <v>0.37729012172666271</v>
      </c>
      <c r="DB230" s="1202">
        <f t="shared" si="2493"/>
        <v>3.9948365829881931</v>
      </c>
      <c r="DC230" s="1202">
        <f t="shared" si="2493"/>
        <v>0.51045134115960256</v>
      </c>
      <c r="DD230" s="1202">
        <f t="shared" si="2493"/>
        <v>0</v>
      </c>
      <c r="DE230" s="1202">
        <f t="shared" si="2493"/>
        <v>0</v>
      </c>
      <c r="DF230" s="1202">
        <f t="shared" si="2493"/>
        <v>0</v>
      </c>
      <c r="DG230" s="1202">
        <f>SUM(IK234:IK248)*1000</f>
        <v>0</v>
      </c>
      <c r="DH230" s="1202">
        <f>SUM(IL234:IL248)*1000</f>
        <v>0</v>
      </c>
      <c r="DI230" s="1202">
        <f>SUM(IM234:IM248)*1000</f>
        <v>0</v>
      </c>
      <c r="DJ230" s="1202">
        <f t="shared" ref="DJ230:DL230" si="2494">SUM(IN234:IN248)*1000</f>
        <v>0</v>
      </c>
      <c r="DK230" s="1202">
        <f t="shared" si="2494"/>
        <v>0</v>
      </c>
      <c r="DL230" s="1202">
        <f t="shared" si="2494"/>
        <v>0</v>
      </c>
      <c r="DM230" s="1202">
        <f t="shared" ref="DM230" si="2495">SUM(IQ234:IQ248)*1000</f>
        <v>0</v>
      </c>
      <c r="DN230" s="933"/>
      <c r="DT230" s="894"/>
      <c r="EM230" s="618"/>
      <c r="EN230" s="618"/>
      <c r="EO230" s="618"/>
      <c r="EP230" s="618"/>
      <c r="EQ230" s="618"/>
      <c r="ER230" s="618"/>
      <c r="ES230" s="618"/>
      <c r="ET230" s="618"/>
      <c r="EU230" s="618"/>
      <c r="EV230" s="618"/>
      <c r="EW230" s="618"/>
      <c r="EX230" s="618"/>
      <c r="EY230" s="618"/>
      <c r="EZ230" s="1347"/>
      <c r="FA230" s="1223" t="s">
        <v>1872</v>
      </c>
      <c r="FB230" s="908"/>
      <c r="FC230" s="757"/>
      <c r="FD230" s="938"/>
      <c r="FE230" s="938"/>
      <c r="FF230" s="1080"/>
      <c r="FG230" s="319"/>
      <c r="FH230" s="319"/>
      <c r="FI230" s="319"/>
      <c r="FJ230" s="319"/>
      <c r="FK230" s="319"/>
      <c r="FL230" s="319"/>
      <c r="FM230" s="319"/>
      <c r="FN230" s="319"/>
      <c r="FO230" s="1841" t="s">
        <v>1873</v>
      </c>
      <c r="FP230" s="1842"/>
      <c r="FQ230" s="1842"/>
      <c r="FR230" s="1842"/>
      <c r="FS230" s="1842"/>
      <c r="FT230" s="1842"/>
      <c r="FU230" s="1842"/>
      <c r="FV230" s="319"/>
      <c r="FW230" s="319"/>
      <c r="FX230" s="319"/>
      <c r="FY230" s="319"/>
      <c r="FZ230" s="319"/>
      <c r="GA230" s="319"/>
      <c r="GB230" s="319"/>
      <c r="GC230" s="319"/>
      <c r="GD230" s="319"/>
      <c r="GE230" s="319"/>
      <c r="GF230" s="319"/>
      <c r="GG230" s="319"/>
      <c r="GH230" s="319"/>
      <c r="GI230" s="319"/>
      <c r="GJ230" s="319"/>
      <c r="GK230" s="319"/>
      <c r="GL230" s="319"/>
      <c r="GM230" s="319"/>
      <c r="GN230" s="319"/>
      <c r="GO230" s="319"/>
      <c r="GP230" s="319"/>
      <c r="GQ230" s="319"/>
      <c r="GR230" s="618"/>
      <c r="GS230" s="618"/>
      <c r="GT230" s="618"/>
      <c r="GU230" s="618"/>
      <c r="GV230" s="618"/>
      <c r="GW230" s="618"/>
      <c r="GX230" s="618"/>
      <c r="GY230" s="618"/>
      <c r="GZ230" s="1362"/>
      <c r="HA230" s="159" t="s">
        <v>1876</v>
      </c>
      <c r="HB230" s="159"/>
      <c r="HC230" s="159"/>
      <c r="HD230" s="159"/>
      <c r="HE230" s="159"/>
      <c r="HF230" s="159"/>
      <c r="HG230" s="159"/>
      <c r="HH230" s="159"/>
      <c r="HI230" s="756"/>
      <c r="HJ230" s="756"/>
      <c r="HK230" s="756"/>
      <c r="HL230" s="756"/>
      <c r="HM230" s="1213"/>
      <c r="HN230" s="1228">
        <f>SUM(HO230:IQ230)</f>
        <v>538.33060739591122</v>
      </c>
      <c r="HO230" s="1214">
        <f>SUM(HO234:HO248)*1000+SUM(HA234:HA248)*1000+SUM(HB234:HB248)*1000+SUM(HC234:HC248)*1000</f>
        <v>82.522076778172732</v>
      </c>
      <c r="HP230" s="1214">
        <f>SUM(HP234:HP248)*1000+SUM(HD234:HD248)*1000+SUM(HE234:HE248)*1000</f>
        <v>103.01043874182899</v>
      </c>
      <c r="HQ230" s="1214">
        <f>SUM(HQ234:HQ248)*1000+SUM(HF234:HF248)*1000</f>
        <v>173.77330889119048</v>
      </c>
      <c r="HR230" s="1214">
        <f>SUM(HR234:HR249)*1000+SUM(HG234:HG249)*1000+SUM(HH234:HH249)*1000</f>
        <v>42.442932454292738</v>
      </c>
      <c r="HS230" s="1214">
        <f>SUM(HS234:HS248)*1000+SUM(HI234:HI248)*1000+SUM(HJ234:HJ248)*1000</f>
        <v>62.337005037963586</v>
      </c>
      <c r="HT230" s="1214">
        <f>SUM(HT234:HT249)*1000+SUM(HK234:HK249)*1000+SUM(HL234:HL249)*1000</f>
        <v>35.808883463717756</v>
      </c>
      <c r="HU230" s="1214">
        <f>SUM(HU234:HU248)*1000+SUM(HM234:HM248)*1000+SUM(HN234:HN248)*1000</f>
        <v>27.097490092470281</v>
      </c>
      <c r="HV230" s="1214">
        <f t="shared" ref="HV230:IQ230" si="2496">SUM(HV234:HV248)*1000</f>
        <v>4.563658605110558E-3</v>
      </c>
      <c r="HW230" s="1214">
        <f t="shared" si="2496"/>
        <v>1.4382011311423626</v>
      </c>
      <c r="HX230" s="1214">
        <f t="shared" si="2496"/>
        <v>0.66767101242651139</v>
      </c>
      <c r="HY230" s="1214">
        <f t="shared" si="2496"/>
        <v>1.5095777149947037E-2</v>
      </c>
      <c r="HZ230" s="1214">
        <f t="shared" si="2496"/>
        <v>0.25576841072927442</v>
      </c>
      <c r="IA230" s="1214">
        <f t="shared" si="2496"/>
        <v>0.14357436100577783</v>
      </c>
      <c r="IB230" s="1214">
        <f t="shared" si="2496"/>
        <v>0.15202350235320189</v>
      </c>
      <c r="IC230" s="1214">
        <f t="shared" si="2496"/>
        <v>2.5493262879788641</v>
      </c>
      <c r="ID230" s="1214">
        <f t="shared" si="2496"/>
        <v>1.229669749009247</v>
      </c>
      <c r="IE230" s="1214">
        <f t="shared" si="2496"/>
        <v>0.37729012172666271</v>
      </c>
      <c r="IF230" s="1214">
        <f t="shared" si="2496"/>
        <v>3.9948365829881931</v>
      </c>
      <c r="IG230" s="1214">
        <f t="shared" si="2496"/>
        <v>0.51045134115960256</v>
      </c>
      <c r="IH230" s="1214">
        <f t="shared" si="2496"/>
        <v>0</v>
      </c>
      <c r="II230" s="1214">
        <f t="shared" si="2496"/>
        <v>0</v>
      </c>
      <c r="IJ230" s="1214">
        <f t="shared" ref="IJ230" si="2497">SUM(IJ234:IJ248)*1000</f>
        <v>0</v>
      </c>
      <c r="IK230" s="1214">
        <f t="shared" si="2496"/>
        <v>0</v>
      </c>
      <c r="IL230" s="1214">
        <f t="shared" si="2496"/>
        <v>0</v>
      </c>
      <c r="IM230" s="1214">
        <f t="shared" si="2496"/>
        <v>0</v>
      </c>
      <c r="IN230" s="1214">
        <f t="shared" ref="IN230:IP230" si="2498">SUM(IN234:IN248)*1000</f>
        <v>0</v>
      </c>
      <c r="IO230" s="1214">
        <f t="shared" si="2498"/>
        <v>0</v>
      </c>
      <c r="IP230" s="1214">
        <f t="shared" si="2498"/>
        <v>0</v>
      </c>
      <c r="IQ230" s="1214">
        <f t="shared" si="2496"/>
        <v>0</v>
      </c>
      <c r="IR230" s="618"/>
      <c r="IS230" s="618"/>
      <c r="IT230" s="618"/>
      <c r="IU230" s="618"/>
      <c r="IV230" s="618"/>
      <c r="IW230" s="618"/>
      <c r="IX230" s="618"/>
      <c r="IY230" s="618"/>
      <c r="IZ230" s="1361"/>
      <c r="JA230" s="539" t="s">
        <v>1877</v>
      </c>
      <c r="JB230" s="319"/>
      <c r="JC230" s="319"/>
      <c r="JD230" s="319"/>
      <c r="JE230" s="319"/>
      <c r="JF230" s="319"/>
      <c r="JG230" s="319"/>
      <c r="JH230" s="319"/>
      <c r="JI230" s="319"/>
      <c r="JJ230" s="319"/>
      <c r="JK230" s="319"/>
      <c r="JL230" s="319"/>
      <c r="JM230" s="319"/>
      <c r="JN230" s="319"/>
      <c r="JO230" s="319"/>
      <c r="JP230" s="319"/>
      <c r="JQ230" s="319"/>
      <c r="JR230" s="319"/>
      <c r="JS230" s="319"/>
      <c r="JT230" s="319"/>
      <c r="JU230" s="319"/>
      <c r="JV230" s="319"/>
      <c r="JW230" s="319"/>
      <c r="JX230" s="319"/>
      <c r="JY230" s="319"/>
      <c r="JZ230" s="319"/>
      <c r="KA230" s="319"/>
      <c r="KB230" s="319"/>
      <c r="KC230" s="319"/>
      <c r="KD230" s="319"/>
      <c r="KE230" s="319"/>
      <c r="KF230" s="319"/>
      <c r="KG230" s="319"/>
      <c r="KH230" s="319"/>
      <c r="KI230" s="319"/>
      <c r="KJ230" s="319"/>
      <c r="KK230" s="319"/>
      <c r="KL230" s="319"/>
      <c r="KM230" s="319"/>
      <c r="KN230" s="319"/>
      <c r="KO230" s="319"/>
      <c r="KP230" s="319"/>
      <c r="KQ230" s="319"/>
      <c r="KR230" s="618"/>
      <c r="KS230" s="618"/>
      <c r="KT230" s="618"/>
      <c r="KU230" s="618"/>
      <c r="KV230" s="618"/>
      <c r="KW230" s="618"/>
      <c r="KX230" s="618"/>
      <c r="KY230" s="618"/>
      <c r="KZ230" s="1361"/>
      <c r="LA230" s="539" t="s">
        <v>1878</v>
      </c>
      <c r="LB230" s="319"/>
      <c r="LC230" s="319"/>
      <c r="LD230" s="319"/>
      <c r="LE230" s="319"/>
      <c r="LF230" s="319"/>
      <c r="LG230" s="319"/>
      <c r="LH230" s="319"/>
      <c r="LI230" s="319"/>
      <c r="LJ230" s="319"/>
      <c r="LK230" s="319"/>
      <c r="LL230" s="319"/>
      <c r="LM230" s="319"/>
      <c r="LN230" s="319"/>
      <c r="LO230" s="319"/>
      <c r="LP230" s="319"/>
      <c r="LQ230" s="319"/>
      <c r="LR230" s="319"/>
      <c r="LS230" s="319"/>
      <c r="LT230" s="319"/>
      <c r="LU230" s="319"/>
      <c r="LV230" s="319"/>
      <c r="LW230" s="319"/>
      <c r="LX230" s="319"/>
      <c r="LY230" s="319"/>
      <c r="LZ230" s="319"/>
      <c r="MA230" s="319"/>
      <c r="MB230" s="319"/>
      <c r="MC230" s="319"/>
      <c r="MD230" s="319"/>
      <c r="ME230" s="319"/>
      <c r="MF230" s="319"/>
      <c r="MG230" s="319"/>
      <c r="MH230" s="319"/>
      <c r="MI230" s="319"/>
      <c r="MJ230" s="319"/>
      <c r="MK230" s="319"/>
      <c r="ML230" s="319"/>
      <c r="MM230" s="319"/>
      <c r="MN230" s="319"/>
      <c r="MO230" s="319"/>
      <c r="MP230" s="319"/>
      <c r="MQ230" s="319"/>
    </row>
    <row r="231" spans="1:355" s="317" customFormat="1" ht="13.5" customHeight="1" thickTop="1" thickBot="1" x14ac:dyDescent="0.25">
      <c r="A231" s="379">
        <v>6</v>
      </c>
      <c r="B231" s="1887" t="s">
        <v>17</v>
      </c>
      <c r="C231" s="1888"/>
      <c r="D231" s="1889">
        <f>SUM(D211,D210)</f>
        <v>44317</v>
      </c>
      <c r="E231" s="1890"/>
      <c r="F231" s="319"/>
      <c r="G231" s="1887" t="s">
        <v>17</v>
      </c>
      <c r="H231" s="1888"/>
      <c r="I231" s="1889">
        <f>SUM(I211,I210)</f>
        <v>44389</v>
      </c>
      <c r="J231" s="1890"/>
      <c r="K231" s="753"/>
      <c r="L231" s="603">
        <f>EH$320</f>
        <v>0.5</v>
      </c>
      <c r="M231" s="731">
        <f>(E230*L231)*(J230)</f>
        <v>12.5</v>
      </c>
      <c r="N231" s="729">
        <f>IF($BI$6="ON",$BR234,IF($BI$6="OFF",$BS234))</f>
        <v>13.558454425363278</v>
      </c>
      <c r="O231" s="1536">
        <f>$BS234</f>
        <v>27.116908850726553</v>
      </c>
      <c r="P231" s="671">
        <f>EH$321</f>
        <v>1</v>
      </c>
      <c r="Q231" s="731">
        <f>(E230*P231)*(J230)</f>
        <v>25</v>
      </c>
      <c r="R231" s="729">
        <f>IF($BI$6="ON",$BR235,IF($BI$6="OFF",$BS235))</f>
        <v>82.497657268401113</v>
      </c>
      <c r="S231" s="1536">
        <f>$BS235</f>
        <v>24.880245842851135</v>
      </c>
      <c r="T231" s="672">
        <f>EH$322</f>
        <v>2.8</v>
      </c>
      <c r="U231" s="731">
        <f>(E230*T231)*(J230)</f>
        <v>70</v>
      </c>
      <c r="V231" s="729">
        <f>IF($BI$6="ON",$BR236,IF($BI$6="OFF",$BS236))</f>
        <v>146.18676336578545</v>
      </c>
      <c r="W231" s="1536">
        <f>$BS236</f>
        <v>100.5501773146799</v>
      </c>
      <c r="X231" s="673">
        <f>EH$323</f>
        <v>2.8</v>
      </c>
      <c r="Y231" s="731">
        <f>(E230*X231)*(J230)</f>
        <v>70</v>
      </c>
      <c r="Z231" s="729">
        <f>IF($BI$6="ON",$BR237,IF($BI$6="OFF",$BS237))</f>
        <v>93.150115958670199</v>
      </c>
      <c r="AA231" s="1536">
        <f>$BS237</f>
        <v>66.535797113335846</v>
      </c>
      <c r="AB231" s="674">
        <f>EH$324</f>
        <v>3</v>
      </c>
      <c r="AC231" s="731">
        <f>(E230*AB231)*(J230)</f>
        <v>75</v>
      </c>
      <c r="AD231" s="729">
        <f>IF($BI$6="ON",$BR238,IF($BI$6="OFF",$BS238))</f>
        <v>124.49161506258625</v>
      </c>
      <c r="AE231" s="1536">
        <f>$BS238</f>
        <v>73.23036180152134</v>
      </c>
      <c r="AF231" s="675">
        <f>EH$325</f>
        <v>0</v>
      </c>
      <c r="AG231" s="731">
        <f>(E230*AF231)*(J230)</f>
        <v>0</v>
      </c>
      <c r="AH231" s="729">
        <f>IF($BI$6="ON",$BR239,IF($BI$6="OFF",$BS239))</f>
        <v>0</v>
      </c>
      <c r="AI231" s="1536">
        <f>$BS239</f>
        <v>0</v>
      </c>
      <c r="AJ231" s="677">
        <f>EH$326</f>
        <v>1.5</v>
      </c>
      <c r="AK231" s="731">
        <f>(E230*AJ231)*(J230)</f>
        <v>37.5</v>
      </c>
      <c r="AL231" s="729">
        <f>IF($BI$6="ON",$BR240,IF($BI$6="OFF",$BS240))</f>
        <v>17.151919643206096</v>
      </c>
      <c r="AM231" s="1536">
        <f>$BS240</f>
        <v>17.151919643206096</v>
      </c>
      <c r="AN231" s="676">
        <f>EH$327</f>
        <v>0</v>
      </c>
      <c r="AO231" s="728">
        <f>(E230*AN231)*(J230)</f>
        <v>0</v>
      </c>
      <c r="AP231" s="729">
        <f>IF($BI$6="ON",$BR241,IF($BI$6="OFF",$BS241))</f>
        <v>0</v>
      </c>
      <c r="AQ231" s="1536">
        <f>$BS241</f>
        <v>0</v>
      </c>
      <c r="AR231" s="1736">
        <f>EH$328</f>
        <v>0</v>
      </c>
      <c r="AS231" s="731">
        <f>(E230*AR231)*(J230)</f>
        <v>0</v>
      </c>
      <c r="AT231" s="729">
        <f>IF($BI$6="ON",$BR242,IF($BI$6="OFF",$BS242))</f>
        <v>0</v>
      </c>
      <c r="AU231" s="1536">
        <f>$BS242</f>
        <v>0</v>
      </c>
      <c r="AV231" s="648">
        <f>EH$329</f>
        <v>0</v>
      </c>
      <c r="AW231" s="728">
        <f>(E230*AV231)*(J230)</f>
        <v>0</v>
      </c>
      <c r="AX231" s="729">
        <f>IF($BI$6="ON",$BR243,IF($BI$6="OFF",$BS243))</f>
        <v>0</v>
      </c>
      <c r="AY231" s="1536">
        <f>$BS243</f>
        <v>0</v>
      </c>
      <c r="AZ231" s="750">
        <f>EH$332</f>
        <v>0.5</v>
      </c>
      <c r="BA231" s="748">
        <f>(E230*AZ231)*(J230)</f>
        <v>12.5</v>
      </c>
      <c r="BB231" s="749">
        <f>IF($BI$6="ON",$BR246,IF($BI$6="OFF",$BS246))</f>
        <v>0</v>
      </c>
      <c r="BC231" s="894"/>
      <c r="BD231" s="650">
        <v>2</v>
      </c>
      <c r="BE231" s="670">
        <f>(E230*BD231)*(J230)</f>
        <v>50</v>
      </c>
      <c r="BF231" s="319"/>
      <c r="BG231" s="699">
        <f>IF($BG$6&lt;&gt;0,BG232-$BG$6,0)</f>
        <v>1.4015906208007327</v>
      </c>
      <c r="BH231" s="1402">
        <f>IF($BH$6&lt;&gt;0,BS230-$BH$6,0)</f>
        <v>532.89235904716622</v>
      </c>
      <c r="BI231" s="700">
        <f>IF($BN$6="OFF",$BG231*500,IF($BN$6="ON",$BG231*550))</f>
        <v>700.79531040036636</v>
      </c>
      <c r="BJ231" s="701">
        <f>(BG231*640)</f>
        <v>897.01799731246888</v>
      </c>
      <c r="BK231" s="702">
        <f>(BG231*700)</f>
        <v>981.11343456051293</v>
      </c>
      <c r="BL231" s="1575">
        <f>IF(BL232&lt;&gt;0,BL232/MIN(BL232:BN232),0)</f>
        <v>1</v>
      </c>
      <c r="BM231" s="1575">
        <f>IF(BM232&lt;&gt;0,BM232/MIN(BL232:BN232),0)</f>
        <v>1.4191203007518796</v>
      </c>
      <c r="BN231" s="1575">
        <f>IF(BN232&lt;&gt;0,BN232/MIN(BL232:BN232),0)</f>
        <v>2.320223120300752</v>
      </c>
      <c r="BO231" s="1575">
        <f>IF(CN232&lt;&gt;0,CN232/CN232,0)</f>
        <v>1</v>
      </c>
      <c r="BP231" s="1576">
        <f>IF($CO232&lt;&gt;0,$CO232/$CN232,0)</f>
        <v>1.2905263157894737</v>
      </c>
      <c r="BQ231" s="1484"/>
      <c r="BR231" s="923" t="s">
        <v>670</v>
      </c>
      <c r="BS231" s="925">
        <f>IF($CN230&lt;&gt;0,$CO230/$CN230,0)</f>
        <v>1.4687252136759164</v>
      </c>
      <c r="BT231" s="924" t="s">
        <v>926</v>
      </c>
      <c r="BU231" s="1151" t="str">
        <f>$BU$11</f>
        <v>PPM        Handicaps</v>
      </c>
      <c r="BV231" s="1152">
        <f>SUM(CK231:DM231)</f>
        <v>600.66761243387475</v>
      </c>
      <c r="BW231" s="1232">
        <f t="shared" ref="BW231:CC231" si="2499">SUM(BW$310*BW230)</f>
        <v>12.76526091137058</v>
      </c>
      <c r="BX231" s="1232">
        <f t="shared" si="2499"/>
        <v>69.756815866802157</v>
      </c>
      <c r="BY231" s="1232">
        <f t="shared" si="2499"/>
        <v>0</v>
      </c>
      <c r="BZ231" s="1232">
        <f t="shared" si="2499"/>
        <v>103.01043874182899</v>
      </c>
      <c r="CA231" s="1232">
        <f t="shared" si="2499"/>
        <v>0</v>
      </c>
      <c r="CB231" s="1232">
        <f t="shared" si="2499"/>
        <v>173.77330889119048</v>
      </c>
      <c r="CC231" s="1232">
        <f t="shared" si="2499"/>
        <v>0</v>
      </c>
      <c r="CD231" s="1232">
        <f t="shared" ref="CD231" si="2500">SUM(CD$310*CD230)</f>
        <v>0</v>
      </c>
      <c r="CE231" s="1232">
        <f>SUM(CE$310*CE230)</f>
        <v>0</v>
      </c>
      <c r="CF231" s="1232">
        <f>SUM(CF$310*CF230)</f>
        <v>0</v>
      </c>
      <c r="CG231" s="1232">
        <f>SUM(CG$310*CG230)</f>
        <v>0.26417437252311754</v>
      </c>
      <c r="CH231" s="1232">
        <f>SUM(CH$310*CH230)</f>
        <v>0</v>
      </c>
      <c r="CI231" s="1232">
        <f t="shared" ref="CI231:DM231" si="2501">SUM(CI$310*CI230)</f>
        <v>0</v>
      </c>
      <c r="CJ231" s="1232">
        <f t="shared" si="2501"/>
        <v>27.097490092470281</v>
      </c>
      <c r="CK231" s="905">
        <f t="shared" si="2501"/>
        <v>82.522076778172732</v>
      </c>
      <c r="CL231" s="905">
        <f t="shared" si="2501"/>
        <v>103.01043874182899</v>
      </c>
      <c r="CM231" s="905">
        <f t="shared" si="2501"/>
        <v>173.77330889119048</v>
      </c>
      <c r="CN231" s="905">
        <f t="shared" si="2501"/>
        <v>42.442932454292738</v>
      </c>
      <c r="CO231" s="905">
        <f t="shared" si="2501"/>
        <v>124.67401007592717</v>
      </c>
      <c r="CP231" s="905">
        <f t="shared" si="2501"/>
        <v>35.808883463717756</v>
      </c>
      <c r="CQ231" s="905">
        <f t="shared" si="2501"/>
        <v>27.097490092470281</v>
      </c>
      <c r="CR231" s="905">
        <f t="shared" si="2501"/>
        <v>4.563658605110558E-3</v>
      </c>
      <c r="CS231" s="905">
        <f t="shared" si="2501"/>
        <v>1.4382011311423626</v>
      </c>
      <c r="CT231" s="905">
        <f t="shared" si="2501"/>
        <v>0.66767101242651139</v>
      </c>
      <c r="CU231" s="905">
        <f t="shared" si="2501"/>
        <v>1.5095777149947037E-2</v>
      </c>
      <c r="CV231" s="905">
        <f t="shared" si="2501"/>
        <v>0.25576841072927442</v>
      </c>
      <c r="CW231" s="905">
        <f t="shared" si="2501"/>
        <v>0.14357436100577783</v>
      </c>
      <c r="CX231" s="905">
        <f t="shared" si="2501"/>
        <v>0.15202350235320189</v>
      </c>
      <c r="CY231" s="905">
        <f t="shared" si="2501"/>
        <v>2.5493262879788641</v>
      </c>
      <c r="CZ231" s="905">
        <f t="shared" si="2501"/>
        <v>1.229669749009247</v>
      </c>
      <c r="DA231" s="905">
        <f t="shared" si="2501"/>
        <v>0.37729012172666271</v>
      </c>
      <c r="DB231" s="905">
        <f t="shared" si="2501"/>
        <v>3.9948365829881931</v>
      </c>
      <c r="DC231" s="905">
        <f t="shared" si="2501"/>
        <v>0.51045134115960256</v>
      </c>
      <c r="DD231" s="905">
        <f t="shared" si="2501"/>
        <v>0</v>
      </c>
      <c r="DE231" s="905">
        <f t="shared" si="2501"/>
        <v>0</v>
      </c>
      <c r="DF231" s="905">
        <f t="shared" si="2501"/>
        <v>0</v>
      </c>
      <c r="DG231" s="905">
        <f t="shared" si="2501"/>
        <v>0</v>
      </c>
      <c r="DH231" s="905">
        <f t="shared" si="2501"/>
        <v>0</v>
      </c>
      <c r="DI231" s="905">
        <f t="shared" si="2501"/>
        <v>0</v>
      </c>
      <c r="DJ231" s="905">
        <f t="shared" ref="DJ231:DL231" si="2502">SUM(DJ$310*DJ230)</f>
        <v>0</v>
      </c>
      <c r="DK231" s="905">
        <f t="shared" si="2502"/>
        <v>0</v>
      </c>
      <c r="DL231" s="905">
        <f t="shared" si="2502"/>
        <v>0</v>
      </c>
      <c r="DM231" s="905">
        <f t="shared" si="2501"/>
        <v>0</v>
      </c>
      <c r="DN231" s="933"/>
      <c r="DT231" s="739"/>
      <c r="EM231" s="618"/>
      <c r="EN231" s="618"/>
      <c r="EO231" s="618"/>
      <c r="EP231" s="618"/>
      <c r="EQ231" s="618"/>
      <c r="ER231" s="618"/>
      <c r="ES231" s="618"/>
      <c r="ET231" s="618"/>
      <c r="EU231" s="618"/>
      <c r="EV231" s="618"/>
      <c r="EW231" s="618"/>
      <c r="EX231" s="618"/>
      <c r="EY231" s="618"/>
      <c r="EZ231" s="1347"/>
      <c r="FA231" s="539"/>
      <c r="FB231" s="319"/>
      <c r="FC231" s="319"/>
      <c r="FD231" s="319"/>
      <c r="FE231" s="319"/>
      <c r="FF231" s="319"/>
      <c r="FG231" s="319"/>
      <c r="FH231" s="319"/>
      <c r="FI231" s="319"/>
      <c r="FJ231" s="319"/>
      <c r="FK231" s="319"/>
      <c r="FL231" s="319"/>
      <c r="FM231" s="319"/>
      <c r="FN231" s="319"/>
      <c r="FO231" s="1221">
        <f>SUM(FO234:FO248)+SUM(FA234:FA248)+SUM(FB234:FB248)+SUM(FC234:FC248)</f>
        <v>0.53200000000000003</v>
      </c>
      <c r="FP231" s="1221">
        <f>SUM(FP234:FP248)+SUM(FD234:FD248)+SUM(FE234:FE248)</f>
        <v>0.75497199999999998</v>
      </c>
      <c r="FQ231" s="1221">
        <f>SUM(FQ234:FQ248)+SUM(FF234:FF248)</f>
        <v>1.2343587</v>
      </c>
      <c r="FR231" s="1221">
        <f>SUM(FR234:FR248)+SUM(FG234:FG248)+SUM(FH234:FH248)</f>
        <v>0.1482</v>
      </c>
      <c r="FS231" s="1221">
        <f>SUM(FS234:FS248)+SUM(FI234:FI248)+SUM(FJ234:FJ248)</f>
        <v>0.19125600000000001</v>
      </c>
      <c r="FT231" s="1221">
        <f>SUM(FT234:FT248)+SUM(FK234:FK248)+SUM(FL234:FL248)</f>
        <v>0.13189979999999998</v>
      </c>
      <c r="FU231" s="1221">
        <f>SUM(FU234:FU248)+SUM(FM234:FM248)+SUM(FN234:FN248)</f>
        <v>0.14652000000000001</v>
      </c>
      <c r="FV231" s="1221">
        <f>SUM(FV234:FV248)</f>
        <v>1.4E-5</v>
      </c>
      <c r="FW231" s="1221">
        <f t="shared" ref="FW231:GQ231" si="2503">SUM(FW234:FW248)</f>
        <v>4.5497999999999997E-3</v>
      </c>
      <c r="FX231" s="1221">
        <f t="shared" si="2503"/>
        <v>2.1997900000000001E-3</v>
      </c>
      <c r="FY231" s="1221">
        <f t="shared" si="2503"/>
        <v>4.8900000000000003E-5</v>
      </c>
      <c r="FZ231" s="1221">
        <f t="shared" si="2503"/>
        <v>8.6987999999999996E-4</v>
      </c>
      <c r="GA231" s="1221">
        <f t="shared" si="2503"/>
        <v>4.5995999999999998E-4</v>
      </c>
      <c r="GB231" s="1221">
        <f t="shared" si="2503"/>
        <v>5.0993999999999996E-4</v>
      </c>
      <c r="GC231" s="1221">
        <f t="shared" si="2503"/>
        <v>9.6492000000000001E-3</v>
      </c>
      <c r="GD231" s="1221">
        <f t="shared" si="2503"/>
        <v>4.6543000000000001E-3</v>
      </c>
      <c r="GE231" s="1221">
        <f t="shared" si="2503"/>
        <v>1.2749999999999999E-3</v>
      </c>
      <c r="GF231" s="1221">
        <f t="shared" si="2503"/>
        <v>1.3499999999999998E-2</v>
      </c>
      <c r="GG231" s="1221">
        <f t="shared" si="2503"/>
        <v>1.725E-3</v>
      </c>
      <c r="GH231" s="1221">
        <f t="shared" si="2503"/>
        <v>0</v>
      </c>
      <c r="GI231" s="1221">
        <f t="shared" si="2503"/>
        <v>0</v>
      </c>
      <c r="GJ231" s="1221">
        <f t="shared" ref="GJ231" si="2504">SUM(GJ234:GJ248)</f>
        <v>0</v>
      </c>
      <c r="GK231" s="1221">
        <f t="shared" si="2503"/>
        <v>0</v>
      </c>
      <c r="GL231" s="1221">
        <f t="shared" si="2503"/>
        <v>0</v>
      </c>
      <c r="GM231" s="1221">
        <f t="shared" si="2503"/>
        <v>0</v>
      </c>
      <c r="GN231" s="1221">
        <f t="shared" ref="GN231:GP231" si="2505">SUM(GN234:GN248)</f>
        <v>0</v>
      </c>
      <c r="GO231" s="1221">
        <f t="shared" si="2505"/>
        <v>0</v>
      </c>
      <c r="GP231" s="1221">
        <f t="shared" si="2505"/>
        <v>0</v>
      </c>
      <c r="GQ231" s="1221">
        <f t="shared" si="2503"/>
        <v>0</v>
      </c>
      <c r="GR231" s="618"/>
      <c r="GS231" s="618"/>
      <c r="GT231" s="618"/>
      <c r="GU231" s="618"/>
      <c r="GV231" s="618"/>
      <c r="GW231" s="618"/>
      <c r="GX231" s="618"/>
      <c r="GY231" s="618"/>
      <c r="GZ231" s="1362"/>
      <c r="HA231" s="1214">
        <f t="shared" ref="HA231:IQ231" si="2506">SUM(HA234:HA248)*1000</f>
        <v>12.76526091137058</v>
      </c>
      <c r="HB231" s="1214">
        <f t="shared" si="2506"/>
        <v>69.756815866802157</v>
      </c>
      <c r="HC231" s="1214">
        <f t="shared" si="2506"/>
        <v>0</v>
      </c>
      <c r="HD231" s="1214">
        <f t="shared" si="2506"/>
        <v>103.01043874182899</v>
      </c>
      <c r="HE231" s="1214">
        <f t="shared" si="2506"/>
        <v>0</v>
      </c>
      <c r="HF231" s="1214">
        <f t="shared" si="2506"/>
        <v>173.77330889119048</v>
      </c>
      <c r="HG231" s="1214">
        <f t="shared" si="2506"/>
        <v>0</v>
      </c>
      <c r="HH231" s="1214">
        <f t="shared" ref="HH231" si="2507">SUM(HH234:HH248)*1000</f>
        <v>0</v>
      </c>
      <c r="HI231" s="1214">
        <f t="shared" si="2506"/>
        <v>0</v>
      </c>
      <c r="HJ231" s="1214">
        <f t="shared" si="2506"/>
        <v>0</v>
      </c>
      <c r="HK231" s="1214">
        <f t="shared" si="2506"/>
        <v>0.26417437252311754</v>
      </c>
      <c r="HL231" s="1214">
        <f t="shared" ref="HL231" si="2508">SUM(HL234:HL248)*1000</f>
        <v>0</v>
      </c>
      <c r="HM231" s="1214">
        <f t="shared" si="2506"/>
        <v>0</v>
      </c>
      <c r="HN231" s="1214">
        <f t="shared" si="2506"/>
        <v>27.097490092470281</v>
      </c>
      <c r="HO231" s="1214">
        <f t="shared" si="2506"/>
        <v>0</v>
      </c>
      <c r="HP231" s="1214">
        <f t="shared" si="2506"/>
        <v>0</v>
      </c>
      <c r="HQ231" s="1214">
        <f t="shared" si="2506"/>
        <v>0</v>
      </c>
      <c r="HR231" s="1214">
        <f t="shared" si="2506"/>
        <v>42.442932454292738</v>
      </c>
      <c r="HS231" s="1214">
        <f t="shared" si="2506"/>
        <v>62.337005037963586</v>
      </c>
      <c r="HT231" s="1214">
        <f t="shared" si="2506"/>
        <v>35.54470909119464</v>
      </c>
      <c r="HU231" s="1214">
        <f t="shared" si="2506"/>
        <v>0</v>
      </c>
      <c r="HV231" s="1214">
        <f t="shared" si="2506"/>
        <v>4.563658605110558E-3</v>
      </c>
      <c r="HW231" s="1214">
        <f t="shared" si="2506"/>
        <v>1.4382011311423626</v>
      </c>
      <c r="HX231" s="1214">
        <f t="shared" si="2506"/>
        <v>0.66767101242651139</v>
      </c>
      <c r="HY231" s="1214">
        <f t="shared" si="2506"/>
        <v>1.5095777149947037E-2</v>
      </c>
      <c r="HZ231" s="1214">
        <f t="shared" si="2506"/>
        <v>0.25576841072927442</v>
      </c>
      <c r="IA231" s="1214">
        <f t="shared" si="2506"/>
        <v>0.14357436100577783</v>
      </c>
      <c r="IB231" s="1214">
        <f t="shared" si="2506"/>
        <v>0.15202350235320189</v>
      </c>
      <c r="IC231" s="1214">
        <f t="shared" si="2506"/>
        <v>2.5493262879788641</v>
      </c>
      <c r="ID231" s="1214">
        <f t="shared" si="2506"/>
        <v>1.229669749009247</v>
      </c>
      <c r="IE231" s="1214">
        <f t="shared" si="2506"/>
        <v>0.37729012172666271</v>
      </c>
      <c r="IF231" s="1214">
        <f t="shared" si="2506"/>
        <v>3.9948365829881931</v>
      </c>
      <c r="IG231" s="1214">
        <f t="shared" si="2506"/>
        <v>0.51045134115960256</v>
      </c>
      <c r="IH231" s="1214">
        <f t="shared" si="2506"/>
        <v>0</v>
      </c>
      <c r="II231" s="1214">
        <f t="shared" si="2506"/>
        <v>0</v>
      </c>
      <c r="IJ231" s="1214">
        <f t="shared" ref="IJ231" si="2509">SUM(IJ234:IJ248)*1000</f>
        <v>0</v>
      </c>
      <c r="IK231" s="1214">
        <f t="shared" si="2506"/>
        <v>0</v>
      </c>
      <c r="IL231" s="1214">
        <f t="shared" si="2506"/>
        <v>0</v>
      </c>
      <c r="IM231" s="1214">
        <f t="shared" si="2506"/>
        <v>0</v>
      </c>
      <c r="IN231" s="1214">
        <f t="shared" ref="IN231:IP231" si="2510">SUM(IN234:IN248)*1000</f>
        <v>0</v>
      </c>
      <c r="IO231" s="1214">
        <f t="shared" si="2510"/>
        <v>0</v>
      </c>
      <c r="IP231" s="1214">
        <f t="shared" si="2510"/>
        <v>0</v>
      </c>
      <c r="IQ231" s="1214">
        <f t="shared" si="2506"/>
        <v>0</v>
      </c>
      <c r="IR231" s="618"/>
      <c r="IS231" s="618"/>
      <c r="IT231" s="618"/>
      <c r="IU231" s="618"/>
      <c r="IV231" s="618"/>
      <c r="IW231" s="618"/>
      <c r="IX231" s="618"/>
      <c r="IY231" s="618"/>
      <c r="IZ231" s="1361"/>
      <c r="JA231" s="159"/>
      <c r="JB231" s="159"/>
      <c r="JC231" s="159"/>
      <c r="JD231" s="159"/>
      <c r="JE231" s="159"/>
      <c r="JF231" s="159"/>
      <c r="JG231" s="159"/>
      <c r="JH231" s="159"/>
      <c r="JI231" s="159"/>
      <c r="JJ231" s="159"/>
      <c r="JK231" s="159"/>
      <c r="JL231" s="159"/>
      <c r="JM231" s="159"/>
      <c r="JN231" s="1228">
        <f>SUM(JO231:KQ231)</f>
        <v>4284.183579999999</v>
      </c>
      <c r="JO231" s="1214">
        <f>SUM(JO234:JO248)+SUM(JA234:JA248)+SUM(JB234:JB248)+SUM(JC234:JC248)</f>
        <v>402.45</v>
      </c>
      <c r="JP231" s="1214">
        <f>SUM(JP234:JP248)+SUM(JD234:JD248)+SUM(JE234:JE248)</f>
        <v>1280.04</v>
      </c>
      <c r="JQ231" s="1214">
        <f>SUM(JQ234:JQ248)+SUM(JF234:JF248)</f>
        <v>1315.55</v>
      </c>
      <c r="JR231" s="1214">
        <f>SUM(JR234:JR248)+SUM(JG234:JG248)+SUM(JH234:JH248)</f>
        <v>268.52499999999998</v>
      </c>
      <c r="JS231" s="1214">
        <f>SUM(JS234:JS248)+SUM(JI234:JI248)+SUM(JJ234:JJ248)</f>
        <v>469.25599999999997</v>
      </c>
      <c r="JT231" s="1214">
        <f>SUM(JT234:JT248)+SUM(JK234:JK248)+SUM(JL234:JL248)</f>
        <v>193.97</v>
      </c>
      <c r="JU231" s="1214">
        <f>SUM(JU234:JU248)+SUM(JM234:JM248)+SUM(JN234:JN248)</f>
        <v>308</v>
      </c>
      <c r="JV231" s="1214">
        <f t="shared" ref="JV231:KQ231" si="2511">SUM(JV234:JV248)</f>
        <v>2.3350000000000003E-2</v>
      </c>
      <c r="JW231" s="1214">
        <f t="shared" si="2511"/>
        <v>10.1098</v>
      </c>
      <c r="JX231" s="1214">
        <f t="shared" si="2511"/>
        <v>3.1347899999999997</v>
      </c>
      <c r="JY231" s="1214">
        <f t="shared" si="2511"/>
        <v>6.1859999999999998E-2</v>
      </c>
      <c r="JZ231" s="1214">
        <f t="shared" si="2511"/>
        <v>1.15038</v>
      </c>
      <c r="KA231" s="1214">
        <f t="shared" si="2511"/>
        <v>0.66496</v>
      </c>
      <c r="KB231" s="1214">
        <f t="shared" si="2511"/>
        <v>0.69694</v>
      </c>
      <c r="KC231" s="1214">
        <f t="shared" si="2511"/>
        <v>17.824199999999998</v>
      </c>
      <c r="KD231" s="1214">
        <f t="shared" si="2511"/>
        <v>4.6543000000000001</v>
      </c>
      <c r="KE231" s="1214">
        <f t="shared" si="2511"/>
        <v>2.3505000000000003</v>
      </c>
      <c r="KF231" s="1214">
        <f t="shared" si="2511"/>
        <v>5.1119999999999992</v>
      </c>
      <c r="KG231" s="1214">
        <f t="shared" si="2511"/>
        <v>0.60950000000000004</v>
      </c>
      <c r="KH231" s="1214">
        <f t="shared" si="2511"/>
        <v>0</v>
      </c>
      <c r="KI231" s="1214">
        <f t="shared" si="2511"/>
        <v>0</v>
      </c>
      <c r="KJ231" s="1214">
        <f t="shared" si="2511"/>
        <v>0</v>
      </c>
      <c r="KK231" s="1214">
        <f t="shared" si="2511"/>
        <v>0</v>
      </c>
      <c r="KL231" s="1214">
        <f t="shared" si="2511"/>
        <v>0</v>
      </c>
      <c r="KM231" s="1214">
        <f t="shared" si="2511"/>
        <v>0</v>
      </c>
      <c r="KN231" s="1214">
        <f t="shared" ref="KN231:KP231" si="2512">SUM(KN234:KN248)</f>
        <v>0</v>
      </c>
      <c r="KO231" s="1214">
        <f t="shared" si="2512"/>
        <v>0</v>
      </c>
      <c r="KP231" s="1214">
        <f t="shared" si="2512"/>
        <v>0</v>
      </c>
      <c r="KQ231" s="1214">
        <f t="shared" si="2511"/>
        <v>0</v>
      </c>
      <c r="KR231" s="618"/>
      <c r="KS231" s="618"/>
      <c r="KT231" s="618"/>
      <c r="KU231" s="618"/>
      <c r="KV231" s="618"/>
      <c r="KW231" s="618"/>
      <c r="KX231" s="618"/>
      <c r="KY231" s="618"/>
      <c r="KZ231" s="1361"/>
      <c r="LA231" s="319"/>
      <c r="LB231" s="319"/>
      <c r="LC231" s="319"/>
      <c r="LD231" s="319"/>
      <c r="LE231" s="319"/>
      <c r="LF231" s="319"/>
      <c r="LG231" s="319"/>
      <c r="LH231" s="319"/>
      <c r="LI231" s="319"/>
      <c r="LJ231" s="319"/>
      <c r="LK231" s="319"/>
      <c r="LL231" s="319"/>
      <c r="LM231" s="319"/>
      <c r="LN231" s="319"/>
      <c r="LO231" s="1214">
        <f>SUM(LO234:LO248)+SUM(LA234:LA248)+SUM(LB234:LB248)+SUM(LC234:LC248)</f>
        <v>144.96494602209185</v>
      </c>
      <c r="LP231" s="1214">
        <f>SUM(LP234:LP248)+SUM(LD234:LD248)+SUM(LE234:LE248)</f>
        <v>737.63415567472157</v>
      </c>
      <c r="LQ231" s="1214">
        <f>SUM(LQ234:LQ248)+SUM(LF234:LF248)</f>
        <v>610.34762829351439</v>
      </c>
      <c r="LR231" s="1214">
        <f>SUM(LR234:LR248)+SUM(LG234:LG248)+SUM(LH234:LH248)</f>
        <v>152.86575443848952</v>
      </c>
      <c r="LS231" s="1214">
        <f>SUM(LS234:LS248)+SUM(LI234:LI248)+SUM(LJ234:LJ248)</f>
        <v>124.90197093791281</v>
      </c>
      <c r="LT231" s="1214">
        <f>SUM(LT234:LT248)+SUM(LK234:LK248)+SUM(LL234:LL248)</f>
        <v>162.00223425617423</v>
      </c>
      <c r="LU231" s="1214">
        <f>SUM(LU234:LU248)+SUM(LM234:LM248)+SUM(LN234:LN248)</f>
        <v>616</v>
      </c>
      <c r="LV231" s="1214">
        <f t="shared" ref="LV231:MQ231" si="2513">SUM(LV234:LV248)</f>
        <v>6.1690885072655226E-3</v>
      </c>
      <c r="LW231" s="1214">
        <f t="shared" si="2513"/>
        <v>3.2227194187582562</v>
      </c>
      <c r="LX231" s="1214">
        <f t="shared" si="2513"/>
        <v>1.4166988507265521</v>
      </c>
      <c r="LY231" s="1214">
        <f t="shared" si="2513"/>
        <v>4.4870541611624834E-2</v>
      </c>
      <c r="LZ231" s="1214">
        <f t="shared" si="2513"/>
        <v>0.63495265521796562</v>
      </c>
      <c r="MA231" s="1214">
        <f t="shared" si="2513"/>
        <v>0.38434177014531046</v>
      </c>
      <c r="MB231" s="1214">
        <f t="shared" si="2513"/>
        <v>0.35332177014531041</v>
      </c>
      <c r="MC231" s="1214">
        <f t="shared" si="2513"/>
        <v>18.290849048625795</v>
      </c>
      <c r="MD231" s="1214">
        <f t="shared" si="2513"/>
        <v>4.6543000000000001</v>
      </c>
      <c r="ME231" s="1214">
        <f t="shared" si="2513"/>
        <v>1.4540102464347968</v>
      </c>
      <c r="MF231" s="1214">
        <f t="shared" si="2513"/>
        <v>10.170660982143554</v>
      </c>
      <c r="MG231" s="1214">
        <f t="shared" si="2513"/>
        <v>1.2880388841927304</v>
      </c>
      <c r="MH231" s="1214">
        <f t="shared" si="2513"/>
        <v>0</v>
      </c>
      <c r="MI231" s="1214">
        <f t="shared" si="2513"/>
        <v>0</v>
      </c>
      <c r="MJ231" s="1214">
        <f t="shared" si="2513"/>
        <v>0</v>
      </c>
      <c r="MK231" s="1214">
        <f t="shared" si="2513"/>
        <v>0</v>
      </c>
      <c r="ML231" s="1214">
        <f t="shared" si="2513"/>
        <v>0</v>
      </c>
      <c r="MM231" s="1214">
        <f t="shared" si="2513"/>
        <v>0</v>
      </c>
      <c r="MN231" s="1214">
        <f t="shared" ref="MN231:MP231" si="2514">SUM(MN234:MN248)</f>
        <v>0</v>
      </c>
      <c r="MO231" s="1214">
        <f t="shared" si="2514"/>
        <v>0</v>
      </c>
      <c r="MP231" s="1214">
        <f t="shared" si="2514"/>
        <v>0</v>
      </c>
      <c r="MQ231" s="1214">
        <f t="shared" si="2513"/>
        <v>0</v>
      </c>
    </row>
    <row r="232" spans="1:355" s="317" customFormat="1" ht="11.25" customHeight="1" thickTop="1" thickBot="1" x14ac:dyDescent="0.3">
      <c r="A232" s="379"/>
      <c r="B232" s="853">
        <f>SUM(D130,D150,D170,D190,D210)</f>
        <v>39</v>
      </c>
      <c r="C232" s="854">
        <f>(B232/7)</f>
        <v>5.5714285714285712</v>
      </c>
      <c r="D232" s="601">
        <f>SUM(C7,D30,D50,D70,D90,D110,D130,D150,D170,D190,D210)</f>
        <v>91</v>
      </c>
      <c r="E232" s="706">
        <f>(D232/7)</f>
        <v>13</v>
      </c>
      <c r="F232" s="753"/>
      <c r="G232" s="855">
        <f>SUM(I130,I150,I170,I190,I210)</f>
        <v>39</v>
      </c>
      <c r="H232" s="856">
        <f>(G232/7)</f>
        <v>5.5714285714285712</v>
      </c>
      <c r="I232" s="601">
        <f>SUM(H7,I30,I50,I70,I90,I110,I130,I150,I170,I190,I210)</f>
        <v>100</v>
      </c>
      <c r="J232" s="706">
        <f>(I232/7)</f>
        <v>14.285714285714286</v>
      </c>
      <c r="K232" s="753"/>
      <c r="L232" s="1843" t="s">
        <v>1660</v>
      </c>
      <c r="M232" s="1844"/>
      <c r="N232" s="1844"/>
      <c r="O232" s="1844"/>
      <c r="P232" s="1844"/>
      <c r="Q232" s="1844"/>
      <c r="R232" s="1844"/>
      <c r="S232" s="1844"/>
      <c r="T232" s="1844"/>
      <c r="U232" s="1844"/>
      <c r="V232" s="1844"/>
      <c r="W232" s="1844"/>
      <c r="X232" s="1844"/>
      <c r="Y232" s="1844"/>
      <c r="Z232" s="1844"/>
      <c r="AA232" s="1844"/>
      <c r="AB232" s="1844"/>
      <c r="AC232" s="1844"/>
      <c r="AD232" s="1844"/>
      <c r="AE232" s="1844"/>
      <c r="AF232" s="1844"/>
      <c r="AG232" s="1844"/>
      <c r="AH232" s="1844"/>
      <c r="AI232" s="1844"/>
      <c r="AJ232" s="1844"/>
      <c r="AK232" s="1844"/>
      <c r="AL232" s="1844"/>
      <c r="AM232" s="1844"/>
      <c r="AN232" s="1844"/>
      <c r="AO232" s="1844"/>
      <c r="AP232" s="1844"/>
      <c r="AQ232" s="1844"/>
      <c r="AR232" s="1844"/>
      <c r="AS232" s="1844"/>
      <c r="AT232" s="1844"/>
      <c r="AU232" s="1845"/>
      <c r="AV232" s="1518">
        <f>EH$330</f>
        <v>1.5</v>
      </c>
      <c r="AW232" s="748">
        <f>(E230*AV232)*(J230)</f>
        <v>37.5</v>
      </c>
      <c r="AX232" s="749">
        <f>IF($BI$6="ON",$BR244,IF($BI$6="OFF",$BS244))</f>
        <v>187.77463672391019</v>
      </c>
      <c r="AY232" s="1536">
        <f>$BS244</f>
        <v>187.77463672391019</v>
      </c>
      <c r="AZ232" s="1514">
        <f>EH$333</f>
        <v>0.5</v>
      </c>
      <c r="BA232" s="748">
        <f>(E230*AZ232)*(J230)</f>
        <v>12.5</v>
      </c>
      <c r="BB232" s="749">
        <f>IF($BI$6="ON",$BR247,IF($BI$6="OFF",$BS247))</f>
        <v>0</v>
      </c>
      <c r="BC232" s="1502"/>
      <c r="BD232" s="778">
        <v>2</v>
      </c>
      <c r="BE232" s="779">
        <f>(E230*BD232)*(J230)</f>
        <v>50</v>
      </c>
      <c r="BF232" s="830"/>
      <c r="BG232" s="767">
        <f>IF($BI$6="ON",SUM(BR234:BR248)/500,IF($BI$6="OFF",$BT230))</f>
        <v>1.4124671174982228</v>
      </c>
      <c r="BH232" s="1403">
        <f>BS230</f>
        <v>538.33060739591122</v>
      </c>
      <c r="BI232" s="1136">
        <f>IF($BN$6="OFF",$BG232*500,IF($BN$6="ON",$BG232*550))</f>
        <v>706.23355874911147</v>
      </c>
      <c r="BJ232" s="768">
        <f>(BG232*640)</f>
        <v>903.97895519886265</v>
      </c>
      <c r="BK232" s="769">
        <f>(BG232*700)</f>
        <v>988.72698224875603</v>
      </c>
      <c r="BL232" s="1577">
        <f>CK232</f>
        <v>0.53200000000000003</v>
      </c>
      <c r="BM232" s="1577">
        <f>CL232</f>
        <v>0.75497199999999998</v>
      </c>
      <c r="BN232" s="1577">
        <f>CM232</f>
        <v>1.2343587</v>
      </c>
      <c r="BO232" s="1577">
        <f>$CN232</f>
        <v>0.1482</v>
      </c>
      <c r="BP232" s="1578">
        <f>$CO232</f>
        <v>0.19125600000000001</v>
      </c>
      <c r="BQ232" s="1484"/>
      <c r="BR232" s="923" t="s">
        <v>1395</v>
      </c>
      <c r="BS232" s="925">
        <f>IF(CL230&lt;&gt;0,CM230/CL230,0)/2</f>
        <v>0.8434742683055243</v>
      </c>
      <c r="BT232" s="924" t="s">
        <v>1396</v>
      </c>
      <c r="BU232" s="1153" t="str">
        <f>$BU$12</f>
        <v>Elemental %</v>
      </c>
      <c r="BV232" s="1320">
        <f>SUM(CK232:DM232)</f>
        <v>3.1786622700000011</v>
      </c>
      <c r="BW232" s="1200">
        <f t="shared" ref="BW232:CD232" si="2515">SUM(FA234:FA248)</f>
        <v>4.5399999999999996E-2</v>
      </c>
      <c r="BX232" s="1200">
        <f t="shared" si="2515"/>
        <v>0.22059999999999999</v>
      </c>
      <c r="BY232" s="1200">
        <f t="shared" si="2515"/>
        <v>0</v>
      </c>
      <c r="BZ232" s="1200">
        <f t="shared" si="2515"/>
        <v>0.37748599999999999</v>
      </c>
      <c r="CA232" s="1200">
        <f t="shared" si="2515"/>
        <v>0</v>
      </c>
      <c r="CB232" s="1200">
        <f t="shared" si="2515"/>
        <v>0.61717935000000002</v>
      </c>
      <c r="CC232" s="1200">
        <f t="shared" si="2515"/>
        <v>0</v>
      </c>
      <c r="CD232" s="1200">
        <f t="shared" si="2515"/>
        <v>0</v>
      </c>
      <c r="CE232" s="1200">
        <f t="shared" ref="CE232:CJ232" si="2516">SUM(FI234:FI248)</f>
        <v>0</v>
      </c>
      <c r="CF232" s="1200">
        <f t="shared" si="2516"/>
        <v>0</v>
      </c>
      <c r="CG232" s="1200">
        <f t="shared" si="2516"/>
        <v>9.9989999999999996E-4</v>
      </c>
      <c r="CH232" s="1200">
        <f t="shared" si="2516"/>
        <v>0</v>
      </c>
      <c r="CI232" s="1200">
        <f t="shared" si="2516"/>
        <v>0</v>
      </c>
      <c r="CJ232" s="1200">
        <f t="shared" si="2516"/>
        <v>7.3260000000000006E-2</v>
      </c>
      <c r="CK232" s="1200">
        <f>SUM(FO234:FO248)+SUM(FA234:FA248)+SUM(FB234:FB248)+SUM(FC234:FC248)</f>
        <v>0.53200000000000003</v>
      </c>
      <c r="CL232" s="1200">
        <f>SUM(FP234:FP248)+SUM(FD234:FD248)+SUM(FE234:FE248)</f>
        <v>0.75497199999999998</v>
      </c>
      <c r="CM232" s="1200">
        <f>SUM(FQ234:FQ248)+SUM(FF234:FF248)</f>
        <v>1.2343587</v>
      </c>
      <c r="CN232" s="1200">
        <f>SUM(FR234:FR249)+SUM(FG234:FG249)+SUM(FH234:FH249)</f>
        <v>0.1482</v>
      </c>
      <c r="CO232" s="1200">
        <f>SUM(FS234:FS248)+SUM(FI234:FI248)+SUM(FJ234:FJ248)</f>
        <v>0.19125600000000001</v>
      </c>
      <c r="CP232" s="1200">
        <f>SUM(FT234:FT249)+SUM(FK234:FK249)+SUM(FL234:FL249)</f>
        <v>0.13189979999999998</v>
      </c>
      <c r="CQ232" s="1200">
        <f>SUM(FU234:FU248)+SUM(FM234:FM248)+SUM(FN234:FN248)</f>
        <v>0.14652000000000001</v>
      </c>
      <c r="CR232" s="1200">
        <f t="shared" ref="CR232:DF232" si="2517">SUM(FV234:FV248)</f>
        <v>1.4E-5</v>
      </c>
      <c r="CS232" s="1200">
        <f t="shared" si="2517"/>
        <v>4.5497999999999997E-3</v>
      </c>
      <c r="CT232" s="1200">
        <f t="shared" si="2517"/>
        <v>2.1997900000000001E-3</v>
      </c>
      <c r="CU232" s="1200">
        <f t="shared" si="2517"/>
        <v>4.8900000000000003E-5</v>
      </c>
      <c r="CV232" s="1200">
        <f t="shared" si="2517"/>
        <v>8.6987999999999996E-4</v>
      </c>
      <c r="CW232" s="1200">
        <f t="shared" si="2517"/>
        <v>4.5995999999999998E-4</v>
      </c>
      <c r="CX232" s="1200">
        <f t="shared" si="2517"/>
        <v>5.0993999999999996E-4</v>
      </c>
      <c r="CY232" s="1200">
        <f t="shared" si="2517"/>
        <v>9.6492000000000001E-3</v>
      </c>
      <c r="CZ232" s="1200">
        <f t="shared" si="2517"/>
        <v>4.6543000000000001E-3</v>
      </c>
      <c r="DA232" s="1200">
        <f t="shared" si="2517"/>
        <v>1.2749999999999999E-3</v>
      </c>
      <c r="DB232" s="1200">
        <f t="shared" si="2517"/>
        <v>1.3499999999999998E-2</v>
      </c>
      <c r="DC232" s="1200">
        <f t="shared" si="2517"/>
        <v>1.725E-3</v>
      </c>
      <c r="DD232" s="1200">
        <f t="shared" si="2517"/>
        <v>0</v>
      </c>
      <c r="DE232" s="1200">
        <f t="shared" si="2517"/>
        <v>0</v>
      </c>
      <c r="DF232" s="1200">
        <f t="shared" si="2517"/>
        <v>0</v>
      </c>
      <c r="DG232" s="1200">
        <f>SUM(GK234:GK248)</f>
        <v>0</v>
      </c>
      <c r="DH232" s="1200">
        <f>SUM(GL234:GL248)</f>
        <v>0</v>
      </c>
      <c r="DI232" s="1200">
        <f>SUM(GM234:GM248)</f>
        <v>0</v>
      </c>
      <c r="DJ232" s="1200">
        <f t="shared" ref="DJ232:DL232" si="2518">SUM(GN234:GN248)</f>
        <v>0</v>
      </c>
      <c r="DK232" s="1200">
        <f t="shared" si="2518"/>
        <v>0</v>
      </c>
      <c r="DL232" s="1200">
        <f t="shared" si="2518"/>
        <v>0</v>
      </c>
      <c r="DM232" s="1200">
        <f t="shared" ref="DM232" si="2519">SUM(GQ234:GQ248)</f>
        <v>0</v>
      </c>
      <c r="DN232" s="933"/>
      <c r="DT232" s="940"/>
      <c r="EM232" s="618"/>
      <c r="EN232" s="618"/>
      <c r="EO232" s="618"/>
      <c r="EP232" s="618"/>
      <c r="EQ232" s="618"/>
      <c r="ER232" s="618"/>
      <c r="ES232" s="618"/>
      <c r="ET232" s="618"/>
      <c r="EU232" s="618"/>
      <c r="EV232" s="618"/>
      <c r="EW232" s="618"/>
      <c r="EX232" s="618"/>
      <c r="EY232" s="618"/>
      <c r="EZ232" s="1347"/>
      <c r="FA232" s="1204">
        <f t="shared" ref="FA232:GQ232" si="2520">SUM(FA234:FA248)</f>
        <v>4.5399999999999996E-2</v>
      </c>
      <c r="FB232" s="1204">
        <f t="shared" si="2520"/>
        <v>0.22059999999999999</v>
      </c>
      <c r="FC232" s="1204">
        <f t="shared" si="2520"/>
        <v>0</v>
      </c>
      <c r="FD232" s="1204">
        <f t="shared" si="2520"/>
        <v>0.37748599999999999</v>
      </c>
      <c r="FE232" s="1204">
        <f t="shared" si="2520"/>
        <v>0</v>
      </c>
      <c r="FF232" s="1204">
        <f t="shared" si="2520"/>
        <v>0.61717935000000002</v>
      </c>
      <c r="FG232" s="1204">
        <f t="shared" si="2520"/>
        <v>0</v>
      </c>
      <c r="FH232" s="1204">
        <f t="shared" ref="FH232" si="2521">SUM(FH234:FH248)</f>
        <v>0</v>
      </c>
      <c r="FI232" s="1204">
        <f t="shared" si="2520"/>
        <v>0</v>
      </c>
      <c r="FJ232" s="1204">
        <f t="shared" si="2520"/>
        <v>0</v>
      </c>
      <c r="FK232" s="1204">
        <f t="shared" si="2520"/>
        <v>9.9989999999999996E-4</v>
      </c>
      <c r="FL232" s="1204">
        <f t="shared" ref="FL232" si="2522">SUM(FL234:FL248)</f>
        <v>0</v>
      </c>
      <c r="FM232" s="1204">
        <f t="shared" si="2520"/>
        <v>0</v>
      </c>
      <c r="FN232" s="1204">
        <f t="shared" si="2520"/>
        <v>7.3260000000000006E-2</v>
      </c>
      <c r="FO232" s="1204">
        <f t="shared" si="2520"/>
        <v>0.26600000000000001</v>
      </c>
      <c r="FP232" s="1204">
        <f t="shared" si="2520"/>
        <v>0.37748599999999999</v>
      </c>
      <c r="FQ232" s="1204">
        <f t="shared" si="2520"/>
        <v>0.61717935000000002</v>
      </c>
      <c r="FR232" s="1204">
        <f t="shared" si="2520"/>
        <v>0.1482</v>
      </c>
      <c r="FS232" s="1204">
        <f t="shared" si="2520"/>
        <v>0.19125600000000001</v>
      </c>
      <c r="FT232" s="1204">
        <f t="shared" si="2520"/>
        <v>0.13089989999999999</v>
      </c>
      <c r="FU232" s="1204">
        <f t="shared" si="2520"/>
        <v>7.3260000000000006E-2</v>
      </c>
      <c r="FV232" s="1204">
        <f t="shared" si="2520"/>
        <v>1.4E-5</v>
      </c>
      <c r="FW232" s="1204">
        <f t="shared" si="2520"/>
        <v>4.5497999999999997E-3</v>
      </c>
      <c r="FX232" s="1204">
        <f t="shared" si="2520"/>
        <v>2.1997900000000001E-3</v>
      </c>
      <c r="FY232" s="1204">
        <f t="shared" si="2520"/>
        <v>4.8900000000000003E-5</v>
      </c>
      <c r="FZ232" s="1204">
        <f t="shared" si="2520"/>
        <v>8.6987999999999996E-4</v>
      </c>
      <c r="GA232" s="1204">
        <f t="shared" si="2520"/>
        <v>4.5995999999999998E-4</v>
      </c>
      <c r="GB232" s="1204">
        <f t="shared" si="2520"/>
        <v>5.0993999999999996E-4</v>
      </c>
      <c r="GC232" s="1204">
        <f t="shared" si="2520"/>
        <v>9.6492000000000001E-3</v>
      </c>
      <c r="GD232" s="1204">
        <f t="shared" si="2520"/>
        <v>4.6543000000000001E-3</v>
      </c>
      <c r="GE232" s="1204">
        <f t="shared" si="2520"/>
        <v>1.2749999999999999E-3</v>
      </c>
      <c r="GF232" s="1204">
        <f t="shared" si="2520"/>
        <v>1.3499999999999998E-2</v>
      </c>
      <c r="GG232" s="1204">
        <f t="shared" si="2520"/>
        <v>1.725E-3</v>
      </c>
      <c r="GH232" s="1204">
        <f t="shared" si="2520"/>
        <v>0</v>
      </c>
      <c r="GI232" s="1204">
        <f t="shared" si="2520"/>
        <v>0</v>
      </c>
      <c r="GJ232" s="1204">
        <f t="shared" ref="GJ232" si="2523">SUM(GJ234:GJ248)</f>
        <v>0</v>
      </c>
      <c r="GK232" s="1204">
        <f t="shared" si="2520"/>
        <v>0</v>
      </c>
      <c r="GL232" s="1204">
        <f t="shared" si="2520"/>
        <v>0</v>
      </c>
      <c r="GM232" s="1204">
        <f t="shared" si="2520"/>
        <v>0</v>
      </c>
      <c r="GN232" s="1204">
        <f t="shared" ref="GN232:GP232" si="2524">SUM(GN234:GN248)</f>
        <v>0</v>
      </c>
      <c r="GO232" s="1204">
        <f t="shared" si="2524"/>
        <v>0</v>
      </c>
      <c r="GP232" s="1204">
        <f t="shared" si="2524"/>
        <v>0</v>
      </c>
      <c r="GQ232" s="1204">
        <f t="shared" si="2520"/>
        <v>0</v>
      </c>
      <c r="GR232" s="618"/>
      <c r="GS232" s="618"/>
      <c r="GT232" s="618"/>
      <c r="GU232" s="618"/>
      <c r="GV232" s="618"/>
      <c r="GW232" s="618"/>
      <c r="GX232" s="618"/>
      <c r="GY232" s="618"/>
      <c r="GZ232" s="1362"/>
      <c r="HA232" s="1201">
        <f t="shared" ref="HA232:IQ232" si="2525">SUM(HA234:HA248)</f>
        <v>1.276526091137058E-2</v>
      </c>
      <c r="HB232" s="1201">
        <f t="shared" si="2525"/>
        <v>6.9756815866802158E-2</v>
      </c>
      <c r="HC232" s="1201">
        <f t="shared" si="2525"/>
        <v>0</v>
      </c>
      <c r="HD232" s="1201">
        <f t="shared" si="2525"/>
        <v>0.103010438741829</v>
      </c>
      <c r="HE232" s="1201">
        <f t="shared" si="2525"/>
        <v>0</v>
      </c>
      <c r="HF232" s="1201">
        <f t="shared" si="2525"/>
        <v>0.17377330889119047</v>
      </c>
      <c r="HG232" s="1201">
        <f t="shared" si="2525"/>
        <v>0</v>
      </c>
      <c r="HH232" s="1201">
        <f t="shared" ref="HH232" si="2526">SUM(HH234:HH248)</f>
        <v>0</v>
      </c>
      <c r="HI232" s="1201">
        <f t="shared" si="2525"/>
        <v>0</v>
      </c>
      <c r="HJ232" s="1201">
        <f t="shared" si="2525"/>
        <v>0</v>
      </c>
      <c r="HK232" s="1201">
        <f t="shared" si="2525"/>
        <v>2.6417437252311755E-4</v>
      </c>
      <c r="HL232" s="1201">
        <f t="shared" ref="HL232" si="2527">SUM(HL234:HL248)</f>
        <v>0</v>
      </c>
      <c r="HM232" s="1201">
        <f t="shared" si="2525"/>
        <v>0</v>
      </c>
      <c r="HN232" s="1201">
        <f t="shared" si="2525"/>
        <v>2.709749009247028E-2</v>
      </c>
      <c r="HO232" s="1201">
        <f t="shared" si="2525"/>
        <v>0</v>
      </c>
      <c r="HP232" s="1201">
        <f t="shared" si="2525"/>
        <v>0</v>
      </c>
      <c r="HQ232" s="1201">
        <f t="shared" si="2525"/>
        <v>0</v>
      </c>
      <c r="HR232" s="1201">
        <f t="shared" si="2525"/>
        <v>4.2442932454292738E-2</v>
      </c>
      <c r="HS232" s="1201">
        <f t="shared" si="2525"/>
        <v>6.2337005037963585E-2</v>
      </c>
      <c r="HT232" s="1201">
        <f t="shared" si="2525"/>
        <v>3.5544709091194643E-2</v>
      </c>
      <c r="HU232" s="1201">
        <f t="shared" si="2525"/>
        <v>0</v>
      </c>
      <c r="HV232" s="1201">
        <f t="shared" si="2525"/>
        <v>4.5636586051105578E-6</v>
      </c>
      <c r="HW232" s="1201">
        <f t="shared" si="2525"/>
        <v>1.4382011311423627E-3</v>
      </c>
      <c r="HX232" s="1201">
        <f t="shared" si="2525"/>
        <v>6.6767101242651142E-4</v>
      </c>
      <c r="HY232" s="1201">
        <f t="shared" si="2525"/>
        <v>1.5095777149947037E-5</v>
      </c>
      <c r="HZ232" s="1201">
        <f t="shared" si="2525"/>
        <v>2.557684107292744E-4</v>
      </c>
      <c r="IA232" s="1201">
        <f t="shared" si="2525"/>
        <v>1.4357436100577783E-4</v>
      </c>
      <c r="IB232" s="1201">
        <f t="shared" si="2525"/>
        <v>1.5202350235320189E-4</v>
      </c>
      <c r="IC232" s="1201">
        <f t="shared" si="2525"/>
        <v>2.549326287978864E-3</v>
      </c>
      <c r="ID232" s="1201">
        <f t="shared" si="2525"/>
        <v>1.2296697490092471E-3</v>
      </c>
      <c r="IE232" s="1201">
        <f t="shared" si="2525"/>
        <v>3.7729012172666273E-4</v>
      </c>
      <c r="IF232" s="1201">
        <f t="shared" si="2525"/>
        <v>3.9948365829881932E-3</v>
      </c>
      <c r="IG232" s="1201">
        <f t="shared" si="2525"/>
        <v>5.104513411596025E-4</v>
      </c>
      <c r="IH232" s="1201">
        <f t="shared" si="2525"/>
        <v>0</v>
      </c>
      <c r="II232" s="1201">
        <f t="shared" si="2525"/>
        <v>0</v>
      </c>
      <c r="IJ232" s="1201">
        <f t="shared" ref="IJ232" si="2528">SUM(IJ234:IJ248)</f>
        <v>0</v>
      </c>
      <c r="IK232" s="1201">
        <f t="shared" si="2525"/>
        <v>0</v>
      </c>
      <c r="IL232" s="1201">
        <f t="shared" si="2525"/>
        <v>0</v>
      </c>
      <c r="IM232" s="1201">
        <f t="shared" si="2525"/>
        <v>0</v>
      </c>
      <c r="IN232" s="1201">
        <f t="shared" ref="IN232:IP232" si="2529">SUM(IN234:IN248)</f>
        <v>0</v>
      </c>
      <c r="IO232" s="1201">
        <f t="shared" si="2529"/>
        <v>0</v>
      </c>
      <c r="IP232" s="1201">
        <f t="shared" si="2529"/>
        <v>0</v>
      </c>
      <c r="IQ232" s="1201">
        <f t="shared" si="2525"/>
        <v>0</v>
      </c>
      <c r="IR232" s="618"/>
      <c r="IS232" s="618"/>
      <c r="IT232" s="618"/>
      <c r="IU232" s="618"/>
      <c r="IV232" s="618"/>
      <c r="IW232" s="618"/>
      <c r="IX232" s="618"/>
      <c r="IY232" s="618"/>
      <c r="IZ232" s="1361"/>
      <c r="JA232" s="1201">
        <f t="shared" ref="JA232:KQ232" si="2530">SUM(JA234:JA248)</f>
        <v>50.209999999999994</v>
      </c>
      <c r="JB232" s="1201">
        <f t="shared" si="2530"/>
        <v>352.24</v>
      </c>
      <c r="JC232" s="1201">
        <f t="shared" si="2530"/>
        <v>0</v>
      </c>
      <c r="JD232" s="1201">
        <f t="shared" si="2530"/>
        <v>1280.04</v>
      </c>
      <c r="JE232" s="1201">
        <f t="shared" si="2530"/>
        <v>0</v>
      </c>
      <c r="JF232" s="1201">
        <f t="shared" si="2530"/>
        <v>1315.55</v>
      </c>
      <c r="JG232" s="1201">
        <f t="shared" si="2530"/>
        <v>0</v>
      </c>
      <c r="JH232" s="1201">
        <f t="shared" ref="JH232" si="2531">SUM(JH234:JH248)</f>
        <v>0</v>
      </c>
      <c r="JI232" s="1201">
        <f t="shared" si="2530"/>
        <v>0</v>
      </c>
      <c r="JJ232" s="1201">
        <f t="shared" si="2530"/>
        <v>0</v>
      </c>
      <c r="JK232" s="1201">
        <f t="shared" si="2530"/>
        <v>3</v>
      </c>
      <c r="JL232" s="1201">
        <f t="shared" ref="JL232" si="2532">SUM(JL234:JL248)</f>
        <v>0</v>
      </c>
      <c r="JM232" s="1201">
        <f t="shared" si="2530"/>
        <v>0</v>
      </c>
      <c r="JN232" s="1201">
        <f t="shared" si="2530"/>
        <v>308</v>
      </c>
      <c r="JO232" s="1201">
        <f t="shared" si="2530"/>
        <v>0</v>
      </c>
      <c r="JP232" s="1201">
        <f t="shared" si="2530"/>
        <v>0</v>
      </c>
      <c r="JQ232" s="1201">
        <f t="shared" si="2530"/>
        <v>0</v>
      </c>
      <c r="JR232" s="1201">
        <f t="shared" si="2530"/>
        <v>268.52499999999998</v>
      </c>
      <c r="JS232" s="1201">
        <f t="shared" si="2530"/>
        <v>469.25599999999997</v>
      </c>
      <c r="JT232" s="1201">
        <f t="shared" si="2530"/>
        <v>190.97</v>
      </c>
      <c r="JU232" s="1201">
        <f t="shared" si="2530"/>
        <v>0</v>
      </c>
      <c r="JV232" s="1201">
        <f t="shared" si="2530"/>
        <v>2.3350000000000003E-2</v>
      </c>
      <c r="JW232" s="1201">
        <f t="shared" si="2530"/>
        <v>10.1098</v>
      </c>
      <c r="JX232" s="1201">
        <f t="shared" si="2530"/>
        <v>3.1347899999999997</v>
      </c>
      <c r="JY232" s="1201">
        <f t="shared" si="2530"/>
        <v>6.1859999999999998E-2</v>
      </c>
      <c r="JZ232" s="1201">
        <f t="shared" si="2530"/>
        <v>1.15038</v>
      </c>
      <c r="KA232" s="1201">
        <f t="shared" si="2530"/>
        <v>0.66496</v>
      </c>
      <c r="KB232" s="1201">
        <f t="shared" si="2530"/>
        <v>0.69694</v>
      </c>
      <c r="KC232" s="1201">
        <f t="shared" si="2530"/>
        <v>17.824199999999998</v>
      </c>
      <c r="KD232" s="1201">
        <f t="shared" si="2530"/>
        <v>4.6543000000000001</v>
      </c>
      <c r="KE232" s="1201">
        <f t="shared" si="2530"/>
        <v>2.3505000000000003</v>
      </c>
      <c r="KF232" s="1201">
        <f t="shared" si="2530"/>
        <v>5.1119999999999992</v>
      </c>
      <c r="KG232" s="1201">
        <f t="shared" si="2530"/>
        <v>0.60950000000000004</v>
      </c>
      <c r="KH232" s="1201">
        <f t="shared" si="2530"/>
        <v>0</v>
      </c>
      <c r="KI232" s="1201">
        <f t="shared" si="2530"/>
        <v>0</v>
      </c>
      <c r="KJ232" s="1201">
        <f t="shared" ref="KJ232" si="2533">SUM(KJ234:KJ248)</f>
        <v>0</v>
      </c>
      <c r="KK232" s="1201">
        <f t="shared" ref="KK232" si="2534">SUM(KK234:KK248)</f>
        <v>0</v>
      </c>
      <c r="KL232" s="1201">
        <f t="shared" si="2530"/>
        <v>0</v>
      </c>
      <c r="KM232" s="1201">
        <f t="shared" si="2530"/>
        <v>0</v>
      </c>
      <c r="KN232" s="1201">
        <f t="shared" ref="KN232:KP232" si="2535">SUM(KN234:KN248)</f>
        <v>0</v>
      </c>
      <c r="KO232" s="1201">
        <f t="shared" si="2535"/>
        <v>0</v>
      </c>
      <c r="KP232" s="1201">
        <f t="shared" si="2535"/>
        <v>0</v>
      </c>
      <c r="KQ232" s="1201">
        <f t="shared" si="2530"/>
        <v>0</v>
      </c>
      <c r="KR232" s="618"/>
      <c r="KS232" s="618"/>
      <c r="KT232" s="618"/>
      <c r="KU232" s="618"/>
      <c r="KV232" s="618"/>
      <c r="KW232" s="618"/>
      <c r="KX232" s="618"/>
      <c r="KY232" s="618"/>
      <c r="KZ232" s="1361"/>
      <c r="LA232" s="1201">
        <f t="shared" ref="LA232:MQ232" si="2536">SUM(LA234:LA248)</f>
        <v>32.302710990585403</v>
      </c>
      <c r="LB232" s="1201">
        <f t="shared" si="2536"/>
        <v>112.66223503150646</v>
      </c>
      <c r="LC232" s="1201">
        <f t="shared" si="2536"/>
        <v>0</v>
      </c>
      <c r="LD232" s="1201">
        <f t="shared" si="2536"/>
        <v>737.63415567472157</v>
      </c>
      <c r="LE232" s="1201">
        <f t="shared" si="2536"/>
        <v>0</v>
      </c>
      <c r="LF232" s="1201">
        <f t="shared" si="2536"/>
        <v>610.34762829351439</v>
      </c>
      <c r="LG232" s="1201">
        <f t="shared" si="2536"/>
        <v>0</v>
      </c>
      <c r="LH232" s="1201">
        <f t="shared" si="2536"/>
        <v>0</v>
      </c>
      <c r="LI232" s="1201">
        <f t="shared" si="2536"/>
        <v>0</v>
      </c>
      <c r="LJ232" s="1201">
        <f t="shared" si="2536"/>
        <v>0</v>
      </c>
      <c r="LK232" s="1201">
        <f t="shared" si="2536"/>
        <v>3</v>
      </c>
      <c r="LL232" s="1201">
        <f t="shared" si="2536"/>
        <v>0</v>
      </c>
      <c r="LM232" s="1201">
        <f t="shared" si="2536"/>
        <v>0</v>
      </c>
      <c r="LN232" s="1201">
        <f t="shared" si="2536"/>
        <v>616</v>
      </c>
      <c r="LO232" s="1201">
        <f t="shared" si="2536"/>
        <v>0</v>
      </c>
      <c r="LP232" s="1201">
        <f t="shared" si="2536"/>
        <v>0</v>
      </c>
      <c r="LQ232" s="1201">
        <f t="shared" si="2536"/>
        <v>0</v>
      </c>
      <c r="LR232" s="1201">
        <f t="shared" si="2536"/>
        <v>152.86575443848952</v>
      </c>
      <c r="LS232" s="1201">
        <f t="shared" si="2536"/>
        <v>124.90197093791281</v>
      </c>
      <c r="LT232" s="1201">
        <f t="shared" si="2536"/>
        <v>159.00223425617423</v>
      </c>
      <c r="LU232" s="1201">
        <f t="shared" si="2536"/>
        <v>0</v>
      </c>
      <c r="LV232" s="1201">
        <f t="shared" si="2536"/>
        <v>6.1690885072655226E-3</v>
      </c>
      <c r="LW232" s="1201">
        <f t="shared" si="2536"/>
        <v>3.2227194187582562</v>
      </c>
      <c r="LX232" s="1201">
        <f t="shared" si="2536"/>
        <v>1.4166988507265521</v>
      </c>
      <c r="LY232" s="1201">
        <f t="shared" si="2536"/>
        <v>4.4870541611624834E-2</v>
      </c>
      <c r="LZ232" s="1201">
        <f t="shared" si="2536"/>
        <v>0.63495265521796562</v>
      </c>
      <c r="MA232" s="1201">
        <f t="shared" si="2536"/>
        <v>0.38434177014531046</v>
      </c>
      <c r="MB232" s="1201">
        <f t="shared" si="2536"/>
        <v>0.35332177014531041</v>
      </c>
      <c r="MC232" s="1201">
        <f t="shared" si="2536"/>
        <v>18.290849048625795</v>
      </c>
      <c r="MD232" s="1201">
        <f t="shared" si="2536"/>
        <v>4.6543000000000001</v>
      </c>
      <c r="ME232" s="1201">
        <f t="shared" si="2536"/>
        <v>1.4540102464347968</v>
      </c>
      <c r="MF232" s="1201">
        <f t="shared" si="2536"/>
        <v>10.170660982143554</v>
      </c>
      <c r="MG232" s="1201">
        <f t="shared" si="2536"/>
        <v>1.2880388841927304</v>
      </c>
      <c r="MH232" s="1201">
        <f t="shared" si="2536"/>
        <v>0</v>
      </c>
      <c r="MI232" s="1201">
        <f t="shared" si="2536"/>
        <v>0</v>
      </c>
      <c r="MJ232" s="1201">
        <f t="shared" si="2536"/>
        <v>0</v>
      </c>
      <c r="MK232" s="1201">
        <f t="shared" si="2536"/>
        <v>0</v>
      </c>
      <c r="ML232" s="1201">
        <f t="shared" si="2536"/>
        <v>0</v>
      </c>
      <c r="MM232" s="1201">
        <f t="shared" si="2536"/>
        <v>0</v>
      </c>
      <c r="MN232" s="1201">
        <f t="shared" ref="MN232:MP232" si="2537">SUM(MN234:MN248)</f>
        <v>0</v>
      </c>
      <c r="MO232" s="1201">
        <f t="shared" si="2537"/>
        <v>0</v>
      </c>
      <c r="MP232" s="1201">
        <f t="shared" si="2537"/>
        <v>0</v>
      </c>
      <c r="MQ232" s="1201">
        <f t="shared" si="2536"/>
        <v>0</v>
      </c>
    </row>
    <row r="233" spans="1:355" s="317" customFormat="1" ht="15.75" hidden="1" customHeight="1" outlineLevel="1" thickTop="1" thickBot="1" x14ac:dyDescent="0.3">
      <c r="A233" s="380"/>
      <c r="B233" s="1935" t="str">
        <f>$B$33</f>
        <v>Expert Light</v>
      </c>
      <c r="C233" s="1936"/>
      <c r="D233" s="652">
        <v>1</v>
      </c>
      <c r="E233" s="831"/>
      <c r="F233" s="753"/>
      <c r="G233" s="1923"/>
      <c r="H233" s="1924"/>
      <c r="I233" s="781"/>
      <c r="J233" s="831"/>
      <c r="K233" s="319"/>
      <c r="L233" s="782"/>
      <c r="M233" s="832">
        <f>((E230*L233)/1)*(D233)</f>
        <v>0</v>
      </c>
      <c r="N233" s="784">
        <f>IF($BI$6="ON",$BR14*$L233,IF($BI$6="OFF",#REF!*$L233))</f>
        <v>0</v>
      </c>
      <c r="O233" s="1534"/>
      <c r="P233" s="782">
        <v>1</v>
      </c>
      <c r="Q233" s="832">
        <f>((E230*P233)/1)*(D233)</f>
        <v>25</v>
      </c>
      <c r="R233" s="784">
        <f t="shared" ref="R233:R238" si="2538">IF($BI$6="ON",$BR$15*$P233,IF($BI$6="OFF",$BS$15*$P233))</f>
        <v>82.497657268401113</v>
      </c>
      <c r="S233" s="1534"/>
      <c r="T233" s="782">
        <v>2.8</v>
      </c>
      <c r="U233" s="832">
        <f>((E230*T233)/1)*(D233)</f>
        <v>70</v>
      </c>
      <c r="V233" s="784">
        <f t="shared" ref="V233:V238" si="2539">IF($BI$6="ON",$BR$16*$T233,IF($BI$6="OFF",$BS$16*$T233))</f>
        <v>146.18676336578542</v>
      </c>
      <c r="W233" s="1534"/>
      <c r="X233" s="782">
        <v>2.8</v>
      </c>
      <c r="Y233" s="832">
        <f>((E230*X233)/1)*(D233)</f>
        <v>70</v>
      </c>
      <c r="Z233" s="784">
        <f t="shared" ref="Z233:Z238" si="2540">IF($BI$6="ON",$BR$17*$X233,IF($BI$6="OFF",$BS$17*$X233))</f>
        <v>93.150115958670199</v>
      </c>
      <c r="AA233" s="1534"/>
      <c r="AB233" s="782">
        <v>3</v>
      </c>
      <c r="AC233" s="832">
        <f>((E230*AB233)/1)*(D233)</f>
        <v>75</v>
      </c>
      <c r="AD233" s="784">
        <f t="shared" ref="AD233:AD238" si="2541">IF($BI$6="ON",$BR$18*$AB233,IF($BI$6="OFF",$BS$18*$AB233))</f>
        <v>124.49161506258625</v>
      </c>
      <c r="AE233" s="1534"/>
      <c r="AF233" s="782">
        <v>1</v>
      </c>
      <c r="AG233" s="832">
        <f>((E230*AF233)/1)*(D233)</f>
        <v>25</v>
      </c>
      <c r="AH233" s="784">
        <f t="shared" ref="AH233:AH238" si="2542">IF($BI$6="ON",$BR$19*$AF233,IF($BI$6="OFF",$BS$19*$AF233))</f>
        <v>35.803744531444956</v>
      </c>
      <c r="AI233" s="1534"/>
      <c r="AJ233" s="782">
        <v>1</v>
      </c>
      <c r="AK233" s="832">
        <f>((E230*AJ233)/1)*(D233)</f>
        <v>25</v>
      </c>
      <c r="AL233" s="784">
        <f t="shared" ref="AL233:AL238" si="2543">IF($BI$6="ON",$BR$20*$AJ233,IF($BI$6="OFF",$BS$20*$AJ233))</f>
        <v>11.434613095470732</v>
      </c>
      <c r="AM233" s="1534"/>
      <c r="AN233" s="782"/>
      <c r="AO233" s="833">
        <f>((E230*AN233)/1)*(D233)</f>
        <v>0</v>
      </c>
      <c r="AP233" s="784">
        <f t="shared" ref="AP233:AP238" si="2544">IF($BI$6="ON",$BR$21*$AN233,IF($BI$6="OFF",$BS$21*$AN233))</f>
        <v>0</v>
      </c>
      <c r="AQ233" s="1534"/>
      <c r="AR233" s="782"/>
      <c r="AS233" s="832">
        <f>((E230*AR233)/1)*(D233)</f>
        <v>0</v>
      </c>
      <c r="AT233" s="784">
        <f t="shared" ref="AT233:AT238" si="2545">IF($BI$6="ON",$BR$22*$AR233,IF($BI$6="OFF",$BS$22*$AR233))</f>
        <v>0</v>
      </c>
      <c r="AU233" s="1534"/>
      <c r="AV233" s="782"/>
      <c r="AW233" s="832">
        <f>((E230*AV233)/1)*(D233)</f>
        <v>0</v>
      </c>
      <c r="AX233" s="784">
        <f t="shared" ref="AX233:AX238" si="2546">IF($BI$6="ON",$BR$23*$AV233,IF($BI$6="OFF",$BS$23*$AV233))</f>
        <v>0</v>
      </c>
      <c r="AY233" s="1534"/>
      <c r="AZ233" s="782"/>
      <c r="BA233" s="832">
        <f>((E230*AZ233)/1)*(D233)</f>
        <v>0</v>
      </c>
      <c r="BB233" s="784">
        <f t="shared" ref="BB233:BB238" si="2547">IF($BI$6="ON",$BR$25*$AZ233,IF($BI$6="OFF",$BS$25*$AZ233))</f>
        <v>0</v>
      </c>
      <c r="BC233" s="649"/>
      <c r="BD233" s="835"/>
      <c r="BE233" s="832">
        <f>((E230*BD233)/1)*(D233)</f>
        <v>0</v>
      </c>
      <c r="BF233" s="319"/>
      <c r="BG233" s="880">
        <f t="shared" ref="BG233:BG238" si="2548">SUM(N233,R233,V233,Z233,AD233,AH233,AL233,AP233,AT233,AX233,BB233)/500</f>
        <v>0.98712901856471746</v>
      </c>
      <c r="BH233" s="881">
        <f t="shared" ref="BH233:BH238" si="2549">SUM($BG233+$BG$6)</f>
        <v>0.9980055152622076</v>
      </c>
      <c r="BI233" s="786">
        <f t="shared" ref="BI233:BI238" si="2550">(BH233*500)</f>
        <v>499.0027576311038</v>
      </c>
      <c r="BJ233" s="785"/>
      <c r="BK233" s="786">
        <f t="shared" ref="BK233:BK238" si="2551">(BH233*700)</f>
        <v>698.60386068354535</v>
      </c>
      <c r="BL233" s="1948" t="s">
        <v>1364</v>
      </c>
      <c r="BM233" s="1949"/>
      <c r="BN233" s="1950"/>
      <c r="BO233" s="1579"/>
      <c r="BP233" s="1579"/>
      <c r="BQ233" s="1484"/>
      <c r="BR233" s="873" t="s">
        <v>1350</v>
      </c>
      <c r="BS233" s="691" t="s">
        <v>6</v>
      </c>
      <c r="BT233" s="691" t="s">
        <v>928</v>
      </c>
      <c r="BU233" s="1163" t="s">
        <v>1328</v>
      </c>
      <c r="BV233" s="1164"/>
      <c r="BW233" s="1353" t="str">
        <f>$BW$318</f>
        <v xml:space="preserve">NH4 </v>
      </c>
      <c r="BX233" s="1353" t="str">
        <f>$BX$318</f>
        <v>NO3</v>
      </c>
      <c r="BY233" s="1353" t="str">
        <f>$BY$318</f>
        <v>NH2 Nitrites</v>
      </c>
      <c r="BZ233" s="1353" t="str">
        <f>$BZ$318</f>
        <v>P2O5</v>
      </c>
      <c r="CA233" s="1353" t="str">
        <f>$CA$318</f>
        <v>PO4</v>
      </c>
      <c r="CB233" s="1353" t="str">
        <f>$CB$318</f>
        <v>K2O</v>
      </c>
      <c r="CC233" s="1353" t="str">
        <f>$CC$318</f>
        <v>MgO</v>
      </c>
      <c r="CD233" s="1353" t="str">
        <f>$CD$318</f>
        <v>MgCo3</v>
      </c>
      <c r="CE233" s="1353" t="str">
        <f>$CE$318</f>
        <v>CaO</v>
      </c>
      <c r="CF233" s="1353" t="str">
        <f>$CF$318</f>
        <v>CaCO3</v>
      </c>
      <c r="CG233" s="1353" t="str">
        <f>$CG$318</f>
        <v>SO4</v>
      </c>
      <c r="CH233" s="1353" t="str">
        <f>$CH$318</f>
        <v>SO3</v>
      </c>
      <c r="CI233" s="1353" t="str">
        <f>$CI$318</f>
        <v>SiO2</v>
      </c>
      <c r="CJ233" s="1353" t="str">
        <f>$CJ$318</f>
        <v>Si(OH)4</v>
      </c>
      <c r="CK233" s="1353" t="str">
        <f>$CK$318</f>
        <v>N</v>
      </c>
      <c r="CL233" s="1353" t="str">
        <f>$CL$318</f>
        <v>P</v>
      </c>
      <c r="CM233" s="1353" t="str">
        <f>$CM$318</f>
        <v>K</v>
      </c>
      <c r="CN233" s="1353" t="str">
        <f>$CN$318</f>
        <v>MG</v>
      </c>
      <c r="CO233" s="1353" t="str">
        <f>$CO$318</f>
        <v>CA</v>
      </c>
      <c r="CP233" s="1353" t="str">
        <f>$CP$318</f>
        <v>S</v>
      </c>
      <c r="CQ233" s="1353" t="str">
        <f>$CQ$318</f>
        <v>Si</v>
      </c>
      <c r="CR233" s="1353" t="str">
        <f>$CR$318</f>
        <v>Co</v>
      </c>
      <c r="CS233" s="1353" t="str">
        <f>$CS$318</f>
        <v>Fe</v>
      </c>
      <c r="CT233" s="1353" t="str">
        <f>$CT$318</f>
        <v>Mn</v>
      </c>
      <c r="CU233" s="1353" t="str">
        <f>$CU$318</f>
        <v>Mo</v>
      </c>
      <c r="CV233" s="1353" t="str">
        <f>$CV$318</f>
        <v>Zn</v>
      </c>
      <c r="CW233" s="1353" t="str">
        <f>$CW$318</f>
        <v>B</v>
      </c>
      <c r="CX233" s="1353" t="str">
        <f>$CX$318</f>
        <v>Cu</v>
      </c>
      <c r="CY233" s="1353" t="str">
        <f>$CY$318</f>
        <v>Cl</v>
      </c>
      <c r="CZ233" s="1353" t="str">
        <f>$CZ$318</f>
        <v>Na</v>
      </c>
      <c r="DA233" s="1353" t="str">
        <f>$DA$318</f>
        <v>Humic</v>
      </c>
      <c r="DB233" s="1353" t="str">
        <f>$DB$318</f>
        <v>Fulvic</v>
      </c>
      <c r="DC233" s="1353" t="str">
        <f>$DC$318</f>
        <v xml:space="preserve"> B1</v>
      </c>
      <c r="DD233" s="1353" t="str">
        <f>$DD$318</f>
        <v>EDTA</v>
      </c>
      <c r="DE233" s="1353" t="str">
        <f>$DE$318</f>
        <v>DTPA</v>
      </c>
      <c r="DF233" s="1353" t="str">
        <f>$DF$318</f>
        <v>EDDHA</v>
      </c>
      <c r="DG233" s="1353" t="str">
        <f>$DG$318</f>
        <v>F</v>
      </c>
      <c r="DH233" s="1353" t="str">
        <f>$DH$318</f>
        <v>Cd</v>
      </c>
      <c r="DI233" s="1353" t="str">
        <f>$DI$318</f>
        <v>Cr</v>
      </c>
      <c r="DJ233" s="1353" t="str">
        <f>$DJ$318</f>
        <v>Al</v>
      </c>
      <c r="DK233" s="1353" t="str">
        <f>$DK$318</f>
        <v>Pb</v>
      </c>
      <c r="DL233" s="1353" t="str">
        <f>$DL$318</f>
        <v>Se</v>
      </c>
      <c r="DM233" s="1353" t="str">
        <f>$DM$318</f>
        <v>Other</v>
      </c>
      <c r="DN233" s="933"/>
      <c r="DT233" s="739"/>
      <c r="EM233" s="618"/>
      <c r="EN233" s="618"/>
      <c r="EO233" s="618"/>
      <c r="EP233" s="618"/>
      <c r="EQ233" s="618"/>
      <c r="ER233" s="618"/>
      <c r="ES233" s="618"/>
      <c r="ET233" s="618"/>
      <c r="EU233" s="618"/>
      <c r="EV233" s="618"/>
      <c r="EW233" s="618"/>
      <c r="EX233" s="618"/>
      <c r="EY233" s="618"/>
      <c r="EZ233" s="1347"/>
      <c r="FA233" s="1219" t="str">
        <f t="shared" ref="FA233:GQ233" si="2552">BW$318</f>
        <v xml:space="preserve">NH4 </v>
      </c>
      <c r="FB233" s="1222" t="str">
        <f t="shared" si="2552"/>
        <v>NO3</v>
      </c>
      <c r="FC233" s="1222" t="str">
        <f t="shared" si="2552"/>
        <v>NH2 Nitrites</v>
      </c>
      <c r="FD233" s="1219" t="str">
        <f t="shared" si="2552"/>
        <v>P2O5</v>
      </c>
      <c r="FE233" s="1219" t="str">
        <f t="shared" si="2552"/>
        <v>PO4</v>
      </c>
      <c r="FF233" s="1219" t="str">
        <f t="shared" si="2552"/>
        <v>K2O</v>
      </c>
      <c r="FG233" s="1219" t="str">
        <f t="shared" si="2552"/>
        <v>MgO</v>
      </c>
      <c r="FH233" s="1219" t="str">
        <f t="shared" si="2552"/>
        <v>MgCo3</v>
      </c>
      <c r="FI233" s="1219" t="str">
        <f t="shared" si="2552"/>
        <v>CaO</v>
      </c>
      <c r="FJ233" s="1219" t="str">
        <f t="shared" si="2552"/>
        <v>CaCO3</v>
      </c>
      <c r="FK233" s="1219" t="str">
        <f t="shared" si="2552"/>
        <v>SO4</v>
      </c>
      <c r="FL233" s="1219" t="str">
        <f t="shared" si="2552"/>
        <v>SO3</v>
      </c>
      <c r="FM233" s="1219" t="str">
        <f t="shared" si="2552"/>
        <v>SiO2</v>
      </c>
      <c r="FN233" s="1219" t="str">
        <f t="shared" si="2552"/>
        <v>Si(OH)4</v>
      </c>
      <c r="FO233" s="1219" t="str">
        <f t="shared" si="2552"/>
        <v>N</v>
      </c>
      <c r="FP233" s="1219" t="str">
        <f t="shared" si="2552"/>
        <v>P</v>
      </c>
      <c r="FQ233" s="1219" t="str">
        <f t="shared" si="2552"/>
        <v>K</v>
      </c>
      <c r="FR233" s="1219" t="str">
        <f t="shared" si="2552"/>
        <v>MG</v>
      </c>
      <c r="FS233" s="1219" t="str">
        <f t="shared" si="2552"/>
        <v>CA</v>
      </c>
      <c r="FT233" s="1219" t="str">
        <f t="shared" si="2552"/>
        <v>S</v>
      </c>
      <c r="FU233" s="1219" t="str">
        <f t="shared" si="2552"/>
        <v>Si</v>
      </c>
      <c r="FV233" s="1219" t="str">
        <f t="shared" si="2552"/>
        <v>Co</v>
      </c>
      <c r="FW233" s="1219" t="str">
        <f t="shared" si="2552"/>
        <v>Fe</v>
      </c>
      <c r="FX233" s="1219" t="str">
        <f t="shared" si="2552"/>
        <v>Mn</v>
      </c>
      <c r="FY233" s="1219" t="str">
        <f t="shared" si="2552"/>
        <v>Mo</v>
      </c>
      <c r="FZ233" s="1219" t="str">
        <f t="shared" si="2552"/>
        <v>Zn</v>
      </c>
      <c r="GA233" s="1219" t="str">
        <f t="shared" si="2552"/>
        <v>B</v>
      </c>
      <c r="GB233" s="1219" t="str">
        <f t="shared" si="2552"/>
        <v>Cu</v>
      </c>
      <c r="GC233" s="1219" t="str">
        <f t="shared" si="2552"/>
        <v>Cl</v>
      </c>
      <c r="GD233" s="1219" t="str">
        <f t="shared" si="2552"/>
        <v>Na</v>
      </c>
      <c r="GE233" s="1219" t="str">
        <f t="shared" si="2552"/>
        <v>Humic</v>
      </c>
      <c r="GF233" s="1219" t="str">
        <f t="shared" si="2552"/>
        <v>Fulvic</v>
      </c>
      <c r="GG233" s="1219" t="str">
        <f t="shared" si="2552"/>
        <v xml:space="preserve"> B1</v>
      </c>
      <c r="GH233" s="1219" t="str">
        <f t="shared" si="2552"/>
        <v>EDTA</v>
      </c>
      <c r="GI233" s="1219" t="str">
        <f t="shared" si="2552"/>
        <v>DTPA</v>
      </c>
      <c r="GJ233" s="1219" t="str">
        <f t="shared" si="2552"/>
        <v>EDDHA</v>
      </c>
      <c r="GK233" s="1219" t="str">
        <f t="shared" si="2552"/>
        <v>F</v>
      </c>
      <c r="GL233" s="1219" t="str">
        <f t="shared" si="2552"/>
        <v>Cd</v>
      </c>
      <c r="GM233" s="1220" t="str">
        <f t="shared" si="2552"/>
        <v>Cr</v>
      </c>
      <c r="GN233" s="1220" t="str">
        <f t="shared" si="2552"/>
        <v>Al</v>
      </c>
      <c r="GO233" s="1220" t="str">
        <f t="shared" si="2552"/>
        <v>Pb</v>
      </c>
      <c r="GP233" s="1220" t="str">
        <f t="shared" si="2552"/>
        <v>Se</v>
      </c>
      <c r="GQ233" s="1220" t="str">
        <f t="shared" si="2552"/>
        <v>Other</v>
      </c>
      <c r="GR233" s="897"/>
      <c r="GS233" s="897"/>
      <c r="GT233" s="897"/>
      <c r="GU233" s="897"/>
      <c r="GV233" s="897"/>
      <c r="GW233" s="897"/>
      <c r="GX233" s="897"/>
      <c r="GY233" s="897"/>
      <c r="GZ233" s="1373"/>
      <c r="HA233" s="1220" t="str">
        <f t="shared" ref="HA233:IM233" si="2553">FA$318</f>
        <v xml:space="preserve">NH4 </v>
      </c>
      <c r="HB233" s="1220" t="str">
        <f t="shared" si="2553"/>
        <v>NO3</v>
      </c>
      <c r="HC233" s="1220" t="str">
        <f t="shared" si="2553"/>
        <v>NH2 Nitrites</v>
      </c>
      <c r="HD233" s="1220" t="str">
        <f t="shared" si="2553"/>
        <v>P2O5</v>
      </c>
      <c r="HE233" s="1220" t="str">
        <f t="shared" si="2553"/>
        <v>PO4</v>
      </c>
      <c r="HF233" s="1220" t="str">
        <f t="shared" si="2553"/>
        <v>K2O</v>
      </c>
      <c r="HG233" s="1220" t="str">
        <f t="shared" si="2553"/>
        <v>MgO</v>
      </c>
      <c r="HH233" s="1220" t="str">
        <f t="shared" si="2553"/>
        <v>MgCo3</v>
      </c>
      <c r="HI233" s="1220" t="str">
        <f t="shared" si="2553"/>
        <v>CaO</v>
      </c>
      <c r="HJ233" s="1220" t="str">
        <f t="shared" si="2553"/>
        <v>CaCO3</v>
      </c>
      <c r="HK233" s="1220" t="str">
        <f t="shared" si="2553"/>
        <v>SO4</v>
      </c>
      <c r="HL233" s="1220" t="str">
        <f t="shared" si="2553"/>
        <v>SO3</v>
      </c>
      <c r="HM233" s="1220" t="str">
        <f t="shared" si="2553"/>
        <v>SiO2</v>
      </c>
      <c r="HN233" s="1220" t="str">
        <f t="shared" si="2553"/>
        <v>Si(OH)4</v>
      </c>
      <c r="HO233" s="1220" t="str">
        <f t="shared" si="2553"/>
        <v>N</v>
      </c>
      <c r="HP233" s="1220" t="str">
        <f t="shared" si="2553"/>
        <v>P</v>
      </c>
      <c r="HQ233" s="1220" t="str">
        <f t="shared" si="2553"/>
        <v>K</v>
      </c>
      <c r="HR233" s="1220" t="str">
        <f t="shared" si="2553"/>
        <v>MG</v>
      </c>
      <c r="HS233" s="1220" t="str">
        <f t="shared" si="2553"/>
        <v>CA</v>
      </c>
      <c r="HT233" s="1220" t="str">
        <f t="shared" si="2553"/>
        <v>S</v>
      </c>
      <c r="HU233" s="1220" t="str">
        <f t="shared" si="2553"/>
        <v>Si</v>
      </c>
      <c r="HV233" s="1220" t="str">
        <f t="shared" si="2553"/>
        <v>Co</v>
      </c>
      <c r="HW233" s="1220" t="str">
        <f t="shared" si="2553"/>
        <v>Fe</v>
      </c>
      <c r="HX233" s="1220" t="str">
        <f t="shared" si="2553"/>
        <v>Mn</v>
      </c>
      <c r="HY233" s="1220" t="str">
        <f t="shared" si="2553"/>
        <v>Mo</v>
      </c>
      <c r="HZ233" s="1220" t="str">
        <f t="shared" si="2553"/>
        <v>Zn</v>
      </c>
      <c r="IA233" s="1220" t="str">
        <f t="shared" si="2553"/>
        <v>B</v>
      </c>
      <c r="IB233" s="1220" t="str">
        <f t="shared" si="2553"/>
        <v>Cu</v>
      </c>
      <c r="IC233" s="1220" t="str">
        <f t="shared" si="2553"/>
        <v>Cl</v>
      </c>
      <c r="ID233" s="1220" t="str">
        <f t="shared" si="2553"/>
        <v>Na</v>
      </c>
      <c r="IE233" s="1220" t="str">
        <f t="shared" si="2553"/>
        <v>Humic</v>
      </c>
      <c r="IF233" s="1220" t="str">
        <f t="shared" si="2553"/>
        <v>Fulvic</v>
      </c>
      <c r="IG233" s="1220" t="str">
        <f t="shared" si="2553"/>
        <v xml:space="preserve"> B1</v>
      </c>
      <c r="IH233" s="1220" t="str">
        <f t="shared" si="2553"/>
        <v>EDTA</v>
      </c>
      <c r="II233" s="1220" t="str">
        <f t="shared" si="2553"/>
        <v>DTPA</v>
      </c>
      <c r="IJ233" s="1220" t="str">
        <f t="shared" si="2553"/>
        <v>EDDHA</v>
      </c>
      <c r="IK233" s="1220" t="str">
        <f t="shared" si="2553"/>
        <v>F</v>
      </c>
      <c r="IL233" s="1220" t="str">
        <f t="shared" si="2553"/>
        <v>Cd</v>
      </c>
      <c r="IM233" s="1220" t="str">
        <f t="shared" si="2553"/>
        <v>Cr</v>
      </c>
      <c r="IN233" s="1353" t="str">
        <f>$DJ$318</f>
        <v>Al</v>
      </c>
      <c r="IO233" s="1353" t="str">
        <f>$DK$318</f>
        <v>Pb</v>
      </c>
      <c r="IP233" s="1353" t="str">
        <f>$DL$318</f>
        <v>Se</v>
      </c>
      <c r="IQ233" s="1220" t="str">
        <f>GQ$318</f>
        <v>Other</v>
      </c>
      <c r="IR233" s="895"/>
      <c r="IS233" s="895"/>
      <c r="IT233" s="895"/>
      <c r="IU233" s="895"/>
      <c r="IV233" s="895"/>
      <c r="IW233" s="895"/>
      <c r="IX233" s="895"/>
      <c r="IY233" s="895"/>
      <c r="IZ233" s="1362"/>
      <c r="JA233" s="1220" t="str">
        <f t="shared" ref="JA233:KM233" si="2554">HA$318</f>
        <v xml:space="preserve">NH4 </v>
      </c>
      <c r="JB233" s="1220" t="str">
        <f t="shared" si="2554"/>
        <v>NO3</v>
      </c>
      <c r="JC233" s="1220" t="str">
        <f t="shared" si="2554"/>
        <v>NH2 Nitrites</v>
      </c>
      <c r="JD233" s="1220" t="str">
        <f t="shared" si="2554"/>
        <v>P2O5</v>
      </c>
      <c r="JE233" s="1220" t="str">
        <f t="shared" si="2554"/>
        <v>PO4</v>
      </c>
      <c r="JF233" s="1220" t="str">
        <f t="shared" si="2554"/>
        <v>K2O</v>
      </c>
      <c r="JG233" s="1220" t="str">
        <f t="shared" si="2554"/>
        <v>MgO</v>
      </c>
      <c r="JH233" s="1220" t="str">
        <f t="shared" si="2554"/>
        <v>MgCo3</v>
      </c>
      <c r="JI233" s="1220" t="str">
        <f t="shared" si="2554"/>
        <v>CaO</v>
      </c>
      <c r="JJ233" s="1220" t="str">
        <f t="shared" si="2554"/>
        <v>CaCO3</v>
      </c>
      <c r="JK233" s="1220" t="str">
        <f t="shared" si="2554"/>
        <v>SO4</v>
      </c>
      <c r="JL233" s="1220" t="str">
        <f t="shared" si="2554"/>
        <v>SO3</v>
      </c>
      <c r="JM233" s="1220" t="str">
        <f t="shared" si="2554"/>
        <v>SiO2</v>
      </c>
      <c r="JN233" s="1220" t="str">
        <f t="shared" si="2554"/>
        <v>Si(OH)4</v>
      </c>
      <c r="JO233" s="1220" t="str">
        <f t="shared" si="2554"/>
        <v>N</v>
      </c>
      <c r="JP233" s="1220" t="str">
        <f t="shared" si="2554"/>
        <v>P</v>
      </c>
      <c r="JQ233" s="1220" t="str">
        <f t="shared" si="2554"/>
        <v>K</v>
      </c>
      <c r="JR233" s="1220" t="str">
        <f t="shared" si="2554"/>
        <v>MG</v>
      </c>
      <c r="JS233" s="1220" t="str">
        <f t="shared" si="2554"/>
        <v>CA</v>
      </c>
      <c r="JT233" s="1220" t="str">
        <f t="shared" si="2554"/>
        <v>S</v>
      </c>
      <c r="JU233" s="1220" t="str">
        <f t="shared" si="2554"/>
        <v>Si</v>
      </c>
      <c r="JV233" s="1220" t="str">
        <f t="shared" si="2554"/>
        <v>Co</v>
      </c>
      <c r="JW233" s="1220" t="str">
        <f t="shared" si="2554"/>
        <v>Fe</v>
      </c>
      <c r="JX233" s="1220" t="str">
        <f t="shared" si="2554"/>
        <v>Mn</v>
      </c>
      <c r="JY233" s="1220" t="str">
        <f t="shared" si="2554"/>
        <v>Mo</v>
      </c>
      <c r="JZ233" s="1220" t="str">
        <f t="shared" si="2554"/>
        <v>Zn</v>
      </c>
      <c r="KA233" s="1220" t="str">
        <f t="shared" si="2554"/>
        <v>B</v>
      </c>
      <c r="KB233" s="1220" t="str">
        <f t="shared" si="2554"/>
        <v>Cu</v>
      </c>
      <c r="KC233" s="1220" t="str">
        <f t="shared" si="2554"/>
        <v>Cl</v>
      </c>
      <c r="KD233" s="1220" t="str">
        <f t="shared" si="2554"/>
        <v>Na</v>
      </c>
      <c r="KE233" s="1220" t="str">
        <f t="shared" si="2554"/>
        <v>Humic</v>
      </c>
      <c r="KF233" s="1220" t="str">
        <f t="shared" si="2554"/>
        <v>Fulvic</v>
      </c>
      <c r="KG233" s="1220" t="str">
        <f t="shared" si="2554"/>
        <v xml:space="preserve"> B1</v>
      </c>
      <c r="KH233" s="1220" t="str">
        <f t="shared" si="2554"/>
        <v>EDTA</v>
      </c>
      <c r="KI233" s="1220" t="str">
        <f t="shared" si="2554"/>
        <v>DTPA</v>
      </c>
      <c r="KJ233" s="1220" t="str">
        <f t="shared" si="2554"/>
        <v>DTPA</v>
      </c>
      <c r="KK233" s="1220" t="str">
        <f t="shared" si="2554"/>
        <v>F</v>
      </c>
      <c r="KL233" s="1220" t="str">
        <f t="shared" si="2554"/>
        <v>Cd</v>
      </c>
      <c r="KM233" s="1220" t="str">
        <f t="shared" si="2554"/>
        <v>Cr</v>
      </c>
      <c r="KN233" s="1220" t="str">
        <f t="shared" ref="KN233" si="2555">IN$318</f>
        <v>Al</v>
      </c>
      <c r="KO233" s="1220" t="str">
        <f t="shared" ref="KO233" si="2556">IO$318</f>
        <v>Pb</v>
      </c>
      <c r="KP233" s="1220" t="str">
        <f t="shared" ref="KP233" si="2557">IP$318</f>
        <v>Se</v>
      </c>
      <c r="KQ233" s="1220" t="str">
        <f>IQ$318</f>
        <v>Other</v>
      </c>
      <c r="KR233" s="618"/>
      <c r="KS233" s="618"/>
      <c r="KT233" s="618"/>
      <c r="KU233" s="618"/>
      <c r="KV233" s="618"/>
      <c r="KW233" s="618"/>
      <c r="KX233" s="618"/>
      <c r="KY233" s="618"/>
      <c r="KZ233" s="1361"/>
      <c r="LA233" s="1220" t="str">
        <f t="shared" ref="LA233:MM233" si="2558">JA$318</f>
        <v xml:space="preserve">NH4 </v>
      </c>
      <c r="LB233" s="1220" t="str">
        <f t="shared" si="2558"/>
        <v>NO3</v>
      </c>
      <c r="LC233" s="1220" t="str">
        <f t="shared" si="2558"/>
        <v>NH2 Nitrites</v>
      </c>
      <c r="LD233" s="1220" t="str">
        <f t="shared" si="2558"/>
        <v>P2O5</v>
      </c>
      <c r="LE233" s="1220" t="str">
        <f t="shared" si="2558"/>
        <v>PO4</v>
      </c>
      <c r="LF233" s="1220" t="str">
        <f t="shared" si="2558"/>
        <v>K2O</v>
      </c>
      <c r="LG233" s="1220" t="str">
        <f t="shared" si="2558"/>
        <v>MgO</v>
      </c>
      <c r="LH233" s="1220" t="str">
        <f t="shared" si="2558"/>
        <v>MgCo3</v>
      </c>
      <c r="LI233" s="1220" t="str">
        <f t="shared" si="2558"/>
        <v>CaO</v>
      </c>
      <c r="LJ233" s="1220" t="str">
        <f t="shared" si="2558"/>
        <v>CaCO3</v>
      </c>
      <c r="LK233" s="1220" t="str">
        <f t="shared" si="2558"/>
        <v>SO4</v>
      </c>
      <c r="LL233" s="1220" t="str">
        <f t="shared" si="2558"/>
        <v>SO3</v>
      </c>
      <c r="LM233" s="1220" t="str">
        <f t="shared" si="2558"/>
        <v>SiO2</v>
      </c>
      <c r="LN233" s="1220" t="str">
        <f t="shared" si="2558"/>
        <v>Si(OH)4</v>
      </c>
      <c r="LO233" s="1220" t="str">
        <f t="shared" si="2558"/>
        <v>N</v>
      </c>
      <c r="LP233" s="1220" t="str">
        <f t="shared" si="2558"/>
        <v>P</v>
      </c>
      <c r="LQ233" s="1220" t="str">
        <f t="shared" si="2558"/>
        <v>K</v>
      </c>
      <c r="LR233" s="1220" t="str">
        <f t="shared" si="2558"/>
        <v>MG</v>
      </c>
      <c r="LS233" s="1220" t="str">
        <f t="shared" si="2558"/>
        <v>CA</v>
      </c>
      <c r="LT233" s="1220" t="str">
        <f t="shared" si="2558"/>
        <v>S</v>
      </c>
      <c r="LU233" s="1220" t="str">
        <f t="shared" si="2558"/>
        <v>Si</v>
      </c>
      <c r="LV233" s="1220" t="str">
        <f t="shared" si="2558"/>
        <v>Co</v>
      </c>
      <c r="LW233" s="1220" t="str">
        <f t="shared" si="2558"/>
        <v>Fe</v>
      </c>
      <c r="LX233" s="1220" t="str">
        <f t="shared" si="2558"/>
        <v>Mn</v>
      </c>
      <c r="LY233" s="1220" t="str">
        <f t="shared" si="2558"/>
        <v>Mo</v>
      </c>
      <c r="LZ233" s="1220" t="str">
        <f t="shared" si="2558"/>
        <v>Zn</v>
      </c>
      <c r="MA233" s="1220" t="str">
        <f t="shared" si="2558"/>
        <v>B</v>
      </c>
      <c r="MB233" s="1220" t="str">
        <f t="shared" si="2558"/>
        <v>Cu</v>
      </c>
      <c r="MC233" s="1220" t="str">
        <f t="shared" si="2558"/>
        <v>Cl</v>
      </c>
      <c r="MD233" s="1220" t="str">
        <f t="shared" si="2558"/>
        <v>Na</v>
      </c>
      <c r="ME233" s="1220" t="str">
        <f t="shared" si="2558"/>
        <v>Humic</v>
      </c>
      <c r="MF233" s="1220" t="str">
        <f t="shared" si="2558"/>
        <v>Fulvic</v>
      </c>
      <c r="MG233" s="1220" t="str">
        <f t="shared" si="2558"/>
        <v xml:space="preserve"> B1</v>
      </c>
      <c r="MH233" s="1220" t="str">
        <f t="shared" si="2558"/>
        <v>EDTA</v>
      </c>
      <c r="MI233" s="1220" t="str">
        <f t="shared" si="2558"/>
        <v>DTPA</v>
      </c>
      <c r="MJ233" s="1220" t="str">
        <f t="shared" si="2558"/>
        <v>EDDHA</v>
      </c>
      <c r="MK233" s="1220" t="str">
        <f t="shared" si="2558"/>
        <v>F</v>
      </c>
      <c r="ML233" s="1220" t="str">
        <f t="shared" si="2558"/>
        <v>Cd</v>
      </c>
      <c r="MM233" s="1220" t="str">
        <f t="shared" si="2558"/>
        <v>Cr</v>
      </c>
      <c r="MN233" s="1220" t="str">
        <f t="shared" ref="MN233:MP233" si="2559">KN$318</f>
        <v>Al</v>
      </c>
      <c r="MO233" s="1220" t="str">
        <f t="shared" si="2559"/>
        <v>Pb</v>
      </c>
      <c r="MP233" s="1220" t="str">
        <f t="shared" si="2559"/>
        <v>Se</v>
      </c>
      <c r="MQ233" s="1220" t="str">
        <f>KQ$318</f>
        <v>Other</v>
      </c>
    </row>
    <row r="234" spans="1:355" s="317" customFormat="1" ht="15.75" hidden="1" customHeight="1" outlineLevel="1" thickTop="1" thickBot="1" x14ac:dyDescent="0.3">
      <c r="A234" s="380"/>
      <c r="B234" s="1928" t="str">
        <f>$B$34</f>
        <v>Expert Medium</v>
      </c>
      <c r="C234" s="1924"/>
      <c r="D234" s="653">
        <v>1</v>
      </c>
      <c r="E234" s="836"/>
      <c r="F234" s="319"/>
      <c r="G234" s="1928"/>
      <c r="H234" s="1924"/>
      <c r="I234" s="788"/>
      <c r="J234" s="836"/>
      <c r="K234" s="319"/>
      <c r="L234" s="789"/>
      <c r="M234" s="837">
        <f>((E230*L234)/1)*(D234)</f>
        <v>0</v>
      </c>
      <c r="N234" s="784">
        <f>IF($BI$6="ON",$BR14*$L234,IF($BI$6="OFF",#REF!*$L234))</f>
        <v>0</v>
      </c>
      <c r="O234" s="1534"/>
      <c r="P234" s="789">
        <v>1</v>
      </c>
      <c r="Q234" s="837">
        <f>((E230*P234)/1)*(D234)</f>
        <v>25</v>
      </c>
      <c r="R234" s="784">
        <f t="shared" si="2538"/>
        <v>82.497657268401113</v>
      </c>
      <c r="S234" s="1534"/>
      <c r="T234" s="789">
        <v>3</v>
      </c>
      <c r="U234" s="837">
        <f>((E230*T234)/1)*(D234)</f>
        <v>75</v>
      </c>
      <c r="V234" s="784">
        <f t="shared" si="2539"/>
        <v>156.62867503477011</v>
      </c>
      <c r="W234" s="1534"/>
      <c r="X234" s="789">
        <v>3</v>
      </c>
      <c r="Y234" s="837">
        <f>((E230*X234)/1)*(D234)</f>
        <v>75</v>
      </c>
      <c r="Z234" s="784">
        <f t="shared" si="2540"/>
        <v>99.80369567000379</v>
      </c>
      <c r="AA234" s="1534"/>
      <c r="AB234" s="789">
        <v>3.4</v>
      </c>
      <c r="AC234" s="837">
        <f>((E230*AB234)/1)*(D234)</f>
        <v>85</v>
      </c>
      <c r="AD234" s="784">
        <f t="shared" si="2541"/>
        <v>141.09049707093106</v>
      </c>
      <c r="AE234" s="1534"/>
      <c r="AF234" s="789">
        <v>1</v>
      </c>
      <c r="AG234" s="837">
        <f>((E230*AF234)/1)*(D234)</f>
        <v>25</v>
      </c>
      <c r="AH234" s="784">
        <f t="shared" si="2542"/>
        <v>35.803744531444956</v>
      </c>
      <c r="AI234" s="1534"/>
      <c r="AJ234" s="789">
        <v>1.5</v>
      </c>
      <c r="AK234" s="837">
        <f>((E230*AJ234)/1)*(D234)</f>
        <v>37.5</v>
      </c>
      <c r="AL234" s="784">
        <f t="shared" si="2543"/>
        <v>17.151919643206099</v>
      </c>
      <c r="AM234" s="1534"/>
      <c r="AN234" s="789"/>
      <c r="AO234" s="838">
        <f>((E230*AN234)/1)*(D234)</f>
        <v>0</v>
      </c>
      <c r="AP234" s="784">
        <f t="shared" si="2544"/>
        <v>0</v>
      </c>
      <c r="AQ234" s="1534"/>
      <c r="AR234" s="789"/>
      <c r="AS234" s="837">
        <f>((E230*AR234)/1)*(D234)</f>
        <v>0</v>
      </c>
      <c r="AT234" s="784">
        <f t="shared" si="2545"/>
        <v>0</v>
      </c>
      <c r="AU234" s="1534"/>
      <c r="AV234" s="789"/>
      <c r="AW234" s="837">
        <f>((E230*AV234)/1)*(D234)</f>
        <v>0</v>
      </c>
      <c r="AX234" s="784">
        <f t="shared" si="2546"/>
        <v>0</v>
      </c>
      <c r="AY234" s="1534"/>
      <c r="AZ234" s="789"/>
      <c r="BA234" s="837">
        <f>((E230*AZ234)/1)*(D234)</f>
        <v>0</v>
      </c>
      <c r="BB234" s="784">
        <f t="shared" si="2547"/>
        <v>0</v>
      </c>
      <c r="BC234" s="649"/>
      <c r="BD234" s="840"/>
      <c r="BE234" s="837">
        <f>((E230*BD234)/1)*(D234)</f>
        <v>0</v>
      </c>
      <c r="BF234" s="319"/>
      <c r="BG234" s="880">
        <f t="shared" si="2548"/>
        <v>1.0659523784375142</v>
      </c>
      <c r="BH234" s="881">
        <f t="shared" si="2549"/>
        <v>1.0768288751350044</v>
      </c>
      <c r="BI234" s="786">
        <f t="shared" si="2550"/>
        <v>538.4144375675022</v>
      </c>
      <c r="BJ234" s="792"/>
      <c r="BK234" s="786">
        <f t="shared" si="2551"/>
        <v>753.78021259450304</v>
      </c>
      <c r="BL234" s="1943" t="s">
        <v>1376</v>
      </c>
      <c r="BM234" s="1830"/>
      <c r="BN234" s="1944"/>
      <c r="BO234" s="1580"/>
      <c r="BP234" s="1580"/>
      <c r="BQ234" s="1484"/>
      <c r="BR234" s="734">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13.558454425363278</v>
      </c>
      <c r="BS234" s="692">
        <f t="shared" ref="BS234" si="2560">SUM(HA234:IQ234)*1000</f>
        <v>27.116908850726553</v>
      </c>
      <c r="BT234" s="693">
        <f>L231</f>
        <v>0.5</v>
      </c>
      <c r="BU234" s="1148" t="str">
        <f>$BU$14</f>
        <v>Grotek Gro-Silic</v>
      </c>
      <c r="BV234" s="1154" t="e">
        <f>#REF!</f>
        <v>#REF!</v>
      </c>
      <c r="BW234" s="1239">
        <f>BW$14</f>
        <v>0</v>
      </c>
      <c r="BX234" s="1239">
        <f t="shared" ref="BX234:DM234" si="2561">BX$14</f>
        <v>0</v>
      </c>
      <c r="BY234" s="1239">
        <f t="shared" si="2561"/>
        <v>0</v>
      </c>
      <c r="BZ234" s="1240">
        <f t="shared" si="2561"/>
        <v>0</v>
      </c>
      <c r="CA234" s="1240">
        <f t="shared" si="2561"/>
        <v>0</v>
      </c>
      <c r="CB234" s="1241">
        <f t="shared" si="2561"/>
        <v>0</v>
      </c>
      <c r="CC234" s="1242">
        <f t="shared" si="2561"/>
        <v>0</v>
      </c>
      <c r="CD234" s="1242">
        <f t="shared" si="2561"/>
        <v>0</v>
      </c>
      <c r="CE234" s="1242">
        <f t="shared" si="2561"/>
        <v>0</v>
      </c>
      <c r="CF234" s="1242">
        <f t="shared" si="2561"/>
        <v>0</v>
      </c>
      <c r="CG234" s="1242">
        <f t="shared" si="2561"/>
        <v>0</v>
      </c>
      <c r="CH234" s="1242">
        <f t="shared" si="2561"/>
        <v>0</v>
      </c>
      <c r="CI234" s="1242">
        <f t="shared" si="2561"/>
        <v>0</v>
      </c>
      <c r="CJ234" s="1508">
        <f t="shared" si="2561"/>
        <v>0.44</v>
      </c>
      <c r="CK234" s="1239">
        <f t="shared" si="2561"/>
        <v>0</v>
      </c>
      <c r="CL234" s="1240">
        <f t="shared" si="2561"/>
        <v>0</v>
      </c>
      <c r="CM234" s="1241">
        <f t="shared" si="2561"/>
        <v>0</v>
      </c>
      <c r="CN234" s="1242">
        <f t="shared" si="2561"/>
        <v>0</v>
      </c>
      <c r="CO234" s="1242">
        <f t="shared" si="2561"/>
        <v>0</v>
      </c>
      <c r="CP234" s="1242">
        <f t="shared" si="2561"/>
        <v>0</v>
      </c>
      <c r="CQ234" s="1242">
        <f t="shared" si="2561"/>
        <v>0</v>
      </c>
      <c r="CR234" s="1243">
        <f t="shared" si="2561"/>
        <v>0</v>
      </c>
      <c r="CS234" s="1243">
        <f t="shared" si="2561"/>
        <v>0</v>
      </c>
      <c r="CT234" s="1243">
        <f t="shared" si="2561"/>
        <v>0</v>
      </c>
      <c r="CU234" s="1243">
        <f t="shared" si="2561"/>
        <v>1.5E-5</v>
      </c>
      <c r="CV234" s="1243">
        <f t="shared" si="2561"/>
        <v>0</v>
      </c>
      <c r="CW234" s="1243">
        <f t="shared" si="2561"/>
        <v>9.0000000000000006E-5</v>
      </c>
      <c r="CX234" s="1243">
        <f t="shared" si="2561"/>
        <v>0</v>
      </c>
      <c r="CY234" s="1243">
        <f t="shared" si="2561"/>
        <v>0</v>
      </c>
      <c r="CZ234" s="1244">
        <f t="shared" si="2561"/>
        <v>0</v>
      </c>
      <c r="DA234" s="1244">
        <f t="shared" si="2561"/>
        <v>0</v>
      </c>
      <c r="DB234" s="1244">
        <f t="shared" si="2561"/>
        <v>0</v>
      </c>
      <c r="DC234" s="1244">
        <f t="shared" si="2561"/>
        <v>0</v>
      </c>
      <c r="DD234" s="1244">
        <f t="shared" si="2561"/>
        <v>0</v>
      </c>
      <c r="DE234" s="1244">
        <f t="shared" si="2561"/>
        <v>0</v>
      </c>
      <c r="DF234" s="1244">
        <f t="shared" si="2561"/>
        <v>0</v>
      </c>
      <c r="DG234" s="1244">
        <f t="shared" si="2561"/>
        <v>0</v>
      </c>
      <c r="DH234" s="1244">
        <f t="shared" si="2561"/>
        <v>0</v>
      </c>
      <c r="DI234" s="1244">
        <f t="shared" si="2561"/>
        <v>0</v>
      </c>
      <c r="DJ234" s="1244">
        <f t="shared" si="2561"/>
        <v>0</v>
      </c>
      <c r="DK234" s="1244">
        <f t="shared" si="2561"/>
        <v>0</v>
      </c>
      <c r="DL234" s="1244">
        <f t="shared" si="2561"/>
        <v>0</v>
      </c>
      <c r="DM234" s="1244">
        <f t="shared" si="2561"/>
        <v>0</v>
      </c>
      <c r="DN234" s="933"/>
      <c r="DT234" s="739"/>
      <c r="EM234" s="898"/>
      <c r="EN234" s="898"/>
      <c r="EO234" s="898"/>
      <c r="EP234" s="898"/>
      <c r="EQ234" s="898"/>
      <c r="ER234" s="898"/>
      <c r="ES234" s="898"/>
      <c r="ET234" s="898"/>
      <c r="EU234" s="898"/>
      <c r="EV234" s="898"/>
      <c r="EW234" s="898"/>
      <c r="EX234" s="898"/>
      <c r="EY234" s="898"/>
      <c r="EZ234" s="1348" t="str">
        <f t="shared" ref="EZ234:EZ248" si="2562">BU234</f>
        <v>Grotek Gro-Silic</v>
      </c>
      <c r="FA234" s="1224">
        <f t="shared" ref="FA234:FA248" si="2563">SUM(BW234*$BT234)*BW$311</f>
        <v>0</v>
      </c>
      <c r="FB234" s="1224">
        <f t="shared" ref="FB234:FB248" si="2564">SUM(BX234*$BT234)*BX$311</f>
        <v>0</v>
      </c>
      <c r="FC234" s="1224">
        <f t="shared" ref="FC234:FC248" si="2565">SUM(BY234*$BT234)*BY$311</f>
        <v>0</v>
      </c>
      <c r="FD234" s="544">
        <f t="shared" ref="FD234:FD248" si="2566">SUM(BZ234*$BT234)*BZ$311</f>
        <v>0</v>
      </c>
      <c r="FE234" s="544">
        <f t="shared" ref="FE234:FE248" si="2567">SUM(CA234*$BT234)*CA$311</f>
        <v>0</v>
      </c>
      <c r="FF234" s="324">
        <f t="shared" ref="FF234:FF248" si="2568">SUM(CB234*$BT234)*CB$311</f>
        <v>0</v>
      </c>
      <c r="FG234" s="549">
        <f t="shared" ref="FG234:FG248" si="2569">SUM(CC234*$BT234)*CC$311</f>
        <v>0</v>
      </c>
      <c r="FH234" s="549">
        <f t="shared" ref="FH234:FH248" si="2570">SUM(CD234*$BT234)*CD$311</f>
        <v>0</v>
      </c>
      <c r="FI234" s="549">
        <f t="shared" ref="FI234:FI248" si="2571">SUM(CE234*$BT234)*CE$311</f>
        <v>0</v>
      </c>
      <c r="FJ234" s="549">
        <f t="shared" ref="FJ234:FJ248" si="2572">SUM(CF234*$BT234)*CF$311</f>
        <v>0</v>
      </c>
      <c r="FK234" s="549">
        <f t="shared" ref="FK234:FK248" si="2573">SUM(CG234*$BT234)*CG$311</f>
        <v>0</v>
      </c>
      <c r="FL234" s="549">
        <f t="shared" ref="FL234:FL248" si="2574">SUM(CH234*$BT234)*CH$311</f>
        <v>0</v>
      </c>
      <c r="FM234" s="549">
        <f t="shared" ref="FM234:FM248" si="2575">SUM(CI234*$BT234)*CI$311</f>
        <v>0</v>
      </c>
      <c r="FN234" s="549">
        <f t="shared" ref="FN234:FN248" si="2576">SUM(CJ234*$BT234)*CJ$311</f>
        <v>7.3260000000000006E-2</v>
      </c>
      <c r="FO234" s="1203">
        <f t="shared" ref="FO234:FO248" si="2577">SUM($CK234*$BT234) +$FA234 +$FB234+$FC234</f>
        <v>0</v>
      </c>
      <c r="FP234" s="544">
        <f t="shared" ref="FP234:FP248" si="2578">SUM($CL234*$BT234) +$FD234 +$FE234</f>
        <v>0</v>
      </c>
      <c r="FQ234" s="324">
        <f t="shared" ref="FQ234:FQ248" si="2579">SUM($CM234*$BT234) +$FF234</f>
        <v>0</v>
      </c>
      <c r="FR234" s="548">
        <f t="shared" ref="FR234:FR248" si="2580">SUM($CN234*$BT234) +$FG234+$FH234</f>
        <v>0</v>
      </c>
      <c r="FS234" s="548">
        <f t="shared" ref="FS234:FS248" si="2581">SUM($CO234*$BT234) +$FI234 +$FJ234</f>
        <v>0</v>
      </c>
      <c r="FT234" s="548">
        <f>SUM($CP234*$BT234) +$FK234+$FL234</f>
        <v>0</v>
      </c>
      <c r="FU234" s="548">
        <f t="shared" ref="FU234:FU248" si="2582">SUM($CQ234*$BT234) +$FM234 +$FN234</f>
        <v>7.3260000000000006E-2</v>
      </c>
      <c r="FV234" s="928">
        <f t="shared" ref="FV234:FV248" si="2583">SUM(CR234*$BT234)</f>
        <v>0</v>
      </c>
      <c r="FW234" s="928">
        <f t="shared" ref="FW234:FW248" si="2584">SUM(CS234*$BT234)</f>
        <v>0</v>
      </c>
      <c r="FX234" s="928">
        <f t="shared" ref="FX234:FX248" si="2585">SUM(CT234*$BT234)</f>
        <v>0</v>
      </c>
      <c r="FY234" s="928">
        <f t="shared" ref="FY234:FY248" si="2586">SUM(CU234*$BT234)</f>
        <v>7.5000000000000002E-6</v>
      </c>
      <c r="FZ234" s="928">
        <f t="shared" ref="FZ234:FZ248" si="2587">SUM(CV234*$BT234)</f>
        <v>0</v>
      </c>
      <c r="GA234" s="928">
        <f t="shared" ref="GA234:GA248" si="2588">SUM(CW234*$BT234)</f>
        <v>4.5000000000000003E-5</v>
      </c>
      <c r="GB234" s="928">
        <f t="shared" ref="GB234:GB248" si="2589">SUM(CX234*$BT234)</f>
        <v>0</v>
      </c>
      <c r="GC234" s="928">
        <f t="shared" ref="GC234:GC248" si="2590">SUM(CY234*$BT234)</f>
        <v>0</v>
      </c>
      <c r="GD234" s="326">
        <f t="shared" ref="GD234:GD248" si="2591">SUM(CZ234*$BT234)</f>
        <v>0</v>
      </c>
      <c r="GE234" s="326">
        <f t="shared" ref="GE234:GE248" si="2592">SUM(DA234*$BT234)</f>
        <v>0</v>
      </c>
      <c r="GF234" s="326">
        <f t="shared" ref="GF234:GF248" si="2593">SUM(DB234*$BT234)</f>
        <v>0</v>
      </c>
      <c r="GG234" s="326">
        <f t="shared" ref="GG234:GG248" si="2594">SUM(DC234*$BT234)</f>
        <v>0</v>
      </c>
      <c r="GH234" s="326">
        <f t="shared" ref="GH234:GH248" si="2595">SUM(DD234*$BT234)</f>
        <v>0</v>
      </c>
      <c r="GI234" s="326">
        <f t="shared" ref="GI234:GI248" si="2596">SUM(DE234*$BT234)</f>
        <v>0</v>
      </c>
      <c r="GJ234" s="326">
        <f t="shared" ref="GJ234:GJ248" si="2597">SUM(DF234*$BT234)</f>
        <v>0</v>
      </c>
      <c r="GK234" s="326">
        <f t="shared" ref="GK234:GK248" si="2598">SUM(DG234*$BT234)</f>
        <v>0</v>
      </c>
      <c r="GL234" s="326">
        <f t="shared" ref="GL234:GL248" si="2599">SUM(DH234*$BT234)</f>
        <v>0</v>
      </c>
      <c r="GM234" s="326">
        <f t="shared" ref="GM234:GM248" si="2600">SUM(DI234*$BT234)</f>
        <v>0</v>
      </c>
      <c r="GN234" s="326">
        <f t="shared" ref="GN234:GN248" si="2601">SUM(DJ234*$BT234)</f>
        <v>0</v>
      </c>
      <c r="GO234" s="326">
        <f t="shared" ref="GO234:GO248" si="2602">SUM(DK234*$BT234)</f>
        <v>0</v>
      </c>
      <c r="GP234" s="326">
        <f t="shared" ref="GP234:GP248" si="2603">SUM(DL234*$BT234)</f>
        <v>0</v>
      </c>
      <c r="GQ234" s="326">
        <f t="shared" ref="GQ234:GQ248" si="2604">SUM(DM234*$BT234)</f>
        <v>0</v>
      </c>
      <c r="GR234" s="899"/>
      <c r="GS234" s="899"/>
      <c r="GT234" s="899"/>
      <c r="GU234" s="899"/>
      <c r="GV234" s="899"/>
      <c r="GW234" s="899"/>
      <c r="GX234" s="899"/>
      <c r="GY234" s="899"/>
      <c r="GZ234" s="1374"/>
      <c r="HA234" s="1225">
        <f t="shared" ref="HA234:HA248" si="2605">SUM(LA234*($BT234/$HA$315)*BW$311)</f>
        <v>0</v>
      </c>
      <c r="HB234" s="1225">
        <f t="shared" ref="HB234:HB248" si="2606">SUM(LB234*($BT234/$HA$315)*BX$311)</f>
        <v>0</v>
      </c>
      <c r="HC234" s="1225">
        <f t="shared" ref="HC234:HC248" si="2607">SUM(LC234*($BT234/$HA$315)*BY$311)</f>
        <v>0</v>
      </c>
      <c r="HD234" s="542">
        <f t="shared" ref="HD234:HD248" si="2608">SUM(LD234*($BT234/$HA$315)*BZ$311)</f>
        <v>0</v>
      </c>
      <c r="HE234" s="542">
        <f t="shared" ref="HE234:HE248" si="2609">SUM(LE234*($BT234/$HA$315)*CA$311)</f>
        <v>0</v>
      </c>
      <c r="HF234" s="321">
        <f t="shared" ref="HF234:HF248" si="2610">SUM(LF234*($BT234/$HA$315)*CB$311)</f>
        <v>0</v>
      </c>
      <c r="HG234" s="547">
        <f t="shared" ref="HG234:HG248" si="2611">SUM(LG234*($BT234/$HA$315)*CC$311)</f>
        <v>0</v>
      </c>
      <c r="HH234" s="547">
        <f t="shared" ref="HH234:HH248" si="2612">SUM(LH234*($BT234/$HA$315)*CD$311)</f>
        <v>0</v>
      </c>
      <c r="HI234" s="547">
        <f t="shared" ref="HI234:HI248" si="2613">SUM(LI234*($BT234/$HA$315)*CE$311)</f>
        <v>0</v>
      </c>
      <c r="HJ234" s="547">
        <f t="shared" ref="HJ234:HJ248" si="2614">SUM(LJ234*($BT234/$HA$315)*CF$311)</f>
        <v>0</v>
      </c>
      <c r="HK234" s="547">
        <f t="shared" ref="HK234:HK248" si="2615">SUM(LK234*($BT234/$HA$315)*CG$311)</f>
        <v>0</v>
      </c>
      <c r="HL234" s="547">
        <f t="shared" ref="HL234:HL248" si="2616">SUM(LL234*($BT234/$HA$315)*CH$311)</f>
        <v>0</v>
      </c>
      <c r="HM234" s="547">
        <f t="shared" ref="HM234:HM248" si="2617">SUM(LM234*($BT234/$HA$315)*CI$311)</f>
        <v>0</v>
      </c>
      <c r="HN234" s="547">
        <f t="shared" ref="HN234:HN248" si="2618">SUM(LN234*($BT234/$HA$315)*CJ$311)</f>
        <v>2.709749009247028E-2</v>
      </c>
      <c r="HO234" s="1225">
        <f t="shared" ref="HO234:HO248" si="2619">SUM(LO234*($BT234/$HA$315))</f>
        <v>0</v>
      </c>
      <c r="HP234" s="542">
        <f t="shared" ref="HP234:HP248" si="2620">SUM(LP234*($BT234/$HA$315))</f>
        <v>0</v>
      </c>
      <c r="HQ234" s="321">
        <f t="shared" ref="HQ234:HQ248" si="2621">SUM(LQ234*($BT234/$HA$315))</f>
        <v>0</v>
      </c>
      <c r="HR234" s="547">
        <f t="shared" ref="HR234:HR248" si="2622">SUM(LR234*($BT234/$HA$315))</f>
        <v>0</v>
      </c>
      <c r="HS234" s="547">
        <f t="shared" ref="HS234:HS248" si="2623">SUM(LS234*($BT234/$HA$315))</f>
        <v>0</v>
      </c>
      <c r="HT234" s="547">
        <f t="shared" ref="HT234:HT248" si="2624">SUM(LT234*($BT234/$HA$315))</f>
        <v>0</v>
      </c>
      <c r="HU234" s="547">
        <f t="shared" ref="HU234:HU248" si="2625">SUM(LU234*($BT234/$HA$315))</f>
        <v>0</v>
      </c>
      <c r="HV234" s="931">
        <f t="shared" ref="HV234:HV248" si="2626">SUM(LV234*($BT234/$HA$315))</f>
        <v>0</v>
      </c>
      <c r="HW234" s="931">
        <f t="shared" ref="HW234:HW248" si="2627">SUM(LW234*($BT234/$HA$315))</f>
        <v>0</v>
      </c>
      <c r="HX234" s="931">
        <f t="shared" ref="HX234:HX248" si="2628">SUM(LX234*($BT234/$HA$315))</f>
        <v>0</v>
      </c>
      <c r="HY234" s="931">
        <f t="shared" ref="HY234:HY248" si="2629">SUM(LY234*($BT234/$HA$315))</f>
        <v>2.7741083223249669E-6</v>
      </c>
      <c r="HZ234" s="931">
        <f t="shared" ref="HZ234:HZ248" si="2630">SUM(LZ234*($BT234/$HA$315))</f>
        <v>0</v>
      </c>
      <c r="IA234" s="931">
        <f t="shared" ref="IA234:IA248" si="2631">SUM(MA234*($BT234/$HA$315))</f>
        <v>1.6644649933949801E-5</v>
      </c>
      <c r="IB234" s="931">
        <f t="shared" ref="IB234:IB248" si="2632">SUM(MB234*($BT234/$HA$315))</f>
        <v>0</v>
      </c>
      <c r="IC234" s="931">
        <f t="shared" ref="IC234:IC248" si="2633">SUM(MC234*($BT234/$HA$315))</f>
        <v>0</v>
      </c>
      <c r="ID234" s="1226">
        <f t="shared" ref="ID234:ID248" si="2634">SUM(MD234*($BT234/$HA$315))</f>
        <v>0</v>
      </c>
      <c r="IE234" s="1226">
        <f t="shared" ref="IE234:IE248" si="2635">SUM(ME234*($BT234/$HA$315))</f>
        <v>0</v>
      </c>
      <c r="IF234" s="1226">
        <f t="shared" ref="IF234:IF248" si="2636">SUM(MF234*($BT234/$HA$315))</f>
        <v>0</v>
      </c>
      <c r="IG234" s="1226">
        <f t="shared" ref="IG234:IG248" si="2637">SUM(MG234*($BT234/$HA$315))</f>
        <v>0</v>
      </c>
      <c r="IH234" s="1226">
        <f t="shared" ref="IH234:IH248" si="2638">SUM(MH234*($BT234/$HA$315))</f>
        <v>0</v>
      </c>
      <c r="II234" s="1226">
        <f t="shared" ref="II234:II248" si="2639">SUM(MI234*($BT234/$HA$315))</f>
        <v>0</v>
      </c>
      <c r="IJ234" s="1226">
        <f t="shared" ref="IJ234:IJ248" si="2640">SUM(MJ234*($BT234/$HA$315))</f>
        <v>0</v>
      </c>
      <c r="IK234" s="1226">
        <f t="shared" ref="IK234:IK248" si="2641">SUM(MK234*($BT234/$HA$315))</f>
        <v>0</v>
      </c>
      <c r="IL234" s="1226">
        <f t="shared" ref="IL234:IL248" si="2642">SUM(ML234*($BT234/$HA$315))</f>
        <v>0</v>
      </c>
      <c r="IM234" s="1226">
        <f t="shared" ref="IM234:IM248" si="2643">SUM(MM234*($BT234/$HA$315))</f>
        <v>0</v>
      </c>
      <c r="IN234" s="1226">
        <f t="shared" ref="IN234:IN248" si="2644">SUM(MN234*($BT234/$HA$315))</f>
        <v>0</v>
      </c>
      <c r="IO234" s="1226">
        <f t="shared" ref="IO234:IO248" si="2645">SUM(MO234*($BT234/$HA$315))</f>
        <v>0</v>
      </c>
      <c r="IP234" s="1226">
        <f t="shared" ref="IP234:IP248" si="2646">SUM(MP234*($BT234/$HA$315))</f>
        <v>0</v>
      </c>
      <c r="IQ234" s="1226">
        <f t="shared" ref="IQ234:IQ248" si="2647">SUM(MQ234*($BT234/$HA$315))</f>
        <v>0</v>
      </c>
      <c r="IR234" s="902"/>
      <c r="IS234" s="902"/>
      <c r="IT234" s="902"/>
      <c r="IU234" s="902"/>
      <c r="IV234" s="902"/>
      <c r="IW234" s="902"/>
      <c r="IX234" s="902"/>
      <c r="IY234" s="902"/>
      <c r="IZ234" s="1365"/>
      <c r="JA234" s="1231">
        <f t="shared" ref="JA234:KQ234" si="2648">SUM(BW234*$DP$14)</f>
        <v>0</v>
      </c>
      <c r="JB234" s="1231">
        <f t="shared" si="2648"/>
        <v>0</v>
      </c>
      <c r="JC234" s="1231">
        <f t="shared" si="2648"/>
        <v>0</v>
      </c>
      <c r="JD234" s="942">
        <f t="shared" si="2648"/>
        <v>0</v>
      </c>
      <c r="JE234" s="942">
        <f t="shared" si="2648"/>
        <v>0</v>
      </c>
      <c r="JF234" s="943">
        <f t="shared" si="2648"/>
        <v>0</v>
      </c>
      <c r="JG234" s="944">
        <f t="shared" si="2648"/>
        <v>0</v>
      </c>
      <c r="JH234" s="944">
        <f t="shared" si="2648"/>
        <v>0</v>
      </c>
      <c r="JI234" s="944">
        <f t="shared" si="2648"/>
        <v>0</v>
      </c>
      <c r="JJ234" s="944">
        <f t="shared" si="2648"/>
        <v>0</v>
      </c>
      <c r="JK234" s="944">
        <f t="shared" si="2648"/>
        <v>0</v>
      </c>
      <c r="JL234" s="944">
        <f t="shared" si="2648"/>
        <v>0</v>
      </c>
      <c r="JM234" s="944">
        <f t="shared" si="2648"/>
        <v>0</v>
      </c>
      <c r="JN234" s="944">
        <f t="shared" si="2648"/>
        <v>308</v>
      </c>
      <c r="JO234" s="1231">
        <f t="shared" si="2648"/>
        <v>0</v>
      </c>
      <c r="JP234" s="942">
        <f t="shared" si="2648"/>
        <v>0</v>
      </c>
      <c r="JQ234" s="943">
        <f t="shared" si="2648"/>
        <v>0</v>
      </c>
      <c r="JR234" s="944">
        <f t="shared" si="2648"/>
        <v>0</v>
      </c>
      <c r="JS234" s="944">
        <f t="shared" si="2648"/>
        <v>0</v>
      </c>
      <c r="JT234" s="944">
        <f t="shared" si="2648"/>
        <v>0</v>
      </c>
      <c r="JU234" s="944">
        <f t="shared" si="2648"/>
        <v>0</v>
      </c>
      <c r="JV234" s="945">
        <f t="shared" si="2648"/>
        <v>0</v>
      </c>
      <c r="JW234" s="945">
        <f t="shared" si="2648"/>
        <v>0</v>
      </c>
      <c r="JX234" s="945">
        <f t="shared" si="2648"/>
        <v>0</v>
      </c>
      <c r="JY234" s="945">
        <f t="shared" si="2648"/>
        <v>1.0500000000000001E-2</v>
      </c>
      <c r="JZ234" s="945">
        <f t="shared" si="2648"/>
        <v>0</v>
      </c>
      <c r="KA234" s="945">
        <f t="shared" si="2648"/>
        <v>6.3E-2</v>
      </c>
      <c r="KB234" s="945">
        <f t="shared" si="2648"/>
        <v>0</v>
      </c>
      <c r="KC234" s="945">
        <f t="shared" si="2648"/>
        <v>0</v>
      </c>
      <c r="KD234" s="946">
        <f t="shared" si="2648"/>
        <v>0</v>
      </c>
      <c r="KE234" s="946">
        <f t="shared" si="2648"/>
        <v>0</v>
      </c>
      <c r="KF234" s="946">
        <f t="shared" si="2648"/>
        <v>0</v>
      </c>
      <c r="KG234" s="946">
        <f t="shared" si="2648"/>
        <v>0</v>
      </c>
      <c r="KH234" s="946">
        <f t="shared" si="2648"/>
        <v>0</v>
      </c>
      <c r="KI234" s="946">
        <f t="shared" si="2648"/>
        <v>0</v>
      </c>
      <c r="KJ234" s="946">
        <f t="shared" si="2648"/>
        <v>0</v>
      </c>
      <c r="KK234" s="946">
        <f t="shared" si="2648"/>
        <v>0</v>
      </c>
      <c r="KL234" s="946">
        <f t="shared" si="2648"/>
        <v>0</v>
      </c>
      <c r="KM234" s="946">
        <f t="shared" si="2648"/>
        <v>0</v>
      </c>
      <c r="KN234" s="946">
        <f t="shared" si="2648"/>
        <v>0</v>
      </c>
      <c r="KO234" s="946">
        <f t="shared" si="2648"/>
        <v>0</v>
      </c>
      <c r="KP234" s="946">
        <f t="shared" si="2648"/>
        <v>0</v>
      </c>
      <c r="KQ234" s="946">
        <f t="shared" si="2648"/>
        <v>0</v>
      </c>
      <c r="KR234" s="898"/>
      <c r="KS234" s="898"/>
      <c r="KT234" s="898"/>
      <c r="KU234" s="898"/>
      <c r="KV234" s="898"/>
      <c r="KW234" s="898"/>
      <c r="KX234" s="898"/>
      <c r="KY234" s="898"/>
      <c r="KZ234" s="1363"/>
      <c r="LA234" s="1217">
        <f t="shared" ref="LA234:MM234" si="2649">SUM(JA234/$DO$14)</f>
        <v>0</v>
      </c>
      <c r="LB234" s="1217">
        <f t="shared" si="2649"/>
        <v>0</v>
      </c>
      <c r="LC234" s="1217">
        <f t="shared" si="2649"/>
        <v>0</v>
      </c>
      <c r="LD234" s="545">
        <f t="shared" si="2649"/>
        <v>0</v>
      </c>
      <c r="LE234" s="545">
        <f t="shared" si="2649"/>
        <v>0</v>
      </c>
      <c r="LF234" s="329">
        <f t="shared" si="2649"/>
        <v>0</v>
      </c>
      <c r="LG234" s="550">
        <f t="shared" si="2649"/>
        <v>0</v>
      </c>
      <c r="LH234" s="550">
        <f t="shared" si="2649"/>
        <v>0</v>
      </c>
      <c r="LI234" s="550">
        <f t="shared" si="2649"/>
        <v>0</v>
      </c>
      <c r="LJ234" s="550">
        <f t="shared" si="2649"/>
        <v>0</v>
      </c>
      <c r="LK234" s="550">
        <f t="shared" si="2649"/>
        <v>0</v>
      </c>
      <c r="LL234" s="550">
        <f t="shared" si="2649"/>
        <v>0</v>
      </c>
      <c r="LM234" s="550">
        <f t="shared" si="2649"/>
        <v>0</v>
      </c>
      <c r="LN234" s="550">
        <f t="shared" si="2649"/>
        <v>616</v>
      </c>
      <c r="LO234" s="1217">
        <f t="shared" si="2649"/>
        <v>0</v>
      </c>
      <c r="LP234" s="1217">
        <f t="shared" si="2649"/>
        <v>0</v>
      </c>
      <c r="LQ234" s="1217">
        <f t="shared" si="2649"/>
        <v>0</v>
      </c>
      <c r="LR234" s="550">
        <f t="shared" si="2649"/>
        <v>0</v>
      </c>
      <c r="LS234" s="550">
        <f t="shared" si="2649"/>
        <v>0</v>
      </c>
      <c r="LT234" s="550">
        <f t="shared" si="2649"/>
        <v>0</v>
      </c>
      <c r="LU234" s="550">
        <f t="shared" si="2649"/>
        <v>0</v>
      </c>
      <c r="LV234" s="932">
        <f t="shared" si="2649"/>
        <v>0</v>
      </c>
      <c r="LW234" s="932">
        <f t="shared" si="2649"/>
        <v>0</v>
      </c>
      <c r="LX234" s="932">
        <f t="shared" si="2649"/>
        <v>0</v>
      </c>
      <c r="LY234" s="932">
        <f t="shared" si="2649"/>
        <v>2.1000000000000001E-2</v>
      </c>
      <c r="LZ234" s="932">
        <f t="shared" si="2649"/>
        <v>0</v>
      </c>
      <c r="MA234" s="932">
        <f t="shared" si="2649"/>
        <v>0.126</v>
      </c>
      <c r="MB234" s="932">
        <f t="shared" si="2649"/>
        <v>0</v>
      </c>
      <c r="MC234" s="932">
        <f t="shared" si="2649"/>
        <v>0</v>
      </c>
      <c r="MD234" s="932">
        <f t="shared" si="2649"/>
        <v>0</v>
      </c>
      <c r="ME234" s="327">
        <f t="shared" si="2649"/>
        <v>0</v>
      </c>
      <c r="MF234" s="327">
        <f t="shared" si="2649"/>
        <v>0</v>
      </c>
      <c r="MG234" s="327">
        <f t="shared" si="2649"/>
        <v>0</v>
      </c>
      <c r="MH234" s="327">
        <f t="shared" si="2649"/>
        <v>0</v>
      </c>
      <c r="MI234" s="327">
        <f t="shared" si="2649"/>
        <v>0</v>
      </c>
      <c r="MJ234" s="327">
        <f t="shared" si="2649"/>
        <v>0</v>
      </c>
      <c r="MK234" s="327">
        <f t="shared" si="2649"/>
        <v>0</v>
      </c>
      <c r="ML234" s="327">
        <f t="shared" si="2649"/>
        <v>0</v>
      </c>
      <c r="MM234" s="327">
        <f t="shared" si="2649"/>
        <v>0</v>
      </c>
      <c r="MN234" s="327">
        <f t="shared" ref="MN234:MP234" si="2650">SUM(KN234/$DO$14)</f>
        <v>0</v>
      </c>
      <c r="MO234" s="327">
        <f t="shared" si="2650"/>
        <v>0</v>
      </c>
      <c r="MP234" s="327">
        <f t="shared" si="2650"/>
        <v>0</v>
      </c>
      <c r="MQ234" s="327">
        <f>SUM(KQ234/$DO$14)</f>
        <v>0</v>
      </c>
    </row>
    <row r="235" spans="1:355" s="317" customFormat="1" ht="15.75" hidden="1" customHeight="1" outlineLevel="1" thickTop="1" thickBot="1" x14ac:dyDescent="0.3">
      <c r="A235" s="380"/>
      <c r="B235" s="1923" t="str">
        <f>$B$35</f>
        <v>Expert Heavy</v>
      </c>
      <c r="C235" s="1924"/>
      <c r="D235" s="653">
        <v>1</v>
      </c>
      <c r="E235" s="841"/>
      <c r="F235" s="319"/>
      <c r="G235" s="1923"/>
      <c r="H235" s="1924"/>
      <c r="I235" s="781"/>
      <c r="J235" s="841"/>
      <c r="K235" s="319"/>
      <c r="L235" s="789"/>
      <c r="M235" s="842">
        <f>((E230*L235)/1)*(D235)</f>
        <v>0</v>
      </c>
      <c r="N235" s="784">
        <f>IF($BI$6="ON",$BR14*$L235,IF($BI$6="OFF",#REF!*$L235))</f>
        <v>0</v>
      </c>
      <c r="O235" s="1534"/>
      <c r="P235" s="789">
        <v>2</v>
      </c>
      <c r="Q235" s="842">
        <f>((E230*P235)/1)*(D235)</f>
        <v>50</v>
      </c>
      <c r="R235" s="784">
        <f t="shared" si="2538"/>
        <v>164.99531453680223</v>
      </c>
      <c r="S235" s="1534"/>
      <c r="T235" s="789">
        <v>3.8</v>
      </c>
      <c r="U235" s="842">
        <f>((E230*T235)/1)*(D235)</f>
        <v>95</v>
      </c>
      <c r="V235" s="784">
        <f t="shared" si="2539"/>
        <v>198.3963217107088</v>
      </c>
      <c r="W235" s="1534"/>
      <c r="X235" s="789">
        <v>3.8</v>
      </c>
      <c r="Y235" s="842">
        <f>((E230*X235)/1)*(D235)</f>
        <v>95</v>
      </c>
      <c r="Z235" s="784">
        <f t="shared" si="2540"/>
        <v>126.41801451533813</v>
      </c>
      <c r="AA235" s="1534"/>
      <c r="AB235" s="789">
        <v>4.2</v>
      </c>
      <c r="AC235" s="842">
        <f>((E230*AB235)/1)*(D235)</f>
        <v>105</v>
      </c>
      <c r="AD235" s="784">
        <f t="shared" si="2541"/>
        <v>174.28826108762075</v>
      </c>
      <c r="AE235" s="1534"/>
      <c r="AF235" s="789">
        <v>1</v>
      </c>
      <c r="AG235" s="842">
        <f>((E230*AF235)/1)*(D235)</f>
        <v>25</v>
      </c>
      <c r="AH235" s="784">
        <f t="shared" si="2542"/>
        <v>35.803744531444956</v>
      </c>
      <c r="AI235" s="1534"/>
      <c r="AJ235" s="789">
        <v>2</v>
      </c>
      <c r="AK235" s="842">
        <f>((E230*AJ235)/1)*(D235)</f>
        <v>50</v>
      </c>
      <c r="AL235" s="784">
        <f t="shared" si="2543"/>
        <v>22.869226190941465</v>
      </c>
      <c r="AM235" s="1534"/>
      <c r="AN235" s="789"/>
      <c r="AO235" s="833">
        <f>((E230*AN235)/1)*(D235)</f>
        <v>0</v>
      </c>
      <c r="AP235" s="784">
        <f t="shared" si="2544"/>
        <v>0</v>
      </c>
      <c r="AQ235" s="1534"/>
      <c r="AR235" s="789"/>
      <c r="AS235" s="842">
        <f>((E230*AR235)/1)*(D235)</f>
        <v>0</v>
      </c>
      <c r="AT235" s="784">
        <f t="shared" si="2545"/>
        <v>0</v>
      </c>
      <c r="AU235" s="1534"/>
      <c r="AV235" s="789"/>
      <c r="AW235" s="842">
        <f>((E230*AV235)/1)*(D235)</f>
        <v>0</v>
      </c>
      <c r="AX235" s="784">
        <f t="shared" si="2546"/>
        <v>0</v>
      </c>
      <c r="AY235" s="1534"/>
      <c r="AZ235" s="789"/>
      <c r="BA235" s="842">
        <f>((E230*AZ235)/1)*(D235)</f>
        <v>0</v>
      </c>
      <c r="BB235" s="784">
        <f t="shared" si="2547"/>
        <v>0</v>
      </c>
      <c r="BC235" s="649"/>
      <c r="BD235" s="840"/>
      <c r="BE235" s="842">
        <f>((E230*BD235)/1)*(D235)</f>
        <v>0</v>
      </c>
      <c r="BF235" s="319"/>
      <c r="BG235" s="880">
        <f t="shared" si="2548"/>
        <v>1.4455417651457128</v>
      </c>
      <c r="BH235" s="881">
        <f t="shared" si="2549"/>
        <v>1.4564182618432029</v>
      </c>
      <c r="BI235" s="786">
        <f t="shared" si="2550"/>
        <v>728.2091309216014</v>
      </c>
      <c r="BJ235" s="792"/>
      <c r="BK235" s="786">
        <f t="shared" si="2551"/>
        <v>1019.4927832902421</v>
      </c>
      <c r="BL235" s="1943" t="s">
        <v>1367</v>
      </c>
      <c r="BM235" s="1830"/>
      <c r="BN235" s="1944"/>
      <c r="BO235" s="1580"/>
      <c r="BP235" s="1580"/>
      <c r="BQ235" s="1484"/>
      <c r="BR235" s="734">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82.497657268401113</v>
      </c>
      <c r="BS235" s="692">
        <f t="shared" ref="BS235:BS242" si="2651">SUM(HA235:IQ235)*1000</f>
        <v>24.880245842851135</v>
      </c>
      <c r="BT235" s="693">
        <f>P231</f>
        <v>1</v>
      </c>
      <c r="BU235" s="1146" t="str">
        <f>$BU$15</f>
        <v>GH CALiMAGic</v>
      </c>
      <c r="BV235" s="1155" t="str">
        <f>$BV$15</f>
        <v>Vigor</v>
      </c>
      <c r="BW235" s="1239">
        <f>BW$15</f>
        <v>0</v>
      </c>
      <c r="BX235" s="1239">
        <f t="shared" ref="BX235:DM235" si="2652">BX$15</f>
        <v>0.01</v>
      </c>
      <c r="BY235" s="1239">
        <f t="shared" si="2652"/>
        <v>0</v>
      </c>
      <c r="BZ235" s="1240">
        <f t="shared" si="2652"/>
        <v>0</v>
      </c>
      <c r="CA235" s="1240">
        <f t="shared" si="2652"/>
        <v>0</v>
      </c>
      <c r="CB235" s="1241">
        <f t="shared" si="2652"/>
        <v>0</v>
      </c>
      <c r="CC235" s="1242">
        <f t="shared" si="2652"/>
        <v>0</v>
      </c>
      <c r="CD235" s="1242">
        <f t="shared" si="2652"/>
        <v>0</v>
      </c>
      <c r="CE235" s="1242">
        <f t="shared" si="2652"/>
        <v>0</v>
      </c>
      <c r="CF235" s="1242">
        <f t="shared" si="2652"/>
        <v>0</v>
      </c>
      <c r="CG235" s="1242">
        <f t="shared" si="2652"/>
        <v>0</v>
      </c>
      <c r="CH235" s="1242">
        <f t="shared" si="2652"/>
        <v>0</v>
      </c>
      <c r="CI235" s="1242">
        <f t="shared" si="2652"/>
        <v>0</v>
      </c>
      <c r="CJ235" s="1242">
        <f t="shared" si="2652"/>
        <v>0</v>
      </c>
      <c r="CK235" s="1239">
        <f t="shared" si="2652"/>
        <v>0</v>
      </c>
      <c r="CL235" s="1240">
        <f t="shared" si="2652"/>
        <v>0</v>
      </c>
      <c r="CM235" s="1241">
        <f t="shared" si="2652"/>
        <v>0</v>
      </c>
      <c r="CN235" s="1242">
        <f t="shared" si="2652"/>
        <v>1.4999999999999999E-2</v>
      </c>
      <c r="CO235" s="1242">
        <f t="shared" si="2652"/>
        <v>0.05</v>
      </c>
      <c r="CP235" s="1242">
        <f t="shared" si="2652"/>
        <v>0</v>
      </c>
      <c r="CQ235" s="1242">
        <f t="shared" si="2652"/>
        <v>0</v>
      </c>
      <c r="CR235" s="1243">
        <f t="shared" si="2652"/>
        <v>0</v>
      </c>
      <c r="CS235" s="1243">
        <f t="shared" si="2652"/>
        <v>1E-3</v>
      </c>
      <c r="CT235" s="1243">
        <f t="shared" si="2652"/>
        <v>0</v>
      </c>
      <c r="CU235" s="1243">
        <f t="shared" si="2652"/>
        <v>0</v>
      </c>
      <c r="CV235" s="1243">
        <f t="shared" si="2652"/>
        <v>0</v>
      </c>
      <c r="CW235" s="1243">
        <f t="shared" si="2652"/>
        <v>0</v>
      </c>
      <c r="CX235" s="1243">
        <f t="shared" si="2652"/>
        <v>0</v>
      </c>
      <c r="CY235" s="1243">
        <f t="shared" si="2652"/>
        <v>0</v>
      </c>
      <c r="CZ235" s="1244">
        <f t="shared" si="2652"/>
        <v>0</v>
      </c>
      <c r="DA235" s="1244">
        <f t="shared" si="2652"/>
        <v>0</v>
      </c>
      <c r="DB235" s="1244">
        <f t="shared" si="2652"/>
        <v>0</v>
      </c>
      <c r="DC235" s="1244">
        <f t="shared" si="2652"/>
        <v>0</v>
      </c>
      <c r="DD235" s="1244">
        <f t="shared" si="2652"/>
        <v>0</v>
      </c>
      <c r="DE235" s="1244">
        <f t="shared" si="2652"/>
        <v>0</v>
      </c>
      <c r="DF235" s="1244">
        <f t="shared" si="2652"/>
        <v>0</v>
      </c>
      <c r="DG235" s="1244">
        <f t="shared" si="2652"/>
        <v>0</v>
      </c>
      <c r="DH235" s="1244">
        <f t="shared" si="2652"/>
        <v>0</v>
      </c>
      <c r="DI235" s="1244">
        <f t="shared" si="2652"/>
        <v>0</v>
      </c>
      <c r="DJ235" s="1244">
        <f t="shared" si="2652"/>
        <v>0</v>
      </c>
      <c r="DK235" s="1244">
        <f t="shared" si="2652"/>
        <v>0</v>
      </c>
      <c r="DL235" s="1244">
        <f t="shared" si="2652"/>
        <v>0</v>
      </c>
      <c r="DM235" s="1244">
        <f t="shared" si="2652"/>
        <v>0</v>
      </c>
      <c r="DN235" s="933"/>
      <c r="DT235" s="739"/>
      <c r="EM235" s="898"/>
      <c r="EN235" s="898"/>
      <c r="EO235" s="898"/>
      <c r="EP235" s="898"/>
      <c r="EQ235" s="898"/>
      <c r="ER235" s="898"/>
      <c r="ES235" s="898"/>
      <c r="ET235" s="898"/>
      <c r="EU235" s="898"/>
      <c r="EV235" s="898"/>
      <c r="EW235" s="898"/>
      <c r="EX235" s="898"/>
      <c r="EY235" s="898"/>
      <c r="EZ235" s="1348" t="str">
        <f t="shared" si="2562"/>
        <v>GH CALiMAGic</v>
      </c>
      <c r="FA235" s="1224">
        <f t="shared" si="2563"/>
        <v>0</v>
      </c>
      <c r="FB235" s="1224">
        <f t="shared" si="2564"/>
        <v>0.01</v>
      </c>
      <c r="FC235" s="1224">
        <f t="shared" si="2565"/>
        <v>0</v>
      </c>
      <c r="FD235" s="544">
        <f t="shared" si="2566"/>
        <v>0</v>
      </c>
      <c r="FE235" s="544">
        <f t="shared" si="2567"/>
        <v>0</v>
      </c>
      <c r="FF235" s="324">
        <f t="shared" si="2568"/>
        <v>0</v>
      </c>
      <c r="FG235" s="549">
        <f t="shared" si="2569"/>
        <v>0</v>
      </c>
      <c r="FH235" s="549">
        <f t="shared" si="2570"/>
        <v>0</v>
      </c>
      <c r="FI235" s="549">
        <f t="shared" si="2571"/>
        <v>0</v>
      </c>
      <c r="FJ235" s="549">
        <f t="shared" si="2572"/>
        <v>0</v>
      </c>
      <c r="FK235" s="549">
        <f t="shared" si="2573"/>
        <v>0</v>
      </c>
      <c r="FL235" s="549">
        <f t="shared" si="2574"/>
        <v>0</v>
      </c>
      <c r="FM235" s="549">
        <f t="shared" si="2575"/>
        <v>0</v>
      </c>
      <c r="FN235" s="549">
        <f t="shared" si="2576"/>
        <v>0</v>
      </c>
      <c r="FO235" s="1203">
        <f t="shared" si="2577"/>
        <v>0.01</v>
      </c>
      <c r="FP235" s="544">
        <f t="shared" si="2578"/>
        <v>0</v>
      </c>
      <c r="FQ235" s="324">
        <f t="shared" si="2579"/>
        <v>0</v>
      </c>
      <c r="FR235" s="548">
        <f t="shared" si="2580"/>
        <v>1.4999999999999999E-2</v>
      </c>
      <c r="FS235" s="548">
        <f t="shared" si="2581"/>
        <v>0.05</v>
      </c>
      <c r="FT235" s="548">
        <f t="shared" ref="FT235:FT248" si="2653">SUM($CP235*$BT235) +$FK235</f>
        <v>0</v>
      </c>
      <c r="FU235" s="548">
        <f t="shared" si="2582"/>
        <v>0</v>
      </c>
      <c r="FV235" s="928">
        <f t="shared" si="2583"/>
        <v>0</v>
      </c>
      <c r="FW235" s="928">
        <f t="shared" si="2584"/>
        <v>1E-3</v>
      </c>
      <c r="FX235" s="928">
        <f t="shared" si="2585"/>
        <v>0</v>
      </c>
      <c r="FY235" s="928">
        <f t="shared" si="2586"/>
        <v>0</v>
      </c>
      <c r="FZ235" s="928">
        <f t="shared" si="2587"/>
        <v>0</v>
      </c>
      <c r="GA235" s="928">
        <f t="shared" si="2588"/>
        <v>0</v>
      </c>
      <c r="GB235" s="928">
        <f t="shared" si="2589"/>
        <v>0</v>
      </c>
      <c r="GC235" s="928">
        <f t="shared" si="2590"/>
        <v>0</v>
      </c>
      <c r="GD235" s="326">
        <f t="shared" si="2591"/>
        <v>0</v>
      </c>
      <c r="GE235" s="326">
        <f t="shared" si="2592"/>
        <v>0</v>
      </c>
      <c r="GF235" s="326">
        <f t="shared" si="2593"/>
        <v>0</v>
      </c>
      <c r="GG235" s="326">
        <f t="shared" si="2594"/>
        <v>0</v>
      </c>
      <c r="GH235" s="326">
        <f t="shared" si="2595"/>
        <v>0</v>
      </c>
      <c r="GI235" s="326">
        <f t="shared" si="2596"/>
        <v>0</v>
      </c>
      <c r="GJ235" s="326">
        <f t="shared" si="2597"/>
        <v>0</v>
      </c>
      <c r="GK235" s="326">
        <f t="shared" si="2598"/>
        <v>0</v>
      </c>
      <c r="GL235" s="326">
        <f t="shared" si="2599"/>
        <v>0</v>
      </c>
      <c r="GM235" s="326">
        <f t="shared" si="2600"/>
        <v>0</v>
      </c>
      <c r="GN235" s="326">
        <f t="shared" si="2601"/>
        <v>0</v>
      </c>
      <c r="GO235" s="326">
        <f t="shared" si="2602"/>
        <v>0</v>
      </c>
      <c r="GP235" s="326">
        <f t="shared" si="2603"/>
        <v>0</v>
      </c>
      <c r="GQ235" s="326">
        <f t="shared" si="2604"/>
        <v>0</v>
      </c>
      <c r="GR235" s="899"/>
      <c r="GS235" s="899"/>
      <c r="GT235" s="899"/>
      <c r="GU235" s="899"/>
      <c r="GV235" s="899"/>
      <c r="GW235" s="899"/>
      <c r="GX235" s="899"/>
      <c r="GY235" s="899"/>
      <c r="GZ235" s="1374"/>
      <c r="HA235" s="1225">
        <f t="shared" si="2605"/>
        <v>0</v>
      </c>
      <c r="HB235" s="1225">
        <f t="shared" si="2606"/>
        <v>3.2737165582698855E-3</v>
      </c>
      <c r="HC235" s="1225">
        <f t="shared" si="2607"/>
        <v>0</v>
      </c>
      <c r="HD235" s="542">
        <f t="shared" si="2608"/>
        <v>0</v>
      </c>
      <c r="HE235" s="542">
        <f t="shared" si="2609"/>
        <v>0</v>
      </c>
      <c r="HF235" s="321">
        <f t="shared" si="2610"/>
        <v>0</v>
      </c>
      <c r="HG235" s="547">
        <f t="shared" si="2611"/>
        <v>0</v>
      </c>
      <c r="HH235" s="547">
        <f t="shared" si="2612"/>
        <v>0</v>
      </c>
      <c r="HI235" s="547">
        <f t="shared" si="2613"/>
        <v>0</v>
      </c>
      <c r="HJ235" s="547">
        <f t="shared" si="2614"/>
        <v>0</v>
      </c>
      <c r="HK235" s="547">
        <f t="shared" si="2615"/>
        <v>0</v>
      </c>
      <c r="HL235" s="547">
        <f t="shared" si="2616"/>
        <v>0</v>
      </c>
      <c r="HM235" s="547">
        <f t="shared" si="2617"/>
        <v>0</v>
      </c>
      <c r="HN235" s="547">
        <f t="shared" si="2618"/>
        <v>0</v>
      </c>
      <c r="HO235" s="1225">
        <f t="shared" si="2619"/>
        <v>0</v>
      </c>
      <c r="HP235" s="542">
        <f t="shared" si="2620"/>
        <v>0</v>
      </c>
      <c r="HQ235" s="321">
        <f t="shared" si="2621"/>
        <v>0</v>
      </c>
      <c r="HR235" s="547">
        <f t="shared" si="2622"/>
        <v>4.9105748374048287E-3</v>
      </c>
      <c r="HS235" s="547">
        <f t="shared" si="2623"/>
        <v>1.636858279134943E-2</v>
      </c>
      <c r="HT235" s="547">
        <f t="shared" si="2624"/>
        <v>0</v>
      </c>
      <c r="HU235" s="547">
        <f t="shared" si="2625"/>
        <v>0</v>
      </c>
      <c r="HV235" s="931">
        <f t="shared" si="2626"/>
        <v>0</v>
      </c>
      <c r="HW235" s="931">
        <f t="shared" si="2627"/>
        <v>3.273716558269886E-4</v>
      </c>
      <c r="HX235" s="931">
        <f t="shared" si="2628"/>
        <v>0</v>
      </c>
      <c r="HY235" s="931">
        <f t="shared" si="2629"/>
        <v>0</v>
      </c>
      <c r="HZ235" s="931">
        <f t="shared" si="2630"/>
        <v>0</v>
      </c>
      <c r="IA235" s="931">
        <f t="shared" si="2631"/>
        <v>0</v>
      </c>
      <c r="IB235" s="931">
        <f t="shared" si="2632"/>
        <v>0</v>
      </c>
      <c r="IC235" s="931">
        <f t="shared" si="2633"/>
        <v>0</v>
      </c>
      <c r="ID235" s="1226">
        <f t="shared" si="2634"/>
        <v>0</v>
      </c>
      <c r="IE235" s="1226">
        <f t="shared" si="2635"/>
        <v>0</v>
      </c>
      <c r="IF235" s="1226">
        <f t="shared" si="2636"/>
        <v>0</v>
      </c>
      <c r="IG235" s="1226">
        <f t="shared" si="2637"/>
        <v>0</v>
      </c>
      <c r="IH235" s="1226">
        <f t="shared" si="2638"/>
        <v>0</v>
      </c>
      <c r="II235" s="1226">
        <f t="shared" si="2639"/>
        <v>0</v>
      </c>
      <c r="IJ235" s="1226">
        <f t="shared" si="2640"/>
        <v>0</v>
      </c>
      <c r="IK235" s="1226">
        <f t="shared" si="2641"/>
        <v>0</v>
      </c>
      <c r="IL235" s="1226">
        <f t="shared" si="2642"/>
        <v>0</v>
      </c>
      <c r="IM235" s="1226">
        <f t="shared" si="2643"/>
        <v>0</v>
      </c>
      <c r="IN235" s="1226">
        <f t="shared" si="2644"/>
        <v>0</v>
      </c>
      <c r="IO235" s="1226">
        <f t="shared" si="2645"/>
        <v>0</v>
      </c>
      <c r="IP235" s="1226">
        <f t="shared" si="2646"/>
        <v>0</v>
      </c>
      <c r="IQ235" s="1226">
        <f t="shared" si="2647"/>
        <v>0</v>
      </c>
      <c r="IR235" s="902"/>
      <c r="IS235" s="902"/>
      <c r="IT235" s="902"/>
      <c r="IU235" s="902"/>
      <c r="IV235" s="902"/>
      <c r="IW235" s="902"/>
      <c r="IX235" s="902"/>
      <c r="IY235" s="902"/>
      <c r="IZ235" s="1365"/>
      <c r="JA235" s="1231">
        <f t="shared" ref="JA235:KQ235" si="2654">SUM(BW235*$DP$15)</f>
        <v>0</v>
      </c>
      <c r="JB235" s="1231">
        <f t="shared" si="2654"/>
        <v>46.9</v>
      </c>
      <c r="JC235" s="1231">
        <f t="shared" si="2654"/>
        <v>0</v>
      </c>
      <c r="JD235" s="942">
        <f t="shared" si="2654"/>
        <v>0</v>
      </c>
      <c r="JE235" s="942">
        <f t="shared" si="2654"/>
        <v>0</v>
      </c>
      <c r="JF235" s="943">
        <f t="shared" si="2654"/>
        <v>0</v>
      </c>
      <c r="JG235" s="944">
        <f t="shared" si="2654"/>
        <v>0</v>
      </c>
      <c r="JH235" s="944">
        <f t="shared" si="2654"/>
        <v>0</v>
      </c>
      <c r="JI235" s="944">
        <f t="shared" si="2654"/>
        <v>0</v>
      </c>
      <c r="JJ235" s="944">
        <f t="shared" si="2654"/>
        <v>0</v>
      </c>
      <c r="JK235" s="944">
        <f t="shared" si="2654"/>
        <v>0</v>
      </c>
      <c r="JL235" s="944">
        <f t="shared" si="2654"/>
        <v>0</v>
      </c>
      <c r="JM235" s="944">
        <f t="shared" si="2654"/>
        <v>0</v>
      </c>
      <c r="JN235" s="944">
        <f t="shared" si="2654"/>
        <v>0</v>
      </c>
      <c r="JO235" s="1231">
        <f t="shared" si="2654"/>
        <v>0</v>
      </c>
      <c r="JP235" s="942">
        <f t="shared" si="2654"/>
        <v>0</v>
      </c>
      <c r="JQ235" s="943">
        <f t="shared" si="2654"/>
        <v>0</v>
      </c>
      <c r="JR235" s="944">
        <f t="shared" si="2654"/>
        <v>70.349999999999994</v>
      </c>
      <c r="JS235" s="944">
        <f t="shared" si="2654"/>
        <v>234.5</v>
      </c>
      <c r="JT235" s="944">
        <f t="shared" si="2654"/>
        <v>0</v>
      </c>
      <c r="JU235" s="944">
        <f t="shared" si="2654"/>
        <v>0</v>
      </c>
      <c r="JV235" s="945">
        <f t="shared" si="2654"/>
        <v>0</v>
      </c>
      <c r="JW235" s="945">
        <f t="shared" si="2654"/>
        <v>4.6900000000000004</v>
      </c>
      <c r="JX235" s="945">
        <f t="shared" si="2654"/>
        <v>0</v>
      </c>
      <c r="JY235" s="945">
        <f t="shared" si="2654"/>
        <v>0</v>
      </c>
      <c r="JZ235" s="945">
        <f t="shared" si="2654"/>
        <v>0</v>
      </c>
      <c r="KA235" s="945">
        <f t="shared" si="2654"/>
        <v>0</v>
      </c>
      <c r="KB235" s="945">
        <f t="shared" si="2654"/>
        <v>0</v>
      </c>
      <c r="KC235" s="945">
        <f t="shared" si="2654"/>
        <v>0</v>
      </c>
      <c r="KD235" s="946">
        <f t="shared" si="2654"/>
        <v>0</v>
      </c>
      <c r="KE235" s="946">
        <f t="shared" si="2654"/>
        <v>0</v>
      </c>
      <c r="KF235" s="946">
        <f t="shared" si="2654"/>
        <v>0</v>
      </c>
      <c r="KG235" s="946">
        <f t="shared" si="2654"/>
        <v>0</v>
      </c>
      <c r="KH235" s="946">
        <f t="shared" si="2654"/>
        <v>0</v>
      </c>
      <c r="KI235" s="946">
        <f t="shared" si="2654"/>
        <v>0</v>
      </c>
      <c r="KJ235" s="946">
        <f t="shared" si="2654"/>
        <v>0</v>
      </c>
      <c r="KK235" s="946">
        <f t="shared" si="2654"/>
        <v>0</v>
      </c>
      <c r="KL235" s="946">
        <f t="shared" si="2654"/>
        <v>0</v>
      </c>
      <c r="KM235" s="946">
        <f t="shared" si="2654"/>
        <v>0</v>
      </c>
      <c r="KN235" s="946">
        <f t="shared" si="2654"/>
        <v>0</v>
      </c>
      <c r="KO235" s="946">
        <f t="shared" si="2654"/>
        <v>0</v>
      </c>
      <c r="KP235" s="946">
        <f t="shared" si="2654"/>
        <v>0</v>
      </c>
      <c r="KQ235" s="946">
        <f t="shared" si="2654"/>
        <v>0</v>
      </c>
      <c r="KR235" s="898"/>
      <c r="KS235" s="898"/>
      <c r="KT235" s="898"/>
      <c r="KU235" s="898"/>
      <c r="KV235" s="898"/>
      <c r="KW235" s="898"/>
      <c r="KX235" s="898"/>
      <c r="KY235" s="898"/>
      <c r="KZ235" s="1363"/>
      <c r="LA235" s="1217">
        <f t="shared" ref="LA235:MM235" si="2655">SUM(JA235/$DO$15)</f>
        <v>0</v>
      </c>
      <c r="LB235" s="1217">
        <f t="shared" si="2655"/>
        <v>12.391017173051518</v>
      </c>
      <c r="LC235" s="1217">
        <f t="shared" si="2655"/>
        <v>0</v>
      </c>
      <c r="LD235" s="545">
        <f t="shared" si="2655"/>
        <v>0</v>
      </c>
      <c r="LE235" s="545">
        <f t="shared" si="2655"/>
        <v>0</v>
      </c>
      <c r="LF235" s="329">
        <f t="shared" si="2655"/>
        <v>0</v>
      </c>
      <c r="LG235" s="550">
        <f t="shared" si="2655"/>
        <v>0</v>
      </c>
      <c r="LH235" s="550">
        <f t="shared" si="2655"/>
        <v>0</v>
      </c>
      <c r="LI235" s="550">
        <f t="shared" si="2655"/>
        <v>0</v>
      </c>
      <c r="LJ235" s="550">
        <f t="shared" si="2655"/>
        <v>0</v>
      </c>
      <c r="LK235" s="550">
        <f t="shared" si="2655"/>
        <v>0</v>
      </c>
      <c r="LL235" s="550">
        <f t="shared" si="2655"/>
        <v>0</v>
      </c>
      <c r="LM235" s="550">
        <f t="shared" si="2655"/>
        <v>0</v>
      </c>
      <c r="LN235" s="550">
        <f t="shared" si="2655"/>
        <v>0</v>
      </c>
      <c r="LO235" s="1217">
        <f t="shared" si="2655"/>
        <v>0</v>
      </c>
      <c r="LP235" s="1217">
        <f t="shared" si="2655"/>
        <v>0</v>
      </c>
      <c r="LQ235" s="1217">
        <f t="shared" si="2655"/>
        <v>0</v>
      </c>
      <c r="LR235" s="550">
        <f t="shared" si="2655"/>
        <v>18.586525759577277</v>
      </c>
      <c r="LS235" s="550">
        <f t="shared" si="2655"/>
        <v>61.955085865257594</v>
      </c>
      <c r="LT235" s="550">
        <f t="shared" si="2655"/>
        <v>0</v>
      </c>
      <c r="LU235" s="550">
        <f t="shared" si="2655"/>
        <v>0</v>
      </c>
      <c r="LV235" s="932">
        <f t="shared" si="2655"/>
        <v>0</v>
      </c>
      <c r="LW235" s="932">
        <f t="shared" si="2655"/>
        <v>1.239101717305152</v>
      </c>
      <c r="LX235" s="932">
        <f t="shared" si="2655"/>
        <v>0</v>
      </c>
      <c r="LY235" s="932">
        <f t="shared" si="2655"/>
        <v>0</v>
      </c>
      <c r="LZ235" s="932">
        <f t="shared" si="2655"/>
        <v>0</v>
      </c>
      <c r="MA235" s="932">
        <f t="shared" si="2655"/>
        <v>0</v>
      </c>
      <c r="MB235" s="932">
        <f t="shared" si="2655"/>
        <v>0</v>
      </c>
      <c r="MC235" s="932">
        <f t="shared" si="2655"/>
        <v>0</v>
      </c>
      <c r="MD235" s="932">
        <f t="shared" si="2655"/>
        <v>0</v>
      </c>
      <c r="ME235" s="327">
        <f t="shared" si="2655"/>
        <v>0</v>
      </c>
      <c r="MF235" s="327">
        <f t="shared" si="2655"/>
        <v>0</v>
      </c>
      <c r="MG235" s="327">
        <f t="shared" si="2655"/>
        <v>0</v>
      </c>
      <c r="MH235" s="327">
        <f t="shared" si="2655"/>
        <v>0</v>
      </c>
      <c r="MI235" s="327">
        <f t="shared" si="2655"/>
        <v>0</v>
      </c>
      <c r="MJ235" s="327">
        <f t="shared" si="2655"/>
        <v>0</v>
      </c>
      <c r="MK235" s="327">
        <f t="shared" si="2655"/>
        <v>0</v>
      </c>
      <c r="ML235" s="327">
        <f t="shared" si="2655"/>
        <v>0</v>
      </c>
      <c r="MM235" s="327">
        <f t="shared" si="2655"/>
        <v>0</v>
      </c>
      <c r="MN235" s="327">
        <f t="shared" ref="MN235:MP235" si="2656">SUM(KN235/$DO$15)</f>
        <v>0</v>
      </c>
      <c r="MO235" s="327">
        <f t="shared" si="2656"/>
        <v>0</v>
      </c>
      <c r="MP235" s="327">
        <f t="shared" si="2656"/>
        <v>0</v>
      </c>
      <c r="MQ235" s="327">
        <f>SUM(KQ235/$DO$15)</f>
        <v>0</v>
      </c>
    </row>
    <row r="236" spans="1:355" s="317" customFormat="1" ht="15.75" hidden="1" customHeight="1" outlineLevel="1" thickTop="1" thickBot="1" x14ac:dyDescent="0.3">
      <c r="A236" s="380"/>
      <c r="B236" s="1928" t="str">
        <f>$B$36</f>
        <v>Full Light</v>
      </c>
      <c r="C236" s="1924"/>
      <c r="D236" s="653">
        <v>1</v>
      </c>
      <c r="E236" s="836"/>
      <c r="F236" s="319"/>
      <c r="G236" s="1928"/>
      <c r="H236" s="1924"/>
      <c r="I236" s="788"/>
      <c r="J236" s="836"/>
      <c r="K236" s="319"/>
      <c r="L236" s="789"/>
      <c r="M236" s="837">
        <f>((E230*L236)/1)*(D236)</f>
        <v>0</v>
      </c>
      <c r="N236" s="784">
        <f>IF($BI$6="ON",$BR14*$L236,IF($BI$6="OFF",#REF!*$L236))</f>
        <v>0</v>
      </c>
      <c r="O236" s="1534"/>
      <c r="P236" s="789">
        <v>1</v>
      </c>
      <c r="Q236" s="837">
        <f>((E230*P236)/1)*(D236)</f>
        <v>25</v>
      </c>
      <c r="R236" s="784">
        <f t="shared" si="2538"/>
        <v>82.497657268401113</v>
      </c>
      <c r="S236" s="1534"/>
      <c r="T236" s="789">
        <v>2.7</v>
      </c>
      <c r="U236" s="837">
        <f>((E230*T236)/1)*(D236)</f>
        <v>67.5</v>
      </c>
      <c r="V236" s="784">
        <f t="shared" si="2539"/>
        <v>140.96580753129311</v>
      </c>
      <c r="W236" s="1534"/>
      <c r="X236" s="789">
        <v>2</v>
      </c>
      <c r="Y236" s="837">
        <f>((E230*X236)/1)*(D236)</f>
        <v>50</v>
      </c>
      <c r="Z236" s="784">
        <f t="shared" si="2540"/>
        <v>66.53579711333586</v>
      </c>
      <c r="AA236" s="1534"/>
      <c r="AB236" s="789">
        <v>2.7</v>
      </c>
      <c r="AC236" s="837">
        <f>((E230*AB236)/1)*(D236)</f>
        <v>67.5</v>
      </c>
      <c r="AD236" s="784">
        <f t="shared" si="2541"/>
        <v>112.04245355632763</v>
      </c>
      <c r="AE236" s="1534"/>
      <c r="AF236" s="789">
        <v>1.8</v>
      </c>
      <c r="AG236" s="837">
        <f>((E230*AF236)/1)*(D236)</f>
        <v>45</v>
      </c>
      <c r="AH236" s="784">
        <f t="shared" si="2542"/>
        <v>64.446740156600924</v>
      </c>
      <c r="AI236" s="1534"/>
      <c r="AJ236" s="789">
        <v>1</v>
      </c>
      <c r="AK236" s="837">
        <f>((E230*AJ236)/1)*(D236)</f>
        <v>25</v>
      </c>
      <c r="AL236" s="784">
        <f t="shared" si="2543"/>
        <v>11.434613095470732</v>
      </c>
      <c r="AM236" s="1534"/>
      <c r="AN236" s="789"/>
      <c r="AO236" s="838">
        <f>((E230*AN236)/1)*(D236)</f>
        <v>0</v>
      </c>
      <c r="AP236" s="784">
        <f t="shared" si="2544"/>
        <v>0</v>
      </c>
      <c r="AQ236" s="1534"/>
      <c r="AR236" s="789"/>
      <c r="AS236" s="837">
        <f>((E230*AR236)/1)*(D236)</f>
        <v>0</v>
      </c>
      <c r="AT236" s="784">
        <f t="shared" si="2545"/>
        <v>0</v>
      </c>
      <c r="AU236" s="1534"/>
      <c r="AV236" s="789"/>
      <c r="AW236" s="837">
        <f>((E230*AV236)/1)*(D236)</f>
        <v>0</v>
      </c>
      <c r="AX236" s="784">
        <f t="shared" si="2546"/>
        <v>0</v>
      </c>
      <c r="AY236" s="1534"/>
      <c r="AZ236" s="789"/>
      <c r="BA236" s="837">
        <f>((E230*AZ236)/1)*(D236)</f>
        <v>0</v>
      </c>
      <c r="BB236" s="784">
        <f t="shared" si="2547"/>
        <v>0</v>
      </c>
      <c r="BC236" s="649"/>
      <c r="BD236" s="840"/>
      <c r="BE236" s="837">
        <f>((E230*BD236)/1)*(D236)</f>
        <v>0</v>
      </c>
      <c r="BF236" s="319"/>
      <c r="BG236" s="880">
        <f t="shared" si="2548"/>
        <v>0.95584613744285873</v>
      </c>
      <c r="BH236" s="881">
        <f t="shared" si="2549"/>
        <v>0.96672263414034887</v>
      </c>
      <c r="BI236" s="786">
        <f t="shared" si="2550"/>
        <v>483.36131707017444</v>
      </c>
      <c r="BJ236" s="792"/>
      <c r="BK236" s="786">
        <f t="shared" si="2551"/>
        <v>676.70584389824421</v>
      </c>
      <c r="BL236" s="1948" t="s">
        <v>1364</v>
      </c>
      <c r="BM236" s="1949"/>
      <c r="BN236" s="1950"/>
      <c r="BO236" s="1580"/>
      <c r="BP236" s="1580"/>
      <c r="BQ236" s="1484"/>
      <c r="BR236" s="734">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146.18676336578545</v>
      </c>
      <c r="BS236" s="692">
        <f t="shared" si="2651"/>
        <v>100.5501773146799</v>
      </c>
      <c r="BT236" s="693">
        <f>T231</f>
        <v>2.8</v>
      </c>
      <c r="BU236" s="1146" t="str">
        <f>$BU$16</f>
        <v>GH FloraMicro</v>
      </c>
      <c r="BV236" s="1156" t="str">
        <f>$BV$16</f>
        <v>Micro</v>
      </c>
      <c r="BW236" s="1239">
        <f>BW$16</f>
        <v>3.0000000000000001E-3</v>
      </c>
      <c r="BX236" s="1239">
        <f t="shared" ref="BX236:DM236" si="2657">BX$16</f>
        <v>4.7E-2</v>
      </c>
      <c r="BY236" s="1239">
        <f t="shared" si="2657"/>
        <v>0</v>
      </c>
      <c r="BZ236" s="1240">
        <f t="shared" si="2657"/>
        <v>0</v>
      </c>
      <c r="CA236" s="1240">
        <f t="shared" si="2657"/>
        <v>0</v>
      </c>
      <c r="CB236" s="1241">
        <f t="shared" si="2657"/>
        <v>0.01</v>
      </c>
      <c r="CC236" s="1242">
        <f t="shared" si="2657"/>
        <v>0</v>
      </c>
      <c r="CD236" s="1242">
        <f t="shared" si="2657"/>
        <v>0</v>
      </c>
      <c r="CE236" s="1242">
        <f t="shared" si="2657"/>
        <v>0</v>
      </c>
      <c r="CF236" s="1242">
        <f t="shared" si="2657"/>
        <v>0</v>
      </c>
      <c r="CG236" s="1242">
        <f t="shared" si="2657"/>
        <v>0</v>
      </c>
      <c r="CH236" s="1242">
        <f t="shared" si="2657"/>
        <v>0</v>
      </c>
      <c r="CI236" s="1242">
        <f t="shared" si="2657"/>
        <v>0</v>
      </c>
      <c r="CJ236" s="1242">
        <f t="shared" si="2657"/>
        <v>0</v>
      </c>
      <c r="CK236" s="1239">
        <f t="shared" si="2657"/>
        <v>0</v>
      </c>
      <c r="CL236" s="1240">
        <f t="shared" si="2657"/>
        <v>0</v>
      </c>
      <c r="CM236" s="1241">
        <f t="shared" si="2657"/>
        <v>0</v>
      </c>
      <c r="CN236" s="1242">
        <f t="shared" si="2657"/>
        <v>0</v>
      </c>
      <c r="CO236" s="1242">
        <f t="shared" si="2657"/>
        <v>0.05</v>
      </c>
      <c r="CP236" s="1242">
        <f t="shared" si="2657"/>
        <v>0</v>
      </c>
      <c r="CQ236" s="1242">
        <f t="shared" si="2657"/>
        <v>0</v>
      </c>
      <c r="CR236" s="1243">
        <f t="shared" si="2657"/>
        <v>5.0000000000000004E-6</v>
      </c>
      <c r="CS236" s="1243">
        <f t="shared" si="2657"/>
        <v>1E-3</v>
      </c>
      <c r="CT236" s="1243">
        <f t="shared" si="2657"/>
        <v>5.0000000000000001E-4</v>
      </c>
      <c r="CU236" s="1243">
        <f t="shared" si="2657"/>
        <v>7.9999999999999996E-6</v>
      </c>
      <c r="CV236" s="1243">
        <f t="shared" si="2657"/>
        <v>1.4999999999999999E-4</v>
      </c>
      <c r="CW236" s="1243">
        <f t="shared" si="2657"/>
        <v>1E-4</v>
      </c>
      <c r="CX236" s="1243">
        <f t="shared" si="2657"/>
        <v>1E-4</v>
      </c>
      <c r="CY236" s="1243">
        <f t="shared" si="2657"/>
        <v>0</v>
      </c>
      <c r="CZ236" s="1244">
        <f t="shared" si="2657"/>
        <v>0</v>
      </c>
      <c r="DA236" s="1244">
        <f t="shared" si="2657"/>
        <v>0</v>
      </c>
      <c r="DB236" s="1244">
        <f t="shared" si="2657"/>
        <v>0</v>
      </c>
      <c r="DC236" s="1244">
        <f t="shared" si="2657"/>
        <v>0</v>
      </c>
      <c r="DD236" s="1244">
        <f t="shared" si="2657"/>
        <v>0</v>
      </c>
      <c r="DE236" s="1244">
        <f t="shared" si="2657"/>
        <v>0</v>
      </c>
      <c r="DF236" s="1244">
        <f t="shared" si="2657"/>
        <v>0</v>
      </c>
      <c r="DG236" s="1244">
        <f t="shared" si="2657"/>
        <v>0</v>
      </c>
      <c r="DH236" s="1244">
        <f t="shared" si="2657"/>
        <v>0</v>
      </c>
      <c r="DI236" s="1244">
        <f t="shared" si="2657"/>
        <v>0</v>
      </c>
      <c r="DJ236" s="1244">
        <f t="shared" si="2657"/>
        <v>0</v>
      </c>
      <c r="DK236" s="1244">
        <f t="shared" si="2657"/>
        <v>0</v>
      </c>
      <c r="DL236" s="1244">
        <f t="shared" si="2657"/>
        <v>0</v>
      </c>
      <c r="DM236" s="1244">
        <f t="shared" si="2657"/>
        <v>0</v>
      </c>
      <c r="DN236" s="933"/>
      <c r="DT236" s="739"/>
      <c r="EM236" s="898"/>
      <c r="EN236" s="898"/>
      <c r="EO236" s="898"/>
      <c r="EP236" s="898"/>
      <c r="EQ236" s="898"/>
      <c r="ER236" s="898"/>
      <c r="ES236" s="898"/>
      <c r="ET236" s="898"/>
      <c r="EU236" s="898"/>
      <c r="EV236" s="898"/>
      <c r="EW236" s="898"/>
      <c r="EX236" s="898"/>
      <c r="EY236" s="898"/>
      <c r="EZ236" s="1348" t="str">
        <f t="shared" si="2562"/>
        <v>GH FloraMicro</v>
      </c>
      <c r="FA236" s="1224">
        <f t="shared" si="2563"/>
        <v>8.3999999999999995E-3</v>
      </c>
      <c r="FB236" s="1224">
        <f t="shared" si="2564"/>
        <v>0.13159999999999999</v>
      </c>
      <c r="FC236" s="1224">
        <f t="shared" si="2565"/>
        <v>0</v>
      </c>
      <c r="FD236" s="544">
        <f t="shared" si="2566"/>
        <v>0</v>
      </c>
      <c r="FE236" s="544">
        <f t="shared" si="2567"/>
        <v>0</v>
      </c>
      <c r="FF236" s="324">
        <f t="shared" si="2568"/>
        <v>2.3242799999999997E-2</v>
      </c>
      <c r="FG236" s="549">
        <f t="shared" si="2569"/>
        <v>0</v>
      </c>
      <c r="FH236" s="549">
        <f t="shared" si="2570"/>
        <v>0</v>
      </c>
      <c r="FI236" s="549">
        <f t="shared" si="2571"/>
        <v>0</v>
      </c>
      <c r="FJ236" s="549">
        <f t="shared" si="2572"/>
        <v>0</v>
      </c>
      <c r="FK236" s="549">
        <f t="shared" si="2573"/>
        <v>0</v>
      </c>
      <c r="FL236" s="549">
        <f t="shared" si="2574"/>
        <v>0</v>
      </c>
      <c r="FM236" s="549">
        <f t="shared" si="2575"/>
        <v>0</v>
      </c>
      <c r="FN236" s="549">
        <f t="shared" si="2576"/>
        <v>0</v>
      </c>
      <c r="FO236" s="1203">
        <f t="shared" si="2577"/>
        <v>0.13999999999999999</v>
      </c>
      <c r="FP236" s="544">
        <f t="shared" si="2578"/>
        <v>0</v>
      </c>
      <c r="FQ236" s="324">
        <f t="shared" si="2579"/>
        <v>2.3242799999999997E-2</v>
      </c>
      <c r="FR236" s="548">
        <f t="shared" si="2580"/>
        <v>0</v>
      </c>
      <c r="FS236" s="548">
        <f t="shared" si="2581"/>
        <v>0.13999999999999999</v>
      </c>
      <c r="FT236" s="548">
        <f t="shared" si="2653"/>
        <v>0</v>
      </c>
      <c r="FU236" s="548">
        <f t="shared" si="2582"/>
        <v>0</v>
      </c>
      <c r="FV236" s="928">
        <f t="shared" si="2583"/>
        <v>1.4E-5</v>
      </c>
      <c r="FW236" s="928">
        <f t="shared" si="2584"/>
        <v>2.8E-3</v>
      </c>
      <c r="FX236" s="928">
        <f t="shared" si="2585"/>
        <v>1.4E-3</v>
      </c>
      <c r="FY236" s="928">
        <f t="shared" si="2586"/>
        <v>2.2399999999999999E-5</v>
      </c>
      <c r="FZ236" s="928">
        <f t="shared" si="2587"/>
        <v>4.1999999999999996E-4</v>
      </c>
      <c r="GA236" s="928">
        <f t="shared" si="2588"/>
        <v>2.7999999999999998E-4</v>
      </c>
      <c r="GB236" s="928">
        <f t="shared" si="2589"/>
        <v>2.7999999999999998E-4</v>
      </c>
      <c r="GC236" s="928">
        <f t="shared" si="2590"/>
        <v>0</v>
      </c>
      <c r="GD236" s="326">
        <f t="shared" si="2591"/>
        <v>0</v>
      </c>
      <c r="GE236" s="326">
        <f t="shared" si="2592"/>
        <v>0</v>
      </c>
      <c r="GF236" s="326">
        <f t="shared" si="2593"/>
        <v>0</v>
      </c>
      <c r="GG236" s="326">
        <f t="shared" si="2594"/>
        <v>0</v>
      </c>
      <c r="GH236" s="326">
        <f t="shared" si="2595"/>
        <v>0</v>
      </c>
      <c r="GI236" s="326">
        <f t="shared" si="2596"/>
        <v>0</v>
      </c>
      <c r="GJ236" s="326">
        <f t="shared" si="2597"/>
        <v>0</v>
      </c>
      <c r="GK236" s="326">
        <f t="shared" si="2598"/>
        <v>0</v>
      </c>
      <c r="GL236" s="326">
        <f t="shared" si="2599"/>
        <v>0</v>
      </c>
      <c r="GM236" s="326">
        <f t="shared" si="2600"/>
        <v>0</v>
      </c>
      <c r="GN236" s="326">
        <f t="shared" si="2601"/>
        <v>0</v>
      </c>
      <c r="GO236" s="326">
        <f t="shared" si="2602"/>
        <v>0</v>
      </c>
      <c r="GP236" s="326">
        <f t="shared" si="2603"/>
        <v>0</v>
      </c>
      <c r="GQ236" s="326">
        <f t="shared" si="2604"/>
        <v>0</v>
      </c>
      <c r="GR236" s="899"/>
      <c r="GS236" s="899"/>
      <c r="GT236" s="899"/>
      <c r="GU236" s="899"/>
      <c r="GV236" s="899"/>
      <c r="GW236" s="899"/>
      <c r="GX236" s="899"/>
      <c r="GY236" s="899"/>
      <c r="GZ236" s="1374"/>
      <c r="HA236" s="1225">
        <f t="shared" si="2605"/>
        <v>2.7381951630663344E-3</v>
      </c>
      <c r="HB236" s="1225">
        <f t="shared" si="2606"/>
        <v>4.2898390888039234E-2</v>
      </c>
      <c r="HC236" s="1225">
        <f t="shared" si="2607"/>
        <v>0</v>
      </c>
      <c r="HD236" s="542">
        <f t="shared" si="2608"/>
        <v>0</v>
      </c>
      <c r="HE236" s="542">
        <f t="shared" si="2609"/>
        <v>0</v>
      </c>
      <c r="HF236" s="321">
        <f t="shared" si="2610"/>
        <v>7.5765860162045479E-3</v>
      </c>
      <c r="HG236" s="547">
        <f t="shared" si="2611"/>
        <v>0</v>
      </c>
      <c r="HH236" s="547">
        <f t="shared" si="2612"/>
        <v>0</v>
      </c>
      <c r="HI236" s="547">
        <f t="shared" si="2613"/>
        <v>0</v>
      </c>
      <c r="HJ236" s="547">
        <f t="shared" si="2614"/>
        <v>0</v>
      </c>
      <c r="HK236" s="547">
        <f t="shared" si="2615"/>
        <v>0</v>
      </c>
      <c r="HL236" s="547">
        <f t="shared" si="2616"/>
        <v>0</v>
      </c>
      <c r="HM236" s="547">
        <f t="shared" si="2617"/>
        <v>0</v>
      </c>
      <c r="HN236" s="547">
        <f t="shared" si="2618"/>
        <v>0</v>
      </c>
      <c r="HO236" s="1225">
        <f t="shared" si="2619"/>
        <v>0</v>
      </c>
      <c r="HP236" s="542">
        <f t="shared" si="2620"/>
        <v>0</v>
      </c>
      <c r="HQ236" s="321">
        <f t="shared" si="2621"/>
        <v>0</v>
      </c>
      <c r="HR236" s="547">
        <f t="shared" si="2622"/>
        <v>0</v>
      </c>
      <c r="HS236" s="547">
        <f t="shared" si="2623"/>
        <v>4.5636586051105571E-2</v>
      </c>
      <c r="HT236" s="547">
        <f t="shared" si="2624"/>
        <v>0</v>
      </c>
      <c r="HU236" s="547">
        <f t="shared" si="2625"/>
        <v>0</v>
      </c>
      <c r="HV236" s="931">
        <f t="shared" si="2626"/>
        <v>4.5636586051105578E-6</v>
      </c>
      <c r="HW236" s="931">
        <f t="shared" si="2627"/>
        <v>9.1273172102211133E-4</v>
      </c>
      <c r="HX236" s="931">
        <f t="shared" si="2628"/>
        <v>4.5636586051105567E-4</v>
      </c>
      <c r="HY236" s="931">
        <f t="shared" si="2629"/>
        <v>7.3018537681768913E-6</v>
      </c>
      <c r="HZ236" s="931">
        <f t="shared" si="2630"/>
        <v>1.3690975815331668E-4</v>
      </c>
      <c r="IA236" s="931">
        <f t="shared" si="2631"/>
        <v>9.1273172102211136E-5</v>
      </c>
      <c r="IB236" s="931">
        <f t="shared" si="2632"/>
        <v>9.1273172102211136E-5</v>
      </c>
      <c r="IC236" s="931">
        <f t="shared" si="2633"/>
        <v>0</v>
      </c>
      <c r="ID236" s="1226">
        <f t="shared" si="2634"/>
        <v>0</v>
      </c>
      <c r="IE236" s="1226">
        <f t="shared" si="2635"/>
        <v>0</v>
      </c>
      <c r="IF236" s="1226">
        <f t="shared" si="2636"/>
        <v>0</v>
      </c>
      <c r="IG236" s="1226">
        <f t="shared" si="2637"/>
        <v>0</v>
      </c>
      <c r="IH236" s="1226">
        <f t="shared" si="2638"/>
        <v>0</v>
      </c>
      <c r="II236" s="1226">
        <f t="shared" si="2639"/>
        <v>0</v>
      </c>
      <c r="IJ236" s="1226">
        <f t="shared" si="2640"/>
        <v>0</v>
      </c>
      <c r="IK236" s="1226">
        <f t="shared" si="2641"/>
        <v>0</v>
      </c>
      <c r="IL236" s="1226">
        <f t="shared" si="2642"/>
        <v>0</v>
      </c>
      <c r="IM236" s="1226">
        <f t="shared" si="2643"/>
        <v>0</v>
      </c>
      <c r="IN236" s="1226">
        <f t="shared" si="2644"/>
        <v>0</v>
      </c>
      <c r="IO236" s="1226">
        <f t="shared" si="2645"/>
        <v>0</v>
      </c>
      <c r="IP236" s="1226">
        <f t="shared" si="2646"/>
        <v>0</v>
      </c>
      <c r="IQ236" s="1226">
        <f t="shared" si="2647"/>
        <v>0</v>
      </c>
      <c r="IR236" s="902"/>
      <c r="IS236" s="902"/>
      <c r="IT236" s="902"/>
      <c r="IU236" s="902"/>
      <c r="IV236" s="902"/>
      <c r="IW236" s="902"/>
      <c r="IX236" s="902"/>
      <c r="IY236" s="902"/>
      <c r="IZ236" s="1365"/>
      <c r="JA236" s="1231">
        <f t="shared" ref="JA236:KQ236" si="2658">SUM(BW236*$DP$16)</f>
        <v>14.01</v>
      </c>
      <c r="JB236" s="1231">
        <f t="shared" si="2658"/>
        <v>219.49</v>
      </c>
      <c r="JC236" s="1231">
        <f t="shared" si="2658"/>
        <v>0</v>
      </c>
      <c r="JD236" s="942">
        <f t="shared" si="2658"/>
        <v>0</v>
      </c>
      <c r="JE236" s="942">
        <f t="shared" si="2658"/>
        <v>0</v>
      </c>
      <c r="JF236" s="943">
        <f t="shared" si="2658"/>
        <v>46.7</v>
      </c>
      <c r="JG236" s="944">
        <f t="shared" si="2658"/>
        <v>0</v>
      </c>
      <c r="JH236" s="944">
        <f t="shared" si="2658"/>
        <v>0</v>
      </c>
      <c r="JI236" s="944">
        <f t="shared" si="2658"/>
        <v>0</v>
      </c>
      <c r="JJ236" s="944">
        <f t="shared" si="2658"/>
        <v>0</v>
      </c>
      <c r="JK236" s="944">
        <f t="shared" si="2658"/>
        <v>0</v>
      </c>
      <c r="JL236" s="944">
        <f t="shared" si="2658"/>
        <v>0</v>
      </c>
      <c r="JM236" s="944">
        <f t="shared" si="2658"/>
        <v>0</v>
      </c>
      <c r="JN236" s="944">
        <f t="shared" si="2658"/>
        <v>0</v>
      </c>
      <c r="JO236" s="1231">
        <f t="shared" si="2658"/>
        <v>0</v>
      </c>
      <c r="JP236" s="942">
        <f t="shared" si="2658"/>
        <v>0</v>
      </c>
      <c r="JQ236" s="943">
        <f t="shared" si="2658"/>
        <v>0</v>
      </c>
      <c r="JR236" s="944">
        <f t="shared" si="2658"/>
        <v>0</v>
      </c>
      <c r="JS236" s="944">
        <f t="shared" si="2658"/>
        <v>233.5</v>
      </c>
      <c r="JT236" s="944">
        <f t="shared" si="2658"/>
        <v>0</v>
      </c>
      <c r="JU236" s="944">
        <f t="shared" si="2658"/>
        <v>0</v>
      </c>
      <c r="JV236" s="945">
        <f t="shared" si="2658"/>
        <v>2.3350000000000003E-2</v>
      </c>
      <c r="JW236" s="945">
        <f t="shared" si="2658"/>
        <v>4.67</v>
      </c>
      <c r="JX236" s="945">
        <f t="shared" si="2658"/>
        <v>2.335</v>
      </c>
      <c r="JY236" s="945">
        <f t="shared" si="2658"/>
        <v>3.7359999999999997E-2</v>
      </c>
      <c r="JZ236" s="945">
        <f t="shared" si="2658"/>
        <v>0.7004999999999999</v>
      </c>
      <c r="KA236" s="945">
        <f t="shared" si="2658"/>
        <v>0.46700000000000003</v>
      </c>
      <c r="KB236" s="945">
        <f t="shared" si="2658"/>
        <v>0.46700000000000003</v>
      </c>
      <c r="KC236" s="945">
        <f t="shared" si="2658"/>
        <v>0</v>
      </c>
      <c r="KD236" s="946">
        <f t="shared" si="2658"/>
        <v>0</v>
      </c>
      <c r="KE236" s="946">
        <f t="shared" si="2658"/>
        <v>0</v>
      </c>
      <c r="KF236" s="946">
        <f t="shared" si="2658"/>
        <v>0</v>
      </c>
      <c r="KG236" s="946">
        <f t="shared" si="2658"/>
        <v>0</v>
      </c>
      <c r="KH236" s="946">
        <f t="shared" si="2658"/>
        <v>0</v>
      </c>
      <c r="KI236" s="946">
        <f t="shared" si="2658"/>
        <v>0</v>
      </c>
      <c r="KJ236" s="946">
        <f t="shared" si="2658"/>
        <v>0</v>
      </c>
      <c r="KK236" s="946">
        <f t="shared" si="2658"/>
        <v>0</v>
      </c>
      <c r="KL236" s="946">
        <f t="shared" si="2658"/>
        <v>0</v>
      </c>
      <c r="KM236" s="946">
        <f t="shared" si="2658"/>
        <v>0</v>
      </c>
      <c r="KN236" s="946">
        <f t="shared" si="2658"/>
        <v>0</v>
      </c>
      <c r="KO236" s="946">
        <f t="shared" si="2658"/>
        <v>0</v>
      </c>
      <c r="KP236" s="946">
        <f t="shared" si="2658"/>
        <v>0</v>
      </c>
      <c r="KQ236" s="946">
        <f t="shared" si="2658"/>
        <v>0</v>
      </c>
      <c r="KR236" s="898"/>
      <c r="KS236" s="898"/>
      <c r="KT236" s="898"/>
      <c r="KU236" s="898"/>
      <c r="KV236" s="898"/>
      <c r="KW236" s="898"/>
      <c r="KX236" s="898"/>
      <c r="KY236" s="898"/>
      <c r="KZ236" s="1363"/>
      <c r="LA236" s="1217">
        <f t="shared" ref="LA236:MM236" si="2659">SUM(JA236/$DO$16)</f>
        <v>3.7014531043593131</v>
      </c>
      <c r="LB236" s="1217">
        <f t="shared" si="2659"/>
        <v>57.989431968295904</v>
      </c>
      <c r="LC236" s="1217">
        <f t="shared" si="2659"/>
        <v>0</v>
      </c>
      <c r="LD236" s="545">
        <f t="shared" si="2659"/>
        <v>0</v>
      </c>
      <c r="LE236" s="545">
        <f t="shared" si="2659"/>
        <v>0</v>
      </c>
      <c r="LF236" s="329">
        <f t="shared" si="2659"/>
        <v>12.338177014531045</v>
      </c>
      <c r="LG236" s="550">
        <f t="shared" si="2659"/>
        <v>0</v>
      </c>
      <c r="LH236" s="550">
        <f t="shared" si="2659"/>
        <v>0</v>
      </c>
      <c r="LI236" s="550">
        <f t="shared" si="2659"/>
        <v>0</v>
      </c>
      <c r="LJ236" s="550">
        <f t="shared" si="2659"/>
        <v>0</v>
      </c>
      <c r="LK236" s="550">
        <f t="shared" si="2659"/>
        <v>0</v>
      </c>
      <c r="LL236" s="550">
        <f t="shared" si="2659"/>
        <v>0</v>
      </c>
      <c r="LM236" s="550">
        <f t="shared" si="2659"/>
        <v>0</v>
      </c>
      <c r="LN236" s="550">
        <f t="shared" si="2659"/>
        <v>0</v>
      </c>
      <c r="LO236" s="1217">
        <f t="shared" si="2659"/>
        <v>0</v>
      </c>
      <c r="LP236" s="1217">
        <f t="shared" si="2659"/>
        <v>0</v>
      </c>
      <c r="LQ236" s="1217">
        <f t="shared" si="2659"/>
        <v>0</v>
      </c>
      <c r="LR236" s="550">
        <f t="shared" si="2659"/>
        <v>0</v>
      </c>
      <c r="LS236" s="550">
        <f t="shared" si="2659"/>
        <v>61.690885072655213</v>
      </c>
      <c r="LT236" s="550">
        <f t="shared" si="2659"/>
        <v>0</v>
      </c>
      <c r="LU236" s="550">
        <f t="shared" si="2659"/>
        <v>0</v>
      </c>
      <c r="LV236" s="932">
        <f t="shared" si="2659"/>
        <v>6.1690885072655226E-3</v>
      </c>
      <c r="LW236" s="932">
        <f t="shared" si="2659"/>
        <v>1.2338177014531042</v>
      </c>
      <c r="LX236" s="932">
        <f t="shared" si="2659"/>
        <v>0.6169088507265521</v>
      </c>
      <c r="LY236" s="932">
        <f t="shared" si="2659"/>
        <v>9.8705416116248341E-3</v>
      </c>
      <c r="LZ236" s="932">
        <f t="shared" si="2659"/>
        <v>0.18507265521796562</v>
      </c>
      <c r="MA236" s="932">
        <f t="shared" si="2659"/>
        <v>0.12338177014531043</v>
      </c>
      <c r="MB236" s="932">
        <f t="shared" si="2659"/>
        <v>0.12338177014531043</v>
      </c>
      <c r="MC236" s="932">
        <f t="shared" si="2659"/>
        <v>0</v>
      </c>
      <c r="MD236" s="932">
        <f t="shared" si="2659"/>
        <v>0</v>
      </c>
      <c r="ME236" s="327">
        <f t="shared" si="2659"/>
        <v>0</v>
      </c>
      <c r="MF236" s="327">
        <f t="shared" si="2659"/>
        <v>0</v>
      </c>
      <c r="MG236" s="327">
        <f t="shared" si="2659"/>
        <v>0</v>
      </c>
      <c r="MH236" s="327">
        <f t="shared" si="2659"/>
        <v>0</v>
      </c>
      <c r="MI236" s="327">
        <f t="shared" si="2659"/>
        <v>0</v>
      </c>
      <c r="MJ236" s="327">
        <f t="shared" si="2659"/>
        <v>0</v>
      </c>
      <c r="MK236" s="327">
        <f t="shared" si="2659"/>
        <v>0</v>
      </c>
      <c r="ML236" s="327">
        <f t="shared" si="2659"/>
        <v>0</v>
      </c>
      <c r="MM236" s="327">
        <f t="shared" si="2659"/>
        <v>0</v>
      </c>
      <c r="MN236" s="327">
        <f t="shared" ref="MN236:MP236" si="2660">SUM(KN236/$DO$16)</f>
        <v>0</v>
      </c>
      <c r="MO236" s="327">
        <f t="shared" si="2660"/>
        <v>0</v>
      </c>
      <c r="MP236" s="327">
        <f t="shared" si="2660"/>
        <v>0</v>
      </c>
      <c r="MQ236" s="327">
        <f>SUM(KQ236/$DO$16)</f>
        <v>0</v>
      </c>
    </row>
    <row r="237" spans="1:355" s="317" customFormat="1" ht="15.75" hidden="1" customHeight="1" outlineLevel="1" thickTop="1" thickBot="1" x14ac:dyDescent="0.3">
      <c r="A237" s="380"/>
      <c r="B237" s="1923" t="str">
        <f>$B$37</f>
        <v>Full Medium</v>
      </c>
      <c r="C237" s="1924"/>
      <c r="D237" s="653">
        <v>1</v>
      </c>
      <c r="E237" s="841"/>
      <c r="F237" s="319"/>
      <c r="G237" s="1923"/>
      <c r="H237" s="1924"/>
      <c r="I237" s="781"/>
      <c r="J237" s="841"/>
      <c r="K237" s="319"/>
      <c r="L237" s="789"/>
      <c r="M237" s="842">
        <f>((E230*L237)/1)*(D237)</f>
        <v>0</v>
      </c>
      <c r="N237" s="784">
        <f>IF($BI$6="ON",$BR14*$L237,IF($BI$6="OFF",#REF!*$L237))</f>
        <v>0</v>
      </c>
      <c r="O237" s="1534"/>
      <c r="P237" s="789">
        <v>1</v>
      </c>
      <c r="Q237" s="842">
        <f>((E230*P237)/1)*(D237)</f>
        <v>25</v>
      </c>
      <c r="R237" s="784">
        <f t="shared" si="2538"/>
        <v>82.497657268401113</v>
      </c>
      <c r="S237" s="1534"/>
      <c r="T237" s="789">
        <v>2.8</v>
      </c>
      <c r="U237" s="842">
        <f>((E230*T237)/1)*(D237)</f>
        <v>70</v>
      </c>
      <c r="V237" s="784">
        <f t="shared" si="2539"/>
        <v>146.18676336578542</v>
      </c>
      <c r="W237" s="1534"/>
      <c r="X237" s="789">
        <v>2.2999999999999998</v>
      </c>
      <c r="Y237" s="842">
        <f>((E230*X237)/1)*(D237)</f>
        <v>57.499999999999993</v>
      </c>
      <c r="Z237" s="784">
        <f t="shared" si="2540"/>
        <v>76.516166680336227</v>
      </c>
      <c r="AA237" s="1534"/>
      <c r="AB237" s="789">
        <v>2.8</v>
      </c>
      <c r="AC237" s="842">
        <f>((E230*AB237)/1)*(D237)</f>
        <v>70</v>
      </c>
      <c r="AD237" s="784">
        <f t="shared" si="2541"/>
        <v>116.19217405841383</v>
      </c>
      <c r="AE237" s="1534"/>
      <c r="AF237" s="789">
        <v>1.9</v>
      </c>
      <c r="AG237" s="842">
        <f>((E230*AF237)/1)*(D237)</f>
        <v>47.5</v>
      </c>
      <c r="AH237" s="784">
        <f t="shared" si="2542"/>
        <v>68.027114609745411</v>
      </c>
      <c r="AI237" s="1534"/>
      <c r="AJ237" s="789">
        <v>1.5</v>
      </c>
      <c r="AK237" s="842">
        <f>((E230*AJ237)/1)*(D237)</f>
        <v>37.5</v>
      </c>
      <c r="AL237" s="784">
        <f t="shared" si="2543"/>
        <v>17.151919643206099</v>
      </c>
      <c r="AM237" s="1534"/>
      <c r="AN237" s="789"/>
      <c r="AO237" s="833">
        <f>((E230*AN237)/1)*(D237)</f>
        <v>0</v>
      </c>
      <c r="AP237" s="784">
        <f t="shared" si="2544"/>
        <v>0</v>
      </c>
      <c r="AQ237" s="1534"/>
      <c r="AR237" s="789"/>
      <c r="AS237" s="842">
        <f>((E230*AR237)/1)*(D237)</f>
        <v>0</v>
      </c>
      <c r="AT237" s="784">
        <f t="shared" si="2545"/>
        <v>0</v>
      </c>
      <c r="AU237" s="1534"/>
      <c r="AV237" s="789"/>
      <c r="AW237" s="842">
        <f>((E230*AV237)/1)*(D237)</f>
        <v>0</v>
      </c>
      <c r="AX237" s="784">
        <f t="shared" si="2546"/>
        <v>0</v>
      </c>
      <c r="AY237" s="1534"/>
      <c r="AZ237" s="789"/>
      <c r="BA237" s="842">
        <f>((E230*AZ237)/1)*(D237)</f>
        <v>0</v>
      </c>
      <c r="BB237" s="784">
        <f t="shared" si="2547"/>
        <v>0</v>
      </c>
      <c r="BC237" s="649"/>
      <c r="BD237" s="840"/>
      <c r="BE237" s="842">
        <f>((E230*BD237)/1)*(D237)</f>
        <v>0</v>
      </c>
      <c r="BF237" s="319"/>
      <c r="BG237" s="880">
        <f t="shared" si="2548"/>
        <v>1.0131435912517761</v>
      </c>
      <c r="BH237" s="881">
        <f t="shared" si="2549"/>
        <v>1.0240200879492662</v>
      </c>
      <c r="BI237" s="786">
        <f t="shared" si="2550"/>
        <v>512.01004397463316</v>
      </c>
      <c r="BJ237" s="792"/>
      <c r="BK237" s="786">
        <f t="shared" si="2551"/>
        <v>716.81406156448634</v>
      </c>
      <c r="BL237" s="1943" t="s">
        <v>1376</v>
      </c>
      <c r="BM237" s="1830"/>
      <c r="BN237" s="1944"/>
      <c r="BO237" s="1580"/>
      <c r="BP237" s="1580"/>
      <c r="BQ237" s="1484"/>
      <c r="BR237" s="734">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93.150115958670199</v>
      </c>
      <c r="BS237" s="692">
        <f t="shared" si="2651"/>
        <v>66.535797113335846</v>
      </c>
      <c r="BT237" s="693">
        <f>X231</f>
        <v>2.8</v>
      </c>
      <c r="BU237" s="1146" t="str">
        <f>$BU$17</f>
        <v>GH Flora Gro</v>
      </c>
      <c r="BV237" s="1157" t="str">
        <f>$BV$17</f>
        <v>Grow</v>
      </c>
      <c r="BW237" s="1239">
        <f>BW$17</f>
        <v>2.5000000000000001E-3</v>
      </c>
      <c r="BX237" s="1239">
        <f t="shared" ref="BX237:DM237" si="2661">BX$17</f>
        <v>1.7500000000000002E-2</v>
      </c>
      <c r="BY237" s="1239">
        <f t="shared" si="2661"/>
        <v>0</v>
      </c>
      <c r="BZ237" s="1240">
        <f t="shared" si="2661"/>
        <v>0.01</v>
      </c>
      <c r="CA237" s="1240">
        <f t="shared" si="2661"/>
        <v>0</v>
      </c>
      <c r="CB237" s="1241">
        <f t="shared" si="2661"/>
        <v>0.06</v>
      </c>
      <c r="CC237" s="1242">
        <f t="shared" si="2661"/>
        <v>0</v>
      </c>
      <c r="CD237" s="1242">
        <f t="shared" si="2661"/>
        <v>0</v>
      </c>
      <c r="CE237" s="1242">
        <f t="shared" si="2661"/>
        <v>0</v>
      </c>
      <c r="CF237" s="1242">
        <f t="shared" si="2661"/>
        <v>0</v>
      </c>
      <c r="CG237" s="1242">
        <f t="shared" si="2661"/>
        <v>0</v>
      </c>
      <c r="CH237" s="1242">
        <f t="shared" si="2661"/>
        <v>0</v>
      </c>
      <c r="CI237" s="1242">
        <f t="shared" si="2661"/>
        <v>0</v>
      </c>
      <c r="CJ237" s="1242">
        <f t="shared" si="2661"/>
        <v>0</v>
      </c>
      <c r="CK237" s="1239">
        <f t="shared" si="2661"/>
        <v>0</v>
      </c>
      <c r="CL237" s="1240">
        <f t="shared" si="2661"/>
        <v>0</v>
      </c>
      <c r="CM237" s="1241">
        <f t="shared" si="2661"/>
        <v>0</v>
      </c>
      <c r="CN237" s="1242">
        <f t="shared" si="2661"/>
        <v>5.0000000000000001E-3</v>
      </c>
      <c r="CO237" s="1242">
        <f t="shared" si="2661"/>
        <v>0</v>
      </c>
      <c r="CP237" s="1242">
        <f t="shared" si="2661"/>
        <v>0</v>
      </c>
      <c r="CQ237" s="1242">
        <f t="shared" si="2661"/>
        <v>0</v>
      </c>
      <c r="CR237" s="1243">
        <f t="shared" si="2661"/>
        <v>0</v>
      </c>
      <c r="CS237" s="1243">
        <f t="shared" si="2661"/>
        <v>0</v>
      </c>
      <c r="CT237" s="1243">
        <f t="shared" si="2661"/>
        <v>0</v>
      </c>
      <c r="CU237" s="1243">
        <f t="shared" si="2661"/>
        <v>0</v>
      </c>
      <c r="CV237" s="1243">
        <f t="shared" si="2661"/>
        <v>0</v>
      </c>
      <c r="CW237" s="1243">
        <f t="shared" si="2661"/>
        <v>0</v>
      </c>
      <c r="CX237" s="1243">
        <f t="shared" si="2661"/>
        <v>0</v>
      </c>
      <c r="CY237" s="1243">
        <f t="shared" si="2661"/>
        <v>0</v>
      </c>
      <c r="CZ237" s="1244">
        <f t="shared" si="2661"/>
        <v>0</v>
      </c>
      <c r="DA237" s="1244">
        <f t="shared" si="2661"/>
        <v>0</v>
      </c>
      <c r="DB237" s="1244">
        <f t="shared" si="2661"/>
        <v>0</v>
      </c>
      <c r="DC237" s="1244">
        <f t="shared" si="2661"/>
        <v>0</v>
      </c>
      <c r="DD237" s="1244">
        <f t="shared" si="2661"/>
        <v>0</v>
      </c>
      <c r="DE237" s="1244">
        <f t="shared" si="2661"/>
        <v>0</v>
      </c>
      <c r="DF237" s="1244">
        <f t="shared" si="2661"/>
        <v>0</v>
      </c>
      <c r="DG237" s="1244">
        <f t="shared" si="2661"/>
        <v>0</v>
      </c>
      <c r="DH237" s="1244">
        <f t="shared" si="2661"/>
        <v>0</v>
      </c>
      <c r="DI237" s="1244">
        <f t="shared" si="2661"/>
        <v>0</v>
      </c>
      <c r="DJ237" s="1244">
        <f t="shared" si="2661"/>
        <v>0</v>
      </c>
      <c r="DK237" s="1244">
        <f t="shared" si="2661"/>
        <v>0</v>
      </c>
      <c r="DL237" s="1244">
        <f t="shared" si="2661"/>
        <v>0</v>
      </c>
      <c r="DM237" s="1244">
        <f t="shared" si="2661"/>
        <v>0</v>
      </c>
      <c r="DN237" s="933"/>
      <c r="DT237" s="739"/>
      <c r="EM237" s="898"/>
      <c r="EN237" s="898"/>
      <c r="EO237" s="898"/>
      <c r="EP237" s="898"/>
      <c r="EQ237" s="898"/>
      <c r="ER237" s="898"/>
      <c r="ES237" s="898"/>
      <c r="ET237" s="898"/>
      <c r="EU237" s="898"/>
      <c r="EV237" s="898"/>
      <c r="EW237" s="898"/>
      <c r="EX237" s="898"/>
      <c r="EY237" s="898"/>
      <c r="EZ237" s="1348" t="str">
        <f t="shared" si="2562"/>
        <v>GH Flora Gro</v>
      </c>
      <c r="FA237" s="1224">
        <f t="shared" si="2563"/>
        <v>6.9999999999999993E-3</v>
      </c>
      <c r="FB237" s="1224">
        <f t="shared" si="2564"/>
        <v>4.9000000000000002E-2</v>
      </c>
      <c r="FC237" s="1224">
        <f t="shared" si="2565"/>
        <v>0</v>
      </c>
      <c r="FD237" s="544">
        <f t="shared" si="2566"/>
        <v>1.22192E-2</v>
      </c>
      <c r="FE237" s="544">
        <f t="shared" si="2567"/>
        <v>0</v>
      </c>
      <c r="FF237" s="324">
        <f t="shared" si="2568"/>
        <v>0.13945679999999996</v>
      </c>
      <c r="FG237" s="549">
        <f t="shared" si="2569"/>
        <v>0</v>
      </c>
      <c r="FH237" s="549">
        <f t="shared" si="2570"/>
        <v>0</v>
      </c>
      <c r="FI237" s="549">
        <f t="shared" si="2571"/>
        <v>0</v>
      </c>
      <c r="FJ237" s="549">
        <f t="shared" si="2572"/>
        <v>0</v>
      </c>
      <c r="FK237" s="549">
        <f t="shared" si="2573"/>
        <v>0</v>
      </c>
      <c r="FL237" s="549">
        <f t="shared" si="2574"/>
        <v>0</v>
      </c>
      <c r="FM237" s="549">
        <f t="shared" si="2575"/>
        <v>0</v>
      </c>
      <c r="FN237" s="549">
        <f t="shared" si="2576"/>
        <v>0</v>
      </c>
      <c r="FO237" s="1203">
        <f t="shared" si="2577"/>
        <v>5.6000000000000001E-2</v>
      </c>
      <c r="FP237" s="544">
        <f t="shared" si="2578"/>
        <v>1.22192E-2</v>
      </c>
      <c r="FQ237" s="324">
        <f t="shared" si="2579"/>
        <v>0.13945679999999996</v>
      </c>
      <c r="FR237" s="548">
        <f t="shared" si="2580"/>
        <v>1.3999999999999999E-2</v>
      </c>
      <c r="FS237" s="548">
        <f t="shared" si="2581"/>
        <v>0</v>
      </c>
      <c r="FT237" s="548">
        <f t="shared" si="2653"/>
        <v>0</v>
      </c>
      <c r="FU237" s="548">
        <f t="shared" si="2582"/>
        <v>0</v>
      </c>
      <c r="FV237" s="928">
        <f t="shared" si="2583"/>
        <v>0</v>
      </c>
      <c r="FW237" s="928">
        <f t="shared" si="2584"/>
        <v>0</v>
      </c>
      <c r="FX237" s="928">
        <f t="shared" si="2585"/>
        <v>0</v>
      </c>
      <c r="FY237" s="928">
        <f t="shared" si="2586"/>
        <v>0</v>
      </c>
      <c r="FZ237" s="928">
        <f t="shared" si="2587"/>
        <v>0</v>
      </c>
      <c r="GA237" s="928">
        <f t="shared" si="2588"/>
        <v>0</v>
      </c>
      <c r="GB237" s="928">
        <f t="shared" si="2589"/>
        <v>0</v>
      </c>
      <c r="GC237" s="928">
        <f t="shared" si="2590"/>
        <v>0</v>
      </c>
      <c r="GD237" s="326">
        <f t="shared" si="2591"/>
        <v>0</v>
      </c>
      <c r="GE237" s="326">
        <f t="shared" si="2592"/>
        <v>0</v>
      </c>
      <c r="GF237" s="326">
        <f t="shared" si="2593"/>
        <v>0</v>
      </c>
      <c r="GG237" s="326">
        <f t="shared" si="2594"/>
        <v>0</v>
      </c>
      <c r="GH237" s="326">
        <f t="shared" si="2595"/>
        <v>0</v>
      </c>
      <c r="GI237" s="326">
        <f t="shared" si="2596"/>
        <v>0</v>
      </c>
      <c r="GJ237" s="326">
        <f t="shared" si="2597"/>
        <v>0</v>
      </c>
      <c r="GK237" s="326">
        <f t="shared" si="2598"/>
        <v>0</v>
      </c>
      <c r="GL237" s="326">
        <f t="shared" si="2599"/>
        <v>0</v>
      </c>
      <c r="GM237" s="326">
        <f t="shared" si="2600"/>
        <v>0</v>
      </c>
      <c r="GN237" s="326">
        <f t="shared" si="2601"/>
        <v>0</v>
      </c>
      <c r="GO237" s="326">
        <f t="shared" si="2602"/>
        <v>0</v>
      </c>
      <c r="GP237" s="326">
        <f t="shared" si="2603"/>
        <v>0</v>
      </c>
      <c r="GQ237" s="326">
        <f t="shared" si="2604"/>
        <v>0</v>
      </c>
      <c r="GR237" s="899"/>
      <c r="GS237" s="899"/>
      <c r="GT237" s="899"/>
      <c r="GU237" s="899"/>
      <c r="GV237" s="899"/>
      <c r="GW237" s="899"/>
      <c r="GX237" s="899"/>
      <c r="GY237" s="899"/>
      <c r="GZ237" s="1374"/>
      <c r="HA237" s="1225">
        <f t="shared" si="2605"/>
        <v>2.1010419702329119E-3</v>
      </c>
      <c r="HB237" s="1225">
        <f t="shared" si="2606"/>
        <v>1.4707293791630384E-2</v>
      </c>
      <c r="HC237" s="1225">
        <f t="shared" si="2607"/>
        <v>0</v>
      </c>
      <c r="HD237" s="542">
        <f t="shared" si="2608"/>
        <v>3.6675788632385712E-3</v>
      </c>
      <c r="HE237" s="542">
        <f t="shared" si="2609"/>
        <v>0</v>
      </c>
      <c r="HF237" s="321">
        <f t="shared" si="2610"/>
        <v>4.1857798547768159E-2</v>
      </c>
      <c r="HG237" s="547">
        <f t="shared" si="2611"/>
        <v>0</v>
      </c>
      <c r="HH237" s="547">
        <f t="shared" si="2612"/>
        <v>0</v>
      </c>
      <c r="HI237" s="547">
        <f t="shared" si="2613"/>
        <v>0</v>
      </c>
      <c r="HJ237" s="547">
        <f t="shared" si="2614"/>
        <v>0</v>
      </c>
      <c r="HK237" s="547">
        <f t="shared" si="2615"/>
        <v>0</v>
      </c>
      <c r="HL237" s="547">
        <f t="shared" si="2616"/>
        <v>0</v>
      </c>
      <c r="HM237" s="547">
        <f t="shared" si="2617"/>
        <v>0</v>
      </c>
      <c r="HN237" s="547">
        <f t="shared" si="2618"/>
        <v>0</v>
      </c>
      <c r="HO237" s="1225">
        <f t="shared" si="2619"/>
        <v>0</v>
      </c>
      <c r="HP237" s="542">
        <f t="shared" si="2620"/>
        <v>0</v>
      </c>
      <c r="HQ237" s="321">
        <f t="shared" si="2621"/>
        <v>0</v>
      </c>
      <c r="HR237" s="547">
        <f t="shared" si="2622"/>
        <v>4.2020839404658238E-3</v>
      </c>
      <c r="HS237" s="547">
        <f t="shared" si="2623"/>
        <v>0</v>
      </c>
      <c r="HT237" s="547">
        <f t="shared" si="2624"/>
        <v>0</v>
      </c>
      <c r="HU237" s="547">
        <f t="shared" si="2625"/>
        <v>0</v>
      </c>
      <c r="HV237" s="931">
        <f t="shared" si="2626"/>
        <v>0</v>
      </c>
      <c r="HW237" s="931">
        <f t="shared" si="2627"/>
        <v>0</v>
      </c>
      <c r="HX237" s="931">
        <f t="shared" si="2628"/>
        <v>0</v>
      </c>
      <c r="HY237" s="931">
        <f t="shared" si="2629"/>
        <v>0</v>
      </c>
      <c r="HZ237" s="931">
        <f t="shared" si="2630"/>
        <v>0</v>
      </c>
      <c r="IA237" s="931">
        <f t="shared" si="2631"/>
        <v>0</v>
      </c>
      <c r="IB237" s="931">
        <f t="shared" si="2632"/>
        <v>0</v>
      </c>
      <c r="IC237" s="931">
        <f t="shared" si="2633"/>
        <v>0</v>
      </c>
      <c r="ID237" s="1226">
        <f t="shared" si="2634"/>
        <v>0</v>
      </c>
      <c r="IE237" s="1226">
        <f t="shared" si="2635"/>
        <v>0</v>
      </c>
      <c r="IF237" s="1226">
        <f t="shared" si="2636"/>
        <v>0</v>
      </c>
      <c r="IG237" s="1226">
        <f t="shared" si="2637"/>
        <v>0</v>
      </c>
      <c r="IH237" s="1226">
        <f t="shared" si="2638"/>
        <v>0</v>
      </c>
      <c r="II237" s="1226">
        <f t="shared" si="2639"/>
        <v>0</v>
      </c>
      <c r="IJ237" s="1226">
        <f t="shared" si="2640"/>
        <v>0</v>
      </c>
      <c r="IK237" s="1226">
        <f t="shared" si="2641"/>
        <v>0</v>
      </c>
      <c r="IL237" s="1226">
        <f t="shared" si="2642"/>
        <v>0</v>
      </c>
      <c r="IM237" s="1226">
        <f t="shared" si="2643"/>
        <v>0</v>
      </c>
      <c r="IN237" s="1226">
        <f t="shared" si="2644"/>
        <v>0</v>
      </c>
      <c r="IO237" s="1226">
        <f t="shared" si="2645"/>
        <v>0</v>
      </c>
      <c r="IP237" s="1226">
        <f t="shared" si="2646"/>
        <v>0</v>
      </c>
      <c r="IQ237" s="1226">
        <f t="shared" si="2647"/>
        <v>0</v>
      </c>
      <c r="IR237" s="902"/>
      <c r="IS237" s="902"/>
      <c r="IT237" s="902"/>
      <c r="IU237" s="902"/>
      <c r="IV237" s="902"/>
      <c r="IW237" s="902"/>
      <c r="IX237" s="902"/>
      <c r="IY237" s="902"/>
      <c r="IZ237" s="1365"/>
      <c r="JA237" s="1231">
        <f t="shared" ref="JA237:KQ237" si="2662">SUM(BW237*$DP$17)</f>
        <v>10.75</v>
      </c>
      <c r="JB237" s="1231">
        <f t="shared" si="2662"/>
        <v>75.250000000000014</v>
      </c>
      <c r="JC237" s="1231">
        <f t="shared" si="2662"/>
        <v>0</v>
      </c>
      <c r="JD237" s="942">
        <f t="shared" si="2662"/>
        <v>43</v>
      </c>
      <c r="JE237" s="942">
        <f t="shared" si="2662"/>
        <v>0</v>
      </c>
      <c r="JF237" s="943">
        <f t="shared" si="2662"/>
        <v>258</v>
      </c>
      <c r="JG237" s="944">
        <f t="shared" si="2662"/>
        <v>0</v>
      </c>
      <c r="JH237" s="944">
        <f t="shared" si="2662"/>
        <v>0</v>
      </c>
      <c r="JI237" s="944">
        <f t="shared" si="2662"/>
        <v>0</v>
      </c>
      <c r="JJ237" s="944">
        <f t="shared" si="2662"/>
        <v>0</v>
      </c>
      <c r="JK237" s="944">
        <f t="shared" si="2662"/>
        <v>0</v>
      </c>
      <c r="JL237" s="944">
        <f t="shared" si="2662"/>
        <v>0</v>
      </c>
      <c r="JM237" s="944">
        <f t="shared" si="2662"/>
        <v>0</v>
      </c>
      <c r="JN237" s="944">
        <f t="shared" si="2662"/>
        <v>0</v>
      </c>
      <c r="JO237" s="1231">
        <f t="shared" si="2662"/>
        <v>0</v>
      </c>
      <c r="JP237" s="942">
        <f t="shared" si="2662"/>
        <v>0</v>
      </c>
      <c r="JQ237" s="943">
        <f t="shared" si="2662"/>
        <v>0</v>
      </c>
      <c r="JR237" s="944">
        <f t="shared" si="2662"/>
        <v>21.5</v>
      </c>
      <c r="JS237" s="944">
        <f t="shared" si="2662"/>
        <v>0</v>
      </c>
      <c r="JT237" s="944">
        <f t="shared" si="2662"/>
        <v>0</v>
      </c>
      <c r="JU237" s="944">
        <f t="shared" si="2662"/>
        <v>0</v>
      </c>
      <c r="JV237" s="945">
        <f t="shared" si="2662"/>
        <v>0</v>
      </c>
      <c r="JW237" s="945">
        <f t="shared" si="2662"/>
        <v>0</v>
      </c>
      <c r="JX237" s="945">
        <f t="shared" si="2662"/>
        <v>0</v>
      </c>
      <c r="JY237" s="945">
        <f t="shared" si="2662"/>
        <v>0</v>
      </c>
      <c r="JZ237" s="945">
        <f t="shared" si="2662"/>
        <v>0</v>
      </c>
      <c r="KA237" s="945">
        <f t="shared" si="2662"/>
        <v>0</v>
      </c>
      <c r="KB237" s="945">
        <f t="shared" si="2662"/>
        <v>0</v>
      </c>
      <c r="KC237" s="945">
        <f t="shared" si="2662"/>
        <v>0</v>
      </c>
      <c r="KD237" s="946">
        <f t="shared" si="2662"/>
        <v>0</v>
      </c>
      <c r="KE237" s="946">
        <f t="shared" si="2662"/>
        <v>0</v>
      </c>
      <c r="KF237" s="946">
        <f t="shared" si="2662"/>
        <v>0</v>
      </c>
      <c r="KG237" s="946">
        <f t="shared" si="2662"/>
        <v>0</v>
      </c>
      <c r="KH237" s="946">
        <f t="shared" si="2662"/>
        <v>0</v>
      </c>
      <c r="KI237" s="946">
        <f t="shared" si="2662"/>
        <v>0</v>
      </c>
      <c r="KJ237" s="946">
        <f t="shared" si="2662"/>
        <v>0</v>
      </c>
      <c r="KK237" s="946">
        <f t="shared" si="2662"/>
        <v>0</v>
      </c>
      <c r="KL237" s="946">
        <f t="shared" si="2662"/>
        <v>0</v>
      </c>
      <c r="KM237" s="946">
        <f t="shared" si="2662"/>
        <v>0</v>
      </c>
      <c r="KN237" s="946">
        <f t="shared" si="2662"/>
        <v>0</v>
      </c>
      <c r="KO237" s="946">
        <f t="shared" si="2662"/>
        <v>0</v>
      </c>
      <c r="KP237" s="946">
        <f t="shared" si="2662"/>
        <v>0</v>
      </c>
      <c r="KQ237" s="946">
        <f t="shared" si="2662"/>
        <v>0</v>
      </c>
      <c r="KR237" s="898"/>
      <c r="KS237" s="898"/>
      <c r="KT237" s="898"/>
      <c r="KU237" s="898"/>
      <c r="KV237" s="898"/>
      <c r="KW237" s="898"/>
      <c r="KX237" s="898"/>
      <c r="KY237" s="898"/>
      <c r="KZ237" s="1363"/>
      <c r="LA237" s="1217">
        <f t="shared" ref="LA237:MM237" si="2663">SUM(JA237/$DO$17)</f>
        <v>2.8401585204755615</v>
      </c>
      <c r="LB237" s="1217">
        <f t="shared" si="2663"/>
        <v>19.881109643328934</v>
      </c>
      <c r="LC237" s="1217">
        <f t="shared" si="2663"/>
        <v>0</v>
      </c>
      <c r="LD237" s="545">
        <f t="shared" si="2663"/>
        <v>11.360634081902246</v>
      </c>
      <c r="LE237" s="545">
        <f t="shared" si="2663"/>
        <v>0</v>
      </c>
      <c r="LF237" s="329">
        <f t="shared" si="2663"/>
        <v>68.163804491413472</v>
      </c>
      <c r="LG237" s="550">
        <f t="shared" si="2663"/>
        <v>0</v>
      </c>
      <c r="LH237" s="550">
        <f t="shared" si="2663"/>
        <v>0</v>
      </c>
      <c r="LI237" s="550">
        <f t="shared" si="2663"/>
        <v>0</v>
      </c>
      <c r="LJ237" s="550">
        <f t="shared" si="2663"/>
        <v>0</v>
      </c>
      <c r="LK237" s="550">
        <f t="shared" si="2663"/>
        <v>0</v>
      </c>
      <c r="LL237" s="550">
        <f t="shared" si="2663"/>
        <v>0</v>
      </c>
      <c r="LM237" s="550">
        <f t="shared" si="2663"/>
        <v>0</v>
      </c>
      <c r="LN237" s="550">
        <f t="shared" si="2663"/>
        <v>0</v>
      </c>
      <c r="LO237" s="1217">
        <f t="shared" si="2663"/>
        <v>0</v>
      </c>
      <c r="LP237" s="1217">
        <f t="shared" si="2663"/>
        <v>0</v>
      </c>
      <c r="LQ237" s="1217">
        <f t="shared" si="2663"/>
        <v>0</v>
      </c>
      <c r="LR237" s="550">
        <f t="shared" si="2663"/>
        <v>5.680317040951123</v>
      </c>
      <c r="LS237" s="550">
        <f t="shared" si="2663"/>
        <v>0</v>
      </c>
      <c r="LT237" s="550">
        <f t="shared" si="2663"/>
        <v>0</v>
      </c>
      <c r="LU237" s="550">
        <f t="shared" si="2663"/>
        <v>0</v>
      </c>
      <c r="LV237" s="932">
        <f t="shared" si="2663"/>
        <v>0</v>
      </c>
      <c r="LW237" s="932">
        <f t="shared" si="2663"/>
        <v>0</v>
      </c>
      <c r="LX237" s="932">
        <f t="shared" si="2663"/>
        <v>0</v>
      </c>
      <c r="LY237" s="932">
        <f t="shared" si="2663"/>
        <v>0</v>
      </c>
      <c r="LZ237" s="932">
        <f t="shared" si="2663"/>
        <v>0</v>
      </c>
      <c r="MA237" s="932">
        <f t="shared" si="2663"/>
        <v>0</v>
      </c>
      <c r="MB237" s="932">
        <f t="shared" si="2663"/>
        <v>0</v>
      </c>
      <c r="MC237" s="932">
        <f t="shared" si="2663"/>
        <v>0</v>
      </c>
      <c r="MD237" s="932">
        <f t="shared" si="2663"/>
        <v>0</v>
      </c>
      <c r="ME237" s="327">
        <f t="shared" si="2663"/>
        <v>0</v>
      </c>
      <c r="MF237" s="327">
        <f t="shared" si="2663"/>
        <v>0</v>
      </c>
      <c r="MG237" s="327">
        <f t="shared" si="2663"/>
        <v>0</v>
      </c>
      <c r="MH237" s="327">
        <f t="shared" si="2663"/>
        <v>0</v>
      </c>
      <c r="MI237" s="327">
        <f t="shared" si="2663"/>
        <v>0</v>
      </c>
      <c r="MJ237" s="327">
        <f t="shared" si="2663"/>
        <v>0</v>
      </c>
      <c r="MK237" s="327">
        <f t="shared" si="2663"/>
        <v>0</v>
      </c>
      <c r="ML237" s="327">
        <f t="shared" si="2663"/>
        <v>0</v>
      </c>
      <c r="MM237" s="327">
        <f t="shared" si="2663"/>
        <v>0</v>
      </c>
      <c r="MN237" s="327">
        <f t="shared" ref="MN237:MP237" si="2664">SUM(KN237/$DO$17)</f>
        <v>0</v>
      </c>
      <c r="MO237" s="327">
        <f t="shared" si="2664"/>
        <v>0</v>
      </c>
      <c r="MP237" s="327">
        <f t="shared" si="2664"/>
        <v>0</v>
      </c>
      <c r="MQ237" s="327">
        <f>SUM(KQ237/$DO$17)</f>
        <v>0</v>
      </c>
    </row>
    <row r="238" spans="1:355" s="317" customFormat="1" ht="15.75" hidden="1" customHeight="1" outlineLevel="1" thickTop="1" thickBot="1" x14ac:dyDescent="0.3">
      <c r="A238" s="380"/>
      <c r="B238" s="1928" t="str">
        <f>$B$38</f>
        <v>Testing</v>
      </c>
      <c r="C238" s="1924"/>
      <c r="D238" s="653">
        <v>1</v>
      </c>
      <c r="E238" s="836"/>
      <c r="F238" s="319"/>
      <c r="G238" s="1928"/>
      <c r="H238" s="1924"/>
      <c r="I238" s="788"/>
      <c r="J238" s="836"/>
      <c r="K238" s="319"/>
      <c r="L238" s="797"/>
      <c r="M238" s="837">
        <f>((E230*L238)/1)*(D238)</f>
        <v>0</v>
      </c>
      <c r="N238" s="784">
        <f>IF($BI$6="ON",$BR14*$L238,IF($BI$6="OFF",#REF!*$L238))</f>
        <v>0</v>
      </c>
      <c r="O238" s="1534"/>
      <c r="P238" s="797">
        <v>0.5</v>
      </c>
      <c r="Q238" s="837">
        <f>((E230*P238)/1)*(D238)</f>
        <v>12.5</v>
      </c>
      <c r="R238" s="784">
        <f t="shared" si="2538"/>
        <v>41.248828634200557</v>
      </c>
      <c r="S238" s="1534"/>
      <c r="T238" s="797">
        <v>6</v>
      </c>
      <c r="U238" s="837">
        <f>((E230*T238)/1)*(D238)</f>
        <v>150</v>
      </c>
      <c r="V238" s="784">
        <f t="shared" si="2539"/>
        <v>313.25735006954022</v>
      </c>
      <c r="W238" s="1534"/>
      <c r="X238" s="797"/>
      <c r="Y238" s="837">
        <f>((E230*X238)/1)*(D238)</f>
        <v>0</v>
      </c>
      <c r="Z238" s="784">
        <f t="shared" si="2540"/>
        <v>0</v>
      </c>
      <c r="AA238" s="1534"/>
      <c r="AB238" s="797">
        <v>8</v>
      </c>
      <c r="AC238" s="837">
        <f>((E230*AB238)/1)*(D238)</f>
        <v>200</v>
      </c>
      <c r="AD238" s="784">
        <f t="shared" si="2541"/>
        <v>331.97764016689666</v>
      </c>
      <c r="AE238" s="1534"/>
      <c r="AF238" s="797">
        <v>1</v>
      </c>
      <c r="AG238" s="837">
        <f>((E230*AF238)/1)*(D238)</f>
        <v>25</v>
      </c>
      <c r="AH238" s="784">
        <f t="shared" si="2542"/>
        <v>35.803744531444956</v>
      </c>
      <c r="AI238" s="1534"/>
      <c r="AJ238" s="797">
        <v>1</v>
      </c>
      <c r="AK238" s="837">
        <f>((E230*AJ238)/1)*(D238)</f>
        <v>25</v>
      </c>
      <c r="AL238" s="784">
        <f t="shared" si="2543"/>
        <v>11.434613095470732</v>
      </c>
      <c r="AM238" s="1534"/>
      <c r="AN238" s="797"/>
      <c r="AO238" s="838">
        <f>((E230*AN238)/1)*(D238)</f>
        <v>0</v>
      </c>
      <c r="AP238" s="784">
        <f t="shared" si="2544"/>
        <v>0</v>
      </c>
      <c r="AQ238" s="1534"/>
      <c r="AR238" s="797"/>
      <c r="AS238" s="837">
        <f>((E230*AR238)/1)*(D238)</f>
        <v>0</v>
      </c>
      <c r="AT238" s="784">
        <f t="shared" si="2545"/>
        <v>0</v>
      </c>
      <c r="AU238" s="1534"/>
      <c r="AV238" s="797"/>
      <c r="AW238" s="837">
        <f>((E230*AV238)/1)*(D238)</f>
        <v>0</v>
      </c>
      <c r="AX238" s="784">
        <f t="shared" si="2546"/>
        <v>0</v>
      </c>
      <c r="AY238" s="1534"/>
      <c r="AZ238" s="797"/>
      <c r="BA238" s="837">
        <f>((E230*AZ238)/1)*(D238)</f>
        <v>0</v>
      </c>
      <c r="BB238" s="784">
        <f t="shared" si="2547"/>
        <v>0</v>
      </c>
      <c r="BC238" s="649"/>
      <c r="BD238" s="840"/>
      <c r="BE238" s="837">
        <f>((E230*BD238)/1)*(D238)</f>
        <v>0</v>
      </c>
      <c r="BF238" s="319"/>
      <c r="BG238" s="880">
        <f t="shared" si="2548"/>
        <v>1.467444352995106</v>
      </c>
      <c r="BH238" s="881">
        <f t="shared" si="2549"/>
        <v>1.4783208496925961</v>
      </c>
      <c r="BI238" s="786">
        <f t="shared" si="2550"/>
        <v>739.16042484629804</v>
      </c>
      <c r="BJ238" s="800"/>
      <c r="BK238" s="786">
        <f t="shared" si="2551"/>
        <v>1034.8245947848172</v>
      </c>
      <c r="BL238" s="1945"/>
      <c r="BM238" s="1946"/>
      <c r="BN238" s="1947"/>
      <c r="BO238" s="1581"/>
      <c r="BP238" s="1581"/>
      <c r="BQ238" s="1484"/>
      <c r="BR238" s="734">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124.49161506258625</v>
      </c>
      <c r="BS238" s="692">
        <f t="shared" si="2651"/>
        <v>73.23036180152134</v>
      </c>
      <c r="BT238" s="693">
        <f>AB231</f>
        <v>3</v>
      </c>
      <c r="BU238" s="1146" t="str">
        <f>$BU$18</f>
        <v>GH Flora Bloom</v>
      </c>
      <c r="BV238" s="1158" t="str">
        <f>$BV$18</f>
        <v>Bloom</v>
      </c>
      <c r="BW238" s="1239">
        <f>BW$18</f>
        <v>0</v>
      </c>
      <c r="BX238" s="1239">
        <f t="shared" ref="BX238:DM238" si="2665">BX$18</f>
        <v>0</v>
      </c>
      <c r="BY238" s="1239">
        <f t="shared" si="2665"/>
        <v>0</v>
      </c>
      <c r="BZ238" s="1240">
        <f t="shared" si="2665"/>
        <v>0.05</v>
      </c>
      <c r="CA238" s="1240">
        <f t="shared" si="2665"/>
        <v>0</v>
      </c>
      <c r="CB238" s="1241">
        <f t="shared" si="2665"/>
        <v>0.04</v>
      </c>
      <c r="CC238" s="1242">
        <f t="shared" si="2665"/>
        <v>0</v>
      </c>
      <c r="CD238" s="1242">
        <f t="shared" si="2665"/>
        <v>0</v>
      </c>
      <c r="CE238" s="1242">
        <f t="shared" si="2665"/>
        <v>0</v>
      </c>
      <c r="CF238" s="1242">
        <f t="shared" si="2665"/>
        <v>0</v>
      </c>
      <c r="CG238" s="1242">
        <f t="shared" si="2665"/>
        <v>0</v>
      </c>
      <c r="CH238" s="1242">
        <f t="shared" si="2665"/>
        <v>0</v>
      </c>
      <c r="CI238" s="1242">
        <f t="shared" si="2665"/>
        <v>0</v>
      </c>
      <c r="CJ238" s="1242">
        <f t="shared" si="2665"/>
        <v>0</v>
      </c>
      <c r="CK238" s="1239">
        <f t="shared" si="2665"/>
        <v>0</v>
      </c>
      <c r="CL238" s="1240">
        <f t="shared" si="2665"/>
        <v>0</v>
      </c>
      <c r="CM238" s="1241">
        <f t="shared" si="2665"/>
        <v>0</v>
      </c>
      <c r="CN238" s="1242">
        <f t="shared" si="2665"/>
        <v>1.4999999999999999E-2</v>
      </c>
      <c r="CO238" s="1242">
        <f t="shared" si="2665"/>
        <v>0</v>
      </c>
      <c r="CP238" s="1242">
        <f t="shared" si="2665"/>
        <v>0.01</v>
      </c>
      <c r="CQ238" s="1242">
        <f t="shared" si="2665"/>
        <v>0</v>
      </c>
      <c r="CR238" s="1243">
        <f t="shared" si="2665"/>
        <v>0</v>
      </c>
      <c r="CS238" s="1243">
        <f t="shared" si="2665"/>
        <v>0</v>
      </c>
      <c r="CT238" s="1243">
        <f t="shared" si="2665"/>
        <v>0</v>
      </c>
      <c r="CU238" s="1243">
        <f t="shared" si="2665"/>
        <v>0</v>
      </c>
      <c r="CV238" s="1243">
        <f t="shared" si="2665"/>
        <v>0</v>
      </c>
      <c r="CW238" s="1243">
        <f t="shared" si="2665"/>
        <v>0</v>
      </c>
      <c r="CX238" s="1243">
        <f t="shared" si="2665"/>
        <v>0</v>
      </c>
      <c r="CY238" s="1243">
        <f t="shared" si="2665"/>
        <v>0</v>
      </c>
      <c r="CZ238" s="1244">
        <f t="shared" si="2665"/>
        <v>0</v>
      </c>
      <c r="DA238" s="1244">
        <f t="shared" si="2665"/>
        <v>0</v>
      </c>
      <c r="DB238" s="1244">
        <f t="shared" si="2665"/>
        <v>0</v>
      </c>
      <c r="DC238" s="1244">
        <f t="shared" si="2665"/>
        <v>0</v>
      </c>
      <c r="DD238" s="1244">
        <f t="shared" si="2665"/>
        <v>0</v>
      </c>
      <c r="DE238" s="1244">
        <f t="shared" si="2665"/>
        <v>0</v>
      </c>
      <c r="DF238" s="1244">
        <f t="shared" si="2665"/>
        <v>0</v>
      </c>
      <c r="DG238" s="1244">
        <f t="shared" si="2665"/>
        <v>0</v>
      </c>
      <c r="DH238" s="1244">
        <f t="shared" si="2665"/>
        <v>0</v>
      </c>
      <c r="DI238" s="1244">
        <f t="shared" si="2665"/>
        <v>0</v>
      </c>
      <c r="DJ238" s="1244">
        <f t="shared" si="2665"/>
        <v>0</v>
      </c>
      <c r="DK238" s="1244">
        <f t="shared" si="2665"/>
        <v>0</v>
      </c>
      <c r="DL238" s="1244">
        <f t="shared" si="2665"/>
        <v>0</v>
      </c>
      <c r="DM238" s="1244">
        <f t="shared" si="2665"/>
        <v>0</v>
      </c>
      <c r="DN238" s="933"/>
      <c r="DT238" s="739"/>
      <c r="EM238" s="898"/>
      <c r="EN238" s="898"/>
      <c r="EO238" s="898"/>
      <c r="EP238" s="898"/>
      <c r="EQ238" s="898"/>
      <c r="ER238" s="898"/>
      <c r="ES238" s="898"/>
      <c r="ET238" s="898"/>
      <c r="EU238" s="898"/>
      <c r="EV238" s="898"/>
      <c r="EW238" s="898"/>
      <c r="EX238" s="898"/>
      <c r="EY238" s="898"/>
      <c r="EZ238" s="1348" t="str">
        <f t="shared" si="2562"/>
        <v>GH Flora Bloom</v>
      </c>
      <c r="FA238" s="1224">
        <f t="shared" si="2563"/>
        <v>0</v>
      </c>
      <c r="FB238" s="1224">
        <f t="shared" si="2564"/>
        <v>0</v>
      </c>
      <c r="FC238" s="1224">
        <f t="shared" si="2565"/>
        <v>0</v>
      </c>
      <c r="FD238" s="544">
        <f t="shared" si="2566"/>
        <v>6.5460000000000004E-2</v>
      </c>
      <c r="FE238" s="544">
        <f t="shared" si="2567"/>
        <v>0</v>
      </c>
      <c r="FF238" s="324">
        <f t="shared" si="2568"/>
        <v>9.9611999999999992E-2</v>
      </c>
      <c r="FG238" s="549">
        <f t="shared" si="2569"/>
        <v>0</v>
      </c>
      <c r="FH238" s="549">
        <f t="shared" si="2570"/>
        <v>0</v>
      </c>
      <c r="FI238" s="549">
        <f t="shared" si="2571"/>
        <v>0</v>
      </c>
      <c r="FJ238" s="549">
        <f t="shared" si="2572"/>
        <v>0</v>
      </c>
      <c r="FK238" s="549">
        <f t="shared" si="2573"/>
        <v>0</v>
      </c>
      <c r="FL238" s="549">
        <f t="shared" si="2574"/>
        <v>0</v>
      </c>
      <c r="FM238" s="549">
        <f t="shared" si="2575"/>
        <v>0</v>
      </c>
      <c r="FN238" s="549">
        <f t="shared" si="2576"/>
        <v>0</v>
      </c>
      <c r="FO238" s="1203">
        <f t="shared" si="2577"/>
        <v>0</v>
      </c>
      <c r="FP238" s="544">
        <f t="shared" si="2578"/>
        <v>6.5460000000000004E-2</v>
      </c>
      <c r="FQ238" s="324">
        <f t="shared" si="2579"/>
        <v>9.9611999999999992E-2</v>
      </c>
      <c r="FR238" s="548">
        <f t="shared" si="2580"/>
        <v>4.4999999999999998E-2</v>
      </c>
      <c r="FS238" s="548">
        <f t="shared" si="2581"/>
        <v>0</v>
      </c>
      <c r="FT238" s="548">
        <f t="shared" si="2653"/>
        <v>0.03</v>
      </c>
      <c r="FU238" s="548">
        <f t="shared" si="2582"/>
        <v>0</v>
      </c>
      <c r="FV238" s="928">
        <f t="shared" si="2583"/>
        <v>0</v>
      </c>
      <c r="FW238" s="928">
        <f t="shared" si="2584"/>
        <v>0</v>
      </c>
      <c r="FX238" s="928">
        <f t="shared" si="2585"/>
        <v>0</v>
      </c>
      <c r="FY238" s="928">
        <f t="shared" si="2586"/>
        <v>0</v>
      </c>
      <c r="FZ238" s="928">
        <f t="shared" si="2587"/>
        <v>0</v>
      </c>
      <c r="GA238" s="928">
        <f t="shared" si="2588"/>
        <v>0</v>
      </c>
      <c r="GB238" s="928">
        <f t="shared" si="2589"/>
        <v>0</v>
      </c>
      <c r="GC238" s="928">
        <f t="shared" si="2590"/>
        <v>0</v>
      </c>
      <c r="GD238" s="326">
        <f t="shared" si="2591"/>
        <v>0</v>
      </c>
      <c r="GE238" s="326">
        <f t="shared" si="2592"/>
        <v>0</v>
      </c>
      <c r="GF238" s="326">
        <f t="shared" si="2593"/>
        <v>0</v>
      </c>
      <c r="GG238" s="326">
        <f t="shared" si="2594"/>
        <v>0</v>
      </c>
      <c r="GH238" s="326">
        <f t="shared" si="2595"/>
        <v>0</v>
      </c>
      <c r="GI238" s="326">
        <f t="shared" si="2596"/>
        <v>0</v>
      </c>
      <c r="GJ238" s="326">
        <f t="shared" si="2597"/>
        <v>0</v>
      </c>
      <c r="GK238" s="326">
        <f t="shared" si="2598"/>
        <v>0</v>
      </c>
      <c r="GL238" s="326">
        <f t="shared" si="2599"/>
        <v>0</v>
      </c>
      <c r="GM238" s="326">
        <f t="shared" si="2600"/>
        <v>0</v>
      </c>
      <c r="GN238" s="326">
        <f t="shared" si="2601"/>
        <v>0</v>
      </c>
      <c r="GO238" s="326">
        <f t="shared" si="2602"/>
        <v>0</v>
      </c>
      <c r="GP238" s="326">
        <f t="shared" si="2603"/>
        <v>0</v>
      </c>
      <c r="GQ238" s="326">
        <f t="shared" si="2604"/>
        <v>0</v>
      </c>
      <c r="GR238" s="899"/>
      <c r="GS238" s="899"/>
      <c r="GT238" s="899"/>
      <c r="GU238" s="899"/>
      <c r="GV238" s="899"/>
      <c r="GW238" s="899"/>
      <c r="GX238" s="899"/>
      <c r="GY238" s="899"/>
      <c r="GZ238" s="1374"/>
      <c r="HA238" s="1225">
        <f t="shared" si="2605"/>
        <v>0</v>
      </c>
      <c r="HB238" s="1225">
        <f t="shared" si="2606"/>
        <v>0</v>
      </c>
      <c r="HC238" s="1225">
        <f t="shared" si="2607"/>
        <v>0</v>
      </c>
      <c r="HD238" s="542">
        <f t="shared" si="2608"/>
        <v>1.9967590904093717E-2</v>
      </c>
      <c r="HE238" s="542">
        <f t="shared" si="2609"/>
        <v>0</v>
      </c>
      <c r="HF238" s="321">
        <f t="shared" si="2610"/>
        <v>3.0385146121884865E-2</v>
      </c>
      <c r="HG238" s="547">
        <f t="shared" si="2611"/>
        <v>0</v>
      </c>
      <c r="HH238" s="547">
        <f t="shared" si="2612"/>
        <v>0</v>
      </c>
      <c r="HI238" s="547">
        <f t="shared" si="2613"/>
        <v>0</v>
      </c>
      <c r="HJ238" s="547">
        <f t="shared" si="2614"/>
        <v>0</v>
      </c>
      <c r="HK238" s="547">
        <f t="shared" si="2615"/>
        <v>0</v>
      </c>
      <c r="HL238" s="547">
        <f t="shared" si="2616"/>
        <v>0</v>
      </c>
      <c r="HM238" s="547">
        <f t="shared" si="2617"/>
        <v>0</v>
      </c>
      <c r="HN238" s="547">
        <f t="shared" si="2618"/>
        <v>0</v>
      </c>
      <c r="HO238" s="1225">
        <f t="shared" si="2619"/>
        <v>0</v>
      </c>
      <c r="HP238" s="542">
        <f t="shared" si="2620"/>
        <v>0</v>
      </c>
      <c r="HQ238" s="321">
        <f t="shared" si="2621"/>
        <v>0</v>
      </c>
      <c r="HR238" s="547">
        <f t="shared" si="2622"/>
        <v>1.3726574865325651E-2</v>
      </c>
      <c r="HS238" s="547">
        <f t="shared" si="2623"/>
        <v>0</v>
      </c>
      <c r="HT238" s="547">
        <f t="shared" si="2624"/>
        <v>9.1510499102171027E-3</v>
      </c>
      <c r="HU238" s="547">
        <f t="shared" si="2625"/>
        <v>0</v>
      </c>
      <c r="HV238" s="931">
        <f t="shared" si="2626"/>
        <v>0</v>
      </c>
      <c r="HW238" s="931">
        <f t="shared" si="2627"/>
        <v>0</v>
      </c>
      <c r="HX238" s="931">
        <f t="shared" si="2628"/>
        <v>0</v>
      </c>
      <c r="HY238" s="931">
        <f t="shared" si="2629"/>
        <v>0</v>
      </c>
      <c r="HZ238" s="931">
        <f t="shared" si="2630"/>
        <v>0</v>
      </c>
      <c r="IA238" s="931">
        <f t="shared" si="2631"/>
        <v>0</v>
      </c>
      <c r="IB238" s="931">
        <f t="shared" si="2632"/>
        <v>0</v>
      </c>
      <c r="IC238" s="931">
        <f t="shared" si="2633"/>
        <v>0</v>
      </c>
      <c r="ID238" s="1226">
        <f t="shared" si="2634"/>
        <v>0</v>
      </c>
      <c r="IE238" s="1226">
        <f t="shared" si="2635"/>
        <v>0</v>
      </c>
      <c r="IF238" s="1226">
        <f t="shared" si="2636"/>
        <v>0</v>
      </c>
      <c r="IG238" s="1226">
        <f t="shared" si="2637"/>
        <v>0</v>
      </c>
      <c r="IH238" s="1226">
        <f t="shared" si="2638"/>
        <v>0</v>
      </c>
      <c r="II238" s="1226">
        <f t="shared" si="2639"/>
        <v>0</v>
      </c>
      <c r="IJ238" s="1226">
        <f t="shared" si="2640"/>
        <v>0</v>
      </c>
      <c r="IK238" s="1226">
        <f t="shared" si="2641"/>
        <v>0</v>
      </c>
      <c r="IL238" s="1226">
        <f t="shared" si="2642"/>
        <v>0</v>
      </c>
      <c r="IM238" s="1226">
        <f t="shared" si="2643"/>
        <v>0</v>
      </c>
      <c r="IN238" s="1226">
        <f t="shared" si="2644"/>
        <v>0</v>
      </c>
      <c r="IO238" s="1226">
        <f t="shared" si="2645"/>
        <v>0</v>
      </c>
      <c r="IP238" s="1226">
        <f t="shared" si="2646"/>
        <v>0</v>
      </c>
      <c r="IQ238" s="1226">
        <f t="shared" si="2647"/>
        <v>0</v>
      </c>
      <c r="IR238" s="902"/>
      <c r="IS238" s="902"/>
      <c r="IT238" s="902"/>
      <c r="IU238" s="902"/>
      <c r="IV238" s="902"/>
      <c r="IW238" s="902"/>
      <c r="IX238" s="902"/>
      <c r="IY238" s="902"/>
      <c r="IZ238" s="1365"/>
      <c r="JA238" s="1231">
        <f t="shared" ref="JA238:KQ238" si="2666">SUM(BW238*$DP$18)</f>
        <v>0</v>
      </c>
      <c r="JB238" s="1231">
        <f t="shared" si="2666"/>
        <v>0</v>
      </c>
      <c r="JC238" s="1231">
        <f t="shared" si="2666"/>
        <v>0</v>
      </c>
      <c r="JD238" s="942">
        <f t="shared" si="2666"/>
        <v>218.5</v>
      </c>
      <c r="JE238" s="942">
        <f t="shared" si="2666"/>
        <v>0</v>
      </c>
      <c r="JF238" s="943">
        <f t="shared" si="2666"/>
        <v>174.8</v>
      </c>
      <c r="JG238" s="944">
        <f t="shared" si="2666"/>
        <v>0</v>
      </c>
      <c r="JH238" s="944">
        <f t="shared" si="2666"/>
        <v>0</v>
      </c>
      <c r="JI238" s="944">
        <f t="shared" si="2666"/>
        <v>0</v>
      </c>
      <c r="JJ238" s="944">
        <f t="shared" si="2666"/>
        <v>0</v>
      </c>
      <c r="JK238" s="944">
        <f t="shared" si="2666"/>
        <v>0</v>
      </c>
      <c r="JL238" s="944">
        <f t="shared" si="2666"/>
        <v>0</v>
      </c>
      <c r="JM238" s="944">
        <f t="shared" si="2666"/>
        <v>0</v>
      </c>
      <c r="JN238" s="944">
        <f t="shared" si="2666"/>
        <v>0</v>
      </c>
      <c r="JO238" s="1231">
        <f t="shared" si="2666"/>
        <v>0</v>
      </c>
      <c r="JP238" s="942">
        <f t="shared" si="2666"/>
        <v>0</v>
      </c>
      <c r="JQ238" s="943">
        <f t="shared" si="2666"/>
        <v>0</v>
      </c>
      <c r="JR238" s="944">
        <f t="shared" si="2666"/>
        <v>65.55</v>
      </c>
      <c r="JS238" s="944">
        <f t="shared" si="2666"/>
        <v>0</v>
      </c>
      <c r="JT238" s="944">
        <f t="shared" si="2666"/>
        <v>43.7</v>
      </c>
      <c r="JU238" s="944">
        <f t="shared" si="2666"/>
        <v>0</v>
      </c>
      <c r="JV238" s="945">
        <f t="shared" si="2666"/>
        <v>0</v>
      </c>
      <c r="JW238" s="945">
        <f t="shared" si="2666"/>
        <v>0</v>
      </c>
      <c r="JX238" s="945">
        <f t="shared" si="2666"/>
        <v>0</v>
      </c>
      <c r="JY238" s="945">
        <f t="shared" si="2666"/>
        <v>0</v>
      </c>
      <c r="JZ238" s="945">
        <f t="shared" si="2666"/>
        <v>0</v>
      </c>
      <c r="KA238" s="945">
        <f t="shared" si="2666"/>
        <v>0</v>
      </c>
      <c r="KB238" s="945">
        <f t="shared" si="2666"/>
        <v>0</v>
      </c>
      <c r="KC238" s="945">
        <f t="shared" si="2666"/>
        <v>0</v>
      </c>
      <c r="KD238" s="946">
        <f t="shared" si="2666"/>
        <v>0</v>
      </c>
      <c r="KE238" s="946">
        <f t="shared" si="2666"/>
        <v>0</v>
      </c>
      <c r="KF238" s="946">
        <f t="shared" si="2666"/>
        <v>0</v>
      </c>
      <c r="KG238" s="946">
        <f t="shared" si="2666"/>
        <v>0</v>
      </c>
      <c r="KH238" s="946">
        <f t="shared" si="2666"/>
        <v>0</v>
      </c>
      <c r="KI238" s="946">
        <f t="shared" si="2666"/>
        <v>0</v>
      </c>
      <c r="KJ238" s="946">
        <f t="shared" si="2666"/>
        <v>0</v>
      </c>
      <c r="KK238" s="946">
        <f t="shared" si="2666"/>
        <v>0</v>
      </c>
      <c r="KL238" s="946">
        <f t="shared" si="2666"/>
        <v>0</v>
      </c>
      <c r="KM238" s="946">
        <f t="shared" si="2666"/>
        <v>0</v>
      </c>
      <c r="KN238" s="946">
        <f t="shared" si="2666"/>
        <v>0</v>
      </c>
      <c r="KO238" s="946">
        <f t="shared" si="2666"/>
        <v>0</v>
      </c>
      <c r="KP238" s="946">
        <f t="shared" si="2666"/>
        <v>0</v>
      </c>
      <c r="KQ238" s="946">
        <f t="shared" si="2666"/>
        <v>0</v>
      </c>
      <c r="KR238" s="898"/>
      <c r="KS238" s="898"/>
      <c r="KT238" s="898"/>
      <c r="KU238" s="898"/>
      <c r="KV238" s="898"/>
      <c r="KW238" s="898"/>
      <c r="KX238" s="898"/>
      <c r="KY238" s="898"/>
      <c r="KZ238" s="1363"/>
      <c r="LA238" s="1217">
        <f t="shared" ref="LA238:MM238" si="2667">SUM(JA238/$DO$18)</f>
        <v>0</v>
      </c>
      <c r="LB238" s="1217">
        <f t="shared" si="2667"/>
        <v>0</v>
      </c>
      <c r="LC238" s="1217">
        <f t="shared" si="2667"/>
        <v>0</v>
      </c>
      <c r="LD238" s="545">
        <f t="shared" si="2667"/>
        <v>57.72787318361955</v>
      </c>
      <c r="LE238" s="545">
        <f t="shared" si="2667"/>
        <v>0</v>
      </c>
      <c r="LF238" s="329">
        <f t="shared" si="2667"/>
        <v>46.182298546895645</v>
      </c>
      <c r="LG238" s="550">
        <f t="shared" si="2667"/>
        <v>0</v>
      </c>
      <c r="LH238" s="550">
        <f t="shared" si="2667"/>
        <v>0</v>
      </c>
      <c r="LI238" s="550">
        <f t="shared" si="2667"/>
        <v>0</v>
      </c>
      <c r="LJ238" s="550">
        <f t="shared" si="2667"/>
        <v>0</v>
      </c>
      <c r="LK238" s="550">
        <f t="shared" si="2667"/>
        <v>0</v>
      </c>
      <c r="LL238" s="550">
        <f t="shared" si="2667"/>
        <v>0</v>
      </c>
      <c r="LM238" s="550">
        <f t="shared" si="2667"/>
        <v>0</v>
      </c>
      <c r="LN238" s="550">
        <f t="shared" si="2667"/>
        <v>0</v>
      </c>
      <c r="LO238" s="1217">
        <f t="shared" si="2667"/>
        <v>0</v>
      </c>
      <c r="LP238" s="1217">
        <f t="shared" si="2667"/>
        <v>0</v>
      </c>
      <c r="LQ238" s="1217">
        <f t="shared" si="2667"/>
        <v>0</v>
      </c>
      <c r="LR238" s="550">
        <f t="shared" si="2667"/>
        <v>17.318361955085862</v>
      </c>
      <c r="LS238" s="550">
        <f t="shared" si="2667"/>
        <v>0</v>
      </c>
      <c r="LT238" s="550">
        <f t="shared" si="2667"/>
        <v>11.545574636723911</v>
      </c>
      <c r="LU238" s="550">
        <f t="shared" si="2667"/>
        <v>0</v>
      </c>
      <c r="LV238" s="932">
        <f t="shared" si="2667"/>
        <v>0</v>
      </c>
      <c r="LW238" s="932">
        <f t="shared" si="2667"/>
        <v>0</v>
      </c>
      <c r="LX238" s="932">
        <f t="shared" si="2667"/>
        <v>0</v>
      </c>
      <c r="LY238" s="932">
        <f t="shared" si="2667"/>
        <v>0</v>
      </c>
      <c r="LZ238" s="932">
        <f t="shared" si="2667"/>
        <v>0</v>
      </c>
      <c r="MA238" s="932">
        <f t="shared" si="2667"/>
        <v>0</v>
      </c>
      <c r="MB238" s="932">
        <f t="shared" si="2667"/>
        <v>0</v>
      </c>
      <c r="MC238" s="932">
        <f t="shared" si="2667"/>
        <v>0</v>
      </c>
      <c r="MD238" s="932">
        <f t="shared" si="2667"/>
        <v>0</v>
      </c>
      <c r="ME238" s="327">
        <f t="shared" si="2667"/>
        <v>0</v>
      </c>
      <c r="MF238" s="327">
        <f t="shared" si="2667"/>
        <v>0</v>
      </c>
      <c r="MG238" s="327">
        <f t="shared" si="2667"/>
        <v>0</v>
      </c>
      <c r="MH238" s="327">
        <f t="shared" si="2667"/>
        <v>0</v>
      </c>
      <c r="MI238" s="327">
        <f t="shared" si="2667"/>
        <v>0</v>
      </c>
      <c r="MJ238" s="327">
        <f t="shared" si="2667"/>
        <v>0</v>
      </c>
      <c r="MK238" s="327">
        <f t="shared" si="2667"/>
        <v>0</v>
      </c>
      <c r="ML238" s="327">
        <f t="shared" si="2667"/>
        <v>0</v>
      </c>
      <c r="MM238" s="327">
        <f t="shared" si="2667"/>
        <v>0</v>
      </c>
      <c r="MN238" s="327">
        <f t="shared" ref="MN238:MP238" si="2668">SUM(KN238/$DO$18)</f>
        <v>0</v>
      </c>
      <c r="MO238" s="327">
        <f t="shared" si="2668"/>
        <v>0</v>
      </c>
      <c r="MP238" s="327">
        <f t="shared" si="2668"/>
        <v>0</v>
      </c>
      <c r="MQ238" s="327">
        <f>SUM(KQ238/$DO$18)</f>
        <v>0</v>
      </c>
    </row>
    <row r="239" spans="1:355" s="317" customFormat="1" ht="15.75" hidden="1" customHeight="1" outlineLevel="1" thickTop="1" thickBot="1" x14ac:dyDescent="0.3">
      <c r="A239" s="381"/>
      <c r="B239" s="620" t="s">
        <v>965</v>
      </c>
      <c r="C239" s="877">
        <v>50000</v>
      </c>
      <c r="D239" s="621" t="s">
        <v>825</v>
      </c>
      <c r="E239" s="760">
        <f>(C239/64.55337)</f>
        <v>774.55290095621649</v>
      </c>
      <c r="F239" s="761"/>
      <c r="G239" s="622" t="s">
        <v>966</v>
      </c>
      <c r="H239" s="877">
        <v>50000</v>
      </c>
      <c r="I239" s="621" t="s">
        <v>825</v>
      </c>
      <c r="J239" s="762">
        <f>(H239/69.5388)</f>
        <v>719.0230490028589</v>
      </c>
      <c r="K239" s="756"/>
      <c r="L239" s="802" t="s">
        <v>1313</v>
      </c>
      <c r="M239" s="803"/>
      <c r="N239" s="804"/>
      <c r="O239" s="1539"/>
      <c r="P239" s="806"/>
      <c r="Q239" s="803"/>
      <c r="R239" s="804"/>
      <c r="S239" s="1539"/>
      <c r="T239" s="806"/>
      <c r="U239" s="803"/>
      <c r="V239" s="804"/>
      <c r="W239" s="1539"/>
      <c r="X239" s="806"/>
      <c r="Y239" s="803"/>
      <c r="Z239" s="804"/>
      <c r="AA239" s="1539"/>
      <c r="AB239" s="807"/>
      <c r="AC239" s="803"/>
      <c r="AD239" s="804"/>
      <c r="AE239" s="1539"/>
      <c r="AF239" s="806"/>
      <c r="AG239" s="803"/>
      <c r="AH239" s="804"/>
      <c r="AI239" s="1539"/>
      <c r="AJ239" s="806"/>
      <c r="AK239" s="803"/>
      <c r="AL239" s="804"/>
      <c r="AM239" s="1539"/>
      <c r="AN239" s="806"/>
      <c r="AO239" s="803"/>
      <c r="AP239" s="804"/>
      <c r="AQ239" s="1539"/>
      <c r="AR239" s="806"/>
      <c r="AS239" s="803"/>
      <c r="AT239" s="804"/>
      <c r="AU239" s="1539"/>
      <c r="AV239" s="806"/>
      <c r="AW239" s="803"/>
      <c r="AX239" s="804"/>
      <c r="AY239" s="1539"/>
      <c r="AZ239" s="806"/>
      <c r="BA239" s="803"/>
      <c r="BB239" s="808"/>
      <c r="BC239" s="805"/>
      <c r="BD239" s="806"/>
      <c r="BE239" s="803"/>
      <c r="BF239" s="805"/>
      <c r="BG239" s="806"/>
      <c r="BH239" s="806"/>
      <c r="BI239" s="806"/>
      <c r="BJ239" s="806"/>
      <c r="BK239" s="808"/>
      <c r="BL239" s="1593"/>
      <c r="BM239" s="1594"/>
      <c r="BN239" s="1595"/>
      <c r="BO239" s="1595"/>
      <c r="BP239" s="1583"/>
      <c r="BQ239" s="1484"/>
      <c r="BR239" s="734">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692">
        <f t="shared" si="2651"/>
        <v>0</v>
      </c>
      <c r="BT239" s="693">
        <f>AF231</f>
        <v>0</v>
      </c>
      <c r="BU239" s="1146" t="str">
        <f>$BU$19</f>
        <v>GH KoolBloom</v>
      </c>
      <c r="BV239" s="1159" t="str">
        <f>$BV$19</f>
        <v>Weight</v>
      </c>
      <c r="BW239" s="1239">
        <f>BW$19</f>
        <v>0</v>
      </c>
      <c r="BX239" s="1239">
        <f t="shared" ref="BX239:DM239" si="2669">BX$19</f>
        <v>0</v>
      </c>
      <c r="BY239" s="1239">
        <f t="shared" si="2669"/>
        <v>0</v>
      </c>
      <c r="BZ239" s="1240">
        <f t="shared" si="2669"/>
        <v>0.1</v>
      </c>
      <c r="CA239" s="1240">
        <f t="shared" si="2669"/>
        <v>0</v>
      </c>
      <c r="CB239" s="1241">
        <f t="shared" si="2669"/>
        <v>0.1</v>
      </c>
      <c r="CC239" s="1242">
        <f t="shared" si="2669"/>
        <v>0</v>
      </c>
      <c r="CD239" s="1242">
        <f t="shared" si="2669"/>
        <v>0</v>
      </c>
      <c r="CE239" s="1242">
        <f t="shared" si="2669"/>
        <v>0</v>
      </c>
      <c r="CF239" s="1242">
        <f t="shared" si="2669"/>
        <v>0</v>
      </c>
      <c r="CG239" s="1242">
        <f t="shared" si="2669"/>
        <v>0</v>
      </c>
      <c r="CH239" s="1242">
        <f t="shared" si="2669"/>
        <v>0</v>
      </c>
      <c r="CI239" s="1242">
        <f t="shared" si="2669"/>
        <v>0</v>
      </c>
      <c r="CJ239" s="1242">
        <f t="shared" si="2669"/>
        <v>0</v>
      </c>
      <c r="CK239" s="1239">
        <f t="shared" si="2669"/>
        <v>0</v>
      </c>
      <c r="CL239" s="1240">
        <f t="shared" si="2669"/>
        <v>0</v>
      </c>
      <c r="CM239" s="1241">
        <f t="shared" si="2669"/>
        <v>0</v>
      </c>
      <c r="CN239" s="1242">
        <f t="shared" si="2669"/>
        <v>0</v>
      </c>
      <c r="CO239" s="1242">
        <f t="shared" si="2669"/>
        <v>0</v>
      </c>
      <c r="CP239" s="1242">
        <f t="shared" si="2669"/>
        <v>0</v>
      </c>
      <c r="CQ239" s="1242">
        <f t="shared" si="2669"/>
        <v>0</v>
      </c>
      <c r="CR239" s="1243">
        <f t="shared" si="2669"/>
        <v>0</v>
      </c>
      <c r="CS239" s="1243">
        <f t="shared" si="2669"/>
        <v>0</v>
      </c>
      <c r="CT239" s="1243">
        <f t="shared" si="2669"/>
        <v>0</v>
      </c>
      <c r="CU239" s="1243">
        <f t="shared" si="2669"/>
        <v>0</v>
      </c>
      <c r="CV239" s="1243">
        <f t="shared" si="2669"/>
        <v>0</v>
      </c>
      <c r="CW239" s="1243">
        <f t="shared" si="2669"/>
        <v>0</v>
      </c>
      <c r="CX239" s="1243">
        <f t="shared" si="2669"/>
        <v>0</v>
      </c>
      <c r="CY239" s="1243">
        <f t="shared" si="2669"/>
        <v>0</v>
      </c>
      <c r="CZ239" s="1244">
        <f t="shared" si="2669"/>
        <v>0</v>
      </c>
      <c r="DA239" s="1244">
        <f t="shared" si="2669"/>
        <v>0</v>
      </c>
      <c r="DB239" s="1244">
        <f t="shared" si="2669"/>
        <v>0</v>
      </c>
      <c r="DC239" s="1244">
        <f t="shared" si="2669"/>
        <v>0</v>
      </c>
      <c r="DD239" s="1244">
        <f t="shared" si="2669"/>
        <v>0</v>
      </c>
      <c r="DE239" s="1244">
        <f t="shared" si="2669"/>
        <v>0</v>
      </c>
      <c r="DF239" s="1244">
        <f t="shared" si="2669"/>
        <v>0</v>
      </c>
      <c r="DG239" s="1244">
        <f t="shared" si="2669"/>
        <v>0</v>
      </c>
      <c r="DH239" s="1244">
        <f t="shared" si="2669"/>
        <v>0</v>
      </c>
      <c r="DI239" s="1244">
        <f t="shared" si="2669"/>
        <v>0</v>
      </c>
      <c r="DJ239" s="1244">
        <f t="shared" si="2669"/>
        <v>0</v>
      </c>
      <c r="DK239" s="1244">
        <f t="shared" si="2669"/>
        <v>0</v>
      </c>
      <c r="DL239" s="1244">
        <f t="shared" si="2669"/>
        <v>0</v>
      </c>
      <c r="DM239" s="1244">
        <f t="shared" si="2669"/>
        <v>0</v>
      </c>
      <c r="DN239" s="933"/>
      <c r="DT239" s="739"/>
      <c r="EM239" s="898"/>
      <c r="EN239" s="898"/>
      <c r="EO239" s="898"/>
      <c r="EP239" s="898"/>
      <c r="EQ239" s="898"/>
      <c r="ER239" s="898"/>
      <c r="ES239" s="898"/>
      <c r="ET239" s="898"/>
      <c r="EU239" s="898"/>
      <c r="EV239" s="898"/>
      <c r="EW239" s="898"/>
      <c r="EX239" s="898"/>
      <c r="EY239" s="898"/>
      <c r="EZ239" s="1348" t="str">
        <f t="shared" si="2562"/>
        <v>GH KoolBloom</v>
      </c>
      <c r="FA239" s="1224">
        <f t="shared" si="2563"/>
        <v>0</v>
      </c>
      <c r="FB239" s="1224">
        <f t="shared" si="2564"/>
        <v>0</v>
      </c>
      <c r="FC239" s="1224">
        <f t="shared" si="2565"/>
        <v>0</v>
      </c>
      <c r="FD239" s="544">
        <f t="shared" si="2566"/>
        <v>0</v>
      </c>
      <c r="FE239" s="544">
        <f t="shared" si="2567"/>
        <v>0</v>
      </c>
      <c r="FF239" s="324">
        <f t="shared" si="2568"/>
        <v>0</v>
      </c>
      <c r="FG239" s="549">
        <f t="shared" si="2569"/>
        <v>0</v>
      </c>
      <c r="FH239" s="549">
        <f t="shared" si="2570"/>
        <v>0</v>
      </c>
      <c r="FI239" s="549">
        <f t="shared" si="2571"/>
        <v>0</v>
      </c>
      <c r="FJ239" s="549">
        <f t="shared" si="2572"/>
        <v>0</v>
      </c>
      <c r="FK239" s="549">
        <f t="shared" si="2573"/>
        <v>0</v>
      </c>
      <c r="FL239" s="549">
        <f t="shared" si="2574"/>
        <v>0</v>
      </c>
      <c r="FM239" s="549">
        <f t="shared" si="2575"/>
        <v>0</v>
      </c>
      <c r="FN239" s="549">
        <f t="shared" si="2576"/>
        <v>0</v>
      </c>
      <c r="FO239" s="1203">
        <f t="shared" si="2577"/>
        <v>0</v>
      </c>
      <c r="FP239" s="544">
        <f t="shared" si="2578"/>
        <v>0</v>
      </c>
      <c r="FQ239" s="324">
        <f t="shared" si="2579"/>
        <v>0</v>
      </c>
      <c r="FR239" s="548">
        <f t="shared" si="2580"/>
        <v>0</v>
      </c>
      <c r="FS239" s="548">
        <f t="shared" si="2581"/>
        <v>0</v>
      </c>
      <c r="FT239" s="548">
        <f t="shared" si="2653"/>
        <v>0</v>
      </c>
      <c r="FU239" s="548">
        <f t="shared" si="2582"/>
        <v>0</v>
      </c>
      <c r="FV239" s="928">
        <f t="shared" si="2583"/>
        <v>0</v>
      </c>
      <c r="FW239" s="928">
        <f t="shared" si="2584"/>
        <v>0</v>
      </c>
      <c r="FX239" s="928">
        <f t="shared" si="2585"/>
        <v>0</v>
      </c>
      <c r="FY239" s="928">
        <f t="shared" si="2586"/>
        <v>0</v>
      </c>
      <c r="FZ239" s="928">
        <f t="shared" si="2587"/>
        <v>0</v>
      </c>
      <c r="GA239" s="928">
        <f t="shared" si="2588"/>
        <v>0</v>
      </c>
      <c r="GB239" s="928">
        <f t="shared" si="2589"/>
        <v>0</v>
      </c>
      <c r="GC239" s="928">
        <f t="shared" si="2590"/>
        <v>0</v>
      </c>
      <c r="GD239" s="326">
        <f t="shared" si="2591"/>
        <v>0</v>
      </c>
      <c r="GE239" s="326">
        <f t="shared" si="2592"/>
        <v>0</v>
      </c>
      <c r="GF239" s="326">
        <f t="shared" si="2593"/>
        <v>0</v>
      </c>
      <c r="GG239" s="326">
        <f t="shared" si="2594"/>
        <v>0</v>
      </c>
      <c r="GH239" s="326">
        <f t="shared" si="2595"/>
        <v>0</v>
      </c>
      <c r="GI239" s="326">
        <f t="shared" si="2596"/>
        <v>0</v>
      </c>
      <c r="GJ239" s="326">
        <f t="shared" si="2597"/>
        <v>0</v>
      </c>
      <c r="GK239" s="326">
        <f t="shared" si="2598"/>
        <v>0</v>
      </c>
      <c r="GL239" s="326">
        <f t="shared" si="2599"/>
        <v>0</v>
      </c>
      <c r="GM239" s="326">
        <f t="shared" si="2600"/>
        <v>0</v>
      </c>
      <c r="GN239" s="326">
        <f t="shared" si="2601"/>
        <v>0</v>
      </c>
      <c r="GO239" s="326">
        <f t="shared" si="2602"/>
        <v>0</v>
      </c>
      <c r="GP239" s="326">
        <f t="shared" si="2603"/>
        <v>0</v>
      </c>
      <c r="GQ239" s="326">
        <f t="shared" si="2604"/>
        <v>0</v>
      </c>
      <c r="GR239" s="898"/>
      <c r="GS239" s="898"/>
      <c r="GT239" s="898"/>
      <c r="GU239" s="898"/>
      <c r="GV239" s="898"/>
      <c r="GW239" s="898"/>
      <c r="GX239" s="898"/>
      <c r="GY239" s="898"/>
      <c r="GZ239" s="1375"/>
      <c r="HA239" s="1225">
        <f t="shared" si="2605"/>
        <v>0</v>
      </c>
      <c r="HB239" s="1225">
        <f t="shared" si="2606"/>
        <v>0</v>
      </c>
      <c r="HC239" s="1225">
        <f t="shared" si="2607"/>
        <v>0</v>
      </c>
      <c r="HD239" s="542">
        <f t="shared" si="2608"/>
        <v>0</v>
      </c>
      <c r="HE239" s="542">
        <f t="shared" si="2609"/>
        <v>0</v>
      </c>
      <c r="HF239" s="321">
        <f t="shared" si="2610"/>
        <v>0</v>
      </c>
      <c r="HG239" s="547">
        <f t="shared" si="2611"/>
        <v>0</v>
      </c>
      <c r="HH239" s="547">
        <f t="shared" si="2612"/>
        <v>0</v>
      </c>
      <c r="HI239" s="547">
        <f t="shared" si="2613"/>
        <v>0</v>
      </c>
      <c r="HJ239" s="547">
        <f t="shared" si="2614"/>
        <v>0</v>
      </c>
      <c r="HK239" s="547">
        <f t="shared" si="2615"/>
        <v>0</v>
      </c>
      <c r="HL239" s="547">
        <f t="shared" si="2616"/>
        <v>0</v>
      </c>
      <c r="HM239" s="547">
        <f t="shared" si="2617"/>
        <v>0</v>
      </c>
      <c r="HN239" s="547">
        <f t="shared" si="2618"/>
        <v>0</v>
      </c>
      <c r="HO239" s="1225">
        <f t="shared" si="2619"/>
        <v>0</v>
      </c>
      <c r="HP239" s="542">
        <f t="shared" si="2620"/>
        <v>0</v>
      </c>
      <c r="HQ239" s="321">
        <f t="shared" si="2621"/>
        <v>0</v>
      </c>
      <c r="HR239" s="547">
        <f t="shared" si="2622"/>
        <v>0</v>
      </c>
      <c r="HS239" s="547">
        <f t="shared" si="2623"/>
        <v>0</v>
      </c>
      <c r="HT239" s="547">
        <f t="shared" si="2624"/>
        <v>0</v>
      </c>
      <c r="HU239" s="547">
        <f t="shared" si="2625"/>
        <v>0</v>
      </c>
      <c r="HV239" s="931">
        <f t="shared" si="2626"/>
        <v>0</v>
      </c>
      <c r="HW239" s="931">
        <f t="shared" si="2627"/>
        <v>0</v>
      </c>
      <c r="HX239" s="931">
        <f t="shared" si="2628"/>
        <v>0</v>
      </c>
      <c r="HY239" s="931">
        <f t="shared" si="2629"/>
        <v>0</v>
      </c>
      <c r="HZ239" s="931">
        <f t="shared" si="2630"/>
        <v>0</v>
      </c>
      <c r="IA239" s="931">
        <f t="shared" si="2631"/>
        <v>0</v>
      </c>
      <c r="IB239" s="931">
        <f t="shared" si="2632"/>
        <v>0</v>
      </c>
      <c r="IC239" s="931">
        <f t="shared" si="2633"/>
        <v>0</v>
      </c>
      <c r="ID239" s="1226">
        <f t="shared" si="2634"/>
        <v>0</v>
      </c>
      <c r="IE239" s="1226">
        <f t="shared" si="2635"/>
        <v>0</v>
      </c>
      <c r="IF239" s="1226">
        <f t="shared" si="2636"/>
        <v>0</v>
      </c>
      <c r="IG239" s="1226">
        <f t="shared" si="2637"/>
        <v>0</v>
      </c>
      <c r="IH239" s="1226">
        <f t="shared" si="2638"/>
        <v>0</v>
      </c>
      <c r="II239" s="1226">
        <f t="shared" si="2639"/>
        <v>0</v>
      </c>
      <c r="IJ239" s="1226">
        <f t="shared" si="2640"/>
        <v>0</v>
      </c>
      <c r="IK239" s="1226">
        <f t="shared" si="2641"/>
        <v>0</v>
      </c>
      <c r="IL239" s="1226">
        <f t="shared" si="2642"/>
        <v>0</v>
      </c>
      <c r="IM239" s="1226">
        <f t="shared" si="2643"/>
        <v>0</v>
      </c>
      <c r="IN239" s="1226">
        <f t="shared" si="2644"/>
        <v>0</v>
      </c>
      <c r="IO239" s="1226">
        <f t="shared" si="2645"/>
        <v>0</v>
      </c>
      <c r="IP239" s="1226">
        <f t="shared" si="2646"/>
        <v>0</v>
      </c>
      <c r="IQ239" s="1226">
        <f t="shared" si="2647"/>
        <v>0</v>
      </c>
      <c r="IR239" s="902"/>
      <c r="IS239" s="902"/>
      <c r="IT239" s="902"/>
      <c r="IU239" s="902"/>
      <c r="IV239" s="902"/>
      <c r="IW239" s="902"/>
      <c r="IX239" s="902"/>
      <c r="IY239" s="902"/>
      <c r="IZ239" s="1365"/>
      <c r="JA239" s="1231">
        <f t="shared" ref="JA239:KQ239" si="2670">SUM(BW239*$DP$19)</f>
        <v>0</v>
      </c>
      <c r="JB239" s="1231">
        <f t="shared" si="2670"/>
        <v>0</v>
      </c>
      <c r="JC239" s="1231">
        <f t="shared" si="2670"/>
        <v>0</v>
      </c>
      <c r="JD239" s="942">
        <f t="shared" si="2670"/>
        <v>450</v>
      </c>
      <c r="JE239" s="942">
        <f t="shared" si="2670"/>
        <v>0</v>
      </c>
      <c r="JF239" s="943">
        <f t="shared" si="2670"/>
        <v>450</v>
      </c>
      <c r="JG239" s="944">
        <f t="shared" si="2670"/>
        <v>0</v>
      </c>
      <c r="JH239" s="944">
        <f t="shared" si="2670"/>
        <v>0</v>
      </c>
      <c r="JI239" s="944">
        <f t="shared" si="2670"/>
        <v>0</v>
      </c>
      <c r="JJ239" s="944">
        <f t="shared" si="2670"/>
        <v>0</v>
      </c>
      <c r="JK239" s="944">
        <f t="shared" si="2670"/>
        <v>0</v>
      </c>
      <c r="JL239" s="944">
        <f t="shared" si="2670"/>
        <v>0</v>
      </c>
      <c r="JM239" s="944">
        <f t="shared" si="2670"/>
        <v>0</v>
      </c>
      <c r="JN239" s="944">
        <f t="shared" si="2670"/>
        <v>0</v>
      </c>
      <c r="JO239" s="1231">
        <f t="shared" si="2670"/>
        <v>0</v>
      </c>
      <c r="JP239" s="942">
        <f t="shared" si="2670"/>
        <v>0</v>
      </c>
      <c r="JQ239" s="943">
        <f t="shared" si="2670"/>
        <v>0</v>
      </c>
      <c r="JR239" s="944">
        <f t="shared" si="2670"/>
        <v>0</v>
      </c>
      <c r="JS239" s="944">
        <f t="shared" si="2670"/>
        <v>0</v>
      </c>
      <c r="JT239" s="944">
        <f t="shared" si="2670"/>
        <v>0</v>
      </c>
      <c r="JU239" s="944">
        <f t="shared" si="2670"/>
        <v>0</v>
      </c>
      <c r="JV239" s="945">
        <f t="shared" si="2670"/>
        <v>0</v>
      </c>
      <c r="JW239" s="945">
        <f t="shared" si="2670"/>
        <v>0</v>
      </c>
      <c r="JX239" s="945">
        <f t="shared" si="2670"/>
        <v>0</v>
      </c>
      <c r="JY239" s="945">
        <f t="shared" si="2670"/>
        <v>0</v>
      </c>
      <c r="JZ239" s="945">
        <f t="shared" si="2670"/>
        <v>0</v>
      </c>
      <c r="KA239" s="945">
        <f t="shared" si="2670"/>
        <v>0</v>
      </c>
      <c r="KB239" s="945">
        <f t="shared" si="2670"/>
        <v>0</v>
      </c>
      <c r="KC239" s="945">
        <f t="shared" si="2670"/>
        <v>0</v>
      </c>
      <c r="KD239" s="946">
        <f t="shared" si="2670"/>
        <v>0</v>
      </c>
      <c r="KE239" s="946">
        <f t="shared" si="2670"/>
        <v>0</v>
      </c>
      <c r="KF239" s="946">
        <f t="shared" si="2670"/>
        <v>0</v>
      </c>
      <c r="KG239" s="946">
        <f t="shared" si="2670"/>
        <v>0</v>
      </c>
      <c r="KH239" s="946">
        <f t="shared" si="2670"/>
        <v>0</v>
      </c>
      <c r="KI239" s="946">
        <f t="shared" si="2670"/>
        <v>0</v>
      </c>
      <c r="KJ239" s="946">
        <f t="shared" si="2670"/>
        <v>0</v>
      </c>
      <c r="KK239" s="946">
        <f t="shared" si="2670"/>
        <v>0</v>
      </c>
      <c r="KL239" s="946">
        <f t="shared" si="2670"/>
        <v>0</v>
      </c>
      <c r="KM239" s="946">
        <f t="shared" si="2670"/>
        <v>0</v>
      </c>
      <c r="KN239" s="946">
        <f t="shared" si="2670"/>
        <v>0</v>
      </c>
      <c r="KO239" s="946">
        <f t="shared" si="2670"/>
        <v>0</v>
      </c>
      <c r="KP239" s="946">
        <f t="shared" si="2670"/>
        <v>0</v>
      </c>
      <c r="KQ239" s="946">
        <f t="shared" si="2670"/>
        <v>0</v>
      </c>
      <c r="KR239" s="898"/>
      <c r="KS239" s="898"/>
      <c r="KT239" s="898"/>
      <c r="KU239" s="898"/>
      <c r="KV239" s="898"/>
      <c r="KW239" s="898"/>
      <c r="KX239" s="898"/>
      <c r="KY239" s="898"/>
      <c r="KZ239" s="1363"/>
      <c r="LA239" s="1217">
        <f t="shared" ref="LA239:MM239" si="2671">SUM(JA239/$DO$19)</f>
        <v>0</v>
      </c>
      <c r="LB239" s="1217">
        <f t="shared" si="2671"/>
        <v>0</v>
      </c>
      <c r="LC239" s="1217">
        <f t="shared" si="2671"/>
        <v>0</v>
      </c>
      <c r="LD239" s="545">
        <f t="shared" si="2671"/>
        <v>118.89035667107001</v>
      </c>
      <c r="LE239" s="545">
        <f t="shared" si="2671"/>
        <v>0</v>
      </c>
      <c r="LF239" s="329">
        <f t="shared" si="2671"/>
        <v>118.89035667107001</v>
      </c>
      <c r="LG239" s="550">
        <f t="shared" si="2671"/>
        <v>0</v>
      </c>
      <c r="LH239" s="550">
        <f t="shared" si="2671"/>
        <v>0</v>
      </c>
      <c r="LI239" s="550">
        <f t="shared" si="2671"/>
        <v>0</v>
      </c>
      <c r="LJ239" s="550">
        <f t="shared" si="2671"/>
        <v>0</v>
      </c>
      <c r="LK239" s="550">
        <f t="shared" si="2671"/>
        <v>0</v>
      </c>
      <c r="LL239" s="550">
        <f t="shared" si="2671"/>
        <v>0</v>
      </c>
      <c r="LM239" s="550">
        <f t="shared" si="2671"/>
        <v>0</v>
      </c>
      <c r="LN239" s="550">
        <f t="shared" si="2671"/>
        <v>0</v>
      </c>
      <c r="LO239" s="1217">
        <f t="shared" si="2671"/>
        <v>0</v>
      </c>
      <c r="LP239" s="1217">
        <f t="shared" si="2671"/>
        <v>0</v>
      </c>
      <c r="LQ239" s="1217">
        <f t="shared" si="2671"/>
        <v>0</v>
      </c>
      <c r="LR239" s="550">
        <f t="shared" si="2671"/>
        <v>0</v>
      </c>
      <c r="LS239" s="550">
        <f t="shared" si="2671"/>
        <v>0</v>
      </c>
      <c r="LT239" s="550">
        <f t="shared" si="2671"/>
        <v>0</v>
      </c>
      <c r="LU239" s="550">
        <f t="shared" si="2671"/>
        <v>0</v>
      </c>
      <c r="LV239" s="932">
        <f t="shared" si="2671"/>
        <v>0</v>
      </c>
      <c r="LW239" s="932">
        <f t="shared" si="2671"/>
        <v>0</v>
      </c>
      <c r="LX239" s="932">
        <f t="shared" si="2671"/>
        <v>0</v>
      </c>
      <c r="LY239" s="932">
        <f t="shared" si="2671"/>
        <v>0</v>
      </c>
      <c r="LZ239" s="932">
        <f t="shared" si="2671"/>
        <v>0</v>
      </c>
      <c r="MA239" s="932">
        <f t="shared" si="2671"/>
        <v>0</v>
      </c>
      <c r="MB239" s="932">
        <f t="shared" si="2671"/>
        <v>0</v>
      </c>
      <c r="MC239" s="932">
        <f t="shared" si="2671"/>
        <v>0</v>
      </c>
      <c r="MD239" s="932">
        <f t="shared" si="2671"/>
        <v>0</v>
      </c>
      <c r="ME239" s="327">
        <f t="shared" si="2671"/>
        <v>0</v>
      </c>
      <c r="MF239" s="327">
        <f t="shared" si="2671"/>
        <v>0</v>
      </c>
      <c r="MG239" s="327">
        <f t="shared" si="2671"/>
        <v>0</v>
      </c>
      <c r="MH239" s="327">
        <f t="shared" si="2671"/>
        <v>0</v>
      </c>
      <c r="MI239" s="327">
        <f t="shared" si="2671"/>
        <v>0</v>
      </c>
      <c r="MJ239" s="327">
        <f t="shared" si="2671"/>
        <v>0</v>
      </c>
      <c r="MK239" s="327">
        <f t="shared" si="2671"/>
        <v>0</v>
      </c>
      <c r="ML239" s="327">
        <f t="shared" si="2671"/>
        <v>0</v>
      </c>
      <c r="MM239" s="327">
        <f t="shared" si="2671"/>
        <v>0</v>
      </c>
      <c r="MN239" s="327">
        <f t="shared" ref="MN239:MP239" si="2672">SUM(KN239/$DO$19)</f>
        <v>0</v>
      </c>
      <c r="MO239" s="327">
        <f t="shared" si="2672"/>
        <v>0</v>
      </c>
      <c r="MP239" s="327">
        <f t="shared" si="2672"/>
        <v>0</v>
      </c>
      <c r="MQ239" s="327">
        <f>SUM(KQ239/$DO$19)</f>
        <v>0</v>
      </c>
    </row>
    <row r="240" spans="1:355" s="317" customFormat="1" ht="15.75" hidden="1" customHeight="1" outlineLevel="1" thickTop="1" thickBot="1" x14ac:dyDescent="0.3">
      <c r="A240" s="381"/>
      <c r="B240" s="1911" t="s">
        <v>962</v>
      </c>
      <c r="C240" s="1912"/>
      <c r="D240" s="655"/>
      <c r="E240" s="763"/>
      <c r="F240" s="757"/>
      <c r="G240" s="626"/>
      <c r="H240" s="627"/>
      <c r="I240" s="628"/>
      <c r="J240" s="812"/>
      <c r="K240" s="757"/>
      <c r="L240" s="878"/>
      <c r="M240" s="813"/>
      <c r="N240" s="814"/>
      <c r="O240" s="1537"/>
      <c r="P240" s="815"/>
      <c r="Q240" s="813"/>
      <c r="R240" s="814"/>
      <c r="S240" s="1537"/>
      <c r="T240" s="815"/>
      <c r="U240" s="813"/>
      <c r="V240" s="814"/>
      <c r="W240" s="1537"/>
      <c r="X240" s="815"/>
      <c r="Y240" s="813"/>
      <c r="Z240" s="814"/>
      <c r="AA240" s="1537"/>
      <c r="AB240" s="815"/>
      <c r="AC240" s="813"/>
      <c r="AD240" s="814"/>
      <c r="AE240" s="1537"/>
      <c r="AF240" s="815"/>
      <c r="AG240" s="813"/>
      <c r="AH240" s="814"/>
      <c r="AI240" s="1537"/>
      <c r="AJ240" s="815"/>
      <c r="AK240" s="813"/>
      <c r="AL240" s="814"/>
      <c r="AM240" s="1537"/>
      <c r="AN240" s="815"/>
      <c r="AO240" s="813"/>
      <c r="AP240" s="814"/>
      <c r="AQ240" s="1537"/>
      <c r="AR240" s="815"/>
      <c r="AS240" s="813"/>
      <c r="AT240" s="814"/>
      <c r="AU240" s="1537"/>
      <c r="AV240" s="815"/>
      <c r="AW240" s="813"/>
      <c r="AX240" s="814"/>
      <c r="AY240" s="1537"/>
      <c r="AZ240" s="815"/>
      <c r="BA240" s="813"/>
      <c r="BB240" s="816"/>
      <c r="BC240" s="757"/>
      <c r="BD240" s="815"/>
      <c r="BE240" s="813"/>
      <c r="BF240" s="757"/>
      <c r="BG240" s="815"/>
      <c r="BH240" s="815"/>
      <c r="BI240" s="815"/>
      <c r="BJ240" s="815"/>
      <c r="BK240" s="816"/>
      <c r="BL240" s="1584"/>
      <c r="BM240" s="1585"/>
      <c r="BN240" s="1586"/>
      <c r="BO240" s="1586"/>
      <c r="BP240" s="1587"/>
      <c r="BQ240" s="1484"/>
      <c r="BR240" s="734">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17.151919643206096</v>
      </c>
      <c r="BS240" s="692">
        <f t="shared" si="2651"/>
        <v>17.151919643206096</v>
      </c>
      <c r="BT240" s="693">
        <f>AJ231</f>
        <v>1.5</v>
      </c>
      <c r="BU240" s="1146" t="str">
        <f>$BU$20</f>
        <v>GH Floralicious+</v>
      </c>
      <c r="BV240" s="1159" t="str">
        <f>$BV$20</f>
        <v>Aroma</v>
      </c>
      <c r="BW240" s="1239">
        <f>BW$20</f>
        <v>0</v>
      </c>
      <c r="BX240" s="1239">
        <f t="shared" ref="BX240:DM240" si="2673">BX$20</f>
        <v>0.02</v>
      </c>
      <c r="BY240" s="1239">
        <f t="shared" si="2673"/>
        <v>0</v>
      </c>
      <c r="BZ240" s="1240">
        <f t="shared" si="2673"/>
        <v>8.0000000000000002E-3</v>
      </c>
      <c r="CA240" s="1240">
        <f t="shared" si="2673"/>
        <v>0</v>
      </c>
      <c r="CB240" s="1241">
        <f t="shared" si="2673"/>
        <v>5.0000000000000001E-3</v>
      </c>
      <c r="CC240" s="1242">
        <f t="shared" si="2673"/>
        <v>0</v>
      </c>
      <c r="CD240" s="1242">
        <f t="shared" si="2673"/>
        <v>0</v>
      </c>
      <c r="CE240" s="1242">
        <f t="shared" si="2673"/>
        <v>0</v>
      </c>
      <c r="CF240" s="1242">
        <f t="shared" si="2673"/>
        <v>0</v>
      </c>
      <c r="CG240" s="1242">
        <f t="shared" si="2673"/>
        <v>0</v>
      </c>
      <c r="CH240" s="1242">
        <f t="shared" si="2673"/>
        <v>0</v>
      </c>
      <c r="CI240" s="1242">
        <f t="shared" si="2673"/>
        <v>0</v>
      </c>
      <c r="CJ240" s="1242">
        <f t="shared" si="2673"/>
        <v>0</v>
      </c>
      <c r="CK240" s="1239">
        <f t="shared" si="2673"/>
        <v>0</v>
      </c>
      <c r="CL240" s="1240">
        <f t="shared" si="2673"/>
        <v>0</v>
      </c>
      <c r="CM240" s="1241">
        <f t="shared" si="2673"/>
        <v>0</v>
      </c>
      <c r="CN240" s="1242">
        <f t="shared" si="2673"/>
        <v>0</v>
      </c>
      <c r="CO240" s="1242">
        <f t="shared" si="2673"/>
        <v>0</v>
      </c>
      <c r="CP240" s="1242">
        <f t="shared" si="2673"/>
        <v>0</v>
      </c>
      <c r="CQ240" s="1242">
        <f t="shared" si="2673"/>
        <v>0</v>
      </c>
      <c r="CR240" s="1243">
        <f t="shared" si="2673"/>
        <v>0</v>
      </c>
      <c r="CS240" s="1243">
        <f t="shared" si="2673"/>
        <v>0</v>
      </c>
      <c r="CT240" s="1243">
        <f t="shared" si="2673"/>
        <v>0</v>
      </c>
      <c r="CU240" s="1243">
        <f t="shared" si="2673"/>
        <v>0</v>
      </c>
      <c r="CV240" s="1243">
        <f t="shared" si="2673"/>
        <v>0</v>
      </c>
      <c r="CW240" s="1243">
        <f t="shared" si="2673"/>
        <v>0</v>
      </c>
      <c r="CX240" s="1243">
        <f t="shared" si="2673"/>
        <v>0</v>
      </c>
      <c r="CY240" s="1243">
        <f t="shared" si="2673"/>
        <v>0</v>
      </c>
      <c r="CZ240" s="1244">
        <f t="shared" si="2673"/>
        <v>0</v>
      </c>
      <c r="DA240" s="1244">
        <f t="shared" si="2673"/>
        <v>8.4999999999999995E-4</v>
      </c>
      <c r="DB240" s="1244">
        <f t="shared" si="2673"/>
        <v>8.9999999999999993E-3</v>
      </c>
      <c r="DC240" s="1244">
        <f t="shared" si="2673"/>
        <v>1.15E-3</v>
      </c>
      <c r="DD240" s="1244">
        <f t="shared" si="2673"/>
        <v>0</v>
      </c>
      <c r="DE240" s="1244">
        <f t="shared" si="2673"/>
        <v>0</v>
      </c>
      <c r="DF240" s="1244">
        <f t="shared" si="2673"/>
        <v>0</v>
      </c>
      <c r="DG240" s="1244">
        <f t="shared" si="2673"/>
        <v>0</v>
      </c>
      <c r="DH240" s="1244">
        <f t="shared" si="2673"/>
        <v>0</v>
      </c>
      <c r="DI240" s="1244">
        <f t="shared" si="2673"/>
        <v>0</v>
      </c>
      <c r="DJ240" s="1244">
        <f t="shared" si="2673"/>
        <v>0</v>
      </c>
      <c r="DK240" s="1244">
        <f t="shared" si="2673"/>
        <v>0</v>
      </c>
      <c r="DL240" s="1244">
        <f t="shared" si="2673"/>
        <v>0</v>
      </c>
      <c r="DM240" s="1244">
        <f t="shared" si="2673"/>
        <v>0</v>
      </c>
      <c r="DN240" s="933"/>
      <c r="DT240" s="739"/>
      <c r="EM240" s="898"/>
      <c r="EN240" s="898"/>
      <c r="EO240" s="898"/>
      <c r="EP240" s="898"/>
      <c r="EQ240" s="898"/>
      <c r="ER240" s="898"/>
      <c r="ES240" s="898"/>
      <c r="ET240" s="898"/>
      <c r="EU240" s="898"/>
      <c r="EV240" s="898"/>
      <c r="EW240" s="898"/>
      <c r="EX240" s="898"/>
      <c r="EY240" s="898"/>
      <c r="EZ240" s="1348" t="str">
        <f t="shared" si="2562"/>
        <v>GH Floralicious+</v>
      </c>
      <c r="FA240" s="1224">
        <f t="shared" si="2563"/>
        <v>0</v>
      </c>
      <c r="FB240" s="1224">
        <f t="shared" si="2564"/>
        <v>0.03</v>
      </c>
      <c r="FC240" s="1224">
        <f t="shared" si="2565"/>
        <v>0</v>
      </c>
      <c r="FD240" s="544">
        <f t="shared" si="2566"/>
        <v>5.2368000000000007E-3</v>
      </c>
      <c r="FE240" s="544">
        <f t="shared" si="2567"/>
        <v>0</v>
      </c>
      <c r="FF240" s="324">
        <f t="shared" si="2568"/>
        <v>6.2257499999999995E-3</v>
      </c>
      <c r="FG240" s="549">
        <f t="shared" si="2569"/>
        <v>0</v>
      </c>
      <c r="FH240" s="549">
        <f t="shared" si="2570"/>
        <v>0</v>
      </c>
      <c r="FI240" s="549">
        <f t="shared" si="2571"/>
        <v>0</v>
      </c>
      <c r="FJ240" s="549">
        <f t="shared" si="2572"/>
        <v>0</v>
      </c>
      <c r="FK240" s="549">
        <f t="shared" si="2573"/>
        <v>0</v>
      </c>
      <c r="FL240" s="549">
        <f t="shared" si="2574"/>
        <v>0</v>
      </c>
      <c r="FM240" s="549">
        <f t="shared" si="2575"/>
        <v>0</v>
      </c>
      <c r="FN240" s="549">
        <f t="shared" si="2576"/>
        <v>0</v>
      </c>
      <c r="FO240" s="1203">
        <f t="shared" si="2577"/>
        <v>0.03</v>
      </c>
      <c r="FP240" s="544">
        <f t="shared" si="2578"/>
        <v>5.2368000000000007E-3</v>
      </c>
      <c r="FQ240" s="324">
        <f t="shared" si="2579"/>
        <v>6.2257499999999995E-3</v>
      </c>
      <c r="FR240" s="548">
        <f t="shared" si="2580"/>
        <v>0</v>
      </c>
      <c r="FS240" s="548">
        <f t="shared" si="2581"/>
        <v>0</v>
      </c>
      <c r="FT240" s="548">
        <f t="shared" si="2653"/>
        <v>0</v>
      </c>
      <c r="FU240" s="548">
        <f t="shared" si="2582"/>
        <v>0</v>
      </c>
      <c r="FV240" s="928">
        <f t="shared" si="2583"/>
        <v>0</v>
      </c>
      <c r="FW240" s="928">
        <f t="shared" si="2584"/>
        <v>0</v>
      </c>
      <c r="FX240" s="928">
        <f t="shared" si="2585"/>
        <v>0</v>
      </c>
      <c r="FY240" s="928">
        <f t="shared" si="2586"/>
        <v>0</v>
      </c>
      <c r="FZ240" s="928">
        <f t="shared" si="2587"/>
        <v>0</v>
      </c>
      <c r="GA240" s="928">
        <f t="shared" si="2588"/>
        <v>0</v>
      </c>
      <c r="GB240" s="928">
        <f t="shared" si="2589"/>
        <v>0</v>
      </c>
      <c r="GC240" s="928">
        <f t="shared" si="2590"/>
        <v>0</v>
      </c>
      <c r="GD240" s="326">
        <f t="shared" si="2591"/>
        <v>0</v>
      </c>
      <c r="GE240" s="326">
        <f t="shared" si="2592"/>
        <v>1.2749999999999999E-3</v>
      </c>
      <c r="GF240" s="326">
        <f t="shared" si="2593"/>
        <v>1.3499999999999998E-2</v>
      </c>
      <c r="GG240" s="326">
        <f t="shared" si="2594"/>
        <v>1.725E-3</v>
      </c>
      <c r="GH240" s="326">
        <f t="shared" si="2595"/>
        <v>0</v>
      </c>
      <c r="GI240" s="326">
        <f t="shared" si="2596"/>
        <v>0</v>
      </c>
      <c r="GJ240" s="326">
        <f t="shared" si="2597"/>
        <v>0</v>
      </c>
      <c r="GK240" s="326">
        <f t="shared" si="2598"/>
        <v>0</v>
      </c>
      <c r="GL240" s="326">
        <f t="shared" si="2599"/>
        <v>0</v>
      </c>
      <c r="GM240" s="326">
        <f t="shared" si="2600"/>
        <v>0</v>
      </c>
      <c r="GN240" s="326">
        <f t="shared" si="2601"/>
        <v>0</v>
      </c>
      <c r="GO240" s="326">
        <f t="shared" si="2602"/>
        <v>0</v>
      </c>
      <c r="GP240" s="326">
        <f t="shared" si="2603"/>
        <v>0</v>
      </c>
      <c r="GQ240" s="326">
        <f t="shared" si="2604"/>
        <v>0</v>
      </c>
      <c r="GR240" s="899"/>
      <c r="GS240" s="899"/>
      <c r="GT240" s="899"/>
      <c r="GU240" s="899"/>
      <c r="GV240" s="899"/>
      <c r="GW240" s="899"/>
      <c r="GX240" s="899"/>
      <c r="GY240" s="899"/>
      <c r="GZ240" s="1374"/>
      <c r="HA240" s="1225">
        <f t="shared" si="2605"/>
        <v>0</v>
      </c>
      <c r="HB240" s="1225">
        <f t="shared" si="2606"/>
        <v>8.8774146288626513E-3</v>
      </c>
      <c r="HC240" s="1225">
        <f t="shared" si="2607"/>
        <v>0</v>
      </c>
      <c r="HD240" s="542">
        <f t="shared" si="2608"/>
        <v>1.5496414976142649E-3</v>
      </c>
      <c r="HE240" s="542">
        <f t="shared" si="2609"/>
        <v>0</v>
      </c>
      <c r="HF240" s="321">
        <f t="shared" si="2610"/>
        <v>1.8422854708547217E-3</v>
      </c>
      <c r="HG240" s="547">
        <f t="shared" si="2611"/>
        <v>0</v>
      </c>
      <c r="HH240" s="547">
        <f t="shared" si="2612"/>
        <v>0</v>
      </c>
      <c r="HI240" s="547">
        <f t="shared" si="2613"/>
        <v>0</v>
      </c>
      <c r="HJ240" s="547">
        <f t="shared" si="2614"/>
        <v>0</v>
      </c>
      <c r="HK240" s="547">
        <f t="shared" si="2615"/>
        <v>0</v>
      </c>
      <c r="HL240" s="547">
        <f t="shared" si="2616"/>
        <v>0</v>
      </c>
      <c r="HM240" s="547">
        <f t="shared" si="2617"/>
        <v>0</v>
      </c>
      <c r="HN240" s="547">
        <f t="shared" si="2618"/>
        <v>0</v>
      </c>
      <c r="HO240" s="1225">
        <f t="shared" si="2619"/>
        <v>0</v>
      </c>
      <c r="HP240" s="542">
        <f t="shared" si="2620"/>
        <v>0</v>
      </c>
      <c r="HQ240" s="321">
        <f t="shared" si="2621"/>
        <v>0</v>
      </c>
      <c r="HR240" s="547">
        <f t="shared" si="2622"/>
        <v>0</v>
      </c>
      <c r="HS240" s="547">
        <f t="shared" si="2623"/>
        <v>0</v>
      </c>
      <c r="HT240" s="547">
        <f t="shared" si="2624"/>
        <v>0</v>
      </c>
      <c r="HU240" s="547">
        <f t="shared" si="2625"/>
        <v>0</v>
      </c>
      <c r="HV240" s="931">
        <f t="shared" si="2626"/>
        <v>0</v>
      </c>
      <c r="HW240" s="931">
        <f t="shared" si="2627"/>
        <v>0</v>
      </c>
      <c r="HX240" s="931">
        <f t="shared" si="2628"/>
        <v>0</v>
      </c>
      <c r="HY240" s="931">
        <f t="shared" si="2629"/>
        <v>0</v>
      </c>
      <c r="HZ240" s="931">
        <f t="shared" si="2630"/>
        <v>0</v>
      </c>
      <c r="IA240" s="931">
        <f t="shared" si="2631"/>
        <v>0</v>
      </c>
      <c r="IB240" s="931">
        <f t="shared" si="2632"/>
        <v>0</v>
      </c>
      <c r="IC240" s="931">
        <f t="shared" si="2633"/>
        <v>0</v>
      </c>
      <c r="ID240" s="1226">
        <f t="shared" si="2634"/>
        <v>0</v>
      </c>
      <c r="IE240" s="1226">
        <f t="shared" si="2635"/>
        <v>3.7729012172666273E-4</v>
      </c>
      <c r="IF240" s="1226">
        <f t="shared" si="2636"/>
        <v>3.9948365829881932E-3</v>
      </c>
      <c r="IG240" s="1226">
        <f t="shared" si="2637"/>
        <v>5.104513411596025E-4</v>
      </c>
      <c r="IH240" s="1226">
        <f t="shared" si="2638"/>
        <v>0</v>
      </c>
      <c r="II240" s="1226">
        <f t="shared" si="2639"/>
        <v>0</v>
      </c>
      <c r="IJ240" s="1226">
        <f t="shared" si="2640"/>
        <v>0</v>
      </c>
      <c r="IK240" s="1226">
        <f t="shared" si="2641"/>
        <v>0</v>
      </c>
      <c r="IL240" s="1226">
        <f t="shared" si="2642"/>
        <v>0</v>
      </c>
      <c r="IM240" s="1226">
        <f t="shared" si="2643"/>
        <v>0</v>
      </c>
      <c r="IN240" s="1226">
        <f t="shared" si="2644"/>
        <v>0</v>
      </c>
      <c r="IO240" s="1226">
        <f t="shared" si="2645"/>
        <v>0</v>
      </c>
      <c r="IP240" s="1226">
        <f t="shared" si="2646"/>
        <v>0</v>
      </c>
      <c r="IQ240" s="1226">
        <f t="shared" si="2647"/>
        <v>0</v>
      </c>
      <c r="IR240" s="902"/>
      <c r="IS240" s="902"/>
      <c r="IT240" s="902"/>
      <c r="IU240" s="902"/>
      <c r="IV240" s="902"/>
      <c r="IW240" s="902"/>
      <c r="IX240" s="902"/>
      <c r="IY240" s="902"/>
      <c r="IZ240" s="1365"/>
      <c r="JA240" s="1231">
        <f t="shared" ref="JA240:KQ240" si="2674">SUM(BW240*$DP$20)</f>
        <v>0</v>
      </c>
      <c r="JB240" s="1231">
        <f t="shared" si="2674"/>
        <v>10.6</v>
      </c>
      <c r="JC240" s="1231">
        <f t="shared" si="2674"/>
        <v>0</v>
      </c>
      <c r="JD240" s="942">
        <f t="shared" si="2674"/>
        <v>4.24</v>
      </c>
      <c r="JE240" s="942">
        <f t="shared" si="2674"/>
        <v>0</v>
      </c>
      <c r="JF240" s="943">
        <f t="shared" si="2674"/>
        <v>2.65</v>
      </c>
      <c r="JG240" s="944">
        <f t="shared" si="2674"/>
        <v>0</v>
      </c>
      <c r="JH240" s="944">
        <f t="shared" si="2674"/>
        <v>0</v>
      </c>
      <c r="JI240" s="944">
        <f t="shared" si="2674"/>
        <v>0</v>
      </c>
      <c r="JJ240" s="944">
        <f t="shared" si="2674"/>
        <v>0</v>
      </c>
      <c r="JK240" s="944">
        <f t="shared" si="2674"/>
        <v>0</v>
      </c>
      <c r="JL240" s="944">
        <f t="shared" si="2674"/>
        <v>0</v>
      </c>
      <c r="JM240" s="944">
        <f t="shared" si="2674"/>
        <v>0</v>
      </c>
      <c r="JN240" s="944">
        <f t="shared" si="2674"/>
        <v>0</v>
      </c>
      <c r="JO240" s="1231">
        <f t="shared" si="2674"/>
        <v>0</v>
      </c>
      <c r="JP240" s="942">
        <f t="shared" si="2674"/>
        <v>0</v>
      </c>
      <c r="JQ240" s="943">
        <f t="shared" si="2674"/>
        <v>0</v>
      </c>
      <c r="JR240" s="944">
        <f t="shared" si="2674"/>
        <v>0</v>
      </c>
      <c r="JS240" s="944">
        <f t="shared" si="2674"/>
        <v>0</v>
      </c>
      <c r="JT240" s="944">
        <f t="shared" si="2674"/>
        <v>0</v>
      </c>
      <c r="JU240" s="944">
        <f t="shared" si="2674"/>
        <v>0</v>
      </c>
      <c r="JV240" s="945">
        <f t="shared" si="2674"/>
        <v>0</v>
      </c>
      <c r="JW240" s="945">
        <f t="shared" si="2674"/>
        <v>0</v>
      </c>
      <c r="JX240" s="945">
        <f t="shared" si="2674"/>
        <v>0</v>
      </c>
      <c r="JY240" s="945">
        <f t="shared" si="2674"/>
        <v>0</v>
      </c>
      <c r="JZ240" s="945">
        <f t="shared" si="2674"/>
        <v>0</v>
      </c>
      <c r="KA240" s="945">
        <f t="shared" si="2674"/>
        <v>0</v>
      </c>
      <c r="KB240" s="945">
        <f t="shared" si="2674"/>
        <v>0</v>
      </c>
      <c r="KC240" s="945">
        <f t="shared" si="2674"/>
        <v>0</v>
      </c>
      <c r="KD240" s="946">
        <f t="shared" si="2674"/>
        <v>0</v>
      </c>
      <c r="KE240" s="946">
        <f t="shared" si="2674"/>
        <v>0.45049999999999996</v>
      </c>
      <c r="KF240" s="946">
        <f t="shared" si="2674"/>
        <v>4.7699999999999996</v>
      </c>
      <c r="KG240" s="946">
        <f t="shared" si="2674"/>
        <v>0.60950000000000004</v>
      </c>
      <c r="KH240" s="946">
        <f t="shared" si="2674"/>
        <v>0</v>
      </c>
      <c r="KI240" s="946">
        <f t="shared" si="2674"/>
        <v>0</v>
      </c>
      <c r="KJ240" s="946">
        <f t="shared" si="2674"/>
        <v>0</v>
      </c>
      <c r="KK240" s="946">
        <f t="shared" si="2674"/>
        <v>0</v>
      </c>
      <c r="KL240" s="946">
        <f t="shared" si="2674"/>
        <v>0</v>
      </c>
      <c r="KM240" s="946">
        <f t="shared" si="2674"/>
        <v>0</v>
      </c>
      <c r="KN240" s="946">
        <f t="shared" si="2674"/>
        <v>0</v>
      </c>
      <c r="KO240" s="946">
        <f t="shared" si="2674"/>
        <v>0</v>
      </c>
      <c r="KP240" s="946">
        <f t="shared" si="2674"/>
        <v>0</v>
      </c>
      <c r="KQ240" s="946">
        <f t="shared" si="2674"/>
        <v>0</v>
      </c>
      <c r="KR240" s="898"/>
      <c r="KS240" s="898"/>
      <c r="KT240" s="898"/>
      <c r="KU240" s="898"/>
      <c r="KV240" s="898"/>
      <c r="KW240" s="898"/>
      <c r="KX240" s="898"/>
      <c r="KY240" s="898"/>
      <c r="KZ240" s="1363"/>
      <c r="LA240" s="1217">
        <f t="shared" ref="LA240:MM240" si="2675">SUM(JA240/$DO$20)</f>
        <v>0</v>
      </c>
      <c r="LB240" s="1217">
        <f t="shared" si="2675"/>
        <v>22.400676246830091</v>
      </c>
      <c r="LC240" s="1217">
        <f t="shared" si="2675"/>
        <v>0</v>
      </c>
      <c r="LD240" s="545">
        <f t="shared" si="2675"/>
        <v>8.9602704987320383</v>
      </c>
      <c r="LE240" s="545">
        <f t="shared" si="2675"/>
        <v>0</v>
      </c>
      <c r="LF240" s="329">
        <f t="shared" si="2675"/>
        <v>5.6001690617075228</v>
      </c>
      <c r="LG240" s="550">
        <f t="shared" si="2675"/>
        <v>0</v>
      </c>
      <c r="LH240" s="550">
        <f t="shared" si="2675"/>
        <v>0</v>
      </c>
      <c r="LI240" s="550">
        <f t="shared" si="2675"/>
        <v>0</v>
      </c>
      <c r="LJ240" s="550">
        <f t="shared" si="2675"/>
        <v>0</v>
      </c>
      <c r="LK240" s="550">
        <f t="shared" si="2675"/>
        <v>0</v>
      </c>
      <c r="LL240" s="550">
        <f t="shared" si="2675"/>
        <v>0</v>
      </c>
      <c r="LM240" s="550">
        <f t="shared" si="2675"/>
        <v>0</v>
      </c>
      <c r="LN240" s="550">
        <f t="shared" si="2675"/>
        <v>0</v>
      </c>
      <c r="LO240" s="1217">
        <f t="shared" si="2675"/>
        <v>0</v>
      </c>
      <c r="LP240" s="1217">
        <f t="shared" si="2675"/>
        <v>0</v>
      </c>
      <c r="LQ240" s="1217">
        <f t="shared" si="2675"/>
        <v>0</v>
      </c>
      <c r="LR240" s="550">
        <f t="shared" si="2675"/>
        <v>0</v>
      </c>
      <c r="LS240" s="550">
        <f t="shared" si="2675"/>
        <v>0</v>
      </c>
      <c r="LT240" s="550">
        <f t="shared" si="2675"/>
        <v>0</v>
      </c>
      <c r="LU240" s="550">
        <f t="shared" si="2675"/>
        <v>0</v>
      </c>
      <c r="LV240" s="932">
        <f t="shared" si="2675"/>
        <v>0</v>
      </c>
      <c r="LW240" s="932">
        <f t="shared" si="2675"/>
        <v>0</v>
      </c>
      <c r="LX240" s="932">
        <f t="shared" si="2675"/>
        <v>0</v>
      </c>
      <c r="LY240" s="932">
        <f t="shared" si="2675"/>
        <v>0</v>
      </c>
      <c r="LZ240" s="932">
        <f t="shared" si="2675"/>
        <v>0</v>
      </c>
      <c r="MA240" s="932">
        <f t="shared" si="2675"/>
        <v>0</v>
      </c>
      <c r="MB240" s="932">
        <f t="shared" si="2675"/>
        <v>0</v>
      </c>
      <c r="MC240" s="932">
        <f t="shared" si="2675"/>
        <v>0</v>
      </c>
      <c r="MD240" s="932">
        <f t="shared" si="2675"/>
        <v>0</v>
      </c>
      <c r="ME240" s="327">
        <f t="shared" si="2675"/>
        <v>0.95202874049027886</v>
      </c>
      <c r="MF240" s="327">
        <f t="shared" si="2675"/>
        <v>10.08030431107354</v>
      </c>
      <c r="MG240" s="327">
        <f t="shared" si="2675"/>
        <v>1.2880388841927304</v>
      </c>
      <c r="MH240" s="327">
        <f t="shared" si="2675"/>
        <v>0</v>
      </c>
      <c r="MI240" s="327">
        <f t="shared" si="2675"/>
        <v>0</v>
      </c>
      <c r="MJ240" s="327">
        <f t="shared" si="2675"/>
        <v>0</v>
      </c>
      <c r="MK240" s="327">
        <f t="shared" si="2675"/>
        <v>0</v>
      </c>
      <c r="ML240" s="327">
        <f t="shared" si="2675"/>
        <v>0</v>
      </c>
      <c r="MM240" s="327">
        <f t="shared" si="2675"/>
        <v>0</v>
      </c>
      <c r="MN240" s="327">
        <f t="shared" ref="MN240:MP240" si="2676">SUM(KN240/$DO$20)</f>
        <v>0</v>
      </c>
      <c r="MO240" s="327">
        <f t="shared" si="2676"/>
        <v>0</v>
      </c>
      <c r="MP240" s="327">
        <f t="shared" si="2676"/>
        <v>0</v>
      </c>
      <c r="MQ240" s="327">
        <f>SUM(KQ240/$DO$20)</f>
        <v>0</v>
      </c>
    </row>
    <row r="241" spans="1:355" s="317" customFormat="1" ht="15.75" hidden="1" customHeight="1" outlineLevel="1" thickTop="1" thickBot="1" x14ac:dyDescent="0.3">
      <c r="A241" s="381"/>
      <c r="B241" s="1913" t="s">
        <v>963</v>
      </c>
      <c r="C241" s="1914"/>
      <c r="D241" s="656"/>
      <c r="E241" s="765"/>
      <c r="F241" s="757"/>
      <c r="G241" s="629"/>
      <c r="H241" s="630"/>
      <c r="I241" s="631"/>
      <c r="J241" s="820"/>
      <c r="K241" s="757"/>
      <c r="L241" s="878"/>
      <c r="M241" s="813"/>
      <c r="N241" s="814"/>
      <c r="O241" s="1537"/>
      <c r="P241" s="815"/>
      <c r="Q241" s="813"/>
      <c r="R241" s="814"/>
      <c r="S241" s="1537"/>
      <c r="T241" s="815"/>
      <c r="U241" s="813"/>
      <c r="V241" s="814"/>
      <c r="W241" s="1537"/>
      <c r="X241" s="815"/>
      <c r="Y241" s="813"/>
      <c r="Z241" s="814"/>
      <c r="AA241" s="1537"/>
      <c r="AB241" s="815"/>
      <c r="AC241" s="813"/>
      <c r="AD241" s="814"/>
      <c r="AE241" s="1537"/>
      <c r="AF241" s="815"/>
      <c r="AG241" s="813"/>
      <c r="AH241" s="814"/>
      <c r="AI241" s="1537"/>
      <c r="AJ241" s="815"/>
      <c r="AK241" s="813"/>
      <c r="AL241" s="814"/>
      <c r="AM241" s="1537"/>
      <c r="AN241" s="815"/>
      <c r="AO241" s="813"/>
      <c r="AP241" s="814"/>
      <c r="AQ241" s="1537"/>
      <c r="AR241" s="815"/>
      <c r="AS241" s="813"/>
      <c r="AT241" s="814"/>
      <c r="AU241" s="1537"/>
      <c r="AV241" s="815"/>
      <c r="AW241" s="813"/>
      <c r="AX241" s="814"/>
      <c r="AY241" s="1537"/>
      <c r="AZ241" s="815"/>
      <c r="BA241" s="813"/>
      <c r="BB241" s="816"/>
      <c r="BC241" s="757"/>
      <c r="BD241" s="815"/>
      <c r="BE241" s="813"/>
      <c r="BF241" s="757"/>
      <c r="BG241" s="815"/>
      <c r="BH241" s="815"/>
      <c r="BI241" s="815"/>
      <c r="BJ241" s="815"/>
      <c r="BK241" s="816"/>
      <c r="BL241" s="1584"/>
      <c r="BM241" s="1585"/>
      <c r="BN241" s="1586"/>
      <c r="BO241" s="1586"/>
      <c r="BP241" s="1587"/>
      <c r="BQ241" s="1484"/>
      <c r="BR241" s="734">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692">
        <f t="shared" si="2651"/>
        <v>0</v>
      </c>
      <c r="BT241" s="693">
        <f>AN231</f>
        <v>0</v>
      </c>
      <c r="BU241" s="1146" t="str">
        <f>$BU$21</f>
        <v>GH Diamond Nectar</v>
      </c>
      <c r="BV241" s="1160" t="str">
        <f>$BV$21</f>
        <v>Flavor</v>
      </c>
      <c r="BW241" s="1239">
        <f>BW$21</f>
        <v>0</v>
      </c>
      <c r="BX241" s="1239">
        <f t="shared" ref="BX241:DM241" si="2677">BX$21</f>
        <v>0</v>
      </c>
      <c r="BY241" s="1239">
        <f t="shared" si="2677"/>
        <v>0</v>
      </c>
      <c r="BZ241" s="1240">
        <f t="shared" si="2677"/>
        <v>0.01</v>
      </c>
      <c r="CA241" s="1240">
        <f t="shared" si="2677"/>
        <v>0</v>
      </c>
      <c r="CB241" s="1241">
        <f t="shared" si="2677"/>
        <v>0.01</v>
      </c>
      <c r="CC241" s="1242">
        <f t="shared" si="2677"/>
        <v>0</v>
      </c>
      <c r="CD241" s="1242">
        <f t="shared" si="2677"/>
        <v>0</v>
      </c>
      <c r="CE241" s="1242">
        <f t="shared" si="2677"/>
        <v>0</v>
      </c>
      <c r="CF241" s="1242">
        <f t="shared" si="2677"/>
        <v>0</v>
      </c>
      <c r="CG241" s="1242">
        <f t="shared" si="2677"/>
        <v>0</v>
      </c>
      <c r="CH241" s="1242">
        <f t="shared" si="2677"/>
        <v>0</v>
      </c>
      <c r="CI241" s="1242">
        <f t="shared" si="2677"/>
        <v>0</v>
      </c>
      <c r="CJ241" s="1242">
        <f t="shared" si="2677"/>
        <v>0</v>
      </c>
      <c r="CK241" s="1239">
        <f t="shared" si="2677"/>
        <v>0</v>
      </c>
      <c r="CL241" s="1240">
        <f t="shared" si="2677"/>
        <v>0</v>
      </c>
      <c r="CM241" s="1241">
        <f t="shared" si="2677"/>
        <v>0</v>
      </c>
      <c r="CN241" s="1242">
        <f t="shared" si="2677"/>
        <v>0</v>
      </c>
      <c r="CO241" s="1242">
        <f t="shared" si="2677"/>
        <v>0</v>
      </c>
      <c r="CP241" s="1242">
        <f t="shared" si="2677"/>
        <v>0</v>
      </c>
      <c r="CQ241" s="1242">
        <f t="shared" si="2677"/>
        <v>0</v>
      </c>
      <c r="CR241" s="1243">
        <f t="shared" si="2677"/>
        <v>0</v>
      </c>
      <c r="CS241" s="1243">
        <f t="shared" si="2677"/>
        <v>0</v>
      </c>
      <c r="CT241" s="1243">
        <f t="shared" si="2677"/>
        <v>0</v>
      </c>
      <c r="CU241" s="1243">
        <f t="shared" si="2677"/>
        <v>0</v>
      </c>
      <c r="CV241" s="1243">
        <f t="shared" si="2677"/>
        <v>0</v>
      </c>
      <c r="CW241" s="1243">
        <f t="shared" si="2677"/>
        <v>0</v>
      </c>
      <c r="CX241" s="1243">
        <f t="shared" si="2677"/>
        <v>0</v>
      </c>
      <c r="CY241" s="1243">
        <f t="shared" si="2677"/>
        <v>0</v>
      </c>
      <c r="CZ241" s="1244">
        <f t="shared" si="2677"/>
        <v>0</v>
      </c>
      <c r="DA241" s="1244">
        <f t="shared" si="2677"/>
        <v>5.0000000000000001E-4</v>
      </c>
      <c r="DB241" s="1244">
        <f t="shared" si="2677"/>
        <v>9.0000000000000006E-5</v>
      </c>
      <c r="DC241" s="1244">
        <f t="shared" si="2677"/>
        <v>0</v>
      </c>
      <c r="DD241" s="1244">
        <f t="shared" si="2677"/>
        <v>0</v>
      </c>
      <c r="DE241" s="1244">
        <f t="shared" si="2677"/>
        <v>0</v>
      </c>
      <c r="DF241" s="1244">
        <f t="shared" si="2677"/>
        <v>0</v>
      </c>
      <c r="DG241" s="1244">
        <f t="shared" si="2677"/>
        <v>0</v>
      </c>
      <c r="DH241" s="1244">
        <f t="shared" si="2677"/>
        <v>0</v>
      </c>
      <c r="DI241" s="1244">
        <f t="shared" si="2677"/>
        <v>0</v>
      </c>
      <c r="DJ241" s="1244">
        <f t="shared" si="2677"/>
        <v>0</v>
      </c>
      <c r="DK241" s="1244">
        <f t="shared" si="2677"/>
        <v>0</v>
      </c>
      <c r="DL241" s="1244">
        <f t="shared" si="2677"/>
        <v>0</v>
      </c>
      <c r="DM241" s="1244">
        <f t="shared" si="2677"/>
        <v>0</v>
      </c>
      <c r="DN241" s="933"/>
      <c r="DT241" s="739"/>
      <c r="EM241" s="898"/>
      <c r="EN241" s="898"/>
      <c r="EO241" s="898"/>
      <c r="EP241" s="898"/>
      <c r="EQ241" s="898"/>
      <c r="ER241" s="898"/>
      <c r="ES241" s="898"/>
      <c r="ET241" s="898"/>
      <c r="EU241" s="898"/>
      <c r="EV241" s="898"/>
      <c r="EW241" s="898"/>
      <c r="EX241" s="898"/>
      <c r="EY241" s="898"/>
      <c r="EZ241" s="1348" t="str">
        <f t="shared" si="2562"/>
        <v>GH Diamond Nectar</v>
      </c>
      <c r="FA241" s="1224">
        <f t="shared" si="2563"/>
        <v>0</v>
      </c>
      <c r="FB241" s="1224">
        <f t="shared" si="2564"/>
        <v>0</v>
      </c>
      <c r="FC241" s="1224">
        <f t="shared" si="2565"/>
        <v>0</v>
      </c>
      <c r="FD241" s="544">
        <f t="shared" si="2566"/>
        <v>0</v>
      </c>
      <c r="FE241" s="544">
        <f t="shared" si="2567"/>
        <v>0</v>
      </c>
      <c r="FF241" s="324">
        <f t="shared" si="2568"/>
        <v>0</v>
      </c>
      <c r="FG241" s="549">
        <f t="shared" si="2569"/>
        <v>0</v>
      </c>
      <c r="FH241" s="549">
        <f t="shared" si="2570"/>
        <v>0</v>
      </c>
      <c r="FI241" s="549">
        <f t="shared" si="2571"/>
        <v>0</v>
      </c>
      <c r="FJ241" s="549">
        <f t="shared" si="2572"/>
        <v>0</v>
      </c>
      <c r="FK241" s="549">
        <f t="shared" si="2573"/>
        <v>0</v>
      </c>
      <c r="FL241" s="549">
        <f t="shared" si="2574"/>
        <v>0</v>
      </c>
      <c r="FM241" s="549">
        <f t="shared" si="2575"/>
        <v>0</v>
      </c>
      <c r="FN241" s="549">
        <f t="shared" si="2576"/>
        <v>0</v>
      </c>
      <c r="FO241" s="1203">
        <f t="shared" si="2577"/>
        <v>0</v>
      </c>
      <c r="FP241" s="544">
        <f t="shared" si="2578"/>
        <v>0</v>
      </c>
      <c r="FQ241" s="324">
        <f t="shared" si="2579"/>
        <v>0</v>
      </c>
      <c r="FR241" s="548">
        <f t="shared" si="2580"/>
        <v>0</v>
      </c>
      <c r="FS241" s="548">
        <f t="shared" si="2581"/>
        <v>0</v>
      </c>
      <c r="FT241" s="548">
        <f t="shared" si="2653"/>
        <v>0</v>
      </c>
      <c r="FU241" s="548">
        <f t="shared" si="2582"/>
        <v>0</v>
      </c>
      <c r="FV241" s="928">
        <f t="shared" si="2583"/>
        <v>0</v>
      </c>
      <c r="FW241" s="928">
        <f t="shared" si="2584"/>
        <v>0</v>
      </c>
      <c r="FX241" s="928">
        <f t="shared" si="2585"/>
        <v>0</v>
      </c>
      <c r="FY241" s="928">
        <f t="shared" si="2586"/>
        <v>0</v>
      </c>
      <c r="FZ241" s="928">
        <f t="shared" si="2587"/>
        <v>0</v>
      </c>
      <c r="GA241" s="928">
        <f t="shared" si="2588"/>
        <v>0</v>
      </c>
      <c r="GB241" s="928">
        <f t="shared" si="2589"/>
        <v>0</v>
      </c>
      <c r="GC241" s="928">
        <f t="shared" si="2590"/>
        <v>0</v>
      </c>
      <c r="GD241" s="326">
        <f t="shared" si="2591"/>
        <v>0</v>
      </c>
      <c r="GE241" s="326">
        <f t="shared" si="2592"/>
        <v>0</v>
      </c>
      <c r="GF241" s="326">
        <f t="shared" si="2593"/>
        <v>0</v>
      </c>
      <c r="GG241" s="326">
        <f t="shared" si="2594"/>
        <v>0</v>
      </c>
      <c r="GH241" s="326">
        <f t="shared" si="2595"/>
        <v>0</v>
      </c>
      <c r="GI241" s="326">
        <f t="shared" si="2596"/>
        <v>0</v>
      </c>
      <c r="GJ241" s="326">
        <f t="shared" si="2597"/>
        <v>0</v>
      </c>
      <c r="GK241" s="326">
        <f t="shared" si="2598"/>
        <v>0</v>
      </c>
      <c r="GL241" s="326">
        <f t="shared" si="2599"/>
        <v>0</v>
      </c>
      <c r="GM241" s="326">
        <f t="shared" si="2600"/>
        <v>0</v>
      </c>
      <c r="GN241" s="326">
        <f t="shared" si="2601"/>
        <v>0</v>
      </c>
      <c r="GO241" s="326">
        <f t="shared" si="2602"/>
        <v>0</v>
      </c>
      <c r="GP241" s="326">
        <f t="shared" si="2603"/>
        <v>0</v>
      </c>
      <c r="GQ241" s="326">
        <f t="shared" si="2604"/>
        <v>0</v>
      </c>
      <c r="GR241" s="899"/>
      <c r="GS241" s="899"/>
      <c r="GT241" s="899"/>
      <c r="GU241" s="899"/>
      <c r="GV241" s="899"/>
      <c r="GW241" s="899"/>
      <c r="GX241" s="899"/>
      <c r="GY241" s="899"/>
      <c r="GZ241" s="1374"/>
      <c r="HA241" s="1225">
        <f t="shared" si="2605"/>
        <v>0</v>
      </c>
      <c r="HB241" s="1225">
        <f t="shared" si="2606"/>
        <v>0</v>
      </c>
      <c r="HC241" s="1225">
        <f t="shared" si="2607"/>
        <v>0</v>
      </c>
      <c r="HD241" s="542">
        <f t="shared" si="2608"/>
        <v>0</v>
      </c>
      <c r="HE241" s="542">
        <f t="shared" si="2609"/>
        <v>0</v>
      </c>
      <c r="HF241" s="321">
        <f t="shared" si="2610"/>
        <v>0</v>
      </c>
      <c r="HG241" s="547">
        <f t="shared" si="2611"/>
        <v>0</v>
      </c>
      <c r="HH241" s="547">
        <f t="shared" si="2612"/>
        <v>0</v>
      </c>
      <c r="HI241" s="547">
        <f t="shared" si="2613"/>
        <v>0</v>
      </c>
      <c r="HJ241" s="547">
        <f t="shared" si="2614"/>
        <v>0</v>
      </c>
      <c r="HK241" s="547">
        <f t="shared" si="2615"/>
        <v>0</v>
      </c>
      <c r="HL241" s="547">
        <f t="shared" si="2616"/>
        <v>0</v>
      </c>
      <c r="HM241" s="547">
        <f t="shared" si="2617"/>
        <v>0</v>
      </c>
      <c r="HN241" s="547">
        <f t="shared" si="2618"/>
        <v>0</v>
      </c>
      <c r="HO241" s="1225">
        <f t="shared" si="2619"/>
        <v>0</v>
      </c>
      <c r="HP241" s="542">
        <f t="shared" si="2620"/>
        <v>0</v>
      </c>
      <c r="HQ241" s="321">
        <f t="shared" si="2621"/>
        <v>0</v>
      </c>
      <c r="HR241" s="547">
        <f t="shared" si="2622"/>
        <v>0</v>
      </c>
      <c r="HS241" s="547">
        <f t="shared" si="2623"/>
        <v>0</v>
      </c>
      <c r="HT241" s="547">
        <f t="shared" si="2624"/>
        <v>0</v>
      </c>
      <c r="HU241" s="547">
        <f t="shared" si="2625"/>
        <v>0</v>
      </c>
      <c r="HV241" s="931">
        <f t="shared" si="2626"/>
        <v>0</v>
      </c>
      <c r="HW241" s="931">
        <f t="shared" si="2627"/>
        <v>0</v>
      </c>
      <c r="HX241" s="931">
        <f t="shared" si="2628"/>
        <v>0</v>
      </c>
      <c r="HY241" s="931">
        <f t="shared" si="2629"/>
        <v>0</v>
      </c>
      <c r="HZ241" s="931">
        <f t="shared" si="2630"/>
        <v>0</v>
      </c>
      <c r="IA241" s="931">
        <f t="shared" si="2631"/>
        <v>0</v>
      </c>
      <c r="IB241" s="931">
        <f t="shared" si="2632"/>
        <v>0</v>
      </c>
      <c r="IC241" s="931">
        <f t="shared" si="2633"/>
        <v>0</v>
      </c>
      <c r="ID241" s="1226">
        <f t="shared" si="2634"/>
        <v>0</v>
      </c>
      <c r="IE241" s="1226">
        <f t="shared" si="2635"/>
        <v>0</v>
      </c>
      <c r="IF241" s="1226">
        <f t="shared" si="2636"/>
        <v>0</v>
      </c>
      <c r="IG241" s="1226">
        <f t="shared" si="2637"/>
        <v>0</v>
      </c>
      <c r="IH241" s="1226">
        <f t="shared" si="2638"/>
        <v>0</v>
      </c>
      <c r="II241" s="1226">
        <f t="shared" si="2639"/>
        <v>0</v>
      </c>
      <c r="IJ241" s="1226">
        <f t="shared" si="2640"/>
        <v>0</v>
      </c>
      <c r="IK241" s="1226">
        <f t="shared" si="2641"/>
        <v>0</v>
      </c>
      <c r="IL241" s="1226">
        <f t="shared" si="2642"/>
        <v>0</v>
      </c>
      <c r="IM241" s="1226">
        <f t="shared" si="2643"/>
        <v>0</v>
      </c>
      <c r="IN241" s="1226">
        <f t="shared" si="2644"/>
        <v>0</v>
      </c>
      <c r="IO241" s="1226">
        <f t="shared" si="2645"/>
        <v>0</v>
      </c>
      <c r="IP241" s="1226">
        <f t="shared" si="2646"/>
        <v>0</v>
      </c>
      <c r="IQ241" s="1226">
        <f t="shared" si="2647"/>
        <v>0</v>
      </c>
      <c r="IR241" s="902"/>
      <c r="IS241" s="902"/>
      <c r="IT241" s="902"/>
      <c r="IU241" s="902"/>
      <c r="IV241" s="902"/>
      <c r="IW241" s="902"/>
      <c r="IX241" s="902"/>
      <c r="IY241" s="902"/>
      <c r="IZ241" s="1365"/>
      <c r="JA241" s="1231">
        <f t="shared" ref="JA241:KQ241" si="2678">SUM(BW241*$DP$21)</f>
        <v>0</v>
      </c>
      <c r="JB241" s="1231">
        <f t="shared" si="2678"/>
        <v>0</v>
      </c>
      <c r="JC241" s="1231">
        <f t="shared" si="2678"/>
        <v>0</v>
      </c>
      <c r="JD241" s="942">
        <f t="shared" si="2678"/>
        <v>38</v>
      </c>
      <c r="JE241" s="942">
        <f t="shared" si="2678"/>
        <v>0</v>
      </c>
      <c r="JF241" s="943">
        <f t="shared" si="2678"/>
        <v>38</v>
      </c>
      <c r="JG241" s="944">
        <f t="shared" si="2678"/>
        <v>0</v>
      </c>
      <c r="JH241" s="944">
        <f t="shared" si="2678"/>
        <v>0</v>
      </c>
      <c r="JI241" s="944">
        <f t="shared" si="2678"/>
        <v>0</v>
      </c>
      <c r="JJ241" s="944">
        <f t="shared" si="2678"/>
        <v>0</v>
      </c>
      <c r="JK241" s="944">
        <f t="shared" si="2678"/>
        <v>0</v>
      </c>
      <c r="JL241" s="944">
        <f t="shared" si="2678"/>
        <v>0</v>
      </c>
      <c r="JM241" s="944">
        <f t="shared" si="2678"/>
        <v>0</v>
      </c>
      <c r="JN241" s="944">
        <f t="shared" si="2678"/>
        <v>0</v>
      </c>
      <c r="JO241" s="1231">
        <f t="shared" si="2678"/>
        <v>0</v>
      </c>
      <c r="JP241" s="942">
        <f t="shared" si="2678"/>
        <v>0</v>
      </c>
      <c r="JQ241" s="943">
        <f t="shared" si="2678"/>
        <v>0</v>
      </c>
      <c r="JR241" s="944">
        <f t="shared" si="2678"/>
        <v>0</v>
      </c>
      <c r="JS241" s="944">
        <f t="shared" si="2678"/>
        <v>0</v>
      </c>
      <c r="JT241" s="944">
        <f t="shared" si="2678"/>
        <v>0</v>
      </c>
      <c r="JU241" s="944">
        <f t="shared" si="2678"/>
        <v>0</v>
      </c>
      <c r="JV241" s="945">
        <f t="shared" si="2678"/>
        <v>0</v>
      </c>
      <c r="JW241" s="945">
        <f t="shared" si="2678"/>
        <v>0</v>
      </c>
      <c r="JX241" s="945">
        <f t="shared" si="2678"/>
        <v>0</v>
      </c>
      <c r="JY241" s="945">
        <f t="shared" si="2678"/>
        <v>0</v>
      </c>
      <c r="JZ241" s="945">
        <f t="shared" si="2678"/>
        <v>0</v>
      </c>
      <c r="KA241" s="945">
        <f t="shared" si="2678"/>
        <v>0</v>
      </c>
      <c r="KB241" s="945">
        <f t="shared" si="2678"/>
        <v>0</v>
      </c>
      <c r="KC241" s="945">
        <f t="shared" si="2678"/>
        <v>0</v>
      </c>
      <c r="KD241" s="946">
        <f t="shared" si="2678"/>
        <v>0</v>
      </c>
      <c r="KE241" s="946">
        <f t="shared" si="2678"/>
        <v>1.9000000000000001</v>
      </c>
      <c r="KF241" s="946">
        <f t="shared" si="2678"/>
        <v>0.34200000000000003</v>
      </c>
      <c r="KG241" s="946">
        <f t="shared" si="2678"/>
        <v>0</v>
      </c>
      <c r="KH241" s="946">
        <f t="shared" si="2678"/>
        <v>0</v>
      </c>
      <c r="KI241" s="946">
        <f t="shared" si="2678"/>
        <v>0</v>
      </c>
      <c r="KJ241" s="946">
        <f t="shared" si="2678"/>
        <v>0</v>
      </c>
      <c r="KK241" s="946">
        <f t="shared" si="2678"/>
        <v>0</v>
      </c>
      <c r="KL241" s="946">
        <f t="shared" si="2678"/>
        <v>0</v>
      </c>
      <c r="KM241" s="946">
        <f t="shared" si="2678"/>
        <v>0</v>
      </c>
      <c r="KN241" s="946">
        <f t="shared" si="2678"/>
        <v>0</v>
      </c>
      <c r="KO241" s="946">
        <f t="shared" si="2678"/>
        <v>0</v>
      </c>
      <c r="KP241" s="946">
        <f t="shared" si="2678"/>
        <v>0</v>
      </c>
      <c r="KQ241" s="946">
        <f t="shared" si="2678"/>
        <v>0</v>
      </c>
      <c r="KR241" s="898"/>
      <c r="KS241" s="898"/>
      <c r="KT241" s="898"/>
      <c r="KU241" s="898"/>
      <c r="KV241" s="898"/>
      <c r="KW241" s="898"/>
      <c r="KX241" s="898"/>
      <c r="KY241" s="898"/>
      <c r="KZ241" s="1363"/>
      <c r="LA241" s="1217">
        <f t="shared" ref="LA241:MM241" si="2679">SUM(JA241/$DO$21)</f>
        <v>0</v>
      </c>
      <c r="LB241" s="1217">
        <f t="shared" si="2679"/>
        <v>0</v>
      </c>
      <c r="LC241" s="1217">
        <f t="shared" si="2679"/>
        <v>0</v>
      </c>
      <c r="LD241" s="545">
        <f t="shared" si="2679"/>
        <v>10.039630118890356</v>
      </c>
      <c r="LE241" s="545">
        <f t="shared" si="2679"/>
        <v>0</v>
      </c>
      <c r="LF241" s="329">
        <f t="shared" si="2679"/>
        <v>10.039630118890356</v>
      </c>
      <c r="LG241" s="550">
        <f t="shared" si="2679"/>
        <v>0</v>
      </c>
      <c r="LH241" s="550">
        <f t="shared" si="2679"/>
        <v>0</v>
      </c>
      <c r="LI241" s="550">
        <f t="shared" si="2679"/>
        <v>0</v>
      </c>
      <c r="LJ241" s="550">
        <f t="shared" si="2679"/>
        <v>0</v>
      </c>
      <c r="LK241" s="550">
        <f t="shared" si="2679"/>
        <v>0</v>
      </c>
      <c r="LL241" s="550">
        <f t="shared" si="2679"/>
        <v>0</v>
      </c>
      <c r="LM241" s="550">
        <f t="shared" si="2679"/>
        <v>0</v>
      </c>
      <c r="LN241" s="550">
        <f t="shared" si="2679"/>
        <v>0</v>
      </c>
      <c r="LO241" s="1217">
        <f t="shared" si="2679"/>
        <v>0</v>
      </c>
      <c r="LP241" s="1217">
        <f t="shared" si="2679"/>
        <v>0</v>
      </c>
      <c r="LQ241" s="1217">
        <f t="shared" si="2679"/>
        <v>0</v>
      </c>
      <c r="LR241" s="550">
        <f t="shared" si="2679"/>
        <v>0</v>
      </c>
      <c r="LS241" s="550">
        <f t="shared" si="2679"/>
        <v>0</v>
      </c>
      <c r="LT241" s="550">
        <f t="shared" si="2679"/>
        <v>0</v>
      </c>
      <c r="LU241" s="550">
        <f t="shared" si="2679"/>
        <v>0</v>
      </c>
      <c r="LV241" s="932">
        <f t="shared" si="2679"/>
        <v>0</v>
      </c>
      <c r="LW241" s="932">
        <f t="shared" si="2679"/>
        <v>0</v>
      </c>
      <c r="LX241" s="932">
        <f t="shared" si="2679"/>
        <v>0</v>
      </c>
      <c r="LY241" s="932">
        <f t="shared" si="2679"/>
        <v>0</v>
      </c>
      <c r="LZ241" s="932">
        <f t="shared" si="2679"/>
        <v>0</v>
      </c>
      <c r="MA241" s="932">
        <f t="shared" si="2679"/>
        <v>0</v>
      </c>
      <c r="MB241" s="932">
        <f t="shared" si="2679"/>
        <v>0</v>
      </c>
      <c r="MC241" s="932">
        <f t="shared" si="2679"/>
        <v>0</v>
      </c>
      <c r="MD241" s="932">
        <f t="shared" si="2679"/>
        <v>0</v>
      </c>
      <c r="ME241" s="327">
        <f t="shared" si="2679"/>
        <v>0.50198150594451785</v>
      </c>
      <c r="MF241" s="327">
        <f t="shared" si="2679"/>
        <v>9.0356671070013217E-2</v>
      </c>
      <c r="MG241" s="327">
        <f t="shared" si="2679"/>
        <v>0</v>
      </c>
      <c r="MH241" s="327">
        <f t="shared" si="2679"/>
        <v>0</v>
      </c>
      <c r="MI241" s="327">
        <f t="shared" si="2679"/>
        <v>0</v>
      </c>
      <c r="MJ241" s="327">
        <f t="shared" si="2679"/>
        <v>0</v>
      </c>
      <c r="MK241" s="327">
        <f t="shared" si="2679"/>
        <v>0</v>
      </c>
      <c r="ML241" s="327">
        <f t="shared" si="2679"/>
        <v>0</v>
      </c>
      <c r="MM241" s="327">
        <f t="shared" si="2679"/>
        <v>0</v>
      </c>
      <c r="MN241" s="327">
        <f t="shared" ref="MN241:MP241" si="2680">SUM(KN241/$DO$21)</f>
        <v>0</v>
      </c>
      <c r="MO241" s="327">
        <f t="shared" si="2680"/>
        <v>0</v>
      </c>
      <c r="MP241" s="327">
        <f t="shared" si="2680"/>
        <v>0</v>
      </c>
      <c r="MQ241" s="327">
        <f>SUM(KQ241/$DO$21)</f>
        <v>0</v>
      </c>
    </row>
    <row r="242" spans="1:355" s="317" customFormat="1" ht="15.75" hidden="1" customHeight="1" outlineLevel="1" thickTop="1" thickBot="1" x14ac:dyDescent="0.3">
      <c r="A242" s="381"/>
      <c r="B242" s="1915" t="s">
        <v>964</v>
      </c>
      <c r="C242" s="1916"/>
      <c r="D242" s="655"/>
      <c r="E242" s="766"/>
      <c r="F242" s="757"/>
      <c r="G242" s="632"/>
      <c r="H242" s="633"/>
      <c r="I242" s="634"/>
      <c r="J242" s="820"/>
      <c r="K242" s="757"/>
      <c r="L242" s="878"/>
      <c r="M242" s="813"/>
      <c r="N242" s="814"/>
      <c r="O242" s="1537"/>
      <c r="P242" s="815"/>
      <c r="Q242" s="813"/>
      <c r="R242" s="814"/>
      <c r="S242" s="1537"/>
      <c r="T242" s="815"/>
      <c r="U242" s="813"/>
      <c r="V242" s="814"/>
      <c r="W242" s="1537"/>
      <c r="X242" s="815"/>
      <c r="Y242" s="813"/>
      <c r="Z242" s="814"/>
      <c r="AA242" s="1537"/>
      <c r="AB242" s="815"/>
      <c r="AC242" s="813"/>
      <c r="AD242" s="814"/>
      <c r="AE242" s="1537"/>
      <c r="AF242" s="815"/>
      <c r="AG242" s="813"/>
      <c r="AH242" s="814"/>
      <c r="AI242" s="1537"/>
      <c r="AJ242" s="815"/>
      <c r="AK242" s="813"/>
      <c r="AL242" s="814"/>
      <c r="AM242" s="1537"/>
      <c r="AN242" s="815"/>
      <c r="AO242" s="813"/>
      <c r="AP242" s="814"/>
      <c r="AQ242" s="1537"/>
      <c r="AR242" s="815"/>
      <c r="AS242" s="813"/>
      <c r="AT242" s="814"/>
      <c r="AU242" s="1537"/>
      <c r="AV242" s="815"/>
      <c r="AW242" s="813"/>
      <c r="AX242" s="814"/>
      <c r="AY242" s="1537"/>
      <c r="AZ242" s="815"/>
      <c r="BA242" s="813"/>
      <c r="BB242" s="816"/>
      <c r="BC242" s="757"/>
      <c r="BD242" s="815"/>
      <c r="BE242" s="813"/>
      <c r="BF242" s="757"/>
      <c r="BG242" s="815"/>
      <c r="BH242" s="815"/>
      <c r="BI242" s="815"/>
      <c r="BJ242" s="815"/>
      <c r="BK242" s="816"/>
      <c r="BL242" s="1586"/>
      <c r="BM242" s="1585"/>
      <c r="BN242" s="1586"/>
      <c r="BO242" s="1586"/>
      <c r="BP242" s="1587"/>
      <c r="BQ242" s="1484"/>
      <c r="BR242" s="734">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692">
        <f t="shared" si="2651"/>
        <v>0</v>
      </c>
      <c r="BT242" s="693">
        <f>AR231</f>
        <v>0</v>
      </c>
      <c r="BU242" s="1146">
        <f>$BU$22</f>
        <v>0</v>
      </c>
      <c r="BV242" s="694">
        <f>$BV$22</f>
        <v>0</v>
      </c>
      <c r="BW242" s="1239">
        <f>BW$22</f>
        <v>0</v>
      </c>
      <c r="BX242" s="1239">
        <f t="shared" ref="BX242:DM242" si="2681">BX$22</f>
        <v>0</v>
      </c>
      <c r="BY242" s="1239">
        <f t="shared" si="2681"/>
        <v>0</v>
      </c>
      <c r="BZ242" s="1240">
        <f t="shared" si="2681"/>
        <v>0</v>
      </c>
      <c r="CA242" s="1240">
        <f t="shared" si="2681"/>
        <v>0</v>
      </c>
      <c r="CB242" s="1241">
        <f t="shared" si="2681"/>
        <v>0</v>
      </c>
      <c r="CC242" s="1242">
        <f t="shared" si="2681"/>
        <v>0</v>
      </c>
      <c r="CD242" s="1242">
        <f t="shared" si="2681"/>
        <v>0</v>
      </c>
      <c r="CE242" s="1242">
        <f t="shared" si="2681"/>
        <v>0</v>
      </c>
      <c r="CF242" s="1242">
        <f t="shared" si="2681"/>
        <v>0</v>
      </c>
      <c r="CG242" s="1242">
        <f t="shared" si="2681"/>
        <v>0</v>
      </c>
      <c r="CH242" s="1242">
        <f t="shared" si="2681"/>
        <v>0</v>
      </c>
      <c r="CI242" s="1242">
        <f t="shared" si="2681"/>
        <v>0</v>
      </c>
      <c r="CJ242" s="1242">
        <f t="shared" si="2681"/>
        <v>0</v>
      </c>
      <c r="CK242" s="1239">
        <f t="shared" si="2681"/>
        <v>0</v>
      </c>
      <c r="CL242" s="1240">
        <f t="shared" si="2681"/>
        <v>0</v>
      </c>
      <c r="CM242" s="1241">
        <f t="shared" si="2681"/>
        <v>0</v>
      </c>
      <c r="CN242" s="1242">
        <f t="shared" si="2681"/>
        <v>0</v>
      </c>
      <c r="CO242" s="1242">
        <f t="shared" si="2681"/>
        <v>0</v>
      </c>
      <c r="CP242" s="1242">
        <f t="shared" si="2681"/>
        <v>0</v>
      </c>
      <c r="CQ242" s="1242">
        <f t="shared" si="2681"/>
        <v>0</v>
      </c>
      <c r="CR242" s="1243">
        <f t="shared" si="2681"/>
        <v>0</v>
      </c>
      <c r="CS242" s="1243">
        <f t="shared" si="2681"/>
        <v>0</v>
      </c>
      <c r="CT242" s="1243">
        <f t="shared" si="2681"/>
        <v>0</v>
      </c>
      <c r="CU242" s="1243">
        <f t="shared" si="2681"/>
        <v>0</v>
      </c>
      <c r="CV242" s="1243">
        <f t="shared" si="2681"/>
        <v>0</v>
      </c>
      <c r="CW242" s="1243">
        <f t="shared" si="2681"/>
        <v>0</v>
      </c>
      <c r="CX242" s="1243">
        <f t="shared" si="2681"/>
        <v>0</v>
      </c>
      <c r="CY242" s="1243">
        <f t="shared" si="2681"/>
        <v>0</v>
      </c>
      <c r="CZ242" s="1244">
        <f t="shared" si="2681"/>
        <v>0</v>
      </c>
      <c r="DA242" s="1244">
        <f t="shared" si="2681"/>
        <v>0</v>
      </c>
      <c r="DB242" s="1244">
        <f t="shared" si="2681"/>
        <v>0</v>
      </c>
      <c r="DC242" s="1244">
        <f t="shared" si="2681"/>
        <v>0</v>
      </c>
      <c r="DD242" s="1244">
        <f t="shared" si="2681"/>
        <v>0</v>
      </c>
      <c r="DE242" s="1244">
        <f t="shared" si="2681"/>
        <v>0</v>
      </c>
      <c r="DF242" s="1244">
        <f t="shared" si="2681"/>
        <v>0</v>
      </c>
      <c r="DG242" s="1244">
        <f t="shared" si="2681"/>
        <v>0</v>
      </c>
      <c r="DH242" s="1244">
        <f t="shared" si="2681"/>
        <v>0</v>
      </c>
      <c r="DI242" s="1244">
        <f t="shared" si="2681"/>
        <v>0</v>
      </c>
      <c r="DJ242" s="1244">
        <f t="shared" si="2681"/>
        <v>0</v>
      </c>
      <c r="DK242" s="1244">
        <f t="shared" si="2681"/>
        <v>0</v>
      </c>
      <c r="DL242" s="1244">
        <f t="shared" si="2681"/>
        <v>0</v>
      </c>
      <c r="DM242" s="1244">
        <f t="shared" si="2681"/>
        <v>0</v>
      </c>
      <c r="DN242" s="933"/>
      <c r="DT242" s="739"/>
      <c r="EM242" s="898"/>
      <c r="EN242" s="898"/>
      <c r="EO242" s="898"/>
      <c r="EP242" s="898"/>
      <c r="EQ242" s="898"/>
      <c r="ER242" s="898"/>
      <c r="ES242" s="898"/>
      <c r="ET242" s="898"/>
      <c r="EU242" s="898"/>
      <c r="EV242" s="898"/>
      <c r="EW242" s="898"/>
      <c r="EX242" s="898"/>
      <c r="EY242" s="898"/>
      <c r="EZ242" s="1348">
        <f t="shared" si="2562"/>
        <v>0</v>
      </c>
      <c r="FA242" s="1224">
        <f t="shared" si="2563"/>
        <v>0</v>
      </c>
      <c r="FB242" s="1224">
        <f t="shared" si="2564"/>
        <v>0</v>
      </c>
      <c r="FC242" s="1224">
        <f t="shared" si="2565"/>
        <v>0</v>
      </c>
      <c r="FD242" s="544">
        <f t="shared" si="2566"/>
        <v>0</v>
      </c>
      <c r="FE242" s="544">
        <f t="shared" si="2567"/>
        <v>0</v>
      </c>
      <c r="FF242" s="324">
        <f t="shared" si="2568"/>
        <v>0</v>
      </c>
      <c r="FG242" s="549">
        <f t="shared" si="2569"/>
        <v>0</v>
      </c>
      <c r="FH242" s="549">
        <f t="shared" si="2570"/>
        <v>0</v>
      </c>
      <c r="FI242" s="549">
        <f t="shared" si="2571"/>
        <v>0</v>
      </c>
      <c r="FJ242" s="549">
        <f t="shared" si="2572"/>
        <v>0</v>
      </c>
      <c r="FK242" s="549">
        <f t="shared" si="2573"/>
        <v>0</v>
      </c>
      <c r="FL242" s="549">
        <f t="shared" si="2574"/>
        <v>0</v>
      </c>
      <c r="FM242" s="549">
        <f t="shared" si="2575"/>
        <v>0</v>
      </c>
      <c r="FN242" s="549">
        <f t="shared" si="2576"/>
        <v>0</v>
      </c>
      <c r="FO242" s="1203">
        <f t="shared" si="2577"/>
        <v>0</v>
      </c>
      <c r="FP242" s="544">
        <f t="shared" si="2578"/>
        <v>0</v>
      </c>
      <c r="FQ242" s="324">
        <f t="shared" si="2579"/>
        <v>0</v>
      </c>
      <c r="FR242" s="548">
        <f t="shared" si="2580"/>
        <v>0</v>
      </c>
      <c r="FS242" s="548">
        <f t="shared" si="2581"/>
        <v>0</v>
      </c>
      <c r="FT242" s="548">
        <f t="shared" si="2653"/>
        <v>0</v>
      </c>
      <c r="FU242" s="548">
        <f t="shared" si="2582"/>
        <v>0</v>
      </c>
      <c r="FV242" s="928">
        <f t="shared" si="2583"/>
        <v>0</v>
      </c>
      <c r="FW242" s="928">
        <f t="shared" si="2584"/>
        <v>0</v>
      </c>
      <c r="FX242" s="928">
        <f t="shared" si="2585"/>
        <v>0</v>
      </c>
      <c r="FY242" s="928">
        <f t="shared" si="2586"/>
        <v>0</v>
      </c>
      <c r="FZ242" s="928">
        <f t="shared" si="2587"/>
        <v>0</v>
      </c>
      <c r="GA242" s="928">
        <f t="shared" si="2588"/>
        <v>0</v>
      </c>
      <c r="GB242" s="928">
        <f t="shared" si="2589"/>
        <v>0</v>
      </c>
      <c r="GC242" s="928">
        <f t="shared" si="2590"/>
        <v>0</v>
      </c>
      <c r="GD242" s="326">
        <f t="shared" si="2591"/>
        <v>0</v>
      </c>
      <c r="GE242" s="326">
        <f t="shared" si="2592"/>
        <v>0</v>
      </c>
      <c r="GF242" s="326">
        <f t="shared" si="2593"/>
        <v>0</v>
      </c>
      <c r="GG242" s="326">
        <f t="shared" si="2594"/>
        <v>0</v>
      </c>
      <c r="GH242" s="326">
        <f t="shared" si="2595"/>
        <v>0</v>
      </c>
      <c r="GI242" s="326">
        <f t="shared" si="2596"/>
        <v>0</v>
      </c>
      <c r="GJ242" s="326">
        <f t="shared" si="2597"/>
        <v>0</v>
      </c>
      <c r="GK242" s="326">
        <f t="shared" si="2598"/>
        <v>0</v>
      </c>
      <c r="GL242" s="326">
        <f t="shared" si="2599"/>
        <v>0</v>
      </c>
      <c r="GM242" s="326">
        <f t="shared" si="2600"/>
        <v>0</v>
      </c>
      <c r="GN242" s="326">
        <f t="shared" si="2601"/>
        <v>0</v>
      </c>
      <c r="GO242" s="326">
        <f t="shared" si="2602"/>
        <v>0</v>
      </c>
      <c r="GP242" s="326">
        <f t="shared" si="2603"/>
        <v>0</v>
      </c>
      <c r="GQ242" s="326">
        <f t="shared" si="2604"/>
        <v>0</v>
      </c>
      <c r="GR242" s="898"/>
      <c r="GS242" s="898"/>
      <c r="GT242" s="898"/>
      <c r="GU242" s="898"/>
      <c r="GV242" s="898"/>
      <c r="GW242" s="898"/>
      <c r="GX242" s="898"/>
      <c r="GY242" s="898"/>
      <c r="GZ242" s="1375"/>
      <c r="HA242" s="1225">
        <f t="shared" si="2605"/>
        <v>0</v>
      </c>
      <c r="HB242" s="1225">
        <f t="shared" si="2606"/>
        <v>0</v>
      </c>
      <c r="HC242" s="1225">
        <f t="shared" si="2607"/>
        <v>0</v>
      </c>
      <c r="HD242" s="542">
        <f t="shared" si="2608"/>
        <v>0</v>
      </c>
      <c r="HE242" s="542">
        <f t="shared" si="2609"/>
        <v>0</v>
      </c>
      <c r="HF242" s="321">
        <f t="shared" si="2610"/>
        <v>0</v>
      </c>
      <c r="HG242" s="547">
        <f t="shared" si="2611"/>
        <v>0</v>
      </c>
      <c r="HH242" s="547">
        <f t="shared" si="2612"/>
        <v>0</v>
      </c>
      <c r="HI242" s="547">
        <f t="shared" si="2613"/>
        <v>0</v>
      </c>
      <c r="HJ242" s="547">
        <f t="shared" si="2614"/>
        <v>0</v>
      </c>
      <c r="HK242" s="547">
        <f t="shared" si="2615"/>
        <v>0</v>
      </c>
      <c r="HL242" s="547">
        <f t="shared" si="2616"/>
        <v>0</v>
      </c>
      <c r="HM242" s="547">
        <f t="shared" si="2617"/>
        <v>0</v>
      </c>
      <c r="HN242" s="547">
        <f t="shared" si="2618"/>
        <v>0</v>
      </c>
      <c r="HO242" s="1225">
        <f t="shared" si="2619"/>
        <v>0</v>
      </c>
      <c r="HP242" s="542">
        <f t="shared" si="2620"/>
        <v>0</v>
      </c>
      <c r="HQ242" s="321">
        <f t="shared" si="2621"/>
        <v>0</v>
      </c>
      <c r="HR242" s="547">
        <f t="shared" si="2622"/>
        <v>0</v>
      </c>
      <c r="HS242" s="547">
        <f t="shared" si="2623"/>
        <v>0</v>
      </c>
      <c r="HT242" s="547">
        <f t="shared" si="2624"/>
        <v>0</v>
      </c>
      <c r="HU242" s="547">
        <f t="shared" si="2625"/>
        <v>0</v>
      </c>
      <c r="HV242" s="931">
        <f t="shared" si="2626"/>
        <v>0</v>
      </c>
      <c r="HW242" s="931">
        <f t="shared" si="2627"/>
        <v>0</v>
      </c>
      <c r="HX242" s="931">
        <f t="shared" si="2628"/>
        <v>0</v>
      </c>
      <c r="HY242" s="931">
        <f t="shared" si="2629"/>
        <v>0</v>
      </c>
      <c r="HZ242" s="931">
        <f t="shared" si="2630"/>
        <v>0</v>
      </c>
      <c r="IA242" s="931">
        <f t="shared" si="2631"/>
        <v>0</v>
      </c>
      <c r="IB242" s="931">
        <f t="shared" si="2632"/>
        <v>0</v>
      </c>
      <c r="IC242" s="931">
        <f t="shared" si="2633"/>
        <v>0</v>
      </c>
      <c r="ID242" s="1226">
        <f t="shared" si="2634"/>
        <v>0</v>
      </c>
      <c r="IE242" s="1226">
        <f t="shared" si="2635"/>
        <v>0</v>
      </c>
      <c r="IF242" s="1226">
        <f t="shared" si="2636"/>
        <v>0</v>
      </c>
      <c r="IG242" s="1226">
        <f t="shared" si="2637"/>
        <v>0</v>
      </c>
      <c r="IH242" s="1226">
        <f t="shared" si="2638"/>
        <v>0</v>
      </c>
      <c r="II242" s="1226">
        <f t="shared" si="2639"/>
        <v>0</v>
      </c>
      <c r="IJ242" s="1226">
        <f t="shared" si="2640"/>
        <v>0</v>
      </c>
      <c r="IK242" s="1226">
        <f t="shared" si="2641"/>
        <v>0</v>
      </c>
      <c r="IL242" s="1226">
        <f t="shared" si="2642"/>
        <v>0</v>
      </c>
      <c r="IM242" s="1226">
        <f t="shared" si="2643"/>
        <v>0</v>
      </c>
      <c r="IN242" s="1226">
        <f t="shared" si="2644"/>
        <v>0</v>
      </c>
      <c r="IO242" s="1226">
        <f t="shared" si="2645"/>
        <v>0</v>
      </c>
      <c r="IP242" s="1226">
        <f t="shared" si="2646"/>
        <v>0</v>
      </c>
      <c r="IQ242" s="1226">
        <f t="shared" si="2647"/>
        <v>0</v>
      </c>
      <c r="IR242" s="902"/>
      <c r="IS242" s="902"/>
      <c r="IT242" s="902"/>
      <c r="IU242" s="902"/>
      <c r="IV242" s="902"/>
      <c r="IW242" s="902"/>
      <c r="IX242" s="902"/>
      <c r="IY242" s="902"/>
      <c r="IZ242" s="1365"/>
      <c r="JA242" s="1231">
        <f t="shared" ref="JA242:KQ242" si="2682">SUM(BW242*$DP$22)</f>
        <v>0</v>
      </c>
      <c r="JB242" s="1231">
        <f t="shared" si="2682"/>
        <v>0</v>
      </c>
      <c r="JC242" s="1231">
        <f t="shared" si="2682"/>
        <v>0</v>
      </c>
      <c r="JD242" s="942">
        <f t="shared" si="2682"/>
        <v>0</v>
      </c>
      <c r="JE242" s="942">
        <f t="shared" si="2682"/>
        <v>0</v>
      </c>
      <c r="JF242" s="943">
        <f t="shared" si="2682"/>
        <v>0</v>
      </c>
      <c r="JG242" s="944">
        <f t="shared" si="2682"/>
        <v>0</v>
      </c>
      <c r="JH242" s="944">
        <f t="shared" si="2682"/>
        <v>0</v>
      </c>
      <c r="JI242" s="944">
        <f t="shared" si="2682"/>
        <v>0</v>
      </c>
      <c r="JJ242" s="944">
        <f t="shared" si="2682"/>
        <v>0</v>
      </c>
      <c r="JK242" s="944">
        <f t="shared" si="2682"/>
        <v>0</v>
      </c>
      <c r="JL242" s="944">
        <f t="shared" si="2682"/>
        <v>0</v>
      </c>
      <c r="JM242" s="944">
        <f t="shared" si="2682"/>
        <v>0</v>
      </c>
      <c r="JN242" s="944">
        <f t="shared" si="2682"/>
        <v>0</v>
      </c>
      <c r="JO242" s="1231">
        <f t="shared" si="2682"/>
        <v>0</v>
      </c>
      <c r="JP242" s="942">
        <f t="shared" si="2682"/>
        <v>0</v>
      </c>
      <c r="JQ242" s="943">
        <f t="shared" si="2682"/>
        <v>0</v>
      </c>
      <c r="JR242" s="944">
        <f t="shared" si="2682"/>
        <v>0</v>
      </c>
      <c r="JS242" s="944">
        <f t="shared" si="2682"/>
        <v>0</v>
      </c>
      <c r="JT242" s="944">
        <f t="shared" si="2682"/>
        <v>0</v>
      </c>
      <c r="JU242" s="944">
        <f t="shared" si="2682"/>
        <v>0</v>
      </c>
      <c r="JV242" s="945">
        <f t="shared" si="2682"/>
        <v>0</v>
      </c>
      <c r="JW242" s="945">
        <f t="shared" si="2682"/>
        <v>0</v>
      </c>
      <c r="JX242" s="945">
        <f t="shared" si="2682"/>
        <v>0</v>
      </c>
      <c r="JY242" s="945">
        <f t="shared" si="2682"/>
        <v>0</v>
      </c>
      <c r="JZ242" s="945">
        <f t="shared" si="2682"/>
        <v>0</v>
      </c>
      <c r="KA242" s="945">
        <f t="shared" si="2682"/>
        <v>0</v>
      </c>
      <c r="KB242" s="945">
        <f t="shared" si="2682"/>
        <v>0</v>
      </c>
      <c r="KC242" s="945">
        <f t="shared" si="2682"/>
        <v>0</v>
      </c>
      <c r="KD242" s="946">
        <f t="shared" si="2682"/>
        <v>0</v>
      </c>
      <c r="KE242" s="946">
        <f t="shared" si="2682"/>
        <v>0</v>
      </c>
      <c r="KF242" s="946">
        <f t="shared" si="2682"/>
        <v>0</v>
      </c>
      <c r="KG242" s="946">
        <f t="shared" si="2682"/>
        <v>0</v>
      </c>
      <c r="KH242" s="946">
        <f t="shared" si="2682"/>
        <v>0</v>
      </c>
      <c r="KI242" s="946">
        <f t="shared" si="2682"/>
        <v>0</v>
      </c>
      <c r="KJ242" s="946">
        <f t="shared" si="2682"/>
        <v>0</v>
      </c>
      <c r="KK242" s="946">
        <f t="shared" si="2682"/>
        <v>0</v>
      </c>
      <c r="KL242" s="946">
        <f t="shared" si="2682"/>
        <v>0</v>
      </c>
      <c r="KM242" s="946">
        <f t="shared" si="2682"/>
        <v>0</v>
      </c>
      <c r="KN242" s="946">
        <f t="shared" si="2682"/>
        <v>0</v>
      </c>
      <c r="KO242" s="946">
        <f t="shared" si="2682"/>
        <v>0</v>
      </c>
      <c r="KP242" s="946">
        <f t="shared" si="2682"/>
        <v>0</v>
      </c>
      <c r="KQ242" s="946">
        <f t="shared" si="2682"/>
        <v>0</v>
      </c>
      <c r="KR242" s="898"/>
      <c r="KS242" s="898"/>
      <c r="KT242" s="898"/>
      <c r="KU242" s="898"/>
      <c r="KV242" s="898"/>
      <c r="KW242" s="898"/>
      <c r="KX242" s="898"/>
      <c r="KY242" s="898"/>
      <c r="KZ242" s="1363"/>
      <c r="LA242" s="1217">
        <f t="shared" ref="LA242:MM242" si="2683">SUM(JA242/$DO$22)</f>
        <v>0</v>
      </c>
      <c r="LB242" s="1217">
        <f t="shared" si="2683"/>
        <v>0</v>
      </c>
      <c r="LC242" s="1217">
        <f t="shared" si="2683"/>
        <v>0</v>
      </c>
      <c r="LD242" s="545">
        <f t="shared" si="2683"/>
        <v>0</v>
      </c>
      <c r="LE242" s="545">
        <f t="shared" si="2683"/>
        <v>0</v>
      </c>
      <c r="LF242" s="329">
        <f t="shared" si="2683"/>
        <v>0</v>
      </c>
      <c r="LG242" s="550">
        <f t="shared" si="2683"/>
        <v>0</v>
      </c>
      <c r="LH242" s="550">
        <f t="shared" si="2683"/>
        <v>0</v>
      </c>
      <c r="LI242" s="550">
        <f t="shared" si="2683"/>
        <v>0</v>
      </c>
      <c r="LJ242" s="550">
        <f t="shared" si="2683"/>
        <v>0</v>
      </c>
      <c r="LK242" s="550">
        <f t="shared" si="2683"/>
        <v>0</v>
      </c>
      <c r="LL242" s="550">
        <f t="shared" si="2683"/>
        <v>0</v>
      </c>
      <c r="LM242" s="550">
        <f t="shared" si="2683"/>
        <v>0</v>
      </c>
      <c r="LN242" s="550">
        <f t="shared" si="2683"/>
        <v>0</v>
      </c>
      <c r="LO242" s="1217">
        <f t="shared" si="2683"/>
        <v>0</v>
      </c>
      <c r="LP242" s="1217">
        <f t="shared" si="2683"/>
        <v>0</v>
      </c>
      <c r="LQ242" s="1217">
        <f t="shared" si="2683"/>
        <v>0</v>
      </c>
      <c r="LR242" s="550">
        <f t="shared" si="2683"/>
        <v>0</v>
      </c>
      <c r="LS242" s="550">
        <f t="shared" si="2683"/>
        <v>0</v>
      </c>
      <c r="LT242" s="550">
        <f t="shared" si="2683"/>
        <v>0</v>
      </c>
      <c r="LU242" s="550">
        <f t="shared" si="2683"/>
        <v>0</v>
      </c>
      <c r="LV242" s="932">
        <f t="shared" si="2683"/>
        <v>0</v>
      </c>
      <c r="LW242" s="932">
        <f t="shared" si="2683"/>
        <v>0</v>
      </c>
      <c r="LX242" s="932">
        <f t="shared" si="2683"/>
        <v>0</v>
      </c>
      <c r="LY242" s="932">
        <f t="shared" si="2683"/>
        <v>0</v>
      </c>
      <c r="LZ242" s="932">
        <f t="shared" si="2683"/>
        <v>0</v>
      </c>
      <c r="MA242" s="932">
        <f t="shared" si="2683"/>
        <v>0</v>
      </c>
      <c r="MB242" s="932">
        <f t="shared" si="2683"/>
        <v>0</v>
      </c>
      <c r="MC242" s="932">
        <f t="shared" si="2683"/>
        <v>0</v>
      </c>
      <c r="MD242" s="932">
        <f t="shared" si="2683"/>
        <v>0</v>
      </c>
      <c r="ME242" s="327">
        <f t="shared" si="2683"/>
        <v>0</v>
      </c>
      <c r="MF242" s="327">
        <f t="shared" si="2683"/>
        <v>0</v>
      </c>
      <c r="MG242" s="327">
        <f t="shared" si="2683"/>
        <v>0</v>
      </c>
      <c r="MH242" s="327">
        <f t="shared" si="2683"/>
        <v>0</v>
      </c>
      <c r="MI242" s="327">
        <f t="shared" si="2683"/>
        <v>0</v>
      </c>
      <c r="MJ242" s="327">
        <f t="shared" si="2683"/>
        <v>0</v>
      </c>
      <c r="MK242" s="327">
        <f t="shared" si="2683"/>
        <v>0</v>
      </c>
      <c r="ML242" s="327">
        <f t="shared" si="2683"/>
        <v>0</v>
      </c>
      <c r="MM242" s="327">
        <f t="shared" si="2683"/>
        <v>0</v>
      </c>
      <c r="MN242" s="327">
        <f t="shared" ref="MN242:MP242" si="2684">SUM(KN242/$DO$22)</f>
        <v>0</v>
      </c>
      <c r="MO242" s="327">
        <f t="shared" si="2684"/>
        <v>0</v>
      </c>
      <c r="MP242" s="327">
        <f t="shared" si="2684"/>
        <v>0</v>
      </c>
      <c r="MQ242" s="327">
        <f>SUM(KQ242/$DO$22)</f>
        <v>0</v>
      </c>
    </row>
    <row r="243" spans="1:355" s="317" customFormat="1" ht="15.75" hidden="1" customHeight="1" outlineLevel="1" thickTop="1" thickBot="1" x14ac:dyDescent="0.3">
      <c r="A243" s="381"/>
      <c r="B243" s="1917" t="s">
        <v>961</v>
      </c>
      <c r="C243" s="1918"/>
      <c r="D243" s="656"/>
      <c r="E243" s="765"/>
      <c r="F243" s="757"/>
      <c r="G243" s="629"/>
      <c r="H243" s="630"/>
      <c r="I243" s="636"/>
      <c r="J243" s="821"/>
      <c r="K243" s="757"/>
      <c r="L243" s="878"/>
      <c r="M243" s="813"/>
      <c r="N243" s="814"/>
      <c r="O243" s="1537"/>
      <c r="P243" s="815"/>
      <c r="Q243" s="813"/>
      <c r="R243" s="814"/>
      <c r="S243" s="1537"/>
      <c r="T243" s="815"/>
      <c r="U243" s="813"/>
      <c r="V243" s="814"/>
      <c r="W243" s="1537"/>
      <c r="X243" s="815"/>
      <c r="Y243" s="813"/>
      <c r="Z243" s="814"/>
      <c r="AA243" s="1537"/>
      <c r="AB243" s="815"/>
      <c r="AC243" s="813"/>
      <c r="AD243" s="814"/>
      <c r="AE243" s="1537"/>
      <c r="AF243" s="815"/>
      <c r="AG243" s="813"/>
      <c r="AH243" s="814"/>
      <c r="AI243" s="1537"/>
      <c r="AJ243" s="815"/>
      <c r="AK243" s="813"/>
      <c r="AL243" s="814"/>
      <c r="AM243" s="1537"/>
      <c r="AN243" s="815"/>
      <c r="AO243" s="813"/>
      <c r="AP243" s="814"/>
      <c r="AQ243" s="1537"/>
      <c r="AR243" s="815"/>
      <c r="AS243" s="813"/>
      <c r="AT243" s="814"/>
      <c r="AU243" s="1537"/>
      <c r="AV243" s="815"/>
      <c r="AW243" s="813"/>
      <c r="AX243" s="814"/>
      <c r="AY243" s="1537"/>
      <c r="AZ243" s="815"/>
      <c r="BA243" s="813"/>
      <c r="BB243" s="816"/>
      <c r="BC243" s="757"/>
      <c r="BD243" s="815"/>
      <c r="BE243" s="813"/>
      <c r="BF243" s="757"/>
      <c r="BG243" s="815"/>
      <c r="BH243" s="815"/>
      <c r="BI243" s="815"/>
      <c r="BJ243" s="815"/>
      <c r="BK243" s="816"/>
      <c r="BL243" s="1586"/>
      <c r="BM243" s="1585"/>
      <c r="BN243" s="1586"/>
      <c r="BO243" s="1586"/>
      <c r="BP243" s="1587"/>
      <c r="BQ243" s="1484"/>
      <c r="BR243" s="734">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692">
        <f t="shared" ref="BS243:BS248" si="2685">SUM(HA243:IQ243)*1000</f>
        <v>0</v>
      </c>
      <c r="BT243" s="693">
        <f>AV231</f>
        <v>0</v>
      </c>
      <c r="BU243" s="1146" t="str">
        <f>$BU$23</f>
        <v>GH Ripen</v>
      </c>
      <c r="BV243" s="1160" t="str">
        <f>$BV$23</f>
        <v>Booster</v>
      </c>
      <c r="BW243" s="1239">
        <f>BW$23</f>
        <v>5.0000000000000001E-3</v>
      </c>
      <c r="BX243" s="1239">
        <f t="shared" ref="BX243:DM243" si="2686">BX$23</f>
        <v>0</v>
      </c>
      <c r="BY243" s="1239">
        <f t="shared" si="2686"/>
        <v>0</v>
      </c>
      <c r="BZ243" s="1240">
        <f t="shared" si="2686"/>
        <v>7.0000000000000007E-2</v>
      </c>
      <c r="CA243" s="1240">
        <f t="shared" si="2686"/>
        <v>0</v>
      </c>
      <c r="CB243" s="1241">
        <f t="shared" si="2686"/>
        <v>0.06</v>
      </c>
      <c r="CC243" s="1242">
        <f t="shared" si="2686"/>
        <v>0</v>
      </c>
      <c r="CD243" s="1242">
        <f t="shared" si="2686"/>
        <v>0</v>
      </c>
      <c r="CE243" s="1242">
        <f t="shared" si="2686"/>
        <v>0</v>
      </c>
      <c r="CF243" s="1242">
        <f t="shared" si="2686"/>
        <v>0</v>
      </c>
      <c r="CG243" s="1242">
        <f t="shared" si="2686"/>
        <v>0</v>
      </c>
      <c r="CH243" s="1242">
        <f t="shared" si="2686"/>
        <v>0</v>
      </c>
      <c r="CI243" s="1242">
        <f t="shared" si="2686"/>
        <v>0</v>
      </c>
      <c r="CJ243" s="1242">
        <f t="shared" si="2686"/>
        <v>0</v>
      </c>
      <c r="CK243" s="1239">
        <f t="shared" si="2686"/>
        <v>0</v>
      </c>
      <c r="CL243" s="1240">
        <f t="shared" si="2686"/>
        <v>0</v>
      </c>
      <c r="CM243" s="1241">
        <f t="shared" si="2686"/>
        <v>0</v>
      </c>
      <c r="CN243" s="1242">
        <f t="shared" si="2686"/>
        <v>2.5000000000000001E-3</v>
      </c>
      <c r="CO243" s="1242">
        <f t="shared" si="2686"/>
        <v>0</v>
      </c>
      <c r="CP243" s="1242">
        <f t="shared" si="2686"/>
        <v>3.0000000000000001E-3</v>
      </c>
      <c r="CQ243" s="1242">
        <f t="shared" si="2686"/>
        <v>0</v>
      </c>
      <c r="CR243" s="1243">
        <f t="shared" si="2686"/>
        <v>0</v>
      </c>
      <c r="CS243" s="1243">
        <f t="shared" si="2686"/>
        <v>0</v>
      </c>
      <c r="CT243" s="1243">
        <f t="shared" si="2686"/>
        <v>0</v>
      </c>
      <c r="CU243" s="1243">
        <f t="shared" si="2686"/>
        <v>0</v>
      </c>
      <c r="CV243" s="1243">
        <f t="shared" si="2686"/>
        <v>0</v>
      </c>
      <c r="CW243" s="1243">
        <f t="shared" si="2686"/>
        <v>0</v>
      </c>
      <c r="CX243" s="1243">
        <f t="shared" si="2686"/>
        <v>0</v>
      </c>
      <c r="CY243" s="1243">
        <f t="shared" si="2686"/>
        <v>7.4999999999999997E-3</v>
      </c>
      <c r="CZ243" s="1244">
        <f t="shared" si="2686"/>
        <v>0</v>
      </c>
      <c r="DA243" s="1244">
        <f t="shared" si="2686"/>
        <v>0</v>
      </c>
      <c r="DB243" s="1244">
        <f t="shared" si="2686"/>
        <v>0</v>
      </c>
      <c r="DC243" s="1244">
        <f t="shared" si="2686"/>
        <v>0</v>
      </c>
      <c r="DD243" s="1244">
        <f t="shared" si="2686"/>
        <v>0</v>
      </c>
      <c r="DE243" s="1244">
        <f t="shared" si="2686"/>
        <v>0</v>
      </c>
      <c r="DF243" s="1244">
        <f t="shared" si="2686"/>
        <v>0</v>
      </c>
      <c r="DG243" s="1244">
        <f t="shared" si="2686"/>
        <v>0</v>
      </c>
      <c r="DH243" s="1244">
        <f t="shared" si="2686"/>
        <v>0</v>
      </c>
      <c r="DI243" s="1244">
        <f t="shared" si="2686"/>
        <v>0</v>
      </c>
      <c r="DJ243" s="1244">
        <f t="shared" si="2686"/>
        <v>0</v>
      </c>
      <c r="DK243" s="1244">
        <f t="shared" si="2686"/>
        <v>0</v>
      </c>
      <c r="DL243" s="1244">
        <f t="shared" si="2686"/>
        <v>0</v>
      </c>
      <c r="DM243" s="1244">
        <f t="shared" si="2686"/>
        <v>0</v>
      </c>
      <c r="DN243" s="933"/>
      <c r="DT243" s="739"/>
      <c r="EM243" s="898"/>
      <c r="EN243" s="898"/>
      <c r="EO243" s="898"/>
      <c r="EP243" s="898"/>
      <c r="EQ243" s="898"/>
      <c r="ER243" s="898"/>
      <c r="ES243" s="898"/>
      <c r="ET243" s="898"/>
      <c r="EU243" s="898"/>
      <c r="EV243" s="898"/>
      <c r="EW243" s="898"/>
      <c r="EX243" s="898"/>
      <c r="EY243" s="898"/>
      <c r="EZ243" s="1348" t="str">
        <f t="shared" si="2562"/>
        <v>GH Ripen</v>
      </c>
      <c r="FA243" s="1224">
        <f t="shared" si="2563"/>
        <v>0</v>
      </c>
      <c r="FB243" s="1224">
        <f t="shared" si="2564"/>
        <v>0</v>
      </c>
      <c r="FC243" s="1224">
        <f t="shared" si="2565"/>
        <v>0</v>
      </c>
      <c r="FD243" s="544">
        <f t="shared" si="2566"/>
        <v>0</v>
      </c>
      <c r="FE243" s="544">
        <f t="shared" si="2567"/>
        <v>0</v>
      </c>
      <c r="FF243" s="324">
        <f t="shared" si="2568"/>
        <v>0</v>
      </c>
      <c r="FG243" s="549">
        <f t="shared" si="2569"/>
        <v>0</v>
      </c>
      <c r="FH243" s="549">
        <f t="shared" si="2570"/>
        <v>0</v>
      </c>
      <c r="FI243" s="549">
        <f t="shared" si="2571"/>
        <v>0</v>
      </c>
      <c r="FJ243" s="549">
        <f t="shared" si="2572"/>
        <v>0</v>
      </c>
      <c r="FK243" s="549">
        <f t="shared" si="2573"/>
        <v>0</v>
      </c>
      <c r="FL243" s="549">
        <f t="shared" si="2574"/>
        <v>0</v>
      </c>
      <c r="FM243" s="549">
        <f t="shared" si="2575"/>
        <v>0</v>
      </c>
      <c r="FN243" s="549">
        <f t="shared" si="2576"/>
        <v>0</v>
      </c>
      <c r="FO243" s="1203">
        <f t="shared" si="2577"/>
        <v>0</v>
      </c>
      <c r="FP243" s="544">
        <f t="shared" si="2578"/>
        <v>0</v>
      </c>
      <c r="FQ243" s="324">
        <f t="shared" si="2579"/>
        <v>0</v>
      </c>
      <c r="FR243" s="548">
        <f t="shared" si="2580"/>
        <v>0</v>
      </c>
      <c r="FS243" s="548">
        <f t="shared" si="2581"/>
        <v>0</v>
      </c>
      <c r="FT243" s="548">
        <f t="shared" si="2653"/>
        <v>0</v>
      </c>
      <c r="FU243" s="548">
        <f t="shared" si="2582"/>
        <v>0</v>
      </c>
      <c r="FV243" s="928">
        <f t="shared" si="2583"/>
        <v>0</v>
      </c>
      <c r="FW243" s="928">
        <f t="shared" si="2584"/>
        <v>0</v>
      </c>
      <c r="FX243" s="928">
        <f t="shared" si="2585"/>
        <v>0</v>
      </c>
      <c r="FY243" s="928">
        <f t="shared" si="2586"/>
        <v>0</v>
      </c>
      <c r="FZ243" s="928">
        <f t="shared" si="2587"/>
        <v>0</v>
      </c>
      <c r="GA243" s="928">
        <f t="shared" si="2588"/>
        <v>0</v>
      </c>
      <c r="GB243" s="928">
        <f t="shared" si="2589"/>
        <v>0</v>
      </c>
      <c r="GC243" s="928">
        <f t="shared" si="2590"/>
        <v>0</v>
      </c>
      <c r="GD243" s="326">
        <f t="shared" si="2591"/>
        <v>0</v>
      </c>
      <c r="GE243" s="326">
        <f t="shared" si="2592"/>
        <v>0</v>
      </c>
      <c r="GF243" s="326">
        <f t="shared" si="2593"/>
        <v>0</v>
      </c>
      <c r="GG243" s="326">
        <f t="shared" si="2594"/>
        <v>0</v>
      </c>
      <c r="GH243" s="326">
        <f t="shared" si="2595"/>
        <v>0</v>
      </c>
      <c r="GI243" s="326">
        <f t="shared" si="2596"/>
        <v>0</v>
      </c>
      <c r="GJ243" s="326">
        <f t="shared" si="2597"/>
        <v>0</v>
      </c>
      <c r="GK243" s="326">
        <f t="shared" si="2598"/>
        <v>0</v>
      </c>
      <c r="GL243" s="326">
        <f t="shared" si="2599"/>
        <v>0</v>
      </c>
      <c r="GM243" s="326">
        <f t="shared" si="2600"/>
        <v>0</v>
      </c>
      <c r="GN243" s="326">
        <f t="shared" si="2601"/>
        <v>0</v>
      </c>
      <c r="GO243" s="326">
        <f t="shared" si="2602"/>
        <v>0</v>
      </c>
      <c r="GP243" s="326">
        <f t="shared" si="2603"/>
        <v>0</v>
      </c>
      <c r="GQ243" s="326">
        <f t="shared" si="2604"/>
        <v>0</v>
      </c>
      <c r="GR243" s="898"/>
      <c r="GS243" s="898"/>
      <c r="GT243" s="898"/>
      <c r="GU243" s="898"/>
      <c r="GV243" s="898"/>
      <c r="GW243" s="898"/>
      <c r="GX243" s="898"/>
      <c r="GY243" s="898"/>
      <c r="GZ243" s="1375"/>
      <c r="HA243" s="1225">
        <f t="shared" si="2605"/>
        <v>0</v>
      </c>
      <c r="HB243" s="1225">
        <f t="shared" si="2606"/>
        <v>0</v>
      </c>
      <c r="HC243" s="1225">
        <f t="shared" si="2607"/>
        <v>0</v>
      </c>
      <c r="HD243" s="542">
        <f t="shared" si="2608"/>
        <v>0</v>
      </c>
      <c r="HE243" s="542">
        <f t="shared" si="2609"/>
        <v>0</v>
      </c>
      <c r="HF243" s="321">
        <f t="shared" si="2610"/>
        <v>0</v>
      </c>
      <c r="HG243" s="547">
        <f t="shared" si="2611"/>
        <v>0</v>
      </c>
      <c r="HH243" s="547">
        <f t="shared" si="2612"/>
        <v>0</v>
      </c>
      <c r="HI243" s="547">
        <f t="shared" si="2613"/>
        <v>0</v>
      </c>
      <c r="HJ243" s="547">
        <f t="shared" si="2614"/>
        <v>0</v>
      </c>
      <c r="HK243" s="547">
        <f t="shared" si="2615"/>
        <v>0</v>
      </c>
      <c r="HL243" s="547">
        <f t="shared" si="2616"/>
        <v>0</v>
      </c>
      <c r="HM243" s="547">
        <f t="shared" si="2617"/>
        <v>0</v>
      </c>
      <c r="HN243" s="547">
        <f t="shared" si="2618"/>
        <v>0</v>
      </c>
      <c r="HO243" s="1225">
        <f t="shared" si="2619"/>
        <v>0</v>
      </c>
      <c r="HP243" s="542">
        <f t="shared" si="2620"/>
        <v>0</v>
      </c>
      <c r="HQ243" s="321">
        <f t="shared" si="2621"/>
        <v>0</v>
      </c>
      <c r="HR243" s="547">
        <f t="shared" si="2622"/>
        <v>0</v>
      </c>
      <c r="HS243" s="547">
        <f t="shared" si="2623"/>
        <v>0</v>
      </c>
      <c r="HT243" s="547">
        <f t="shared" si="2624"/>
        <v>0</v>
      </c>
      <c r="HU243" s="547">
        <f t="shared" si="2625"/>
        <v>0</v>
      </c>
      <c r="HV243" s="931">
        <f t="shared" si="2626"/>
        <v>0</v>
      </c>
      <c r="HW243" s="931">
        <f t="shared" si="2627"/>
        <v>0</v>
      </c>
      <c r="HX243" s="931">
        <f t="shared" si="2628"/>
        <v>0</v>
      </c>
      <c r="HY243" s="931">
        <f t="shared" si="2629"/>
        <v>0</v>
      </c>
      <c r="HZ243" s="931">
        <f t="shared" si="2630"/>
        <v>0</v>
      </c>
      <c r="IA243" s="931">
        <f t="shared" si="2631"/>
        <v>0</v>
      </c>
      <c r="IB243" s="931">
        <f t="shared" si="2632"/>
        <v>0</v>
      </c>
      <c r="IC243" s="931">
        <f t="shared" si="2633"/>
        <v>0</v>
      </c>
      <c r="ID243" s="1226">
        <f t="shared" si="2634"/>
        <v>0</v>
      </c>
      <c r="IE243" s="1226">
        <f t="shared" si="2635"/>
        <v>0</v>
      </c>
      <c r="IF243" s="1226">
        <f t="shared" si="2636"/>
        <v>0</v>
      </c>
      <c r="IG243" s="1226">
        <f t="shared" si="2637"/>
        <v>0</v>
      </c>
      <c r="IH243" s="1226">
        <f t="shared" si="2638"/>
        <v>0</v>
      </c>
      <c r="II243" s="1226">
        <f t="shared" si="2639"/>
        <v>0</v>
      </c>
      <c r="IJ243" s="1226">
        <f t="shared" si="2640"/>
        <v>0</v>
      </c>
      <c r="IK243" s="1226">
        <f t="shared" si="2641"/>
        <v>0</v>
      </c>
      <c r="IL243" s="1226">
        <f t="shared" si="2642"/>
        <v>0</v>
      </c>
      <c r="IM243" s="1226">
        <f t="shared" si="2643"/>
        <v>0</v>
      </c>
      <c r="IN243" s="1226">
        <f t="shared" si="2644"/>
        <v>0</v>
      </c>
      <c r="IO243" s="1226">
        <f t="shared" si="2645"/>
        <v>0</v>
      </c>
      <c r="IP243" s="1226">
        <f t="shared" si="2646"/>
        <v>0</v>
      </c>
      <c r="IQ243" s="1226">
        <f t="shared" si="2647"/>
        <v>0</v>
      </c>
      <c r="IR243" s="902"/>
      <c r="IS243" s="902"/>
      <c r="IT243" s="902"/>
      <c r="IU243" s="902"/>
      <c r="IV243" s="902"/>
      <c r="IW243" s="902"/>
      <c r="IX243" s="902"/>
      <c r="IY243" s="902"/>
      <c r="IZ243" s="1365"/>
      <c r="JA243" s="1231">
        <f t="shared" ref="JA243:KQ243" si="2687">SUM(BW243*$DP$23)</f>
        <v>5.45</v>
      </c>
      <c r="JB243" s="1231">
        <f t="shared" si="2687"/>
        <v>0</v>
      </c>
      <c r="JC243" s="1231">
        <f t="shared" si="2687"/>
        <v>0</v>
      </c>
      <c r="JD243" s="942">
        <f t="shared" si="2687"/>
        <v>76.300000000000011</v>
      </c>
      <c r="JE243" s="942">
        <f t="shared" si="2687"/>
        <v>0</v>
      </c>
      <c r="JF243" s="943">
        <f t="shared" si="2687"/>
        <v>65.399999999999991</v>
      </c>
      <c r="JG243" s="944">
        <f t="shared" si="2687"/>
        <v>0</v>
      </c>
      <c r="JH243" s="944">
        <f t="shared" si="2687"/>
        <v>0</v>
      </c>
      <c r="JI243" s="944">
        <f t="shared" si="2687"/>
        <v>0</v>
      </c>
      <c r="JJ243" s="944">
        <f t="shared" si="2687"/>
        <v>0</v>
      </c>
      <c r="JK243" s="944">
        <f t="shared" si="2687"/>
        <v>0</v>
      </c>
      <c r="JL243" s="944">
        <f t="shared" si="2687"/>
        <v>0</v>
      </c>
      <c r="JM243" s="944">
        <f t="shared" si="2687"/>
        <v>0</v>
      </c>
      <c r="JN243" s="944">
        <f t="shared" si="2687"/>
        <v>0</v>
      </c>
      <c r="JO243" s="1231">
        <f t="shared" si="2687"/>
        <v>0</v>
      </c>
      <c r="JP243" s="942">
        <f t="shared" si="2687"/>
        <v>0</v>
      </c>
      <c r="JQ243" s="943">
        <f t="shared" si="2687"/>
        <v>0</v>
      </c>
      <c r="JR243" s="944">
        <f t="shared" si="2687"/>
        <v>2.7250000000000001</v>
      </c>
      <c r="JS243" s="944">
        <f t="shared" si="2687"/>
        <v>0</v>
      </c>
      <c r="JT243" s="944">
        <f t="shared" si="2687"/>
        <v>3.27</v>
      </c>
      <c r="JU243" s="944">
        <f t="shared" si="2687"/>
        <v>0</v>
      </c>
      <c r="JV243" s="945">
        <f t="shared" si="2687"/>
        <v>0</v>
      </c>
      <c r="JW243" s="945">
        <f t="shared" si="2687"/>
        <v>0</v>
      </c>
      <c r="JX243" s="945">
        <f t="shared" si="2687"/>
        <v>0</v>
      </c>
      <c r="JY243" s="945">
        <f t="shared" si="2687"/>
        <v>0</v>
      </c>
      <c r="JZ243" s="945">
        <f t="shared" si="2687"/>
        <v>0</v>
      </c>
      <c r="KA243" s="945">
        <f t="shared" si="2687"/>
        <v>0</v>
      </c>
      <c r="KB243" s="945">
        <f t="shared" si="2687"/>
        <v>0</v>
      </c>
      <c r="KC243" s="945">
        <f t="shared" si="2687"/>
        <v>8.1749999999999989</v>
      </c>
      <c r="KD243" s="946">
        <f t="shared" si="2687"/>
        <v>0</v>
      </c>
      <c r="KE243" s="946">
        <f t="shared" si="2687"/>
        <v>0</v>
      </c>
      <c r="KF243" s="946">
        <f t="shared" si="2687"/>
        <v>0</v>
      </c>
      <c r="KG243" s="946">
        <f t="shared" si="2687"/>
        <v>0</v>
      </c>
      <c r="KH243" s="946">
        <f t="shared" si="2687"/>
        <v>0</v>
      </c>
      <c r="KI243" s="946">
        <f t="shared" si="2687"/>
        <v>0</v>
      </c>
      <c r="KJ243" s="946">
        <f t="shared" si="2687"/>
        <v>0</v>
      </c>
      <c r="KK243" s="946">
        <f t="shared" si="2687"/>
        <v>0</v>
      </c>
      <c r="KL243" s="946">
        <f t="shared" si="2687"/>
        <v>0</v>
      </c>
      <c r="KM243" s="946">
        <f t="shared" si="2687"/>
        <v>0</v>
      </c>
      <c r="KN243" s="946">
        <f t="shared" si="2687"/>
        <v>0</v>
      </c>
      <c r="KO243" s="946">
        <f t="shared" si="2687"/>
        <v>0</v>
      </c>
      <c r="KP243" s="946">
        <f t="shared" si="2687"/>
        <v>0</v>
      </c>
      <c r="KQ243" s="946">
        <f t="shared" si="2687"/>
        <v>0</v>
      </c>
      <c r="KR243" s="898"/>
      <c r="KS243" s="898"/>
      <c r="KT243" s="898"/>
      <c r="KU243" s="898"/>
      <c r="KV243" s="898"/>
      <c r="KW243" s="898"/>
      <c r="KX243" s="898"/>
      <c r="KY243" s="898"/>
      <c r="KZ243" s="1363"/>
      <c r="LA243" s="1217">
        <f t="shared" ref="LA243:MM243" si="2688">SUM(JA243/$DO$23)</f>
        <v>5.7610993657505292</v>
      </c>
      <c r="LB243" s="1217">
        <f t="shared" si="2688"/>
        <v>0</v>
      </c>
      <c r="LC243" s="1217">
        <f t="shared" si="2688"/>
        <v>0</v>
      </c>
      <c r="LD243" s="545">
        <f t="shared" si="2688"/>
        <v>80.655391120507417</v>
      </c>
      <c r="LE243" s="545">
        <f t="shared" si="2688"/>
        <v>0</v>
      </c>
      <c r="LF243" s="329">
        <f t="shared" si="2688"/>
        <v>69.133192389006339</v>
      </c>
      <c r="LG243" s="550">
        <f t="shared" si="2688"/>
        <v>0</v>
      </c>
      <c r="LH243" s="550">
        <f t="shared" si="2688"/>
        <v>0</v>
      </c>
      <c r="LI243" s="550">
        <f t="shared" si="2688"/>
        <v>0</v>
      </c>
      <c r="LJ243" s="550">
        <f t="shared" si="2688"/>
        <v>0</v>
      </c>
      <c r="LK243" s="550">
        <f t="shared" si="2688"/>
        <v>0</v>
      </c>
      <c r="LL243" s="550">
        <f t="shared" si="2688"/>
        <v>0</v>
      </c>
      <c r="LM243" s="550">
        <f t="shared" si="2688"/>
        <v>0</v>
      </c>
      <c r="LN243" s="550">
        <f t="shared" si="2688"/>
        <v>0</v>
      </c>
      <c r="LO243" s="1217">
        <f t="shared" si="2688"/>
        <v>0</v>
      </c>
      <c r="LP243" s="1217">
        <f t="shared" si="2688"/>
        <v>0</v>
      </c>
      <c r="LQ243" s="1217">
        <f t="shared" si="2688"/>
        <v>0</v>
      </c>
      <c r="LR243" s="550">
        <f t="shared" si="2688"/>
        <v>2.8805496828752646</v>
      </c>
      <c r="LS243" s="550">
        <f t="shared" si="2688"/>
        <v>0</v>
      </c>
      <c r="LT243" s="550">
        <f t="shared" si="2688"/>
        <v>3.4566596194503174</v>
      </c>
      <c r="LU243" s="550">
        <f t="shared" si="2688"/>
        <v>0</v>
      </c>
      <c r="LV243" s="932">
        <f t="shared" si="2688"/>
        <v>0</v>
      </c>
      <c r="LW243" s="932">
        <f t="shared" si="2688"/>
        <v>0</v>
      </c>
      <c r="LX243" s="932">
        <f t="shared" si="2688"/>
        <v>0</v>
      </c>
      <c r="LY243" s="932">
        <f t="shared" si="2688"/>
        <v>0</v>
      </c>
      <c r="LZ243" s="932">
        <f t="shared" si="2688"/>
        <v>0</v>
      </c>
      <c r="MA243" s="932">
        <f t="shared" si="2688"/>
        <v>0</v>
      </c>
      <c r="MB243" s="932">
        <f t="shared" si="2688"/>
        <v>0</v>
      </c>
      <c r="MC243" s="932">
        <f t="shared" si="2688"/>
        <v>8.6416490486257924</v>
      </c>
      <c r="MD243" s="932">
        <f t="shared" si="2688"/>
        <v>0</v>
      </c>
      <c r="ME243" s="327">
        <f t="shared" si="2688"/>
        <v>0</v>
      </c>
      <c r="MF243" s="327">
        <f t="shared" si="2688"/>
        <v>0</v>
      </c>
      <c r="MG243" s="327">
        <f t="shared" si="2688"/>
        <v>0</v>
      </c>
      <c r="MH243" s="327">
        <f t="shared" si="2688"/>
        <v>0</v>
      </c>
      <c r="MI243" s="327">
        <f t="shared" si="2688"/>
        <v>0</v>
      </c>
      <c r="MJ243" s="327">
        <f t="shared" si="2688"/>
        <v>0</v>
      </c>
      <c r="MK243" s="327">
        <f t="shared" si="2688"/>
        <v>0</v>
      </c>
      <c r="ML243" s="327">
        <f t="shared" si="2688"/>
        <v>0</v>
      </c>
      <c r="MM243" s="327">
        <f t="shared" si="2688"/>
        <v>0</v>
      </c>
      <c r="MN243" s="327">
        <f t="shared" ref="MN243:MP243" si="2689">SUM(KN243/$DO$23)</f>
        <v>0</v>
      </c>
      <c r="MO243" s="327">
        <f t="shared" si="2689"/>
        <v>0</v>
      </c>
      <c r="MP243" s="327">
        <f t="shared" si="2689"/>
        <v>0</v>
      </c>
      <c r="MQ243" s="327">
        <f>SUM(KQ243/$DO$23)</f>
        <v>0</v>
      </c>
    </row>
    <row r="244" spans="1:355" s="317" customFormat="1" ht="15.75" hidden="1" customHeight="1" outlineLevel="1" thickTop="1" thickBot="1" x14ac:dyDescent="0.3">
      <c r="A244" s="381"/>
      <c r="B244" s="1919" t="s">
        <v>960</v>
      </c>
      <c r="C244" s="1920"/>
      <c r="D244" s="655"/>
      <c r="E244" s="770"/>
      <c r="F244" s="757"/>
      <c r="G244" s="638"/>
      <c r="H244" s="627"/>
      <c r="I244" s="639"/>
      <c r="J244" s="770"/>
      <c r="K244" s="757"/>
      <c r="L244" s="878"/>
      <c r="M244" s="813"/>
      <c r="N244" s="814"/>
      <c r="O244" s="1537"/>
      <c r="P244" s="815"/>
      <c r="Q244" s="813"/>
      <c r="R244" s="814"/>
      <c r="S244" s="1537"/>
      <c r="T244" s="815"/>
      <c r="U244" s="813"/>
      <c r="V244" s="814"/>
      <c r="W244" s="1537"/>
      <c r="X244" s="815"/>
      <c r="Y244" s="813"/>
      <c r="Z244" s="814"/>
      <c r="AA244" s="1537"/>
      <c r="AB244" s="815"/>
      <c r="AC244" s="813"/>
      <c r="AD244" s="814"/>
      <c r="AE244" s="1537"/>
      <c r="AF244" s="815"/>
      <c r="AG244" s="813"/>
      <c r="AH244" s="814"/>
      <c r="AI244" s="1537"/>
      <c r="AJ244" s="815"/>
      <c r="AK244" s="813"/>
      <c r="AL244" s="814"/>
      <c r="AM244" s="1537"/>
      <c r="AN244" s="815"/>
      <c r="AO244" s="813"/>
      <c r="AP244" s="814"/>
      <c r="AQ244" s="1537"/>
      <c r="AR244" s="815"/>
      <c r="AS244" s="813"/>
      <c r="AT244" s="814"/>
      <c r="AU244" s="1537"/>
      <c r="AV244" s="815"/>
      <c r="AW244" s="813"/>
      <c r="AX244" s="814"/>
      <c r="AY244" s="1537"/>
      <c r="AZ244" s="815"/>
      <c r="BA244" s="813"/>
      <c r="BB244" s="816"/>
      <c r="BC244" s="757"/>
      <c r="BD244" s="815"/>
      <c r="BE244" s="813"/>
      <c r="BF244" s="757"/>
      <c r="BG244" s="815"/>
      <c r="BH244" s="815"/>
      <c r="BI244" s="815"/>
      <c r="BJ244" s="815"/>
      <c r="BK244" s="816"/>
      <c r="BL244" s="1586"/>
      <c r="BM244" s="1586"/>
      <c r="BN244" s="1586"/>
      <c r="BO244" s="1586"/>
      <c r="BP244" s="1587"/>
      <c r="BQ244" s="1484"/>
      <c r="BR244" s="734">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187.77463672391019</v>
      </c>
      <c r="BS244" s="692">
        <f t="shared" si="2685"/>
        <v>187.77463672391019</v>
      </c>
      <c r="BT244" s="693">
        <f>AV232</f>
        <v>1.5</v>
      </c>
      <c r="BU244" s="1146" t="str">
        <f>$BU$24</f>
        <v>KoolBloom (Dry)</v>
      </c>
      <c r="BV244" s="695" t="str">
        <f>$BV$24</f>
        <v>Booster</v>
      </c>
      <c r="BW244" s="1239">
        <f>BW$24</f>
        <v>0.02</v>
      </c>
      <c r="BX244" s="1239">
        <f t="shared" ref="BX244:DM244" si="2690">BX$24</f>
        <v>0</v>
      </c>
      <c r="BY244" s="1239">
        <f t="shared" si="2690"/>
        <v>0</v>
      </c>
      <c r="BZ244" s="1240">
        <f t="shared" si="2690"/>
        <v>0.45</v>
      </c>
      <c r="CA244" s="1240">
        <f t="shared" si="2690"/>
        <v>0</v>
      </c>
      <c r="CB244" s="1241">
        <f t="shared" si="2690"/>
        <v>0.28000000000000003</v>
      </c>
      <c r="CC244" s="1242">
        <f t="shared" si="2690"/>
        <v>0</v>
      </c>
      <c r="CD244" s="1242">
        <f t="shared" si="2690"/>
        <v>0</v>
      </c>
      <c r="CE244" s="1242">
        <f t="shared" si="2690"/>
        <v>0</v>
      </c>
      <c r="CF244" s="1242">
        <f t="shared" si="2690"/>
        <v>0</v>
      </c>
      <c r="CG244" s="1242">
        <f t="shared" si="2690"/>
        <v>0</v>
      </c>
      <c r="CH244" s="1242">
        <f t="shared" si="2690"/>
        <v>0</v>
      </c>
      <c r="CI244" s="1242">
        <f t="shared" si="2690"/>
        <v>0</v>
      </c>
      <c r="CJ244" s="1242">
        <f t="shared" si="2690"/>
        <v>0</v>
      </c>
      <c r="CK244" s="1239">
        <f t="shared" si="2690"/>
        <v>0</v>
      </c>
      <c r="CL244" s="1240">
        <f t="shared" si="2690"/>
        <v>0</v>
      </c>
      <c r="CM244" s="1241">
        <f t="shared" si="2690"/>
        <v>0</v>
      </c>
      <c r="CN244" s="1242">
        <f t="shared" si="2690"/>
        <v>0.01</v>
      </c>
      <c r="CO244" s="1242">
        <f t="shared" si="2690"/>
        <v>0</v>
      </c>
      <c r="CP244" s="1242">
        <f t="shared" si="2690"/>
        <v>1.4999999999999999E-2</v>
      </c>
      <c r="CQ244" s="1242">
        <f t="shared" si="2690"/>
        <v>0</v>
      </c>
      <c r="CR244" s="1243">
        <f t="shared" si="2690"/>
        <v>0</v>
      </c>
      <c r="CS244" s="1243">
        <f t="shared" si="2690"/>
        <v>0</v>
      </c>
      <c r="CT244" s="1243">
        <f t="shared" si="2690"/>
        <v>0</v>
      </c>
      <c r="CU244" s="1243">
        <f t="shared" si="2690"/>
        <v>1.0000000000000001E-5</v>
      </c>
      <c r="CV244" s="1243">
        <f t="shared" si="2690"/>
        <v>0</v>
      </c>
      <c r="CW244" s="1243">
        <f t="shared" si="2690"/>
        <v>0</v>
      </c>
      <c r="CX244" s="1243">
        <f t="shared" si="2690"/>
        <v>0</v>
      </c>
      <c r="CY244" s="1243">
        <f t="shared" si="2690"/>
        <v>0</v>
      </c>
      <c r="CZ244" s="1244">
        <f t="shared" si="2690"/>
        <v>0</v>
      </c>
      <c r="DA244" s="1244">
        <f t="shared" si="2690"/>
        <v>0</v>
      </c>
      <c r="DB244" s="1244">
        <f t="shared" si="2690"/>
        <v>0</v>
      </c>
      <c r="DC244" s="1244">
        <f t="shared" si="2690"/>
        <v>0</v>
      </c>
      <c r="DD244" s="1244">
        <f t="shared" si="2690"/>
        <v>0</v>
      </c>
      <c r="DE244" s="1244">
        <f t="shared" si="2690"/>
        <v>0</v>
      </c>
      <c r="DF244" s="1244">
        <f t="shared" si="2690"/>
        <v>0</v>
      </c>
      <c r="DG244" s="1244">
        <f t="shared" si="2690"/>
        <v>0</v>
      </c>
      <c r="DH244" s="1244">
        <f t="shared" si="2690"/>
        <v>0</v>
      </c>
      <c r="DI244" s="1244">
        <f t="shared" si="2690"/>
        <v>0</v>
      </c>
      <c r="DJ244" s="1244">
        <f t="shared" si="2690"/>
        <v>0</v>
      </c>
      <c r="DK244" s="1244">
        <f t="shared" si="2690"/>
        <v>0</v>
      </c>
      <c r="DL244" s="1244">
        <f t="shared" si="2690"/>
        <v>0</v>
      </c>
      <c r="DM244" s="1244">
        <f t="shared" si="2690"/>
        <v>0</v>
      </c>
      <c r="DN244" s="933"/>
      <c r="DT244" s="739"/>
      <c r="EM244" s="898"/>
      <c r="EN244" s="898"/>
      <c r="EO244" s="898"/>
      <c r="EP244" s="898"/>
      <c r="EQ244" s="898"/>
      <c r="ER244" s="898"/>
      <c r="ES244" s="898"/>
      <c r="ET244" s="898"/>
      <c r="EU244" s="898"/>
      <c r="EV244" s="898"/>
      <c r="EW244" s="898"/>
      <c r="EX244" s="898"/>
      <c r="EY244" s="898"/>
      <c r="EZ244" s="1348" t="str">
        <f t="shared" si="2562"/>
        <v>KoolBloom (Dry)</v>
      </c>
      <c r="FA244" s="1224">
        <f t="shared" si="2563"/>
        <v>0.03</v>
      </c>
      <c r="FB244" s="1224">
        <f t="shared" si="2564"/>
        <v>0</v>
      </c>
      <c r="FC244" s="1224">
        <f t="shared" si="2565"/>
        <v>0</v>
      </c>
      <c r="FD244" s="544">
        <f t="shared" si="2566"/>
        <v>0.29457</v>
      </c>
      <c r="FE244" s="544">
        <f t="shared" si="2567"/>
        <v>0</v>
      </c>
      <c r="FF244" s="324">
        <f t="shared" si="2568"/>
        <v>0.34864200000000001</v>
      </c>
      <c r="FG244" s="549">
        <f t="shared" si="2569"/>
        <v>0</v>
      </c>
      <c r="FH244" s="549">
        <f t="shared" si="2570"/>
        <v>0</v>
      </c>
      <c r="FI244" s="549">
        <f t="shared" si="2571"/>
        <v>0</v>
      </c>
      <c r="FJ244" s="549">
        <f t="shared" si="2572"/>
        <v>0</v>
      </c>
      <c r="FK244" s="549">
        <f t="shared" si="2573"/>
        <v>0</v>
      </c>
      <c r="FL244" s="549">
        <f t="shared" si="2574"/>
        <v>0</v>
      </c>
      <c r="FM244" s="549">
        <f t="shared" si="2575"/>
        <v>0</v>
      </c>
      <c r="FN244" s="549">
        <f t="shared" si="2576"/>
        <v>0</v>
      </c>
      <c r="FO244" s="1203">
        <f t="shared" si="2577"/>
        <v>0.03</v>
      </c>
      <c r="FP244" s="544">
        <f t="shared" si="2578"/>
        <v>0.29457</v>
      </c>
      <c r="FQ244" s="324">
        <f t="shared" si="2579"/>
        <v>0.34864200000000001</v>
      </c>
      <c r="FR244" s="548">
        <f t="shared" si="2580"/>
        <v>1.4999999999999999E-2</v>
      </c>
      <c r="FS244" s="548">
        <f t="shared" si="2581"/>
        <v>0</v>
      </c>
      <c r="FT244" s="548">
        <f t="shared" si="2653"/>
        <v>2.2499999999999999E-2</v>
      </c>
      <c r="FU244" s="548">
        <f t="shared" si="2582"/>
        <v>0</v>
      </c>
      <c r="FV244" s="928">
        <f t="shared" si="2583"/>
        <v>0</v>
      </c>
      <c r="FW244" s="928">
        <f t="shared" si="2584"/>
        <v>0</v>
      </c>
      <c r="FX244" s="928">
        <f t="shared" si="2585"/>
        <v>0</v>
      </c>
      <c r="FY244" s="928">
        <f t="shared" si="2586"/>
        <v>1.5000000000000002E-5</v>
      </c>
      <c r="FZ244" s="928">
        <f t="shared" si="2587"/>
        <v>0</v>
      </c>
      <c r="GA244" s="928">
        <f t="shared" si="2588"/>
        <v>0</v>
      </c>
      <c r="GB244" s="928">
        <f t="shared" si="2589"/>
        <v>0</v>
      </c>
      <c r="GC244" s="928">
        <f t="shared" si="2590"/>
        <v>0</v>
      </c>
      <c r="GD244" s="326">
        <f t="shared" si="2591"/>
        <v>0</v>
      </c>
      <c r="GE244" s="326">
        <f t="shared" si="2592"/>
        <v>0</v>
      </c>
      <c r="GF244" s="326">
        <f t="shared" si="2593"/>
        <v>0</v>
      </c>
      <c r="GG244" s="326">
        <f t="shared" si="2594"/>
        <v>0</v>
      </c>
      <c r="GH244" s="326">
        <f t="shared" si="2595"/>
        <v>0</v>
      </c>
      <c r="GI244" s="326">
        <f t="shared" si="2596"/>
        <v>0</v>
      </c>
      <c r="GJ244" s="326">
        <f t="shared" si="2597"/>
        <v>0</v>
      </c>
      <c r="GK244" s="326">
        <f t="shared" si="2598"/>
        <v>0</v>
      </c>
      <c r="GL244" s="326">
        <f t="shared" si="2599"/>
        <v>0</v>
      </c>
      <c r="GM244" s="326">
        <f t="shared" si="2600"/>
        <v>0</v>
      </c>
      <c r="GN244" s="326">
        <f t="shared" si="2601"/>
        <v>0</v>
      </c>
      <c r="GO244" s="326">
        <f t="shared" si="2602"/>
        <v>0</v>
      </c>
      <c r="GP244" s="326">
        <f t="shared" si="2603"/>
        <v>0</v>
      </c>
      <c r="GQ244" s="326">
        <f t="shared" si="2604"/>
        <v>0</v>
      </c>
      <c r="GR244" s="898"/>
      <c r="GS244" s="898"/>
      <c r="GT244" s="898"/>
      <c r="GU244" s="898"/>
      <c r="GV244" s="898"/>
      <c r="GW244" s="898"/>
      <c r="GX244" s="898"/>
      <c r="GY244" s="898"/>
      <c r="GZ244" s="1375"/>
      <c r="HA244" s="1225">
        <f t="shared" si="2605"/>
        <v>7.9260237780713338E-3</v>
      </c>
      <c r="HB244" s="1225">
        <f t="shared" si="2606"/>
        <v>0</v>
      </c>
      <c r="HC244" s="1225">
        <f t="shared" si="2607"/>
        <v>0</v>
      </c>
      <c r="HD244" s="542">
        <f t="shared" si="2608"/>
        <v>7.7825627476882445E-2</v>
      </c>
      <c r="HE244" s="542">
        <f t="shared" si="2609"/>
        <v>0</v>
      </c>
      <c r="HF244" s="321">
        <f t="shared" si="2610"/>
        <v>9.2111492734478204E-2</v>
      </c>
      <c r="HG244" s="547">
        <f t="shared" si="2611"/>
        <v>0</v>
      </c>
      <c r="HH244" s="547">
        <f t="shared" si="2612"/>
        <v>0</v>
      </c>
      <c r="HI244" s="547">
        <f t="shared" si="2613"/>
        <v>0</v>
      </c>
      <c r="HJ244" s="547">
        <f t="shared" si="2614"/>
        <v>0</v>
      </c>
      <c r="HK244" s="547">
        <f t="shared" si="2615"/>
        <v>0</v>
      </c>
      <c r="HL244" s="547">
        <f t="shared" si="2616"/>
        <v>0</v>
      </c>
      <c r="HM244" s="547">
        <f t="shared" si="2617"/>
        <v>0</v>
      </c>
      <c r="HN244" s="547">
        <f t="shared" si="2618"/>
        <v>0</v>
      </c>
      <c r="HO244" s="1225">
        <f t="shared" si="2619"/>
        <v>0</v>
      </c>
      <c r="HP244" s="542">
        <f t="shared" si="2620"/>
        <v>0</v>
      </c>
      <c r="HQ244" s="321">
        <f t="shared" si="2621"/>
        <v>0</v>
      </c>
      <c r="HR244" s="547">
        <f t="shared" si="2622"/>
        <v>3.9630118890356669E-3</v>
      </c>
      <c r="HS244" s="547">
        <f t="shared" si="2623"/>
        <v>0</v>
      </c>
      <c r="HT244" s="547">
        <f t="shared" si="2624"/>
        <v>5.9445178335535013E-3</v>
      </c>
      <c r="HU244" s="547">
        <f t="shared" si="2625"/>
        <v>0</v>
      </c>
      <c r="HV244" s="931">
        <f t="shared" si="2626"/>
        <v>0</v>
      </c>
      <c r="HW244" s="931">
        <f t="shared" si="2627"/>
        <v>0</v>
      </c>
      <c r="HX244" s="931">
        <f t="shared" si="2628"/>
        <v>0</v>
      </c>
      <c r="HY244" s="931">
        <f t="shared" si="2629"/>
        <v>3.9630118890356671E-6</v>
      </c>
      <c r="HZ244" s="931">
        <f t="shared" si="2630"/>
        <v>0</v>
      </c>
      <c r="IA244" s="931">
        <f t="shared" si="2631"/>
        <v>0</v>
      </c>
      <c r="IB244" s="931">
        <f t="shared" si="2632"/>
        <v>0</v>
      </c>
      <c r="IC244" s="931">
        <f t="shared" si="2633"/>
        <v>0</v>
      </c>
      <c r="ID244" s="1226">
        <f t="shared" si="2634"/>
        <v>0</v>
      </c>
      <c r="IE244" s="1226">
        <f t="shared" si="2635"/>
        <v>0</v>
      </c>
      <c r="IF244" s="1226">
        <f t="shared" si="2636"/>
        <v>0</v>
      </c>
      <c r="IG244" s="1226">
        <f t="shared" si="2637"/>
        <v>0</v>
      </c>
      <c r="IH244" s="1226">
        <f t="shared" si="2638"/>
        <v>0</v>
      </c>
      <c r="II244" s="1226">
        <f t="shared" si="2639"/>
        <v>0</v>
      </c>
      <c r="IJ244" s="1226">
        <f t="shared" si="2640"/>
        <v>0</v>
      </c>
      <c r="IK244" s="1226">
        <f t="shared" si="2641"/>
        <v>0</v>
      </c>
      <c r="IL244" s="1226">
        <f t="shared" si="2642"/>
        <v>0</v>
      </c>
      <c r="IM244" s="1226">
        <f t="shared" si="2643"/>
        <v>0</v>
      </c>
      <c r="IN244" s="1226">
        <f t="shared" si="2644"/>
        <v>0</v>
      </c>
      <c r="IO244" s="1226">
        <f t="shared" si="2645"/>
        <v>0</v>
      </c>
      <c r="IP244" s="1226">
        <f t="shared" si="2646"/>
        <v>0</v>
      </c>
      <c r="IQ244" s="1226">
        <f t="shared" si="2647"/>
        <v>0</v>
      </c>
      <c r="IR244" s="902"/>
      <c r="IS244" s="902"/>
      <c r="IT244" s="902"/>
      <c r="IU244" s="902"/>
      <c r="IV244" s="902"/>
      <c r="IW244" s="902"/>
      <c r="IX244" s="902"/>
      <c r="IY244" s="902"/>
      <c r="IZ244" s="1365"/>
      <c r="JA244" s="1231">
        <f t="shared" ref="JA244:KQ244" si="2691">SUM(BW244*$DP$24)</f>
        <v>20</v>
      </c>
      <c r="JB244" s="1231">
        <f t="shared" si="2691"/>
        <v>0</v>
      </c>
      <c r="JC244" s="1231">
        <f t="shared" si="2691"/>
        <v>0</v>
      </c>
      <c r="JD244" s="942">
        <f t="shared" si="2691"/>
        <v>450</v>
      </c>
      <c r="JE244" s="942">
        <f t="shared" si="2691"/>
        <v>0</v>
      </c>
      <c r="JF244" s="943">
        <f t="shared" si="2691"/>
        <v>280</v>
      </c>
      <c r="JG244" s="944">
        <f t="shared" si="2691"/>
        <v>0</v>
      </c>
      <c r="JH244" s="944">
        <f t="shared" si="2691"/>
        <v>0</v>
      </c>
      <c r="JI244" s="944">
        <f t="shared" si="2691"/>
        <v>0</v>
      </c>
      <c r="JJ244" s="944">
        <f t="shared" si="2691"/>
        <v>0</v>
      </c>
      <c r="JK244" s="944">
        <f t="shared" si="2691"/>
        <v>0</v>
      </c>
      <c r="JL244" s="944">
        <f t="shared" si="2691"/>
        <v>0</v>
      </c>
      <c r="JM244" s="944">
        <f t="shared" si="2691"/>
        <v>0</v>
      </c>
      <c r="JN244" s="944">
        <f t="shared" si="2691"/>
        <v>0</v>
      </c>
      <c r="JO244" s="1231">
        <f t="shared" si="2691"/>
        <v>0</v>
      </c>
      <c r="JP244" s="942">
        <f t="shared" si="2691"/>
        <v>0</v>
      </c>
      <c r="JQ244" s="943">
        <f t="shared" si="2691"/>
        <v>0</v>
      </c>
      <c r="JR244" s="944">
        <f t="shared" si="2691"/>
        <v>10</v>
      </c>
      <c r="JS244" s="944">
        <f t="shared" si="2691"/>
        <v>0</v>
      </c>
      <c r="JT244" s="944">
        <f t="shared" si="2691"/>
        <v>15</v>
      </c>
      <c r="JU244" s="944">
        <f t="shared" si="2691"/>
        <v>0</v>
      </c>
      <c r="JV244" s="945">
        <f t="shared" si="2691"/>
        <v>0</v>
      </c>
      <c r="JW244" s="945">
        <f t="shared" si="2691"/>
        <v>0</v>
      </c>
      <c r="JX244" s="945">
        <f t="shared" si="2691"/>
        <v>0</v>
      </c>
      <c r="JY244" s="945">
        <f t="shared" si="2691"/>
        <v>0.01</v>
      </c>
      <c r="JZ244" s="945">
        <f t="shared" si="2691"/>
        <v>0</v>
      </c>
      <c r="KA244" s="945">
        <f t="shared" si="2691"/>
        <v>0</v>
      </c>
      <c r="KB244" s="945">
        <f t="shared" si="2691"/>
        <v>0</v>
      </c>
      <c r="KC244" s="945">
        <f t="shared" si="2691"/>
        <v>0</v>
      </c>
      <c r="KD244" s="946">
        <f t="shared" si="2691"/>
        <v>0</v>
      </c>
      <c r="KE244" s="946">
        <f t="shared" si="2691"/>
        <v>0</v>
      </c>
      <c r="KF244" s="946">
        <f t="shared" si="2691"/>
        <v>0</v>
      </c>
      <c r="KG244" s="946">
        <f t="shared" si="2691"/>
        <v>0</v>
      </c>
      <c r="KH244" s="946">
        <f t="shared" si="2691"/>
        <v>0</v>
      </c>
      <c r="KI244" s="946">
        <f t="shared" si="2691"/>
        <v>0</v>
      </c>
      <c r="KJ244" s="946">
        <f t="shared" si="2691"/>
        <v>0</v>
      </c>
      <c r="KK244" s="946">
        <f t="shared" si="2691"/>
        <v>0</v>
      </c>
      <c r="KL244" s="946">
        <f t="shared" si="2691"/>
        <v>0</v>
      </c>
      <c r="KM244" s="946">
        <f t="shared" si="2691"/>
        <v>0</v>
      </c>
      <c r="KN244" s="946">
        <f t="shared" si="2691"/>
        <v>0</v>
      </c>
      <c r="KO244" s="946">
        <f t="shared" si="2691"/>
        <v>0</v>
      </c>
      <c r="KP244" s="946">
        <f t="shared" si="2691"/>
        <v>0</v>
      </c>
      <c r="KQ244" s="946">
        <f t="shared" si="2691"/>
        <v>0</v>
      </c>
      <c r="KR244" s="898"/>
      <c r="KS244" s="898"/>
      <c r="KT244" s="898"/>
      <c r="KU244" s="898"/>
      <c r="KV244" s="898"/>
      <c r="KW244" s="898"/>
      <c r="KX244" s="898"/>
      <c r="KY244" s="898"/>
      <c r="KZ244" s="1363"/>
      <c r="LA244" s="1217">
        <f t="shared" ref="LA244:MM244" si="2692">SUM(JA244/$DO$24)</f>
        <v>20</v>
      </c>
      <c r="LB244" s="1217">
        <f t="shared" si="2692"/>
        <v>0</v>
      </c>
      <c r="LC244" s="1217">
        <f t="shared" si="2692"/>
        <v>0</v>
      </c>
      <c r="LD244" s="545">
        <f t="shared" si="2692"/>
        <v>450</v>
      </c>
      <c r="LE244" s="545">
        <f t="shared" si="2692"/>
        <v>0</v>
      </c>
      <c r="LF244" s="329">
        <f t="shared" si="2692"/>
        <v>280</v>
      </c>
      <c r="LG244" s="550">
        <f t="shared" si="2692"/>
        <v>0</v>
      </c>
      <c r="LH244" s="550">
        <f t="shared" si="2692"/>
        <v>0</v>
      </c>
      <c r="LI244" s="550">
        <f t="shared" si="2692"/>
        <v>0</v>
      </c>
      <c r="LJ244" s="550">
        <f t="shared" si="2692"/>
        <v>0</v>
      </c>
      <c r="LK244" s="550">
        <f t="shared" si="2692"/>
        <v>0</v>
      </c>
      <c r="LL244" s="550">
        <f t="shared" si="2692"/>
        <v>0</v>
      </c>
      <c r="LM244" s="550">
        <f t="shared" si="2692"/>
        <v>0</v>
      </c>
      <c r="LN244" s="550">
        <f t="shared" si="2692"/>
        <v>0</v>
      </c>
      <c r="LO244" s="1217">
        <f t="shared" si="2692"/>
        <v>0</v>
      </c>
      <c r="LP244" s="1217">
        <f t="shared" si="2692"/>
        <v>0</v>
      </c>
      <c r="LQ244" s="1217">
        <f t="shared" si="2692"/>
        <v>0</v>
      </c>
      <c r="LR244" s="550">
        <f t="shared" si="2692"/>
        <v>10</v>
      </c>
      <c r="LS244" s="550">
        <f t="shared" si="2692"/>
        <v>0</v>
      </c>
      <c r="LT244" s="550">
        <f t="shared" si="2692"/>
        <v>15</v>
      </c>
      <c r="LU244" s="550">
        <f t="shared" si="2692"/>
        <v>0</v>
      </c>
      <c r="LV244" s="932">
        <f t="shared" si="2692"/>
        <v>0</v>
      </c>
      <c r="LW244" s="932">
        <f t="shared" si="2692"/>
        <v>0</v>
      </c>
      <c r="LX244" s="932">
        <f t="shared" si="2692"/>
        <v>0</v>
      </c>
      <c r="LY244" s="932">
        <f t="shared" si="2692"/>
        <v>0.01</v>
      </c>
      <c r="LZ244" s="932">
        <f t="shared" si="2692"/>
        <v>0</v>
      </c>
      <c r="MA244" s="932">
        <f t="shared" si="2692"/>
        <v>0</v>
      </c>
      <c r="MB244" s="932">
        <f t="shared" si="2692"/>
        <v>0</v>
      </c>
      <c r="MC244" s="932">
        <f t="shared" si="2692"/>
        <v>0</v>
      </c>
      <c r="MD244" s="932">
        <f t="shared" si="2692"/>
        <v>0</v>
      </c>
      <c r="ME244" s="327">
        <f t="shared" si="2692"/>
        <v>0</v>
      </c>
      <c r="MF244" s="327">
        <f t="shared" si="2692"/>
        <v>0</v>
      </c>
      <c r="MG244" s="327">
        <f t="shared" si="2692"/>
        <v>0</v>
      </c>
      <c r="MH244" s="327">
        <f t="shared" si="2692"/>
        <v>0</v>
      </c>
      <c r="MI244" s="327">
        <f t="shared" si="2692"/>
        <v>0</v>
      </c>
      <c r="MJ244" s="327">
        <f t="shared" si="2692"/>
        <v>0</v>
      </c>
      <c r="MK244" s="327">
        <f t="shared" si="2692"/>
        <v>0</v>
      </c>
      <c r="ML244" s="327">
        <f t="shared" si="2692"/>
        <v>0</v>
      </c>
      <c r="MM244" s="327">
        <f t="shared" si="2692"/>
        <v>0</v>
      </c>
      <c r="MN244" s="327">
        <f t="shared" ref="MN244:MP244" si="2693">SUM(KN244/$DO$24)</f>
        <v>0</v>
      </c>
      <c r="MO244" s="327">
        <f t="shared" si="2693"/>
        <v>0</v>
      </c>
      <c r="MP244" s="327">
        <f t="shared" si="2693"/>
        <v>0</v>
      </c>
      <c r="MQ244" s="327">
        <f>SUM(KQ244/$DO$24)</f>
        <v>0</v>
      </c>
    </row>
    <row r="245" spans="1:355" s="317" customFormat="1" ht="15.75" hidden="1" customHeight="1" outlineLevel="1" thickTop="1" thickBot="1" x14ac:dyDescent="0.3">
      <c r="A245" s="381"/>
      <c r="B245" s="1921" t="s">
        <v>957</v>
      </c>
      <c r="C245" s="1922"/>
      <c r="D245" s="655"/>
      <c r="E245" s="770"/>
      <c r="F245" s="757"/>
      <c r="G245" s="638"/>
      <c r="H245" s="627"/>
      <c r="I245" s="639"/>
      <c r="J245" s="770"/>
      <c r="K245" s="757"/>
      <c r="L245" s="878"/>
      <c r="M245" s="813"/>
      <c r="N245" s="814"/>
      <c r="O245" s="1537"/>
      <c r="P245" s="815"/>
      <c r="Q245" s="813"/>
      <c r="R245" s="814"/>
      <c r="S245" s="1537"/>
      <c r="T245" s="815"/>
      <c r="U245" s="813"/>
      <c r="V245" s="814"/>
      <c r="W245" s="1537"/>
      <c r="X245" s="815"/>
      <c r="Y245" s="813"/>
      <c r="Z245" s="814"/>
      <c r="AA245" s="1537"/>
      <c r="AB245" s="815"/>
      <c r="AC245" s="813"/>
      <c r="AD245" s="814"/>
      <c r="AE245" s="1537"/>
      <c r="AF245" s="815"/>
      <c r="AG245" s="813"/>
      <c r="AH245" s="814"/>
      <c r="AI245" s="1537"/>
      <c r="AJ245" s="815"/>
      <c r="AK245" s="813"/>
      <c r="AL245" s="814"/>
      <c r="AM245" s="1537"/>
      <c r="AN245" s="815"/>
      <c r="AO245" s="813"/>
      <c r="AP245" s="814"/>
      <c r="AQ245" s="1537"/>
      <c r="AR245" s="815"/>
      <c r="AS245" s="813"/>
      <c r="AT245" s="814"/>
      <c r="AU245" s="1537"/>
      <c r="AV245" s="815"/>
      <c r="AW245" s="813"/>
      <c r="AX245" s="814"/>
      <c r="AY245" s="1537"/>
      <c r="AZ245" s="815"/>
      <c r="BA245" s="813"/>
      <c r="BB245" s="816"/>
      <c r="BC245" s="757"/>
      <c r="BD245" s="815"/>
      <c r="BE245" s="813"/>
      <c r="BF245" s="757"/>
      <c r="BG245" s="815"/>
      <c r="BH245" s="815"/>
      <c r="BI245" s="815"/>
      <c r="BJ245" s="815"/>
      <c r="BK245" s="816"/>
      <c r="BL245" s="1586"/>
      <c r="BM245" s="1586"/>
      <c r="BN245" s="1586"/>
      <c r="BO245" s="1586"/>
      <c r="BP245" s="1587"/>
      <c r="BQ245" s="1484"/>
      <c r="BR245" s="734">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35.984147952443855</v>
      </c>
      <c r="BS245" s="692">
        <f t="shared" si="2685"/>
        <v>35.984147952443855</v>
      </c>
      <c r="BT245" s="696">
        <f>AZ230</f>
        <v>0.6</v>
      </c>
      <c r="BU245" s="1147" t="str">
        <f>$BU$25</f>
        <v>Epsom Salt</v>
      </c>
      <c r="BV245" s="1159" t="str">
        <f>$BV$25</f>
        <v>Additives</v>
      </c>
      <c r="BW245" s="1239">
        <f>BW$25</f>
        <v>0</v>
      </c>
      <c r="BX245" s="1239">
        <f t="shared" ref="BX245:DM245" si="2694">BX$25</f>
        <v>0</v>
      </c>
      <c r="BY245" s="1239">
        <f t="shared" si="2694"/>
        <v>0</v>
      </c>
      <c r="BZ245" s="1240">
        <f t="shared" si="2694"/>
        <v>0</v>
      </c>
      <c r="CA245" s="1240">
        <f t="shared" si="2694"/>
        <v>0</v>
      </c>
      <c r="CB245" s="1241">
        <f t="shared" si="2694"/>
        <v>0</v>
      </c>
      <c r="CC245" s="1242">
        <f t="shared" si="2694"/>
        <v>0</v>
      </c>
      <c r="CD245" s="1242">
        <f t="shared" si="2694"/>
        <v>0</v>
      </c>
      <c r="CE245" s="1242">
        <f t="shared" si="2694"/>
        <v>0</v>
      </c>
      <c r="CF245" s="1242">
        <f t="shared" si="2694"/>
        <v>0</v>
      </c>
      <c r="CG245" s="1242">
        <f t="shared" si="2694"/>
        <v>0</v>
      </c>
      <c r="CH245" s="1242">
        <f t="shared" si="2694"/>
        <v>0</v>
      </c>
      <c r="CI245" s="1242">
        <f t="shared" si="2694"/>
        <v>0</v>
      </c>
      <c r="CJ245" s="1242">
        <f t="shared" si="2694"/>
        <v>0</v>
      </c>
      <c r="CK245" s="1239">
        <f t="shared" si="2694"/>
        <v>0</v>
      </c>
      <c r="CL245" s="1240">
        <f t="shared" si="2694"/>
        <v>0</v>
      </c>
      <c r="CM245" s="1241">
        <f t="shared" si="2694"/>
        <v>0</v>
      </c>
      <c r="CN245" s="1242">
        <f t="shared" si="2694"/>
        <v>9.8000000000000004E-2</v>
      </c>
      <c r="CO245" s="1242">
        <f t="shared" si="2694"/>
        <v>0</v>
      </c>
      <c r="CP245" s="1242">
        <f t="shared" si="2694"/>
        <v>0.129</v>
      </c>
      <c r="CQ245" s="1242">
        <f t="shared" si="2694"/>
        <v>0</v>
      </c>
      <c r="CR245" s="1243">
        <f t="shared" si="2694"/>
        <v>0</v>
      </c>
      <c r="CS245" s="1243">
        <f t="shared" si="2694"/>
        <v>0</v>
      </c>
      <c r="CT245" s="1243">
        <f t="shared" si="2694"/>
        <v>0</v>
      </c>
      <c r="CU245" s="1243">
        <f t="shared" si="2694"/>
        <v>0</v>
      </c>
      <c r="CV245" s="1243">
        <f t="shared" si="2694"/>
        <v>0</v>
      </c>
      <c r="CW245" s="1243">
        <f t="shared" si="2694"/>
        <v>0</v>
      </c>
      <c r="CX245" s="1243">
        <f t="shared" si="2694"/>
        <v>0</v>
      </c>
      <c r="CY245" s="1243">
        <f t="shared" si="2694"/>
        <v>0</v>
      </c>
      <c r="CZ245" s="1244">
        <f t="shared" si="2694"/>
        <v>0</v>
      </c>
      <c r="DA245" s="1244">
        <f t="shared" si="2694"/>
        <v>0</v>
      </c>
      <c r="DB245" s="1244">
        <f t="shared" si="2694"/>
        <v>0</v>
      </c>
      <c r="DC245" s="1244">
        <f t="shared" si="2694"/>
        <v>0</v>
      </c>
      <c r="DD245" s="1244">
        <f t="shared" si="2694"/>
        <v>0</v>
      </c>
      <c r="DE245" s="1244">
        <f t="shared" si="2694"/>
        <v>0</v>
      </c>
      <c r="DF245" s="1244">
        <f t="shared" si="2694"/>
        <v>0</v>
      </c>
      <c r="DG245" s="1244">
        <f t="shared" si="2694"/>
        <v>0</v>
      </c>
      <c r="DH245" s="1244">
        <f t="shared" si="2694"/>
        <v>0</v>
      </c>
      <c r="DI245" s="1244">
        <f t="shared" si="2694"/>
        <v>0</v>
      </c>
      <c r="DJ245" s="1244">
        <f t="shared" si="2694"/>
        <v>0</v>
      </c>
      <c r="DK245" s="1244">
        <f t="shared" si="2694"/>
        <v>0</v>
      </c>
      <c r="DL245" s="1244">
        <f t="shared" si="2694"/>
        <v>0</v>
      </c>
      <c r="DM245" s="1244">
        <f t="shared" si="2694"/>
        <v>0</v>
      </c>
      <c r="DN245" s="933"/>
      <c r="DT245" s="739"/>
      <c r="EM245" s="898"/>
      <c r="EN245" s="898"/>
      <c r="EO245" s="898"/>
      <c r="EP245" s="898"/>
      <c r="EQ245" s="898"/>
      <c r="ER245" s="898"/>
      <c r="ES245" s="898"/>
      <c r="ET245" s="898"/>
      <c r="EU245" s="898"/>
      <c r="EV245" s="898"/>
      <c r="EW245" s="898"/>
      <c r="EX245" s="898"/>
      <c r="EY245" s="898"/>
      <c r="EZ245" s="1348" t="str">
        <f t="shared" si="2562"/>
        <v>Epsom Salt</v>
      </c>
      <c r="FA245" s="1224">
        <f t="shared" si="2563"/>
        <v>0</v>
      </c>
      <c r="FB245" s="1224">
        <f t="shared" si="2564"/>
        <v>0</v>
      </c>
      <c r="FC245" s="1224">
        <f t="shared" si="2565"/>
        <v>0</v>
      </c>
      <c r="FD245" s="544">
        <f t="shared" si="2566"/>
        <v>0</v>
      </c>
      <c r="FE245" s="544">
        <f t="shared" si="2567"/>
        <v>0</v>
      </c>
      <c r="FF245" s="324">
        <f t="shared" si="2568"/>
        <v>0</v>
      </c>
      <c r="FG245" s="549">
        <f t="shared" si="2569"/>
        <v>0</v>
      </c>
      <c r="FH245" s="549">
        <f t="shared" si="2570"/>
        <v>0</v>
      </c>
      <c r="FI245" s="549">
        <f t="shared" si="2571"/>
        <v>0</v>
      </c>
      <c r="FJ245" s="549">
        <f t="shared" si="2572"/>
        <v>0</v>
      </c>
      <c r="FK245" s="549">
        <f t="shared" si="2573"/>
        <v>0</v>
      </c>
      <c r="FL245" s="549">
        <f t="shared" si="2574"/>
        <v>0</v>
      </c>
      <c r="FM245" s="549">
        <f t="shared" si="2575"/>
        <v>0</v>
      </c>
      <c r="FN245" s="549">
        <f t="shared" si="2576"/>
        <v>0</v>
      </c>
      <c r="FO245" s="1203">
        <f t="shared" si="2577"/>
        <v>0</v>
      </c>
      <c r="FP245" s="544">
        <f t="shared" si="2578"/>
        <v>0</v>
      </c>
      <c r="FQ245" s="324">
        <f t="shared" si="2579"/>
        <v>0</v>
      </c>
      <c r="FR245" s="548">
        <f t="shared" si="2580"/>
        <v>5.8799999999999998E-2</v>
      </c>
      <c r="FS245" s="548">
        <f t="shared" si="2581"/>
        <v>0</v>
      </c>
      <c r="FT245" s="548">
        <f t="shared" si="2653"/>
        <v>7.7399999999999997E-2</v>
      </c>
      <c r="FU245" s="548">
        <f t="shared" si="2582"/>
        <v>0</v>
      </c>
      <c r="FV245" s="928">
        <f t="shared" si="2583"/>
        <v>0</v>
      </c>
      <c r="FW245" s="928">
        <f t="shared" si="2584"/>
        <v>0</v>
      </c>
      <c r="FX245" s="928">
        <f t="shared" si="2585"/>
        <v>0</v>
      </c>
      <c r="FY245" s="928">
        <f t="shared" si="2586"/>
        <v>0</v>
      </c>
      <c r="FZ245" s="928">
        <f t="shared" si="2587"/>
        <v>0</v>
      </c>
      <c r="GA245" s="928">
        <f t="shared" si="2588"/>
        <v>0</v>
      </c>
      <c r="GB245" s="928">
        <f t="shared" si="2589"/>
        <v>0</v>
      </c>
      <c r="GC245" s="928">
        <f t="shared" si="2590"/>
        <v>0</v>
      </c>
      <c r="GD245" s="326">
        <f t="shared" si="2591"/>
        <v>0</v>
      </c>
      <c r="GE245" s="326">
        <f t="shared" si="2592"/>
        <v>0</v>
      </c>
      <c r="GF245" s="326">
        <f t="shared" si="2593"/>
        <v>0</v>
      </c>
      <c r="GG245" s="326">
        <f t="shared" si="2594"/>
        <v>0</v>
      </c>
      <c r="GH245" s="326">
        <f t="shared" si="2595"/>
        <v>0</v>
      </c>
      <c r="GI245" s="326">
        <f t="shared" si="2596"/>
        <v>0</v>
      </c>
      <c r="GJ245" s="326">
        <f t="shared" si="2597"/>
        <v>0</v>
      </c>
      <c r="GK245" s="326">
        <f t="shared" si="2598"/>
        <v>0</v>
      </c>
      <c r="GL245" s="326">
        <f t="shared" si="2599"/>
        <v>0</v>
      </c>
      <c r="GM245" s="326">
        <f t="shared" si="2600"/>
        <v>0</v>
      </c>
      <c r="GN245" s="326">
        <f t="shared" si="2601"/>
        <v>0</v>
      </c>
      <c r="GO245" s="326">
        <f t="shared" si="2602"/>
        <v>0</v>
      </c>
      <c r="GP245" s="326">
        <f t="shared" si="2603"/>
        <v>0</v>
      </c>
      <c r="GQ245" s="326">
        <f t="shared" si="2604"/>
        <v>0</v>
      </c>
      <c r="GR245" s="898"/>
      <c r="GS245" s="898"/>
      <c r="GT245" s="898"/>
      <c r="GU245" s="898"/>
      <c r="GV245" s="898"/>
      <c r="GW245" s="898"/>
      <c r="GX245" s="898"/>
      <c r="GY245" s="898"/>
      <c r="GZ245" s="1375"/>
      <c r="HA245" s="1225">
        <f t="shared" si="2605"/>
        <v>0</v>
      </c>
      <c r="HB245" s="1225">
        <f t="shared" si="2606"/>
        <v>0</v>
      </c>
      <c r="HC245" s="1225">
        <f t="shared" si="2607"/>
        <v>0</v>
      </c>
      <c r="HD245" s="542">
        <f t="shared" si="2608"/>
        <v>0</v>
      </c>
      <c r="HE245" s="542">
        <f t="shared" si="2609"/>
        <v>0</v>
      </c>
      <c r="HF245" s="321">
        <f t="shared" si="2610"/>
        <v>0</v>
      </c>
      <c r="HG245" s="547">
        <f t="shared" si="2611"/>
        <v>0</v>
      </c>
      <c r="HH245" s="547">
        <f t="shared" si="2612"/>
        <v>0</v>
      </c>
      <c r="HI245" s="547">
        <f t="shared" si="2613"/>
        <v>0</v>
      </c>
      <c r="HJ245" s="547">
        <f t="shared" si="2614"/>
        <v>0</v>
      </c>
      <c r="HK245" s="547">
        <f t="shared" si="2615"/>
        <v>0</v>
      </c>
      <c r="HL245" s="547">
        <f t="shared" si="2616"/>
        <v>0</v>
      </c>
      <c r="HM245" s="547">
        <f t="shared" si="2617"/>
        <v>0</v>
      </c>
      <c r="HN245" s="547">
        <f t="shared" si="2618"/>
        <v>0</v>
      </c>
      <c r="HO245" s="1225">
        <f t="shared" si="2619"/>
        <v>0</v>
      </c>
      <c r="HP245" s="542">
        <f t="shared" si="2620"/>
        <v>0</v>
      </c>
      <c r="HQ245" s="321">
        <f t="shared" si="2621"/>
        <v>0</v>
      </c>
      <c r="HR245" s="547">
        <f t="shared" si="2622"/>
        <v>1.5535006605019814E-2</v>
      </c>
      <c r="HS245" s="547">
        <f t="shared" si="2623"/>
        <v>0</v>
      </c>
      <c r="HT245" s="547">
        <f t="shared" si="2624"/>
        <v>2.0449141347424041E-2</v>
      </c>
      <c r="HU245" s="547">
        <f t="shared" si="2625"/>
        <v>0</v>
      </c>
      <c r="HV245" s="931">
        <f t="shared" si="2626"/>
        <v>0</v>
      </c>
      <c r="HW245" s="931">
        <f t="shared" si="2627"/>
        <v>0</v>
      </c>
      <c r="HX245" s="931">
        <f t="shared" si="2628"/>
        <v>0</v>
      </c>
      <c r="HY245" s="931">
        <f t="shared" si="2629"/>
        <v>0</v>
      </c>
      <c r="HZ245" s="931">
        <f t="shared" si="2630"/>
        <v>0</v>
      </c>
      <c r="IA245" s="931">
        <f t="shared" si="2631"/>
        <v>0</v>
      </c>
      <c r="IB245" s="931">
        <f t="shared" si="2632"/>
        <v>0</v>
      </c>
      <c r="IC245" s="931">
        <f t="shared" si="2633"/>
        <v>0</v>
      </c>
      <c r="ID245" s="1226">
        <f t="shared" si="2634"/>
        <v>0</v>
      </c>
      <c r="IE245" s="1226">
        <f t="shared" si="2635"/>
        <v>0</v>
      </c>
      <c r="IF245" s="1226">
        <f t="shared" si="2636"/>
        <v>0</v>
      </c>
      <c r="IG245" s="1226">
        <f t="shared" si="2637"/>
        <v>0</v>
      </c>
      <c r="IH245" s="1226">
        <f t="shared" si="2638"/>
        <v>0</v>
      </c>
      <c r="II245" s="1226">
        <f t="shared" si="2639"/>
        <v>0</v>
      </c>
      <c r="IJ245" s="1226">
        <f t="shared" si="2640"/>
        <v>0</v>
      </c>
      <c r="IK245" s="1226">
        <f t="shared" si="2641"/>
        <v>0</v>
      </c>
      <c r="IL245" s="1226">
        <f t="shared" si="2642"/>
        <v>0</v>
      </c>
      <c r="IM245" s="1226">
        <f t="shared" si="2643"/>
        <v>0</v>
      </c>
      <c r="IN245" s="1226">
        <f t="shared" si="2644"/>
        <v>0</v>
      </c>
      <c r="IO245" s="1226">
        <f t="shared" si="2645"/>
        <v>0</v>
      </c>
      <c r="IP245" s="1226">
        <f t="shared" si="2646"/>
        <v>0</v>
      </c>
      <c r="IQ245" s="1226">
        <f t="shared" si="2647"/>
        <v>0</v>
      </c>
      <c r="IR245" s="902"/>
      <c r="IS245" s="902"/>
      <c r="IT245" s="902"/>
      <c r="IU245" s="902"/>
      <c r="IV245" s="902"/>
      <c r="IW245" s="902"/>
      <c r="IX245" s="902"/>
      <c r="IY245" s="902"/>
      <c r="IZ245" s="1365"/>
      <c r="JA245" s="1231">
        <f t="shared" ref="JA245:KQ245" si="2695">SUM(BW245*$DP$25)</f>
        <v>0</v>
      </c>
      <c r="JB245" s="1231">
        <f t="shared" si="2695"/>
        <v>0</v>
      </c>
      <c r="JC245" s="1231">
        <f t="shared" si="2695"/>
        <v>0</v>
      </c>
      <c r="JD245" s="942">
        <f t="shared" si="2695"/>
        <v>0</v>
      </c>
      <c r="JE245" s="942">
        <f t="shared" si="2695"/>
        <v>0</v>
      </c>
      <c r="JF245" s="943">
        <f t="shared" si="2695"/>
        <v>0</v>
      </c>
      <c r="JG245" s="944">
        <f t="shared" si="2695"/>
        <v>0</v>
      </c>
      <c r="JH245" s="944">
        <f t="shared" si="2695"/>
        <v>0</v>
      </c>
      <c r="JI245" s="944">
        <f t="shared" si="2695"/>
        <v>0</v>
      </c>
      <c r="JJ245" s="944">
        <f t="shared" si="2695"/>
        <v>0</v>
      </c>
      <c r="JK245" s="944">
        <f t="shared" si="2695"/>
        <v>0</v>
      </c>
      <c r="JL245" s="944">
        <f t="shared" si="2695"/>
        <v>0</v>
      </c>
      <c r="JM245" s="944">
        <f t="shared" si="2695"/>
        <v>0</v>
      </c>
      <c r="JN245" s="944">
        <f t="shared" si="2695"/>
        <v>0</v>
      </c>
      <c r="JO245" s="1231">
        <f t="shared" si="2695"/>
        <v>0</v>
      </c>
      <c r="JP245" s="942">
        <f t="shared" si="2695"/>
        <v>0</v>
      </c>
      <c r="JQ245" s="943">
        <f t="shared" si="2695"/>
        <v>0</v>
      </c>
      <c r="JR245" s="944">
        <f t="shared" si="2695"/>
        <v>98</v>
      </c>
      <c r="JS245" s="944">
        <f t="shared" si="2695"/>
        <v>0</v>
      </c>
      <c r="JT245" s="944">
        <f t="shared" si="2695"/>
        <v>129</v>
      </c>
      <c r="JU245" s="944">
        <f t="shared" si="2695"/>
        <v>0</v>
      </c>
      <c r="JV245" s="945">
        <f t="shared" si="2695"/>
        <v>0</v>
      </c>
      <c r="JW245" s="945">
        <f t="shared" si="2695"/>
        <v>0</v>
      </c>
      <c r="JX245" s="945">
        <f t="shared" si="2695"/>
        <v>0</v>
      </c>
      <c r="JY245" s="945">
        <f t="shared" si="2695"/>
        <v>0</v>
      </c>
      <c r="JZ245" s="945">
        <f t="shared" si="2695"/>
        <v>0</v>
      </c>
      <c r="KA245" s="945">
        <f t="shared" si="2695"/>
        <v>0</v>
      </c>
      <c r="KB245" s="945">
        <f t="shared" si="2695"/>
        <v>0</v>
      </c>
      <c r="KC245" s="945">
        <f t="shared" si="2695"/>
        <v>0</v>
      </c>
      <c r="KD245" s="946">
        <f t="shared" si="2695"/>
        <v>0</v>
      </c>
      <c r="KE245" s="946">
        <f t="shared" si="2695"/>
        <v>0</v>
      </c>
      <c r="KF245" s="946">
        <f t="shared" si="2695"/>
        <v>0</v>
      </c>
      <c r="KG245" s="946">
        <f t="shared" si="2695"/>
        <v>0</v>
      </c>
      <c r="KH245" s="946">
        <f t="shared" si="2695"/>
        <v>0</v>
      </c>
      <c r="KI245" s="946">
        <f t="shared" si="2695"/>
        <v>0</v>
      </c>
      <c r="KJ245" s="946">
        <f t="shared" si="2695"/>
        <v>0</v>
      </c>
      <c r="KK245" s="946">
        <f t="shared" si="2695"/>
        <v>0</v>
      </c>
      <c r="KL245" s="946">
        <f t="shared" si="2695"/>
        <v>0</v>
      </c>
      <c r="KM245" s="946">
        <f t="shared" si="2695"/>
        <v>0</v>
      </c>
      <c r="KN245" s="946">
        <f t="shared" si="2695"/>
        <v>0</v>
      </c>
      <c r="KO245" s="946">
        <f t="shared" si="2695"/>
        <v>0</v>
      </c>
      <c r="KP245" s="946">
        <f t="shared" si="2695"/>
        <v>0</v>
      </c>
      <c r="KQ245" s="946">
        <f t="shared" si="2695"/>
        <v>0</v>
      </c>
      <c r="KR245" s="898"/>
      <c r="KS245" s="898"/>
      <c r="KT245" s="898"/>
      <c r="KU245" s="898"/>
      <c r="KV245" s="898"/>
      <c r="KW245" s="898"/>
      <c r="KX245" s="898"/>
      <c r="KY245" s="898"/>
      <c r="KZ245" s="1363"/>
      <c r="LA245" s="1217">
        <f t="shared" ref="LA245:MM245" si="2696">SUM(JA245/$DO$25)</f>
        <v>0</v>
      </c>
      <c r="LB245" s="1217">
        <f t="shared" si="2696"/>
        <v>0</v>
      </c>
      <c r="LC245" s="1217">
        <f t="shared" si="2696"/>
        <v>0</v>
      </c>
      <c r="LD245" s="545">
        <f t="shared" si="2696"/>
        <v>0</v>
      </c>
      <c r="LE245" s="545">
        <f t="shared" si="2696"/>
        <v>0</v>
      </c>
      <c r="LF245" s="329">
        <f t="shared" si="2696"/>
        <v>0</v>
      </c>
      <c r="LG245" s="550">
        <f t="shared" si="2696"/>
        <v>0</v>
      </c>
      <c r="LH245" s="550">
        <f t="shared" si="2696"/>
        <v>0</v>
      </c>
      <c r="LI245" s="550">
        <f t="shared" si="2696"/>
        <v>0</v>
      </c>
      <c r="LJ245" s="550">
        <f t="shared" si="2696"/>
        <v>0</v>
      </c>
      <c r="LK245" s="550">
        <f t="shared" si="2696"/>
        <v>0</v>
      </c>
      <c r="LL245" s="550">
        <f t="shared" si="2696"/>
        <v>0</v>
      </c>
      <c r="LM245" s="550">
        <f t="shared" si="2696"/>
        <v>0</v>
      </c>
      <c r="LN245" s="550">
        <f t="shared" si="2696"/>
        <v>0</v>
      </c>
      <c r="LO245" s="1217">
        <f t="shared" si="2696"/>
        <v>0</v>
      </c>
      <c r="LP245" s="1217">
        <f t="shared" si="2696"/>
        <v>0</v>
      </c>
      <c r="LQ245" s="1217">
        <f t="shared" si="2696"/>
        <v>0</v>
      </c>
      <c r="LR245" s="550">
        <f t="shared" si="2696"/>
        <v>98</v>
      </c>
      <c r="LS245" s="550">
        <f t="shared" si="2696"/>
        <v>0</v>
      </c>
      <c r="LT245" s="550">
        <f t="shared" si="2696"/>
        <v>129</v>
      </c>
      <c r="LU245" s="550">
        <f t="shared" si="2696"/>
        <v>0</v>
      </c>
      <c r="LV245" s="932">
        <f t="shared" si="2696"/>
        <v>0</v>
      </c>
      <c r="LW245" s="932">
        <f t="shared" si="2696"/>
        <v>0</v>
      </c>
      <c r="LX245" s="932">
        <f t="shared" si="2696"/>
        <v>0</v>
      </c>
      <c r="LY245" s="932">
        <f t="shared" si="2696"/>
        <v>0</v>
      </c>
      <c r="LZ245" s="932">
        <f t="shared" si="2696"/>
        <v>0</v>
      </c>
      <c r="MA245" s="932">
        <f t="shared" si="2696"/>
        <v>0</v>
      </c>
      <c r="MB245" s="932">
        <f t="shared" si="2696"/>
        <v>0</v>
      </c>
      <c r="MC245" s="932">
        <f t="shared" si="2696"/>
        <v>0</v>
      </c>
      <c r="MD245" s="932">
        <f t="shared" si="2696"/>
        <v>0</v>
      </c>
      <c r="ME245" s="327">
        <f t="shared" si="2696"/>
        <v>0</v>
      </c>
      <c r="MF245" s="327">
        <f t="shared" si="2696"/>
        <v>0</v>
      </c>
      <c r="MG245" s="327">
        <f t="shared" si="2696"/>
        <v>0</v>
      </c>
      <c r="MH245" s="327">
        <f t="shared" si="2696"/>
        <v>0</v>
      </c>
      <c r="MI245" s="327">
        <f t="shared" si="2696"/>
        <v>0</v>
      </c>
      <c r="MJ245" s="327">
        <f t="shared" si="2696"/>
        <v>0</v>
      </c>
      <c r="MK245" s="327">
        <f t="shared" si="2696"/>
        <v>0</v>
      </c>
      <c r="ML245" s="327">
        <f t="shared" si="2696"/>
        <v>0</v>
      </c>
      <c r="MM245" s="327">
        <f t="shared" si="2696"/>
        <v>0</v>
      </c>
      <c r="MN245" s="327">
        <f t="shared" ref="MN245:MP245" si="2697">SUM(KN245/$DO$25)</f>
        <v>0</v>
      </c>
      <c r="MO245" s="327">
        <f t="shared" si="2697"/>
        <v>0</v>
      </c>
      <c r="MP245" s="327">
        <f t="shared" si="2697"/>
        <v>0</v>
      </c>
      <c r="MQ245" s="327">
        <f>SUM(KQ245/$DO$25)</f>
        <v>0</v>
      </c>
    </row>
    <row r="246" spans="1:355" s="317" customFormat="1" ht="15.75" hidden="1" customHeight="1" outlineLevel="1" thickTop="1" thickBot="1" x14ac:dyDescent="0.3">
      <c r="A246" s="381"/>
      <c r="B246" s="1902" t="s">
        <v>958</v>
      </c>
      <c r="C246" s="1903"/>
      <c r="D246" s="655"/>
      <c r="E246" s="770"/>
      <c r="F246" s="757"/>
      <c r="G246" s="638"/>
      <c r="H246" s="627"/>
      <c r="I246" s="639"/>
      <c r="J246" s="770"/>
      <c r="K246" s="757"/>
      <c r="L246" s="878"/>
      <c r="M246" s="813"/>
      <c r="N246" s="814"/>
      <c r="O246" s="1537"/>
      <c r="P246" s="815"/>
      <c r="Q246" s="813"/>
      <c r="R246" s="814"/>
      <c r="S246" s="1537"/>
      <c r="T246" s="815"/>
      <c r="U246" s="813"/>
      <c r="V246" s="814"/>
      <c r="W246" s="1537"/>
      <c r="X246" s="815"/>
      <c r="Y246" s="813"/>
      <c r="Z246" s="814"/>
      <c r="AA246" s="1537"/>
      <c r="AB246" s="815"/>
      <c r="AC246" s="813"/>
      <c r="AD246" s="814"/>
      <c r="AE246" s="1537"/>
      <c r="AF246" s="815"/>
      <c r="AG246" s="813"/>
      <c r="AH246" s="814"/>
      <c r="AI246" s="1537"/>
      <c r="AJ246" s="815"/>
      <c r="AK246" s="813"/>
      <c r="AL246" s="814"/>
      <c r="AM246" s="1537"/>
      <c r="AN246" s="815"/>
      <c r="AO246" s="813"/>
      <c r="AP246" s="814"/>
      <c r="AQ246" s="1537"/>
      <c r="AR246" s="815"/>
      <c r="AS246" s="813"/>
      <c r="AT246" s="814"/>
      <c r="AU246" s="1537"/>
      <c r="AV246" s="815"/>
      <c r="AW246" s="813"/>
      <c r="AX246" s="814"/>
      <c r="AY246" s="1537"/>
      <c r="AZ246" s="815"/>
      <c r="BA246" s="813"/>
      <c r="BB246" s="816"/>
      <c r="BC246" s="757"/>
      <c r="BD246" s="815"/>
      <c r="BE246" s="813"/>
      <c r="BF246" s="757"/>
      <c r="BG246" s="815"/>
      <c r="BH246" s="815"/>
      <c r="BI246" s="815"/>
      <c r="BJ246" s="815"/>
      <c r="BK246" s="816"/>
      <c r="BL246" s="1586"/>
      <c r="BM246" s="1586"/>
      <c r="BN246" s="1586"/>
      <c r="BO246" s="1586"/>
      <c r="BP246" s="1587"/>
      <c r="BQ246" s="1484"/>
      <c r="BR246" s="734">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692">
        <f t="shared" si="2685"/>
        <v>0</v>
      </c>
      <c r="BT246" s="637">
        <f>AZ231</f>
        <v>0.5</v>
      </c>
      <c r="BU246" s="1148" t="str">
        <f>$BU$26</f>
        <v>Z9 (2 Part)</v>
      </c>
      <c r="BV246" s="694" t="str">
        <f>$BV$26</f>
        <v>Additives</v>
      </c>
      <c r="BW246" s="1239">
        <f>BW$26</f>
        <v>0</v>
      </c>
      <c r="BX246" s="1239">
        <f t="shared" ref="BX246:DM246" si="2698">BX$26</f>
        <v>0</v>
      </c>
      <c r="BY246" s="1239">
        <f t="shared" si="2698"/>
        <v>0</v>
      </c>
      <c r="BZ246" s="1240">
        <f t="shared" si="2698"/>
        <v>0</v>
      </c>
      <c r="CA246" s="1240">
        <f t="shared" si="2698"/>
        <v>0</v>
      </c>
      <c r="CB246" s="1241">
        <f t="shared" si="2698"/>
        <v>0</v>
      </c>
      <c r="CC246" s="1242">
        <f t="shared" si="2698"/>
        <v>0</v>
      </c>
      <c r="CD246" s="1242">
        <f t="shared" si="2698"/>
        <v>0</v>
      </c>
      <c r="CE246" s="1242">
        <f t="shared" si="2698"/>
        <v>0</v>
      </c>
      <c r="CF246" s="1242">
        <f t="shared" si="2698"/>
        <v>0</v>
      </c>
      <c r="CG246" s="1242">
        <f t="shared" si="2698"/>
        <v>0</v>
      </c>
      <c r="CH246" s="1242">
        <f t="shared" si="2698"/>
        <v>0</v>
      </c>
      <c r="CI246" s="1242">
        <f t="shared" si="2698"/>
        <v>0</v>
      </c>
      <c r="CJ246" s="1242">
        <f t="shared" si="2698"/>
        <v>0</v>
      </c>
      <c r="CK246" s="1239">
        <f t="shared" si="2698"/>
        <v>0</v>
      </c>
      <c r="CL246" s="1240">
        <f t="shared" si="2698"/>
        <v>0</v>
      </c>
      <c r="CM246" s="1241">
        <f t="shared" si="2698"/>
        <v>0</v>
      </c>
      <c r="CN246" s="1242">
        <f t="shared" si="2698"/>
        <v>0</v>
      </c>
      <c r="CO246" s="1242">
        <f t="shared" si="2698"/>
        <v>0</v>
      </c>
      <c r="CP246" s="1242">
        <f t="shared" si="2698"/>
        <v>0</v>
      </c>
      <c r="CQ246" s="1242">
        <f t="shared" si="2698"/>
        <v>0</v>
      </c>
      <c r="CR246" s="1243">
        <f t="shared" si="2698"/>
        <v>0</v>
      </c>
      <c r="CS246" s="1243">
        <f t="shared" si="2698"/>
        <v>0</v>
      </c>
      <c r="CT246" s="1243">
        <f t="shared" si="2698"/>
        <v>0</v>
      </c>
      <c r="CU246" s="1243">
        <f t="shared" si="2698"/>
        <v>0</v>
      </c>
      <c r="CV246" s="1243">
        <f t="shared" si="2698"/>
        <v>0</v>
      </c>
      <c r="CW246" s="1243">
        <f t="shared" si="2698"/>
        <v>0</v>
      </c>
      <c r="CX246" s="1243">
        <f t="shared" si="2698"/>
        <v>0</v>
      </c>
      <c r="CY246" s="1243">
        <f t="shared" si="2698"/>
        <v>0</v>
      </c>
      <c r="CZ246" s="1244">
        <f t="shared" si="2698"/>
        <v>0</v>
      </c>
      <c r="DA246" s="1244">
        <f t="shared" si="2698"/>
        <v>0</v>
      </c>
      <c r="DB246" s="1244">
        <f t="shared" si="2698"/>
        <v>0</v>
      </c>
      <c r="DC246" s="1244">
        <f t="shared" si="2698"/>
        <v>0</v>
      </c>
      <c r="DD246" s="1244">
        <f t="shared" si="2698"/>
        <v>0</v>
      </c>
      <c r="DE246" s="1244">
        <f t="shared" si="2698"/>
        <v>0</v>
      </c>
      <c r="DF246" s="1244">
        <f t="shared" si="2698"/>
        <v>0</v>
      </c>
      <c r="DG246" s="1244">
        <f t="shared" si="2698"/>
        <v>0</v>
      </c>
      <c r="DH246" s="1244">
        <f t="shared" si="2698"/>
        <v>0</v>
      </c>
      <c r="DI246" s="1244">
        <f t="shared" si="2698"/>
        <v>0</v>
      </c>
      <c r="DJ246" s="1244">
        <f t="shared" si="2698"/>
        <v>0</v>
      </c>
      <c r="DK246" s="1244">
        <f t="shared" si="2698"/>
        <v>0</v>
      </c>
      <c r="DL246" s="1244">
        <f t="shared" si="2698"/>
        <v>0</v>
      </c>
      <c r="DM246" s="1244">
        <f t="shared" si="2698"/>
        <v>0</v>
      </c>
      <c r="DN246" s="933"/>
      <c r="DT246" s="739"/>
      <c r="EM246" s="898"/>
      <c r="EN246" s="898"/>
      <c r="EO246" s="898"/>
      <c r="EP246" s="898"/>
      <c r="EQ246" s="898"/>
      <c r="ER246" s="898"/>
      <c r="ES246" s="898"/>
      <c r="ET246" s="898"/>
      <c r="EU246" s="898"/>
      <c r="EV246" s="898"/>
      <c r="EW246" s="898"/>
      <c r="EX246" s="898"/>
      <c r="EY246" s="898"/>
      <c r="EZ246" s="1348" t="str">
        <f t="shared" si="2562"/>
        <v>Z9 (2 Part)</v>
      </c>
      <c r="FA246" s="1224">
        <f t="shared" si="2563"/>
        <v>0</v>
      </c>
      <c r="FB246" s="1224">
        <f t="shared" si="2564"/>
        <v>0</v>
      </c>
      <c r="FC246" s="1224">
        <f t="shared" si="2565"/>
        <v>0</v>
      </c>
      <c r="FD246" s="544">
        <f t="shared" si="2566"/>
        <v>0</v>
      </c>
      <c r="FE246" s="544">
        <f t="shared" si="2567"/>
        <v>0</v>
      </c>
      <c r="FF246" s="324">
        <f t="shared" si="2568"/>
        <v>0</v>
      </c>
      <c r="FG246" s="549">
        <f t="shared" si="2569"/>
        <v>0</v>
      </c>
      <c r="FH246" s="549">
        <f t="shared" si="2570"/>
        <v>0</v>
      </c>
      <c r="FI246" s="549">
        <f t="shared" si="2571"/>
        <v>0</v>
      </c>
      <c r="FJ246" s="549">
        <f t="shared" si="2572"/>
        <v>0</v>
      </c>
      <c r="FK246" s="549">
        <f t="shared" si="2573"/>
        <v>0</v>
      </c>
      <c r="FL246" s="549">
        <f t="shared" si="2574"/>
        <v>0</v>
      </c>
      <c r="FM246" s="549">
        <f t="shared" si="2575"/>
        <v>0</v>
      </c>
      <c r="FN246" s="549">
        <f t="shared" si="2576"/>
        <v>0</v>
      </c>
      <c r="FO246" s="1203">
        <f t="shared" si="2577"/>
        <v>0</v>
      </c>
      <c r="FP246" s="544">
        <f t="shared" si="2578"/>
        <v>0</v>
      </c>
      <c r="FQ246" s="324">
        <f t="shared" si="2579"/>
        <v>0</v>
      </c>
      <c r="FR246" s="548">
        <f t="shared" si="2580"/>
        <v>0</v>
      </c>
      <c r="FS246" s="548">
        <f t="shared" si="2581"/>
        <v>0</v>
      </c>
      <c r="FT246" s="548">
        <f t="shared" si="2653"/>
        <v>0</v>
      </c>
      <c r="FU246" s="548">
        <f t="shared" si="2582"/>
        <v>0</v>
      </c>
      <c r="FV246" s="928">
        <f t="shared" si="2583"/>
        <v>0</v>
      </c>
      <c r="FW246" s="928">
        <f t="shared" si="2584"/>
        <v>0</v>
      </c>
      <c r="FX246" s="928">
        <f t="shared" si="2585"/>
        <v>0</v>
      </c>
      <c r="FY246" s="928">
        <f t="shared" si="2586"/>
        <v>0</v>
      </c>
      <c r="FZ246" s="928">
        <f t="shared" si="2587"/>
        <v>0</v>
      </c>
      <c r="GA246" s="928">
        <f t="shared" si="2588"/>
        <v>0</v>
      </c>
      <c r="GB246" s="928">
        <f t="shared" si="2589"/>
        <v>0</v>
      </c>
      <c r="GC246" s="928">
        <f t="shared" si="2590"/>
        <v>0</v>
      </c>
      <c r="GD246" s="326">
        <f t="shared" si="2591"/>
        <v>0</v>
      </c>
      <c r="GE246" s="326">
        <f t="shared" si="2592"/>
        <v>0</v>
      </c>
      <c r="GF246" s="326">
        <f t="shared" si="2593"/>
        <v>0</v>
      </c>
      <c r="GG246" s="326">
        <f t="shared" si="2594"/>
        <v>0</v>
      </c>
      <c r="GH246" s="326">
        <f t="shared" si="2595"/>
        <v>0</v>
      </c>
      <c r="GI246" s="326">
        <f t="shared" si="2596"/>
        <v>0</v>
      </c>
      <c r="GJ246" s="326">
        <f t="shared" si="2597"/>
        <v>0</v>
      </c>
      <c r="GK246" s="326">
        <f t="shared" si="2598"/>
        <v>0</v>
      </c>
      <c r="GL246" s="326">
        <f t="shared" si="2599"/>
        <v>0</v>
      </c>
      <c r="GM246" s="326">
        <f t="shared" si="2600"/>
        <v>0</v>
      </c>
      <c r="GN246" s="326">
        <f t="shared" si="2601"/>
        <v>0</v>
      </c>
      <c r="GO246" s="326">
        <f t="shared" si="2602"/>
        <v>0</v>
      </c>
      <c r="GP246" s="326">
        <f t="shared" si="2603"/>
        <v>0</v>
      </c>
      <c r="GQ246" s="326">
        <f t="shared" si="2604"/>
        <v>0</v>
      </c>
      <c r="GR246" s="898"/>
      <c r="GS246" s="898"/>
      <c r="GT246" s="898"/>
      <c r="GU246" s="898"/>
      <c r="GV246" s="898"/>
      <c r="GW246" s="898"/>
      <c r="GX246" s="898"/>
      <c r="GY246" s="898"/>
      <c r="GZ246" s="1375"/>
      <c r="HA246" s="1225">
        <f t="shared" si="2605"/>
        <v>0</v>
      </c>
      <c r="HB246" s="1225">
        <f t="shared" si="2606"/>
        <v>0</v>
      </c>
      <c r="HC246" s="1225">
        <f t="shared" si="2607"/>
        <v>0</v>
      </c>
      <c r="HD246" s="542">
        <f t="shared" si="2608"/>
        <v>0</v>
      </c>
      <c r="HE246" s="542">
        <f t="shared" si="2609"/>
        <v>0</v>
      </c>
      <c r="HF246" s="321">
        <f t="shared" si="2610"/>
        <v>0</v>
      </c>
      <c r="HG246" s="547">
        <f t="shared" si="2611"/>
        <v>0</v>
      </c>
      <c r="HH246" s="547">
        <f t="shared" si="2612"/>
        <v>0</v>
      </c>
      <c r="HI246" s="547">
        <f t="shared" si="2613"/>
        <v>0</v>
      </c>
      <c r="HJ246" s="547">
        <f t="shared" si="2614"/>
        <v>0</v>
      </c>
      <c r="HK246" s="547">
        <f t="shared" si="2615"/>
        <v>0</v>
      </c>
      <c r="HL246" s="547">
        <f t="shared" si="2616"/>
        <v>0</v>
      </c>
      <c r="HM246" s="547">
        <f t="shared" si="2617"/>
        <v>0</v>
      </c>
      <c r="HN246" s="547">
        <f t="shared" si="2618"/>
        <v>0</v>
      </c>
      <c r="HO246" s="1225">
        <f t="shared" si="2619"/>
        <v>0</v>
      </c>
      <c r="HP246" s="542">
        <f t="shared" si="2620"/>
        <v>0</v>
      </c>
      <c r="HQ246" s="321">
        <f t="shared" si="2621"/>
        <v>0</v>
      </c>
      <c r="HR246" s="547">
        <f t="shared" si="2622"/>
        <v>0</v>
      </c>
      <c r="HS246" s="547">
        <f t="shared" si="2623"/>
        <v>0</v>
      </c>
      <c r="HT246" s="547">
        <f t="shared" si="2624"/>
        <v>0</v>
      </c>
      <c r="HU246" s="547">
        <f t="shared" si="2625"/>
        <v>0</v>
      </c>
      <c r="HV246" s="931">
        <f t="shared" si="2626"/>
        <v>0</v>
      </c>
      <c r="HW246" s="931">
        <f t="shared" si="2627"/>
        <v>0</v>
      </c>
      <c r="HX246" s="931">
        <f t="shared" si="2628"/>
        <v>0</v>
      </c>
      <c r="HY246" s="931">
        <f t="shared" si="2629"/>
        <v>0</v>
      </c>
      <c r="HZ246" s="931">
        <f t="shared" si="2630"/>
        <v>0</v>
      </c>
      <c r="IA246" s="931">
        <f t="shared" si="2631"/>
        <v>0</v>
      </c>
      <c r="IB246" s="931">
        <f t="shared" si="2632"/>
        <v>0</v>
      </c>
      <c r="IC246" s="931">
        <f t="shared" si="2633"/>
        <v>0</v>
      </c>
      <c r="ID246" s="1226">
        <f t="shared" si="2634"/>
        <v>0</v>
      </c>
      <c r="IE246" s="1226">
        <f t="shared" si="2635"/>
        <v>0</v>
      </c>
      <c r="IF246" s="1226">
        <f t="shared" si="2636"/>
        <v>0</v>
      </c>
      <c r="IG246" s="1226">
        <f t="shared" si="2637"/>
        <v>0</v>
      </c>
      <c r="IH246" s="1226">
        <f t="shared" si="2638"/>
        <v>0</v>
      </c>
      <c r="II246" s="1226">
        <f t="shared" si="2639"/>
        <v>0</v>
      </c>
      <c r="IJ246" s="1226">
        <f t="shared" si="2640"/>
        <v>0</v>
      </c>
      <c r="IK246" s="1226">
        <f t="shared" si="2641"/>
        <v>0</v>
      </c>
      <c r="IL246" s="1226">
        <f t="shared" si="2642"/>
        <v>0</v>
      </c>
      <c r="IM246" s="1226">
        <f t="shared" si="2643"/>
        <v>0</v>
      </c>
      <c r="IN246" s="1226">
        <f t="shared" si="2644"/>
        <v>0</v>
      </c>
      <c r="IO246" s="1226">
        <f t="shared" si="2645"/>
        <v>0</v>
      </c>
      <c r="IP246" s="1226">
        <f t="shared" si="2646"/>
        <v>0</v>
      </c>
      <c r="IQ246" s="1226">
        <f t="shared" si="2647"/>
        <v>0</v>
      </c>
      <c r="IR246" s="902"/>
      <c r="IS246" s="902"/>
      <c r="IT246" s="902"/>
      <c r="IU246" s="902"/>
      <c r="IV246" s="902"/>
      <c r="IW246" s="902"/>
      <c r="IX246" s="902"/>
      <c r="IY246" s="902"/>
      <c r="IZ246" s="1365"/>
      <c r="JA246" s="1231">
        <f t="shared" ref="JA246:KQ246" si="2699">SUM(BW246*$DP$26)</f>
        <v>0</v>
      </c>
      <c r="JB246" s="1231">
        <f t="shared" si="2699"/>
        <v>0</v>
      </c>
      <c r="JC246" s="1231">
        <f t="shared" si="2699"/>
        <v>0</v>
      </c>
      <c r="JD246" s="942">
        <f t="shared" si="2699"/>
        <v>0</v>
      </c>
      <c r="JE246" s="942">
        <f t="shared" si="2699"/>
        <v>0</v>
      </c>
      <c r="JF246" s="943">
        <f t="shared" si="2699"/>
        <v>0</v>
      </c>
      <c r="JG246" s="944">
        <f t="shared" si="2699"/>
        <v>0</v>
      </c>
      <c r="JH246" s="944">
        <f t="shared" si="2699"/>
        <v>0</v>
      </c>
      <c r="JI246" s="944">
        <f t="shared" si="2699"/>
        <v>0</v>
      </c>
      <c r="JJ246" s="944">
        <f t="shared" si="2699"/>
        <v>0</v>
      </c>
      <c r="JK246" s="944">
        <f t="shared" si="2699"/>
        <v>0</v>
      </c>
      <c r="JL246" s="944">
        <f t="shared" si="2699"/>
        <v>0</v>
      </c>
      <c r="JM246" s="944">
        <f t="shared" si="2699"/>
        <v>0</v>
      </c>
      <c r="JN246" s="944">
        <f t="shared" si="2699"/>
        <v>0</v>
      </c>
      <c r="JO246" s="1231">
        <f t="shared" si="2699"/>
        <v>0</v>
      </c>
      <c r="JP246" s="942">
        <f t="shared" si="2699"/>
        <v>0</v>
      </c>
      <c r="JQ246" s="943">
        <f t="shared" si="2699"/>
        <v>0</v>
      </c>
      <c r="JR246" s="944">
        <f t="shared" si="2699"/>
        <v>0</v>
      </c>
      <c r="JS246" s="944">
        <f t="shared" si="2699"/>
        <v>0</v>
      </c>
      <c r="JT246" s="944">
        <f t="shared" si="2699"/>
        <v>0</v>
      </c>
      <c r="JU246" s="944">
        <f t="shared" si="2699"/>
        <v>0</v>
      </c>
      <c r="JV246" s="945">
        <f t="shared" si="2699"/>
        <v>0</v>
      </c>
      <c r="JW246" s="945">
        <f t="shared" si="2699"/>
        <v>0</v>
      </c>
      <c r="JX246" s="945">
        <f t="shared" si="2699"/>
        <v>0</v>
      </c>
      <c r="JY246" s="945">
        <f t="shared" si="2699"/>
        <v>0</v>
      </c>
      <c r="JZ246" s="945">
        <f t="shared" si="2699"/>
        <v>0</v>
      </c>
      <c r="KA246" s="945">
        <f t="shared" si="2699"/>
        <v>0</v>
      </c>
      <c r="KB246" s="945">
        <f t="shared" si="2699"/>
        <v>0</v>
      </c>
      <c r="KC246" s="945">
        <f t="shared" si="2699"/>
        <v>0</v>
      </c>
      <c r="KD246" s="946">
        <f t="shared" si="2699"/>
        <v>0</v>
      </c>
      <c r="KE246" s="946">
        <f t="shared" si="2699"/>
        <v>0</v>
      </c>
      <c r="KF246" s="946">
        <f t="shared" si="2699"/>
        <v>0</v>
      </c>
      <c r="KG246" s="946">
        <f t="shared" si="2699"/>
        <v>0</v>
      </c>
      <c r="KH246" s="946">
        <f t="shared" si="2699"/>
        <v>0</v>
      </c>
      <c r="KI246" s="946">
        <f t="shared" si="2699"/>
        <v>0</v>
      </c>
      <c r="KJ246" s="946">
        <f t="shared" si="2699"/>
        <v>0</v>
      </c>
      <c r="KK246" s="946">
        <f t="shared" si="2699"/>
        <v>0</v>
      </c>
      <c r="KL246" s="946">
        <f t="shared" si="2699"/>
        <v>0</v>
      </c>
      <c r="KM246" s="946">
        <f t="shared" si="2699"/>
        <v>0</v>
      </c>
      <c r="KN246" s="946">
        <f t="shared" si="2699"/>
        <v>0</v>
      </c>
      <c r="KO246" s="946">
        <f t="shared" si="2699"/>
        <v>0</v>
      </c>
      <c r="KP246" s="946">
        <f t="shared" si="2699"/>
        <v>0</v>
      </c>
      <c r="KQ246" s="946">
        <f t="shared" si="2699"/>
        <v>0</v>
      </c>
      <c r="KR246" s="898"/>
      <c r="KS246" s="898"/>
      <c r="KT246" s="898"/>
      <c r="KU246" s="898"/>
      <c r="KV246" s="898"/>
      <c r="KW246" s="898"/>
      <c r="KX246" s="898"/>
      <c r="KY246" s="898"/>
      <c r="KZ246" s="1363"/>
      <c r="LA246" s="1217">
        <f t="shared" ref="LA246:MM246" si="2700">SUM(JA246/$DO$26)</f>
        <v>0</v>
      </c>
      <c r="LB246" s="1217">
        <f t="shared" si="2700"/>
        <v>0</v>
      </c>
      <c r="LC246" s="1217">
        <f t="shared" si="2700"/>
        <v>0</v>
      </c>
      <c r="LD246" s="545">
        <f t="shared" si="2700"/>
        <v>0</v>
      </c>
      <c r="LE246" s="545">
        <f t="shared" si="2700"/>
        <v>0</v>
      </c>
      <c r="LF246" s="329">
        <f t="shared" si="2700"/>
        <v>0</v>
      </c>
      <c r="LG246" s="550">
        <f t="shared" si="2700"/>
        <v>0</v>
      </c>
      <c r="LH246" s="550">
        <f t="shared" si="2700"/>
        <v>0</v>
      </c>
      <c r="LI246" s="550">
        <f t="shared" si="2700"/>
        <v>0</v>
      </c>
      <c r="LJ246" s="550">
        <f t="shared" si="2700"/>
        <v>0</v>
      </c>
      <c r="LK246" s="550">
        <f t="shared" si="2700"/>
        <v>0</v>
      </c>
      <c r="LL246" s="550">
        <f t="shared" si="2700"/>
        <v>0</v>
      </c>
      <c r="LM246" s="550">
        <f t="shared" si="2700"/>
        <v>0</v>
      </c>
      <c r="LN246" s="550">
        <f t="shared" si="2700"/>
        <v>0</v>
      </c>
      <c r="LO246" s="1217">
        <f t="shared" si="2700"/>
        <v>0</v>
      </c>
      <c r="LP246" s="1217">
        <f t="shared" si="2700"/>
        <v>0</v>
      </c>
      <c r="LQ246" s="1217">
        <f t="shared" si="2700"/>
        <v>0</v>
      </c>
      <c r="LR246" s="550">
        <f t="shared" si="2700"/>
        <v>0</v>
      </c>
      <c r="LS246" s="550">
        <f t="shared" si="2700"/>
        <v>0</v>
      </c>
      <c r="LT246" s="550">
        <f t="shared" si="2700"/>
        <v>0</v>
      </c>
      <c r="LU246" s="550">
        <f t="shared" si="2700"/>
        <v>0</v>
      </c>
      <c r="LV246" s="932">
        <f t="shared" si="2700"/>
        <v>0</v>
      </c>
      <c r="LW246" s="932">
        <f t="shared" si="2700"/>
        <v>0</v>
      </c>
      <c r="LX246" s="932">
        <f t="shared" si="2700"/>
        <v>0</v>
      </c>
      <c r="LY246" s="932">
        <f t="shared" si="2700"/>
        <v>0</v>
      </c>
      <c r="LZ246" s="932">
        <f t="shared" si="2700"/>
        <v>0</v>
      </c>
      <c r="MA246" s="932">
        <f t="shared" si="2700"/>
        <v>0</v>
      </c>
      <c r="MB246" s="932">
        <f t="shared" si="2700"/>
        <v>0</v>
      </c>
      <c r="MC246" s="932">
        <f t="shared" si="2700"/>
        <v>0</v>
      </c>
      <c r="MD246" s="932">
        <f t="shared" si="2700"/>
        <v>0</v>
      </c>
      <c r="ME246" s="327">
        <f t="shared" si="2700"/>
        <v>0</v>
      </c>
      <c r="MF246" s="327">
        <f t="shared" si="2700"/>
        <v>0</v>
      </c>
      <c r="MG246" s="327">
        <f t="shared" si="2700"/>
        <v>0</v>
      </c>
      <c r="MH246" s="327">
        <f t="shared" si="2700"/>
        <v>0</v>
      </c>
      <c r="MI246" s="327">
        <f t="shared" si="2700"/>
        <v>0</v>
      </c>
      <c r="MJ246" s="327">
        <f t="shared" si="2700"/>
        <v>0</v>
      </c>
      <c r="MK246" s="327">
        <f t="shared" si="2700"/>
        <v>0</v>
      </c>
      <c r="ML246" s="327">
        <f t="shared" si="2700"/>
        <v>0</v>
      </c>
      <c r="MM246" s="327">
        <f t="shared" si="2700"/>
        <v>0</v>
      </c>
      <c r="MN246" s="327">
        <f t="shared" ref="MN246:MP246" si="2701">SUM(KN246/$DO$26)</f>
        <v>0</v>
      </c>
      <c r="MO246" s="327">
        <f t="shared" si="2701"/>
        <v>0</v>
      </c>
      <c r="MP246" s="327">
        <f t="shared" si="2701"/>
        <v>0</v>
      </c>
      <c r="MQ246" s="327">
        <f>SUM(KQ246/$DO$26)</f>
        <v>0</v>
      </c>
    </row>
    <row r="247" spans="1:355" s="317" customFormat="1" ht="15.75" hidden="1" customHeight="1" outlineLevel="1" thickTop="1" thickBot="1" x14ac:dyDescent="0.3">
      <c r="A247" s="381"/>
      <c r="B247" s="1904" t="s">
        <v>959</v>
      </c>
      <c r="C247" s="1905"/>
      <c r="D247" s="655"/>
      <c r="E247" s="770"/>
      <c r="F247" s="757"/>
      <c r="G247" s="638"/>
      <c r="H247" s="627"/>
      <c r="I247" s="639"/>
      <c r="J247" s="770"/>
      <c r="K247" s="757"/>
      <c r="L247" s="878"/>
      <c r="M247" s="813"/>
      <c r="N247" s="814"/>
      <c r="O247" s="1537"/>
      <c r="P247" s="815"/>
      <c r="Q247" s="813"/>
      <c r="R247" s="814"/>
      <c r="S247" s="1537"/>
      <c r="T247" s="815"/>
      <c r="U247" s="813"/>
      <c r="V247" s="814"/>
      <c r="W247" s="1537"/>
      <c r="X247" s="815"/>
      <c r="Y247" s="813"/>
      <c r="Z247" s="814"/>
      <c r="AA247" s="1537"/>
      <c r="AB247" s="815"/>
      <c r="AC247" s="813"/>
      <c r="AD247" s="814"/>
      <c r="AE247" s="1537"/>
      <c r="AF247" s="815"/>
      <c r="AG247" s="813"/>
      <c r="AH247" s="814"/>
      <c r="AI247" s="1537"/>
      <c r="AJ247" s="815"/>
      <c r="AK247" s="813"/>
      <c r="AL247" s="814"/>
      <c r="AM247" s="1537"/>
      <c r="AN247" s="815"/>
      <c r="AO247" s="813"/>
      <c r="AP247" s="814"/>
      <c r="AQ247" s="1537"/>
      <c r="AR247" s="815"/>
      <c r="AS247" s="813"/>
      <c r="AT247" s="814"/>
      <c r="AU247" s="1537"/>
      <c r="AV247" s="815"/>
      <c r="AW247" s="813"/>
      <c r="AX247" s="814"/>
      <c r="AY247" s="1537"/>
      <c r="AZ247" s="815"/>
      <c r="BA247" s="813"/>
      <c r="BB247" s="816"/>
      <c r="BC247" s="757"/>
      <c r="BD247" s="815"/>
      <c r="BE247" s="813"/>
      <c r="BF247" s="757"/>
      <c r="BG247" s="815"/>
      <c r="BH247" s="815"/>
      <c r="BI247" s="815"/>
      <c r="BJ247" s="815"/>
      <c r="BK247" s="816"/>
      <c r="BL247" s="1586"/>
      <c r="BM247" s="1586"/>
      <c r="BN247" s="1586"/>
      <c r="BO247" s="1586"/>
      <c r="BP247" s="1587"/>
      <c r="BQ247" s="1484"/>
      <c r="BR247" s="734">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692">
        <f t="shared" si="2685"/>
        <v>0</v>
      </c>
      <c r="BT247" s="637">
        <f>AZ232</f>
        <v>0.5</v>
      </c>
      <c r="BU247" s="1148" t="str">
        <f>$BU$27</f>
        <v>AG F Fungacide</v>
      </c>
      <c r="BV247" s="694" t="str">
        <f>$BV$27</f>
        <v>Additives</v>
      </c>
      <c r="BW247" s="1239">
        <f>BW$27</f>
        <v>0</v>
      </c>
      <c r="BX247" s="1239">
        <f t="shared" ref="BX247:DM247" si="2702">BX$27</f>
        <v>0</v>
      </c>
      <c r="BY247" s="1239">
        <f t="shared" si="2702"/>
        <v>0</v>
      </c>
      <c r="BZ247" s="1240">
        <f t="shared" si="2702"/>
        <v>0</v>
      </c>
      <c r="CA247" s="1240">
        <f t="shared" si="2702"/>
        <v>0</v>
      </c>
      <c r="CB247" s="1241">
        <f t="shared" si="2702"/>
        <v>0</v>
      </c>
      <c r="CC247" s="1242">
        <f t="shared" si="2702"/>
        <v>0</v>
      </c>
      <c r="CD247" s="1242">
        <f t="shared" si="2702"/>
        <v>0</v>
      </c>
      <c r="CE247" s="1242">
        <f t="shared" si="2702"/>
        <v>0</v>
      </c>
      <c r="CF247" s="1242">
        <f t="shared" si="2702"/>
        <v>0</v>
      </c>
      <c r="CG247" s="1242">
        <f t="shared" si="2702"/>
        <v>0</v>
      </c>
      <c r="CH247" s="1242">
        <f t="shared" si="2702"/>
        <v>0</v>
      </c>
      <c r="CI247" s="1242">
        <f t="shared" si="2702"/>
        <v>0</v>
      </c>
      <c r="CJ247" s="1242">
        <f t="shared" si="2702"/>
        <v>0</v>
      </c>
      <c r="CK247" s="1239">
        <f t="shared" si="2702"/>
        <v>0</v>
      </c>
      <c r="CL247" s="1240">
        <f t="shared" si="2702"/>
        <v>0</v>
      </c>
      <c r="CM247" s="1241">
        <f t="shared" si="2702"/>
        <v>0</v>
      </c>
      <c r="CN247" s="1242">
        <f t="shared" si="2702"/>
        <v>0</v>
      </c>
      <c r="CO247" s="1242">
        <f t="shared" si="2702"/>
        <v>0</v>
      </c>
      <c r="CP247" s="1242">
        <f t="shared" si="2702"/>
        <v>0</v>
      </c>
      <c r="CQ247" s="1242">
        <f t="shared" si="2702"/>
        <v>0</v>
      </c>
      <c r="CR247" s="1243">
        <f t="shared" si="2702"/>
        <v>0</v>
      </c>
      <c r="CS247" s="1243">
        <f t="shared" si="2702"/>
        <v>0</v>
      </c>
      <c r="CT247" s="1243">
        <f t="shared" si="2702"/>
        <v>0</v>
      </c>
      <c r="CU247" s="1243">
        <f t="shared" si="2702"/>
        <v>0</v>
      </c>
      <c r="CV247" s="1243">
        <f t="shared" si="2702"/>
        <v>0</v>
      </c>
      <c r="CW247" s="1243">
        <f t="shared" si="2702"/>
        <v>0</v>
      </c>
      <c r="CX247" s="1243">
        <f t="shared" si="2702"/>
        <v>0</v>
      </c>
      <c r="CY247" s="1243">
        <f t="shared" si="2702"/>
        <v>0</v>
      </c>
      <c r="CZ247" s="1244">
        <f t="shared" si="2702"/>
        <v>0</v>
      </c>
      <c r="DA247" s="1244">
        <f t="shared" si="2702"/>
        <v>0</v>
      </c>
      <c r="DB247" s="1244">
        <f t="shared" si="2702"/>
        <v>0</v>
      </c>
      <c r="DC247" s="1244">
        <f t="shared" si="2702"/>
        <v>0</v>
      </c>
      <c r="DD247" s="1244">
        <f t="shared" si="2702"/>
        <v>0</v>
      </c>
      <c r="DE247" s="1244">
        <f t="shared" si="2702"/>
        <v>0</v>
      </c>
      <c r="DF247" s="1244">
        <f t="shared" si="2702"/>
        <v>0</v>
      </c>
      <c r="DG247" s="1244">
        <f t="shared" si="2702"/>
        <v>0</v>
      </c>
      <c r="DH247" s="1244">
        <f t="shared" si="2702"/>
        <v>0</v>
      </c>
      <c r="DI247" s="1244">
        <f t="shared" si="2702"/>
        <v>0</v>
      </c>
      <c r="DJ247" s="1244">
        <f t="shared" si="2702"/>
        <v>0</v>
      </c>
      <c r="DK247" s="1244">
        <f t="shared" si="2702"/>
        <v>0</v>
      </c>
      <c r="DL247" s="1244">
        <f t="shared" si="2702"/>
        <v>0</v>
      </c>
      <c r="DM247" s="1244">
        <f t="shared" si="2702"/>
        <v>0</v>
      </c>
      <c r="DN247" s="933"/>
      <c r="DT247" s="739"/>
      <c r="EM247" s="898"/>
      <c r="EN247" s="898"/>
      <c r="EO247" s="898"/>
      <c r="EP247" s="898"/>
      <c r="EQ247" s="898"/>
      <c r="ER247" s="898"/>
      <c r="ES247" s="898"/>
      <c r="ET247" s="898"/>
      <c r="EU247" s="898"/>
      <c r="EV247" s="898"/>
      <c r="EW247" s="898"/>
      <c r="EX247" s="898"/>
      <c r="EY247" s="898"/>
      <c r="EZ247" s="1348" t="str">
        <f t="shared" si="2562"/>
        <v>AG F Fungacide</v>
      </c>
      <c r="FA247" s="1224">
        <f t="shared" si="2563"/>
        <v>0</v>
      </c>
      <c r="FB247" s="1224">
        <f t="shared" si="2564"/>
        <v>0</v>
      </c>
      <c r="FC247" s="1224">
        <f t="shared" si="2565"/>
        <v>0</v>
      </c>
      <c r="FD247" s="544">
        <f t="shared" si="2566"/>
        <v>0</v>
      </c>
      <c r="FE247" s="544">
        <f t="shared" si="2567"/>
        <v>0</v>
      </c>
      <c r="FF247" s="324">
        <f t="shared" si="2568"/>
        <v>0</v>
      </c>
      <c r="FG247" s="549">
        <f t="shared" si="2569"/>
        <v>0</v>
      </c>
      <c r="FH247" s="549">
        <f t="shared" si="2570"/>
        <v>0</v>
      </c>
      <c r="FI247" s="549">
        <f t="shared" si="2571"/>
        <v>0</v>
      </c>
      <c r="FJ247" s="549">
        <f t="shared" si="2572"/>
        <v>0</v>
      </c>
      <c r="FK247" s="549">
        <f t="shared" si="2573"/>
        <v>0</v>
      </c>
      <c r="FL247" s="549">
        <f t="shared" si="2574"/>
        <v>0</v>
      </c>
      <c r="FM247" s="549">
        <f t="shared" si="2575"/>
        <v>0</v>
      </c>
      <c r="FN247" s="549">
        <f t="shared" si="2576"/>
        <v>0</v>
      </c>
      <c r="FO247" s="1203">
        <f t="shared" si="2577"/>
        <v>0</v>
      </c>
      <c r="FP247" s="544">
        <f t="shared" si="2578"/>
        <v>0</v>
      </c>
      <c r="FQ247" s="324">
        <f t="shared" si="2579"/>
        <v>0</v>
      </c>
      <c r="FR247" s="548">
        <f t="shared" si="2580"/>
        <v>0</v>
      </c>
      <c r="FS247" s="548">
        <f t="shared" si="2581"/>
        <v>0</v>
      </c>
      <c r="FT247" s="548">
        <f t="shared" si="2653"/>
        <v>0</v>
      </c>
      <c r="FU247" s="548">
        <f t="shared" si="2582"/>
        <v>0</v>
      </c>
      <c r="FV247" s="928">
        <f t="shared" si="2583"/>
        <v>0</v>
      </c>
      <c r="FW247" s="928">
        <f t="shared" si="2584"/>
        <v>0</v>
      </c>
      <c r="FX247" s="928">
        <f t="shared" si="2585"/>
        <v>0</v>
      </c>
      <c r="FY247" s="928">
        <f t="shared" si="2586"/>
        <v>0</v>
      </c>
      <c r="FZ247" s="928">
        <f t="shared" si="2587"/>
        <v>0</v>
      </c>
      <c r="GA247" s="928">
        <f t="shared" si="2588"/>
        <v>0</v>
      </c>
      <c r="GB247" s="928">
        <f t="shared" si="2589"/>
        <v>0</v>
      </c>
      <c r="GC247" s="928">
        <f t="shared" si="2590"/>
        <v>0</v>
      </c>
      <c r="GD247" s="326">
        <f t="shared" si="2591"/>
        <v>0</v>
      </c>
      <c r="GE247" s="326">
        <f t="shared" si="2592"/>
        <v>0</v>
      </c>
      <c r="GF247" s="326">
        <f t="shared" si="2593"/>
        <v>0</v>
      </c>
      <c r="GG247" s="326">
        <f t="shared" si="2594"/>
        <v>0</v>
      </c>
      <c r="GH247" s="326">
        <f t="shared" si="2595"/>
        <v>0</v>
      </c>
      <c r="GI247" s="326">
        <f t="shared" si="2596"/>
        <v>0</v>
      </c>
      <c r="GJ247" s="326">
        <f t="shared" si="2597"/>
        <v>0</v>
      </c>
      <c r="GK247" s="326">
        <f t="shared" si="2598"/>
        <v>0</v>
      </c>
      <c r="GL247" s="326">
        <f t="shared" si="2599"/>
        <v>0</v>
      </c>
      <c r="GM247" s="326">
        <f t="shared" si="2600"/>
        <v>0</v>
      </c>
      <c r="GN247" s="326">
        <f t="shared" si="2601"/>
        <v>0</v>
      </c>
      <c r="GO247" s="326">
        <f t="shared" si="2602"/>
        <v>0</v>
      </c>
      <c r="GP247" s="326">
        <f t="shared" si="2603"/>
        <v>0</v>
      </c>
      <c r="GQ247" s="326">
        <f t="shared" si="2604"/>
        <v>0</v>
      </c>
      <c r="GR247" s="898"/>
      <c r="GS247" s="898"/>
      <c r="GT247" s="898"/>
      <c r="GU247" s="898"/>
      <c r="GV247" s="898"/>
      <c r="GW247" s="898"/>
      <c r="GX247" s="898"/>
      <c r="GY247" s="898"/>
      <c r="GZ247" s="1375"/>
      <c r="HA247" s="1225">
        <f t="shared" si="2605"/>
        <v>0</v>
      </c>
      <c r="HB247" s="1225">
        <f t="shared" si="2606"/>
        <v>0</v>
      </c>
      <c r="HC247" s="1225">
        <f t="shared" si="2607"/>
        <v>0</v>
      </c>
      <c r="HD247" s="542">
        <f t="shared" si="2608"/>
        <v>0</v>
      </c>
      <c r="HE247" s="542">
        <f t="shared" si="2609"/>
        <v>0</v>
      </c>
      <c r="HF247" s="321">
        <f t="shared" si="2610"/>
        <v>0</v>
      </c>
      <c r="HG247" s="547">
        <f t="shared" si="2611"/>
        <v>0</v>
      </c>
      <c r="HH247" s="547">
        <f t="shared" si="2612"/>
        <v>0</v>
      </c>
      <c r="HI247" s="547">
        <f t="shared" si="2613"/>
        <v>0</v>
      </c>
      <c r="HJ247" s="547">
        <f t="shared" si="2614"/>
        <v>0</v>
      </c>
      <c r="HK247" s="547">
        <f t="shared" si="2615"/>
        <v>0</v>
      </c>
      <c r="HL247" s="547">
        <f t="shared" si="2616"/>
        <v>0</v>
      </c>
      <c r="HM247" s="547">
        <f t="shared" si="2617"/>
        <v>0</v>
      </c>
      <c r="HN247" s="547">
        <f t="shared" si="2618"/>
        <v>0</v>
      </c>
      <c r="HO247" s="1225">
        <f t="shared" si="2619"/>
        <v>0</v>
      </c>
      <c r="HP247" s="542">
        <f t="shared" si="2620"/>
        <v>0</v>
      </c>
      <c r="HQ247" s="321">
        <f t="shared" si="2621"/>
        <v>0</v>
      </c>
      <c r="HR247" s="547">
        <f t="shared" si="2622"/>
        <v>0</v>
      </c>
      <c r="HS247" s="547">
        <f t="shared" si="2623"/>
        <v>0</v>
      </c>
      <c r="HT247" s="547">
        <f t="shared" si="2624"/>
        <v>0</v>
      </c>
      <c r="HU247" s="547">
        <f t="shared" si="2625"/>
        <v>0</v>
      </c>
      <c r="HV247" s="931">
        <f t="shared" si="2626"/>
        <v>0</v>
      </c>
      <c r="HW247" s="931">
        <f t="shared" si="2627"/>
        <v>0</v>
      </c>
      <c r="HX247" s="931">
        <f t="shared" si="2628"/>
        <v>0</v>
      </c>
      <c r="HY247" s="931">
        <f t="shared" si="2629"/>
        <v>0</v>
      </c>
      <c r="HZ247" s="931">
        <f t="shared" si="2630"/>
        <v>0</v>
      </c>
      <c r="IA247" s="931">
        <f t="shared" si="2631"/>
        <v>0</v>
      </c>
      <c r="IB247" s="931">
        <f t="shared" si="2632"/>
        <v>0</v>
      </c>
      <c r="IC247" s="931">
        <f t="shared" si="2633"/>
        <v>0</v>
      </c>
      <c r="ID247" s="1226">
        <f t="shared" si="2634"/>
        <v>0</v>
      </c>
      <c r="IE247" s="1226">
        <f t="shared" si="2635"/>
        <v>0</v>
      </c>
      <c r="IF247" s="1226">
        <f t="shared" si="2636"/>
        <v>0</v>
      </c>
      <c r="IG247" s="1226">
        <f t="shared" si="2637"/>
        <v>0</v>
      </c>
      <c r="IH247" s="1226">
        <f t="shared" si="2638"/>
        <v>0</v>
      </c>
      <c r="II247" s="1226">
        <f t="shared" si="2639"/>
        <v>0</v>
      </c>
      <c r="IJ247" s="1226">
        <f t="shared" si="2640"/>
        <v>0</v>
      </c>
      <c r="IK247" s="1226">
        <f t="shared" si="2641"/>
        <v>0</v>
      </c>
      <c r="IL247" s="1226">
        <f t="shared" si="2642"/>
        <v>0</v>
      </c>
      <c r="IM247" s="1226">
        <f t="shared" si="2643"/>
        <v>0</v>
      </c>
      <c r="IN247" s="1226">
        <f t="shared" si="2644"/>
        <v>0</v>
      </c>
      <c r="IO247" s="1226">
        <f t="shared" si="2645"/>
        <v>0</v>
      </c>
      <c r="IP247" s="1226">
        <f t="shared" si="2646"/>
        <v>0</v>
      </c>
      <c r="IQ247" s="1226">
        <f t="shared" si="2647"/>
        <v>0</v>
      </c>
      <c r="IR247" s="902"/>
      <c r="IS247" s="902"/>
      <c r="IT247" s="902"/>
      <c r="IU247" s="902"/>
      <c r="IV247" s="902"/>
      <c r="IW247" s="902"/>
      <c r="IX247" s="902"/>
      <c r="IY247" s="902"/>
      <c r="IZ247" s="1365"/>
      <c r="JA247" s="1231">
        <f t="shared" ref="JA247:KQ247" si="2703">SUM(BW247*$DP$27)</f>
        <v>0</v>
      </c>
      <c r="JB247" s="1231">
        <f t="shared" si="2703"/>
        <v>0</v>
      </c>
      <c r="JC247" s="1231">
        <f t="shared" si="2703"/>
        <v>0</v>
      </c>
      <c r="JD247" s="942">
        <f t="shared" si="2703"/>
        <v>0</v>
      </c>
      <c r="JE247" s="942">
        <f t="shared" si="2703"/>
        <v>0</v>
      </c>
      <c r="JF247" s="943">
        <f t="shared" si="2703"/>
        <v>0</v>
      </c>
      <c r="JG247" s="944">
        <f t="shared" si="2703"/>
        <v>0</v>
      </c>
      <c r="JH247" s="944">
        <f t="shared" si="2703"/>
        <v>0</v>
      </c>
      <c r="JI247" s="944">
        <f t="shared" si="2703"/>
        <v>0</v>
      </c>
      <c r="JJ247" s="944">
        <f t="shared" si="2703"/>
        <v>0</v>
      </c>
      <c r="JK247" s="944">
        <f t="shared" si="2703"/>
        <v>0</v>
      </c>
      <c r="JL247" s="944">
        <f t="shared" si="2703"/>
        <v>0</v>
      </c>
      <c r="JM247" s="944">
        <f t="shared" si="2703"/>
        <v>0</v>
      </c>
      <c r="JN247" s="944">
        <f t="shared" si="2703"/>
        <v>0</v>
      </c>
      <c r="JO247" s="1231">
        <f t="shared" si="2703"/>
        <v>0</v>
      </c>
      <c r="JP247" s="942">
        <f t="shared" si="2703"/>
        <v>0</v>
      </c>
      <c r="JQ247" s="943">
        <f t="shared" si="2703"/>
        <v>0</v>
      </c>
      <c r="JR247" s="944">
        <f t="shared" si="2703"/>
        <v>0</v>
      </c>
      <c r="JS247" s="944">
        <f t="shared" si="2703"/>
        <v>0</v>
      </c>
      <c r="JT247" s="944">
        <f t="shared" si="2703"/>
        <v>0</v>
      </c>
      <c r="JU247" s="944">
        <f t="shared" si="2703"/>
        <v>0</v>
      </c>
      <c r="JV247" s="945">
        <f t="shared" si="2703"/>
        <v>0</v>
      </c>
      <c r="JW247" s="945">
        <f t="shared" si="2703"/>
        <v>0</v>
      </c>
      <c r="JX247" s="945">
        <f t="shared" si="2703"/>
        <v>0</v>
      </c>
      <c r="JY247" s="945">
        <f t="shared" si="2703"/>
        <v>0</v>
      </c>
      <c r="JZ247" s="945">
        <f t="shared" si="2703"/>
        <v>0</v>
      </c>
      <c r="KA247" s="945">
        <f t="shared" si="2703"/>
        <v>0</v>
      </c>
      <c r="KB247" s="945">
        <f t="shared" si="2703"/>
        <v>0</v>
      </c>
      <c r="KC247" s="945">
        <f t="shared" si="2703"/>
        <v>0</v>
      </c>
      <c r="KD247" s="946">
        <f t="shared" si="2703"/>
        <v>0</v>
      </c>
      <c r="KE247" s="946">
        <f t="shared" si="2703"/>
        <v>0</v>
      </c>
      <c r="KF247" s="946">
        <f t="shared" si="2703"/>
        <v>0</v>
      </c>
      <c r="KG247" s="946">
        <f t="shared" si="2703"/>
        <v>0</v>
      </c>
      <c r="KH247" s="946">
        <f t="shared" si="2703"/>
        <v>0</v>
      </c>
      <c r="KI247" s="946">
        <f t="shared" si="2703"/>
        <v>0</v>
      </c>
      <c r="KJ247" s="946">
        <f t="shared" si="2703"/>
        <v>0</v>
      </c>
      <c r="KK247" s="946">
        <f t="shared" si="2703"/>
        <v>0</v>
      </c>
      <c r="KL247" s="946">
        <f t="shared" si="2703"/>
        <v>0</v>
      </c>
      <c r="KM247" s="946">
        <f t="shared" si="2703"/>
        <v>0</v>
      </c>
      <c r="KN247" s="946">
        <f t="shared" si="2703"/>
        <v>0</v>
      </c>
      <c r="KO247" s="946">
        <f t="shared" si="2703"/>
        <v>0</v>
      </c>
      <c r="KP247" s="946">
        <f t="shared" si="2703"/>
        <v>0</v>
      </c>
      <c r="KQ247" s="946">
        <f t="shared" si="2703"/>
        <v>0</v>
      </c>
      <c r="KR247" s="898"/>
      <c r="KS247" s="898"/>
      <c r="KT247" s="898"/>
      <c r="KU247" s="898"/>
      <c r="KV247" s="898"/>
      <c r="KW247" s="898"/>
      <c r="KX247" s="898"/>
      <c r="KY247" s="898"/>
      <c r="KZ247" s="1363"/>
      <c r="LA247" s="1217">
        <f t="shared" ref="LA247:MM247" si="2704">SUM(JA247/$DO$27)</f>
        <v>0</v>
      </c>
      <c r="LB247" s="1217">
        <f t="shared" si="2704"/>
        <v>0</v>
      </c>
      <c r="LC247" s="1217">
        <f t="shared" si="2704"/>
        <v>0</v>
      </c>
      <c r="LD247" s="545">
        <f t="shared" si="2704"/>
        <v>0</v>
      </c>
      <c r="LE247" s="545">
        <f t="shared" si="2704"/>
        <v>0</v>
      </c>
      <c r="LF247" s="329">
        <f t="shared" si="2704"/>
        <v>0</v>
      </c>
      <c r="LG247" s="550">
        <f t="shared" si="2704"/>
        <v>0</v>
      </c>
      <c r="LH247" s="550">
        <f t="shared" si="2704"/>
        <v>0</v>
      </c>
      <c r="LI247" s="550">
        <f t="shared" si="2704"/>
        <v>0</v>
      </c>
      <c r="LJ247" s="550">
        <f t="shared" si="2704"/>
        <v>0</v>
      </c>
      <c r="LK247" s="550">
        <f t="shared" si="2704"/>
        <v>0</v>
      </c>
      <c r="LL247" s="550">
        <f t="shared" si="2704"/>
        <v>0</v>
      </c>
      <c r="LM247" s="550">
        <f t="shared" si="2704"/>
        <v>0</v>
      </c>
      <c r="LN247" s="550">
        <f t="shared" si="2704"/>
        <v>0</v>
      </c>
      <c r="LO247" s="1217">
        <f t="shared" si="2704"/>
        <v>0</v>
      </c>
      <c r="LP247" s="1217">
        <f t="shared" si="2704"/>
        <v>0</v>
      </c>
      <c r="LQ247" s="1217">
        <f t="shared" si="2704"/>
        <v>0</v>
      </c>
      <c r="LR247" s="550">
        <f t="shared" si="2704"/>
        <v>0</v>
      </c>
      <c r="LS247" s="550">
        <f t="shared" si="2704"/>
        <v>0</v>
      </c>
      <c r="LT247" s="550">
        <f t="shared" si="2704"/>
        <v>0</v>
      </c>
      <c r="LU247" s="550">
        <f t="shared" si="2704"/>
        <v>0</v>
      </c>
      <c r="LV247" s="932">
        <f t="shared" si="2704"/>
        <v>0</v>
      </c>
      <c r="LW247" s="932">
        <f t="shared" si="2704"/>
        <v>0</v>
      </c>
      <c r="LX247" s="932">
        <f t="shared" si="2704"/>
        <v>0</v>
      </c>
      <c r="LY247" s="932">
        <f t="shared" si="2704"/>
        <v>0</v>
      </c>
      <c r="LZ247" s="932">
        <f t="shared" si="2704"/>
        <v>0</v>
      </c>
      <c r="MA247" s="932">
        <f t="shared" si="2704"/>
        <v>0</v>
      </c>
      <c r="MB247" s="932">
        <f t="shared" si="2704"/>
        <v>0</v>
      </c>
      <c r="MC247" s="932">
        <f t="shared" si="2704"/>
        <v>0</v>
      </c>
      <c r="MD247" s="932">
        <f t="shared" si="2704"/>
        <v>0</v>
      </c>
      <c r="ME247" s="327">
        <f t="shared" si="2704"/>
        <v>0</v>
      </c>
      <c r="MF247" s="327">
        <f t="shared" si="2704"/>
        <v>0</v>
      </c>
      <c r="MG247" s="327">
        <f t="shared" si="2704"/>
        <v>0</v>
      </c>
      <c r="MH247" s="327">
        <f t="shared" si="2704"/>
        <v>0</v>
      </c>
      <c r="MI247" s="327">
        <f t="shared" si="2704"/>
        <v>0</v>
      </c>
      <c r="MJ247" s="327">
        <f t="shared" si="2704"/>
        <v>0</v>
      </c>
      <c r="MK247" s="327">
        <f t="shared" si="2704"/>
        <v>0</v>
      </c>
      <c r="ML247" s="327">
        <f t="shared" si="2704"/>
        <v>0</v>
      </c>
      <c r="MM247" s="327">
        <f t="shared" si="2704"/>
        <v>0</v>
      </c>
      <c r="MN247" s="327">
        <f t="shared" ref="MN247:MP247" si="2705">SUM(KN247/$DO$27)</f>
        <v>0</v>
      </c>
      <c r="MO247" s="327">
        <f t="shared" si="2705"/>
        <v>0</v>
      </c>
      <c r="MP247" s="327">
        <f t="shared" si="2705"/>
        <v>0</v>
      </c>
      <c r="MQ247" s="327">
        <f>SUM(KQ247/$DO$27)</f>
        <v>0</v>
      </c>
    </row>
    <row r="248" spans="1:355" s="317" customFormat="1" ht="15.75" hidden="1" customHeight="1" outlineLevel="1" thickTop="1" thickBot="1" x14ac:dyDescent="0.3">
      <c r="A248" s="381"/>
      <c r="B248" s="1904" t="s">
        <v>1254</v>
      </c>
      <c r="C248" s="1905"/>
      <c r="D248" s="657"/>
      <c r="E248" s="822"/>
      <c r="F248" s="823"/>
      <c r="G248" s="658"/>
      <c r="H248" s="659"/>
      <c r="I248" s="660"/>
      <c r="J248" s="822"/>
      <c r="K248" s="824"/>
      <c r="L248" s="879"/>
      <c r="M248" s="825"/>
      <c r="N248" s="826"/>
      <c r="O248" s="1538"/>
      <c r="P248" s="827"/>
      <c r="Q248" s="825"/>
      <c r="R248" s="826"/>
      <c r="S248" s="1538"/>
      <c r="T248" s="827"/>
      <c r="U248" s="825"/>
      <c r="V248" s="826"/>
      <c r="W248" s="1538"/>
      <c r="X248" s="827"/>
      <c r="Y248" s="825"/>
      <c r="Z248" s="826"/>
      <c r="AA248" s="1538"/>
      <c r="AB248" s="827"/>
      <c r="AC248" s="825"/>
      <c r="AD248" s="826"/>
      <c r="AE248" s="1538"/>
      <c r="AF248" s="827"/>
      <c r="AG248" s="825"/>
      <c r="AH248" s="826"/>
      <c r="AI248" s="1538"/>
      <c r="AJ248" s="827"/>
      <c r="AK248" s="825"/>
      <c r="AL248" s="826"/>
      <c r="AM248" s="1538"/>
      <c r="AN248" s="827"/>
      <c r="AO248" s="825"/>
      <c r="AP248" s="826"/>
      <c r="AQ248" s="1538"/>
      <c r="AR248" s="827"/>
      <c r="AS248" s="825"/>
      <c r="AT248" s="826"/>
      <c r="AU248" s="1538"/>
      <c r="AV248" s="827"/>
      <c r="AW248" s="825"/>
      <c r="AX248" s="826"/>
      <c r="AY248" s="1538"/>
      <c r="AZ248" s="827"/>
      <c r="BA248" s="825"/>
      <c r="BB248" s="828"/>
      <c r="BC248" s="824"/>
      <c r="BD248" s="827"/>
      <c r="BE248" s="825"/>
      <c r="BF248" s="824"/>
      <c r="BG248" s="827"/>
      <c r="BH248" s="827"/>
      <c r="BI248" s="827"/>
      <c r="BJ248" s="827"/>
      <c r="BK248" s="828"/>
      <c r="BL248" s="1588"/>
      <c r="BM248" s="1588"/>
      <c r="BN248" s="1588"/>
      <c r="BO248" s="1588"/>
      <c r="BP248" s="1589"/>
      <c r="BQ248" s="1484"/>
      <c r="BR248" s="734">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5.4382483487450459</v>
      </c>
      <c r="BS248" s="692">
        <f t="shared" si="2685"/>
        <v>5.1064121532364597</v>
      </c>
      <c r="BT248" s="637">
        <f>$BT$28</f>
        <v>1</v>
      </c>
      <c r="BU248" s="1162" t="str">
        <f>$BU$28</f>
        <v>**Water RO</v>
      </c>
      <c r="BV248" s="1156" t="str">
        <f>$BV$28</f>
        <v>H2O</v>
      </c>
      <c r="BW248" s="1239">
        <f>BW$28</f>
        <v>0</v>
      </c>
      <c r="BX248" s="1239">
        <f t="shared" ref="BX248:DM248" si="2706">BX$28</f>
        <v>0</v>
      </c>
      <c r="BY248" s="1239">
        <f t="shared" si="2706"/>
        <v>0</v>
      </c>
      <c r="BZ248" s="1240">
        <f t="shared" si="2706"/>
        <v>0</v>
      </c>
      <c r="CA248" s="1240">
        <f t="shared" si="2706"/>
        <v>0</v>
      </c>
      <c r="CB248" s="1241">
        <f t="shared" si="2706"/>
        <v>0</v>
      </c>
      <c r="CC248" s="1242">
        <f t="shared" si="2706"/>
        <v>0</v>
      </c>
      <c r="CD248" s="1242">
        <f t="shared" si="2706"/>
        <v>0</v>
      </c>
      <c r="CE248" s="1242">
        <f t="shared" si="2706"/>
        <v>0</v>
      </c>
      <c r="CF248" s="1242">
        <f t="shared" si="2706"/>
        <v>0</v>
      </c>
      <c r="CG248" s="1242">
        <f t="shared" si="2706"/>
        <v>3.0000000000000001E-3</v>
      </c>
      <c r="CH248" s="1242">
        <f t="shared" si="2706"/>
        <v>0</v>
      </c>
      <c r="CI248" s="1242">
        <f t="shared" si="2706"/>
        <v>0</v>
      </c>
      <c r="CJ248" s="1242">
        <f t="shared" si="2706"/>
        <v>0</v>
      </c>
      <c r="CK248" s="1239">
        <f t="shared" si="2706"/>
        <v>0</v>
      </c>
      <c r="CL248" s="1240">
        <f t="shared" si="2706"/>
        <v>0</v>
      </c>
      <c r="CM248" s="1241">
        <f t="shared" si="2706"/>
        <v>0</v>
      </c>
      <c r="CN248" s="1242">
        <f t="shared" si="2706"/>
        <v>4.0000000000000002E-4</v>
      </c>
      <c r="CO248" s="1242">
        <f t="shared" si="2706"/>
        <v>1.256E-3</v>
      </c>
      <c r="CP248" s="1242">
        <f t="shared" si="2706"/>
        <v>0</v>
      </c>
      <c r="CQ248" s="1242">
        <f t="shared" si="2706"/>
        <v>0</v>
      </c>
      <c r="CR248" s="1243">
        <f t="shared" si="2706"/>
        <v>0</v>
      </c>
      <c r="CS248" s="1243">
        <f t="shared" si="2706"/>
        <v>7.4980000000000001E-4</v>
      </c>
      <c r="CT248" s="1243">
        <f t="shared" si="2706"/>
        <v>7.9978999999999998E-4</v>
      </c>
      <c r="CU248" s="1243">
        <f t="shared" si="2706"/>
        <v>3.9999999999999998E-6</v>
      </c>
      <c r="CV248" s="1243">
        <f t="shared" si="2706"/>
        <v>4.4988E-4</v>
      </c>
      <c r="CW248" s="1243">
        <f t="shared" si="2706"/>
        <v>1.3496E-4</v>
      </c>
      <c r="CX248" s="1243">
        <f t="shared" si="2706"/>
        <v>2.2994000000000001E-4</v>
      </c>
      <c r="CY248" s="1243">
        <f t="shared" si="2706"/>
        <v>9.6492000000000001E-3</v>
      </c>
      <c r="CZ248" s="1244">
        <f t="shared" si="2706"/>
        <v>4.6543000000000001E-3</v>
      </c>
      <c r="DA248" s="1244">
        <f t="shared" si="2706"/>
        <v>0</v>
      </c>
      <c r="DB248" s="1244">
        <f t="shared" si="2706"/>
        <v>0</v>
      </c>
      <c r="DC248" s="1244">
        <f t="shared" si="2706"/>
        <v>0</v>
      </c>
      <c r="DD248" s="1244">
        <f t="shared" si="2706"/>
        <v>0</v>
      </c>
      <c r="DE248" s="1244">
        <f t="shared" si="2706"/>
        <v>0</v>
      </c>
      <c r="DF248" s="1244">
        <f t="shared" si="2706"/>
        <v>0</v>
      </c>
      <c r="DG248" s="1244">
        <f t="shared" si="2706"/>
        <v>0</v>
      </c>
      <c r="DH248" s="1244">
        <f t="shared" si="2706"/>
        <v>0</v>
      </c>
      <c r="DI248" s="1244">
        <f t="shared" si="2706"/>
        <v>0</v>
      </c>
      <c r="DJ248" s="1244">
        <f t="shared" si="2706"/>
        <v>0</v>
      </c>
      <c r="DK248" s="1244">
        <f t="shared" si="2706"/>
        <v>0</v>
      </c>
      <c r="DL248" s="1244">
        <f t="shared" si="2706"/>
        <v>0</v>
      </c>
      <c r="DM248" s="1244">
        <f t="shared" si="2706"/>
        <v>0</v>
      </c>
      <c r="DN248" s="933"/>
      <c r="DT248" s="739"/>
      <c r="EM248" s="898"/>
      <c r="EN248" s="898"/>
      <c r="EO248" s="898"/>
      <c r="EP248" s="898"/>
      <c r="EQ248" s="898"/>
      <c r="ER248" s="898"/>
      <c r="ES248" s="898"/>
      <c r="ET248" s="898"/>
      <c r="EU248" s="898"/>
      <c r="EV248" s="898"/>
      <c r="EW248" s="898"/>
      <c r="EX248" s="898"/>
      <c r="EY248" s="898"/>
      <c r="EZ248" s="1348" t="str">
        <f t="shared" si="2562"/>
        <v>**Water RO</v>
      </c>
      <c r="FA248" s="1224">
        <f t="shared" si="2563"/>
        <v>0</v>
      </c>
      <c r="FB248" s="1224">
        <f t="shared" si="2564"/>
        <v>0</v>
      </c>
      <c r="FC248" s="1224">
        <f t="shared" si="2565"/>
        <v>0</v>
      </c>
      <c r="FD248" s="544">
        <f t="shared" si="2566"/>
        <v>0</v>
      </c>
      <c r="FE248" s="544">
        <f t="shared" si="2567"/>
        <v>0</v>
      </c>
      <c r="FF248" s="324">
        <f t="shared" si="2568"/>
        <v>0</v>
      </c>
      <c r="FG248" s="549">
        <f t="shared" si="2569"/>
        <v>0</v>
      </c>
      <c r="FH248" s="549">
        <f t="shared" si="2570"/>
        <v>0</v>
      </c>
      <c r="FI248" s="549">
        <f t="shared" si="2571"/>
        <v>0</v>
      </c>
      <c r="FJ248" s="549">
        <f t="shared" si="2572"/>
        <v>0</v>
      </c>
      <c r="FK248" s="549">
        <f t="shared" si="2573"/>
        <v>9.9989999999999996E-4</v>
      </c>
      <c r="FL248" s="549">
        <f t="shared" si="2574"/>
        <v>0</v>
      </c>
      <c r="FM248" s="549">
        <f t="shared" si="2575"/>
        <v>0</v>
      </c>
      <c r="FN248" s="549">
        <f t="shared" si="2576"/>
        <v>0</v>
      </c>
      <c r="FO248" s="1203">
        <f t="shared" si="2577"/>
        <v>0</v>
      </c>
      <c r="FP248" s="544">
        <f t="shared" si="2578"/>
        <v>0</v>
      </c>
      <c r="FQ248" s="324">
        <f t="shared" si="2579"/>
        <v>0</v>
      </c>
      <c r="FR248" s="549">
        <f t="shared" si="2580"/>
        <v>4.0000000000000002E-4</v>
      </c>
      <c r="FS248" s="549">
        <f t="shared" si="2581"/>
        <v>1.256E-3</v>
      </c>
      <c r="FT248" s="549">
        <f t="shared" si="2653"/>
        <v>9.9989999999999996E-4</v>
      </c>
      <c r="FU248" s="549">
        <f t="shared" si="2582"/>
        <v>0</v>
      </c>
      <c r="FV248" s="929">
        <f t="shared" si="2583"/>
        <v>0</v>
      </c>
      <c r="FW248" s="929">
        <f t="shared" si="2584"/>
        <v>7.4980000000000001E-4</v>
      </c>
      <c r="FX248" s="929">
        <f t="shared" si="2585"/>
        <v>7.9978999999999998E-4</v>
      </c>
      <c r="FY248" s="929">
        <f t="shared" si="2586"/>
        <v>3.9999999999999998E-6</v>
      </c>
      <c r="FZ248" s="929">
        <f t="shared" si="2587"/>
        <v>4.4988E-4</v>
      </c>
      <c r="GA248" s="929">
        <f t="shared" si="2588"/>
        <v>1.3496E-4</v>
      </c>
      <c r="GB248" s="929">
        <f t="shared" si="2589"/>
        <v>2.2994000000000001E-4</v>
      </c>
      <c r="GC248" s="929">
        <f t="shared" si="2590"/>
        <v>9.6492000000000001E-3</v>
      </c>
      <c r="GD248" s="325">
        <f t="shared" si="2591"/>
        <v>4.6543000000000001E-3</v>
      </c>
      <c r="GE248" s="325">
        <f t="shared" si="2592"/>
        <v>0</v>
      </c>
      <c r="GF248" s="325">
        <f t="shared" si="2593"/>
        <v>0</v>
      </c>
      <c r="GG248" s="325">
        <f t="shared" si="2594"/>
        <v>0</v>
      </c>
      <c r="GH248" s="325">
        <f t="shared" si="2595"/>
        <v>0</v>
      </c>
      <c r="GI248" s="325">
        <f t="shared" si="2596"/>
        <v>0</v>
      </c>
      <c r="GJ248" s="325">
        <f t="shared" si="2597"/>
        <v>0</v>
      </c>
      <c r="GK248" s="325">
        <f t="shared" si="2598"/>
        <v>0</v>
      </c>
      <c r="GL248" s="325">
        <f t="shared" si="2599"/>
        <v>0</v>
      </c>
      <c r="GM248" s="325">
        <f t="shared" si="2600"/>
        <v>0</v>
      </c>
      <c r="GN248" s="325">
        <f t="shared" si="2601"/>
        <v>0</v>
      </c>
      <c r="GO248" s="325">
        <f t="shared" si="2602"/>
        <v>0</v>
      </c>
      <c r="GP248" s="325">
        <f t="shared" si="2603"/>
        <v>0</v>
      </c>
      <c r="GQ248" s="325">
        <f t="shared" si="2604"/>
        <v>0</v>
      </c>
      <c r="GR248" s="898"/>
      <c r="GS248" s="898"/>
      <c r="GT248" s="898"/>
      <c r="GU248" s="898"/>
      <c r="GV248" s="898"/>
      <c r="GW248" s="898"/>
      <c r="GX248" s="898"/>
      <c r="GY248" s="898"/>
      <c r="GZ248" s="1375"/>
      <c r="HA248" s="1225">
        <f t="shared" si="2605"/>
        <v>0</v>
      </c>
      <c r="HB248" s="1225">
        <f t="shared" si="2606"/>
        <v>0</v>
      </c>
      <c r="HC248" s="1225">
        <f t="shared" si="2607"/>
        <v>0</v>
      </c>
      <c r="HD248" s="542">
        <f t="shared" si="2608"/>
        <v>0</v>
      </c>
      <c r="HE248" s="542">
        <f t="shared" si="2609"/>
        <v>0</v>
      </c>
      <c r="HF248" s="321">
        <f t="shared" si="2610"/>
        <v>0</v>
      </c>
      <c r="HG248" s="547">
        <f t="shared" si="2611"/>
        <v>0</v>
      </c>
      <c r="HH248" s="547">
        <f t="shared" si="2612"/>
        <v>0</v>
      </c>
      <c r="HI248" s="547">
        <f t="shared" si="2613"/>
        <v>0</v>
      </c>
      <c r="HJ248" s="547">
        <f t="shared" si="2614"/>
        <v>0</v>
      </c>
      <c r="HK248" s="547">
        <f t="shared" si="2615"/>
        <v>2.6417437252311755E-4</v>
      </c>
      <c r="HL248" s="547">
        <f t="shared" si="2616"/>
        <v>0</v>
      </c>
      <c r="HM248" s="547">
        <f t="shared" si="2617"/>
        <v>0</v>
      </c>
      <c r="HN248" s="547">
        <f t="shared" si="2618"/>
        <v>0</v>
      </c>
      <c r="HO248" s="1225">
        <f t="shared" si="2619"/>
        <v>0</v>
      </c>
      <c r="HP248" s="542">
        <f t="shared" si="2620"/>
        <v>0</v>
      </c>
      <c r="HQ248" s="321">
        <f t="shared" si="2621"/>
        <v>0</v>
      </c>
      <c r="HR248" s="547">
        <f t="shared" si="2622"/>
        <v>1.0568031704095113E-4</v>
      </c>
      <c r="HS248" s="547">
        <f t="shared" si="2623"/>
        <v>3.3183619550858649E-4</v>
      </c>
      <c r="HT248" s="547">
        <f t="shared" si="2624"/>
        <v>0</v>
      </c>
      <c r="HU248" s="547">
        <f t="shared" si="2625"/>
        <v>0</v>
      </c>
      <c r="HV248" s="931">
        <f t="shared" si="2626"/>
        <v>0</v>
      </c>
      <c r="HW248" s="931">
        <f t="shared" si="2627"/>
        <v>1.9809775429326288E-4</v>
      </c>
      <c r="HX248" s="931">
        <f t="shared" si="2628"/>
        <v>2.1130515191545573E-4</v>
      </c>
      <c r="HY248" s="931">
        <f t="shared" si="2629"/>
        <v>1.0568031704095113E-6</v>
      </c>
      <c r="HZ248" s="931">
        <f t="shared" si="2630"/>
        <v>1.1885865257595773E-4</v>
      </c>
      <c r="IA248" s="931">
        <f t="shared" si="2631"/>
        <v>3.5656538969616908E-5</v>
      </c>
      <c r="IB248" s="931">
        <f t="shared" si="2632"/>
        <v>6.0750330250990752E-5</v>
      </c>
      <c r="IC248" s="931">
        <f t="shared" si="2633"/>
        <v>2.549326287978864E-3</v>
      </c>
      <c r="ID248" s="1226">
        <f t="shared" si="2634"/>
        <v>1.2296697490092471E-3</v>
      </c>
      <c r="IE248" s="1226">
        <f t="shared" si="2635"/>
        <v>0</v>
      </c>
      <c r="IF248" s="1226">
        <f t="shared" si="2636"/>
        <v>0</v>
      </c>
      <c r="IG248" s="1226">
        <f t="shared" si="2637"/>
        <v>0</v>
      </c>
      <c r="IH248" s="1226">
        <f t="shared" si="2638"/>
        <v>0</v>
      </c>
      <c r="II248" s="1226">
        <f t="shared" si="2639"/>
        <v>0</v>
      </c>
      <c r="IJ248" s="1226">
        <f t="shared" si="2640"/>
        <v>0</v>
      </c>
      <c r="IK248" s="1226">
        <f t="shared" si="2641"/>
        <v>0</v>
      </c>
      <c r="IL248" s="1226">
        <f t="shared" si="2642"/>
        <v>0</v>
      </c>
      <c r="IM248" s="1226">
        <f t="shared" si="2643"/>
        <v>0</v>
      </c>
      <c r="IN248" s="1226">
        <f t="shared" si="2644"/>
        <v>0</v>
      </c>
      <c r="IO248" s="1226">
        <f t="shared" si="2645"/>
        <v>0</v>
      </c>
      <c r="IP248" s="1226">
        <f t="shared" si="2646"/>
        <v>0</v>
      </c>
      <c r="IQ248" s="1226">
        <f t="shared" si="2647"/>
        <v>0</v>
      </c>
      <c r="IR248" s="902"/>
      <c r="IS248" s="902"/>
      <c r="IT248" s="902"/>
      <c r="IU248" s="902"/>
      <c r="IV248" s="902"/>
      <c r="IW248" s="902"/>
      <c r="IX248" s="902"/>
      <c r="IY248" s="902"/>
      <c r="IZ248" s="1365"/>
      <c r="JA248" s="1231">
        <f t="shared" ref="JA248:KQ248" si="2707">SUM(BW248*$DP$28)</f>
        <v>0</v>
      </c>
      <c r="JB248" s="1231">
        <f t="shared" si="2707"/>
        <v>0</v>
      </c>
      <c r="JC248" s="1231">
        <f t="shared" si="2707"/>
        <v>0</v>
      </c>
      <c r="JD248" s="942">
        <f t="shared" si="2707"/>
        <v>0</v>
      </c>
      <c r="JE248" s="942">
        <f t="shared" si="2707"/>
        <v>0</v>
      </c>
      <c r="JF248" s="943">
        <f t="shared" si="2707"/>
        <v>0</v>
      </c>
      <c r="JG248" s="944">
        <f t="shared" si="2707"/>
        <v>0</v>
      </c>
      <c r="JH248" s="944">
        <f t="shared" si="2707"/>
        <v>0</v>
      </c>
      <c r="JI248" s="944">
        <f t="shared" si="2707"/>
        <v>0</v>
      </c>
      <c r="JJ248" s="944">
        <f t="shared" si="2707"/>
        <v>0</v>
      </c>
      <c r="JK248" s="944">
        <f t="shared" si="2707"/>
        <v>3</v>
      </c>
      <c r="JL248" s="944">
        <f t="shared" si="2707"/>
        <v>0</v>
      </c>
      <c r="JM248" s="944">
        <f t="shared" si="2707"/>
        <v>0</v>
      </c>
      <c r="JN248" s="944">
        <f t="shared" si="2707"/>
        <v>0</v>
      </c>
      <c r="JO248" s="1231">
        <f t="shared" si="2707"/>
        <v>0</v>
      </c>
      <c r="JP248" s="942">
        <f t="shared" si="2707"/>
        <v>0</v>
      </c>
      <c r="JQ248" s="943">
        <f t="shared" si="2707"/>
        <v>0</v>
      </c>
      <c r="JR248" s="944">
        <f t="shared" si="2707"/>
        <v>0.4</v>
      </c>
      <c r="JS248" s="944">
        <f t="shared" si="2707"/>
        <v>1.256</v>
      </c>
      <c r="JT248" s="944">
        <f t="shared" si="2707"/>
        <v>0</v>
      </c>
      <c r="JU248" s="944">
        <f t="shared" si="2707"/>
        <v>0</v>
      </c>
      <c r="JV248" s="945">
        <f t="shared" si="2707"/>
        <v>0</v>
      </c>
      <c r="JW248" s="945">
        <f t="shared" si="2707"/>
        <v>0.74980000000000002</v>
      </c>
      <c r="JX248" s="945">
        <f t="shared" si="2707"/>
        <v>0.79979</v>
      </c>
      <c r="JY248" s="945">
        <f t="shared" si="2707"/>
        <v>4.0000000000000001E-3</v>
      </c>
      <c r="JZ248" s="945">
        <f t="shared" si="2707"/>
        <v>0.44988</v>
      </c>
      <c r="KA248" s="945">
        <f t="shared" si="2707"/>
        <v>0.13496</v>
      </c>
      <c r="KB248" s="945">
        <f t="shared" si="2707"/>
        <v>0.22994000000000001</v>
      </c>
      <c r="KC248" s="945">
        <f t="shared" si="2707"/>
        <v>9.6492000000000004</v>
      </c>
      <c r="KD248" s="946">
        <f t="shared" si="2707"/>
        <v>4.6543000000000001</v>
      </c>
      <c r="KE248" s="946">
        <f t="shared" si="2707"/>
        <v>0</v>
      </c>
      <c r="KF248" s="946">
        <f t="shared" si="2707"/>
        <v>0</v>
      </c>
      <c r="KG248" s="946">
        <f t="shared" si="2707"/>
        <v>0</v>
      </c>
      <c r="KH248" s="946">
        <f t="shared" si="2707"/>
        <v>0</v>
      </c>
      <c r="KI248" s="946">
        <f t="shared" si="2707"/>
        <v>0</v>
      </c>
      <c r="KJ248" s="946">
        <f t="shared" si="2707"/>
        <v>0</v>
      </c>
      <c r="KK248" s="946">
        <f t="shared" si="2707"/>
        <v>0</v>
      </c>
      <c r="KL248" s="946">
        <f t="shared" si="2707"/>
        <v>0</v>
      </c>
      <c r="KM248" s="946">
        <f t="shared" si="2707"/>
        <v>0</v>
      </c>
      <c r="KN248" s="946">
        <f t="shared" si="2707"/>
        <v>0</v>
      </c>
      <c r="KO248" s="946">
        <f t="shared" si="2707"/>
        <v>0</v>
      </c>
      <c r="KP248" s="946">
        <f t="shared" si="2707"/>
        <v>0</v>
      </c>
      <c r="KQ248" s="946">
        <f t="shared" si="2707"/>
        <v>0</v>
      </c>
      <c r="KR248" s="898"/>
      <c r="KS248" s="898"/>
      <c r="KT248" s="898"/>
      <c r="KU248" s="898"/>
      <c r="KV248" s="898"/>
      <c r="KW248" s="898"/>
      <c r="KX248" s="898"/>
      <c r="KY248" s="898"/>
      <c r="KZ248" s="1363"/>
      <c r="LA248" s="1217">
        <f t="shared" ref="LA248:MM248" si="2708">SUM(JA248/$DO$28)</f>
        <v>0</v>
      </c>
      <c r="LB248" s="1217">
        <f t="shared" si="2708"/>
        <v>0</v>
      </c>
      <c r="LC248" s="1217">
        <f t="shared" si="2708"/>
        <v>0</v>
      </c>
      <c r="LD248" s="545">
        <f t="shared" si="2708"/>
        <v>0</v>
      </c>
      <c r="LE248" s="545">
        <f t="shared" si="2708"/>
        <v>0</v>
      </c>
      <c r="LF248" s="329">
        <f t="shared" si="2708"/>
        <v>0</v>
      </c>
      <c r="LG248" s="550">
        <f t="shared" si="2708"/>
        <v>0</v>
      </c>
      <c r="LH248" s="550">
        <f t="shared" si="2708"/>
        <v>0</v>
      </c>
      <c r="LI248" s="550">
        <f t="shared" si="2708"/>
        <v>0</v>
      </c>
      <c r="LJ248" s="550">
        <f t="shared" si="2708"/>
        <v>0</v>
      </c>
      <c r="LK248" s="550">
        <f t="shared" si="2708"/>
        <v>3</v>
      </c>
      <c r="LL248" s="550">
        <f t="shared" si="2708"/>
        <v>0</v>
      </c>
      <c r="LM248" s="550">
        <f t="shared" si="2708"/>
        <v>0</v>
      </c>
      <c r="LN248" s="550">
        <f t="shared" si="2708"/>
        <v>0</v>
      </c>
      <c r="LO248" s="1217">
        <f t="shared" si="2708"/>
        <v>0</v>
      </c>
      <c r="LP248" s="1217">
        <f t="shared" si="2708"/>
        <v>0</v>
      </c>
      <c r="LQ248" s="1217">
        <f t="shared" si="2708"/>
        <v>0</v>
      </c>
      <c r="LR248" s="550">
        <f t="shared" si="2708"/>
        <v>0.4</v>
      </c>
      <c r="LS248" s="550">
        <f t="shared" si="2708"/>
        <v>1.256</v>
      </c>
      <c r="LT248" s="550">
        <f t="shared" si="2708"/>
        <v>0</v>
      </c>
      <c r="LU248" s="550">
        <f t="shared" si="2708"/>
        <v>0</v>
      </c>
      <c r="LV248" s="932">
        <f t="shared" si="2708"/>
        <v>0</v>
      </c>
      <c r="LW248" s="932">
        <f t="shared" si="2708"/>
        <v>0.74980000000000002</v>
      </c>
      <c r="LX248" s="932">
        <f t="shared" si="2708"/>
        <v>0.79979</v>
      </c>
      <c r="LY248" s="932">
        <f t="shared" si="2708"/>
        <v>4.0000000000000001E-3</v>
      </c>
      <c r="LZ248" s="932">
        <f t="shared" si="2708"/>
        <v>0.44988</v>
      </c>
      <c r="MA248" s="932">
        <f t="shared" si="2708"/>
        <v>0.13496</v>
      </c>
      <c r="MB248" s="932">
        <f t="shared" si="2708"/>
        <v>0.22994000000000001</v>
      </c>
      <c r="MC248" s="932">
        <f t="shared" si="2708"/>
        <v>9.6492000000000004</v>
      </c>
      <c r="MD248" s="932">
        <f t="shared" si="2708"/>
        <v>4.6543000000000001</v>
      </c>
      <c r="ME248" s="327">
        <f t="shared" si="2708"/>
        <v>0</v>
      </c>
      <c r="MF248" s="327">
        <f t="shared" si="2708"/>
        <v>0</v>
      </c>
      <c r="MG248" s="327">
        <f t="shared" si="2708"/>
        <v>0</v>
      </c>
      <c r="MH248" s="327">
        <f t="shared" si="2708"/>
        <v>0</v>
      </c>
      <c r="MI248" s="327">
        <f t="shared" si="2708"/>
        <v>0</v>
      </c>
      <c r="MJ248" s="327">
        <f t="shared" si="2708"/>
        <v>0</v>
      </c>
      <c r="MK248" s="327">
        <f t="shared" si="2708"/>
        <v>0</v>
      </c>
      <c r="ML248" s="327">
        <f t="shared" si="2708"/>
        <v>0</v>
      </c>
      <c r="MM248" s="327">
        <f t="shared" si="2708"/>
        <v>0</v>
      </c>
      <c r="MN248" s="327">
        <f t="shared" ref="MN248:MP248" si="2709">SUM(KN248/$DO$28)</f>
        <v>0</v>
      </c>
      <c r="MO248" s="327">
        <f t="shared" si="2709"/>
        <v>0</v>
      </c>
      <c r="MP248" s="327">
        <f t="shared" si="2709"/>
        <v>0</v>
      </c>
      <c r="MQ248" s="327">
        <f>SUM(KQ248/$DO$28)</f>
        <v>0</v>
      </c>
    </row>
    <row r="249" spans="1:355" s="317" customFormat="1" ht="3.75" customHeight="1" collapsed="1" thickTop="1" thickBot="1" x14ac:dyDescent="0.3">
      <c r="A249" s="382"/>
      <c r="B249" s="319"/>
      <c r="C249" s="319"/>
      <c r="D249" s="319"/>
      <c r="E249" s="319"/>
      <c r="F249" s="319"/>
      <c r="G249" s="319"/>
      <c r="H249" s="319"/>
      <c r="I249" s="319"/>
      <c r="J249" s="319"/>
      <c r="K249" s="319"/>
      <c r="L249" s="319"/>
      <c r="M249" s="617"/>
      <c r="N249" s="618"/>
      <c r="O249" s="1534"/>
      <c r="P249" s="319"/>
      <c r="Q249" s="617"/>
      <c r="R249" s="618"/>
      <c r="S249" s="1534"/>
      <c r="T249" s="319"/>
      <c r="U249" s="617"/>
      <c r="V249" s="618"/>
      <c r="W249" s="1534"/>
      <c r="X249" s="319"/>
      <c r="Y249" s="617"/>
      <c r="Z249" s="618"/>
      <c r="AA249" s="1534"/>
      <c r="AB249" s="319"/>
      <c r="AC249" s="617"/>
      <c r="AD249" s="618"/>
      <c r="AE249" s="1534"/>
      <c r="AF249" s="319"/>
      <c r="AG249" s="617"/>
      <c r="AH249" s="618"/>
      <c r="AI249" s="1534"/>
      <c r="AJ249" s="319"/>
      <c r="AK249" s="617"/>
      <c r="AL249" s="618"/>
      <c r="AM249" s="1534"/>
      <c r="AN249" s="319"/>
      <c r="AO249" s="617"/>
      <c r="AP249" s="618"/>
      <c r="AQ249" s="1534"/>
      <c r="AR249" s="319"/>
      <c r="AS249" s="617"/>
      <c r="AT249" s="618"/>
      <c r="AU249" s="1534"/>
      <c r="AV249" s="319"/>
      <c r="AW249" s="617"/>
      <c r="AX249" s="618"/>
      <c r="AY249" s="1534"/>
      <c r="AZ249" s="319"/>
      <c r="BA249" s="617"/>
      <c r="BB249" s="319"/>
      <c r="BC249" s="649"/>
      <c r="BD249" s="319"/>
      <c r="BE249" s="617"/>
      <c r="BF249" s="319"/>
      <c r="BG249" s="319"/>
      <c r="BH249" s="319"/>
      <c r="BI249" s="319"/>
      <c r="BJ249" s="319"/>
      <c r="BK249" s="649"/>
      <c r="BL249" s="1600"/>
      <c r="BM249" s="1600"/>
      <c r="BN249" s="1600"/>
      <c r="BO249" s="1600"/>
      <c r="BP249" s="1600"/>
      <c r="BQ249" s="1484"/>
      <c r="BR249" s="323"/>
      <c r="BS249" s="697"/>
      <c r="BT249" s="686"/>
      <c r="BU249" s="1149"/>
      <c r="BV249" s="1149"/>
      <c r="BW249" s="686"/>
      <c r="BX249" s="686"/>
      <c r="BY249" s="686"/>
      <c r="BZ249" s="686"/>
      <c r="CA249" s="686"/>
      <c r="CB249" s="686"/>
      <c r="CC249" s="686"/>
      <c r="CD249" s="686"/>
      <c r="CE249" s="686"/>
      <c r="CF249" s="686"/>
      <c r="CG249" s="686"/>
      <c r="CH249" s="686"/>
      <c r="CI249" s="686"/>
      <c r="CJ249" s="686"/>
      <c r="CK249" s="686"/>
      <c r="CL249" s="686"/>
      <c r="CM249" s="686"/>
      <c r="CN249" s="686"/>
      <c r="CO249" s="686"/>
      <c r="CP249" s="686"/>
      <c r="CQ249" s="686"/>
      <c r="CR249" s="686"/>
      <c r="CS249" s="686"/>
      <c r="CT249" s="686"/>
      <c r="CU249" s="686"/>
      <c r="CV249" s="686"/>
      <c r="CW249" s="686"/>
      <c r="CX249" s="686"/>
      <c r="CY249" s="686"/>
      <c r="CZ249" s="686"/>
      <c r="DA249" s="686"/>
      <c r="DB249" s="686"/>
      <c r="DC249" s="686"/>
      <c r="DD249" s="686"/>
      <c r="DE249" s="686"/>
      <c r="DF249" s="686"/>
      <c r="DG249" s="686"/>
      <c r="DH249" s="686"/>
      <c r="DI249" s="686"/>
      <c r="DJ249" s="686"/>
      <c r="DK249" s="686"/>
      <c r="DL249" s="686"/>
      <c r="DM249" s="686"/>
      <c r="DN249" s="933"/>
      <c r="DT249" s="218"/>
      <c r="EM249" s="900"/>
      <c r="EN249" s="900"/>
      <c r="EO249" s="900"/>
      <c r="EP249" s="900"/>
      <c r="EQ249" s="900"/>
      <c r="ER249" s="900"/>
      <c r="ES249" s="900"/>
      <c r="ET249" s="900"/>
      <c r="EU249" s="900"/>
      <c r="EV249" s="900"/>
      <c r="EW249" s="900"/>
      <c r="EX249" s="900"/>
      <c r="EY249" s="900"/>
      <c r="EZ249" s="1347"/>
      <c r="FA249" s="686"/>
      <c r="FB249" s="686"/>
      <c r="FC249" s="686"/>
      <c r="FD249" s="686"/>
      <c r="FE249" s="686"/>
      <c r="FF249" s="686"/>
      <c r="FG249" s="686"/>
      <c r="FH249" s="686"/>
      <c r="FI249" s="686"/>
      <c r="FJ249" s="686"/>
      <c r="FK249" s="686"/>
      <c r="FL249" s="686"/>
      <c r="FM249" s="686"/>
      <c r="FN249" s="686"/>
      <c r="FO249" s="686"/>
      <c r="FP249" s="686"/>
      <c r="FQ249" s="686"/>
      <c r="FR249" s="686"/>
      <c r="FS249" s="686"/>
      <c r="FT249" s="686"/>
      <c r="FU249" s="686"/>
      <c r="FV249" s="686"/>
      <c r="FW249" s="686"/>
      <c r="FX249" s="686"/>
      <c r="FY249" s="686"/>
      <c r="FZ249" s="686"/>
      <c r="GA249" s="686"/>
      <c r="GB249" s="686"/>
      <c r="GC249" s="686"/>
      <c r="GD249" s="686"/>
      <c r="GE249" s="686"/>
      <c r="GF249" s="686"/>
      <c r="GG249" s="686"/>
      <c r="GH249" s="686"/>
      <c r="GI249" s="686"/>
      <c r="GJ249" s="686"/>
      <c r="GK249" s="686"/>
      <c r="GL249" s="686"/>
      <c r="GM249" s="686"/>
      <c r="GN249" s="686"/>
      <c r="GO249" s="686"/>
      <c r="GP249" s="686"/>
      <c r="GQ249" s="686"/>
      <c r="GR249" s="900"/>
      <c r="GS249" s="900"/>
      <c r="GT249" s="900"/>
      <c r="GU249" s="900"/>
      <c r="GV249" s="900"/>
      <c r="GW249" s="900"/>
      <c r="GX249" s="900"/>
      <c r="GY249" s="900"/>
      <c r="GZ249" s="1375"/>
      <c r="HA249" s="686"/>
      <c r="HB249" s="686"/>
      <c r="HC249" s="686"/>
      <c r="HD249" s="686"/>
      <c r="HE249" s="686"/>
      <c r="HF249" s="686"/>
      <c r="HG249" s="686"/>
      <c r="HH249" s="686"/>
      <c r="HI249" s="686"/>
      <c r="HJ249" s="686"/>
      <c r="HK249" s="686"/>
      <c r="HL249" s="686"/>
      <c r="HM249" s="686"/>
      <c r="HN249" s="686"/>
      <c r="HO249" s="686"/>
      <c r="HP249" s="686"/>
      <c r="HQ249" s="686"/>
      <c r="HR249" s="686"/>
      <c r="HS249" s="686"/>
      <c r="HT249" s="686"/>
      <c r="HU249" s="686"/>
      <c r="HV249" s="686"/>
      <c r="HW249" s="686"/>
      <c r="HX249" s="686"/>
      <c r="HY249" s="686"/>
      <c r="HZ249" s="686"/>
      <c r="IA249" s="686"/>
      <c r="IB249" s="686"/>
      <c r="IC249" s="686"/>
      <c r="ID249" s="686"/>
      <c r="IE249" s="686"/>
      <c r="IF249" s="686"/>
      <c r="IG249" s="686"/>
      <c r="IH249" s="686"/>
      <c r="II249" s="686"/>
      <c r="IJ249" s="686"/>
      <c r="IK249" s="686"/>
      <c r="IL249" s="686"/>
      <c r="IM249" s="686"/>
      <c r="IN249" s="686"/>
      <c r="IO249" s="686"/>
      <c r="IP249" s="686"/>
      <c r="IQ249" s="686"/>
      <c r="IR249" s="900"/>
      <c r="IS249" s="900"/>
      <c r="IT249" s="900"/>
      <c r="IU249" s="900"/>
      <c r="IV249" s="900"/>
      <c r="IW249" s="900"/>
      <c r="IX249" s="900"/>
      <c r="IY249" s="900"/>
      <c r="IZ249" s="1363"/>
      <c r="JA249" s="686"/>
      <c r="JB249" s="686"/>
      <c r="JC249" s="686"/>
      <c r="JD249" s="686"/>
      <c r="JE249" s="686"/>
      <c r="JF249" s="686"/>
      <c r="JG249" s="686"/>
      <c r="JH249" s="686"/>
      <c r="JI249" s="686"/>
      <c r="JJ249" s="686"/>
      <c r="JK249" s="686"/>
      <c r="JL249" s="686"/>
      <c r="JM249" s="686"/>
      <c r="JN249" s="686"/>
      <c r="JO249" s="686"/>
      <c r="JP249" s="686"/>
      <c r="JQ249" s="686"/>
      <c r="JR249" s="686"/>
      <c r="JS249" s="686"/>
      <c r="JT249" s="686"/>
      <c r="JU249" s="686"/>
      <c r="JV249" s="686"/>
      <c r="JW249" s="686"/>
      <c r="JX249" s="686"/>
      <c r="JY249" s="686"/>
      <c r="JZ249" s="686"/>
      <c r="KA249" s="686"/>
      <c r="KB249" s="686"/>
      <c r="KC249" s="686"/>
      <c r="KD249" s="686"/>
      <c r="KE249" s="686"/>
      <c r="KF249" s="686"/>
      <c r="KG249" s="686"/>
      <c r="KH249" s="686"/>
      <c r="KI249" s="686"/>
      <c r="KJ249" s="686"/>
      <c r="KK249" s="686"/>
      <c r="KL249" s="686"/>
      <c r="KM249" s="686"/>
      <c r="KN249" s="686"/>
      <c r="KO249" s="686"/>
      <c r="KP249" s="686"/>
      <c r="KQ249" s="686"/>
      <c r="KR249" s="900"/>
      <c r="KS249" s="900"/>
      <c r="KT249" s="900"/>
      <c r="KU249" s="900"/>
      <c r="KV249" s="900"/>
      <c r="KW249" s="900"/>
      <c r="KX249" s="900"/>
      <c r="KY249" s="900"/>
      <c r="KZ249" s="1363"/>
      <c r="LA249" s="686"/>
      <c r="LB249" s="686"/>
      <c r="LC249" s="686"/>
      <c r="LD249" s="686"/>
      <c r="LE249" s="686"/>
      <c r="LF249" s="686"/>
      <c r="LG249" s="686"/>
      <c r="LH249" s="686"/>
      <c r="LI249" s="686"/>
      <c r="LJ249" s="686"/>
      <c r="LK249" s="686"/>
      <c r="LL249" s="686"/>
      <c r="LM249" s="686"/>
      <c r="LN249" s="686"/>
      <c r="LO249" s="686"/>
      <c r="LP249" s="686"/>
      <c r="LQ249" s="686"/>
      <c r="LR249" s="686"/>
      <c r="LS249" s="686"/>
      <c r="LT249" s="686"/>
      <c r="LU249" s="686"/>
      <c r="LV249" s="686"/>
      <c r="LW249" s="686"/>
      <c r="LX249" s="686"/>
      <c r="LY249" s="686"/>
      <c r="LZ249" s="686"/>
      <c r="MA249" s="686"/>
      <c r="MB249" s="686"/>
      <c r="MC249" s="686"/>
      <c r="MD249" s="686"/>
      <c r="ME249" s="686"/>
      <c r="MF249" s="686"/>
      <c r="MG249" s="686"/>
      <c r="MH249" s="686"/>
      <c r="MI249" s="686"/>
      <c r="MJ249" s="686"/>
      <c r="MK249" s="686"/>
      <c r="ML249" s="686"/>
      <c r="MM249" s="686"/>
      <c r="MN249" s="686"/>
      <c r="MO249" s="686"/>
      <c r="MP249" s="686"/>
      <c r="MQ249" s="686"/>
    </row>
    <row r="250" spans="1:355" s="317" customFormat="1" ht="11.25" customHeight="1" thickTop="1" thickBot="1" x14ac:dyDescent="0.25">
      <c r="A250" s="384">
        <v>11</v>
      </c>
      <c r="B250" s="1906" t="s">
        <v>18</v>
      </c>
      <c r="C250" s="1907"/>
      <c r="D250" s="776">
        <v>9</v>
      </c>
      <c r="E250" s="661">
        <v>25</v>
      </c>
      <c r="F250" s="319"/>
      <c r="G250" s="1906" t="s">
        <v>18</v>
      </c>
      <c r="H250" s="1907"/>
      <c r="I250" s="776">
        <v>8</v>
      </c>
      <c r="J250" s="646">
        <v>1</v>
      </c>
      <c r="K250" s="319"/>
      <c r="L250" s="1940" t="s">
        <v>1316</v>
      </c>
      <c r="M250" s="1941"/>
      <c r="N250" s="1942"/>
      <c r="O250" s="1536">
        <f>SUM($BH$6,$N251)</f>
        <v>5.4382483487450459</v>
      </c>
      <c r="P250" s="647">
        <v>60000</v>
      </c>
      <c r="Q250" s="623" t="s">
        <v>825</v>
      </c>
      <c r="R250" s="777">
        <f>(P250/64.55337)</f>
        <v>929.46348114745979</v>
      </c>
      <c r="S250" s="1536">
        <f>SUM($O250,$R251)</f>
        <v>87.935905617146162</v>
      </c>
      <c r="T250" s="1849" t="str">
        <f>IF($BN$5="ON","72F                22c",IF($BN$5="OFF","72F                22c"))</f>
        <v>72F                22c</v>
      </c>
      <c r="U250" s="1850"/>
      <c r="V250" s="1851"/>
      <c r="W250" s="1536">
        <f>SUM($S250,$V251)</f>
        <v>228.90171314843934</v>
      </c>
      <c r="X250" s="1849" t="str">
        <f>IF($BN$5="ON","60F                16c",IF($BN$5="OFF","60F                16c"))</f>
        <v>60F                16c</v>
      </c>
      <c r="Y250" s="1850"/>
      <c r="Z250" s="1851"/>
      <c r="AA250" s="1536">
        <f>SUM($W250,$Z251)</f>
        <v>305.4178798287756</v>
      </c>
      <c r="AB250" s="1849" t="str">
        <f>IF($BN$5="ON","45%                30%",IF($BN$5="OFF","45%                30%"))</f>
        <v>45%                30%</v>
      </c>
      <c r="AC250" s="1850"/>
      <c r="AD250" s="1851"/>
      <c r="AE250" s="1536">
        <f>SUM($AA250,$AD251)</f>
        <v>417.46033338510324</v>
      </c>
      <c r="AF250" s="1939" t="s">
        <v>1360</v>
      </c>
      <c r="AG250" s="1850"/>
      <c r="AH250" s="1851"/>
      <c r="AI250" s="1536">
        <f>SUM($AE250,$AH251)</f>
        <v>417.46033338510324</v>
      </c>
      <c r="AJ250" s="1939" t="s">
        <v>19</v>
      </c>
      <c r="AK250" s="1850"/>
      <c r="AL250" s="1851"/>
      <c r="AM250" s="1536">
        <f>SUM($AI250,$AL251)</f>
        <v>428.89494648057399</v>
      </c>
      <c r="AN250" s="1939" t="s">
        <v>980</v>
      </c>
      <c r="AO250" s="1850"/>
      <c r="AP250" s="1851"/>
      <c r="AQ250" s="1536">
        <f>SUM($AM250,$AP251)</f>
        <v>428.89494648057399</v>
      </c>
      <c r="AR250" s="1849" t="str">
        <f>IF($BN$5="ON","67F                19c",IF($BN$5="OFF","67F                19c"))</f>
        <v>67F                19c</v>
      </c>
      <c r="AS250" s="1850"/>
      <c r="AT250" s="1851"/>
      <c r="AU250" s="1536">
        <f>SUM($AQ250,$AT251)</f>
        <v>428.89494648057399</v>
      </c>
      <c r="AV250" s="1849" t="str">
        <f>IF($BN$5="ON","700 PPM co2",IF($BN$5="OFF","700 PPM co2"))</f>
        <v>700 PPM co2</v>
      </c>
      <c r="AW250" s="1850"/>
      <c r="AX250" s="1851"/>
      <c r="AY250" s="1536">
        <f>SUM($AU250,$AX251,$AX252)</f>
        <v>587.01277388987023</v>
      </c>
      <c r="AZ250" s="745">
        <f>EI$331</f>
        <v>0.6</v>
      </c>
      <c r="BA250" s="728">
        <f>(E250*AZ250)*(J250)</f>
        <v>15</v>
      </c>
      <c r="BB250" s="729">
        <f>IF($BI$6="ON",$BR265,IF($BI$6="OFF",$BS265))</f>
        <v>35.984147952443855</v>
      </c>
      <c r="BC250" s="894">
        <f>SUM($AY250,$BB250,$BB251,$BB252)</f>
        <v>622.99692184231412</v>
      </c>
      <c r="BD250" s="1937">
        <v>5.6</v>
      </c>
      <c r="BE250" s="1938"/>
      <c r="BF250" s="319"/>
      <c r="BG250" s="623">
        <v>1.8</v>
      </c>
      <c r="BH250" s="623">
        <v>2.2000000000000002</v>
      </c>
      <c r="BI250" s="1014" t="str">
        <f>BG250*500&amp;"-"&amp;BH250*500</f>
        <v>900-1100</v>
      </c>
      <c r="BJ250" s="1014" t="str">
        <f>BG250*640&amp;"-"&amp;BH250*640</f>
        <v>1152-1408</v>
      </c>
      <c r="BK250" s="1014" t="str">
        <f>BG250*700&amp;"-"&amp;BH250*700</f>
        <v>1260-1540</v>
      </c>
      <c r="BL250" s="1591">
        <v>0</v>
      </c>
      <c r="BM250" s="1591">
        <v>1</v>
      </c>
      <c r="BN250" s="1591">
        <v>2</v>
      </c>
      <c r="BO250" s="1592">
        <v>0.6</v>
      </c>
      <c r="BP250" s="1599">
        <v>1</v>
      </c>
      <c r="BQ250" s="1484"/>
      <c r="BR250" s="921">
        <f>SUM($BR254:$BR268)</f>
        <v>622.99692184231401</v>
      </c>
      <c r="BS250" s="1293">
        <f>SUM($CK250:$DM250)</f>
        <v>450.05000946704831</v>
      </c>
      <c r="BT250" s="1288">
        <f>SUM($CK250:$DM250)/500</f>
        <v>0.90010001893409664</v>
      </c>
      <c r="BU250" s="1150" t="str">
        <f>$B250</f>
        <v>Late Bloom</v>
      </c>
      <c r="BV250" s="1152">
        <f>SUM(CK250:DM250)</f>
        <v>450.05000946704831</v>
      </c>
      <c r="BW250" s="1247">
        <f t="shared" ref="BW250:CD250" si="2710">SUM(HA254:HA268)*1000</f>
        <v>11.172361253530903</v>
      </c>
      <c r="BX250" s="1247">
        <f t="shared" si="2710"/>
        <v>62.639289805531604</v>
      </c>
      <c r="BY250" s="1247">
        <f t="shared" si="2710"/>
        <v>0</v>
      </c>
      <c r="BZ250" s="1247">
        <f t="shared" si="2710"/>
        <v>83.199674712316579</v>
      </c>
      <c r="CA250" s="1247">
        <f t="shared" si="2710"/>
        <v>0</v>
      </c>
      <c r="CB250" s="1247">
        <f t="shared" si="2710"/>
        <v>146.83348217990428</v>
      </c>
      <c r="CC250" s="1247">
        <f t="shared" si="2710"/>
        <v>0</v>
      </c>
      <c r="CD250" s="1247">
        <f t="shared" si="2710"/>
        <v>0</v>
      </c>
      <c r="CE250" s="1247">
        <f t="shared" ref="CE250:CJ250" si="2711">SUM(HI254:HI268)*1000</f>
        <v>0</v>
      </c>
      <c r="CF250" s="1247">
        <f t="shared" si="2711"/>
        <v>0</v>
      </c>
      <c r="CG250" s="1247">
        <f t="shared" si="2711"/>
        <v>0.26417437252311754</v>
      </c>
      <c r="CH250" s="1247">
        <f t="shared" si="2711"/>
        <v>0</v>
      </c>
      <c r="CI250" s="1247">
        <f t="shared" si="2711"/>
        <v>0</v>
      </c>
      <c r="CJ250" s="1247">
        <f t="shared" si="2711"/>
        <v>0</v>
      </c>
      <c r="CK250" s="1202">
        <f>SUM(HO254:HO268)*1000+SUM(HA254:HA268)*1000+SUM(HB254:HB268)*1000+SUM(HC254:HC268)*1000</f>
        <v>73.811651059062513</v>
      </c>
      <c r="CL250" s="1202">
        <f>SUM(HP254:HP268)*1000+SUM(HD254:HD268)*1000+SUM(HE254:HE268)*1000</f>
        <v>83.199674712316579</v>
      </c>
      <c r="CM250" s="1202">
        <f>SUM(HQ254:HQ268)*1000+SUM(HF254:HF268)*1000</f>
        <v>146.83348217990428</v>
      </c>
      <c r="CN250" s="1202">
        <f>SUM(HR254:HR269)*1000+SUM(HG254:HG269)*1000+SUM(HH254:HH269)*1000</f>
        <v>39.759942381868413</v>
      </c>
      <c r="CO250" s="1202">
        <f>SUM(HS254:HS268)*1000+SUM(HI254:HI268)*1000+SUM(HJ254:HJ268)*1000</f>
        <v>60.707126964709822</v>
      </c>
      <c r="CP250" s="1202">
        <f>SUM(HT254:HT269)*1000+SUM(HK254:HK269)*1000+SUM(HL254:HL269)*1000</f>
        <v>33.825524739393622</v>
      </c>
      <c r="CQ250" s="1202">
        <f>SUM(HU254:HU268)*1000+SUM(HM254:HM268)*1000+SUM(HN254:HN268)*1000</f>
        <v>0</v>
      </c>
      <c r="CR250" s="1202">
        <f t="shared" ref="CR250:DF250" si="2712">SUM(HV254:HV268)*1000</f>
        <v>4.4006707977851814E-3</v>
      </c>
      <c r="CS250" s="1202">
        <f t="shared" si="2712"/>
        <v>1.4056035696772875</v>
      </c>
      <c r="CT250" s="1202">
        <f t="shared" si="2712"/>
        <v>0.65137223169397385</v>
      </c>
      <c r="CU250" s="1202">
        <f t="shared" si="2712"/>
        <v>1.0739884372889578E-2</v>
      </c>
      <c r="CV250" s="1202">
        <f t="shared" si="2712"/>
        <v>0.25087877650951312</v>
      </c>
      <c r="CW250" s="1202">
        <f t="shared" si="2712"/>
        <v>0.12366995492532051</v>
      </c>
      <c r="CX250" s="1202">
        <f t="shared" si="2712"/>
        <v>0.14876374620669436</v>
      </c>
      <c r="CY250" s="1202">
        <f t="shared" si="2712"/>
        <v>4.8324568160173831</v>
      </c>
      <c r="CZ250" s="1202">
        <f t="shared" si="2712"/>
        <v>1.229669749009247</v>
      </c>
      <c r="DA250" s="1202">
        <f t="shared" si="2712"/>
        <v>0.25152674781777512</v>
      </c>
      <c r="DB250" s="1202">
        <f t="shared" si="2712"/>
        <v>2.6632243886587954</v>
      </c>
      <c r="DC250" s="1202">
        <f t="shared" si="2712"/>
        <v>0.34030089410640169</v>
      </c>
      <c r="DD250" s="1202">
        <f t="shared" si="2712"/>
        <v>0</v>
      </c>
      <c r="DE250" s="1202">
        <f t="shared" si="2712"/>
        <v>0</v>
      </c>
      <c r="DF250" s="1202">
        <f t="shared" si="2712"/>
        <v>0</v>
      </c>
      <c r="DG250" s="1202">
        <f>SUM(IK254:IK268)*1000</f>
        <v>0</v>
      </c>
      <c r="DH250" s="1202">
        <f>SUM(IL254:IL268)*1000</f>
        <v>0</v>
      </c>
      <c r="DI250" s="1202">
        <f>SUM(IM254:IM268)*1000</f>
        <v>0</v>
      </c>
      <c r="DJ250" s="1202">
        <f t="shared" ref="DJ250:DL250" si="2713">SUM(IN254:IN268)*1000</f>
        <v>0</v>
      </c>
      <c r="DK250" s="1202">
        <f t="shared" si="2713"/>
        <v>0</v>
      </c>
      <c r="DL250" s="1202">
        <f t="shared" si="2713"/>
        <v>0</v>
      </c>
      <c r="DM250" s="1202">
        <f t="shared" ref="DM250" si="2714">SUM(IQ254:IQ268)*1000</f>
        <v>0</v>
      </c>
      <c r="DN250" s="933"/>
      <c r="DT250" s="894"/>
      <c r="EM250" s="618"/>
      <c r="EN250" s="618"/>
      <c r="EO250" s="618"/>
      <c r="EP250" s="618"/>
      <c r="EQ250" s="618"/>
      <c r="ER250" s="618"/>
      <c r="ES250" s="618"/>
      <c r="ET250" s="618"/>
      <c r="EU250" s="618"/>
      <c r="EV250" s="618"/>
      <c r="EW250" s="618"/>
      <c r="EX250" s="618"/>
      <c r="EY250" s="618"/>
      <c r="EZ250" s="1347"/>
      <c r="FA250" s="1223" t="s">
        <v>1872</v>
      </c>
      <c r="FB250" s="908"/>
      <c r="FC250" s="757"/>
      <c r="FD250" s="938"/>
      <c r="FE250" s="938"/>
      <c r="FF250" s="1080"/>
      <c r="FG250" s="319"/>
      <c r="FH250" s="319"/>
      <c r="FI250" s="319"/>
      <c r="FJ250" s="319"/>
      <c r="FK250" s="319"/>
      <c r="FL250" s="319"/>
      <c r="FM250" s="319"/>
      <c r="FN250" s="319"/>
      <c r="FO250" s="1841" t="s">
        <v>1873</v>
      </c>
      <c r="FP250" s="1842"/>
      <c r="FQ250" s="1842"/>
      <c r="FR250" s="1842"/>
      <c r="FS250" s="1842"/>
      <c r="FT250" s="1842"/>
      <c r="FU250" s="1842"/>
      <c r="FV250" s="319"/>
      <c r="FW250" s="319"/>
      <c r="FX250" s="319"/>
      <c r="FY250" s="319"/>
      <c r="FZ250" s="319"/>
      <c r="GA250" s="319"/>
      <c r="GB250" s="319"/>
      <c r="GC250" s="319"/>
      <c r="GD250" s="319"/>
      <c r="GE250" s="319"/>
      <c r="GF250" s="319"/>
      <c r="GG250" s="319"/>
      <c r="GH250" s="319"/>
      <c r="GI250" s="319"/>
      <c r="GJ250" s="319"/>
      <c r="GK250" s="319"/>
      <c r="GL250" s="319"/>
      <c r="GM250" s="319"/>
      <c r="GN250" s="319"/>
      <c r="GO250" s="319"/>
      <c r="GP250" s="319"/>
      <c r="GQ250" s="319"/>
      <c r="GR250" s="618"/>
      <c r="GS250" s="618"/>
      <c r="GT250" s="618"/>
      <c r="GU250" s="618"/>
      <c r="GV250" s="618"/>
      <c r="GW250" s="618"/>
      <c r="GX250" s="618"/>
      <c r="GY250" s="618"/>
      <c r="GZ250" s="1362"/>
      <c r="HA250" s="159" t="s">
        <v>1876</v>
      </c>
      <c r="HB250" s="159"/>
      <c r="HC250" s="159"/>
      <c r="HD250" s="159"/>
      <c r="HE250" s="159"/>
      <c r="HF250" s="159"/>
      <c r="HG250" s="159"/>
      <c r="HH250" s="159"/>
      <c r="HI250" s="756"/>
      <c r="HJ250" s="756"/>
      <c r="HK250" s="756"/>
      <c r="HL250" s="756"/>
      <c r="HM250" s="1213"/>
      <c r="HN250" s="1228">
        <f>SUM(HO250:IQ250)</f>
        <v>450.05000946704831</v>
      </c>
      <c r="HO250" s="1214">
        <f>SUM(HO254:HO268)*1000+SUM(HA254:HA268)*1000+SUM(HB254:HB268)*1000+SUM(HC254:HC268)*1000</f>
        <v>73.811651059062513</v>
      </c>
      <c r="HP250" s="1214">
        <f>SUM(HP254:HP268)*1000+SUM(HD254:HD268)*1000+SUM(HE254:HE268)*1000</f>
        <v>83.199674712316579</v>
      </c>
      <c r="HQ250" s="1214">
        <f>SUM(HQ254:HQ268)*1000+SUM(HF254:HF268)*1000</f>
        <v>146.83348217990428</v>
      </c>
      <c r="HR250" s="1214">
        <f>SUM(HR254:HR269)*1000+SUM(HG254:HG269)*1000+SUM(HH254:HH269)*1000</f>
        <v>39.759942381868413</v>
      </c>
      <c r="HS250" s="1214">
        <f>SUM(HS254:HS268)*1000+SUM(HI254:HI268)*1000+SUM(HJ254:HJ268)*1000</f>
        <v>60.707126964709822</v>
      </c>
      <c r="HT250" s="1214">
        <f>SUM(HT254:HT269)*1000+SUM(HK254:HK269)*1000+SUM(HL254:HL269)*1000</f>
        <v>33.825524739393622</v>
      </c>
      <c r="HU250" s="1214">
        <f>SUM(HU254:HU268)*1000+SUM(HM254:HM268)*1000+SUM(HN254:HN268)*1000</f>
        <v>0</v>
      </c>
      <c r="HV250" s="1214">
        <f t="shared" ref="HV250:IQ250" si="2715">SUM(HV254:HV268)*1000</f>
        <v>4.4006707977851814E-3</v>
      </c>
      <c r="HW250" s="1214">
        <f t="shared" si="2715"/>
        <v>1.4056035696772875</v>
      </c>
      <c r="HX250" s="1214">
        <f t="shared" si="2715"/>
        <v>0.65137223169397385</v>
      </c>
      <c r="HY250" s="1214">
        <f t="shared" si="2715"/>
        <v>1.0739884372889578E-2</v>
      </c>
      <c r="HZ250" s="1214">
        <f t="shared" si="2715"/>
        <v>0.25087877650951312</v>
      </c>
      <c r="IA250" s="1214">
        <f t="shared" si="2715"/>
        <v>0.12366995492532051</v>
      </c>
      <c r="IB250" s="1214">
        <f t="shared" si="2715"/>
        <v>0.14876374620669436</v>
      </c>
      <c r="IC250" s="1214">
        <f t="shared" si="2715"/>
        <v>4.8324568160173831</v>
      </c>
      <c r="ID250" s="1214">
        <f t="shared" si="2715"/>
        <v>1.229669749009247</v>
      </c>
      <c r="IE250" s="1214">
        <f t="shared" si="2715"/>
        <v>0.25152674781777512</v>
      </c>
      <c r="IF250" s="1214">
        <f t="shared" si="2715"/>
        <v>2.6632243886587954</v>
      </c>
      <c r="IG250" s="1214">
        <f t="shared" si="2715"/>
        <v>0.34030089410640169</v>
      </c>
      <c r="IH250" s="1214">
        <f t="shared" si="2715"/>
        <v>0</v>
      </c>
      <c r="II250" s="1214">
        <f t="shared" si="2715"/>
        <v>0</v>
      </c>
      <c r="IJ250" s="1214">
        <f t="shared" ref="IJ250" si="2716">SUM(IJ254:IJ268)*1000</f>
        <v>0</v>
      </c>
      <c r="IK250" s="1214">
        <f t="shared" si="2715"/>
        <v>0</v>
      </c>
      <c r="IL250" s="1214">
        <f t="shared" si="2715"/>
        <v>0</v>
      </c>
      <c r="IM250" s="1214">
        <f t="shared" si="2715"/>
        <v>0</v>
      </c>
      <c r="IN250" s="1214">
        <f t="shared" ref="IN250:IP250" si="2717">SUM(IN254:IN268)*1000</f>
        <v>0</v>
      </c>
      <c r="IO250" s="1214">
        <f t="shared" si="2717"/>
        <v>0</v>
      </c>
      <c r="IP250" s="1214">
        <f t="shared" si="2717"/>
        <v>0</v>
      </c>
      <c r="IQ250" s="1214">
        <f t="shared" si="2715"/>
        <v>0</v>
      </c>
      <c r="IR250" s="618"/>
      <c r="IS250" s="618"/>
      <c r="IT250" s="618"/>
      <c r="IU250" s="618"/>
      <c r="IV250" s="618"/>
      <c r="IW250" s="618"/>
      <c r="IX250" s="618"/>
      <c r="IY250" s="618"/>
      <c r="IZ250" s="1361"/>
      <c r="JA250" s="539" t="s">
        <v>1877</v>
      </c>
      <c r="JB250" s="319"/>
      <c r="JC250" s="319"/>
      <c r="JD250" s="319"/>
      <c r="JE250" s="319"/>
      <c r="JF250" s="319"/>
      <c r="JG250" s="319"/>
      <c r="JH250" s="319"/>
      <c r="JI250" s="319"/>
      <c r="JJ250" s="319"/>
      <c r="JK250" s="319"/>
      <c r="JL250" s="319"/>
      <c r="JM250" s="319"/>
      <c r="JN250" s="319"/>
      <c r="JO250" s="319"/>
      <c r="JP250" s="319"/>
      <c r="JQ250" s="319"/>
      <c r="JR250" s="319"/>
      <c r="JS250" s="319"/>
      <c r="JT250" s="319"/>
      <c r="JU250" s="319"/>
      <c r="JV250" s="319"/>
      <c r="JW250" s="319"/>
      <c r="JX250" s="319"/>
      <c r="JY250" s="319"/>
      <c r="JZ250" s="319"/>
      <c r="KA250" s="319"/>
      <c r="KB250" s="319"/>
      <c r="KC250" s="319"/>
      <c r="KD250" s="319"/>
      <c r="KE250" s="319"/>
      <c r="KF250" s="319"/>
      <c r="KG250" s="319"/>
      <c r="KH250" s="319"/>
      <c r="KI250" s="319"/>
      <c r="KJ250" s="319"/>
      <c r="KK250" s="319"/>
      <c r="KL250" s="319"/>
      <c r="KM250" s="319"/>
      <c r="KN250" s="319"/>
      <c r="KO250" s="319"/>
      <c r="KP250" s="319"/>
      <c r="KQ250" s="319"/>
      <c r="KR250" s="618"/>
      <c r="KS250" s="618"/>
      <c r="KT250" s="618"/>
      <c r="KU250" s="618"/>
      <c r="KV250" s="618"/>
      <c r="KW250" s="618"/>
      <c r="KX250" s="618"/>
      <c r="KY250" s="618"/>
      <c r="KZ250" s="1361"/>
      <c r="LA250" s="539" t="s">
        <v>1878</v>
      </c>
      <c r="LB250" s="319"/>
      <c r="LC250" s="319"/>
      <c r="LD250" s="319"/>
      <c r="LE250" s="319"/>
      <c r="LF250" s="319"/>
      <c r="LG250" s="319"/>
      <c r="LH250" s="319"/>
      <c r="LI250" s="319"/>
      <c r="LJ250" s="319"/>
      <c r="LK250" s="319"/>
      <c r="LL250" s="319"/>
      <c r="LM250" s="319"/>
      <c r="LN250" s="319"/>
      <c r="LO250" s="319"/>
      <c r="LP250" s="319"/>
      <c r="LQ250" s="319"/>
      <c r="LR250" s="319"/>
      <c r="LS250" s="319"/>
      <c r="LT250" s="319"/>
      <c r="LU250" s="319"/>
      <c r="LV250" s="319"/>
      <c r="LW250" s="319"/>
      <c r="LX250" s="319"/>
      <c r="LY250" s="319"/>
      <c r="LZ250" s="319"/>
      <c r="MA250" s="319"/>
      <c r="MB250" s="319"/>
      <c r="MC250" s="319"/>
      <c r="MD250" s="319"/>
      <c r="ME250" s="319"/>
      <c r="MF250" s="319"/>
      <c r="MG250" s="319"/>
      <c r="MH250" s="319"/>
      <c r="MI250" s="319"/>
      <c r="MJ250" s="319"/>
      <c r="MK250" s="319"/>
      <c r="ML250" s="319"/>
      <c r="MM250" s="319"/>
      <c r="MN250" s="319"/>
      <c r="MO250" s="319"/>
      <c r="MP250" s="319"/>
      <c r="MQ250" s="319"/>
    </row>
    <row r="251" spans="1:355" s="317" customFormat="1" ht="12.75" customHeight="1" thickTop="1" thickBot="1" x14ac:dyDescent="0.25">
      <c r="A251" s="379">
        <v>7</v>
      </c>
      <c r="B251" s="1887" t="s">
        <v>20</v>
      </c>
      <c r="C251" s="1888"/>
      <c r="D251" s="1889">
        <f>SUM(D231,D230)</f>
        <v>44325</v>
      </c>
      <c r="E251" s="1890"/>
      <c r="F251" s="319"/>
      <c r="G251" s="1887" t="s">
        <v>20</v>
      </c>
      <c r="H251" s="1888"/>
      <c r="I251" s="1889">
        <f>SUM(I231,I230)</f>
        <v>44397</v>
      </c>
      <c r="J251" s="1890"/>
      <c r="K251" s="753"/>
      <c r="L251" s="603">
        <f>EI$320</f>
        <v>0</v>
      </c>
      <c r="M251" s="731">
        <f>(E250*L251)*(J250)</f>
        <v>0</v>
      </c>
      <c r="N251" s="729">
        <f>IF($BI$6="ON",$BR254,IF($BI$6="OFF",$BS254))</f>
        <v>0</v>
      </c>
      <c r="O251" s="1536">
        <f>$BS254</f>
        <v>0</v>
      </c>
      <c r="P251" s="671">
        <f>EI$321</f>
        <v>1</v>
      </c>
      <c r="Q251" s="731">
        <f>(E250*P251)*(J250)</f>
        <v>25</v>
      </c>
      <c r="R251" s="729">
        <f>IF($BI$6="ON",$BR255,IF($BI$6="OFF",$BS255))</f>
        <v>82.497657268401113</v>
      </c>
      <c r="S251" s="1536">
        <f>$BS255</f>
        <v>24.880245842851135</v>
      </c>
      <c r="T251" s="672">
        <f>EI$322</f>
        <v>2.7</v>
      </c>
      <c r="U251" s="731">
        <f>(E250*T251)*(J250)</f>
        <v>67.5</v>
      </c>
      <c r="V251" s="729">
        <f>IF($BI$6="ON",$BR256,IF($BI$6="OFF",$BS256))</f>
        <v>140.96580753129317</v>
      </c>
      <c r="W251" s="1536">
        <f>$BS256</f>
        <v>96.95909955344132</v>
      </c>
      <c r="X251" s="673">
        <f>EI$323</f>
        <v>2.2999999999999998</v>
      </c>
      <c r="Y251" s="731">
        <f>(E250*X251)*(J250)</f>
        <v>57.499999999999993</v>
      </c>
      <c r="Z251" s="729">
        <f>IF($BI$6="ON",$BR257,IF($BI$6="OFF",$BS257))</f>
        <v>76.516166680336241</v>
      </c>
      <c r="AA251" s="1536">
        <f>$BS257</f>
        <v>54.654404771668737</v>
      </c>
      <c r="AB251" s="674">
        <f>EI$324</f>
        <v>2.7</v>
      </c>
      <c r="AC251" s="731">
        <f>(E250*AB251)*(J250)</f>
        <v>67.5</v>
      </c>
      <c r="AD251" s="729">
        <f>IF($BI$6="ON",$BR258,IF($BI$6="OFF",$BS258))</f>
        <v>112.04245355632763</v>
      </c>
      <c r="AE251" s="1536">
        <f>$BS258</f>
        <v>65.90732562136921</v>
      </c>
      <c r="AF251" s="675">
        <f>EI$325</f>
        <v>0</v>
      </c>
      <c r="AG251" s="731">
        <f>(E250*AF251)*(J250)</f>
        <v>0</v>
      </c>
      <c r="AH251" s="729">
        <f>IF($BI$6="ON",$BR259,IF($BI$6="OFF",$BS259))</f>
        <v>0</v>
      </c>
      <c r="AI251" s="1536">
        <f>$BS259</f>
        <v>0</v>
      </c>
      <c r="AJ251" s="677">
        <f>EI$326</f>
        <v>1</v>
      </c>
      <c r="AK251" s="731">
        <f>(E250*AJ251)*(J250)</f>
        <v>25</v>
      </c>
      <c r="AL251" s="729">
        <f>IF($BI$6="ON",$BR260,IF($BI$6="OFF",$BS260))</f>
        <v>11.434613095470732</v>
      </c>
      <c r="AM251" s="1536">
        <f>$BS260</f>
        <v>11.434613095470731</v>
      </c>
      <c r="AN251" s="676">
        <f>EI$327</f>
        <v>0</v>
      </c>
      <c r="AO251" s="728">
        <f>(E250*AN251)*(J250)</f>
        <v>0</v>
      </c>
      <c r="AP251" s="729">
        <f>IF($BI$6="ON",$BR261,IF($BI$6="OFF",$BS261))</f>
        <v>0</v>
      </c>
      <c r="AQ251" s="1536">
        <f>$BS261</f>
        <v>0</v>
      </c>
      <c r="AR251" s="1736">
        <f>EI$328</f>
        <v>0</v>
      </c>
      <c r="AS251" s="731">
        <f>(E250*AR251)*(J250)</f>
        <v>0</v>
      </c>
      <c r="AT251" s="729">
        <f>IF($BI$6="ON",$BR262,IF($BI$6="OFF",$BS262))</f>
        <v>0</v>
      </c>
      <c r="AU251" s="1536">
        <f>$BS262</f>
        <v>0</v>
      </c>
      <c r="AV251" s="648">
        <f>EI$329</f>
        <v>1</v>
      </c>
      <c r="AW251" s="728">
        <f>(E250*AV251)*(J250)</f>
        <v>25</v>
      </c>
      <c r="AX251" s="729">
        <f>IF($BI$6="ON",$BR263,IF($BI$6="OFF",$BS263))</f>
        <v>32.934736260022738</v>
      </c>
      <c r="AY251" s="1536">
        <f>$BS263</f>
        <v>29.940669327293389</v>
      </c>
      <c r="AZ251" s="750">
        <f>EI$332</f>
        <v>0.5</v>
      </c>
      <c r="BA251" s="748">
        <f>(E250*AZ251)*(J250)</f>
        <v>12.5</v>
      </c>
      <c r="BB251" s="749">
        <f>IF($BI$6="ON",$BR266,IF($BI$6="OFF",$BS266))</f>
        <v>0</v>
      </c>
      <c r="BC251" s="894"/>
      <c r="BD251" s="650">
        <v>2</v>
      </c>
      <c r="BE251" s="670">
        <f>(E250*BD251)*(J250)</f>
        <v>50</v>
      </c>
      <c r="BF251" s="319"/>
      <c r="BG251" s="699">
        <f>IF($BG$6&lt;&gt;0,BG252-$BG$6,0)</f>
        <v>1.2351173469871379</v>
      </c>
      <c r="BH251" s="1402">
        <f>IF($BH$6&lt;&gt;0,BS250-$BH$6,0)</f>
        <v>444.61176111830326</v>
      </c>
      <c r="BI251" s="700">
        <f>IF($BN$6="OFF",$BG251*500,IF($BN$6="ON",$BG251*550))</f>
        <v>617.55867349356902</v>
      </c>
      <c r="BJ251" s="701">
        <f>(BG251*640)</f>
        <v>790.47510207176833</v>
      </c>
      <c r="BK251" s="702">
        <f>(BG251*700)</f>
        <v>864.58214289099658</v>
      </c>
      <c r="BL251" s="1575">
        <f>IF(BL252&lt;&gt;0,BL252/MIN(BL252:BN252),0)</f>
        <v>1</v>
      </c>
      <c r="BM251" s="1575">
        <f>IF(BM252&lt;&gt;0,BM252/MIN(BL252:BN252),0)</f>
        <v>1.2685186440677969</v>
      </c>
      <c r="BN251" s="1575">
        <f>IF(BN252&lt;&gt;0,BN252/MIN(BL252:BN252),0)</f>
        <v>2.173736440677966</v>
      </c>
      <c r="BO251" s="1575">
        <f>IF(CN252&lt;&gt;0,CN252/CN252,0)</f>
        <v>1</v>
      </c>
      <c r="BP251" s="1576">
        <f>IF($CO252&lt;&gt;0,$CO252/$CN252,0)</f>
        <v>1.3428695025234316</v>
      </c>
      <c r="BQ251" s="1484"/>
      <c r="BR251" s="923" t="s">
        <v>670</v>
      </c>
      <c r="BS251" s="925">
        <f>IF($CN250&lt;&gt;0,$CO250/$CN250,0)</f>
        <v>1.5268414219934554</v>
      </c>
      <c r="BT251" s="924" t="s">
        <v>926</v>
      </c>
      <c r="BU251" s="1151" t="str">
        <f>$BU$11</f>
        <v>PPM        Handicaps</v>
      </c>
      <c r="BV251" s="1152">
        <f>SUM(CK251:DM251)</f>
        <v>510.75713643175817</v>
      </c>
      <c r="BW251" s="1232">
        <f t="shared" ref="BW251:CC251" si="2718">SUM(BW$310*BW250)</f>
        <v>11.172361253530903</v>
      </c>
      <c r="BX251" s="1232">
        <f t="shared" si="2718"/>
        <v>62.639289805531604</v>
      </c>
      <c r="BY251" s="1232">
        <f t="shared" si="2718"/>
        <v>0</v>
      </c>
      <c r="BZ251" s="1232">
        <f t="shared" si="2718"/>
        <v>83.199674712316579</v>
      </c>
      <c r="CA251" s="1232">
        <f t="shared" si="2718"/>
        <v>0</v>
      </c>
      <c r="CB251" s="1232">
        <f t="shared" si="2718"/>
        <v>146.83348217990428</v>
      </c>
      <c r="CC251" s="1232">
        <f t="shared" si="2718"/>
        <v>0</v>
      </c>
      <c r="CD251" s="1232">
        <f t="shared" ref="CD251" si="2719">SUM(CD$310*CD250)</f>
        <v>0</v>
      </c>
      <c r="CE251" s="1232">
        <f>SUM(CE$310*CE250)</f>
        <v>0</v>
      </c>
      <c r="CF251" s="1232">
        <f>SUM(CF$310*CF250)</f>
        <v>0</v>
      </c>
      <c r="CG251" s="1232">
        <f>SUM(CG$310*CG250)</f>
        <v>0.26417437252311754</v>
      </c>
      <c r="CH251" s="1232">
        <f>SUM(CH$310*CH250)</f>
        <v>0</v>
      </c>
      <c r="CI251" s="1232">
        <f t="shared" ref="CI251:DM251" si="2720">SUM(CI$310*CI250)</f>
        <v>0</v>
      </c>
      <c r="CJ251" s="1232">
        <f t="shared" si="2720"/>
        <v>0</v>
      </c>
      <c r="CK251" s="905">
        <f t="shared" si="2720"/>
        <v>73.811651059062513</v>
      </c>
      <c r="CL251" s="905">
        <f t="shared" si="2720"/>
        <v>83.199674712316579</v>
      </c>
      <c r="CM251" s="905">
        <f t="shared" si="2720"/>
        <v>146.83348217990428</v>
      </c>
      <c r="CN251" s="905">
        <f t="shared" si="2720"/>
        <v>39.759942381868413</v>
      </c>
      <c r="CO251" s="905">
        <f t="shared" si="2720"/>
        <v>121.41425392941964</v>
      </c>
      <c r="CP251" s="905">
        <f t="shared" si="2720"/>
        <v>33.825524739393622</v>
      </c>
      <c r="CQ251" s="905">
        <f t="shared" si="2720"/>
        <v>0</v>
      </c>
      <c r="CR251" s="905">
        <f t="shared" si="2720"/>
        <v>4.4006707977851814E-3</v>
      </c>
      <c r="CS251" s="905">
        <f t="shared" si="2720"/>
        <v>1.4056035696772875</v>
      </c>
      <c r="CT251" s="905">
        <f t="shared" si="2720"/>
        <v>0.65137223169397385</v>
      </c>
      <c r="CU251" s="905">
        <f t="shared" si="2720"/>
        <v>1.0739884372889578E-2</v>
      </c>
      <c r="CV251" s="905">
        <f t="shared" si="2720"/>
        <v>0.25087877650951312</v>
      </c>
      <c r="CW251" s="905">
        <f t="shared" si="2720"/>
        <v>0.12366995492532051</v>
      </c>
      <c r="CX251" s="905">
        <f t="shared" si="2720"/>
        <v>0.14876374620669436</v>
      </c>
      <c r="CY251" s="905">
        <f t="shared" si="2720"/>
        <v>4.8324568160173831</v>
      </c>
      <c r="CZ251" s="905">
        <f t="shared" si="2720"/>
        <v>1.229669749009247</v>
      </c>
      <c r="DA251" s="905">
        <f t="shared" si="2720"/>
        <v>0.25152674781777512</v>
      </c>
      <c r="DB251" s="905">
        <f t="shared" si="2720"/>
        <v>2.6632243886587954</v>
      </c>
      <c r="DC251" s="905">
        <f t="shared" si="2720"/>
        <v>0.34030089410640169</v>
      </c>
      <c r="DD251" s="905">
        <f t="shared" si="2720"/>
        <v>0</v>
      </c>
      <c r="DE251" s="905">
        <f t="shared" si="2720"/>
        <v>0</v>
      </c>
      <c r="DF251" s="905">
        <f t="shared" si="2720"/>
        <v>0</v>
      </c>
      <c r="DG251" s="905">
        <f t="shared" si="2720"/>
        <v>0</v>
      </c>
      <c r="DH251" s="905">
        <f t="shared" si="2720"/>
        <v>0</v>
      </c>
      <c r="DI251" s="905">
        <f t="shared" si="2720"/>
        <v>0</v>
      </c>
      <c r="DJ251" s="905">
        <f t="shared" ref="DJ251:DL251" si="2721">SUM(DJ$310*DJ250)</f>
        <v>0</v>
      </c>
      <c r="DK251" s="905">
        <f t="shared" si="2721"/>
        <v>0</v>
      </c>
      <c r="DL251" s="905">
        <f t="shared" si="2721"/>
        <v>0</v>
      </c>
      <c r="DM251" s="905">
        <f t="shared" si="2720"/>
        <v>0</v>
      </c>
      <c r="DN251" s="933"/>
      <c r="DT251" s="739"/>
      <c r="EM251" s="618"/>
      <c r="EN251" s="618"/>
      <c r="EO251" s="618"/>
      <c r="EP251" s="618"/>
      <c r="EQ251" s="618"/>
      <c r="ER251" s="618"/>
      <c r="ES251" s="618"/>
      <c r="ET251" s="618"/>
      <c r="EU251" s="618"/>
      <c r="EV251" s="618"/>
      <c r="EW251" s="618"/>
      <c r="EX251" s="618"/>
      <c r="EY251" s="618"/>
      <c r="EZ251" s="1347"/>
      <c r="FA251" s="539"/>
      <c r="FB251" s="319"/>
      <c r="FC251" s="319"/>
      <c r="FD251" s="319"/>
      <c r="FE251" s="319"/>
      <c r="FF251" s="319"/>
      <c r="FG251" s="319"/>
      <c r="FH251" s="319"/>
      <c r="FI251" s="319"/>
      <c r="FJ251" s="319"/>
      <c r="FK251" s="319"/>
      <c r="FL251" s="319"/>
      <c r="FM251" s="319"/>
      <c r="FN251" s="319"/>
      <c r="FO251" s="1221">
        <f>SUM(FO254:FO268)+SUM(FA254:FA268)+SUM(FB254:FB268)+SUM(FC254:FC268)</f>
        <v>0.47199999999999998</v>
      </c>
      <c r="FP251" s="1221">
        <f>SUM(FP254:FP268)+SUM(FD254:FD268)+SUM(FE254:FE268)</f>
        <v>0.59874080000000007</v>
      </c>
      <c r="FQ251" s="1221">
        <f>SUM(FQ254:FQ268)+SUM(FF254:FF268)</f>
        <v>1.0260035999999999</v>
      </c>
      <c r="FR251" s="1221">
        <f>SUM(FR254:FR268)+SUM(FG254:FG268)+SUM(FH254:FH268)</f>
        <v>0.13870000000000002</v>
      </c>
      <c r="FS251" s="1221">
        <f>SUM(FS254:FS268)+SUM(FI254:FI268)+SUM(FJ254:FJ268)</f>
        <v>0.186256</v>
      </c>
      <c r="FT251" s="1221">
        <f>SUM(FT254:FT268)+SUM(FK254:FK268)+SUM(FL254:FL268)</f>
        <v>0.12439979999999999</v>
      </c>
      <c r="FU251" s="1221">
        <f>SUM(FU254:FU268)+SUM(FM254:FM268)+SUM(FN254:FN268)</f>
        <v>0</v>
      </c>
      <c r="FV251" s="1221">
        <f>SUM(FV254:FV268)</f>
        <v>1.3500000000000001E-5</v>
      </c>
      <c r="FW251" s="1221">
        <f t="shared" ref="FW251:GQ251" si="2722">SUM(FW254:FW268)</f>
        <v>4.4498000000000003E-3</v>
      </c>
      <c r="FX251" s="1221">
        <f t="shared" si="2722"/>
        <v>2.1497899999999999E-3</v>
      </c>
      <c r="FY251" s="1221">
        <f t="shared" si="2722"/>
        <v>3.5600000000000005E-5</v>
      </c>
      <c r="FZ251" s="1221">
        <f t="shared" si="2722"/>
        <v>8.5487999999999992E-4</v>
      </c>
      <c r="GA251" s="1221">
        <f t="shared" si="2722"/>
        <v>4.0496000000000005E-4</v>
      </c>
      <c r="GB251" s="1221">
        <f t="shared" si="2722"/>
        <v>4.9994000000000004E-4</v>
      </c>
      <c r="GC251" s="1221">
        <f t="shared" si="2722"/>
        <v>1.71492E-2</v>
      </c>
      <c r="GD251" s="1221">
        <f t="shared" si="2722"/>
        <v>4.6543000000000001E-3</v>
      </c>
      <c r="GE251" s="1221">
        <f t="shared" si="2722"/>
        <v>8.4999999999999995E-4</v>
      </c>
      <c r="GF251" s="1221">
        <f t="shared" si="2722"/>
        <v>8.9999999999999993E-3</v>
      </c>
      <c r="GG251" s="1221">
        <f t="shared" si="2722"/>
        <v>1.15E-3</v>
      </c>
      <c r="GH251" s="1221">
        <f t="shared" si="2722"/>
        <v>0</v>
      </c>
      <c r="GI251" s="1221">
        <f t="shared" si="2722"/>
        <v>0</v>
      </c>
      <c r="GJ251" s="1221">
        <f t="shared" ref="GJ251" si="2723">SUM(GJ254:GJ268)</f>
        <v>0</v>
      </c>
      <c r="GK251" s="1221">
        <f t="shared" si="2722"/>
        <v>0</v>
      </c>
      <c r="GL251" s="1221">
        <f t="shared" si="2722"/>
        <v>0</v>
      </c>
      <c r="GM251" s="1221">
        <f t="shared" si="2722"/>
        <v>0</v>
      </c>
      <c r="GN251" s="1221">
        <f t="shared" ref="GN251:GP251" si="2724">SUM(GN254:GN268)</f>
        <v>0</v>
      </c>
      <c r="GO251" s="1221">
        <f t="shared" si="2724"/>
        <v>0</v>
      </c>
      <c r="GP251" s="1221">
        <f t="shared" si="2724"/>
        <v>0</v>
      </c>
      <c r="GQ251" s="1221">
        <f t="shared" si="2722"/>
        <v>0</v>
      </c>
      <c r="GR251" s="618"/>
      <c r="GS251" s="618"/>
      <c r="GT251" s="618"/>
      <c r="GU251" s="618"/>
      <c r="GV251" s="618"/>
      <c r="GW251" s="618"/>
      <c r="GX251" s="618"/>
      <c r="GY251" s="618"/>
      <c r="GZ251" s="1362"/>
      <c r="HA251" s="1214">
        <f t="shared" ref="HA251:IQ251" si="2725">SUM(HA254:HA268)*1000</f>
        <v>11.172361253530903</v>
      </c>
      <c r="HB251" s="1214">
        <f t="shared" si="2725"/>
        <v>62.639289805531604</v>
      </c>
      <c r="HC251" s="1214">
        <f t="shared" si="2725"/>
        <v>0</v>
      </c>
      <c r="HD251" s="1214">
        <f t="shared" si="2725"/>
        <v>83.199674712316579</v>
      </c>
      <c r="HE251" s="1214">
        <f t="shared" si="2725"/>
        <v>0</v>
      </c>
      <c r="HF251" s="1214">
        <f t="shared" si="2725"/>
        <v>146.83348217990428</v>
      </c>
      <c r="HG251" s="1214">
        <f t="shared" si="2725"/>
        <v>0</v>
      </c>
      <c r="HH251" s="1214">
        <f t="shared" ref="HH251" si="2726">SUM(HH254:HH268)*1000</f>
        <v>0</v>
      </c>
      <c r="HI251" s="1214">
        <f t="shared" si="2725"/>
        <v>0</v>
      </c>
      <c r="HJ251" s="1214">
        <f t="shared" si="2725"/>
        <v>0</v>
      </c>
      <c r="HK251" s="1214">
        <f t="shared" si="2725"/>
        <v>0.26417437252311754</v>
      </c>
      <c r="HL251" s="1214">
        <f t="shared" ref="HL251" si="2727">SUM(HL254:HL268)*1000</f>
        <v>0</v>
      </c>
      <c r="HM251" s="1214">
        <f t="shared" si="2725"/>
        <v>0</v>
      </c>
      <c r="HN251" s="1214">
        <f t="shared" si="2725"/>
        <v>0</v>
      </c>
      <c r="HO251" s="1214">
        <f t="shared" si="2725"/>
        <v>0</v>
      </c>
      <c r="HP251" s="1214">
        <f t="shared" si="2725"/>
        <v>0</v>
      </c>
      <c r="HQ251" s="1214">
        <f t="shared" si="2725"/>
        <v>0</v>
      </c>
      <c r="HR251" s="1214">
        <f t="shared" si="2725"/>
        <v>39.759942381868413</v>
      </c>
      <c r="HS251" s="1214">
        <f t="shared" si="2725"/>
        <v>60.707126964709822</v>
      </c>
      <c r="HT251" s="1214">
        <f t="shared" si="2725"/>
        <v>33.561350366870506</v>
      </c>
      <c r="HU251" s="1214">
        <f t="shared" si="2725"/>
        <v>0</v>
      </c>
      <c r="HV251" s="1214">
        <f t="shared" si="2725"/>
        <v>4.4006707977851814E-3</v>
      </c>
      <c r="HW251" s="1214">
        <f t="shared" si="2725"/>
        <v>1.4056035696772875</v>
      </c>
      <c r="HX251" s="1214">
        <f t="shared" si="2725"/>
        <v>0.65137223169397385</v>
      </c>
      <c r="HY251" s="1214">
        <f t="shared" si="2725"/>
        <v>1.0739884372889578E-2</v>
      </c>
      <c r="HZ251" s="1214">
        <f t="shared" si="2725"/>
        <v>0.25087877650951312</v>
      </c>
      <c r="IA251" s="1214">
        <f t="shared" si="2725"/>
        <v>0.12366995492532051</v>
      </c>
      <c r="IB251" s="1214">
        <f t="shared" si="2725"/>
        <v>0.14876374620669436</v>
      </c>
      <c r="IC251" s="1214">
        <f t="shared" si="2725"/>
        <v>4.8324568160173831</v>
      </c>
      <c r="ID251" s="1214">
        <f t="shared" si="2725"/>
        <v>1.229669749009247</v>
      </c>
      <c r="IE251" s="1214">
        <f t="shared" si="2725"/>
        <v>0.25152674781777512</v>
      </c>
      <c r="IF251" s="1214">
        <f t="shared" si="2725"/>
        <v>2.6632243886587954</v>
      </c>
      <c r="IG251" s="1214">
        <f t="shared" si="2725"/>
        <v>0.34030089410640169</v>
      </c>
      <c r="IH251" s="1214">
        <f t="shared" si="2725"/>
        <v>0</v>
      </c>
      <c r="II251" s="1214">
        <f t="shared" si="2725"/>
        <v>0</v>
      </c>
      <c r="IJ251" s="1214">
        <f t="shared" ref="IJ251" si="2728">SUM(IJ254:IJ268)*1000</f>
        <v>0</v>
      </c>
      <c r="IK251" s="1214">
        <f t="shared" si="2725"/>
        <v>0</v>
      </c>
      <c r="IL251" s="1214">
        <f t="shared" si="2725"/>
        <v>0</v>
      </c>
      <c r="IM251" s="1214">
        <f t="shared" si="2725"/>
        <v>0</v>
      </c>
      <c r="IN251" s="1214">
        <f t="shared" ref="IN251:IP251" si="2729">SUM(IN254:IN268)*1000</f>
        <v>0</v>
      </c>
      <c r="IO251" s="1214">
        <f t="shared" si="2729"/>
        <v>0</v>
      </c>
      <c r="IP251" s="1214">
        <f t="shared" si="2729"/>
        <v>0</v>
      </c>
      <c r="IQ251" s="1214">
        <f t="shared" si="2725"/>
        <v>0</v>
      </c>
      <c r="IR251" s="618"/>
      <c r="IS251" s="618"/>
      <c r="IT251" s="618"/>
      <c r="IU251" s="618"/>
      <c r="IV251" s="618"/>
      <c r="IW251" s="618"/>
      <c r="IX251" s="618"/>
      <c r="IY251" s="618"/>
      <c r="IZ251" s="1361"/>
      <c r="JA251" s="159"/>
      <c r="JB251" s="159"/>
      <c r="JC251" s="159"/>
      <c r="JD251" s="159"/>
      <c r="JE251" s="159"/>
      <c r="JF251" s="159"/>
      <c r="JG251" s="159"/>
      <c r="JH251" s="159"/>
      <c r="JI251" s="159"/>
      <c r="JJ251" s="159"/>
      <c r="JK251" s="159"/>
      <c r="JL251" s="159"/>
      <c r="JM251" s="159"/>
      <c r="JN251" s="1228">
        <f>SUM(JO251:KQ251)</f>
        <v>4284.183579999999</v>
      </c>
      <c r="JO251" s="1214">
        <f>SUM(JO254:JO268)+SUM(JA254:JA268)+SUM(JB254:JB268)+SUM(JC254:JC268)</f>
        <v>402.45</v>
      </c>
      <c r="JP251" s="1214">
        <f>SUM(JP254:JP268)+SUM(JD254:JD268)+SUM(JE254:JE268)</f>
        <v>1280.04</v>
      </c>
      <c r="JQ251" s="1214">
        <f>SUM(JQ254:JQ268)+SUM(JF254:JF268)</f>
        <v>1315.55</v>
      </c>
      <c r="JR251" s="1214">
        <f>SUM(JR254:JR268)+SUM(JG254:JG268)+SUM(JH254:JH268)</f>
        <v>268.52499999999998</v>
      </c>
      <c r="JS251" s="1214">
        <f>SUM(JS254:JS268)+SUM(JI254:JI268)+SUM(JJ254:JJ268)</f>
        <v>469.25599999999997</v>
      </c>
      <c r="JT251" s="1214">
        <f>SUM(JT254:JT268)+SUM(JK254:JK268)+SUM(JL254:JL268)</f>
        <v>193.97</v>
      </c>
      <c r="JU251" s="1214">
        <f>SUM(JU254:JU268)+SUM(JM254:JM268)+SUM(JN254:JN268)</f>
        <v>308</v>
      </c>
      <c r="JV251" s="1214">
        <f t="shared" ref="JV251:KQ251" si="2730">SUM(JV254:JV268)</f>
        <v>2.3350000000000003E-2</v>
      </c>
      <c r="JW251" s="1214">
        <f t="shared" si="2730"/>
        <v>10.1098</v>
      </c>
      <c r="JX251" s="1214">
        <f t="shared" si="2730"/>
        <v>3.1347899999999997</v>
      </c>
      <c r="JY251" s="1214">
        <f t="shared" si="2730"/>
        <v>6.1859999999999998E-2</v>
      </c>
      <c r="JZ251" s="1214">
        <f t="shared" si="2730"/>
        <v>1.15038</v>
      </c>
      <c r="KA251" s="1214">
        <f t="shared" si="2730"/>
        <v>0.66496</v>
      </c>
      <c r="KB251" s="1214">
        <f t="shared" si="2730"/>
        <v>0.69694</v>
      </c>
      <c r="KC251" s="1214">
        <f t="shared" si="2730"/>
        <v>17.824199999999998</v>
      </c>
      <c r="KD251" s="1214">
        <f t="shared" si="2730"/>
        <v>4.6543000000000001</v>
      </c>
      <c r="KE251" s="1214">
        <f t="shared" si="2730"/>
        <v>2.3505000000000003</v>
      </c>
      <c r="KF251" s="1214">
        <f t="shared" si="2730"/>
        <v>5.1119999999999992</v>
      </c>
      <c r="KG251" s="1214">
        <f t="shared" si="2730"/>
        <v>0.60950000000000004</v>
      </c>
      <c r="KH251" s="1214">
        <f t="shared" si="2730"/>
        <v>0</v>
      </c>
      <c r="KI251" s="1214">
        <f t="shared" si="2730"/>
        <v>0</v>
      </c>
      <c r="KJ251" s="1214">
        <f t="shared" si="2730"/>
        <v>0</v>
      </c>
      <c r="KK251" s="1214">
        <f t="shared" si="2730"/>
        <v>0</v>
      </c>
      <c r="KL251" s="1214">
        <f t="shared" si="2730"/>
        <v>0</v>
      </c>
      <c r="KM251" s="1214">
        <f t="shared" si="2730"/>
        <v>0</v>
      </c>
      <c r="KN251" s="1214">
        <f t="shared" ref="KN251:KP251" si="2731">SUM(KN254:KN268)</f>
        <v>0</v>
      </c>
      <c r="KO251" s="1214">
        <f t="shared" si="2731"/>
        <v>0</v>
      </c>
      <c r="KP251" s="1214">
        <f t="shared" si="2731"/>
        <v>0</v>
      </c>
      <c r="KQ251" s="1214">
        <f t="shared" si="2730"/>
        <v>0</v>
      </c>
      <c r="KR251" s="618"/>
      <c r="KS251" s="618"/>
      <c r="KT251" s="618"/>
      <c r="KU251" s="618"/>
      <c r="KV251" s="618"/>
      <c r="KW251" s="618"/>
      <c r="KX251" s="618"/>
      <c r="KY251" s="618"/>
      <c r="KZ251" s="1361"/>
      <c r="LA251" s="319"/>
      <c r="LB251" s="319"/>
      <c r="LC251" s="319"/>
      <c r="LD251" s="319"/>
      <c r="LE251" s="319"/>
      <c r="LF251" s="319"/>
      <c r="LG251" s="319"/>
      <c r="LH251" s="319"/>
      <c r="LI251" s="319"/>
      <c r="LJ251" s="319"/>
      <c r="LK251" s="319"/>
      <c r="LL251" s="319"/>
      <c r="LM251" s="319"/>
      <c r="LN251" s="319"/>
      <c r="LO251" s="1214">
        <f>SUM(LO254:LO268)+SUM(LA254:LA268)+SUM(LB254:LB268)+SUM(LC254:LC268)</f>
        <v>144.96494602209185</v>
      </c>
      <c r="LP251" s="1214">
        <f>SUM(LP254:LP268)+SUM(LD254:LD268)+SUM(LE254:LE268)</f>
        <v>737.63415567472157</v>
      </c>
      <c r="LQ251" s="1214">
        <f>SUM(LQ254:LQ268)+SUM(LF254:LF268)</f>
        <v>610.34762829351439</v>
      </c>
      <c r="LR251" s="1214">
        <f>SUM(LR254:LR268)+SUM(LG254:LG268)+SUM(LH254:LH268)</f>
        <v>152.86575443848952</v>
      </c>
      <c r="LS251" s="1214">
        <f>SUM(LS254:LS268)+SUM(LI254:LI268)+SUM(LJ254:LJ268)</f>
        <v>124.90197093791281</v>
      </c>
      <c r="LT251" s="1214">
        <f>SUM(LT254:LT268)+SUM(LK254:LK268)+SUM(LL254:LL268)</f>
        <v>162.00223425617423</v>
      </c>
      <c r="LU251" s="1214">
        <f>SUM(LU254:LU268)+SUM(LM254:LM268)+SUM(LN254:LN268)</f>
        <v>616</v>
      </c>
      <c r="LV251" s="1214">
        <f t="shared" ref="LV251:MQ251" si="2732">SUM(LV254:LV268)</f>
        <v>6.1690885072655226E-3</v>
      </c>
      <c r="LW251" s="1214">
        <f t="shared" si="2732"/>
        <v>3.2227194187582562</v>
      </c>
      <c r="LX251" s="1214">
        <f t="shared" si="2732"/>
        <v>1.4166988507265521</v>
      </c>
      <c r="LY251" s="1214">
        <f t="shared" si="2732"/>
        <v>4.4870541611624834E-2</v>
      </c>
      <c r="LZ251" s="1214">
        <f t="shared" si="2732"/>
        <v>0.63495265521796562</v>
      </c>
      <c r="MA251" s="1214">
        <f t="shared" si="2732"/>
        <v>0.38434177014531046</v>
      </c>
      <c r="MB251" s="1214">
        <f t="shared" si="2732"/>
        <v>0.35332177014531041</v>
      </c>
      <c r="MC251" s="1214">
        <f t="shared" si="2732"/>
        <v>18.290849048625795</v>
      </c>
      <c r="MD251" s="1214">
        <f t="shared" si="2732"/>
        <v>4.6543000000000001</v>
      </c>
      <c r="ME251" s="1214">
        <f t="shared" si="2732"/>
        <v>1.4540102464347968</v>
      </c>
      <c r="MF251" s="1214">
        <f t="shared" si="2732"/>
        <v>10.170660982143554</v>
      </c>
      <c r="MG251" s="1214">
        <f t="shared" si="2732"/>
        <v>1.2880388841927304</v>
      </c>
      <c r="MH251" s="1214">
        <f t="shared" si="2732"/>
        <v>0</v>
      </c>
      <c r="MI251" s="1214">
        <f t="shared" si="2732"/>
        <v>0</v>
      </c>
      <c r="MJ251" s="1214">
        <f t="shared" si="2732"/>
        <v>0</v>
      </c>
      <c r="MK251" s="1214">
        <f t="shared" si="2732"/>
        <v>0</v>
      </c>
      <c r="ML251" s="1214">
        <f t="shared" si="2732"/>
        <v>0</v>
      </c>
      <c r="MM251" s="1214">
        <f t="shared" si="2732"/>
        <v>0</v>
      </c>
      <c r="MN251" s="1214">
        <f t="shared" ref="MN251:MP251" si="2733">SUM(MN254:MN268)</f>
        <v>0</v>
      </c>
      <c r="MO251" s="1214">
        <f t="shared" si="2733"/>
        <v>0</v>
      </c>
      <c r="MP251" s="1214">
        <f t="shared" si="2733"/>
        <v>0</v>
      </c>
      <c r="MQ251" s="1214">
        <f t="shared" si="2732"/>
        <v>0</v>
      </c>
    </row>
    <row r="252" spans="1:355" s="317" customFormat="1" ht="11.25" customHeight="1" thickTop="1" thickBot="1" x14ac:dyDescent="0.3">
      <c r="A252" s="379"/>
      <c r="B252" s="853">
        <f>SUM(D130,D150,D170,D190,D210,D230)</f>
        <v>47</v>
      </c>
      <c r="C252" s="854">
        <f>(B252/7)</f>
        <v>6.7142857142857144</v>
      </c>
      <c r="D252" s="601">
        <f>SUM(C7,D30,D50,D70,D90,D110,D130,D150,D170,D190,D210,D230)</f>
        <v>99</v>
      </c>
      <c r="E252" s="706">
        <f>(D252/7)</f>
        <v>14.142857142857142</v>
      </c>
      <c r="F252" s="753"/>
      <c r="G252" s="855">
        <f>SUM(I130,I150,I170,I190,I210,I230)</f>
        <v>47</v>
      </c>
      <c r="H252" s="856">
        <f>(G252/7)</f>
        <v>6.7142857142857144</v>
      </c>
      <c r="I252" s="601">
        <f>SUM(H7,I30,I50,I70,I90,I110,I130,I150,I170,I190,I210,I230)</f>
        <v>108</v>
      </c>
      <c r="J252" s="706">
        <f>(I252/7)</f>
        <v>15.428571428571429</v>
      </c>
      <c r="K252" s="753"/>
      <c r="L252" s="1843" t="s">
        <v>1661</v>
      </c>
      <c r="M252" s="1844"/>
      <c r="N252" s="1844"/>
      <c r="O252" s="1844"/>
      <c r="P252" s="1844"/>
      <c r="Q252" s="1844"/>
      <c r="R252" s="1844"/>
      <c r="S252" s="1844"/>
      <c r="T252" s="1844"/>
      <c r="U252" s="1844"/>
      <c r="V252" s="1844"/>
      <c r="W252" s="1844"/>
      <c r="X252" s="1844"/>
      <c r="Y252" s="1844"/>
      <c r="Z252" s="1844"/>
      <c r="AA252" s="1844"/>
      <c r="AB252" s="1844"/>
      <c r="AC252" s="1844"/>
      <c r="AD252" s="1844"/>
      <c r="AE252" s="1844"/>
      <c r="AF252" s="1844"/>
      <c r="AG252" s="1844"/>
      <c r="AH252" s="1844"/>
      <c r="AI252" s="1844"/>
      <c r="AJ252" s="1844"/>
      <c r="AK252" s="1844"/>
      <c r="AL252" s="1844"/>
      <c r="AM252" s="1844"/>
      <c r="AN252" s="1844"/>
      <c r="AO252" s="1844"/>
      <c r="AP252" s="1844"/>
      <c r="AQ252" s="1844"/>
      <c r="AR252" s="1844"/>
      <c r="AS252" s="1844"/>
      <c r="AT252" s="1844"/>
      <c r="AU252" s="1845"/>
      <c r="AV252" s="1518">
        <f>EI$330</f>
        <v>1</v>
      </c>
      <c r="AW252" s="748">
        <f>(E250*AV252)*(J250)</f>
        <v>25</v>
      </c>
      <c r="AX252" s="749">
        <f>IF($BI$6="ON",$BR264,IF($BI$6="OFF",$BS264))</f>
        <v>125.18309114927345</v>
      </c>
      <c r="AY252" s="1536">
        <f>$BS264</f>
        <v>125.18309114927342</v>
      </c>
      <c r="AZ252" s="1514">
        <f>EI$333</f>
        <v>0.5</v>
      </c>
      <c r="BA252" s="748">
        <f>(E250*AZ252)*(J250)</f>
        <v>12.5</v>
      </c>
      <c r="BB252" s="749">
        <f>IF($BI$6="ON",$BR267,IF($BI$6="OFF",$BS267))</f>
        <v>0</v>
      </c>
      <c r="BC252" s="1502"/>
      <c r="BD252" s="778">
        <v>2</v>
      </c>
      <c r="BE252" s="779">
        <f>(E250*BD252)*(J250)</f>
        <v>50</v>
      </c>
      <c r="BF252" s="830"/>
      <c r="BG252" s="767">
        <f>IF($BI$6="ON",SUM(BR254:BR268)/500,IF($BI$6="OFF",$BT250))</f>
        <v>1.2459938436846281</v>
      </c>
      <c r="BH252" s="1403">
        <f>BS250</f>
        <v>450.05000946704831</v>
      </c>
      <c r="BI252" s="1136">
        <f>IF($BN$6="OFF",$BG252*500,IF($BN$6="ON",$BG252*550))</f>
        <v>622.99692184231401</v>
      </c>
      <c r="BJ252" s="768">
        <f>(BG252*640)</f>
        <v>797.43605995816199</v>
      </c>
      <c r="BK252" s="769">
        <f>(BG252*700)</f>
        <v>872.19569057923968</v>
      </c>
      <c r="BL252" s="1577">
        <f>CK252</f>
        <v>0.47199999999999998</v>
      </c>
      <c r="BM252" s="1577">
        <f>CL252</f>
        <v>0.59874080000000007</v>
      </c>
      <c r="BN252" s="1577">
        <f>CM252</f>
        <v>1.0260035999999999</v>
      </c>
      <c r="BO252" s="1577">
        <f>$CN252</f>
        <v>0.13870000000000002</v>
      </c>
      <c r="BP252" s="1578">
        <f>$CO252</f>
        <v>0.186256</v>
      </c>
      <c r="BQ252" s="1484"/>
      <c r="BR252" s="923" t="s">
        <v>1395</v>
      </c>
      <c r="BS252" s="925">
        <f>IF(CL250&lt;&gt;0,CM250/CL250,0)/2</f>
        <v>0.88241620347445648</v>
      </c>
      <c r="BT252" s="924" t="s">
        <v>1396</v>
      </c>
      <c r="BU252" s="1153" t="str">
        <f>$BU$12</f>
        <v>Elemental %</v>
      </c>
      <c r="BV252" s="1320">
        <f>SUM(CK252:DM252)</f>
        <v>2.5873121699999997</v>
      </c>
      <c r="BW252" s="1200">
        <f t="shared" ref="BW252:CD252" si="2734">SUM(FA254:FA268)</f>
        <v>3.8850000000000003E-2</v>
      </c>
      <c r="BX252" s="1200">
        <f t="shared" si="2734"/>
        <v>0.19715000000000002</v>
      </c>
      <c r="BY252" s="1200">
        <f t="shared" si="2734"/>
        <v>0</v>
      </c>
      <c r="BZ252" s="1200">
        <f t="shared" si="2734"/>
        <v>0.29937040000000004</v>
      </c>
      <c r="CA252" s="1200">
        <f t="shared" si="2734"/>
        <v>0</v>
      </c>
      <c r="CB252" s="1200">
        <f t="shared" si="2734"/>
        <v>0.51300179999999995</v>
      </c>
      <c r="CC252" s="1200">
        <f t="shared" si="2734"/>
        <v>0</v>
      </c>
      <c r="CD252" s="1200">
        <f t="shared" si="2734"/>
        <v>0</v>
      </c>
      <c r="CE252" s="1200">
        <f t="shared" ref="CE252:CJ252" si="2735">SUM(FI254:FI268)</f>
        <v>0</v>
      </c>
      <c r="CF252" s="1200">
        <f t="shared" si="2735"/>
        <v>0</v>
      </c>
      <c r="CG252" s="1200">
        <f t="shared" si="2735"/>
        <v>9.9989999999999996E-4</v>
      </c>
      <c r="CH252" s="1200">
        <f t="shared" si="2735"/>
        <v>0</v>
      </c>
      <c r="CI252" s="1200">
        <f t="shared" si="2735"/>
        <v>0</v>
      </c>
      <c r="CJ252" s="1200">
        <f t="shared" si="2735"/>
        <v>0</v>
      </c>
      <c r="CK252" s="1200">
        <f>SUM(FO254:FO268)+SUM(FA254:FA268)+SUM(FB254:FB268)+SUM(FC254:FC268)</f>
        <v>0.47199999999999998</v>
      </c>
      <c r="CL252" s="1200">
        <f>SUM(FP254:FP268)+SUM(FD254:FD268)+SUM(FE254:FE268)</f>
        <v>0.59874080000000007</v>
      </c>
      <c r="CM252" s="1200">
        <f>SUM(FQ254:FQ268)+SUM(FF254:FF268)</f>
        <v>1.0260035999999999</v>
      </c>
      <c r="CN252" s="1200">
        <f>SUM(FR254:FR269)+SUM(FG254:FG269)+SUM(FH254:FH269)</f>
        <v>0.13870000000000002</v>
      </c>
      <c r="CO252" s="1200">
        <f>SUM(FS254:FS268)+SUM(FI254:FI268)+SUM(FJ254:FJ268)</f>
        <v>0.186256</v>
      </c>
      <c r="CP252" s="1200">
        <f>SUM(FT254:FT269)+SUM(FK254:FK269)+SUM(FL254:FL269)</f>
        <v>0.12439979999999999</v>
      </c>
      <c r="CQ252" s="1200">
        <f>SUM(FU254:FU268)+SUM(FM254:FM268)+SUM(FN254:FN268)</f>
        <v>0</v>
      </c>
      <c r="CR252" s="1200">
        <f t="shared" ref="CR252:DF252" si="2736">SUM(FV254:FV268)</f>
        <v>1.3500000000000001E-5</v>
      </c>
      <c r="CS252" s="1200">
        <f t="shared" si="2736"/>
        <v>4.4498000000000003E-3</v>
      </c>
      <c r="CT252" s="1200">
        <f t="shared" si="2736"/>
        <v>2.1497899999999999E-3</v>
      </c>
      <c r="CU252" s="1200">
        <f t="shared" si="2736"/>
        <v>3.5600000000000005E-5</v>
      </c>
      <c r="CV252" s="1200">
        <f t="shared" si="2736"/>
        <v>8.5487999999999992E-4</v>
      </c>
      <c r="CW252" s="1200">
        <f t="shared" si="2736"/>
        <v>4.0496000000000005E-4</v>
      </c>
      <c r="CX252" s="1200">
        <f t="shared" si="2736"/>
        <v>4.9994000000000004E-4</v>
      </c>
      <c r="CY252" s="1200">
        <f t="shared" si="2736"/>
        <v>1.71492E-2</v>
      </c>
      <c r="CZ252" s="1200">
        <f t="shared" si="2736"/>
        <v>4.6543000000000001E-3</v>
      </c>
      <c r="DA252" s="1200">
        <f t="shared" si="2736"/>
        <v>8.4999999999999995E-4</v>
      </c>
      <c r="DB252" s="1200">
        <f t="shared" si="2736"/>
        <v>8.9999999999999993E-3</v>
      </c>
      <c r="DC252" s="1200">
        <f t="shared" si="2736"/>
        <v>1.15E-3</v>
      </c>
      <c r="DD252" s="1200">
        <f t="shared" si="2736"/>
        <v>0</v>
      </c>
      <c r="DE252" s="1200">
        <f t="shared" si="2736"/>
        <v>0</v>
      </c>
      <c r="DF252" s="1200">
        <f t="shared" si="2736"/>
        <v>0</v>
      </c>
      <c r="DG252" s="1200">
        <f>SUM(GK254:GK268)</f>
        <v>0</v>
      </c>
      <c r="DH252" s="1200">
        <f>SUM(GL254:GL268)</f>
        <v>0</v>
      </c>
      <c r="DI252" s="1200">
        <f>SUM(GM254:GM268)</f>
        <v>0</v>
      </c>
      <c r="DJ252" s="1200">
        <f t="shared" ref="DJ252:DL252" si="2737">SUM(GN254:GN268)</f>
        <v>0</v>
      </c>
      <c r="DK252" s="1200">
        <f t="shared" si="2737"/>
        <v>0</v>
      </c>
      <c r="DL252" s="1200">
        <f t="shared" si="2737"/>
        <v>0</v>
      </c>
      <c r="DM252" s="1200">
        <f t="shared" ref="DM252" si="2738">SUM(GQ254:GQ268)</f>
        <v>0</v>
      </c>
      <c r="DN252" s="933"/>
      <c r="DT252" s="940"/>
      <c r="EM252" s="618"/>
      <c r="EN252" s="618"/>
      <c r="EO252" s="618"/>
      <c r="EP252" s="618"/>
      <c r="EQ252" s="618"/>
      <c r="ER252" s="618"/>
      <c r="ES252" s="618"/>
      <c r="ET252" s="618"/>
      <c r="EU252" s="618"/>
      <c r="EV252" s="618"/>
      <c r="EW252" s="618"/>
      <c r="EX252" s="618"/>
      <c r="EY252" s="618"/>
      <c r="EZ252" s="1347"/>
      <c r="FA252" s="1204">
        <f t="shared" ref="FA252:GQ252" si="2739">SUM(FA254:FA268)</f>
        <v>3.8850000000000003E-2</v>
      </c>
      <c r="FB252" s="1204">
        <f t="shared" si="2739"/>
        <v>0.19715000000000002</v>
      </c>
      <c r="FC252" s="1204">
        <f t="shared" si="2739"/>
        <v>0</v>
      </c>
      <c r="FD252" s="1204">
        <f t="shared" si="2739"/>
        <v>0.29937040000000004</v>
      </c>
      <c r="FE252" s="1204">
        <f t="shared" si="2739"/>
        <v>0</v>
      </c>
      <c r="FF252" s="1204">
        <f t="shared" si="2739"/>
        <v>0.51300179999999995</v>
      </c>
      <c r="FG252" s="1204">
        <f t="shared" si="2739"/>
        <v>0</v>
      </c>
      <c r="FH252" s="1204">
        <f t="shared" ref="FH252" si="2740">SUM(FH254:FH268)</f>
        <v>0</v>
      </c>
      <c r="FI252" s="1204">
        <f t="shared" si="2739"/>
        <v>0</v>
      </c>
      <c r="FJ252" s="1204">
        <f t="shared" si="2739"/>
        <v>0</v>
      </c>
      <c r="FK252" s="1204">
        <f t="shared" si="2739"/>
        <v>9.9989999999999996E-4</v>
      </c>
      <c r="FL252" s="1204">
        <f t="shared" ref="FL252" si="2741">SUM(FL254:FL268)</f>
        <v>0</v>
      </c>
      <c r="FM252" s="1204">
        <f t="shared" si="2739"/>
        <v>0</v>
      </c>
      <c r="FN252" s="1204">
        <f t="shared" si="2739"/>
        <v>0</v>
      </c>
      <c r="FO252" s="1204">
        <f t="shared" si="2739"/>
        <v>0.23599999999999999</v>
      </c>
      <c r="FP252" s="1204">
        <f t="shared" si="2739"/>
        <v>0.29937040000000004</v>
      </c>
      <c r="FQ252" s="1204">
        <f t="shared" si="2739"/>
        <v>0.51300179999999995</v>
      </c>
      <c r="FR252" s="1204">
        <f t="shared" si="2739"/>
        <v>0.13870000000000002</v>
      </c>
      <c r="FS252" s="1204">
        <f t="shared" si="2739"/>
        <v>0.186256</v>
      </c>
      <c r="FT252" s="1204">
        <f t="shared" si="2739"/>
        <v>0.12339989999999999</v>
      </c>
      <c r="FU252" s="1204">
        <f t="shared" si="2739"/>
        <v>0</v>
      </c>
      <c r="FV252" s="1204">
        <f t="shared" si="2739"/>
        <v>1.3500000000000001E-5</v>
      </c>
      <c r="FW252" s="1204">
        <f t="shared" si="2739"/>
        <v>4.4498000000000003E-3</v>
      </c>
      <c r="FX252" s="1204">
        <f t="shared" si="2739"/>
        <v>2.1497899999999999E-3</v>
      </c>
      <c r="FY252" s="1204">
        <f t="shared" si="2739"/>
        <v>3.5600000000000005E-5</v>
      </c>
      <c r="FZ252" s="1204">
        <f t="shared" si="2739"/>
        <v>8.5487999999999992E-4</v>
      </c>
      <c r="GA252" s="1204">
        <f t="shared" si="2739"/>
        <v>4.0496000000000005E-4</v>
      </c>
      <c r="GB252" s="1204">
        <f t="shared" si="2739"/>
        <v>4.9994000000000004E-4</v>
      </c>
      <c r="GC252" s="1204">
        <f t="shared" si="2739"/>
        <v>1.71492E-2</v>
      </c>
      <c r="GD252" s="1204">
        <f t="shared" si="2739"/>
        <v>4.6543000000000001E-3</v>
      </c>
      <c r="GE252" s="1204">
        <f t="shared" si="2739"/>
        <v>8.4999999999999995E-4</v>
      </c>
      <c r="GF252" s="1204">
        <f t="shared" si="2739"/>
        <v>8.9999999999999993E-3</v>
      </c>
      <c r="GG252" s="1204">
        <f t="shared" si="2739"/>
        <v>1.15E-3</v>
      </c>
      <c r="GH252" s="1204">
        <f t="shared" si="2739"/>
        <v>0</v>
      </c>
      <c r="GI252" s="1204">
        <f t="shared" si="2739"/>
        <v>0</v>
      </c>
      <c r="GJ252" s="1204">
        <f t="shared" ref="GJ252" si="2742">SUM(GJ254:GJ268)</f>
        <v>0</v>
      </c>
      <c r="GK252" s="1204">
        <f t="shared" si="2739"/>
        <v>0</v>
      </c>
      <c r="GL252" s="1204">
        <f t="shared" si="2739"/>
        <v>0</v>
      </c>
      <c r="GM252" s="1204">
        <f t="shared" si="2739"/>
        <v>0</v>
      </c>
      <c r="GN252" s="1204">
        <f t="shared" ref="GN252:GP252" si="2743">SUM(GN254:GN268)</f>
        <v>0</v>
      </c>
      <c r="GO252" s="1204">
        <f t="shared" si="2743"/>
        <v>0</v>
      </c>
      <c r="GP252" s="1204">
        <f t="shared" si="2743"/>
        <v>0</v>
      </c>
      <c r="GQ252" s="1204">
        <f t="shared" si="2739"/>
        <v>0</v>
      </c>
      <c r="GR252" s="618"/>
      <c r="GS252" s="618"/>
      <c r="GT252" s="618"/>
      <c r="GU252" s="618"/>
      <c r="GV252" s="618"/>
      <c r="GW252" s="618"/>
      <c r="GX252" s="618"/>
      <c r="GY252" s="618"/>
      <c r="GZ252" s="1362"/>
      <c r="HA252" s="1201">
        <f t="shared" ref="HA252:IQ252" si="2744">SUM(HA254:HA268)</f>
        <v>1.1172361253530903E-2</v>
      </c>
      <c r="HB252" s="1201">
        <f t="shared" si="2744"/>
        <v>6.2639289805531601E-2</v>
      </c>
      <c r="HC252" s="1201">
        <f t="shared" si="2744"/>
        <v>0</v>
      </c>
      <c r="HD252" s="1201">
        <f t="shared" si="2744"/>
        <v>8.3199674712316582E-2</v>
      </c>
      <c r="HE252" s="1201">
        <f t="shared" si="2744"/>
        <v>0</v>
      </c>
      <c r="HF252" s="1201">
        <f t="shared" si="2744"/>
        <v>0.14683348217990427</v>
      </c>
      <c r="HG252" s="1201">
        <f t="shared" si="2744"/>
        <v>0</v>
      </c>
      <c r="HH252" s="1201">
        <f t="shared" ref="HH252" si="2745">SUM(HH254:HH268)</f>
        <v>0</v>
      </c>
      <c r="HI252" s="1201">
        <f t="shared" si="2744"/>
        <v>0</v>
      </c>
      <c r="HJ252" s="1201">
        <f t="shared" si="2744"/>
        <v>0</v>
      </c>
      <c r="HK252" s="1201">
        <f t="shared" si="2744"/>
        <v>2.6417437252311755E-4</v>
      </c>
      <c r="HL252" s="1201">
        <f t="shared" ref="HL252" si="2746">SUM(HL254:HL268)</f>
        <v>0</v>
      </c>
      <c r="HM252" s="1201">
        <f t="shared" si="2744"/>
        <v>0</v>
      </c>
      <c r="HN252" s="1201">
        <f t="shared" si="2744"/>
        <v>0</v>
      </c>
      <c r="HO252" s="1201">
        <f t="shared" si="2744"/>
        <v>0</v>
      </c>
      <c r="HP252" s="1201">
        <f t="shared" si="2744"/>
        <v>0</v>
      </c>
      <c r="HQ252" s="1201">
        <f t="shared" si="2744"/>
        <v>0</v>
      </c>
      <c r="HR252" s="1201">
        <f t="shared" si="2744"/>
        <v>3.9759942381868411E-2</v>
      </c>
      <c r="HS252" s="1201">
        <f t="shared" si="2744"/>
        <v>6.0707126964709819E-2</v>
      </c>
      <c r="HT252" s="1201">
        <f t="shared" si="2744"/>
        <v>3.356135036687051E-2</v>
      </c>
      <c r="HU252" s="1201">
        <f t="shared" si="2744"/>
        <v>0</v>
      </c>
      <c r="HV252" s="1201">
        <f t="shared" si="2744"/>
        <v>4.4006707977851817E-6</v>
      </c>
      <c r="HW252" s="1201">
        <f t="shared" si="2744"/>
        <v>1.4056035696772876E-3</v>
      </c>
      <c r="HX252" s="1201">
        <f t="shared" si="2744"/>
        <v>6.5137223169397379E-4</v>
      </c>
      <c r="HY252" s="1201">
        <f t="shared" si="2744"/>
        <v>1.0739884372889578E-5</v>
      </c>
      <c r="HZ252" s="1201">
        <f t="shared" si="2744"/>
        <v>2.5087877650951311E-4</v>
      </c>
      <c r="IA252" s="1201">
        <f t="shared" si="2744"/>
        <v>1.2366995492532051E-4</v>
      </c>
      <c r="IB252" s="1201">
        <f t="shared" si="2744"/>
        <v>1.4876374620669436E-4</v>
      </c>
      <c r="IC252" s="1201">
        <f t="shared" si="2744"/>
        <v>4.8324568160173827E-3</v>
      </c>
      <c r="ID252" s="1201">
        <f t="shared" si="2744"/>
        <v>1.2296697490092471E-3</v>
      </c>
      <c r="IE252" s="1201">
        <f t="shared" si="2744"/>
        <v>2.5152674781777512E-4</v>
      </c>
      <c r="IF252" s="1201">
        <f t="shared" si="2744"/>
        <v>2.6632243886587953E-3</v>
      </c>
      <c r="IG252" s="1201">
        <f t="shared" si="2744"/>
        <v>3.4030089410640169E-4</v>
      </c>
      <c r="IH252" s="1201">
        <f t="shared" si="2744"/>
        <v>0</v>
      </c>
      <c r="II252" s="1201">
        <f t="shared" si="2744"/>
        <v>0</v>
      </c>
      <c r="IJ252" s="1201">
        <f t="shared" ref="IJ252" si="2747">SUM(IJ254:IJ268)</f>
        <v>0</v>
      </c>
      <c r="IK252" s="1201">
        <f t="shared" si="2744"/>
        <v>0</v>
      </c>
      <c r="IL252" s="1201">
        <f t="shared" si="2744"/>
        <v>0</v>
      </c>
      <c r="IM252" s="1201">
        <f t="shared" si="2744"/>
        <v>0</v>
      </c>
      <c r="IN252" s="1201">
        <f t="shared" ref="IN252:IP252" si="2748">SUM(IN254:IN268)</f>
        <v>0</v>
      </c>
      <c r="IO252" s="1201">
        <f t="shared" si="2748"/>
        <v>0</v>
      </c>
      <c r="IP252" s="1201">
        <f t="shared" si="2748"/>
        <v>0</v>
      </c>
      <c r="IQ252" s="1201">
        <f t="shared" si="2744"/>
        <v>0</v>
      </c>
      <c r="IR252" s="618"/>
      <c r="IS252" s="618"/>
      <c r="IT252" s="618"/>
      <c r="IU252" s="618"/>
      <c r="IV252" s="618"/>
      <c r="IW252" s="618"/>
      <c r="IX252" s="618"/>
      <c r="IY252" s="618"/>
      <c r="IZ252" s="1361"/>
      <c r="JA252" s="1201">
        <f t="shared" ref="JA252:KQ252" si="2749">SUM(JA254:JA268)</f>
        <v>50.209999999999994</v>
      </c>
      <c r="JB252" s="1201">
        <f t="shared" si="2749"/>
        <v>352.24</v>
      </c>
      <c r="JC252" s="1201">
        <f t="shared" si="2749"/>
        <v>0</v>
      </c>
      <c r="JD252" s="1201">
        <f t="shared" si="2749"/>
        <v>1280.04</v>
      </c>
      <c r="JE252" s="1201">
        <f t="shared" si="2749"/>
        <v>0</v>
      </c>
      <c r="JF252" s="1201">
        <f t="shared" si="2749"/>
        <v>1315.55</v>
      </c>
      <c r="JG252" s="1201">
        <f t="shared" si="2749"/>
        <v>0</v>
      </c>
      <c r="JH252" s="1201">
        <f t="shared" ref="JH252" si="2750">SUM(JH254:JH268)</f>
        <v>0</v>
      </c>
      <c r="JI252" s="1201">
        <f t="shared" si="2749"/>
        <v>0</v>
      </c>
      <c r="JJ252" s="1201">
        <f t="shared" si="2749"/>
        <v>0</v>
      </c>
      <c r="JK252" s="1201">
        <f t="shared" si="2749"/>
        <v>3</v>
      </c>
      <c r="JL252" s="1201">
        <f t="shared" ref="JL252" si="2751">SUM(JL254:JL268)</f>
        <v>0</v>
      </c>
      <c r="JM252" s="1201">
        <f t="shared" si="2749"/>
        <v>0</v>
      </c>
      <c r="JN252" s="1201">
        <f t="shared" si="2749"/>
        <v>308</v>
      </c>
      <c r="JO252" s="1201">
        <f t="shared" si="2749"/>
        <v>0</v>
      </c>
      <c r="JP252" s="1201">
        <f t="shared" si="2749"/>
        <v>0</v>
      </c>
      <c r="JQ252" s="1201">
        <f t="shared" si="2749"/>
        <v>0</v>
      </c>
      <c r="JR252" s="1201">
        <f t="shared" si="2749"/>
        <v>268.52499999999998</v>
      </c>
      <c r="JS252" s="1201">
        <f t="shared" si="2749"/>
        <v>469.25599999999997</v>
      </c>
      <c r="JT252" s="1201">
        <f t="shared" si="2749"/>
        <v>190.97</v>
      </c>
      <c r="JU252" s="1201">
        <f t="shared" si="2749"/>
        <v>0</v>
      </c>
      <c r="JV252" s="1201">
        <f t="shared" si="2749"/>
        <v>2.3350000000000003E-2</v>
      </c>
      <c r="JW252" s="1201">
        <f t="shared" si="2749"/>
        <v>10.1098</v>
      </c>
      <c r="JX252" s="1201">
        <f t="shared" si="2749"/>
        <v>3.1347899999999997</v>
      </c>
      <c r="JY252" s="1201">
        <f t="shared" si="2749"/>
        <v>6.1859999999999998E-2</v>
      </c>
      <c r="JZ252" s="1201">
        <f t="shared" si="2749"/>
        <v>1.15038</v>
      </c>
      <c r="KA252" s="1201">
        <f t="shared" si="2749"/>
        <v>0.66496</v>
      </c>
      <c r="KB252" s="1201">
        <f t="shared" si="2749"/>
        <v>0.69694</v>
      </c>
      <c r="KC252" s="1201">
        <f t="shared" si="2749"/>
        <v>17.824199999999998</v>
      </c>
      <c r="KD252" s="1201">
        <f t="shared" si="2749"/>
        <v>4.6543000000000001</v>
      </c>
      <c r="KE252" s="1201">
        <f t="shared" si="2749"/>
        <v>2.3505000000000003</v>
      </c>
      <c r="KF252" s="1201">
        <f t="shared" si="2749"/>
        <v>5.1119999999999992</v>
      </c>
      <c r="KG252" s="1201">
        <f t="shared" si="2749"/>
        <v>0.60950000000000004</v>
      </c>
      <c r="KH252" s="1201">
        <f t="shared" si="2749"/>
        <v>0</v>
      </c>
      <c r="KI252" s="1201">
        <f t="shared" si="2749"/>
        <v>0</v>
      </c>
      <c r="KJ252" s="1201">
        <f t="shared" ref="KJ252" si="2752">SUM(KJ254:KJ268)</f>
        <v>0</v>
      </c>
      <c r="KK252" s="1201">
        <f t="shared" ref="KK252" si="2753">SUM(KK254:KK268)</f>
        <v>0</v>
      </c>
      <c r="KL252" s="1201">
        <f t="shared" si="2749"/>
        <v>0</v>
      </c>
      <c r="KM252" s="1201">
        <f t="shared" si="2749"/>
        <v>0</v>
      </c>
      <c r="KN252" s="1201">
        <f t="shared" ref="KN252:KP252" si="2754">SUM(KN254:KN268)</f>
        <v>0</v>
      </c>
      <c r="KO252" s="1201">
        <f t="shared" si="2754"/>
        <v>0</v>
      </c>
      <c r="KP252" s="1201">
        <f t="shared" si="2754"/>
        <v>0</v>
      </c>
      <c r="KQ252" s="1201">
        <f t="shared" si="2749"/>
        <v>0</v>
      </c>
      <c r="KR252" s="618"/>
      <c r="KS252" s="618"/>
      <c r="KT252" s="618"/>
      <c r="KU252" s="618"/>
      <c r="KV252" s="618"/>
      <c r="KW252" s="618"/>
      <c r="KX252" s="618"/>
      <c r="KY252" s="618"/>
      <c r="KZ252" s="1361"/>
      <c r="LA252" s="1201">
        <f t="shared" ref="LA252:MQ252" si="2755">SUM(LA254:LA268)</f>
        <v>32.302710990585403</v>
      </c>
      <c r="LB252" s="1201">
        <f t="shared" si="2755"/>
        <v>112.66223503150646</v>
      </c>
      <c r="LC252" s="1201">
        <f t="shared" si="2755"/>
        <v>0</v>
      </c>
      <c r="LD252" s="1201">
        <f t="shared" si="2755"/>
        <v>737.63415567472157</v>
      </c>
      <c r="LE252" s="1201">
        <f t="shared" si="2755"/>
        <v>0</v>
      </c>
      <c r="LF252" s="1201">
        <f t="shared" si="2755"/>
        <v>610.34762829351439</v>
      </c>
      <c r="LG252" s="1201">
        <f t="shared" si="2755"/>
        <v>0</v>
      </c>
      <c r="LH252" s="1201">
        <f t="shared" si="2755"/>
        <v>0</v>
      </c>
      <c r="LI252" s="1201">
        <f t="shared" si="2755"/>
        <v>0</v>
      </c>
      <c r="LJ252" s="1201">
        <f t="shared" si="2755"/>
        <v>0</v>
      </c>
      <c r="LK252" s="1201">
        <f t="shared" si="2755"/>
        <v>3</v>
      </c>
      <c r="LL252" s="1201">
        <f t="shared" si="2755"/>
        <v>0</v>
      </c>
      <c r="LM252" s="1201">
        <f t="shared" si="2755"/>
        <v>0</v>
      </c>
      <c r="LN252" s="1201">
        <f t="shared" si="2755"/>
        <v>616</v>
      </c>
      <c r="LO252" s="1201">
        <f t="shared" si="2755"/>
        <v>0</v>
      </c>
      <c r="LP252" s="1201">
        <f t="shared" si="2755"/>
        <v>0</v>
      </c>
      <c r="LQ252" s="1201">
        <f t="shared" si="2755"/>
        <v>0</v>
      </c>
      <c r="LR252" s="1201">
        <f t="shared" si="2755"/>
        <v>152.86575443848952</v>
      </c>
      <c r="LS252" s="1201">
        <f t="shared" si="2755"/>
        <v>124.90197093791281</v>
      </c>
      <c r="LT252" s="1201">
        <f t="shared" si="2755"/>
        <v>159.00223425617423</v>
      </c>
      <c r="LU252" s="1201">
        <f t="shared" si="2755"/>
        <v>0</v>
      </c>
      <c r="LV252" s="1201">
        <f t="shared" si="2755"/>
        <v>6.1690885072655226E-3</v>
      </c>
      <c r="LW252" s="1201">
        <f t="shared" si="2755"/>
        <v>3.2227194187582562</v>
      </c>
      <c r="LX252" s="1201">
        <f t="shared" si="2755"/>
        <v>1.4166988507265521</v>
      </c>
      <c r="LY252" s="1201">
        <f t="shared" si="2755"/>
        <v>4.4870541611624834E-2</v>
      </c>
      <c r="LZ252" s="1201">
        <f t="shared" si="2755"/>
        <v>0.63495265521796562</v>
      </c>
      <c r="MA252" s="1201">
        <f t="shared" si="2755"/>
        <v>0.38434177014531046</v>
      </c>
      <c r="MB252" s="1201">
        <f t="shared" si="2755"/>
        <v>0.35332177014531041</v>
      </c>
      <c r="MC252" s="1201">
        <f t="shared" si="2755"/>
        <v>18.290849048625795</v>
      </c>
      <c r="MD252" s="1201">
        <f t="shared" si="2755"/>
        <v>4.6543000000000001</v>
      </c>
      <c r="ME252" s="1201">
        <f t="shared" si="2755"/>
        <v>1.4540102464347968</v>
      </c>
      <c r="MF252" s="1201">
        <f t="shared" si="2755"/>
        <v>10.170660982143554</v>
      </c>
      <c r="MG252" s="1201">
        <f t="shared" si="2755"/>
        <v>1.2880388841927304</v>
      </c>
      <c r="MH252" s="1201">
        <f t="shared" si="2755"/>
        <v>0</v>
      </c>
      <c r="MI252" s="1201">
        <f t="shared" si="2755"/>
        <v>0</v>
      </c>
      <c r="MJ252" s="1201">
        <f t="shared" si="2755"/>
        <v>0</v>
      </c>
      <c r="MK252" s="1201">
        <f t="shared" si="2755"/>
        <v>0</v>
      </c>
      <c r="ML252" s="1201">
        <f t="shared" si="2755"/>
        <v>0</v>
      </c>
      <c r="MM252" s="1201">
        <f t="shared" si="2755"/>
        <v>0</v>
      </c>
      <c r="MN252" s="1201">
        <f t="shared" ref="MN252:MP252" si="2756">SUM(MN254:MN268)</f>
        <v>0</v>
      </c>
      <c r="MO252" s="1201">
        <f t="shared" si="2756"/>
        <v>0</v>
      </c>
      <c r="MP252" s="1201">
        <f t="shared" si="2756"/>
        <v>0</v>
      </c>
      <c r="MQ252" s="1201">
        <f t="shared" si="2755"/>
        <v>0</v>
      </c>
    </row>
    <row r="253" spans="1:355" s="317" customFormat="1" ht="15" hidden="1" customHeight="1" outlineLevel="1" thickTop="1" thickBot="1" x14ac:dyDescent="0.3">
      <c r="A253" s="380"/>
      <c r="B253" s="1935" t="str">
        <f>$B$33</f>
        <v>Expert Light</v>
      </c>
      <c r="C253" s="1936"/>
      <c r="D253" s="652">
        <v>1</v>
      </c>
      <c r="E253" s="831"/>
      <c r="F253" s="753"/>
      <c r="G253" s="1923"/>
      <c r="H253" s="1924"/>
      <c r="I253" s="781"/>
      <c r="J253" s="831"/>
      <c r="K253" s="319"/>
      <c r="L253" s="782"/>
      <c r="M253" s="832">
        <f>((E250*L253)/1)*(D253)</f>
        <v>0</v>
      </c>
      <c r="N253" s="784">
        <f>IF($BI$6="ON",$BR14*$L253,IF($BI$6="OFF",#REF!*$L253))</f>
        <v>0</v>
      </c>
      <c r="O253" s="1534"/>
      <c r="P253" s="782">
        <v>1</v>
      </c>
      <c r="Q253" s="832">
        <f>((E250*P253)/1)*(D253)</f>
        <v>25</v>
      </c>
      <c r="R253" s="784">
        <f t="shared" ref="R253:R258" si="2757">IF($BI$6="ON",$BR$15*$P253,IF($BI$6="OFF",$BS$15*$P253))</f>
        <v>82.497657268401113</v>
      </c>
      <c r="S253" s="1534"/>
      <c r="T253" s="782">
        <v>2.8</v>
      </c>
      <c r="U253" s="832">
        <f>((E250*T253)/1)*(D253)</f>
        <v>70</v>
      </c>
      <c r="V253" s="784">
        <f t="shared" ref="V253:V258" si="2758">IF($BI$6="ON",$BR$16*$T253,IF($BI$6="OFF",$BS$16*$T253))</f>
        <v>146.18676336578542</v>
      </c>
      <c r="W253" s="1534"/>
      <c r="X253" s="782">
        <v>2.8</v>
      </c>
      <c r="Y253" s="832">
        <f>((E250*X253)/1)*(D253)</f>
        <v>70</v>
      </c>
      <c r="Z253" s="784">
        <f t="shared" ref="Z253:Z258" si="2759">IF($BI$6="ON",$BR$17*$X253,IF($BI$6="OFF",$BS$17*$X253))</f>
        <v>93.150115958670199</v>
      </c>
      <c r="AA253" s="1534"/>
      <c r="AB253" s="782">
        <v>3</v>
      </c>
      <c r="AC253" s="832">
        <f>((E250*AB253)/1)*(D253)</f>
        <v>75</v>
      </c>
      <c r="AD253" s="784">
        <f t="shared" ref="AD253:AD258" si="2760">IF($BI$6="ON",$BR$18*$AB253,IF($BI$6="OFF",$BS$18*$AB253))</f>
        <v>124.49161506258625</v>
      </c>
      <c r="AE253" s="1534"/>
      <c r="AF253" s="782">
        <v>1</v>
      </c>
      <c r="AG253" s="832">
        <f>((E250*AF253)/1)*(D253)</f>
        <v>25</v>
      </c>
      <c r="AH253" s="784">
        <f t="shared" ref="AH253:AH258" si="2761">IF($BI$6="ON",$BR$19*$AF253,IF($BI$6="OFF",$BS$19*$AF253))</f>
        <v>35.803744531444956</v>
      </c>
      <c r="AI253" s="1534"/>
      <c r="AJ253" s="782">
        <v>1</v>
      </c>
      <c r="AK253" s="832">
        <f>((E250*AJ253)/1)*(D253)</f>
        <v>25</v>
      </c>
      <c r="AL253" s="784">
        <f t="shared" ref="AL253:AL258" si="2762">IF($BI$6="ON",$BR$20*$AJ253,IF($BI$6="OFF",$BS$20*$AJ253))</f>
        <v>11.434613095470732</v>
      </c>
      <c r="AM253" s="1534"/>
      <c r="AN253" s="782"/>
      <c r="AO253" s="833">
        <f>((E250*AN253)/1)*(D253)</f>
        <v>0</v>
      </c>
      <c r="AP253" s="784">
        <f t="shared" ref="AP253:AP258" si="2763">IF($BI$6="ON",$BR$21*$AN253,IF($BI$6="OFF",$BS$21*$AN253))</f>
        <v>0</v>
      </c>
      <c r="AQ253" s="1534"/>
      <c r="AR253" s="782"/>
      <c r="AS253" s="832">
        <f>((E250*AR253)/1)*(D253)</f>
        <v>0</v>
      </c>
      <c r="AT253" s="784">
        <f t="shared" ref="AT253:AT258" si="2764">IF($BI$6="ON",$BR$22*$AR253,IF($BI$6="OFF",$BS$22*$AR253))</f>
        <v>0</v>
      </c>
      <c r="AU253" s="1534"/>
      <c r="AV253" s="782"/>
      <c r="AW253" s="832">
        <f>((E250*AV253)/1)*(D253)</f>
        <v>0</v>
      </c>
      <c r="AX253" s="784">
        <f t="shared" ref="AX253:AX258" si="2765">IF($BI$6="ON",$BR$23*$AV253,IF($BI$6="OFF",$BS$23*$AV253))</f>
        <v>0</v>
      </c>
      <c r="AY253" s="1534"/>
      <c r="AZ253" s="782"/>
      <c r="BA253" s="832">
        <f>((E250*AZ253)/1)*(D253)</f>
        <v>0</v>
      </c>
      <c r="BB253" s="784">
        <f t="shared" ref="BB253:BB258" si="2766">IF($BI$6="ON",$BR$25*$AZ253,IF($BI$6="OFF",$BS$25*$AZ253))</f>
        <v>0</v>
      </c>
      <c r="BC253" s="649"/>
      <c r="BD253" s="835"/>
      <c r="BE253" s="832">
        <f>((E250*BD253)/1)*(D253)</f>
        <v>0</v>
      </c>
      <c r="BF253" s="319"/>
      <c r="BG253" s="880">
        <f t="shared" ref="BG253:BG258" si="2767">SUM(N253,R253,V253,Z253,AD253,AH253,AL253,AP253,AT253,AX253,BB253)/500</f>
        <v>0.98712901856471746</v>
      </c>
      <c r="BH253" s="881">
        <f t="shared" ref="BH253:BH258" si="2768">SUM($BG253+$BG$6)</f>
        <v>0.9980055152622076</v>
      </c>
      <c r="BI253" s="786">
        <f t="shared" ref="BI253:BI258" si="2769">(BH253*500)</f>
        <v>499.0027576311038</v>
      </c>
      <c r="BJ253" s="785"/>
      <c r="BK253" s="786">
        <f t="shared" ref="BK253:BK258" si="2770">(BH253*700)</f>
        <v>698.60386068354535</v>
      </c>
      <c r="BL253" s="1948" t="s">
        <v>1364</v>
      </c>
      <c r="BM253" s="1949"/>
      <c r="BN253" s="1950"/>
      <c r="BO253" s="1579"/>
      <c r="BP253" s="1579"/>
      <c r="BQ253" s="1484"/>
      <c r="BR253" s="873" t="s">
        <v>1350</v>
      </c>
      <c r="BS253" s="691" t="s">
        <v>6</v>
      </c>
      <c r="BT253" s="691" t="s">
        <v>928</v>
      </c>
      <c r="BU253" s="1165" t="s">
        <v>1252</v>
      </c>
      <c r="BV253" s="1166"/>
      <c r="BW253" s="1353" t="str">
        <f>$BW$318</f>
        <v xml:space="preserve">NH4 </v>
      </c>
      <c r="BX253" s="1353" t="str">
        <f>$BX$318</f>
        <v>NO3</v>
      </c>
      <c r="BY253" s="1353" t="str">
        <f>$BY$318</f>
        <v>NH2 Nitrites</v>
      </c>
      <c r="BZ253" s="1353" t="str">
        <f>$BZ$318</f>
        <v>P2O5</v>
      </c>
      <c r="CA253" s="1353" t="str">
        <f>$CA$318</f>
        <v>PO4</v>
      </c>
      <c r="CB253" s="1353" t="str">
        <f>$CB$318</f>
        <v>K2O</v>
      </c>
      <c r="CC253" s="1353" t="str">
        <f>$CC$318</f>
        <v>MgO</v>
      </c>
      <c r="CD253" s="1353" t="str">
        <f>$CD$318</f>
        <v>MgCo3</v>
      </c>
      <c r="CE253" s="1353" t="str">
        <f>$CE$318</f>
        <v>CaO</v>
      </c>
      <c r="CF253" s="1353" t="str">
        <f>$CF$318</f>
        <v>CaCO3</v>
      </c>
      <c r="CG253" s="1353" t="str">
        <f>$CG$318</f>
        <v>SO4</v>
      </c>
      <c r="CH253" s="1353" t="str">
        <f>$CH$318</f>
        <v>SO3</v>
      </c>
      <c r="CI253" s="1353" t="str">
        <f>$CI$318</f>
        <v>SiO2</v>
      </c>
      <c r="CJ253" s="1353" t="str">
        <f>$CJ$318</f>
        <v>Si(OH)4</v>
      </c>
      <c r="CK253" s="1353" t="str">
        <f>$CK$318</f>
        <v>N</v>
      </c>
      <c r="CL253" s="1353" t="str">
        <f>$CL$318</f>
        <v>P</v>
      </c>
      <c r="CM253" s="1353" t="str">
        <f>$CM$318</f>
        <v>K</v>
      </c>
      <c r="CN253" s="1353" t="str">
        <f>$CN$318</f>
        <v>MG</v>
      </c>
      <c r="CO253" s="1353" t="str">
        <f>$CO$318</f>
        <v>CA</v>
      </c>
      <c r="CP253" s="1353" t="str">
        <f>$CP$318</f>
        <v>S</v>
      </c>
      <c r="CQ253" s="1353" t="str">
        <f>$CQ$318</f>
        <v>Si</v>
      </c>
      <c r="CR253" s="1353" t="str">
        <f>$CR$318</f>
        <v>Co</v>
      </c>
      <c r="CS253" s="1353" t="str">
        <f>$CS$318</f>
        <v>Fe</v>
      </c>
      <c r="CT253" s="1353" t="str">
        <f>$CT$318</f>
        <v>Mn</v>
      </c>
      <c r="CU253" s="1353" t="str">
        <f>$CU$318</f>
        <v>Mo</v>
      </c>
      <c r="CV253" s="1353" t="str">
        <f>$CV$318</f>
        <v>Zn</v>
      </c>
      <c r="CW253" s="1353" t="str">
        <f>$CW$318</f>
        <v>B</v>
      </c>
      <c r="CX253" s="1353" t="str">
        <f>$CX$318</f>
        <v>Cu</v>
      </c>
      <c r="CY253" s="1353" t="str">
        <f>$CY$318</f>
        <v>Cl</v>
      </c>
      <c r="CZ253" s="1353" t="str">
        <f>$CZ$318</f>
        <v>Na</v>
      </c>
      <c r="DA253" s="1353" t="str">
        <f>$DA$318</f>
        <v>Humic</v>
      </c>
      <c r="DB253" s="1353" t="str">
        <f>$DB$318</f>
        <v>Fulvic</v>
      </c>
      <c r="DC253" s="1353" t="str">
        <f>$DC$318</f>
        <v xml:space="preserve"> B1</v>
      </c>
      <c r="DD253" s="1353" t="str">
        <f>$DD$318</f>
        <v>EDTA</v>
      </c>
      <c r="DE253" s="1353" t="str">
        <f>$DE$318</f>
        <v>DTPA</v>
      </c>
      <c r="DF253" s="1353" t="str">
        <f>$DF$318</f>
        <v>EDDHA</v>
      </c>
      <c r="DG253" s="1353" t="str">
        <f>$DG$318</f>
        <v>F</v>
      </c>
      <c r="DH253" s="1353" t="str">
        <f>$DH$318</f>
        <v>Cd</v>
      </c>
      <c r="DI253" s="1353" t="str">
        <f>$DI$318</f>
        <v>Cr</v>
      </c>
      <c r="DJ253" s="1353" t="str">
        <f>$DJ$318</f>
        <v>Al</v>
      </c>
      <c r="DK253" s="1353" t="str">
        <f>$DK$318</f>
        <v>Pb</v>
      </c>
      <c r="DL253" s="1353" t="str">
        <f>$DL$318</f>
        <v>Se</v>
      </c>
      <c r="DM253" s="1353" t="str">
        <f>$DM$318</f>
        <v>Other</v>
      </c>
      <c r="DN253" s="933"/>
      <c r="DT253" s="739"/>
      <c r="EM253" s="618"/>
      <c r="EN253" s="618"/>
      <c r="EO253" s="618"/>
      <c r="EP253" s="618"/>
      <c r="EQ253" s="618"/>
      <c r="ER253" s="618"/>
      <c r="ES253" s="618"/>
      <c r="ET253" s="618"/>
      <c r="EU253" s="618"/>
      <c r="EV253" s="618"/>
      <c r="EW253" s="618"/>
      <c r="EX253" s="618"/>
      <c r="EY253" s="618"/>
      <c r="EZ253" s="1347"/>
      <c r="FA253" s="1219" t="str">
        <f t="shared" ref="FA253:GQ253" si="2771">BW$318</f>
        <v xml:space="preserve">NH4 </v>
      </c>
      <c r="FB253" s="1222" t="str">
        <f t="shared" si="2771"/>
        <v>NO3</v>
      </c>
      <c r="FC253" s="1222" t="str">
        <f t="shared" si="2771"/>
        <v>NH2 Nitrites</v>
      </c>
      <c r="FD253" s="1219" t="str">
        <f t="shared" si="2771"/>
        <v>P2O5</v>
      </c>
      <c r="FE253" s="1219" t="str">
        <f t="shared" si="2771"/>
        <v>PO4</v>
      </c>
      <c r="FF253" s="1219" t="str">
        <f t="shared" si="2771"/>
        <v>K2O</v>
      </c>
      <c r="FG253" s="1219" t="str">
        <f t="shared" si="2771"/>
        <v>MgO</v>
      </c>
      <c r="FH253" s="1219" t="str">
        <f t="shared" si="2771"/>
        <v>MgCo3</v>
      </c>
      <c r="FI253" s="1219" t="str">
        <f t="shared" si="2771"/>
        <v>CaO</v>
      </c>
      <c r="FJ253" s="1219" t="str">
        <f t="shared" si="2771"/>
        <v>CaCO3</v>
      </c>
      <c r="FK253" s="1219" t="str">
        <f t="shared" si="2771"/>
        <v>SO4</v>
      </c>
      <c r="FL253" s="1219" t="str">
        <f t="shared" si="2771"/>
        <v>SO3</v>
      </c>
      <c r="FM253" s="1219" t="str">
        <f t="shared" si="2771"/>
        <v>SiO2</v>
      </c>
      <c r="FN253" s="1219" t="str">
        <f t="shared" si="2771"/>
        <v>Si(OH)4</v>
      </c>
      <c r="FO253" s="1219" t="str">
        <f t="shared" si="2771"/>
        <v>N</v>
      </c>
      <c r="FP253" s="1219" t="str">
        <f t="shared" si="2771"/>
        <v>P</v>
      </c>
      <c r="FQ253" s="1219" t="str">
        <f t="shared" si="2771"/>
        <v>K</v>
      </c>
      <c r="FR253" s="1219" t="str">
        <f t="shared" si="2771"/>
        <v>MG</v>
      </c>
      <c r="FS253" s="1219" t="str">
        <f t="shared" si="2771"/>
        <v>CA</v>
      </c>
      <c r="FT253" s="1219" t="str">
        <f t="shared" si="2771"/>
        <v>S</v>
      </c>
      <c r="FU253" s="1219" t="str">
        <f t="shared" si="2771"/>
        <v>Si</v>
      </c>
      <c r="FV253" s="1219" t="str">
        <f t="shared" si="2771"/>
        <v>Co</v>
      </c>
      <c r="FW253" s="1219" t="str">
        <f t="shared" si="2771"/>
        <v>Fe</v>
      </c>
      <c r="FX253" s="1219" t="str">
        <f t="shared" si="2771"/>
        <v>Mn</v>
      </c>
      <c r="FY253" s="1219" t="str">
        <f t="shared" si="2771"/>
        <v>Mo</v>
      </c>
      <c r="FZ253" s="1219" t="str">
        <f t="shared" si="2771"/>
        <v>Zn</v>
      </c>
      <c r="GA253" s="1219" t="str">
        <f t="shared" si="2771"/>
        <v>B</v>
      </c>
      <c r="GB253" s="1219" t="str">
        <f t="shared" si="2771"/>
        <v>Cu</v>
      </c>
      <c r="GC253" s="1219" t="str">
        <f t="shared" si="2771"/>
        <v>Cl</v>
      </c>
      <c r="GD253" s="1219" t="str">
        <f t="shared" si="2771"/>
        <v>Na</v>
      </c>
      <c r="GE253" s="1219" t="str">
        <f t="shared" si="2771"/>
        <v>Humic</v>
      </c>
      <c r="GF253" s="1219" t="str">
        <f t="shared" si="2771"/>
        <v>Fulvic</v>
      </c>
      <c r="GG253" s="1219" t="str">
        <f t="shared" si="2771"/>
        <v xml:space="preserve"> B1</v>
      </c>
      <c r="GH253" s="1219" t="str">
        <f t="shared" si="2771"/>
        <v>EDTA</v>
      </c>
      <c r="GI253" s="1219" t="str">
        <f t="shared" si="2771"/>
        <v>DTPA</v>
      </c>
      <c r="GJ253" s="1219" t="str">
        <f t="shared" si="2771"/>
        <v>EDDHA</v>
      </c>
      <c r="GK253" s="1219" t="str">
        <f t="shared" si="2771"/>
        <v>F</v>
      </c>
      <c r="GL253" s="1219" t="str">
        <f t="shared" si="2771"/>
        <v>Cd</v>
      </c>
      <c r="GM253" s="1220" t="str">
        <f t="shared" si="2771"/>
        <v>Cr</v>
      </c>
      <c r="GN253" s="1220" t="str">
        <f t="shared" si="2771"/>
        <v>Al</v>
      </c>
      <c r="GO253" s="1220" t="str">
        <f t="shared" si="2771"/>
        <v>Pb</v>
      </c>
      <c r="GP253" s="1220" t="str">
        <f t="shared" si="2771"/>
        <v>Se</v>
      </c>
      <c r="GQ253" s="1220" t="str">
        <f t="shared" si="2771"/>
        <v>Other</v>
      </c>
      <c r="GR253" s="897"/>
      <c r="GS253" s="897"/>
      <c r="GT253" s="897"/>
      <c r="GU253" s="897"/>
      <c r="GV253" s="897"/>
      <c r="GW253" s="897"/>
      <c r="GX253" s="897"/>
      <c r="GY253" s="897"/>
      <c r="GZ253" s="1373"/>
      <c r="HA253" s="1220" t="str">
        <f t="shared" ref="HA253:IM253" si="2772">FA$318</f>
        <v xml:space="preserve">NH4 </v>
      </c>
      <c r="HB253" s="1220" t="str">
        <f t="shared" si="2772"/>
        <v>NO3</v>
      </c>
      <c r="HC253" s="1220" t="str">
        <f t="shared" si="2772"/>
        <v>NH2 Nitrites</v>
      </c>
      <c r="HD253" s="1220" t="str">
        <f t="shared" si="2772"/>
        <v>P2O5</v>
      </c>
      <c r="HE253" s="1220" t="str">
        <f t="shared" si="2772"/>
        <v>PO4</v>
      </c>
      <c r="HF253" s="1220" t="str">
        <f t="shared" si="2772"/>
        <v>K2O</v>
      </c>
      <c r="HG253" s="1220" t="str">
        <f t="shared" si="2772"/>
        <v>MgO</v>
      </c>
      <c r="HH253" s="1220" t="str">
        <f t="shared" si="2772"/>
        <v>MgCo3</v>
      </c>
      <c r="HI253" s="1220" t="str">
        <f t="shared" si="2772"/>
        <v>CaO</v>
      </c>
      <c r="HJ253" s="1220" t="str">
        <f t="shared" si="2772"/>
        <v>CaCO3</v>
      </c>
      <c r="HK253" s="1220" t="str">
        <f t="shared" si="2772"/>
        <v>SO4</v>
      </c>
      <c r="HL253" s="1220" t="str">
        <f t="shared" si="2772"/>
        <v>SO3</v>
      </c>
      <c r="HM253" s="1220" t="str">
        <f t="shared" si="2772"/>
        <v>SiO2</v>
      </c>
      <c r="HN253" s="1220" t="str">
        <f t="shared" si="2772"/>
        <v>Si(OH)4</v>
      </c>
      <c r="HO253" s="1220" t="str">
        <f t="shared" si="2772"/>
        <v>N</v>
      </c>
      <c r="HP253" s="1220" t="str">
        <f t="shared" si="2772"/>
        <v>P</v>
      </c>
      <c r="HQ253" s="1220" t="str">
        <f t="shared" si="2772"/>
        <v>K</v>
      </c>
      <c r="HR253" s="1220" t="str">
        <f t="shared" si="2772"/>
        <v>MG</v>
      </c>
      <c r="HS253" s="1220" t="str">
        <f t="shared" si="2772"/>
        <v>CA</v>
      </c>
      <c r="HT253" s="1220" t="str">
        <f t="shared" si="2772"/>
        <v>S</v>
      </c>
      <c r="HU253" s="1220" t="str">
        <f t="shared" si="2772"/>
        <v>Si</v>
      </c>
      <c r="HV253" s="1220" t="str">
        <f t="shared" si="2772"/>
        <v>Co</v>
      </c>
      <c r="HW253" s="1220" t="str">
        <f t="shared" si="2772"/>
        <v>Fe</v>
      </c>
      <c r="HX253" s="1220" t="str">
        <f t="shared" si="2772"/>
        <v>Mn</v>
      </c>
      <c r="HY253" s="1220" t="str">
        <f t="shared" si="2772"/>
        <v>Mo</v>
      </c>
      <c r="HZ253" s="1220" t="str">
        <f t="shared" si="2772"/>
        <v>Zn</v>
      </c>
      <c r="IA253" s="1220" t="str">
        <f t="shared" si="2772"/>
        <v>B</v>
      </c>
      <c r="IB253" s="1220" t="str">
        <f t="shared" si="2772"/>
        <v>Cu</v>
      </c>
      <c r="IC253" s="1220" t="str">
        <f t="shared" si="2772"/>
        <v>Cl</v>
      </c>
      <c r="ID253" s="1220" t="str">
        <f t="shared" si="2772"/>
        <v>Na</v>
      </c>
      <c r="IE253" s="1220" t="str">
        <f t="shared" si="2772"/>
        <v>Humic</v>
      </c>
      <c r="IF253" s="1220" t="str">
        <f t="shared" si="2772"/>
        <v>Fulvic</v>
      </c>
      <c r="IG253" s="1220" t="str">
        <f t="shared" si="2772"/>
        <v xml:space="preserve"> B1</v>
      </c>
      <c r="IH253" s="1220" t="str">
        <f t="shared" si="2772"/>
        <v>EDTA</v>
      </c>
      <c r="II253" s="1220" t="str">
        <f t="shared" si="2772"/>
        <v>DTPA</v>
      </c>
      <c r="IJ253" s="1220" t="str">
        <f t="shared" si="2772"/>
        <v>EDDHA</v>
      </c>
      <c r="IK253" s="1220" t="str">
        <f t="shared" si="2772"/>
        <v>F</v>
      </c>
      <c r="IL253" s="1220" t="str">
        <f t="shared" si="2772"/>
        <v>Cd</v>
      </c>
      <c r="IM253" s="1220" t="str">
        <f t="shared" si="2772"/>
        <v>Cr</v>
      </c>
      <c r="IN253" s="1353" t="str">
        <f>$DJ$318</f>
        <v>Al</v>
      </c>
      <c r="IO253" s="1353" t="str">
        <f>$DK$318</f>
        <v>Pb</v>
      </c>
      <c r="IP253" s="1353" t="str">
        <f>$DL$318</f>
        <v>Se</v>
      </c>
      <c r="IQ253" s="1220" t="str">
        <f>GQ$318</f>
        <v>Other</v>
      </c>
      <c r="IR253" s="895"/>
      <c r="IS253" s="895"/>
      <c r="IT253" s="895"/>
      <c r="IU253" s="895"/>
      <c r="IV253" s="895"/>
      <c r="IW253" s="895"/>
      <c r="IX253" s="895"/>
      <c r="IY253" s="895"/>
      <c r="IZ253" s="1362"/>
      <c r="JA253" s="1220" t="str">
        <f t="shared" ref="JA253:KM253" si="2773">HA$318</f>
        <v xml:space="preserve">NH4 </v>
      </c>
      <c r="JB253" s="1220" t="str">
        <f t="shared" si="2773"/>
        <v>NO3</v>
      </c>
      <c r="JC253" s="1220" t="str">
        <f t="shared" si="2773"/>
        <v>NH2 Nitrites</v>
      </c>
      <c r="JD253" s="1220" t="str">
        <f t="shared" si="2773"/>
        <v>P2O5</v>
      </c>
      <c r="JE253" s="1220" t="str">
        <f t="shared" si="2773"/>
        <v>PO4</v>
      </c>
      <c r="JF253" s="1220" t="str">
        <f t="shared" si="2773"/>
        <v>K2O</v>
      </c>
      <c r="JG253" s="1220" t="str">
        <f t="shared" si="2773"/>
        <v>MgO</v>
      </c>
      <c r="JH253" s="1220" t="str">
        <f t="shared" si="2773"/>
        <v>MgCo3</v>
      </c>
      <c r="JI253" s="1220" t="str">
        <f t="shared" si="2773"/>
        <v>CaO</v>
      </c>
      <c r="JJ253" s="1220" t="str">
        <f t="shared" si="2773"/>
        <v>CaCO3</v>
      </c>
      <c r="JK253" s="1220" t="str">
        <f t="shared" si="2773"/>
        <v>SO4</v>
      </c>
      <c r="JL253" s="1220" t="str">
        <f t="shared" si="2773"/>
        <v>SO3</v>
      </c>
      <c r="JM253" s="1220" t="str">
        <f t="shared" si="2773"/>
        <v>SiO2</v>
      </c>
      <c r="JN253" s="1220" t="str">
        <f t="shared" si="2773"/>
        <v>Si(OH)4</v>
      </c>
      <c r="JO253" s="1220" t="str">
        <f t="shared" si="2773"/>
        <v>N</v>
      </c>
      <c r="JP253" s="1220" t="str">
        <f t="shared" si="2773"/>
        <v>P</v>
      </c>
      <c r="JQ253" s="1220" t="str">
        <f t="shared" si="2773"/>
        <v>K</v>
      </c>
      <c r="JR253" s="1220" t="str">
        <f t="shared" si="2773"/>
        <v>MG</v>
      </c>
      <c r="JS253" s="1220" t="str">
        <f t="shared" si="2773"/>
        <v>CA</v>
      </c>
      <c r="JT253" s="1220" t="str">
        <f t="shared" si="2773"/>
        <v>S</v>
      </c>
      <c r="JU253" s="1220" t="str">
        <f t="shared" si="2773"/>
        <v>Si</v>
      </c>
      <c r="JV253" s="1220" t="str">
        <f t="shared" si="2773"/>
        <v>Co</v>
      </c>
      <c r="JW253" s="1220" t="str">
        <f t="shared" si="2773"/>
        <v>Fe</v>
      </c>
      <c r="JX253" s="1220" t="str">
        <f t="shared" si="2773"/>
        <v>Mn</v>
      </c>
      <c r="JY253" s="1220" t="str">
        <f t="shared" si="2773"/>
        <v>Mo</v>
      </c>
      <c r="JZ253" s="1220" t="str">
        <f t="shared" si="2773"/>
        <v>Zn</v>
      </c>
      <c r="KA253" s="1220" t="str">
        <f t="shared" si="2773"/>
        <v>B</v>
      </c>
      <c r="KB253" s="1220" t="str">
        <f t="shared" si="2773"/>
        <v>Cu</v>
      </c>
      <c r="KC253" s="1220" t="str">
        <f t="shared" si="2773"/>
        <v>Cl</v>
      </c>
      <c r="KD253" s="1220" t="str">
        <f t="shared" si="2773"/>
        <v>Na</v>
      </c>
      <c r="KE253" s="1220" t="str">
        <f t="shared" si="2773"/>
        <v>Humic</v>
      </c>
      <c r="KF253" s="1220" t="str">
        <f t="shared" si="2773"/>
        <v>Fulvic</v>
      </c>
      <c r="KG253" s="1220" t="str">
        <f t="shared" si="2773"/>
        <v xml:space="preserve"> B1</v>
      </c>
      <c r="KH253" s="1220" t="str">
        <f t="shared" si="2773"/>
        <v>EDTA</v>
      </c>
      <c r="KI253" s="1220" t="str">
        <f t="shared" si="2773"/>
        <v>DTPA</v>
      </c>
      <c r="KJ253" s="1220" t="str">
        <f t="shared" si="2773"/>
        <v>DTPA</v>
      </c>
      <c r="KK253" s="1220" t="str">
        <f t="shared" si="2773"/>
        <v>F</v>
      </c>
      <c r="KL253" s="1220" t="str">
        <f t="shared" si="2773"/>
        <v>Cd</v>
      </c>
      <c r="KM253" s="1220" t="str">
        <f t="shared" si="2773"/>
        <v>Cr</v>
      </c>
      <c r="KN253" s="1220" t="str">
        <f t="shared" ref="KN253" si="2774">IN$318</f>
        <v>Al</v>
      </c>
      <c r="KO253" s="1220" t="str">
        <f t="shared" ref="KO253" si="2775">IO$318</f>
        <v>Pb</v>
      </c>
      <c r="KP253" s="1220" t="str">
        <f t="shared" ref="KP253" si="2776">IP$318</f>
        <v>Se</v>
      </c>
      <c r="KQ253" s="1220" t="str">
        <f>IQ$318</f>
        <v>Other</v>
      </c>
      <c r="KR253" s="618"/>
      <c r="KS253" s="618"/>
      <c r="KT253" s="618"/>
      <c r="KU253" s="618"/>
      <c r="KV253" s="618"/>
      <c r="KW253" s="618"/>
      <c r="KX253" s="618"/>
      <c r="KY253" s="618"/>
      <c r="KZ253" s="1361"/>
      <c r="LA253" s="1220" t="str">
        <f t="shared" ref="LA253:MM253" si="2777">JA$318</f>
        <v xml:space="preserve">NH4 </v>
      </c>
      <c r="LB253" s="1220" t="str">
        <f t="shared" si="2777"/>
        <v>NO3</v>
      </c>
      <c r="LC253" s="1220" t="str">
        <f t="shared" si="2777"/>
        <v>NH2 Nitrites</v>
      </c>
      <c r="LD253" s="1220" t="str">
        <f t="shared" si="2777"/>
        <v>P2O5</v>
      </c>
      <c r="LE253" s="1220" t="str">
        <f t="shared" si="2777"/>
        <v>PO4</v>
      </c>
      <c r="LF253" s="1220" t="str">
        <f t="shared" si="2777"/>
        <v>K2O</v>
      </c>
      <c r="LG253" s="1220" t="str">
        <f t="shared" si="2777"/>
        <v>MgO</v>
      </c>
      <c r="LH253" s="1220" t="str">
        <f t="shared" si="2777"/>
        <v>MgCo3</v>
      </c>
      <c r="LI253" s="1220" t="str">
        <f t="shared" si="2777"/>
        <v>CaO</v>
      </c>
      <c r="LJ253" s="1220" t="str">
        <f t="shared" si="2777"/>
        <v>CaCO3</v>
      </c>
      <c r="LK253" s="1220" t="str">
        <f t="shared" si="2777"/>
        <v>SO4</v>
      </c>
      <c r="LL253" s="1220" t="str">
        <f t="shared" si="2777"/>
        <v>SO3</v>
      </c>
      <c r="LM253" s="1220" t="str">
        <f t="shared" si="2777"/>
        <v>SiO2</v>
      </c>
      <c r="LN253" s="1220" t="str">
        <f t="shared" si="2777"/>
        <v>Si(OH)4</v>
      </c>
      <c r="LO253" s="1220" t="str">
        <f t="shared" si="2777"/>
        <v>N</v>
      </c>
      <c r="LP253" s="1220" t="str">
        <f t="shared" si="2777"/>
        <v>P</v>
      </c>
      <c r="LQ253" s="1220" t="str">
        <f t="shared" si="2777"/>
        <v>K</v>
      </c>
      <c r="LR253" s="1220" t="str">
        <f t="shared" si="2777"/>
        <v>MG</v>
      </c>
      <c r="LS253" s="1220" t="str">
        <f t="shared" si="2777"/>
        <v>CA</v>
      </c>
      <c r="LT253" s="1220" t="str">
        <f t="shared" si="2777"/>
        <v>S</v>
      </c>
      <c r="LU253" s="1220" t="str">
        <f t="shared" si="2777"/>
        <v>Si</v>
      </c>
      <c r="LV253" s="1220" t="str">
        <f t="shared" si="2777"/>
        <v>Co</v>
      </c>
      <c r="LW253" s="1220" t="str">
        <f t="shared" si="2777"/>
        <v>Fe</v>
      </c>
      <c r="LX253" s="1220" t="str">
        <f t="shared" si="2777"/>
        <v>Mn</v>
      </c>
      <c r="LY253" s="1220" t="str">
        <f t="shared" si="2777"/>
        <v>Mo</v>
      </c>
      <c r="LZ253" s="1220" t="str">
        <f t="shared" si="2777"/>
        <v>Zn</v>
      </c>
      <c r="MA253" s="1220" t="str">
        <f t="shared" si="2777"/>
        <v>B</v>
      </c>
      <c r="MB253" s="1220" t="str">
        <f t="shared" si="2777"/>
        <v>Cu</v>
      </c>
      <c r="MC253" s="1220" t="str">
        <f t="shared" si="2777"/>
        <v>Cl</v>
      </c>
      <c r="MD253" s="1220" t="str">
        <f t="shared" si="2777"/>
        <v>Na</v>
      </c>
      <c r="ME253" s="1220" t="str">
        <f t="shared" si="2777"/>
        <v>Humic</v>
      </c>
      <c r="MF253" s="1220" t="str">
        <f t="shared" si="2777"/>
        <v>Fulvic</v>
      </c>
      <c r="MG253" s="1220" t="str">
        <f t="shared" si="2777"/>
        <v xml:space="preserve"> B1</v>
      </c>
      <c r="MH253" s="1220" t="str">
        <f t="shared" si="2777"/>
        <v>EDTA</v>
      </c>
      <c r="MI253" s="1220" t="str">
        <f t="shared" si="2777"/>
        <v>DTPA</v>
      </c>
      <c r="MJ253" s="1220" t="str">
        <f t="shared" si="2777"/>
        <v>EDDHA</v>
      </c>
      <c r="MK253" s="1220" t="str">
        <f t="shared" si="2777"/>
        <v>F</v>
      </c>
      <c r="ML253" s="1220" t="str">
        <f t="shared" si="2777"/>
        <v>Cd</v>
      </c>
      <c r="MM253" s="1220" t="str">
        <f t="shared" si="2777"/>
        <v>Cr</v>
      </c>
      <c r="MN253" s="1220" t="str">
        <f t="shared" ref="MN253:MP253" si="2778">KN$318</f>
        <v>Al</v>
      </c>
      <c r="MO253" s="1220" t="str">
        <f t="shared" si="2778"/>
        <v>Pb</v>
      </c>
      <c r="MP253" s="1220" t="str">
        <f t="shared" si="2778"/>
        <v>Se</v>
      </c>
      <c r="MQ253" s="1220" t="str">
        <f>KQ$318</f>
        <v>Other</v>
      </c>
    </row>
    <row r="254" spans="1:355" s="317" customFormat="1" ht="15" hidden="1" customHeight="1" outlineLevel="1" thickTop="1" thickBot="1" x14ac:dyDescent="0.3">
      <c r="A254" s="380"/>
      <c r="B254" s="1928" t="str">
        <f>$B$34</f>
        <v>Expert Medium</v>
      </c>
      <c r="C254" s="1924"/>
      <c r="D254" s="653">
        <v>1</v>
      </c>
      <c r="E254" s="836"/>
      <c r="F254" s="319"/>
      <c r="G254" s="1928"/>
      <c r="H254" s="1924"/>
      <c r="I254" s="788"/>
      <c r="J254" s="836"/>
      <c r="K254" s="319"/>
      <c r="L254" s="789"/>
      <c r="M254" s="837">
        <f>((E250*L254)/1)*(D254)</f>
        <v>0</v>
      </c>
      <c r="N254" s="784">
        <f>IF($BI$6="ON",$BR14*$L254,IF($BI$6="OFF",#REF!*$L254))</f>
        <v>0</v>
      </c>
      <c r="O254" s="1534"/>
      <c r="P254" s="789">
        <v>1</v>
      </c>
      <c r="Q254" s="837">
        <f>((E250*P254)/1)*(D254)</f>
        <v>25</v>
      </c>
      <c r="R254" s="784">
        <f t="shared" si="2757"/>
        <v>82.497657268401113</v>
      </c>
      <c r="S254" s="1534"/>
      <c r="T254" s="789">
        <v>3</v>
      </c>
      <c r="U254" s="837">
        <f>((E250*T254)/1)*(D254)</f>
        <v>75</v>
      </c>
      <c r="V254" s="784">
        <f t="shared" si="2758"/>
        <v>156.62867503477011</v>
      </c>
      <c r="W254" s="1534"/>
      <c r="X254" s="789">
        <v>3</v>
      </c>
      <c r="Y254" s="837">
        <f>((E250*X254)/1)*(D254)</f>
        <v>75</v>
      </c>
      <c r="Z254" s="784">
        <f t="shared" si="2759"/>
        <v>99.80369567000379</v>
      </c>
      <c r="AA254" s="1534"/>
      <c r="AB254" s="789">
        <v>3.4</v>
      </c>
      <c r="AC254" s="837">
        <f>((E250*AB254)/1)*(D254)</f>
        <v>85</v>
      </c>
      <c r="AD254" s="784">
        <f t="shared" si="2760"/>
        <v>141.09049707093106</v>
      </c>
      <c r="AE254" s="1534"/>
      <c r="AF254" s="789">
        <v>1</v>
      </c>
      <c r="AG254" s="837">
        <f>((E250*AF254)/1)*(D254)</f>
        <v>25</v>
      </c>
      <c r="AH254" s="784">
        <f t="shared" si="2761"/>
        <v>35.803744531444956</v>
      </c>
      <c r="AI254" s="1534"/>
      <c r="AJ254" s="789">
        <v>1.5</v>
      </c>
      <c r="AK254" s="837">
        <f>((E250*AJ254)/1)*(D254)</f>
        <v>37.5</v>
      </c>
      <c r="AL254" s="784">
        <f t="shared" si="2762"/>
        <v>17.151919643206099</v>
      </c>
      <c r="AM254" s="1534"/>
      <c r="AN254" s="789"/>
      <c r="AO254" s="838">
        <f>((E250*AN254)/1)*(D254)</f>
        <v>0</v>
      </c>
      <c r="AP254" s="784">
        <f t="shared" si="2763"/>
        <v>0</v>
      </c>
      <c r="AQ254" s="1534"/>
      <c r="AR254" s="789"/>
      <c r="AS254" s="837">
        <f>((E250*AR254)/1)*(D254)</f>
        <v>0</v>
      </c>
      <c r="AT254" s="784">
        <f t="shared" si="2764"/>
        <v>0</v>
      </c>
      <c r="AU254" s="1534"/>
      <c r="AV254" s="789"/>
      <c r="AW254" s="837">
        <f>((E250*AV254)/1)*(D254)</f>
        <v>0</v>
      </c>
      <c r="AX254" s="784">
        <f t="shared" si="2765"/>
        <v>0</v>
      </c>
      <c r="AY254" s="1534"/>
      <c r="AZ254" s="789"/>
      <c r="BA254" s="837">
        <f>((E250*AZ254)/1)*(D254)</f>
        <v>0</v>
      </c>
      <c r="BB254" s="784">
        <f t="shared" si="2766"/>
        <v>0</v>
      </c>
      <c r="BC254" s="649"/>
      <c r="BD254" s="840"/>
      <c r="BE254" s="837">
        <f>((E250*BD254)/1)*(D254)</f>
        <v>0</v>
      </c>
      <c r="BF254" s="319"/>
      <c r="BG254" s="880">
        <f t="shared" si="2767"/>
        <v>1.0659523784375142</v>
      </c>
      <c r="BH254" s="881">
        <f t="shared" si="2768"/>
        <v>1.0768288751350044</v>
      </c>
      <c r="BI254" s="786">
        <f t="shared" si="2769"/>
        <v>538.4144375675022</v>
      </c>
      <c r="BJ254" s="792"/>
      <c r="BK254" s="786">
        <f t="shared" si="2770"/>
        <v>753.78021259450304</v>
      </c>
      <c r="BL254" s="1943" t="s">
        <v>1376</v>
      </c>
      <c r="BM254" s="1830"/>
      <c r="BN254" s="1944"/>
      <c r="BO254" s="1580"/>
      <c r="BP254" s="1580"/>
      <c r="BQ254" s="1484"/>
      <c r="BR254" s="734">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692">
        <f t="shared" ref="BS254:BS268" si="2779">SUM(HA254:IQ254)*1000</f>
        <v>0</v>
      </c>
      <c r="BT254" s="693">
        <f>L251</f>
        <v>0</v>
      </c>
      <c r="BU254" s="1148" t="str">
        <f>$BU$14</f>
        <v>Grotek Gro-Silic</v>
      </c>
      <c r="BV254" s="1154" t="e">
        <f>#REF!</f>
        <v>#REF!</v>
      </c>
      <c r="BW254" s="1239">
        <f>BW$14</f>
        <v>0</v>
      </c>
      <c r="BX254" s="1239">
        <f t="shared" ref="BX254:DM254" si="2780">BX$14</f>
        <v>0</v>
      </c>
      <c r="BY254" s="1239">
        <f t="shared" si="2780"/>
        <v>0</v>
      </c>
      <c r="BZ254" s="1240">
        <f t="shared" si="2780"/>
        <v>0</v>
      </c>
      <c r="CA254" s="1240">
        <f t="shared" si="2780"/>
        <v>0</v>
      </c>
      <c r="CB254" s="1241">
        <f t="shared" si="2780"/>
        <v>0</v>
      </c>
      <c r="CC254" s="1242">
        <f t="shared" si="2780"/>
        <v>0</v>
      </c>
      <c r="CD254" s="1242">
        <f t="shared" si="2780"/>
        <v>0</v>
      </c>
      <c r="CE254" s="1242">
        <f t="shared" si="2780"/>
        <v>0</v>
      </c>
      <c r="CF254" s="1242">
        <f t="shared" si="2780"/>
        <v>0</v>
      </c>
      <c r="CG254" s="1242">
        <f t="shared" si="2780"/>
        <v>0</v>
      </c>
      <c r="CH254" s="1242">
        <f t="shared" si="2780"/>
        <v>0</v>
      </c>
      <c r="CI254" s="1242">
        <f t="shared" si="2780"/>
        <v>0</v>
      </c>
      <c r="CJ254" s="1508">
        <f t="shared" si="2780"/>
        <v>0.44</v>
      </c>
      <c r="CK254" s="1239">
        <f t="shared" si="2780"/>
        <v>0</v>
      </c>
      <c r="CL254" s="1240">
        <f t="shared" si="2780"/>
        <v>0</v>
      </c>
      <c r="CM254" s="1241">
        <f t="shared" si="2780"/>
        <v>0</v>
      </c>
      <c r="CN254" s="1242">
        <f t="shared" si="2780"/>
        <v>0</v>
      </c>
      <c r="CO254" s="1242">
        <f t="shared" si="2780"/>
        <v>0</v>
      </c>
      <c r="CP254" s="1242">
        <f t="shared" si="2780"/>
        <v>0</v>
      </c>
      <c r="CQ254" s="1242">
        <f t="shared" si="2780"/>
        <v>0</v>
      </c>
      <c r="CR254" s="1243">
        <f t="shared" si="2780"/>
        <v>0</v>
      </c>
      <c r="CS254" s="1243">
        <f t="shared" si="2780"/>
        <v>0</v>
      </c>
      <c r="CT254" s="1243">
        <f t="shared" si="2780"/>
        <v>0</v>
      </c>
      <c r="CU254" s="1243">
        <f t="shared" si="2780"/>
        <v>1.5E-5</v>
      </c>
      <c r="CV254" s="1243">
        <f t="shared" si="2780"/>
        <v>0</v>
      </c>
      <c r="CW254" s="1243">
        <f t="shared" si="2780"/>
        <v>9.0000000000000006E-5</v>
      </c>
      <c r="CX254" s="1243">
        <f t="shared" si="2780"/>
        <v>0</v>
      </c>
      <c r="CY254" s="1243">
        <f t="shared" si="2780"/>
        <v>0</v>
      </c>
      <c r="CZ254" s="1244">
        <f t="shared" si="2780"/>
        <v>0</v>
      </c>
      <c r="DA254" s="1244">
        <f t="shared" si="2780"/>
        <v>0</v>
      </c>
      <c r="DB254" s="1244">
        <f t="shared" si="2780"/>
        <v>0</v>
      </c>
      <c r="DC254" s="1244">
        <f t="shared" si="2780"/>
        <v>0</v>
      </c>
      <c r="DD254" s="1244">
        <f t="shared" si="2780"/>
        <v>0</v>
      </c>
      <c r="DE254" s="1244">
        <f t="shared" si="2780"/>
        <v>0</v>
      </c>
      <c r="DF254" s="1244">
        <f t="shared" si="2780"/>
        <v>0</v>
      </c>
      <c r="DG254" s="1244">
        <f t="shared" si="2780"/>
        <v>0</v>
      </c>
      <c r="DH254" s="1244">
        <f t="shared" si="2780"/>
        <v>0</v>
      </c>
      <c r="DI254" s="1244">
        <f t="shared" si="2780"/>
        <v>0</v>
      </c>
      <c r="DJ254" s="1244">
        <f t="shared" si="2780"/>
        <v>0</v>
      </c>
      <c r="DK254" s="1244">
        <f t="shared" si="2780"/>
        <v>0</v>
      </c>
      <c r="DL254" s="1244">
        <f t="shared" si="2780"/>
        <v>0</v>
      </c>
      <c r="DM254" s="1244">
        <f t="shared" si="2780"/>
        <v>0</v>
      </c>
      <c r="DN254" s="933"/>
      <c r="DT254" s="739"/>
      <c r="EM254" s="898"/>
      <c r="EN254" s="898"/>
      <c r="EO254" s="898"/>
      <c r="EP254" s="898"/>
      <c r="EQ254" s="898"/>
      <c r="ER254" s="898"/>
      <c r="ES254" s="898"/>
      <c r="ET254" s="898"/>
      <c r="EU254" s="898"/>
      <c r="EV254" s="898"/>
      <c r="EW254" s="898"/>
      <c r="EX254" s="898"/>
      <c r="EY254" s="898"/>
      <c r="EZ254" s="1348" t="str">
        <f t="shared" ref="EZ254:EZ268" si="2781">BU254</f>
        <v>Grotek Gro-Silic</v>
      </c>
      <c r="FA254" s="1224">
        <f t="shared" ref="FA254:FA268" si="2782">SUM(BW254*$BT254)*BW$311</f>
        <v>0</v>
      </c>
      <c r="FB254" s="1224">
        <f t="shared" ref="FB254:FB268" si="2783">SUM(BX254*$BT254)*BX$311</f>
        <v>0</v>
      </c>
      <c r="FC254" s="1224">
        <f t="shared" ref="FC254:FC268" si="2784">SUM(BY254*$BT254)*BY$311</f>
        <v>0</v>
      </c>
      <c r="FD254" s="544">
        <f t="shared" ref="FD254:FD268" si="2785">SUM(BZ254*$BT254)*BZ$311</f>
        <v>0</v>
      </c>
      <c r="FE254" s="544">
        <f t="shared" ref="FE254:FE268" si="2786">SUM(CA254*$BT254)*CA$311</f>
        <v>0</v>
      </c>
      <c r="FF254" s="324">
        <f t="shared" ref="FF254:FF268" si="2787">SUM(CB254*$BT254)*CB$311</f>
        <v>0</v>
      </c>
      <c r="FG254" s="549">
        <f t="shared" ref="FG254:FG268" si="2788">SUM(CC254*$BT254)*CC$311</f>
        <v>0</v>
      </c>
      <c r="FH254" s="549">
        <f t="shared" ref="FH254:FH268" si="2789">SUM(CD254*$BT254)*CD$311</f>
        <v>0</v>
      </c>
      <c r="FI254" s="549">
        <f t="shared" ref="FI254:FI268" si="2790">SUM(CE254*$BT254)*CE$311</f>
        <v>0</v>
      </c>
      <c r="FJ254" s="549">
        <f t="shared" ref="FJ254:FJ268" si="2791">SUM(CF254*$BT254)*CF$311</f>
        <v>0</v>
      </c>
      <c r="FK254" s="549">
        <f t="shared" ref="FK254:FK268" si="2792">SUM(CG254*$BT254)*CG$311</f>
        <v>0</v>
      </c>
      <c r="FL254" s="549">
        <f t="shared" ref="FL254:FL268" si="2793">SUM(CH254*$BT254)*CH$311</f>
        <v>0</v>
      </c>
      <c r="FM254" s="549">
        <f t="shared" ref="FM254:FM268" si="2794">SUM(CI254*$BT254)*CI$311</f>
        <v>0</v>
      </c>
      <c r="FN254" s="549">
        <f t="shared" ref="FN254:FN268" si="2795">SUM(CJ254*$BT254)*CJ$311</f>
        <v>0</v>
      </c>
      <c r="FO254" s="1203">
        <f t="shared" ref="FO254:FO268" si="2796">SUM($CK254*$BT254) +$FA254 +$FB254+$FC254</f>
        <v>0</v>
      </c>
      <c r="FP254" s="544">
        <f t="shared" ref="FP254:FP268" si="2797">SUM($CL254*$BT254) +$FD254 +$FE254</f>
        <v>0</v>
      </c>
      <c r="FQ254" s="324">
        <f t="shared" ref="FQ254:FQ268" si="2798">SUM($CM254*$BT254) +$FF254</f>
        <v>0</v>
      </c>
      <c r="FR254" s="548">
        <f t="shared" ref="FR254:FR268" si="2799">SUM($CN254*$BT254) +$FG254+$FH254</f>
        <v>0</v>
      </c>
      <c r="FS254" s="548">
        <f t="shared" ref="FS254:FS268" si="2800">SUM($CO254*$BT254) +$FI254 +$FJ254</f>
        <v>0</v>
      </c>
      <c r="FT254" s="548">
        <f>SUM($CP254*$BT254) +$FK254+$FL254</f>
        <v>0</v>
      </c>
      <c r="FU254" s="548">
        <f t="shared" ref="FU254:FU268" si="2801">SUM($CQ254*$BT254) +$FM254 +$FN254</f>
        <v>0</v>
      </c>
      <c r="FV254" s="928">
        <f t="shared" ref="FV254:FV268" si="2802">SUM(CR254*$BT254)</f>
        <v>0</v>
      </c>
      <c r="FW254" s="928">
        <f t="shared" ref="FW254:FW268" si="2803">SUM(CS254*$BT254)</f>
        <v>0</v>
      </c>
      <c r="FX254" s="928">
        <f t="shared" ref="FX254:FX268" si="2804">SUM(CT254*$BT254)</f>
        <v>0</v>
      </c>
      <c r="FY254" s="928">
        <f t="shared" ref="FY254:FY268" si="2805">SUM(CU254*$BT254)</f>
        <v>0</v>
      </c>
      <c r="FZ254" s="928">
        <f t="shared" ref="FZ254:FZ268" si="2806">SUM(CV254*$BT254)</f>
        <v>0</v>
      </c>
      <c r="GA254" s="928">
        <f t="shared" ref="GA254:GA268" si="2807">SUM(CW254*$BT254)</f>
        <v>0</v>
      </c>
      <c r="GB254" s="928">
        <f t="shared" ref="GB254:GB268" si="2808">SUM(CX254*$BT254)</f>
        <v>0</v>
      </c>
      <c r="GC254" s="928">
        <f t="shared" ref="GC254:GC268" si="2809">SUM(CY254*$BT254)</f>
        <v>0</v>
      </c>
      <c r="GD254" s="326">
        <f t="shared" ref="GD254:GD268" si="2810">SUM(CZ254*$BT254)</f>
        <v>0</v>
      </c>
      <c r="GE254" s="326">
        <f t="shared" ref="GE254:GE268" si="2811">SUM(DA254*$BT254)</f>
        <v>0</v>
      </c>
      <c r="GF254" s="326">
        <f t="shared" ref="GF254:GF268" si="2812">SUM(DB254*$BT254)</f>
        <v>0</v>
      </c>
      <c r="GG254" s="326">
        <f t="shared" ref="GG254:GG268" si="2813">SUM(DC254*$BT254)</f>
        <v>0</v>
      </c>
      <c r="GH254" s="326">
        <f t="shared" ref="GH254:GH268" si="2814">SUM(DD254*$BT254)</f>
        <v>0</v>
      </c>
      <c r="GI254" s="326">
        <f t="shared" ref="GI254:GI268" si="2815">SUM(DE254*$BT254)</f>
        <v>0</v>
      </c>
      <c r="GJ254" s="326">
        <f t="shared" ref="GJ254:GJ268" si="2816">SUM(DF254*$BT254)</f>
        <v>0</v>
      </c>
      <c r="GK254" s="326">
        <f t="shared" ref="GK254:GK268" si="2817">SUM(DG254*$BT254)</f>
        <v>0</v>
      </c>
      <c r="GL254" s="326">
        <f t="shared" ref="GL254:GL268" si="2818">SUM(DH254*$BT254)</f>
        <v>0</v>
      </c>
      <c r="GM254" s="326">
        <f t="shared" ref="GM254:GM268" si="2819">SUM(DI254*$BT254)</f>
        <v>0</v>
      </c>
      <c r="GN254" s="326">
        <f t="shared" ref="GN254:GN268" si="2820">SUM(DJ254*$BT254)</f>
        <v>0</v>
      </c>
      <c r="GO254" s="326">
        <f t="shared" ref="GO254:GO268" si="2821">SUM(DK254*$BT254)</f>
        <v>0</v>
      </c>
      <c r="GP254" s="326">
        <f t="shared" ref="GP254:GP268" si="2822">SUM(DL254*$BT254)</f>
        <v>0</v>
      </c>
      <c r="GQ254" s="326">
        <f t="shared" ref="GQ254:GQ268" si="2823">SUM(DM254*$BT254)</f>
        <v>0</v>
      </c>
      <c r="GR254" s="899"/>
      <c r="GS254" s="899"/>
      <c r="GT254" s="899"/>
      <c r="GU254" s="899"/>
      <c r="GV254" s="899"/>
      <c r="GW254" s="899"/>
      <c r="GX254" s="899"/>
      <c r="GY254" s="899"/>
      <c r="GZ254" s="1374"/>
      <c r="HA254" s="1225">
        <f t="shared" ref="HA254:HA268" si="2824">SUM(LA254*($BT254/$HA$315)*BW$311)</f>
        <v>0</v>
      </c>
      <c r="HB254" s="1225">
        <f t="shared" ref="HB254:HB268" si="2825">SUM(LB254*($BT254/$HA$315)*BX$311)</f>
        <v>0</v>
      </c>
      <c r="HC254" s="1225">
        <f t="shared" ref="HC254:HC268" si="2826">SUM(LC254*($BT254/$HA$315)*BY$311)</f>
        <v>0</v>
      </c>
      <c r="HD254" s="542">
        <f t="shared" ref="HD254:HD268" si="2827">SUM(LD254*($BT254/$HA$315)*BZ$311)</f>
        <v>0</v>
      </c>
      <c r="HE254" s="542">
        <f t="shared" ref="HE254:HE268" si="2828">SUM(LE254*($BT254/$HA$315)*CA$311)</f>
        <v>0</v>
      </c>
      <c r="HF254" s="321">
        <f t="shared" ref="HF254:HF268" si="2829">SUM(LF254*($BT254/$HA$315)*CB$311)</f>
        <v>0</v>
      </c>
      <c r="HG254" s="547">
        <f t="shared" ref="HG254:HG268" si="2830">SUM(LG254*($BT254/$HA$315)*CC$311)</f>
        <v>0</v>
      </c>
      <c r="HH254" s="547">
        <f t="shared" ref="HH254:HH268" si="2831">SUM(LH254*($BT254/$HA$315)*CD$311)</f>
        <v>0</v>
      </c>
      <c r="HI254" s="547">
        <f t="shared" ref="HI254:HI268" si="2832">SUM(LI254*($BT254/$HA$315)*CE$311)</f>
        <v>0</v>
      </c>
      <c r="HJ254" s="547">
        <f t="shared" ref="HJ254:HJ268" si="2833">SUM(LJ254*($BT254/$HA$315)*CF$311)</f>
        <v>0</v>
      </c>
      <c r="HK254" s="547">
        <f t="shared" ref="HK254:HK268" si="2834">SUM(LK254*($BT254/$HA$315)*CG$311)</f>
        <v>0</v>
      </c>
      <c r="HL254" s="547">
        <f t="shared" ref="HL254:HL268" si="2835">SUM(LL254*($BT254/$HA$315)*CH$311)</f>
        <v>0</v>
      </c>
      <c r="HM254" s="547">
        <f t="shared" ref="HM254:HM268" si="2836">SUM(LM254*($BT254/$HA$315)*CI$311)</f>
        <v>0</v>
      </c>
      <c r="HN254" s="547">
        <f t="shared" ref="HN254:HN268" si="2837">SUM(LN254*($BT254/$HA$315)*CJ$311)</f>
        <v>0</v>
      </c>
      <c r="HO254" s="1225">
        <f t="shared" ref="HO254:HO268" si="2838">SUM(LO254*($BT254/$HA$315))</f>
        <v>0</v>
      </c>
      <c r="HP254" s="542">
        <f t="shared" ref="HP254:HP268" si="2839">SUM(LP254*($BT254/$HA$315))</f>
        <v>0</v>
      </c>
      <c r="HQ254" s="321">
        <f t="shared" ref="HQ254:HQ268" si="2840">SUM(LQ254*($BT254/$HA$315))</f>
        <v>0</v>
      </c>
      <c r="HR254" s="547">
        <f t="shared" ref="HR254:HR268" si="2841">SUM(LR254*($BT254/$HA$315))</f>
        <v>0</v>
      </c>
      <c r="HS254" s="547">
        <f t="shared" ref="HS254:HS268" si="2842">SUM(LS254*($BT254/$HA$315))</f>
        <v>0</v>
      </c>
      <c r="HT254" s="547">
        <f t="shared" ref="HT254:HT268" si="2843">SUM(LT254*($BT254/$HA$315))</f>
        <v>0</v>
      </c>
      <c r="HU254" s="547">
        <f t="shared" ref="HU254:HU268" si="2844">SUM(LU254*($BT254/$HA$315))</f>
        <v>0</v>
      </c>
      <c r="HV254" s="931">
        <f t="shared" ref="HV254:HV268" si="2845">SUM(LV254*($BT254/$HA$315))</f>
        <v>0</v>
      </c>
      <c r="HW254" s="931">
        <f t="shared" ref="HW254:HW268" si="2846">SUM(LW254*($BT254/$HA$315))</f>
        <v>0</v>
      </c>
      <c r="HX254" s="931">
        <f t="shared" ref="HX254:HX268" si="2847">SUM(LX254*($BT254/$HA$315))</f>
        <v>0</v>
      </c>
      <c r="HY254" s="931">
        <f t="shared" ref="HY254:HY268" si="2848">SUM(LY254*($BT254/$HA$315))</f>
        <v>0</v>
      </c>
      <c r="HZ254" s="931">
        <f t="shared" ref="HZ254:HZ268" si="2849">SUM(LZ254*($BT254/$HA$315))</f>
        <v>0</v>
      </c>
      <c r="IA254" s="931">
        <f t="shared" ref="IA254:IA268" si="2850">SUM(MA254*($BT254/$HA$315))</f>
        <v>0</v>
      </c>
      <c r="IB254" s="931">
        <f t="shared" ref="IB254:IB268" si="2851">SUM(MB254*($BT254/$HA$315))</f>
        <v>0</v>
      </c>
      <c r="IC254" s="931">
        <f t="shared" ref="IC254:IC268" si="2852">SUM(MC254*($BT254/$HA$315))</f>
        <v>0</v>
      </c>
      <c r="ID254" s="1226">
        <f t="shared" ref="ID254:ID268" si="2853">SUM(MD254*($BT254/$HA$315))</f>
        <v>0</v>
      </c>
      <c r="IE254" s="1226">
        <f t="shared" ref="IE254:IE268" si="2854">SUM(ME254*($BT254/$HA$315))</f>
        <v>0</v>
      </c>
      <c r="IF254" s="1226">
        <f t="shared" ref="IF254:IF268" si="2855">SUM(MF254*($BT254/$HA$315))</f>
        <v>0</v>
      </c>
      <c r="IG254" s="1226">
        <f t="shared" ref="IG254:IG268" si="2856">SUM(MG254*($BT254/$HA$315))</f>
        <v>0</v>
      </c>
      <c r="IH254" s="1226">
        <f t="shared" ref="IH254:IH268" si="2857">SUM(MH254*($BT254/$HA$315))</f>
        <v>0</v>
      </c>
      <c r="II254" s="1226">
        <f t="shared" ref="II254:II268" si="2858">SUM(MI254*($BT254/$HA$315))</f>
        <v>0</v>
      </c>
      <c r="IJ254" s="1226">
        <f t="shared" ref="IJ254:IJ268" si="2859">SUM(MJ254*($BT254/$HA$315))</f>
        <v>0</v>
      </c>
      <c r="IK254" s="1226">
        <f t="shared" ref="IK254:IK268" si="2860">SUM(MK254*($BT254/$HA$315))</f>
        <v>0</v>
      </c>
      <c r="IL254" s="1226">
        <f t="shared" ref="IL254:IL268" si="2861">SUM(ML254*($BT254/$HA$315))</f>
        <v>0</v>
      </c>
      <c r="IM254" s="1226">
        <f t="shared" ref="IM254:IM268" si="2862">SUM(MM254*($BT254/$HA$315))</f>
        <v>0</v>
      </c>
      <c r="IN254" s="1226">
        <f t="shared" ref="IN254:IN268" si="2863">SUM(MN254*($BT254/$HA$315))</f>
        <v>0</v>
      </c>
      <c r="IO254" s="1226">
        <f t="shared" ref="IO254:IO268" si="2864">SUM(MO254*($BT254/$HA$315))</f>
        <v>0</v>
      </c>
      <c r="IP254" s="1226">
        <f t="shared" ref="IP254:IP268" si="2865">SUM(MP254*($BT254/$HA$315))</f>
        <v>0</v>
      </c>
      <c r="IQ254" s="1226">
        <f t="shared" ref="IQ254:IQ268" si="2866">SUM(MQ254*($BT254/$HA$315))</f>
        <v>0</v>
      </c>
      <c r="IR254" s="902"/>
      <c r="IS254" s="902"/>
      <c r="IT254" s="902"/>
      <c r="IU254" s="902"/>
      <c r="IV254" s="902"/>
      <c r="IW254" s="902"/>
      <c r="IX254" s="902"/>
      <c r="IY254" s="902"/>
      <c r="IZ254" s="1365"/>
      <c r="JA254" s="1231">
        <f t="shared" ref="JA254:KQ254" si="2867">SUM(BW254*$DP$14)</f>
        <v>0</v>
      </c>
      <c r="JB254" s="1231">
        <f t="shared" si="2867"/>
        <v>0</v>
      </c>
      <c r="JC254" s="1231">
        <f t="shared" si="2867"/>
        <v>0</v>
      </c>
      <c r="JD254" s="942">
        <f t="shared" si="2867"/>
        <v>0</v>
      </c>
      <c r="JE254" s="942">
        <f t="shared" si="2867"/>
        <v>0</v>
      </c>
      <c r="JF254" s="943">
        <f t="shared" si="2867"/>
        <v>0</v>
      </c>
      <c r="JG254" s="944">
        <f t="shared" si="2867"/>
        <v>0</v>
      </c>
      <c r="JH254" s="944">
        <f t="shared" si="2867"/>
        <v>0</v>
      </c>
      <c r="JI254" s="944">
        <f t="shared" si="2867"/>
        <v>0</v>
      </c>
      <c r="JJ254" s="944">
        <f t="shared" si="2867"/>
        <v>0</v>
      </c>
      <c r="JK254" s="944">
        <f t="shared" si="2867"/>
        <v>0</v>
      </c>
      <c r="JL254" s="944">
        <f t="shared" si="2867"/>
        <v>0</v>
      </c>
      <c r="JM254" s="944">
        <f t="shared" si="2867"/>
        <v>0</v>
      </c>
      <c r="JN254" s="944">
        <f t="shared" si="2867"/>
        <v>308</v>
      </c>
      <c r="JO254" s="1231">
        <f t="shared" si="2867"/>
        <v>0</v>
      </c>
      <c r="JP254" s="942">
        <f t="shared" si="2867"/>
        <v>0</v>
      </c>
      <c r="JQ254" s="943">
        <f t="shared" si="2867"/>
        <v>0</v>
      </c>
      <c r="JR254" s="944">
        <f t="shared" si="2867"/>
        <v>0</v>
      </c>
      <c r="JS254" s="944">
        <f t="shared" si="2867"/>
        <v>0</v>
      </c>
      <c r="JT254" s="944">
        <f t="shared" si="2867"/>
        <v>0</v>
      </c>
      <c r="JU254" s="944">
        <f t="shared" si="2867"/>
        <v>0</v>
      </c>
      <c r="JV254" s="945">
        <f t="shared" si="2867"/>
        <v>0</v>
      </c>
      <c r="JW254" s="945">
        <f t="shared" si="2867"/>
        <v>0</v>
      </c>
      <c r="JX254" s="945">
        <f t="shared" si="2867"/>
        <v>0</v>
      </c>
      <c r="JY254" s="945">
        <f t="shared" si="2867"/>
        <v>1.0500000000000001E-2</v>
      </c>
      <c r="JZ254" s="945">
        <f t="shared" si="2867"/>
        <v>0</v>
      </c>
      <c r="KA254" s="945">
        <f t="shared" si="2867"/>
        <v>6.3E-2</v>
      </c>
      <c r="KB254" s="945">
        <f t="shared" si="2867"/>
        <v>0</v>
      </c>
      <c r="KC254" s="945">
        <f t="shared" si="2867"/>
        <v>0</v>
      </c>
      <c r="KD254" s="946">
        <f t="shared" si="2867"/>
        <v>0</v>
      </c>
      <c r="KE254" s="946">
        <f t="shared" si="2867"/>
        <v>0</v>
      </c>
      <c r="KF254" s="946">
        <f t="shared" si="2867"/>
        <v>0</v>
      </c>
      <c r="KG254" s="946">
        <f t="shared" si="2867"/>
        <v>0</v>
      </c>
      <c r="KH254" s="946">
        <f t="shared" si="2867"/>
        <v>0</v>
      </c>
      <c r="KI254" s="946">
        <f t="shared" si="2867"/>
        <v>0</v>
      </c>
      <c r="KJ254" s="946">
        <f t="shared" si="2867"/>
        <v>0</v>
      </c>
      <c r="KK254" s="946">
        <f t="shared" si="2867"/>
        <v>0</v>
      </c>
      <c r="KL254" s="946">
        <f t="shared" si="2867"/>
        <v>0</v>
      </c>
      <c r="KM254" s="946">
        <f t="shared" si="2867"/>
        <v>0</v>
      </c>
      <c r="KN254" s="946">
        <f t="shared" si="2867"/>
        <v>0</v>
      </c>
      <c r="KO254" s="946">
        <f t="shared" si="2867"/>
        <v>0</v>
      </c>
      <c r="KP254" s="946">
        <f t="shared" si="2867"/>
        <v>0</v>
      </c>
      <c r="KQ254" s="946">
        <f t="shared" si="2867"/>
        <v>0</v>
      </c>
      <c r="KR254" s="898"/>
      <c r="KS254" s="898"/>
      <c r="KT254" s="898"/>
      <c r="KU254" s="898"/>
      <c r="KV254" s="898"/>
      <c r="KW254" s="898"/>
      <c r="KX254" s="898"/>
      <c r="KY254" s="898"/>
      <c r="KZ254" s="1363"/>
      <c r="LA254" s="1217">
        <f t="shared" ref="LA254:MM254" si="2868">SUM(JA254/$DO$14)</f>
        <v>0</v>
      </c>
      <c r="LB254" s="1217">
        <f t="shared" si="2868"/>
        <v>0</v>
      </c>
      <c r="LC254" s="1217">
        <f t="shared" si="2868"/>
        <v>0</v>
      </c>
      <c r="LD254" s="545">
        <f t="shared" si="2868"/>
        <v>0</v>
      </c>
      <c r="LE254" s="545">
        <f t="shared" si="2868"/>
        <v>0</v>
      </c>
      <c r="LF254" s="329">
        <f t="shared" si="2868"/>
        <v>0</v>
      </c>
      <c r="LG254" s="550">
        <f t="shared" si="2868"/>
        <v>0</v>
      </c>
      <c r="LH254" s="550">
        <f t="shared" si="2868"/>
        <v>0</v>
      </c>
      <c r="LI254" s="550">
        <f t="shared" si="2868"/>
        <v>0</v>
      </c>
      <c r="LJ254" s="550">
        <f t="shared" si="2868"/>
        <v>0</v>
      </c>
      <c r="LK254" s="550">
        <f t="shared" si="2868"/>
        <v>0</v>
      </c>
      <c r="LL254" s="550">
        <f t="shared" si="2868"/>
        <v>0</v>
      </c>
      <c r="LM254" s="550">
        <f t="shared" si="2868"/>
        <v>0</v>
      </c>
      <c r="LN254" s="550">
        <f t="shared" si="2868"/>
        <v>616</v>
      </c>
      <c r="LO254" s="1217">
        <f t="shared" si="2868"/>
        <v>0</v>
      </c>
      <c r="LP254" s="1217">
        <f t="shared" si="2868"/>
        <v>0</v>
      </c>
      <c r="LQ254" s="1217">
        <f t="shared" si="2868"/>
        <v>0</v>
      </c>
      <c r="LR254" s="550">
        <f t="shared" si="2868"/>
        <v>0</v>
      </c>
      <c r="LS254" s="550">
        <f t="shared" si="2868"/>
        <v>0</v>
      </c>
      <c r="LT254" s="550">
        <f t="shared" si="2868"/>
        <v>0</v>
      </c>
      <c r="LU254" s="550">
        <f t="shared" si="2868"/>
        <v>0</v>
      </c>
      <c r="LV254" s="932">
        <f t="shared" si="2868"/>
        <v>0</v>
      </c>
      <c r="LW254" s="932">
        <f t="shared" si="2868"/>
        <v>0</v>
      </c>
      <c r="LX254" s="932">
        <f t="shared" si="2868"/>
        <v>0</v>
      </c>
      <c r="LY254" s="932">
        <f t="shared" si="2868"/>
        <v>2.1000000000000001E-2</v>
      </c>
      <c r="LZ254" s="932">
        <f t="shared" si="2868"/>
        <v>0</v>
      </c>
      <c r="MA254" s="932">
        <f t="shared" si="2868"/>
        <v>0.126</v>
      </c>
      <c r="MB254" s="932">
        <f t="shared" si="2868"/>
        <v>0</v>
      </c>
      <c r="MC254" s="932">
        <f t="shared" si="2868"/>
        <v>0</v>
      </c>
      <c r="MD254" s="932">
        <f t="shared" si="2868"/>
        <v>0</v>
      </c>
      <c r="ME254" s="327">
        <f t="shared" si="2868"/>
        <v>0</v>
      </c>
      <c r="MF254" s="327">
        <f t="shared" si="2868"/>
        <v>0</v>
      </c>
      <c r="MG254" s="327">
        <f t="shared" si="2868"/>
        <v>0</v>
      </c>
      <c r="MH254" s="327">
        <f t="shared" si="2868"/>
        <v>0</v>
      </c>
      <c r="MI254" s="327">
        <f t="shared" si="2868"/>
        <v>0</v>
      </c>
      <c r="MJ254" s="327">
        <f t="shared" si="2868"/>
        <v>0</v>
      </c>
      <c r="MK254" s="327">
        <f t="shared" si="2868"/>
        <v>0</v>
      </c>
      <c r="ML254" s="327">
        <f t="shared" si="2868"/>
        <v>0</v>
      </c>
      <c r="MM254" s="327">
        <f t="shared" si="2868"/>
        <v>0</v>
      </c>
      <c r="MN254" s="327">
        <f t="shared" ref="MN254:MP254" si="2869">SUM(KN254/$DO$14)</f>
        <v>0</v>
      </c>
      <c r="MO254" s="327">
        <f t="shared" si="2869"/>
        <v>0</v>
      </c>
      <c r="MP254" s="327">
        <f t="shared" si="2869"/>
        <v>0</v>
      </c>
      <c r="MQ254" s="327">
        <f>SUM(KQ254/$DO$14)</f>
        <v>0</v>
      </c>
    </row>
    <row r="255" spans="1:355" s="317" customFormat="1" ht="15" hidden="1" customHeight="1" outlineLevel="1" thickTop="1" thickBot="1" x14ac:dyDescent="0.3">
      <c r="A255" s="380"/>
      <c r="B255" s="1923" t="str">
        <f>$B$35</f>
        <v>Expert Heavy</v>
      </c>
      <c r="C255" s="1924"/>
      <c r="D255" s="653">
        <v>1</v>
      </c>
      <c r="E255" s="841"/>
      <c r="F255" s="319"/>
      <c r="G255" s="1923"/>
      <c r="H255" s="1924"/>
      <c r="I255" s="781"/>
      <c r="J255" s="841"/>
      <c r="K255" s="319"/>
      <c r="L255" s="789"/>
      <c r="M255" s="842">
        <f>((E250*L255)/1)*(D255)</f>
        <v>0</v>
      </c>
      <c r="N255" s="784">
        <f>IF($BI$6="ON",$BR14*$L255,IF($BI$6="OFF",#REF!*$L255))</f>
        <v>0</v>
      </c>
      <c r="O255" s="1534"/>
      <c r="P255" s="789">
        <v>2</v>
      </c>
      <c r="Q255" s="842">
        <f>((E250*P255)/1)*(D255)</f>
        <v>50</v>
      </c>
      <c r="R255" s="784">
        <f t="shared" si="2757"/>
        <v>164.99531453680223</v>
      </c>
      <c r="S255" s="1534"/>
      <c r="T255" s="789">
        <v>3.8</v>
      </c>
      <c r="U255" s="842">
        <f>((E250*T255)/1)*(D255)</f>
        <v>95</v>
      </c>
      <c r="V255" s="784">
        <f t="shared" si="2758"/>
        <v>198.3963217107088</v>
      </c>
      <c r="W255" s="1534"/>
      <c r="X255" s="789">
        <v>3.8</v>
      </c>
      <c r="Y255" s="842">
        <f>((E250*X255)/1)*(D255)</f>
        <v>95</v>
      </c>
      <c r="Z255" s="784">
        <f t="shared" si="2759"/>
        <v>126.41801451533813</v>
      </c>
      <c r="AA255" s="1534"/>
      <c r="AB255" s="789">
        <v>4.2</v>
      </c>
      <c r="AC255" s="842">
        <f>((E250*AB255)/1)*(D255)</f>
        <v>105</v>
      </c>
      <c r="AD255" s="784">
        <f t="shared" si="2760"/>
        <v>174.28826108762075</v>
      </c>
      <c r="AE255" s="1534"/>
      <c r="AF255" s="789">
        <v>1</v>
      </c>
      <c r="AG255" s="842">
        <f>((E250*AF255)/1)*(D255)</f>
        <v>25</v>
      </c>
      <c r="AH255" s="784">
        <f t="shared" si="2761"/>
        <v>35.803744531444956</v>
      </c>
      <c r="AI255" s="1534"/>
      <c r="AJ255" s="789">
        <v>2</v>
      </c>
      <c r="AK255" s="842">
        <f>((E250*AJ255)/1)*(D255)</f>
        <v>50</v>
      </c>
      <c r="AL255" s="784">
        <f t="shared" si="2762"/>
        <v>22.869226190941465</v>
      </c>
      <c r="AM255" s="1534"/>
      <c r="AN255" s="789"/>
      <c r="AO255" s="833">
        <f>((E250*AN255)/1)*(D255)</f>
        <v>0</v>
      </c>
      <c r="AP255" s="784">
        <f t="shared" si="2763"/>
        <v>0</v>
      </c>
      <c r="AQ255" s="1534"/>
      <c r="AR255" s="789"/>
      <c r="AS255" s="842">
        <f>((E250*AR255)/1)*(D255)</f>
        <v>0</v>
      </c>
      <c r="AT255" s="784">
        <f t="shared" si="2764"/>
        <v>0</v>
      </c>
      <c r="AU255" s="1534"/>
      <c r="AV255" s="789"/>
      <c r="AW255" s="842">
        <f>((E250*AV255)/1)*(D255)</f>
        <v>0</v>
      </c>
      <c r="AX255" s="784">
        <f t="shared" si="2765"/>
        <v>0</v>
      </c>
      <c r="AY255" s="1534"/>
      <c r="AZ255" s="789"/>
      <c r="BA255" s="842">
        <f>((E250*AZ255)/1)*(D255)</f>
        <v>0</v>
      </c>
      <c r="BB255" s="784">
        <f t="shared" si="2766"/>
        <v>0</v>
      </c>
      <c r="BC255" s="649"/>
      <c r="BD255" s="840"/>
      <c r="BE255" s="842">
        <f>((E250*BD255)/1)*(D255)</f>
        <v>0</v>
      </c>
      <c r="BF255" s="319"/>
      <c r="BG255" s="880">
        <f t="shared" si="2767"/>
        <v>1.4455417651457128</v>
      </c>
      <c r="BH255" s="881">
        <f t="shared" si="2768"/>
        <v>1.4564182618432029</v>
      </c>
      <c r="BI255" s="786">
        <f t="shared" si="2769"/>
        <v>728.2091309216014</v>
      </c>
      <c r="BJ255" s="792"/>
      <c r="BK255" s="786">
        <f t="shared" si="2770"/>
        <v>1019.4927832902421</v>
      </c>
      <c r="BL255" s="1943" t="s">
        <v>1367</v>
      </c>
      <c r="BM255" s="1830"/>
      <c r="BN255" s="1944"/>
      <c r="BO255" s="1580"/>
      <c r="BP255" s="1580"/>
      <c r="BQ255" s="1484"/>
      <c r="BR255" s="734">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82.497657268401113</v>
      </c>
      <c r="BS255" s="692">
        <f t="shared" si="2779"/>
        <v>24.880245842851135</v>
      </c>
      <c r="BT255" s="693">
        <f>P251</f>
        <v>1</v>
      </c>
      <c r="BU255" s="1146" t="str">
        <f>$BU$15</f>
        <v>GH CALiMAGic</v>
      </c>
      <c r="BV255" s="1155" t="str">
        <f>$BV$15</f>
        <v>Vigor</v>
      </c>
      <c r="BW255" s="1239">
        <f>BW$15</f>
        <v>0</v>
      </c>
      <c r="BX255" s="1239">
        <f t="shared" ref="BX255:DM255" si="2870">BX$15</f>
        <v>0.01</v>
      </c>
      <c r="BY255" s="1239">
        <f t="shared" si="2870"/>
        <v>0</v>
      </c>
      <c r="BZ255" s="1240">
        <f t="shared" si="2870"/>
        <v>0</v>
      </c>
      <c r="CA255" s="1240">
        <f t="shared" si="2870"/>
        <v>0</v>
      </c>
      <c r="CB255" s="1241">
        <f t="shared" si="2870"/>
        <v>0</v>
      </c>
      <c r="CC255" s="1242">
        <f t="shared" si="2870"/>
        <v>0</v>
      </c>
      <c r="CD255" s="1242">
        <f t="shared" si="2870"/>
        <v>0</v>
      </c>
      <c r="CE255" s="1242">
        <f t="shared" si="2870"/>
        <v>0</v>
      </c>
      <c r="CF255" s="1242">
        <f t="shared" si="2870"/>
        <v>0</v>
      </c>
      <c r="CG255" s="1242">
        <f t="shared" si="2870"/>
        <v>0</v>
      </c>
      <c r="CH255" s="1242">
        <f t="shared" si="2870"/>
        <v>0</v>
      </c>
      <c r="CI255" s="1242">
        <f t="shared" si="2870"/>
        <v>0</v>
      </c>
      <c r="CJ255" s="1242">
        <f t="shared" si="2870"/>
        <v>0</v>
      </c>
      <c r="CK255" s="1239">
        <f t="shared" si="2870"/>
        <v>0</v>
      </c>
      <c r="CL255" s="1240">
        <f t="shared" si="2870"/>
        <v>0</v>
      </c>
      <c r="CM255" s="1241">
        <f t="shared" si="2870"/>
        <v>0</v>
      </c>
      <c r="CN255" s="1242">
        <f t="shared" si="2870"/>
        <v>1.4999999999999999E-2</v>
      </c>
      <c r="CO255" s="1242">
        <f t="shared" si="2870"/>
        <v>0.05</v>
      </c>
      <c r="CP255" s="1242">
        <f t="shared" si="2870"/>
        <v>0</v>
      </c>
      <c r="CQ255" s="1242">
        <f t="shared" si="2870"/>
        <v>0</v>
      </c>
      <c r="CR255" s="1243">
        <f t="shared" si="2870"/>
        <v>0</v>
      </c>
      <c r="CS255" s="1243">
        <f t="shared" si="2870"/>
        <v>1E-3</v>
      </c>
      <c r="CT255" s="1243">
        <f t="shared" si="2870"/>
        <v>0</v>
      </c>
      <c r="CU255" s="1243">
        <f t="shared" si="2870"/>
        <v>0</v>
      </c>
      <c r="CV255" s="1243">
        <f t="shared" si="2870"/>
        <v>0</v>
      </c>
      <c r="CW255" s="1243">
        <f t="shared" si="2870"/>
        <v>0</v>
      </c>
      <c r="CX255" s="1243">
        <f t="shared" si="2870"/>
        <v>0</v>
      </c>
      <c r="CY255" s="1243">
        <f t="shared" si="2870"/>
        <v>0</v>
      </c>
      <c r="CZ255" s="1244">
        <f t="shared" si="2870"/>
        <v>0</v>
      </c>
      <c r="DA255" s="1244">
        <f t="shared" si="2870"/>
        <v>0</v>
      </c>
      <c r="DB255" s="1244">
        <f t="shared" si="2870"/>
        <v>0</v>
      </c>
      <c r="DC255" s="1244">
        <f t="shared" si="2870"/>
        <v>0</v>
      </c>
      <c r="DD255" s="1244">
        <f t="shared" si="2870"/>
        <v>0</v>
      </c>
      <c r="DE255" s="1244">
        <f t="shared" si="2870"/>
        <v>0</v>
      </c>
      <c r="DF255" s="1244">
        <f t="shared" si="2870"/>
        <v>0</v>
      </c>
      <c r="DG255" s="1244">
        <f t="shared" si="2870"/>
        <v>0</v>
      </c>
      <c r="DH255" s="1244">
        <f t="shared" si="2870"/>
        <v>0</v>
      </c>
      <c r="DI255" s="1244">
        <f t="shared" si="2870"/>
        <v>0</v>
      </c>
      <c r="DJ255" s="1244">
        <f t="shared" si="2870"/>
        <v>0</v>
      </c>
      <c r="DK255" s="1244">
        <f t="shared" si="2870"/>
        <v>0</v>
      </c>
      <c r="DL255" s="1244">
        <f t="shared" si="2870"/>
        <v>0</v>
      </c>
      <c r="DM255" s="1244">
        <f t="shared" si="2870"/>
        <v>0</v>
      </c>
      <c r="DN255" s="933"/>
      <c r="DT255" s="739"/>
      <c r="EM255" s="898"/>
      <c r="EN255" s="898"/>
      <c r="EO255" s="898"/>
      <c r="EP255" s="898"/>
      <c r="EQ255" s="898"/>
      <c r="ER255" s="898"/>
      <c r="ES255" s="898"/>
      <c r="ET255" s="898"/>
      <c r="EU255" s="898"/>
      <c r="EV255" s="898"/>
      <c r="EW255" s="898"/>
      <c r="EX255" s="898"/>
      <c r="EY255" s="898"/>
      <c r="EZ255" s="1348" t="str">
        <f t="shared" si="2781"/>
        <v>GH CALiMAGic</v>
      </c>
      <c r="FA255" s="1224">
        <f t="shared" si="2782"/>
        <v>0</v>
      </c>
      <c r="FB255" s="1224">
        <f t="shared" si="2783"/>
        <v>0.01</v>
      </c>
      <c r="FC255" s="1224">
        <f t="shared" si="2784"/>
        <v>0</v>
      </c>
      <c r="FD255" s="544">
        <f t="shared" si="2785"/>
        <v>0</v>
      </c>
      <c r="FE255" s="544">
        <f t="shared" si="2786"/>
        <v>0</v>
      </c>
      <c r="FF255" s="324">
        <f t="shared" si="2787"/>
        <v>0</v>
      </c>
      <c r="FG255" s="549">
        <f t="shared" si="2788"/>
        <v>0</v>
      </c>
      <c r="FH255" s="549">
        <f t="shared" si="2789"/>
        <v>0</v>
      </c>
      <c r="FI255" s="549">
        <f t="shared" si="2790"/>
        <v>0</v>
      </c>
      <c r="FJ255" s="549">
        <f t="shared" si="2791"/>
        <v>0</v>
      </c>
      <c r="FK255" s="549">
        <f t="shared" si="2792"/>
        <v>0</v>
      </c>
      <c r="FL255" s="549">
        <f t="shared" si="2793"/>
        <v>0</v>
      </c>
      <c r="FM255" s="549">
        <f t="shared" si="2794"/>
        <v>0</v>
      </c>
      <c r="FN255" s="549">
        <f t="shared" si="2795"/>
        <v>0</v>
      </c>
      <c r="FO255" s="1203">
        <f t="shared" si="2796"/>
        <v>0.01</v>
      </c>
      <c r="FP255" s="544">
        <f t="shared" si="2797"/>
        <v>0</v>
      </c>
      <c r="FQ255" s="324">
        <f t="shared" si="2798"/>
        <v>0</v>
      </c>
      <c r="FR255" s="548">
        <f t="shared" si="2799"/>
        <v>1.4999999999999999E-2</v>
      </c>
      <c r="FS255" s="548">
        <f t="shared" si="2800"/>
        <v>0.05</v>
      </c>
      <c r="FT255" s="548">
        <f t="shared" ref="FT255:FT268" si="2871">SUM($CP255*$BT255) +$FK255</f>
        <v>0</v>
      </c>
      <c r="FU255" s="548">
        <f t="shared" si="2801"/>
        <v>0</v>
      </c>
      <c r="FV255" s="928">
        <f t="shared" si="2802"/>
        <v>0</v>
      </c>
      <c r="FW255" s="928">
        <f t="shared" si="2803"/>
        <v>1E-3</v>
      </c>
      <c r="FX255" s="928">
        <f t="shared" si="2804"/>
        <v>0</v>
      </c>
      <c r="FY255" s="928">
        <f t="shared" si="2805"/>
        <v>0</v>
      </c>
      <c r="FZ255" s="928">
        <f t="shared" si="2806"/>
        <v>0</v>
      </c>
      <c r="GA255" s="928">
        <f t="shared" si="2807"/>
        <v>0</v>
      </c>
      <c r="GB255" s="928">
        <f t="shared" si="2808"/>
        <v>0</v>
      </c>
      <c r="GC255" s="928">
        <f t="shared" si="2809"/>
        <v>0</v>
      </c>
      <c r="GD255" s="326">
        <f t="shared" si="2810"/>
        <v>0</v>
      </c>
      <c r="GE255" s="326">
        <f t="shared" si="2811"/>
        <v>0</v>
      </c>
      <c r="GF255" s="326">
        <f t="shared" si="2812"/>
        <v>0</v>
      </c>
      <c r="GG255" s="326">
        <f t="shared" si="2813"/>
        <v>0</v>
      </c>
      <c r="GH255" s="326">
        <f t="shared" si="2814"/>
        <v>0</v>
      </c>
      <c r="GI255" s="326">
        <f t="shared" si="2815"/>
        <v>0</v>
      </c>
      <c r="GJ255" s="326">
        <f t="shared" si="2816"/>
        <v>0</v>
      </c>
      <c r="GK255" s="326">
        <f t="shared" si="2817"/>
        <v>0</v>
      </c>
      <c r="GL255" s="326">
        <f t="shared" si="2818"/>
        <v>0</v>
      </c>
      <c r="GM255" s="326">
        <f t="shared" si="2819"/>
        <v>0</v>
      </c>
      <c r="GN255" s="326">
        <f t="shared" si="2820"/>
        <v>0</v>
      </c>
      <c r="GO255" s="326">
        <f t="shared" si="2821"/>
        <v>0</v>
      </c>
      <c r="GP255" s="326">
        <f t="shared" si="2822"/>
        <v>0</v>
      </c>
      <c r="GQ255" s="326">
        <f t="shared" si="2823"/>
        <v>0</v>
      </c>
      <c r="GR255" s="899"/>
      <c r="GS255" s="899"/>
      <c r="GT255" s="899"/>
      <c r="GU255" s="899"/>
      <c r="GV255" s="899"/>
      <c r="GW255" s="899"/>
      <c r="GX255" s="899"/>
      <c r="GY255" s="899"/>
      <c r="GZ255" s="1374"/>
      <c r="HA255" s="1225">
        <f t="shared" si="2824"/>
        <v>0</v>
      </c>
      <c r="HB255" s="1225">
        <f t="shared" si="2825"/>
        <v>3.2737165582698855E-3</v>
      </c>
      <c r="HC255" s="1225">
        <f t="shared" si="2826"/>
        <v>0</v>
      </c>
      <c r="HD255" s="542">
        <f t="shared" si="2827"/>
        <v>0</v>
      </c>
      <c r="HE255" s="542">
        <f t="shared" si="2828"/>
        <v>0</v>
      </c>
      <c r="HF255" s="321">
        <f t="shared" si="2829"/>
        <v>0</v>
      </c>
      <c r="HG255" s="547">
        <f t="shared" si="2830"/>
        <v>0</v>
      </c>
      <c r="HH255" s="547">
        <f t="shared" si="2831"/>
        <v>0</v>
      </c>
      <c r="HI255" s="547">
        <f t="shared" si="2832"/>
        <v>0</v>
      </c>
      <c r="HJ255" s="547">
        <f t="shared" si="2833"/>
        <v>0</v>
      </c>
      <c r="HK255" s="547">
        <f t="shared" si="2834"/>
        <v>0</v>
      </c>
      <c r="HL255" s="547">
        <f t="shared" si="2835"/>
        <v>0</v>
      </c>
      <c r="HM255" s="547">
        <f t="shared" si="2836"/>
        <v>0</v>
      </c>
      <c r="HN255" s="547">
        <f t="shared" si="2837"/>
        <v>0</v>
      </c>
      <c r="HO255" s="1225">
        <f t="shared" si="2838"/>
        <v>0</v>
      </c>
      <c r="HP255" s="542">
        <f t="shared" si="2839"/>
        <v>0</v>
      </c>
      <c r="HQ255" s="321">
        <f t="shared" si="2840"/>
        <v>0</v>
      </c>
      <c r="HR255" s="547">
        <f t="shared" si="2841"/>
        <v>4.9105748374048287E-3</v>
      </c>
      <c r="HS255" s="547">
        <f t="shared" si="2842"/>
        <v>1.636858279134943E-2</v>
      </c>
      <c r="HT255" s="547">
        <f t="shared" si="2843"/>
        <v>0</v>
      </c>
      <c r="HU255" s="547">
        <f t="shared" si="2844"/>
        <v>0</v>
      </c>
      <c r="HV255" s="931">
        <f t="shared" si="2845"/>
        <v>0</v>
      </c>
      <c r="HW255" s="931">
        <f t="shared" si="2846"/>
        <v>3.273716558269886E-4</v>
      </c>
      <c r="HX255" s="931">
        <f t="shared" si="2847"/>
        <v>0</v>
      </c>
      <c r="HY255" s="931">
        <f t="shared" si="2848"/>
        <v>0</v>
      </c>
      <c r="HZ255" s="931">
        <f t="shared" si="2849"/>
        <v>0</v>
      </c>
      <c r="IA255" s="931">
        <f t="shared" si="2850"/>
        <v>0</v>
      </c>
      <c r="IB255" s="931">
        <f t="shared" si="2851"/>
        <v>0</v>
      </c>
      <c r="IC255" s="931">
        <f t="shared" si="2852"/>
        <v>0</v>
      </c>
      <c r="ID255" s="1226">
        <f t="shared" si="2853"/>
        <v>0</v>
      </c>
      <c r="IE255" s="1226">
        <f t="shared" si="2854"/>
        <v>0</v>
      </c>
      <c r="IF255" s="1226">
        <f t="shared" si="2855"/>
        <v>0</v>
      </c>
      <c r="IG255" s="1226">
        <f t="shared" si="2856"/>
        <v>0</v>
      </c>
      <c r="IH255" s="1226">
        <f t="shared" si="2857"/>
        <v>0</v>
      </c>
      <c r="II255" s="1226">
        <f t="shared" si="2858"/>
        <v>0</v>
      </c>
      <c r="IJ255" s="1226">
        <f t="shared" si="2859"/>
        <v>0</v>
      </c>
      <c r="IK255" s="1226">
        <f t="shared" si="2860"/>
        <v>0</v>
      </c>
      <c r="IL255" s="1226">
        <f t="shared" si="2861"/>
        <v>0</v>
      </c>
      <c r="IM255" s="1226">
        <f t="shared" si="2862"/>
        <v>0</v>
      </c>
      <c r="IN255" s="1226">
        <f t="shared" si="2863"/>
        <v>0</v>
      </c>
      <c r="IO255" s="1226">
        <f t="shared" si="2864"/>
        <v>0</v>
      </c>
      <c r="IP255" s="1226">
        <f t="shared" si="2865"/>
        <v>0</v>
      </c>
      <c r="IQ255" s="1226">
        <f t="shared" si="2866"/>
        <v>0</v>
      </c>
      <c r="IR255" s="902"/>
      <c r="IS255" s="902"/>
      <c r="IT255" s="902"/>
      <c r="IU255" s="902"/>
      <c r="IV255" s="902"/>
      <c r="IW255" s="902"/>
      <c r="IX255" s="902"/>
      <c r="IY255" s="902"/>
      <c r="IZ255" s="1365"/>
      <c r="JA255" s="1231">
        <f t="shared" ref="JA255:KQ255" si="2872">SUM(BW255*$DP$15)</f>
        <v>0</v>
      </c>
      <c r="JB255" s="1231">
        <f t="shared" si="2872"/>
        <v>46.9</v>
      </c>
      <c r="JC255" s="1231">
        <f t="shared" si="2872"/>
        <v>0</v>
      </c>
      <c r="JD255" s="942">
        <f t="shared" si="2872"/>
        <v>0</v>
      </c>
      <c r="JE255" s="942">
        <f t="shared" si="2872"/>
        <v>0</v>
      </c>
      <c r="JF255" s="943">
        <f t="shared" si="2872"/>
        <v>0</v>
      </c>
      <c r="JG255" s="944">
        <f t="shared" si="2872"/>
        <v>0</v>
      </c>
      <c r="JH255" s="944">
        <f t="shared" si="2872"/>
        <v>0</v>
      </c>
      <c r="JI255" s="944">
        <f t="shared" si="2872"/>
        <v>0</v>
      </c>
      <c r="JJ255" s="944">
        <f t="shared" si="2872"/>
        <v>0</v>
      </c>
      <c r="JK255" s="944">
        <f t="shared" si="2872"/>
        <v>0</v>
      </c>
      <c r="JL255" s="944">
        <f t="shared" si="2872"/>
        <v>0</v>
      </c>
      <c r="JM255" s="944">
        <f t="shared" si="2872"/>
        <v>0</v>
      </c>
      <c r="JN255" s="944">
        <f t="shared" si="2872"/>
        <v>0</v>
      </c>
      <c r="JO255" s="1231">
        <f t="shared" si="2872"/>
        <v>0</v>
      </c>
      <c r="JP255" s="942">
        <f t="shared" si="2872"/>
        <v>0</v>
      </c>
      <c r="JQ255" s="943">
        <f t="shared" si="2872"/>
        <v>0</v>
      </c>
      <c r="JR255" s="944">
        <f t="shared" si="2872"/>
        <v>70.349999999999994</v>
      </c>
      <c r="JS255" s="944">
        <f t="shared" si="2872"/>
        <v>234.5</v>
      </c>
      <c r="JT255" s="944">
        <f t="shared" si="2872"/>
        <v>0</v>
      </c>
      <c r="JU255" s="944">
        <f t="shared" si="2872"/>
        <v>0</v>
      </c>
      <c r="JV255" s="945">
        <f t="shared" si="2872"/>
        <v>0</v>
      </c>
      <c r="JW255" s="945">
        <f t="shared" si="2872"/>
        <v>4.6900000000000004</v>
      </c>
      <c r="JX255" s="945">
        <f t="shared" si="2872"/>
        <v>0</v>
      </c>
      <c r="JY255" s="945">
        <f t="shared" si="2872"/>
        <v>0</v>
      </c>
      <c r="JZ255" s="945">
        <f t="shared" si="2872"/>
        <v>0</v>
      </c>
      <c r="KA255" s="945">
        <f t="shared" si="2872"/>
        <v>0</v>
      </c>
      <c r="KB255" s="945">
        <f t="shared" si="2872"/>
        <v>0</v>
      </c>
      <c r="KC255" s="945">
        <f t="shared" si="2872"/>
        <v>0</v>
      </c>
      <c r="KD255" s="946">
        <f t="shared" si="2872"/>
        <v>0</v>
      </c>
      <c r="KE255" s="946">
        <f t="shared" si="2872"/>
        <v>0</v>
      </c>
      <c r="KF255" s="946">
        <f t="shared" si="2872"/>
        <v>0</v>
      </c>
      <c r="KG255" s="946">
        <f t="shared" si="2872"/>
        <v>0</v>
      </c>
      <c r="KH255" s="946">
        <f t="shared" si="2872"/>
        <v>0</v>
      </c>
      <c r="KI255" s="946">
        <f t="shared" si="2872"/>
        <v>0</v>
      </c>
      <c r="KJ255" s="946">
        <f t="shared" si="2872"/>
        <v>0</v>
      </c>
      <c r="KK255" s="946">
        <f t="shared" si="2872"/>
        <v>0</v>
      </c>
      <c r="KL255" s="946">
        <f t="shared" si="2872"/>
        <v>0</v>
      </c>
      <c r="KM255" s="946">
        <f t="shared" si="2872"/>
        <v>0</v>
      </c>
      <c r="KN255" s="946">
        <f t="shared" si="2872"/>
        <v>0</v>
      </c>
      <c r="KO255" s="946">
        <f t="shared" si="2872"/>
        <v>0</v>
      </c>
      <c r="KP255" s="946">
        <f t="shared" si="2872"/>
        <v>0</v>
      </c>
      <c r="KQ255" s="946">
        <f t="shared" si="2872"/>
        <v>0</v>
      </c>
      <c r="KR255" s="898"/>
      <c r="KS255" s="898"/>
      <c r="KT255" s="898"/>
      <c r="KU255" s="898"/>
      <c r="KV255" s="898"/>
      <c r="KW255" s="898"/>
      <c r="KX255" s="898"/>
      <c r="KY255" s="898"/>
      <c r="KZ255" s="1363"/>
      <c r="LA255" s="1217">
        <f t="shared" ref="LA255:MM255" si="2873">SUM(JA255/$DO$15)</f>
        <v>0</v>
      </c>
      <c r="LB255" s="1217">
        <f t="shared" si="2873"/>
        <v>12.391017173051518</v>
      </c>
      <c r="LC255" s="1217">
        <f t="shared" si="2873"/>
        <v>0</v>
      </c>
      <c r="LD255" s="545">
        <f t="shared" si="2873"/>
        <v>0</v>
      </c>
      <c r="LE255" s="545">
        <f t="shared" si="2873"/>
        <v>0</v>
      </c>
      <c r="LF255" s="329">
        <f t="shared" si="2873"/>
        <v>0</v>
      </c>
      <c r="LG255" s="550">
        <f t="shared" si="2873"/>
        <v>0</v>
      </c>
      <c r="LH255" s="550">
        <f t="shared" si="2873"/>
        <v>0</v>
      </c>
      <c r="LI255" s="550">
        <f t="shared" si="2873"/>
        <v>0</v>
      </c>
      <c r="LJ255" s="550">
        <f t="shared" si="2873"/>
        <v>0</v>
      </c>
      <c r="LK255" s="550">
        <f t="shared" si="2873"/>
        <v>0</v>
      </c>
      <c r="LL255" s="550">
        <f t="shared" si="2873"/>
        <v>0</v>
      </c>
      <c r="LM255" s="550">
        <f t="shared" si="2873"/>
        <v>0</v>
      </c>
      <c r="LN255" s="550">
        <f t="shared" si="2873"/>
        <v>0</v>
      </c>
      <c r="LO255" s="1217">
        <f t="shared" si="2873"/>
        <v>0</v>
      </c>
      <c r="LP255" s="1217">
        <f t="shared" si="2873"/>
        <v>0</v>
      </c>
      <c r="LQ255" s="1217">
        <f t="shared" si="2873"/>
        <v>0</v>
      </c>
      <c r="LR255" s="550">
        <f t="shared" si="2873"/>
        <v>18.586525759577277</v>
      </c>
      <c r="LS255" s="550">
        <f t="shared" si="2873"/>
        <v>61.955085865257594</v>
      </c>
      <c r="LT255" s="550">
        <f t="shared" si="2873"/>
        <v>0</v>
      </c>
      <c r="LU255" s="550">
        <f t="shared" si="2873"/>
        <v>0</v>
      </c>
      <c r="LV255" s="932">
        <f t="shared" si="2873"/>
        <v>0</v>
      </c>
      <c r="LW255" s="932">
        <f t="shared" si="2873"/>
        <v>1.239101717305152</v>
      </c>
      <c r="LX255" s="932">
        <f t="shared" si="2873"/>
        <v>0</v>
      </c>
      <c r="LY255" s="932">
        <f t="shared" si="2873"/>
        <v>0</v>
      </c>
      <c r="LZ255" s="932">
        <f t="shared" si="2873"/>
        <v>0</v>
      </c>
      <c r="MA255" s="932">
        <f t="shared" si="2873"/>
        <v>0</v>
      </c>
      <c r="MB255" s="932">
        <f t="shared" si="2873"/>
        <v>0</v>
      </c>
      <c r="MC255" s="932">
        <f t="shared" si="2873"/>
        <v>0</v>
      </c>
      <c r="MD255" s="932">
        <f t="shared" si="2873"/>
        <v>0</v>
      </c>
      <c r="ME255" s="327">
        <f t="shared" si="2873"/>
        <v>0</v>
      </c>
      <c r="MF255" s="327">
        <f t="shared" si="2873"/>
        <v>0</v>
      </c>
      <c r="MG255" s="327">
        <f t="shared" si="2873"/>
        <v>0</v>
      </c>
      <c r="MH255" s="327">
        <f t="shared" si="2873"/>
        <v>0</v>
      </c>
      <c r="MI255" s="327">
        <f t="shared" si="2873"/>
        <v>0</v>
      </c>
      <c r="MJ255" s="327">
        <f t="shared" si="2873"/>
        <v>0</v>
      </c>
      <c r="MK255" s="327">
        <f t="shared" si="2873"/>
        <v>0</v>
      </c>
      <c r="ML255" s="327">
        <f t="shared" si="2873"/>
        <v>0</v>
      </c>
      <c r="MM255" s="327">
        <f t="shared" si="2873"/>
        <v>0</v>
      </c>
      <c r="MN255" s="327">
        <f t="shared" ref="MN255:MP255" si="2874">SUM(KN255/$DO$15)</f>
        <v>0</v>
      </c>
      <c r="MO255" s="327">
        <f t="shared" si="2874"/>
        <v>0</v>
      </c>
      <c r="MP255" s="327">
        <f t="shared" si="2874"/>
        <v>0</v>
      </c>
      <c r="MQ255" s="327">
        <f>SUM(KQ255/$DO$15)</f>
        <v>0</v>
      </c>
    </row>
    <row r="256" spans="1:355" s="317" customFormat="1" ht="15" hidden="1" customHeight="1" outlineLevel="1" thickTop="1" thickBot="1" x14ac:dyDescent="0.3">
      <c r="A256" s="380"/>
      <c r="B256" s="1928" t="str">
        <f>$B$36</f>
        <v>Full Light</v>
      </c>
      <c r="C256" s="1924"/>
      <c r="D256" s="653">
        <v>1</v>
      </c>
      <c r="E256" s="836"/>
      <c r="F256" s="319"/>
      <c r="G256" s="1928"/>
      <c r="H256" s="1924"/>
      <c r="I256" s="788"/>
      <c r="J256" s="836"/>
      <c r="K256" s="319"/>
      <c r="L256" s="789"/>
      <c r="M256" s="837">
        <f>((E250*L256)/1)*(D256)</f>
        <v>0</v>
      </c>
      <c r="N256" s="784">
        <f>IF($BI$6="ON",$BR14*$L256,IF($BI$6="OFF",#REF!*$L256))</f>
        <v>0</v>
      </c>
      <c r="O256" s="1534"/>
      <c r="P256" s="789">
        <v>1</v>
      </c>
      <c r="Q256" s="837">
        <f>((E250*P256)/1)*(D256)</f>
        <v>25</v>
      </c>
      <c r="R256" s="784">
        <f t="shared" si="2757"/>
        <v>82.497657268401113</v>
      </c>
      <c r="S256" s="1534"/>
      <c r="T256" s="789">
        <v>2.7</v>
      </c>
      <c r="U256" s="837">
        <f>((E250*T256)/1)*(D256)</f>
        <v>67.5</v>
      </c>
      <c r="V256" s="784">
        <f t="shared" si="2758"/>
        <v>140.96580753129311</v>
      </c>
      <c r="W256" s="1534"/>
      <c r="X256" s="789">
        <v>2.2999999999999998</v>
      </c>
      <c r="Y256" s="837">
        <f>((E250*X256)/1)*(D256)</f>
        <v>57.499999999999993</v>
      </c>
      <c r="Z256" s="784">
        <f t="shared" si="2759"/>
        <v>76.516166680336227</v>
      </c>
      <c r="AA256" s="1534"/>
      <c r="AB256" s="789">
        <v>2.7</v>
      </c>
      <c r="AC256" s="837">
        <f>((E250*AB256)/1)*(D256)</f>
        <v>67.5</v>
      </c>
      <c r="AD256" s="784">
        <f t="shared" si="2760"/>
        <v>112.04245355632763</v>
      </c>
      <c r="AE256" s="1534"/>
      <c r="AF256" s="789"/>
      <c r="AG256" s="837">
        <f>((E250*AF256)/1)*(D256)</f>
        <v>0</v>
      </c>
      <c r="AH256" s="784">
        <f t="shared" si="2761"/>
        <v>0</v>
      </c>
      <c r="AI256" s="1534"/>
      <c r="AJ256" s="789">
        <v>1</v>
      </c>
      <c r="AK256" s="837">
        <f>((E250*AJ256)/1)*(D256)</f>
        <v>25</v>
      </c>
      <c r="AL256" s="784">
        <f t="shared" si="2762"/>
        <v>11.434613095470732</v>
      </c>
      <c r="AM256" s="1534"/>
      <c r="AN256" s="789"/>
      <c r="AO256" s="838">
        <f>((E250*AN256)/1)*(D256)</f>
        <v>0</v>
      </c>
      <c r="AP256" s="784">
        <f t="shared" si="2763"/>
        <v>0</v>
      </c>
      <c r="AQ256" s="1534"/>
      <c r="AR256" s="789"/>
      <c r="AS256" s="837">
        <f>((E250*AR256)/1)*(D256)</f>
        <v>0</v>
      </c>
      <c r="AT256" s="784">
        <f t="shared" si="2764"/>
        <v>0</v>
      </c>
      <c r="AU256" s="1534"/>
      <c r="AV256" s="789">
        <v>4</v>
      </c>
      <c r="AW256" s="837">
        <f>((E250*AV256)/1)*(D256)</f>
        <v>100</v>
      </c>
      <c r="AX256" s="784">
        <f t="shared" si="2765"/>
        <v>131.73894504009095</v>
      </c>
      <c r="AY256" s="1534"/>
      <c r="AZ256" s="789"/>
      <c r="BA256" s="837">
        <f>((E250*AZ256)/1)*(D256)</f>
        <v>0</v>
      </c>
      <c r="BB256" s="784">
        <f t="shared" si="2766"/>
        <v>0</v>
      </c>
      <c r="BC256" s="649"/>
      <c r="BD256" s="840"/>
      <c r="BE256" s="837">
        <f>((E250*BD256)/1)*(D256)</f>
        <v>0</v>
      </c>
      <c r="BF256" s="319"/>
      <c r="BG256" s="880">
        <f t="shared" si="2767"/>
        <v>1.1103912863438394</v>
      </c>
      <c r="BH256" s="881">
        <f t="shared" si="2768"/>
        <v>1.1212677830413296</v>
      </c>
      <c r="BI256" s="786">
        <f t="shared" si="2769"/>
        <v>560.63389152066475</v>
      </c>
      <c r="BJ256" s="792"/>
      <c r="BK256" s="786">
        <f t="shared" si="2770"/>
        <v>784.88744812893071</v>
      </c>
      <c r="BL256" s="1948" t="s">
        <v>1364</v>
      </c>
      <c r="BM256" s="1949"/>
      <c r="BN256" s="1950"/>
      <c r="BO256" s="1580"/>
      <c r="BP256" s="1580"/>
      <c r="BQ256" s="1484"/>
      <c r="BR256" s="734">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140.96580753129317</v>
      </c>
      <c r="BS256" s="692">
        <f t="shared" si="2779"/>
        <v>96.95909955344132</v>
      </c>
      <c r="BT256" s="693">
        <f>T251</f>
        <v>2.7</v>
      </c>
      <c r="BU256" s="1146" t="str">
        <f>$BU$16</f>
        <v>GH FloraMicro</v>
      </c>
      <c r="BV256" s="1156" t="str">
        <f>$BV$16</f>
        <v>Micro</v>
      </c>
      <c r="BW256" s="1239">
        <f>BW$16</f>
        <v>3.0000000000000001E-3</v>
      </c>
      <c r="BX256" s="1239">
        <f t="shared" ref="BX256:DM256" si="2875">BX$16</f>
        <v>4.7E-2</v>
      </c>
      <c r="BY256" s="1239">
        <f t="shared" si="2875"/>
        <v>0</v>
      </c>
      <c r="BZ256" s="1240">
        <f t="shared" si="2875"/>
        <v>0</v>
      </c>
      <c r="CA256" s="1240">
        <f t="shared" si="2875"/>
        <v>0</v>
      </c>
      <c r="CB256" s="1241">
        <f t="shared" si="2875"/>
        <v>0.01</v>
      </c>
      <c r="CC256" s="1242">
        <f t="shared" si="2875"/>
        <v>0</v>
      </c>
      <c r="CD256" s="1242">
        <f t="shared" si="2875"/>
        <v>0</v>
      </c>
      <c r="CE256" s="1242">
        <f t="shared" si="2875"/>
        <v>0</v>
      </c>
      <c r="CF256" s="1242">
        <f t="shared" si="2875"/>
        <v>0</v>
      </c>
      <c r="CG256" s="1242">
        <f t="shared" si="2875"/>
        <v>0</v>
      </c>
      <c r="CH256" s="1242">
        <f t="shared" si="2875"/>
        <v>0</v>
      </c>
      <c r="CI256" s="1242">
        <f t="shared" si="2875"/>
        <v>0</v>
      </c>
      <c r="CJ256" s="1242">
        <f t="shared" si="2875"/>
        <v>0</v>
      </c>
      <c r="CK256" s="1239">
        <f t="shared" si="2875"/>
        <v>0</v>
      </c>
      <c r="CL256" s="1240">
        <f t="shared" si="2875"/>
        <v>0</v>
      </c>
      <c r="CM256" s="1241">
        <f t="shared" si="2875"/>
        <v>0</v>
      </c>
      <c r="CN256" s="1242">
        <f t="shared" si="2875"/>
        <v>0</v>
      </c>
      <c r="CO256" s="1242">
        <f t="shared" si="2875"/>
        <v>0.05</v>
      </c>
      <c r="CP256" s="1242">
        <f t="shared" si="2875"/>
        <v>0</v>
      </c>
      <c r="CQ256" s="1242">
        <f t="shared" si="2875"/>
        <v>0</v>
      </c>
      <c r="CR256" s="1243">
        <f t="shared" si="2875"/>
        <v>5.0000000000000004E-6</v>
      </c>
      <c r="CS256" s="1243">
        <f t="shared" si="2875"/>
        <v>1E-3</v>
      </c>
      <c r="CT256" s="1243">
        <f t="shared" si="2875"/>
        <v>5.0000000000000001E-4</v>
      </c>
      <c r="CU256" s="1243">
        <f t="shared" si="2875"/>
        <v>7.9999999999999996E-6</v>
      </c>
      <c r="CV256" s="1243">
        <f t="shared" si="2875"/>
        <v>1.4999999999999999E-4</v>
      </c>
      <c r="CW256" s="1243">
        <f t="shared" si="2875"/>
        <v>1E-4</v>
      </c>
      <c r="CX256" s="1243">
        <f t="shared" si="2875"/>
        <v>1E-4</v>
      </c>
      <c r="CY256" s="1243">
        <f t="shared" si="2875"/>
        <v>0</v>
      </c>
      <c r="CZ256" s="1244">
        <f t="shared" si="2875"/>
        <v>0</v>
      </c>
      <c r="DA256" s="1244">
        <f t="shared" si="2875"/>
        <v>0</v>
      </c>
      <c r="DB256" s="1244">
        <f t="shared" si="2875"/>
        <v>0</v>
      </c>
      <c r="DC256" s="1244">
        <f t="shared" si="2875"/>
        <v>0</v>
      </c>
      <c r="DD256" s="1244">
        <f t="shared" si="2875"/>
        <v>0</v>
      </c>
      <c r="DE256" s="1244">
        <f t="shared" si="2875"/>
        <v>0</v>
      </c>
      <c r="DF256" s="1244">
        <f t="shared" si="2875"/>
        <v>0</v>
      </c>
      <c r="DG256" s="1244">
        <f t="shared" si="2875"/>
        <v>0</v>
      </c>
      <c r="DH256" s="1244">
        <f t="shared" si="2875"/>
        <v>0</v>
      </c>
      <c r="DI256" s="1244">
        <f t="shared" si="2875"/>
        <v>0</v>
      </c>
      <c r="DJ256" s="1244">
        <f t="shared" si="2875"/>
        <v>0</v>
      </c>
      <c r="DK256" s="1244">
        <f t="shared" si="2875"/>
        <v>0</v>
      </c>
      <c r="DL256" s="1244">
        <f t="shared" si="2875"/>
        <v>0</v>
      </c>
      <c r="DM256" s="1244">
        <f t="shared" si="2875"/>
        <v>0</v>
      </c>
      <c r="DN256" s="933"/>
      <c r="DT256" s="739"/>
      <c r="EM256" s="898"/>
      <c r="EN256" s="898"/>
      <c r="EO256" s="898"/>
      <c r="EP256" s="898"/>
      <c r="EQ256" s="898"/>
      <c r="ER256" s="898"/>
      <c r="ES256" s="898"/>
      <c r="ET256" s="898"/>
      <c r="EU256" s="898"/>
      <c r="EV256" s="898"/>
      <c r="EW256" s="898"/>
      <c r="EX256" s="898"/>
      <c r="EY256" s="898"/>
      <c r="EZ256" s="1348" t="str">
        <f t="shared" si="2781"/>
        <v>GH FloraMicro</v>
      </c>
      <c r="FA256" s="1224">
        <f t="shared" si="2782"/>
        <v>8.1000000000000013E-3</v>
      </c>
      <c r="FB256" s="1224">
        <f t="shared" si="2783"/>
        <v>0.12690000000000001</v>
      </c>
      <c r="FC256" s="1224">
        <f t="shared" si="2784"/>
        <v>0</v>
      </c>
      <c r="FD256" s="544">
        <f t="shared" si="2785"/>
        <v>0</v>
      </c>
      <c r="FE256" s="544">
        <f t="shared" si="2786"/>
        <v>0</v>
      </c>
      <c r="FF256" s="324">
        <f t="shared" si="2787"/>
        <v>2.2412700000000001E-2</v>
      </c>
      <c r="FG256" s="549">
        <f t="shared" si="2788"/>
        <v>0</v>
      </c>
      <c r="FH256" s="549">
        <f t="shared" si="2789"/>
        <v>0</v>
      </c>
      <c r="FI256" s="549">
        <f t="shared" si="2790"/>
        <v>0</v>
      </c>
      <c r="FJ256" s="549">
        <f t="shared" si="2791"/>
        <v>0</v>
      </c>
      <c r="FK256" s="549">
        <f t="shared" si="2792"/>
        <v>0</v>
      </c>
      <c r="FL256" s="549">
        <f t="shared" si="2793"/>
        <v>0</v>
      </c>
      <c r="FM256" s="549">
        <f t="shared" si="2794"/>
        <v>0</v>
      </c>
      <c r="FN256" s="549">
        <f t="shared" si="2795"/>
        <v>0</v>
      </c>
      <c r="FO256" s="1203">
        <f t="shared" si="2796"/>
        <v>0.13500000000000001</v>
      </c>
      <c r="FP256" s="544">
        <f t="shared" si="2797"/>
        <v>0</v>
      </c>
      <c r="FQ256" s="324">
        <f t="shared" si="2798"/>
        <v>2.2412700000000001E-2</v>
      </c>
      <c r="FR256" s="548">
        <f t="shared" si="2799"/>
        <v>0</v>
      </c>
      <c r="FS256" s="548">
        <f t="shared" si="2800"/>
        <v>0.13500000000000001</v>
      </c>
      <c r="FT256" s="548">
        <f t="shared" si="2871"/>
        <v>0</v>
      </c>
      <c r="FU256" s="548">
        <f t="shared" si="2801"/>
        <v>0</v>
      </c>
      <c r="FV256" s="928">
        <f t="shared" si="2802"/>
        <v>1.3500000000000001E-5</v>
      </c>
      <c r="FW256" s="928">
        <f t="shared" si="2803"/>
        <v>2.7000000000000001E-3</v>
      </c>
      <c r="FX256" s="928">
        <f t="shared" si="2804"/>
        <v>1.3500000000000001E-3</v>
      </c>
      <c r="FY256" s="928">
        <f t="shared" si="2805"/>
        <v>2.16E-5</v>
      </c>
      <c r="FZ256" s="928">
        <f t="shared" si="2806"/>
        <v>4.0499999999999998E-4</v>
      </c>
      <c r="GA256" s="928">
        <f t="shared" si="2807"/>
        <v>2.7000000000000006E-4</v>
      </c>
      <c r="GB256" s="928">
        <f t="shared" si="2808"/>
        <v>2.7000000000000006E-4</v>
      </c>
      <c r="GC256" s="928">
        <f t="shared" si="2809"/>
        <v>0</v>
      </c>
      <c r="GD256" s="326">
        <f t="shared" si="2810"/>
        <v>0</v>
      </c>
      <c r="GE256" s="326">
        <f t="shared" si="2811"/>
        <v>0</v>
      </c>
      <c r="GF256" s="326">
        <f t="shared" si="2812"/>
        <v>0</v>
      </c>
      <c r="GG256" s="326">
        <f t="shared" si="2813"/>
        <v>0</v>
      </c>
      <c r="GH256" s="326">
        <f t="shared" si="2814"/>
        <v>0</v>
      </c>
      <c r="GI256" s="326">
        <f t="shared" si="2815"/>
        <v>0</v>
      </c>
      <c r="GJ256" s="326">
        <f t="shared" si="2816"/>
        <v>0</v>
      </c>
      <c r="GK256" s="326">
        <f t="shared" si="2817"/>
        <v>0</v>
      </c>
      <c r="GL256" s="326">
        <f t="shared" si="2818"/>
        <v>0</v>
      </c>
      <c r="GM256" s="326">
        <f t="shared" si="2819"/>
        <v>0</v>
      </c>
      <c r="GN256" s="326">
        <f t="shared" si="2820"/>
        <v>0</v>
      </c>
      <c r="GO256" s="326">
        <f t="shared" si="2821"/>
        <v>0</v>
      </c>
      <c r="GP256" s="326">
        <f t="shared" si="2822"/>
        <v>0</v>
      </c>
      <c r="GQ256" s="326">
        <f t="shared" si="2823"/>
        <v>0</v>
      </c>
      <c r="GR256" s="899"/>
      <c r="GS256" s="899"/>
      <c r="GT256" s="899"/>
      <c r="GU256" s="899"/>
      <c r="GV256" s="899"/>
      <c r="GW256" s="899"/>
      <c r="GX256" s="899"/>
      <c r="GY256" s="899"/>
      <c r="GZ256" s="1374"/>
      <c r="HA256" s="1225">
        <f t="shared" si="2824"/>
        <v>2.6404024786711084E-3</v>
      </c>
      <c r="HB256" s="1225">
        <f t="shared" si="2825"/>
        <v>4.1366305499180696E-2</v>
      </c>
      <c r="HC256" s="1225">
        <f t="shared" si="2826"/>
        <v>0</v>
      </c>
      <c r="HD256" s="542">
        <f t="shared" si="2827"/>
        <v>0</v>
      </c>
      <c r="HE256" s="542">
        <f t="shared" si="2828"/>
        <v>0</v>
      </c>
      <c r="HF256" s="321">
        <f t="shared" si="2829"/>
        <v>7.3059936584829576E-3</v>
      </c>
      <c r="HG256" s="547">
        <f t="shared" si="2830"/>
        <v>0</v>
      </c>
      <c r="HH256" s="547">
        <f t="shared" si="2831"/>
        <v>0</v>
      </c>
      <c r="HI256" s="547">
        <f t="shared" si="2832"/>
        <v>0</v>
      </c>
      <c r="HJ256" s="547">
        <f t="shared" si="2833"/>
        <v>0</v>
      </c>
      <c r="HK256" s="547">
        <f t="shared" si="2834"/>
        <v>0</v>
      </c>
      <c r="HL256" s="547">
        <f t="shared" si="2835"/>
        <v>0</v>
      </c>
      <c r="HM256" s="547">
        <f t="shared" si="2836"/>
        <v>0</v>
      </c>
      <c r="HN256" s="547">
        <f t="shared" si="2837"/>
        <v>0</v>
      </c>
      <c r="HO256" s="1225">
        <f t="shared" si="2838"/>
        <v>0</v>
      </c>
      <c r="HP256" s="542">
        <f t="shared" si="2839"/>
        <v>0</v>
      </c>
      <c r="HQ256" s="321">
        <f t="shared" si="2840"/>
        <v>0</v>
      </c>
      <c r="HR256" s="547">
        <f t="shared" si="2841"/>
        <v>0</v>
      </c>
      <c r="HS256" s="547">
        <f t="shared" si="2842"/>
        <v>4.4006707977851806E-2</v>
      </c>
      <c r="HT256" s="547">
        <f t="shared" si="2843"/>
        <v>0</v>
      </c>
      <c r="HU256" s="547">
        <f t="shared" si="2844"/>
        <v>0</v>
      </c>
      <c r="HV256" s="931">
        <f t="shared" si="2845"/>
        <v>4.4006707977851817E-6</v>
      </c>
      <c r="HW256" s="931">
        <f t="shared" si="2846"/>
        <v>8.8013415955703607E-4</v>
      </c>
      <c r="HX256" s="931">
        <f t="shared" si="2847"/>
        <v>4.4006707977851803E-4</v>
      </c>
      <c r="HY256" s="931">
        <f t="shared" si="2848"/>
        <v>7.0410732764562885E-6</v>
      </c>
      <c r="HZ256" s="931">
        <f t="shared" si="2849"/>
        <v>1.3202012393355539E-4</v>
      </c>
      <c r="IA256" s="931">
        <f t="shared" si="2850"/>
        <v>8.8013415955703609E-5</v>
      </c>
      <c r="IB256" s="931">
        <f t="shared" si="2851"/>
        <v>8.8013415955703609E-5</v>
      </c>
      <c r="IC256" s="931">
        <f t="shared" si="2852"/>
        <v>0</v>
      </c>
      <c r="ID256" s="1226">
        <f t="shared" si="2853"/>
        <v>0</v>
      </c>
      <c r="IE256" s="1226">
        <f t="shared" si="2854"/>
        <v>0</v>
      </c>
      <c r="IF256" s="1226">
        <f t="shared" si="2855"/>
        <v>0</v>
      </c>
      <c r="IG256" s="1226">
        <f t="shared" si="2856"/>
        <v>0</v>
      </c>
      <c r="IH256" s="1226">
        <f t="shared" si="2857"/>
        <v>0</v>
      </c>
      <c r="II256" s="1226">
        <f t="shared" si="2858"/>
        <v>0</v>
      </c>
      <c r="IJ256" s="1226">
        <f t="shared" si="2859"/>
        <v>0</v>
      </c>
      <c r="IK256" s="1226">
        <f t="shared" si="2860"/>
        <v>0</v>
      </c>
      <c r="IL256" s="1226">
        <f t="shared" si="2861"/>
        <v>0</v>
      </c>
      <c r="IM256" s="1226">
        <f t="shared" si="2862"/>
        <v>0</v>
      </c>
      <c r="IN256" s="1226">
        <f t="shared" si="2863"/>
        <v>0</v>
      </c>
      <c r="IO256" s="1226">
        <f t="shared" si="2864"/>
        <v>0</v>
      </c>
      <c r="IP256" s="1226">
        <f t="shared" si="2865"/>
        <v>0</v>
      </c>
      <c r="IQ256" s="1226">
        <f t="shared" si="2866"/>
        <v>0</v>
      </c>
      <c r="IR256" s="902"/>
      <c r="IS256" s="902"/>
      <c r="IT256" s="902"/>
      <c r="IU256" s="902"/>
      <c r="IV256" s="902"/>
      <c r="IW256" s="902"/>
      <c r="IX256" s="902"/>
      <c r="IY256" s="902"/>
      <c r="IZ256" s="1365"/>
      <c r="JA256" s="1231">
        <f t="shared" ref="JA256:KQ256" si="2876">SUM(BW256*$DP$16)</f>
        <v>14.01</v>
      </c>
      <c r="JB256" s="1231">
        <f t="shared" si="2876"/>
        <v>219.49</v>
      </c>
      <c r="JC256" s="1231">
        <f t="shared" si="2876"/>
        <v>0</v>
      </c>
      <c r="JD256" s="942">
        <f t="shared" si="2876"/>
        <v>0</v>
      </c>
      <c r="JE256" s="942">
        <f t="shared" si="2876"/>
        <v>0</v>
      </c>
      <c r="JF256" s="943">
        <f t="shared" si="2876"/>
        <v>46.7</v>
      </c>
      <c r="JG256" s="944">
        <f t="shared" si="2876"/>
        <v>0</v>
      </c>
      <c r="JH256" s="944">
        <f t="shared" si="2876"/>
        <v>0</v>
      </c>
      <c r="JI256" s="944">
        <f t="shared" si="2876"/>
        <v>0</v>
      </c>
      <c r="JJ256" s="944">
        <f t="shared" si="2876"/>
        <v>0</v>
      </c>
      <c r="JK256" s="944">
        <f t="shared" si="2876"/>
        <v>0</v>
      </c>
      <c r="JL256" s="944">
        <f t="shared" si="2876"/>
        <v>0</v>
      </c>
      <c r="JM256" s="944">
        <f t="shared" si="2876"/>
        <v>0</v>
      </c>
      <c r="JN256" s="944">
        <f t="shared" si="2876"/>
        <v>0</v>
      </c>
      <c r="JO256" s="1231">
        <f t="shared" si="2876"/>
        <v>0</v>
      </c>
      <c r="JP256" s="942">
        <f t="shared" si="2876"/>
        <v>0</v>
      </c>
      <c r="JQ256" s="943">
        <f t="shared" si="2876"/>
        <v>0</v>
      </c>
      <c r="JR256" s="944">
        <f t="shared" si="2876"/>
        <v>0</v>
      </c>
      <c r="JS256" s="944">
        <f t="shared" si="2876"/>
        <v>233.5</v>
      </c>
      <c r="JT256" s="944">
        <f t="shared" si="2876"/>
        <v>0</v>
      </c>
      <c r="JU256" s="944">
        <f t="shared" si="2876"/>
        <v>0</v>
      </c>
      <c r="JV256" s="945">
        <f t="shared" si="2876"/>
        <v>2.3350000000000003E-2</v>
      </c>
      <c r="JW256" s="945">
        <f t="shared" si="2876"/>
        <v>4.67</v>
      </c>
      <c r="JX256" s="945">
        <f t="shared" si="2876"/>
        <v>2.335</v>
      </c>
      <c r="JY256" s="945">
        <f t="shared" si="2876"/>
        <v>3.7359999999999997E-2</v>
      </c>
      <c r="JZ256" s="945">
        <f t="shared" si="2876"/>
        <v>0.7004999999999999</v>
      </c>
      <c r="KA256" s="945">
        <f t="shared" si="2876"/>
        <v>0.46700000000000003</v>
      </c>
      <c r="KB256" s="945">
        <f t="shared" si="2876"/>
        <v>0.46700000000000003</v>
      </c>
      <c r="KC256" s="945">
        <f t="shared" si="2876"/>
        <v>0</v>
      </c>
      <c r="KD256" s="946">
        <f t="shared" si="2876"/>
        <v>0</v>
      </c>
      <c r="KE256" s="946">
        <f t="shared" si="2876"/>
        <v>0</v>
      </c>
      <c r="KF256" s="946">
        <f t="shared" si="2876"/>
        <v>0</v>
      </c>
      <c r="KG256" s="946">
        <f t="shared" si="2876"/>
        <v>0</v>
      </c>
      <c r="KH256" s="946">
        <f t="shared" si="2876"/>
        <v>0</v>
      </c>
      <c r="KI256" s="946">
        <f t="shared" si="2876"/>
        <v>0</v>
      </c>
      <c r="KJ256" s="946">
        <f t="shared" si="2876"/>
        <v>0</v>
      </c>
      <c r="KK256" s="946">
        <f t="shared" si="2876"/>
        <v>0</v>
      </c>
      <c r="KL256" s="946">
        <f t="shared" si="2876"/>
        <v>0</v>
      </c>
      <c r="KM256" s="946">
        <f t="shared" si="2876"/>
        <v>0</v>
      </c>
      <c r="KN256" s="946">
        <f t="shared" si="2876"/>
        <v>0</v>
      </c>
      <c r="KO256" s="946">
        <f t="shared" si="2876"/>
        <v>0</v>
      </c>
      <c r="KP256" s="946">
        <f t="shared" si="2876"/>
        <v>0</v>
      </c>
      <c r="KQ256" s="946">
        <f t="shared" si="2876"/>
        <v>0</v>
      </c>
      <c r="KR256" s="898"/>
      <c r="KS256" s="898"/>
      <c r="KT256" s="898"/>
      <c r="KU256" s="898"/>
      <c r="KV256" s="898"/>
      <c r="KW256" s="898"/>
      <c r="KX256" s="898"/>
      <c r="KY256" s="898"/>
      <c r="KZ256" s="1363"/>
      <c r="LA256" s="1217">
        <f t="shared" ref="LA256:MM256" si="2877">SUM(JA256/$DO$16)</f>
        <v>3.7014531043593131</v>
      </c>
      <c r="LB256" s="1217">
        <f t="shared" si="2877"/>
        <v>57.989431968295904</v>
      </c>
      <c r="LC256" s="1217">
        <f t="shared" si="2877"/>
        <v>0</v>
      </c>
      <c r="LD256" s="545">
        <f t="shared" si="2877"/>
        <v>0</v>
      </c>
      <c r="LE256" s="545">
        <f t="shared" si="2877"/>
        <v>0</v>
      </c>
      <c r="LF256" s="329">
        <f t="shared" si="2877"/>
        <v>12.338177014531045</v>
      </c>
      <c r="LG256" s="550">
        <f t="shared" si="2877"/>
        <v>0</v>
      </c>
      <c r="LH256" s="550">
        <f t="shared" si="2877"/>
        <v>0</v>
      </c>
      <c r="LI256" s="550">
        <f t="shared" si="2877"/>
        <v>0</v>
      </c>
      <c r="LJ256" s="550">
        <f t="shared" si="2877"/>
        <v>0</v>
      </c>
      <c r="LK256" s="550">
        <f t="shared" si="2877"/>
        <v>0</v>
      </c>
      <c r="LL256" s="550">
        <f t="shared" si="2877"/>
        <v>0</v>
      </c>
      <c r="LM256" s="550">
        <f t="shared" si="2877"/>
        <v>0</v>
      </c>
      <c r="LN256" s="550">
        <f t="shared" si="2877"/>
        <v>0</v>
      </c>
      <c r="LO256" s="1217">
        <f t="shared" si="2877"/>
        <v>0</v>
      </c>
      <c r="LP256" s="1217">
        <f t="shared" si="2877"/>
        <v>0</v>
      </c>
      <c r="LQ256" s="1217">
        <f t="shared" si="2877"/>
        <v>0</v>
      </c>
      <c r="LR256" s="550">
        <f t="shared" si="2877"/>
        <v>0</v>
      </c>
      <c r="LS256" s="550">
        <f t="shared" si="2877"/>
        <v>61.690885072655213</v>
      </c>
      <c r="LT256" s="550">
        <f t="shared" si="2877"/>
        <v>0</v>
      </c>
      <c r="LU256" s="550">
        <f t="shared" si="2877"/>
        <v>0</v>
      </c>
      <c r="LV256" s="932">
        <f t="shared" si="2877"/>
        <v>6.1690885072655226E-3</v>
      </c>
      <c r="LW256" s="932">
        <f t="shared" si="2877"/>
        <v>1.2338177014531042</v>
      </c>
      <c r="LX256" s="932">
        <f t="shared" si="2877"/>
        <v>0.6169088507265521</v>
      </c>
      <c r="LY256" s="932">
        <f t="shared" si="2877"/>
        <v>9.8705416116248341E-3</v>
      </c>
      <c r="LZ256" s="932">
        <f t="shared" si="2877"/>
        <v>0.18507265521796562</v>
      </c>
      <c r="MA256" s="932">
        <f t="shared" si="2877"/>
        <v>0.12338177014531043</v>
      </c>
      <c r="MB256" s="932">
        <f t="shared" si="2877"/>
        <v>0.12338177014531043</v>
      </c>
      <c r="MC256" s="932">
        <f t="shared" si="2877"/>
        <v>0</v>
      </c>
      <c r="MD256" s="932">
        <f t="shared" si="2877"/>
        <v>0</v>
      </c>
      <c r="ME256" s="327">
        <f t="shared" si="2877"/>
        <v>0</v>
      </c>
      <c r="MF256" s="327">
        <f t="shared" si="2877"/>
        <v>0</v>
      </c>
      <c r="MG256" s="327">
        <f t="shared" si="2877"/>
        <v>0</v>
      </c>
      <c r="MH256" s="327">
        <f t="shared" si="2877"/>
        <v>0</v>
      </c>
      <c r="MI256" s="327">
        <f t="shared" si="2877"/>
        <v>0</v>
      </c>
      <c r="MJ256" s="327">
        <f t="shared" si="2877"/>
        <v>0</v>
      </c>
      <c r="MK256" s="327">
        <f t="shared" si="2877"/>
        <v>0</v>
      </c>
      <c r="ML256" s="327">
        <f t="shared" si="2877"/>
        <v>0</v>
      </c>
      <c r="MM256" s="327">
        <f t="shared" si="2877"/>
        <v>0</v>
      </c>
      <c r="MN256" s="327">
        <f t="shared" ref="MN256:MP256" si="2878">SUM(KN256/$DO$16)</f>
        <v>0</v>
      </c>
      <c r="MO256" s="327">
        <f t="shared" si="2878"/>
        <v>0</v>
      </c>
      <c r="MP256" s="327">
        <f t="shared" si="2878"/>
        <v>0</v>
      </c>
      <c r="MQ256" s="327">
        <f>SUM(KQ256/$DO$16)</f>
        <v>0</v>
      </c>
    </row>
    <row r="257" spans="1:355" s="317" customFormat="1" ht="15" hidden="1" customHeight="1" outlineLevel="1" thickTop="1" thickBot="1" x14ac:dyDescent="0.3">
      <c r="A257" s="380"/>
      <c r="B257" s="1923" t="str">
        <f>$B$37</f>
        <v>Full Medium</v>
      </c>
      <c r="C257" s="1924"/>
      <c r="D257" s="653">
        <v>1</v>
      </c>
      <c r="E257" s="841"/>
      <c r="F257" s="319"/>
      <c r="G257" s="1923"/>
      <c r="H257" s="1924"/>
      <c r="I257" s="781"/>
      <c r="J257" s="841"/>
      <c r="K257" s="319"/>
      <c r="L257" s="789"/>
      <c r="M257" s="842">
        <f>((E250*L257)/1)*(D257)</f>
        <v>0</v>
      </c>
      <c r="N257" s="784">
        <f>IF($BI$6="ON",$BR14*$L257,IF($BI$6="OFF",#REF!*$L257))</f>
        <v>0</v>
      </c>
      <c r="O257" s="1534"/>
      <c r="P257" s="789">
        <v>1</v>
      </c>
      <c r="Q257" s="842">
        <f>((E250*P257)/1)*(D257)</f>
        <v>25</v>
      </c>
      <c r="R257" s="784">
        <f t="shared" si="2757"/>
        <v>82.497657268401113</v>
      </c>
      <c r="S257" s="1534"/>
      <c r="T257" s="789">
        <v>2.8</v>
      </c>
      <c r="U257" s="842">
        <f>((E250*T257)/1)*(D257)</f>
        <v>70</v>
      </c>
      <c r="V257" s="784">
        <f t="shared" si="2758"/>
        <v>146.18676336578542</v>
      </c>
      <c r="W257" s="1534"/>
      <c r="X257" s="789">
        <v>2.2999999999999998</v>
      </c>
      <c r="Y257" s="842">
        <f>((E250*X257)/1)*(D257)</f>
        <v>57.499999999999993</v>
      </c>
      <c r="Z257" s="784">
        <f t="shared" si="2759"/>
        <v>76.516166680336227</v>
      </c>
      <c r="AA257" s="1534"/>
      <c r="AB257" s="789">
        <v>2.8</v>
      </c>
      <c r="AC257" s="842">
        <f>((E250*AB257)/1)*(D257)</f>
        <v>70</v>
      </c>
      <c r="AD257" s="784">
        <f t="shared" si="2760"/>
        <v>116.19217405841383</v>
      </c>
      <c r="AE257" s="1534"/>
      <c r="AF257" s="789"/>
      <c r="AG257" s="842">
        <f>((E250*AF257)/1)*(D257)</f>
        <v>0</v>
      </c>
      <c r="AH257" s="784">
        <f t="shared" si="2761"/>
        <v>0</v>
      </c>
      <c r="AI257" s="1534"/>
      <c r="AJ257" s="789">
        <v>1.5</v>
      </c>
      <c r="AK257" s="842">
        <f>((E250*AJ257)/1)*(D257)</f>
        <v>37.5</v>
      </c>
      <c r="AL257" s="784">
        <f t="shared" si="2762"/>
        <v>17.151919643206099</v>
      </c>
      <c r="AM257" s="1534"/>
      <c r="AN257" s="789"/>
      <c r="AO257" s="833">
        <f>((E250*AN257)/1)*(D257)</f>
        <v>0</v>
      </c>
      <c r="AP257" s="784">
        <f t="shared" si="2763"/>
        <v>0</v>
      </c>
      <c r="AQ257" s="1534"/>
      <c r="AR257" s="789"/>
      <c r="AS257" s="842">
        <f>((E250*AR257)/1)*(D257)</f>
        <v>0</v>
      </c>
      <c r="AT257" s="784">
        <f t="shared" si="2764"/>
        <v>0</v>
      </c>
      <c r="AU257" s="1534"/>
      <c r="AV257" s="789">
        <v>4</v>
      </c>
      <c r="AW257" s="842">
        <f>((E250*AV257)/1)*(D257)</f>
        <v>100</v>
      </c>
      <c r="AX257" s="784">
        <f t="shared" si="2765"/>
        <v>131.73894504009095</v>
      </c>
      <c r="AY257" s="1534"/>
      <c r="AZ257" s="789"/>
      <c r="BA257" s="842">
        <f>((E250*AZ257)/1)*(D257)</f>
        <v>0</v>
      </c>
      <c r="BB257" s="784">
        <f t="shared" si="2766"/>
        <v>0</v>
      </c>
      <c r="BC257" s="649"/>
      <c r="BD257" s="840"/>
      <c r="BE257" s="842">
        <f>((E250*BD257)/1)*(D257)</f>
        <v>0</v>
      </c>
      <c r="BF257" s="319"/>
      <c r="BG257" s="880">
        <f t="shared" si="2767"/>
        <v>1.1405672521124672</v>
      </c>
      <c r="BH257" s="881">
        <f t="shared" si="2768"/>
        <v>1.1514437488099574</v>
      </c>
      <c r="BI257" s="786">
        <f t="shared" si="2769"/>
        <v>575.72187440497873</v>
      </c>
      <c r="BJ257" s="792"/>
      <c r="BK257" s="786">
        <f t="shared" si="2770"/>
        <v>806.01062416697016</v>
      </c>
      <c r="BL257" s="1943" t="s">
        <v>1376</v>
      </c>
      <c r="BM257" s="1830"/>
      <c r="BN257" s="1944"/>
      <c r="BO257" s="1580"/>
      <c r="BP257" s="1580"/>
      <c r="BQ257" s="1484"/>
      <c r="BR257" s="734">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76.516166680336241</v>
      </c>
      <c r="BS257" s="692">
        <f t="shared" si="2779"/>
        <v>54.654404771668737</v>
      </c>
      <c r="BT257" s="693">
        <f>X251</f>
        <v>2.2999999999999998</v>
      </c>
      <c r="BU257" s="1146" t="str">
        <f>$BU$17</f>
        <v>GH Flora Gro</v>
      </c>
      <c r="BV257" s="1157" t="str">
        <f>$BV$17</f>
        <v>Grow</v>
      </c>
      <c r="BW257" s="1239">
        <f>BW$17</f>
        <v>2.5000000000000001E-3</v>
      </c>
      <c r="BX257" s="1239">
        <f t="shared" ref="BX257:DM257" si="2879">BX$17</f>
        <v>1.7500000000000002E-2</v>
      </c>
      <c r="BY257" s="1239">
        <f t="shared" si="2879"/>
        <v>0</v>
      </c>
      <c r="BZ257" s="1240">
        <f t="shared" si="2879"/>
        <v>0.01</v>
      </c>
      <c r="CA257" s="1240">
        <f t="shared" si="2879"/>
        <v>0</v>
      </c>
      <c r="CB257" s="1241">
        <f t="shared" si="2879"/>
        <v>0.06</v>
      </c>
      <c r="CC257" s="1242">
        <f t="shared" si="2879"/>
        <v>0</v>
      </c>
      <c r="CD257" s="1242">
        <f t="shared" si="2879"/>
        <v>0</v>
      </c>
      <c r="CE257" s="1242">
        <f t="shared" si="2879"/>
        <v>0</v>
      </c>
      <c r="CF257" s="1242">
        <f t="shared" si="2879"/>
        <v>0</v>
      </c>
      <c r="CG257" s="1242">
        <f t="shared" si="2879"/>
        <v>0</v>
      </c>
      <c r="CH257" s="1242">
        <f t="shared" si="2879"/>
        <v>0</v>
      </c>
      <c r="CI257" s="1242">
        <f t="shared" si="2879"/>
        <v>0</v>
      </c>
      <c r="CJ257" s="1242">
        <f t="shared" si="2879"/>
        <v>0</v>
      </c>
      <c r="CK257" s="1239">
        <f t="shared" si="2879"/>
        <v>0</v>
      </c>
      <c r="CL257" s="1240">
        <f t="shared" si="2879"/>
        <v>0</v>
      </c>
      <c r="CM257" s="1241">
        <f t="shared" si="2879"/>
        <v>0</v>
      </c>
      <c r="CN257" s="1242">
        <f t="shared" si="2879"/>
        <v>5.0000000000000001E-3</v>
      </c>
      <c r="CO257" s="1242">
        <f t="shared" si="2879"/>
        <v>0</v>
      </c>
      <c r="CP257" s="1242">
        <f t="shared" si="2879"/>
        <v>0</v>
      </c>
      <c r="CQ257" s="1242">
        <f t="shared" si="2879"/>
        <v>0</v>
      </c>
      <c r="CR257" s="1243">
        <f t="shared" si="2879"/>
        <v>0</v>
      </c>
      <c r="CS257" s="1243">
        <f t="shared" si="2879"/>
        <v>0</v>
      </c>
      <c r="CT257" s="1243">
        <f t="shared" si="2879"/>
        <v>0</v>
      </c>
      <c r="CU257" s="1243">
        <f t="shared" si="2879"/>
        <v>0</v>
      </c>
      <c r="CV257" s="1243">
        <f t="shared" si="2879"/>
        <v>0</v>
      </c>
      <c r="CW257" s="1243">
        <f t="shared" si="2879"/>
        <v>0</v>
      </c>
      <c r="CX257" s="1243">
        <f t="shared" si="2879"/>
        <v>0</v>
      </c>
      <c r="CY257" s="1243">
        <f t="shared" si="2879"/>
        <v>0</v>
      </c>
      <c r="CZ257" s="1244">
        <f t="shared" si="2879"/>
        <v>0</v>
      </c>
      <c r="DA257" s="1244">
        <f t="shared" si="2879"/>
        <v>0</v>
      </c>
      <c r="DB257" s="1244">
        <f t="shared" si="2879"/>
        <v>0</v>
      </c>
      <c r="DC257" s="1244">
        <f t="shared" si="2879"/>
        <v>0</v>
      </c>
      <c r="DD257" s="1244">
        <f t="shared" si="2879"/>
        <v>0</v>
      </c>
      <c r="DE257" s="1244">
        <f t="shared" si="2879"/>
        <v>0</v>
      </c>
      <c r="DF257" s="1244">
        <f t="shared" si="2879"/>
        <v>0</v>
      </c>
      <c r="DG257" s="1244">
        <f t="shared" si="2879"/>
        <v>0</v>
      </c>
      <c r="DH257" s="1244">
        <f t="shared" si="2879"/>
        <v>0</v>
      </c>
      <c r="DI257" s="1244">
        <f t="shared" si="2879"/>
        <v>0</v>
      </c>
      <c r="DJ257" s="1244">
        <f t="shared" si="2879"/>
        <v>0</v>
      </c>
      <c r="DK257" s="1244">
        <f t="shared" si="2879"/>
        <v>0</v>
      </c>
      <c r="DL257" s="1244">
        <f t="shared" si="2879"/>
        <v>0</v>
      </c>
      <c r="DM257" s="1244">
        <f t="shared" si="2879"/>
        <v>0</v>
      </c>
      <c r="DN257" s="933"/>
      <c r="DT257" s="739"/>
      <c r="EM257" s="898"/>
      <c r="EN257" s="898"/>
      <c r="EO257" s="898"/>
      <c r="EP257" s="898"/>
      <c r="EQ257" s="898"/>
      <c r="ER257" s="898"/>
      <c r="ES257" s="898"/>
      <c r="ET257" s="898"/>
      <c r="EU257" s="898"/>
      <c r="EV257" s="898"/>
      <c r="EW257" s="898"/>
      <c r="EX257" s="898"/>
      <c r="EY257" s="898"/>
      <c r="EZ257" s="1348" t="str">
        <f t="shared" si="2781"/>
        <v>GH Flora Gro</v>
      </c>
      <c r="FA257" s="1224">
        <f t="shared" si="2782"/>
        <v>5.7499999999999999E-3</v>
      </c>
      <c r="FB257" s="1224">
        <f t="shared" si="2783"/>
        <v>4.0250000000000001E-2</v>
      </c>
      <c r="FC257" s="1224">
        <f t="shared" si="2784"/>
        <v>0</v>
      </c>
      <c r="FD257" s="544">
        <f t="shared" si="2785"/>
        <v>1.00372E-2</v>
      </c>
      <c r="FE257" s="544">
        <f t="shared" si="2786"/>
        <v>0</v>
      </c>
      <c r="FF257" s="324">
        <f t="shared" si="2787"/>
        <v>0.11455379999999998</v>
      </c>
      <c r="FG257" s="549">
        <f t="shared" si="2788"/>
        <v>0</v>
      </c>
      <c r="FH257" s="549">
        <f t="shared" si="2789"/>
        <v>0</v>
      </c>
      <c r="FI257" s="549">
        <f t="shared" si="2790"/>
        <v>0</v>
      </c>
      <c r="FJ257" s="549">
        <f t="shared" si="2791"/>
        <v>0</v>
      </c>
      <c r="FK257" s="549">
        <f t="shared" si="2792"/>
        <v>0</v>
      </c>
      <c r="FL257" s="549">
        <f t="shared" si="2793"/>
        <v>0</v>
      </c>
      <c r="FM257" s="549">
        <f t="shared" si="2794"/>
        <v>0</v>
      </c>
      <c r="FN257" s="549">
        <f t="shared" si="2795"/>
        <v>0</v>
      </c>
      <c r="FO257" s="1203">
        <f t="shared" si="2796"/>
        <v>4.5999999999999999E-2</v>
      </c>
      <c r="FP257" s="544">
        <f t="shared" si="2797"/>
        <v>1.00372E-2</v>
      </c>
      <c r="FQ257" s="324">
        <f t="shared" si="2798"/>
        <v>0.11455379999999998</v>
      </c>
      <c r="FR257" s="548">
        <f t="shared" si="2799"/>
        <v>1.15E-2</v>
      </c>
      <c r="FS257" s="548">
        <f t="shared" si="2800"/>
        <v>0</v>
      </c>
      <c r="FT257" s="548">
        <f t="shared" si="2871"/>
        <v>0</v>
      </c>
      <c r="FU257" s="548">
        <f t="shared" si="2801"/>
        <v>0</v>
      </c>
      <c r="FV257" s="928">
        <f t="shared" si="2802"/>
        <v>0</v>
      </c>
      <c r="FW257" s="928">
        <f t="shared" si="2803"/>
        <v>0</v>
      </c>
      <c r="FX257" s="928">
        <f t="shared" si="2804"/>
        <v>0</v>
      </c>
      <c r="FY257" s="928">
        <f t="shared" si="2805"/>
        <v>0</v>
      </c>
      <c r="FZ257" s="928">
        <f t="shared" si="2806"/>
        <v>0</v>
      </c>
      <c r="GA257" s="928">
        <f t="shared" si="2807"/>
        <v>0</v>
      </c>
      <c r="GB257" s="928">
        <f t="shared" si="2808"/>
        <v>0</v>
      </c>
      <c r="GC257" s="928">
        <f t="shared" si="2809"/>
        <v>0</v>
      </c>
      <c r="GD257" s="326">
        <f t="shared" si="2810"/>
        <v>0</v>
      </c>
      <c r="GE257" s="326">
        <f t="shared" si="2811"/>
        <v>0</v>
      </c>
      <c r="GF257" s="326">
        <f t="shared" si="2812"/>
        <v>0</v>
      </c>
      <c r="GG257" s="326">
        <f t="shared" si="2813"/>
        <v>0</v>
      </c>
      <c r="GH257" s="326">
        <f t="shared" si="2814"/>
        <v>0</v>
      </c>
      <c r="GI257" s="326">
        <f t="shared" si="2815"/>
        <v>0</v>
      </c>
      <c r="GJ257" s="326">
        <f t="shared" si="2816"/>
        <v>0</v>
      </c>
      <c r="GK257" s="326">
        <f t="shared" si="2817"/>
        <v>0</v>
      </c>
      <c r="GL257" s="326">
        <f t="shared" si="2818"/>
        <v>0</v>
      </c>
      <c r="GM257" s="326">
        <f t="shared" si="2819"/>
        <v>0</v>
      </c>
      <c r="GN257" s="326">
        <f t="shared" si="2820"/>
        <v>0</v>
      </c>
      <c r="GO257" s="326">
        <f t="shared" si="2821"/>
        <v>0</v>
      </c>
      <c r="GP257" s="326">
        <f t="shared" si="2822"/>
        <v>0</v>
      </c>
      <c r="GQ257" s="326">
        <f t="shared" si="2823"/>
        <v>0</v>
      </c>
      <c r="GR257" s="899"/>
      <c r="GS257" s="899"/>
      <c r="GT257" s="899"/>
      <c r="GU257" s="899"/>
      <c r="GV257" s="899"/>
      <c r="GW257" s="899"/>
      <c r="GX257" s="899"/>
      <c r="GY257" s="899"/>
      <c r="GZ257" s="1374"/>
      <c r="HA257" s="1225">
        <f t="shared" si="2824"/>
        <v>1.7258559041198921E-3</v>
      </c>
      <c r="HB257" s="1225">
        <f t="shared" si="2825"/>
        <v>1.2080991328839247E-2</v>
      </c>
      <c r="HC257" s="1225">
        <f t="shared" si="2826"/>
        <v>0</v>
      </c>
      <c r="HD257" s="542">
        <f t="shared" si="2827"/>
        <v>3.0126540662316838E-3</v>
      </c>
      <c r="HE257" s="542">
        <f t="shared" si="2828"/>
        <v>0</v>
      </c>
      <c r="HF257" s="321">
        <f t="shared" si="2829"/>
        <v>3.438319166423813E-2</v>
      </c>
      <c r="HG257" s="547">
        <f t="shared" si="2830"/>
        <v>0</v>
      </c>
      <c r="HH257" s="547">
        <f t="shared" si="2831"/>
        <v>0</v>
      </c>
      <c r="HI257" s="547">
        <f t="shared" si="2832"/>
        <v>0</v>
      </c>
      <c r="HJ257" s="547">
        <f t="shared" si="2833"/>
        <v>0</v>
      </c>
      <c r="HK257" s="547">
        <f t="shared" si="2834"/>
        <v>0</v>
      </c>
      <c r="HL257" s="547">
        <f t="shared" si="2835"/>
        <v>0</v>
      </c>
      <c r="HM257" s="547">
        <f t="shared" si="2836"/>
        <v>0</v>
      </c>
      <c r="HN257" s="547">
        <f t="shared" si="2837"/>
        <v>0</v>
      </c>
      <c r="HO257" s="1225">
        <f t="shared" si="2838"/>
        <v>0</v>
      </c>
      <c r="HP257" s="542">
        <f t="shared" si="2839"/>
        <v>0</v>
      </c>
      <c r="HQ257" s="321">
        <f t="shared" si="2840"/>
        <v>0</v>
      </c>
      <c r="HR257" s="547">
        <f t="shared" si="2841"/>
        <v>3.4517118082397842E-3</v>
      </c>
      <c r="HS257" s="547">
        <f t="shared" si="2842"/>
        <v>0</v>
      </c>
      <c r="HT257" s="547">
        <f t="shared" si="2843"/>
        <v>0</v>
      </c>
      <c r="HU257" s="547">
        <f t="shared" si="2844"/>
        <v>0</v>
      </c>
      <c r="HV257" s="931">
        <f t="shared" si="2845"/>
        <v>0</v>
      </c>
      <c r="HW257" s="931">
        <f t="shared" si="2846"/>
        <v>0</v>
      </c>
      <c r="HX257" s="931">
        <f t="shared" si="2847"/>
        <v>0</v>
      </c>
      <c r="HY257" s="931">
        <f t="shared" si="2848"/>
        <v>0</v>
      </c>
      <c r="HZ257" s="931">
        <f t="shared" si="2849"/>
        <v>0</v>
      </c>
      <c r="IA257" s="931">
        <f t="shared" si="2850"/>
        <v>0</v>
      </c>
      <c r="IB257" s="931">
        <f t="shared" si="2851"/>
        <v>0</v>
      </c>
      <c r="IC257" s="931">
        <f t="shared" si="2852"/>
        <v>0</v>
      </c>
      <c r="ID257" s="1226">
        <f t="shared" si="2853"/>
        <v>0</v>
      </c>
      <c r="IE257" s="1226">
        <f t="shared" si="2854"/>
        <v>0</v>
      </c>
      <c r="IF257" s="1226">
        <f t="shared" si="2855"/>
        <v>0</v>
      </c>
      <c r="IG257" s="1226">
        <f t="shared" si="2856"/>
        <v>0</v>
      </c>
      <c r="IH257" s="1226">
        <f t="shared" si="2857"/>
        <v>0</v>
      </c>
      <c r="II257" s="1226">
        <f t="shared" si="2858"/>
        <v>0</v>
      </c>
      <c r="IJ257" s="1226">
        <f t="shared" si="2859"/>
        <v>0</v>
      </c>
      <c r="IK257" s="1226">
        <f t="shared" si="2860"/>
        <v>0</v>
      </c>
      <c r="IL257" s="1226">
        <f t="shared" si="2861"/>
        <v>0</v>
      </c>
      <c r="IM257" s="1226">
        <f t="shared" si="2862"/>
        <v>0</v>
      </c>
      <c r="IN257" s="1226">
        <f t="shared" si="2863"/>
        <v>0</v>
      </c>
      <c r="IO257" s="1226">
        <f t="shared" si="2864"/>
        <v>0</v>
      </c>
      <c r="IP257" s="1226">
        <f t="shared" si="2865"/>
        <v>0</v>
      </c>
      <c r="IQ257" s="1226">
        <f t="shared" si="2866"/>
        <v>0</v>
      </c>
      <c r="IR257" s="902"/>
      <c r="IS257" s="902"/>
      <c r="IT257" s="902"/>
      <c r="IU257" s="902"/>
      <c r="IV257" s="902"/>
      <c r="IW257" s="902"/>
      <c r="IX257" s="902"/>
      <c r="IY257" s="902"/>
      <c r="IZ257" s="1365"/>
      <c r="JA257" s="1231">
        <f t="shared" ref="JA257:KQ257" si="2880">SUM(BW257*$DP$17)</f>
        <v>10.75</v>
      </c>
      <c r="JB257" s="1231">
        <f t="shared" si="2880"/>
        <v>75.250000000000014</v>
      </c>
      <c r="JC257" s="1231">
        <f t="shared" si="2880"/>
        <v>0</v>
      </c>
      <c r="JD257" s="942">
        <f t="shared" si="2880"/>
        <v>43</v>
      </c>
      <c r="JE257" s="942">
        <f t="shared" si="2880"/>
        <v>0</v>
      </c>
      <c r="JF257" s="943">
        <f t="shared" si="2880"/>
        <v>258</v>
      </c>
      <c r="JG257" s="944">
        <f t="shared" si="2880"/>
        <v>0</v>
      </c>
      <c r="JH257" s="944">
        <f t="shared" si="2880"/>
        <v>0</v>
      </c>
      <c r="JI257" s="944">
        <f t="shared" si="2880"/>
        <v>0</v>
      </c>
      <c r="JJ257" s="944">
        <f t="shared" si="2880"/>
        <v>0</v>
      </c>
      <c r="JK257" s="944">
        <f t="shared" si="2880"/>
        <v>0</v>
      </c>
      <c r="JL257" s="944">
        <f t="shared" si="2880"/>
        <v>0</v>
      </c>
      <c r="JM257" s="944">
        <f t="shared" si="2880"/>
        <v>0</v>
      </c>
      <c r="JN257" s="944">
        <f t="shared" si="2880"/>
        <v>0</v>
      </c>
      <c r="JO257" s="1231">
        <f t="shared" si="2880"/>
        <v>0</v>
      </c>
      <c r="JP257" s="942">
        <f t="shared" si="2880"/>
        <v>0</v>
      </c>
      <c r="JQ257" s="943">
        <f t="shared" si="2880"/>
        <v>0</v>
      </c>
      <c r="JR257" s="944">
        <f t="shared" si="2880"/>
        <v>21.5</v>
      </c>
      <c r="JS257" s="944">
        <f t="shared" si="2880"/>
        <v>0</v>
      </c>
      <c r="JT257" s="944">
        <f t="shared" si="2880"/>
        <v>0</v>
      </c>
      <c r="JU257" s="944">
        <f t="shared" si="2880"/>
        <v>0</v>
      </c>
      <c r="JV257" s="945">
        <f t="shared" si="2880"/>
        <v>0</v>
      </c>
      <c r="JW257" s="945">
        <f t="shared" si="2880"/>
        <v>0</v>
      </c>
      <c r="JX257" s="945">
        <f t="shared" si="2880"/>
        <v>0</v>
      </c>
      <c r="JY257" s="945">
        <f t="shared" si="2880"/>
        <v>0</v>
      </c>
      <c r="JZ257" s="945">
        <f t="shared" si="2880"/>
        <v>0</v>
      </c>
      <c r="KA257" s="945">
        <f t="shared" si="2880"/>
        <v>0</v>
      </c>
      <c r="KB257" s="945">
        <f t="shared" si="2880"/>
        <v>0</v>
      </c>
      <c r="KC257" s="945">
        <f t="shared" si="2880"/>
        <v>0</v>
      </c>
      <c r="KD257" s="946">
        <f t="shared" si="2880"/>
        <v>0</v>
      </c>
      <c r="KE257" s="946">
        <f t="shared" si="2880"/>
        <v>0</v>
      </c>
      <c r="KF257" s="946">
        <f t="shared" si="2880"/>
        <v>0</v>
      </c>
      <c r="KG257" s="946">
        <f t="shared" si="2880"/>
        <v>0</v>
      </c>
      <c r="KH257" s="946">
        <f t="shared" si="2880"/>
        <v>0</v>
      </c>
      <c r="KI257" s="946">
        <f t="shared" si="2880"/>
        <v>0</v>
      </c>
      <c r="KJ257" s="946">
        <f t="shared" si="2880"/>
        <v>0</v>
      </c>
      <c r="KK257" s="946">
        <f t="shared" si="2880"/>
        <v>0</v>
      </c>
      <c r="KL257" s="946">
        <f t="shared" si="2880"/>
        <v>0</v>
      </c>
      <c r="KM257" s="946">
        <f t="shared" si="2880"/>
        <v>0</v>
      </c>
      <c r="KN257" s="946">
        <f t="shared" si="2880"/>
        <v>0</v>
      </c>
      <c r="KO257" s="946">
        <f t="shared" si="2880"/>
        <v>0</v>
      </c>
      <c r="KP257" s="946">
        <f t="shared" si="2880"/>
        <v>0</v>
      </c>
      <c r="KQ257" s="946">
        <f t="shared" si="2880"/>
        <v>0</v>
      </c>
      <c r="KR257" s="898"/>
      <c r="KS257" s="898"/>
      <c r="KT257" s="898"/>
      <c r="KU257" s="898"/>
      <c r="KV257" s="898"/>
      <c r="KW257" s="898"/>
      <c r="KX257" s="898"/>
      <c r="KY257" s="898"/>
      <c r="KZ257" s="1363"/>
      <c r="LA257" s="1217">
        <f t="shared" ref="LA257:MM257" si="2881">SUM(JA257/$DO$17)</f>
        <v>2.8401585204755615</v>
      </c>
      <c r="LB257" s="1217">
        <f t="shared" si="2881"/>
        <v>19.881109643328934</v>
      </c>
      <c r="LC257" s="1217">
        <f t="shared" si="2881"/>
        <v>0</v>
      </c>
      <c r="LD257" s="545">
        <f t="shared" si="2881"/>
        <v>11.360634081902246</v>
      </c>
      <c r="LE257" s="545">
        <f t="shared" si="2881"/>
        <v>0</v>
      </c>
      <c r="LF257" s="329">
        <f t="shared" si="2881"/>
        <v>68.163804491413472</v>
      </c>
      <c r="LG257" s="550">
        <f t="shared" si="2881"/>
        <v>0</v>
      </c>
      <c r="LH257" s="550">
        <f t="shared" si="2881"/>
        <v>0</v>
      </c>
      <c r="LI257" s="550">
        <f t="shared" si="2881"/>
        <v>0</v>
      </c>
      <c r="LJ257" s="550">
        <f t="shared" si="2881"/>
        <v>0</v>
      </c>
      <c r="LK257" s="550">
        <f t="shared" si="2881"/>
        <v>0</v>
      </c>
      <c r="LL257" s="550">
        <f t="shared" si="2881"/>
        <v>0</v>
      </c>
      <c r="LM257" s="550">
        <f t="shared" si="2881"/>
        <v>0</v>
      </c>
      <c r="LN257" s="550">
        <f t="shared" si="2881"/>
        <v>0</v>
      </c>
      <c r="LO257" s="1217">
        <f t="shared" si="2881"/>
        <v>0</v>
      </c>
      <c r="LP257" s="1217">
        <f t="shared" si="2881"/>
        <v>0</v>
      </c>
      <c r="LQ257" s="1217">
        <f t="shared" si="2881"/>
        <v>0</v>
      </c>
      <c r="LR257" s="550">
        <f t="shared" si="2881"/>
        <v>5.680317040951123</v>
      </c>
      <c r="LS257" s="550">
        <f t="shared" si="2881"/>
        <v>0</v>
      </c>
      <c r="LT257" s="550">
        <f t="shared" si="2881"/>
        <v>0</v>
      </c>
      <c r="LU257" s="550">
        <f t="shared" si="2881"/>
        <v>0</v>
      </c>
      <c r="LV257" s="932">
        <f t="shared" si="2881"/>
        <v>0</v>
      </c>
      <c r="LW257" s="932">
        <f t="shared" si="2881"/>
        <v>0</v>
      </c>
      <c r="LX257" s="932">
        <f t="shared" si="2881"/>
        <v>0</v>
      </c>
      <c r="LY257" s="932">
        <f t="shared" si="2881"/>
        <v>0</v>
      </c>
      <c r="LZ257" s="932">
        <f t="shared" si="2881"/>
        <v>0</v>
      </c>
      <c r="MA257" s="932">
        <f t="shared" si="2881"/>
        <v>0</v>
      </c>
      <c r="MB257" s="932">
        <f t="shared" si="2881"/>
        <v>0</v>
      </c>
      <c r="MC257" s="932">
        <f t="shared" si="2881"/>
        <v>0</v>
      </c>
      <c r="MD257" s="932">
        <f t="shared" si="2881"/>
        <v>0</v>
      </c>
      <c r="ME257" s="327">
        <f t="shared" si="2881"/>
        <v>0</v>
      </c>
      <c r="MF257" s="327">
        <f t="shared" si="2881"/>
        <v>0</v>
      </c>
      <c r="MG257" s="327">
        <f t="shared" si="2881"/>
        <v>0</v>
      </c>
      <c r="MH257" s="327">
        <f t="shared" si="2881"/>
        <v>0</v>
      </c>
      <c r="MI257" s="327">
        <f t="shared" si="2881"/>
        <v>0</v>
      </c>
      <c r="MJ257" s="327">
        <f t="shared" si="2881"/>
        <v>0</v>
      </c>
      <c r="MK257" s="327">
        <f t="shared" si="2881"/>
        <v>0</v>
      </c>
      <c r="ML257" s="327">
        <f t="shared" si="2881"/>
        <v>0</v>
      </c>
      <c r="MM257" s="327">
        <f t="shared" si="2881"/>
        <v>0</v>
      </c>
      <c r="MN257" s="327">
        <f t="shared" ref="MN257:MP257" si="2882">SUM(KN257/$DO$17)</f>
        <v>0</v>
      </c>
      <c r="MO257" s="327">
        <f t="shared" si="2882"/>
        <v>0</v>
      </c>
      <c r="MP257" s="327">
        <f t="shared" si="2882"/>
        <v>0</v>
      </c>
      <c r="MQ257" s="327">
        <f>SUM(KQ257/$DO$17)</f>
        <v>0</v>
      </c>
    </row>
    <row r="258" spans="1:355" s="317" customFormat="1" ht="15" hidden="1" customHeight="1" outlineLevel="1" thickTop="1" thickBot="1" x14ac:dyDescent="0.3">
      <c r="A258" s="380"/>
      <c r="B258" s="1928" t="str">
        <f>$B$38</f>
        <v>Testing</v>
      </c>
      <c r="C258" s="1924"/>
      <c r="D258" s="653">
        <v>1</v>
      </c>
      <c r="E258" s="836"/>
      <c r="F258" s="319"/>
      <c r="G258" s="1928"/>
      <c r="H258" s="1924"/>
      <c r="I258" s="788"/>
      <c r="J258" s="836"/>
      <c r="K258" s="319"/>
      <c r="L258" s="797"/>
      <c r="M258" s="837">
        <f>((E250*L258)/1)*(D258)</f>
        <v>0</v>
      </c>
      <c r="N258" s="784">
        <f>IF($BI$6="ON",$BR14*$L258,IF($BI$6="OFF",#REF!*$L258))</f>
        <v>0</v>
      </c>
      <c r="O258" s="1534"/>
      <c r="P258" s="797">
        <v>0.5</v>
      </c>
      <c r="Q258" s="837">
        <f>((E250*P258)/1)*(D258)</f>
        <v>12.5</v>
      </c>
      <c r="R258" s="784">
        <f t="shared" si="2757"/>
        <v>41.248828634200557</v>
      </c>
      <c r="S258" s="1534"/>
      <c r="T258" s="797">
        <v>2.5</v>
      </c>
      <c r="U258" s="837">
        <f>((E250*T258)/1)*(D258)</f>
        <v>62.5</v>
      </c>
      <c r="V258" s="784">
        <f t="shared" si="2758"/>
        <v>130.52389586230842</v>
      </c>
      <c r="W258" s="1534"/>
      <c r="X258" s="797"/>
      <c r="Y258" s="837">
        <f>((E250*X258)/1)*(D258)</f>
        <v>0</v>
      </c>
      <c r="Z258" s="784">
        <f t="shared" si="2759"/>
        <v>0</v>
      </c>
      <c r="AA258" s="1534"/>
      <c r="AB258" s="797">
        <v>5</v>
      </c>
      <c r="AC258" s="837">
        <f>((E250*AB258)/1)*(D258)</f>
        <v>125</v>
      </c>
      <c r="AD258" s="784">
        <f t="shared" si="2760"/>
        <v>207.48602510431041</v>
      </c>
      <c r="AE258" s="1534"/>
      <c r="AF258" s="797">
        <v>1</v>
      </c>
      <c r="AG258" s="837">
        <f>((E250*AF258)/1)*(D258)</f>
        <v>25</v>
      </c>
      <c r="AH258" s="784">
        <f t="shared" si="2761"/>
        <v>35.803744531444956</v>
      </c>
      <c r="AI258" s="1534"/>
      <c r="AJ258" s="797">
        <v>1</v>
      </c>
      <c r="AK258" s="837">
        <f>((E250*AJ258)/1)*(D258)</f>
        <v>25</v>
      </c>
      <c r="AL258" s="784">
        <f t="shared" si="2762"/>
        <v>11.434613095470732</v>
      </c>
      <c r="AM258" s="1534"/>
      <c r="AN258" s="797"/>
      <c r="AO258" s="838">
        <f>((E250*AN258)/1)*(D258)</f>
        <v>0</v>
      </c>
      <c r="AP258" s="784">
        <f t="shared" si="2763"/>
        <v>0</v>
      </c>
      <c r="AQ258" s="1534"/>
      <c r="AR258" s="797"/>
      <c r="AS258" s="837">
        <f>((E250*AR258)/1)*(D258)</f>
        <v>0</v>
      </c>
      <c r="AT258" s="784">
        <f t="shared" si="2764"/>
        <v>0</v>
      </c>
      <c r="AU258" s="1534"/>
      <c r="AV258" s="797"/>
      <c r="AW258" s="837">
        <f>((E250*AV258)/1)*(D258)</f>
        <v>0</v>
      </c>
      <c r="AX258" s="784">
        <f t="shared" si="2765"/>
        <v>0</v>
      </c>
      <c r="AY258" s="1534"/>
      <c r="AZ258" s="797"/>
      <c r="BA258" s="837">
        <f>((E250*AZ258)/1)*(D258)</f>
        <v>0</v>
      </c>
      <c r="BB258" s="784">
        <f t="shared" si="2766"/>
        <v>0</v>
      </c>
      <c r="BC258" s="649"/>
      <c r="BD258" s="840"/>
      <c r="BE258" s="837">
        <f>((E250*BD258)/1)*(D258)</f>
        <v>0</v>
      </c>
      <c r="BF258" s="319"/>
      <c r="BG258" s="880">
        <f t="shared" si="2767"/>
        <v>0.85299421445547019</v>
      </c>
      <c r="BH258" s="881">
        <f t="shared" si="2768"/>
        <v>0.86387071115296032</v>
      </c>
      <c r="BI258" s="786">
        <f t="shared" si="2769"/>
        <v>431.93535557648016</v>
      </c>
      <c r="BJ258" s="800"/>
      <c r="BK258" s="786">
        <f t="shared" si="2770"/>
        <v>604.70949780707224</v>
      </c>
      <c r="BL258" s="1945"/>
      <c r="BM258" s="1946"/>
      <c r="BN258" s="1947"/>
      <c r="BO258" s="1581"/>
      <c r="BP258" s="1581"/>
      <c r="BQ258" s="1484"/>
      <c r="BR258" s="734">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112.04245355632763</v>
      </c>
      <c r="BS258" s="692">
        <f t="shared" si="2779"/>
        <v>65.90732562136921</v>
      </c>
      <c r="BT258" s="693">
        <f>AB251</f>
        <v>2.7</v>
      </c>
      <c r="BU258" s="1146" t="str">
        <f>$BU$18</f>
        <v>GH Flora Bloom</v>
      </c>
      <c r="BV258" s="1158" t="str">
        <f>$BV$18</f>
        <v>Bloom</v>
      </c>
      <c r="BW258" s="1239">
        <f>BW$18</f>
        <v>0</v>
      </c>
      <c r="BX258" s="1239">
        <f t="shared" ref="BX258:DM258" si="2883">BX$18</f>
        <v>0</v>
      </c>
      <c r="BY258" s="1239">
        <f t="shared" si="2883"/>
        <v>0</v>
      </c>
      <c r="BZ258" s="1240">
        <f t="shared" si="2883"/>
        <v>0.05</v>
      </c>
      <c r="CA258" s="1240">
        <f t="shared" si="2883"/>
        <v>0</v>
      </c>
      <c r="CB258" s="1241">
        <f t="shared" si="2883"/>
        <v>0.04</v>
      </c>
      <c r="CC258" s="1242">
        <f t="shared" si="2883"/>
        <v>0</v>
      </c>
      <c r="CD258" s="1242">
        <f t="shared" si="2883"/>
        <v>0</v>
      </c>
      <c r="CE258" s="1242">
        <f t="shared" si="2883"/>
        <v>0</v>
      </c>
      <c r="CF258" s="1242">
        <f t="shared" si="2883"/>
        <v>0</v>
      </c>
      <c r="CG258" s="1242">
        <f t="shared" si="2883"/>
        <v>0</v>
      </c>
      <c r="CH258" s="1242">
        <f t="shared" si="2883"/>
        <v>0</v>
      </c>
      <c r="CI258" s="1242">
        <f t="shared" si="2883"/>
        <v>0</v>
      </c>
      <c r="CJ258" s="1242">
        <f t="shared" si="2883"/>
        <v>0</v>
      </c>
      <c r="CK258" s="1239">
        <f t="shared" si="2883"/>
        <v>0</v>
      </c>
      <c r="CL258" s="1240">
        <f t="shared" si="2883"/>
        <v>0</v>
      </c>
      <c r="CM258" s="1241">
        <f t="shared" si="2883"/>
        <v>0</v>
      </c>
      <c r="CN258" s="1242">
        <f t="shared" si="2883"/>
        <v>1.4999999999999999E-2</v>
      </c>
      <c r="CO258" s="1242">
        <f t="shared" si="2883"/>
        <v>0</v>
      </c>
      <c r="CP258" s="1242">
        <f t="shared" si="2883"/>
        <v>0.01</v>
      </c>
      <c r="CQ258" s="1242">
        <f t="shared" si="2883"/>
        <v>0</v>
      </c>
      <c r="CR258" s="1243">
        <f t="shared" si="2883"/>
        <v>0</v>
      </c>
      <c r="CS258" s="1243">
        <f t="shared" si="2883"/>
        <v>0</v>
      </c>
      <c r="CT258" s="1243">
        <f t="shared" si="2883"/>
        <v>0</v>
      </c>
      <c r="CU258" s="1243">
        <f t="shared" si="2883"/>
        <v>0</v>
      </c>
      <c r="CV258" s="1243">
        <f t="shared" si="2883"/>
        <v>0</v>
      </c>
      <c r="CW258" s="1243">
        <f t="shared" si="2883"/>
        <v>0</v>
      </c>
      <c r="CX258" s="1243">
        <f t="shared" si="2883"/>
        <v>0</v>
      </c>
      <c r="CY258" s="1243">
        <f t="shared" si="2883"/>
        <v>0</v>
      </c>
      <c r="CZ258" s="1244">
        <f t="shared" si="2883"/>
        <v>0</v>
      </c>
      <c r="DA258" s="1244">
        <f t="shared" si="2883"/>
        <v>0</v>
      </c>
      <c r="DB258" s="1244">
        <f t="shared" si="2883"/>
        <v>0</v>
      </c>
      <c r="DC258" s="1244">
        <f t="shared" si="2883"/>
        <v>0</v>
      </c>
      <c r="DD258" s="1244">
        <f t="shared" si="2883"/>
        <v>0</v>
      </c>
      <c r="DE258" s="1244">
        <f t="shared" si="2883"/>
        <v>0</v>
      </c>
      <c r="DF258" s="1244">
        <f t="shared" si="2883"/>
        <v>0</v>
      </c>
      <c r="DG258" s="1244">
        <f t="shared" si="2883"/>
        <v>0</v>
      </c>
      <c r="DH258" s="1244">
        <f t="shared" si="2883"/>
        <v>0</v>
      </c>
      <c r="DI258" s="1244">
        <f t="shared" si="2883"/>
        <v>0</v>
      </c>
      <c r="DJ258" s="1244">
        <f t="shared" si="2883"/>
        <v>0</v>
      </c>
      <c r="DK258" s="1244">
        <f t="shared" si="2883"/>
        <v>0</v>
      </c>
      <c r="DL258" s="1244">
        <f t="shared" si="2883"/>
        <v>0</v>
      </c>
      <c r="DM258" s="1244">
        <f t="shared" si="2883"/>
        <v>0</v>
      </c>
      <c r="DN258" s="933"/>
      <c r="DT258" s="739"/>
      <c r="EM258" s="898"/>
      <c r="EN258" s="898"/>
      <c r="EO258" s="898"/>
      <c r="EP258" s="898"/>
      <c r="EQ258" s="898"/>
      <c r="ER258" s="898"/>
      <c r="ES258" s="898"/>
      <c r="ET258" s="898"/>
      <c r="EU258" s="898"/>
      <c r="EV258" s="898"/>
      <c r="EW258" s="898"/>
      <c r="EX258" s="898"/>
      <c r="EY258" s="898"/>
      <c r="EZ258" s="1348" t="str">
        <f t="shared" si="2781"/>
        <v>GH Flora Bloom</v>
      </c>
      <c r="FA258" s="1224">
        <f t="shared" si="2782"/>
        <v>0</v>
      </c>
      <c r="FB258" s="1224">
        <f t="shared" si="2783"/>
        <v>0</v>
      </c>
      <c r="FC258" s="1224">
        <f t="shared" si="2784"/>
        <v>0</v>
      </c>
      <c r="FD258" s="544">
        <f t="shared" si="2785"/>
        <v>5.8914000000000008E-2</v>
      </c>
      <c r="FE258" s="544">
        <f t="shared" si="2786"/>
        <v>0</v>
      </c>
      <c r="FF258" s="324">
        <f t="shared" si="2787"/>
        <v>8.9650800000000003E-2</v>
      </c>
      <c r="FG258" s="549">
        <f t="shared" si="2788"/>
        <v>0</v>
      </c>
      <c r="FH258" s="549">
        <f t="shared" si="2789"/>
        <v>0</v>
      </c>
      <c r="FI258" s="549">
        <f t="shared" si="2790"/>
        <v>0</v>
      </c>
      <c r="FJ258" s="549">
        <f t="shared" si="2791"/>
        <v>0</v>
      </c>
      <c r="FK258" s="549">
        <f t="shared" si="2792"/>
        <v>0</v>
      </c>
      <c r="FL258" s="549">
        <f t="shared" si="2793"/>
        <v>0</v>
      </c>
      <c r="FM258" s="549">
        <f t="shared" si="2794"/>
        <v>0</v>
      </c>
      <c r="FN258" s="549">
        <f t="shared" si="2795"/>
        <v>0</v>
      </c>
      <c r="FO258" s="1203">
        <f t="shared" si="2796"/>
        <v>0</v>
      </c>
      <c r="FP258" s="544">
        <f t="shared" si="2797"/>
        <v>5.8914000000000008E-2</v>
      </c>
      <c r="FQ258" s="324">
        <f t="shared" si="2798"/>
        <v>8.9650800000000003E-2</v>
      </c>
      <c r="FR258" s="548">
        <f t="shared" si="2799"/>
        <v>4.0500000000000001E-2</v>
      </c>
      <c r="FS258" s="548">
        <f t="shared" si="2800"/>
        <v>0</v>
      </c>
      <c r="FT258" s="548">
        <f t="shared" si="2871"/>
        <v>2.7000000000000003E-2</v>
      </c>
      <c r="FU258" s="548">
        <f t="shared" si="2801"/>
        <v>0</v>
      </c>
      <c r="FV258" s="928">
        <f t="shared" si="2802"/>
        <v>0</v>
      </c>
      <c r="FW258" s="928">
        <f t="shared" si="2803"/>
        <v>0</v>
      </c>
      <c r="FX258" s="928">
        <f t="shared" si="2804"/>
        <v>0</v>
      </c>
      <c r="FY258" s="928">
        <f t="shared" si="2805"/>
        <v>0</v>
      </c>
      <c r="FZ258" s="928">
        <f t="shared" si="2806"/>
        <v>0</v>
      </c>
      <c r="GA258" s="928">
        <f t="shared" si="2807"/>
        <v>0</v>
      </c>
      <c r="GB258" s="928">
        <f t="shared" si="2808"/>
        <v>0</v>
      </c>
      <c r="GC258" s="928">
        <f t="shared" si="2809"/>
        <v>0</v>
      </c>
      <c r="GD258" s="326">
        <f t="shared" si="2810"/>
        <v>0</v>
      </c>
      <c r="GE258" s="326">
        <f t="shared" si="2811"/>
        <v>0</v>
      </c>
      <c r="GF258" s="326">
        <f t="shared" si="2812"/>
        <v>0</v>
      </c>
      <c r="GG258" s="326">
        <f t="shared" si="2813"/>
        <v>0</v>
      </c>
      <c r="GH258" s="326">
        <f t="shared" si="2814"/>
        <v>0</v>
      </c>
      <c r="GI258" s="326">
        <f t="shared" si="2815"/>
        <v>0</v>
      </c>
      <c r="GJ258" s="326">
        <f t="shared" si="2816"/>
        <v>0</v>
      </c>
      <c r="GK258" s="326">
        <f t="shared" si="2817"/>
        <v>0</v>
      </c>
      <c r="GL258" s="326">
        <f t="shared" si="2818"/>
        <v>0</v>
      </c>
      <c r="GM258" s="326">
        <f t="shared" si="2819"/>
        <v>0</v>
      </c>
      <c r="GN258" s="326">
        <f t="shared" si="2820"/>
        <v>0</v>
      </c>
      <c r="GO258" s="326">
        <f t="shared" si="2821"/>
        <v>0</v>
      </c>
      <c r="GP258" s="326">
        <f t="shared" si="2822"/>
        <v>0</v>
      </c>
      <c r="GQ258" s="326">
        <f t="shared" si="2823"/>
        <v>0</v>
      </c>
      <c r="GR258" s="899"/>
      <c r="GS258" s="899"/>
      <c r="GT258" s="899"/>
      <c r="GU258" s="899"/>
      <c r="GV258" s="899"/>
      <c r="GW258" s="899"/>
      <c r="GX258" s="899"/>
      <c r="GY258" s="899"/>
      <c r="GZ258" s="1374"/>
      <c r="HA258" s="1225">
        <f t="shared" si="2824"/>
        <v>0</v>
      </c>
      <c r="HB258" s="1225">
        <f t="shared" si="2825"/>
        <v>0</v>
      </c>
      <c r="HC258" s="1225">
        <f t="shared" si="2826"/>
        <v>0</v>
      </c>
      <c r="HD258" s="542">
        <f t="shared" si="2827"/>
        <v>1.7970831813684345E-2</v>
      </c>
      <c r="HE258" s="542">
        <f t="shared" si="2828"/>
        <v>0</v>
      </c>
      <c r="HF258" s="321">
        <f t="shared" si="2829"/>
        <v>2.7346631509696379E-2</v>
      </c>
      <c r="HG258" s="547">
        <f t="shared" si="2830"/>
        <v>0</v>
      </c>
      <c r="HH258" s="547">
        <f t="shared" si="2831"/>
        <v>0</v>
      </c>
      <c r="HI258" s="547">
        <f t="shared" si="2832"/>
        <v>0</v>
      </c>
      <c r="HJ258" s="547">
        <f t="shared" si="2833"/>
        <v>0</v>
      </c>
      <c r="HK258" s="547">
        <f t="shared" si="2834"/>
        <v>0</v>
      </c>
      <c r="HL258" s="547">
        <f t="shared" si="2835"/>
        <v>0</v>
      </c>
      <c r="HM258" s="547">
        <f t="shared" si="2836"/>
        <v>0</v>
      </c>
      <c r="HN258" s="547">
        <f t="shared" si="2837"/>
        <v>0</v>
      </c>
      <c r="HO258" s="1225">
        <f t="shared" si="2838"/>
        <v>0</v>
      </c>
      <c r="HP258" s="542">
        <f t="shared" si="2839"/>
        <v>0</v>
      </c>
      <c r="HQ258" s="321">
        <f t="shared" si="2840"/>
        <v>0</v>
      </c>
      <c r="HR258" s="547">
        <f t="shared" si="2841"/>
        <v>1.2353917378793086E-2</v>
      </c>
      <c r="HS258" s="547">
        <f t="shared" si="2842"/>
        <v>0</v>
      </c>
      <c r="HT258" s="547">
        <f t="shared" si="2843"/>
        <v>8.2359449191953919E-3</v>
      </c>
      <c r="HU258" s="547">
        <f t="shared" si="2844"/>
        <v>0</v>
      </c>
      <c r="HV258" s="931">
        <f t="shared" si="2845"/>
        <v>0</v>
      </c>
      <c r="HW258" s="931">
        <f t="shared" si="2846"/>
        <v>0</v>
      </c>
      <c r="HX258" s="931">
        <f t="shared" si="2847"/>
        <v>0</v>
      </c>
      <c r="HY258" s="931">
        <f t="shared" si="2848"/>
        <v>0</v>
      </c>
      <c r="HZ258" s="931">
        <f t="shared" si="2849"/>
        <v>0</v>
      </c>
      <c r="IA258" s="931">
        <f t="shared" si="2850"/>
        <v>0</v>
      </c>
      <c r="IB258" s="931">
        <f t="shared" si="2851"/>
        <v>0</v>
      </c>
      <c r="IC258" s="931">
        <f t="shared" si="2852"/>
        <v>0</v>
      </c>
      <c r="ID258" s="1226">
        <f t="shared" si="2853"/>
        <v>0</v>
      </c>
      <c r="IE258" s="1226">
        <f t="shared" si="2854"/>
        <v>0</v>
      </c>
      <c r="IF258" s="1226">
        <f t="shared" si="2855"/>
        <v>0</v>
      </c>
      <c r="IG258" s="1226">
        <f t="shared" si="2856"/>
        <v>0</v>
      </c>
      <c r="IH258" s="1226">
        <f t="shared" si="2857"/>
        <v>0</v>
      </c>
      <c r="II258" s="1226">
        <f t="shared" si="2858"/>
        <v>0</v>
      </c>
      <c r="IJ258" s="1226">
        <f t="shared" si="2859"/>
        <v>0</v>
      </c>
      <c r="IK258" s="1226">
        <f t="shared" si="2860"/>
        <v>0</v>
      </c>
      <c r="IL258" s="1226">
        <f t="shared" si="2861"/>
        <v>0</v>
      </c>
      <c r="IM258" s="1226">
        <f t="shared" si="2862"/>
        <v>0</v>
      </c>
      <c r="IN258" s="1226">
        <f t="shared" si="2863"/>
        <v>0</v>
      </c>
      <c r="IO258" s="1226">
        <f t="shared" si="2864"/>
        <v>0</v>
      </c>
      <c r="IP258" s="1226">
        <f t="shared" si="2865"/>
        <v>0</v>
      </c>
      <c r="IQ258" s="1226">
        <f t="shared" si="2866"/>
        <v>0</v>
      </c>
      <c r="IR258" s="902"/>
      <c r="IS258" s="902"/>
      <c r="IT258" s="902"/>
      <c r="IU258" s="902"/>
      <c r="IV258" s="902"/>
      <c r="IW258" s="902"/>
      <c r="IX258" s="902"/>
      <c r="IY258" s="902"/>
      <c r="IZ258" s="1365"/>
      <c r="JA258" s="1231">
        <f t="shared" ref="JA258:KQ258" si="2884">SUM(BW258*$DP$18)</f>
        <v>0</v>
      </c>
      <c r="JB258" s="1231">
        <f t="shared" si="2884"/>
        <v>0</v>
      </c>
      <c r="JC258" s="1231">
        <f t="shared" si="2884"/>
        <v>0</v>
      </c>
      <c r="JD258" s="942">
        <f t="shared" si="2884"/>
        <v>218.5</v>
      </c>
      <c r="JE258" s="942">
        <f t="shared" si="2884"/>
        <v>0</v>
      </c>
      <c r="JF258" s="943">
        <f t="shared" si="2884"/>
        <v>174.8</v>
      </c>
      <c r="JG258" s="944">
        <f t="shared" si="2884"/>
        <v>0</v>
      </c>
      <c r="JH258" s="944">
        <f t="shared" si="2884"/>
        <v>0</v>
      </c>
      <c r="JI258" s="944">
        <f t="shared" si="2884"/>
        <v>0</v>
      </c>
      <c r="JJ258" s="944">
        <f t="shared" si="2884"/>
        <v>0</v>
      </c>
      <c r="JK258" s="944">
        <f t="shared" si="2884"/>
        <v>0</v>
      </c>
      <c r="JL258" s="944">
        <f t="shared" si="2884"/>
        <v>0</v>
      </c>
      <c r="JM258" s="944">
        <f t="shared" si="2884"/>
        <v>0</v>
      </c>
      <c r="JN258" s="944">
        <f t="shared" si="2884"/>
        <v>0</v>
      </c>
      <c r="JO258" s="1231">
        <f t="shared" si="2884"/>
        <v>0</v>
      </c>
      <c r="JP258" s="942">
        <f t="shared" si="2884"/>
        <v>0</v>
      </c>
      <c r="JQ258" s="943">
        <f t="shared" si="2884"/>
        <v>0</v>
      </c>
      <c r="JR258" s="944">
        <f t="shared" si="2884"/>
        <v>65.55</v>
      </c>
      <c r="JS258" s="944">
        <f t="shared" si="2884"/>
        <v>0</v>
      </c>
      <c r="JT258" s="944">
        <f t="shared" si="2884"/>
        <v>43.7</v>
      </c>
      <c r="JU258" s="944">
        <f t="shared" si="2884"/>
        <v>0</v>
      </c>
      <c r="JV258" s="945">
        <f t="shared" si="2884"/>
        <v>0</v>
      </c>
      <c r="JW258" s="945">
        <f t="shared" si="2884"/>
        <v>0</v>
      </c>
      <c r="JX258" s="945">
        <f t="shared" si="2884"/>
        <v>0</v>
      </c>
      <c r="JY258" s="945">
        <f t="shared" si="2884"/>
        <v>0</v>
      </c>
      <c r="JZ258" s="945">
        <f t="shared" si="2884"/>
        <v>0</v>
      </c>
      <c r="KA258" s="945">
        <f t="shared" si="2884"/>
        <v>0</v>
      </c>
      <c r="KB258" s="945">
        <f t="shared" si="2884"/>
        <v>0</v>
      </c>
      <c r="KC258" s="945">
        <f t="shared" si="2884"/>
        <v>0</v>
      </c>
      <c r="KD258" s="946">
        <f t="shared" si="2884"/>
        <v>0</v>
      </c>
      <c r="KE258" s="946">
        <f t="shared" si="2884"/>
        <v>0</v>
      </c>
      <c r="KF258" s="946">
        <f t="shared" si="2884"/>
        <v>0</v>
      </c>
      <c r="KG258" s="946">
        <f t="shared" si="2884"/>
        <v>0</v>
      </c>
      <c r="KH258" s="946">
        <f t="shared" si="2884"/>
        <v>0</v>
      </c>
      <c r="KI258" s="946">
        <f t="shared" si="2884"/>
        <v>0</v>
      </c>
      <c r="KJ258" s="946">
        <f t="shared" si="2884"/>
        <v>0</v>
      </c>
      <c r="KK258" s="946">
        <f t="shared" si="2884"/>
        <v>0</v>
      </c>
      <c r="KL258" s="946">
        <f t="shared" si="2884"/>
        <v>0</v>
      </c>
      <c r="KM258" s="946">
        <f t="shared" si="2884"/>
        <v>0</v>
      </c>
      <c r="KN258" s="946">
        <f t="shared" si="2884"/>
        <v>0</v>
      </c>
      <c r="KO258" s="946">
        <f t="shared" si="2884"/>
        <v>0</v>
      </c>
      <c r="KP258" s="946">
        <f t="shared" si="2884"/>
        <v>0</v>
      </c>
      <c r="KQ258" s="946">
        <f t="shared" si="2884"/>
        <v>0</v>
      </c>
      <c r="KR258" s="898"/>
      <c r="KS258" s="898"/>
      <c r="KT258" s="898"/>
      <c r="KU258" s="898"/>
      <c r="KV258" s="898"/>
      <c r="KW258" s="898"/>
      <c r="KX258" s="898"/>
      <c r="KY258" s="898"/>
      <c r="KZ258" s="1363"/>
      <c r="LA258" s="1217">
        <f t="shared" ref="LA258:MM258" si="2885">SUM(JA258/$DO$18)</f>
        <v>0</v>
      </c>
      <c r="LB258" s="1217">
        <f t="shared" si="2885"/>
        <v>0</v>
      </c>
      <c r="LC258" s="1217">
        <f t="shared" si="2885"/>
        <v>0</v>
      </c>
      <c r="LD258" s="545">
        <f t="shared" si="2885"/>
        <v>57.72787318361955</v>
      </c>
      <c r="LE258" s="545">
        <f t="shared" si="2885"/>
        <v>0</v>
      </c>
      <c r="LF258" s="329">
        <f t="shared" si="2885"/>
        <v>46.182298546895645</v>
      </c>
      <c r="LG258" s="550">
        <f t="shared" si="2885"/>
        <v>0</v>
      </c>
      <c r="LH258" s="550">
        <f t="shared" si="2885"/>
        <v>0</v>
      </c>
      <c r="LI258" s="550">
        <f t="shared" si="2885"/>
        <v>0</v>
      </c>
      <c r="LJ258" s="550">
        <f t="shared" si="2885"/>
        <v>0</v>
      </c>
      <c r="LK258" s="550">
        <f t="shared" si="2885"/>
        <v>0</v>
      </c>
      <c r="LL258" s="550">
        <f t="shared" si="2885"/>
        <v>0</v>
      </c>
      <c r="LM258" s="550">
        <f t="shared" si="2885"/>
        <v>0</v>
      </c>
      <c r="LN258" s="550">
        <f t="shared" si="2885"/>
        <v>0</v>
      </c>
      <c r="LO258" s="1217">
        <f t="shared" si="2885"/>
        <v>0</v>
      </c>
      <c r="LP258" s="1217">
        <f t="shared" si="2885"/>
        <v>0</v>
      </c>
      <c r="LQ258" s="1217">
        <f t="shared" si="2885"/>
        <v>0</v>
      </c>
      <c r="LR258" s="550">
        <f t="shared" si="2885"/>
        <v>17.318361955085862</v>
      </c>
      <c r="LS258" s="550">
        <f t="shared" si="2885"/>
        <v>0</v>
      </c>
      <c r="LT258" s="550">
        <f t="shared" si="2885"/>
        <v>11.545574636723911</v>
      </c>
      <c r="LU258" s="550">
        <f t="shared" si="2885"/>
        <v>0</v>
      </c>
      <c r="LV258" s="932">
        <f t="shared" si="2885"/>
        <v>0</v>
      </c>
      <c r="LW258" s="932">
        <f t="shared" si="2885"/>
        <v>0</v>
      </c>
      <c r="LX258" s="932">
        <f t="shared" si="2885"/>
        <v>0</v>
      </c>
      <c r="LY258" s="932">
        <f t="shared" si="2885"/>
        <v>0</v>
      </c>
      <c r="LZ258" s="932">
        <f t="shared" si="2885"/>
        <v>0</v>
      </c>
      <c r="MA258" s="932">
        <f t="shared" si="2885"/>
        <v>0</v>
      </c>
      <c r="MB258" s="932">
        <f t="shared" si="2885"/>
        <v>0</v>
      </c>
      <c r="MC258" s="932">
        <f t="shared" si="2885"/>
        <v>0</v>
      </c>
      <c r="MD258" s="932">
        <f t="shared" si="2885"/>
        <v>0</v>
      </c>
      <c r="ME258" s="327">
        <f t="shared" si="2885"/>
        <v>0</v>
      </c>
      <c r="MF258" s="327">
        <f t="shared" si="2885"/>
        <v>0</v>
      </c>
      <c r="MG258" s="327">
        <f t="shared" si="2885"/>
        <v>0</v>
      </c>
      <c r="MH258" s="327">
        <f t="shared" si="2885"/>
        <v>0</v>
      </c>
      <c r="MI258" s="327">
        <f t="shared" si="2885"/>
        <v>0</v>
      </c>
      <c r="MJ258" s="327">
        <f t="shared" si="2885"/>
        <v>0</v>
      </c>
      <c r="MK258" s="327">
        <f t="shared" si="2885"/>
        <v>0</v>
      </c>
      <c r="ML258" s="327">
        <f t="shared" si="2885"/>
        <v>0</v>
      </c>
      <c r="MM258" s="327">
        <f t="shared" si="2885"/>
        <v>0</v>
      </c>
      <c r="MN258" s="327">
        <f t="shared" ref="MN258:MP258" si="2886">SUM(KN258/$DO$18)</f>
        <v>0</v>
      </c>
      <c r="MO258" s="327">
        <f t="shared" si="2886"/>
        <v>0</v>
      </c>
      <c r="MP258" s="327">
        <f t="shared" si="2886"/>
        <v>0</v>
      </c>
      <c r="MQ258" s="327">
        <f>SUM(KQ258/$DO$18)</f>
        <v>0</v>
      </c>
    </row>
    <row r="259" spans="1:355" s="317" customFormat="1" ht="15" hidden="1" customHeight="1" outlineLevel="1" thickTop="1" thickBot="1" x14ac:dyDescent="0.3">
      <c r="A259" s="381"/>
      <c r="B259" s="620" t="s">
        <v>965</v>
      </c>
      <c r="C259" s="877">
        <v>60000</v>
      </c>
      <c r="D259" s="621" t="s">
        <v>825</v>
      </c>
      <c r="E259" s="760">
        <f>(C259/64.55337)</f>
        <v>929.46348114745979</v>
      </c>
      <c r="F259" s="761"/>
      <c r="G259" s="622" t="s">
        <v>966</v>
      </c>
      <c r="H259" s="877">
        <v>60000</v>
      </c>
      <c r="I259" s="621" t="s">
        <v>825</v>
      </c>
      <c r="J259" s="762">
        <f>(H259/69.5388)</f>
        <v>862.82765880343072</v>
      </c>
      <c r="K259" s="756"/>
      <c r="L259" s="802" t="s">
        <v>1313</v>
      </c>
      <c r="M259" s="803"/>
      <c r="N259" s="804"/>
      <c r="O259" s="1539"/>
      <c r="P259" s="806"/>
      <c r="Q259" s="803"/>
      <c r="R259" s="804"/>
      <c r="S259" s="1539"/>
      <c r="T259" s="806"/>
      <c r="U259" s="803"/>
      <c r="V259" s="804"/>
      <c r="W259" s="1539"/>
      <c r="X259" s="806"/>
      <c r="Y259" s="803"/>
      <c r="Z259" s="804"/>
      <c r="AA259" s="1539"/>
      <c r="AB259" s="807"/>
      <c r="AC259" s="803"/>
      <c r="AD259" s="804"/>
      <c r="AE259" s="1539"/>
      <c r="AF259" s="806"/>
      <c r="AG259" s="803"/>
      <c r="AH259" s="804"/>
      <c r="AI259" s="1539"/>
      <c r="AJ259" s="806"/>
      <c r="AK259" s="803"/>
      <c r="AL259" s="804"/>
      <c r="AM259" s="1539"/>
      <c r="AN259" s="806"/>
      <c r="AO259" s="803"/>
      <c r="AP259" s="804"/>
      <c r="AQ259" s="1539"/>
      <c r="AR259" s="806"/>
      <c r="AS259" s="803"/>
      <c r="AT259" s="804"/>
      <c r="AU259" s="1539"/>
      <c r="AV259" s="806"/>
      <c r="AW259" s="803"/>
      <c r="AX259" s="804"/>
      <c r="AY259" s="1539"/>
      <c r="AZ259" s="806"/>
      <c r="BA259" s="803"/>
      <c r="BB259" s="808"/>
      <c r="BC259" s="805"/>
      <c r="BD259" s="806"/>
      <c r="BE259" s="803"/>
      <c r="BF259" s="805"/>
      <c r="BG259" s="806"/>
      <c r="BH259" s="806"/>
      <c r="BI259" s="806"/>
      <c r="BJ259" s="806"/>
      <c r="BK259" s="808"/>
      <c r="BL259" s="1593"/>
      <c r="BM259" s="1594"/>
      <c r="BN259" s="1595"/>
      <c r="BO259" s="1595"/>
      <c r="BP259" s="1583"/>
      <c r="BQ259" s="1484"/>
      <c r="BR259" s="734">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0</v>
      </c>
      <c r="BS259" s="692">
        <f t="shared" si="2779"/>
        <v>0</v>
      </c>
      <c r="BT259" s="693">
        <f>AF251</f>
        <v>0</v>
      </c>
      <c r="BU259" s="1146" t="str">
        <f>$BU$19</f>
        <v>GH KoolBloom</v>
      </c>
      <c r="BV259" s="1159" t="str">
        <f>$BV$19</f>
        <v>Weight</v>
      </c>
      <c r="BW259" s="1239">
        <f>BW$19</f>
        <v>0</v>
      </c>
      <c r="BX259" s="1239">
        <f t="shared" ref="BX259:DM259" si="2887">BX$19</f>
        <v>0</v>
      </c>
      <c r="BY259" s="1239">
        <f t="shared" si="2887"/>
        <v>0</v>
      </c>
      <c r="BZ259" s="1240">
        <f t="shared" si="2887"/>
        <v>0.1</v>
      </c>
      <c r="CA259" s="1240">
        <f t="shared" si="2887"/>
        <v>0</v>
      </c>
      <c r="CB259" s="1241">
        <f t="shared" si="2887"/>
        <v>0.1</v>
      </c>
      <c r="CC259" s="1242">
        <f t="shared" si="2887"/>
        <v>0</v>
      </c>
      <c r="CD259" s="1242">
        <f t="shared" si="2887"/>
        <v>0</v>
      </c>
      <c r="CE259" s="1242">
        <f t="shared" si="2887"/>
        <v>0</v>
      </c>
      <c r="CF259" s="1242">
        <f t="shared" si="2887"/>
        <v>0</v>
      </c>
      <c r="CG259" s="1242">
        <f t="shared" si="2887"/>
        <v>0</v>
      </c>
      <c r="CH259" s="1242">
        <f t="shared" si="2887"/>
        <v>0</v>
      </c>
      <c r="CI259" s="1242">
        <f t="shared" si="2887"/>
        <v>0</v>
      </c>
      <c r="CJ259" s="1242">
        <f t="shared" si="2887"/>
        <v>0</v>
      </c>
      <c r="CK259" s="1239">
        <f t="shared" si="2887"/>
        <v>0</v>
      </c>
      <c r="CL259" s="1240">
        <f t="shared" si="2887"/>
        <v>0</v>
      </c>
      <c r="CM259" s="1241">
        <f t="shared" si="2887"/>
        <v>0</v>
      </c>
      <c r="CN259" s="1242">
        <f t="shared" si="2887"/>
        <v>0</v>
      </c>
      <c r="CO259" s="1242">
        <f t="shared" si="2887"/>
        <v>0</v>
      </c>
      <c r="CP259" s="1242">
        <f t="shared" si="2887"/>
        <v>0</v>
      </c>
      <c r="CQ259" s="1242">
        <f t="shared" si="2887"/>
        <v>0</v>
      </c>
      <c r="CR259" s="1243">
        <f t="shared" si="2887"/>
        <v>0</v>
      </c>
      <c r="CS259" s="1243">
        <f t="shared" si="2887"/>
        <v>0</v>
      </c>
      <c r="CT259" s="1243">
        <f t="shared" si="2887"/>
        <v>0</v>
      </c>
      <c r="CU259" s="1243">
        <f t="shared" si="2887"/>
        <v>0</v>
      </c>
      <c r="CV259" s="1243">
        <f t="shared" si="2887"/>
        <v>0</v>
      </c>
      <c r="CW259" s="1243">
        <f t="shared" si="2887"/>
        <v>0</v>
      </c>
      <c r="CX259" s="1243">
        <f t="shared" si="2887"/>
        <v>0</v>
      </c>
      <c r="CY259" s="1243">
        <f t="shared" si="2887"/>
        <v>0</v>
      </c>
      <c r="CZ259" s="1244">
        <f t="shared" si="2887"/>
        <v>0</v>
      </c>
      <c r="DA259" s="1244">
        <f t="shared" si="2887"/>
        <v>0</v>
      </c>
      <c r="DB259" s="1244">
        <f t="shared" si="2887"/>
        <v>0</v>
      </c>
      <c r="DC259" s="1244">
        <f t="shared" si="2887"/>
        <v>0</v>
      </c>
      <c r="DD259" s="1244">
        <f t="shared" si="2887"/>
        <v>0</v>
      </c>
      <c r="DE259" s="1244">
        <f t="shared" si="2887"/>
        <v>0</v>
      </c>
      <c r="DF259" s="1244">
        <f t="shared" si="2887"/>
        <v>0</v>
      </c>
      <c r="DG259" s="1244">
        <f t="shared" si="2887"/>
        <v>0</v>
      </c>
      <c r="DH259" s="1244">
        <f t="shared" si="2887"/>
        <v>0</v>
      </c>
      <c r="DI259" s="1244">
        <f t="shared" si="2887"/>
        <v>0</v>
      </c>
      <c r="DJ259" s="1244">
        <f t="shared" si="2887"/>
        <v>0</v>
      </c>
      <c r="DK259" s="1244">
        <f t="shared" si="2887"/>
        <v>0</v>
      </c>
      <c r="DL259" s="1244">
        <f t="shared" si="2887"/>
        <v>0</v>
      </c>
      <c r="DM259" s="1244">
        <f t="shared" si="2887"/>
        <v>0</v>
      </c>
      <c r="DN259" s="933"/>
      <c r="DT259" s="739"/>
      <c r="EM259" s="898"/>
      <c r="EN259" s="898"/>
      <c r="EO259" s="898"/>
      <c r="EP259" s="898"/>
      <c r="EQ259" s="898"/>
      <c r="ER259" s="898"/>
      <c r="ES259" s="898"/>
      <c r="ET259" s="898"/>
      <c r="EU259" s="898"/>
      <c r="EV259" s="898"/>
      <c r="EW259" s="898"/>
      <c r="EX259" s="898"/>
      <c r="EY259" s="898"/>
      <c r="EZ259" s="1348" t="str">
        <f t="shared" si="2781"/>
        <v>GH KoolBloom</v>
      </c>
      <c r="FA259" s="1224">
        <f t="shared" si="2782"/>
        <v>0</v>
      </c>
      <c r="FB259" s="1224">
        <f t="shared" si="2783"/>
        <v>0</v>
      </c>
      <c r="FC259" s="1224">
        <f t="shared" si="2784"/>
        <v>0</v>
      </c>
      <c r="FD259" s="544">
        <f t="shared" si="2785"/>
        <v>0</v>
      </c>
      <c r="FE259" s="544">
        <f t="shared" si="2786"/>
        <v>0</v>
      </c>
      <c r="FF259" s="324">
        <f t="shared" si="2787"/>
        <v>0</v>
      </c>
      <c r="FG259" s="549">
        <f t="shared" si="2788"/>
        <v>0</v>
      </c>
      <c r="FH259" s="549">
        <f t="shared" si="2789"/>
        <v>0</v>
      </c>
      <c r="FI259" s="549">
        <f t="shared" si="2790"/>
        <v>0</v>
      </c>
      <c r="FJ259" s="549">
        <f t="shared" si="2791"/>
        <v>0</v>
      </c>
      <c r="FK259" s="549">
        <f t="shared" si="2792"/>
        <v>0</v>
      </c>
      <c r="FL259" s="549">
        <f t="shared" si="2793"/>
        <v>0</v>
      </c>
      <c r="FM259" s="549">
        <f t="shared" si="2794"/>
        <v>0</v>
      </c>
      <c r="FN259" s="549">
        <f t="shared" si="2795"/>
        <v>0</v>
      </c>
      <c r="FO259" s="1203">
        <f t="shared" si="2796"/>
        <v>0</v>
      </c>
      <c r="FP259" s="544">
        <f t="shared" si="2797"/>
        <v>0</v>
      </c>
      <c r="FQ259" s="324">
        <f t="shared" si="2798"/>
        <v>0</v>
      </c>
      <c r="FR259" s="548">
        <f t="shared" si="2799"/>
        <v>0</v>
      </c>
      <c r="FS259" s="548">
        <f t="shared" si="2800"/>
        <v>0</v>
      </c>
      <c r="FT259" s="548">
        <f t="shared" si="2871"/>
        <v>0</v>
      </c>
      <c r="FU259" s="548">
        <f t="shared" si="2801"/>
        <v>0</v>
      </c>
      <c r="FV259" s="928">
        <f t="shared" si="2802"/>
        <v>0</v>
      </c>
      <c r="FW259" s="928">
        <f t="shared" si="2803"/>
        <v>0</v>
      </c>
      <c r="FX259" s="928">
        <f t="shared" si="2804"/>
        <v>0</v>
      </c>
      <c r="FY259" s="928">
        <f t="shared" si="2805"/>
        <v>0</v>
      </c>
      <c r="FZ259" s="928">
        <f t="shared" si="2806"/>
        <v>0</v>
      </c>
      <c r="GA259" s="928">
        <f t="shared" si="2807"/>
        <v>0</v>
      </c>
      <c r="GB259" s="928">
        <f t="shared" si="2808"/>
        <v>0</v>
      </c>
      <c r="GC259" s="928">
        <f t="shared" si="2809"/>
        <v>0</v>
      </c>
      <c r="GD259" s="326">
        <f t="shared" si="2810"/>
        <v>0</v>
      </c>
      <c r="GE259" s="326">
        <f t="shared" si="2811"/>
        <v>0</v>
      </c>
      <c r="GF259" s="326">
        <f t="shared" si="2812"/>
        <v>0</v>
      </c>
      <c r="GG259" s="326">
        <f t="shared" si="2813"/>
        <v>0</v>
      </c>
      <c r="GH259" s="326">
        <f t="shared" si="2814"/>
        <v>0</v>
      </c>
      <c r="GI259" s="326">
        <f t="shared" si="2815"/>
        <v>0</v>
      </c>
      <c r="GJ259" s="326">
        <f t="shared" si="2816"/>
        <v>0</v>
      </c>
      <c r="GK259" s="326">
        <f t="shared" si="2817"/>
        <v>0</v>
      </c>
      <c r="GL259" s="326">
        <f t="shared" si="2818"/>
        <v>0</v>
      </c>
      <c r="GM259" s="326">
        <f t="shared" si="2819"/>
        <v>0</v>
      </c>
      <c r="GN259" s="326">
        <f t="shared" si="2820"/>
        <v>0</v>
      </c>
      <c r="GO259" s="326">
        <f t="shared" si="2821"/>
        <v>0</v>
      </c>
      <c r="GP259" s="326">
        <f t="shared" si="2822"/>
        <v>0</v>
      </c>
      <c r="GQ259" s="326">
        <f t="shared" si="2823"/>
        <v>0</v>
      </c>
      <c r="GR259" s="898"/>
      <c r="GS259" s="898"/>
      <c r="GT259" s="898"/>
      <c r="GU259" s="898"/>
      <c r="GV259" s="898"/>
      <c r="GW259" s="898"/>
      <c r="GX259" s="898"/>
      <c r="GY259" s="898"/>
      <c r="GZ259" s="1375"/>
      <c r="HA259" s="1225">
        <f t="shared" si="2824"/>
        <v>0</v>
      </c>
      <c r="HB259" s="1225">
        <f t="shared" si="2825"/>
        <v>0</v>
      </c>
      <c r="HC259" s="1225">
        <f t="shared" si="2826"/>
        <v>0</v>
      </c>
      <c r="HD259" s="542">
        <f t="shared" si="2827"/>
        <v>0</v>
      </c>
      <c r="HE259" s="542">
        <f t="shared" si="2828"/>
        <v>0</v>
      </c>
      <c r="HF259" s="321">
        <f t="shared" si="2829"/>
        <v>0</v>
      </c>
      <c r="HG259" s="547">
        <f t="shared" si="2830"/>
        <v>0</v>
      </c>
      <c r="HH259" s="547">
        <f t="shared" si="2831"/>
        <v>0</v>
      </c>
      <c r="HI259" s="547">
        <f t="shared" si="2832"/>
        <v>0</v>
      </c>
      <c r="HJ259" s="547">
        <f t="shared" si="2833"/>
        <v>0</v>
      </c>
      <c r="HK259" s="547">
        <f t="shared" si="2834"/>
        <v>0</v>
      </c>
      <c r="HL259" s="547">
        <f t="shared" si="2835"/>
        <v>0</v>
      </c>
      <c r="HM259" s="547">
        <f t="shared" si="2836"/>
        <v>0</v>
      </c>
      <c r="HN259" s="547">
        <f t="shared" si="2837"/>
        <v>0</v>
      </c>
      <c r="HO259" s="1225">
        <f t="shared" si="2838"/>
        <v>0</v>
      </c>
      <c r="HP259" s="542">
        <f t="shared" si="2839"/>
        <v>0</v>
      </c>
      <c r="HQ259" s="321">
        <f t="shared" si="2840"/>
        <v>0</v>
      </c>
      <c r="HR259" s="547">
        <f t="shared" si="2841"/>
        <v>0</v>
      </c>
      <c r="HS259" s="547">
        <f t="shared" si="2842"/>
        <v>0</v>
      </c>
      <c r="HT259" s="547">
        <f t="shared" si="2843"/>
        <v>0</v>
      </c>
      <c r="HU259" s="547">
        <f t="shared" si="2844"/>
        <v>0</v>
      </c>
      <c r="HV259" s="931">
        <f t="shared" si="2845"/>
        <v>0</v>
      </c>
      <c r="HW259" s="931">
        <f t="shared" si="2846"/>
        <v>0</v>
      </c>
      <c r="HX259" s="931">
        <f t="shared" si="2847"/>
        <v>0</v>
      </c>
      <c r="HY259" s="931">
        <f t="shared" si="2848"/>
        <v>0</v>
      </c>
      <c r="HZ259" s="931">
        <f t="shared" si="2849"/>
        <v>0</v>
      </c>
      <c r="IA259" s="931">
        <f t="shared" si="2850"/>
        <v>0</v>
      </c>
      <c r="IB259" s="931">
        <f t="shared" si="2851"/>
        <v>0</v>
      </c>
      <c r="IC259" s="931">
        <f t="shared" si="2852"/>
        <v>0</v>
      </c>
      <c r="ID259" s="1226">
        <f t="shared" si="2853"/>
        <v>0</v>
      </c>
      <c r="IE259" s="1226">
        <f t="shared" si="2854"/>
        <v>0</v>
      </c>
      <c r="IF259" s="1226">
        <f t="shared" si="2855"/>
        <v>0</v>
      </c>
      <c r="IG259" s="1226">
        <f t="shared" si="2856"/>
        <v>0</v>
      </c>
      <c r="IH259" s="1226">
        <f t="shared" si="2857"/>
        <v>0</v>
      </c>
      <c r="II259" s="1226">
        <f t="shared" si="2858"/>
        <v>0</v>
      </c>
      <c r="IJ259" s="1226">
        <f t="shared" si="2859"/>
        <v>0</v>
      </c>
      <c r="IK259" s="1226">
        <f t="shared" si="2860"/>
        <v>0</v>
      </c>
      <c r="IL259" s="1226">
        <f t="shared" si="2861"/>
        <v>0</v>
      </c>
      <c r="IM259" s="1226">
        <f t="shared" si="2862"/>
        <v>0</v>
      </c>
      <c r="IN259" s="1226">
        <f t="shared" si="2863"/>
        <v>0</v>
      </c>
      <c r="IO259" s="1226">
        <f t="shared" si="2864"/>
        <v>0</v>
      </c>
      <c r="IP259" s="1226">
        <f t="shared" si="2865"/>
        <v>0</v>
      </c>
      <c r="IQ259" s="1226">
        <f t="shared" si="2866"/>
        <v>0</v>
      </c>
      <c r="IR259" s="902"/>
      <c r="IS259" s="902"/>
      <c r="IT259" s="902"/>
      <c r="IU259" s="902"/>
      <c r="IV259" s="902"/>
      <c r="IW259" s="902"/>
      <c r="IX259" s="902"/>
      <c r="IY259" s="902"/>
      <c r="IZ259" s="1365"/>
      <c r="JA259" s="1231">
        <f t="shared" ref="JA259:KQ259" si="2888">SUM(BW259*$DP$19)</f>
        <v>0</v>
      </c>
      <c r="JB259" s="1231">
        <f t="shared" si="2888"/>
        <v>0</v>
      </c>
      <c r="JC259" s="1231">
        <f t="shared" si="2888"/>
        <v>0</v>
      </c>
      <c r="JD259" s="942">
        <f t="shared" si="2888"/>
        <v>450</v>
      </c>
      <c r="JE259" s="942">
        <f t="shared" si="2888"/>
        <v>0</v>
      </c>
      <c r="JF259" s="943">
        <f t="shared" si="2888"/>
        <v>450</v>
      </c>
      <c r="JG259" s="944">
        <f t="shared" si="2888"/>
        <v>0</v>
      </c>
      <c r="JH259" s="944">
        <f t="shared" si="2888"/>
        <v>0</v>
      </c>
      <c r="JI259" s="944">
        <f t="shared" si="2888"/>
        <v>0</v>
      </c>
      <c r="JJ259" s="944">
        <f t="shared" si="2888"/>
        <v>0</v>
      </c>
      <c r="JK259" s="944">
        <f t="shared" si="2888"/>
        <v>0</v>
      </c>
      <c r="JL259" s="944">
        <f t="shared" si="2888"/>
        <v>0</v>
      </c>
      <c r="JM259" s="944">
        <f t="shared" si="2888"/>
        <v>0</v>
      </c>
      <c r="JN259" s="944">
        <f t="shared" si="2888"/>
        <v>0</v>
      </c>
      <c r="JO259" s="1231">
        <f t="shared" si="2888"/>
        <v>0</v>
      </c>
      <c r="JP259" s="942">
        <f t="shared" si="2888"/>
        <v>0</v>
      </c>
      <c r="JQ259" s="943">
        <f t="shared" si="2888"/>
        <v>0</v>
      </c>
      <c r="JR259" s="944">
        <f t="shared" si="2888"/>
        <v>0</v>
      </c>
      <c r="JS259" s="944">
        <f t="shared" si="2888"/>
        <v>0</v>
      </c>
      <c r="JT259" s="944">
        <f t="shared" si="2888"/>
        <v>0</v>
      </c>
      <c r="JU259" s="944">
        <f t="shared" si="2888"/>
        <v>0</v>
      </c>
      <c r="JV259" s="945">
        <f t="shared" si="2888"/>
        <v>0</v>
      </c>
      <c r="JW259" s="945">
        <f t="shared" si="2888"/>
        <v>0</v>
      </c>
      <c r="JX259" s="945">
        <f t="shared" si="2888"/>
        <v>0</v>
      </c>
      <c r="JY259" s="945">
        <f t="shared" si="2888"/>
        <v>0</v>
      </c>
      <c r="JZ259" s="945">
        <f t="shared" si="2888"/>
        <v>0</v>
      </c>
      <c r="KA259" s="945">
        <f t="shared" si="2888"/>
        <v>0</v>
      </c>
      <c r="KB259" s="945">
        <f t="shared" si="2888"/>
        <v>0</v>
      </c>
      <c r="KC259" s="945">
        <f t="shared" si="2888"/>
        <v>0</v>
      </c>
      <c r="KD259" s="946">
        <f t="shared" si="2888"/>
        <v>0</v>
      </c>
      <c r="KE259" s="946">
        <f t="shared" si="2888"/>
        <v>0</v>
      </c>
      <c r="KF259" s="946">
        <f t="shared" si="2888"/>
        <v>0</v>
      </c>
      <c r="KG259" s="946">
        <f t="shared" si="2888"/>
        <v>0</v>
      </c>
      <c r="KH259" s="946">
        <f t="shared" si="2888"/>
        <v>0</v>
      </c>
      <c r="KI259" s="946">
        <f t="shared" si="2888"/>
        <v>0</v>
      </c>
      <c r="KJ259" s="946">
        <f t="shared" si="2888"/>
        <v>0</v>
      </c>
      <c r="KK259" s="946">
        <f t="shared" si="2888"/>
        <v>0</v>
      </c>
      <c r="KL259" s="946">
        <f t="shared" si="2888"/>
        <v>0</v>
      </c>
      <c r="KM259" s="946">
        <f t="shared" si="2888"/>
        <v>0</v>
      </c>
      <c r="KN259" s="946">
        <f t="shared" si="2888"/>
        <v>0</v>
      </c>
      <c r="KO259" s="946">
        <f t="shared" si="2888"/>
        <v>0</v>
      </c>
      <c r="KP259" s="946">
        <f t="shared" si="2888"/>
        <v>0</v>
      </c>
      <c r="KQ259" s="946">
        <f t="shared" si="2888"/>
        <v>0</v>
      </c>
      <c r="KR259" s="898"/>
      <c r="KS259" s="898"/>
      <c r="KT259" s="898"/>
      <c r="KU259" s="898"/>
      <c r="KV259" s="898"/>
      <c r="KW259" s="898"/>
      <c r="KX259" s="898"/>
      <c r="KY259" s="898"/>
      <c r="KZ259" s="1363"/>
      <c r="LA259" s="1217">
        <f t="shared" ref="LA259:MM259" si="2889">SUM(JA259/$DO$19)</f>
        <v>0</v>
      </c>
      <c r="LB259" s="1217">
        <f t="shared" si="2889"/>
        <v>0</v>
      </c>
      <c r="LC259" s="1217">
        <f t="shared" si="2889"/>
        <v>0</v>
      </c>
      <c r="LD259" s="545">
        <f t="shared" si="2889"/>
        <v>118.89035667107001</v>
      </c>
      <c r="LE259" s="545">
        <f t="shared" si="2889"/>
        <v>0</v>
      </c>
      <c r="LF259" s="329">
        <f t="shared" si="2889"/>
        <v>118.89035667107001</v>
      </c>
      <c r="LG259" s="550">
        <f t="shared" si="2889"/>
        <v>0</v>
      </c>
      <c r="LH259" s="550">
        <f t="shared" si="2889"/>
        <v>0</v>
      </c>
      <c r="LI259" s="550">
        <f t="shared" si="2889"/>
        <v>0</v>
      </c>
      <c r="LJ259" s="550">
        <f t="shared" si="2889"/>
        <v>0</v>
      </c>
      <c r="LK259" s="550">
        <f t="shared" si="2889"/>
        <v>0</v>
      </c>
      <c r="LL259" s="550">
        <f t="shared" si="2889"/>
        <v>0</v>
      </c>
      <c r="LM259" s="550">
        <f t="shared" si="2889"/>
        <v>0</v>
      </c>
      <c r="LN259" s="550">
        <f t="shared" si="2889"/>
        <v>0</v>
      </c>
      <c r="LO259" s="1217">
        <f t="shared" si="2889"/>
        <v>0</v>
      </c>
      <c r="LP259" s="1217">
        <f t="shared" si="2889"/>
        <v>0</v>
      </c>
      <c r="LQ259" s="1217">
        <f t="shared" si="2889"/>
        <v>0</v>
      </c>
      <c r="LR259" s="550">
        <f t="shared" si="2889"/>
        <v>0</v>
      </c>
      <c r="LS259" s="550">
        <f t="shared" si="2889"/>
        <v>0</v>
      </c>
      <c r="LT259" s="550">
        <f t="shared" si="2889"/>
        <v>0</v>
      </c>
      <c r="LU259" s="550">
        <f t="shared" si="2889"/>
        <v>0</v>
      </c>
      <c r="LV259" s="932">
        <f t="shared" si="2889"/>
        <v>0</v>
      </c>
      <c r="LW259" s="932">
        <f t="shared" si="2889"/>
        <v>0</v>
      </c>
      <c r="LX259" s="932">
        <f t="shared" si="2889"/>
        <v>0</v>
      </c>
      <c r="LY259" s="932">
        <f t="shared" si="2889"/>
        <v>0</v>
      </c>
      <c r="LZ259" s="932">
        <f t="shared" si="2889"/>
        <v>0</v>
      </c>
      <c r="MA259" s="932">
        <f t="shared" si="2889"/>
        <v>0</v>
      </c>
      <c r="MB259" s="932">
        <f t="shared" si="2889"/>
        <v>0</v>
      </c>
      <c r="MC259" s="932">
        <f t="shared" si="2889"/>
        <v>0</v>
      </c>
      <c r="MD259" s="932">
        <f t="shared" si="2889"/>
        <v>0</v>
      </c>
      <c r="ME259" s="327">
        <f t="shared" si="2889"/>
        <v>0</v>
      </c>
      <c r="MF259" s="327">
        <f t="shared" si="2889"/>
        <v>0</v>
      </c>
      <c r="MG259" s="327">
        <f t="shared" si="2889"/>
        <v>0</v>
      </c>
      <c r="MH259" s="327">
        <f t="shared" si="2889"/>
        <v>0</v>
      </c>
      <c r="MI259" s="327">
        <f t="shared" si="2889"/>
        <v>0</v>
      </c>
      <c r="MJ259" s="327">
        <f t="shared" si="2889"/>
        <v>0</v>
      </c>
      <c r="MK259" s="327">
        <f t="shared" si="2889"/>
        <v>0</v>
      </c>
      <c r="ML259" s="327">
        <f t="shared" si="2889"/>
        <v>0</v>
      </c>
      <c r="MM259" s="327">
        <f t="shared" si="2889"/>
        <v>0</v>
      </c>
      <c r="MN259" s="327">
        <f t="shared" ref="MN259:MP259" si="2890">SUM(KN259/$DO$19)</f>
        <v>0</v>
      </c>
      <c r="MO259" s="327">
        <f t="shared" si="2890"/>
        <v>0</v>
      </c>
      <c r="MP259" s="327">
        <f t="shared" si="2890"/>
        <v>0</v>
      </c>
      <c r="MQ259" s="327">
        <f>SUM(KQ259/$DO$19)</f>
        <v>0</v>
      </c>
    </row>
    <row r="260" spans="1:355" s="317" customFormat="1" ht="15" hidden="1" customHeight="1" outlineLevel="1" thickTop="1" thickBot="1" x14ac:dyDescent="0.3">
      <c r="A260" s="381"/>
      <c r="B260" s="1911" t="s">
        <v>962</v>
      </c>
      <c r="C260" s="1912"/>
      <c r="D260" s="655"/>
      <c r="E260" s="763"/>
      <c r="F260" s="757"/>
      <c r="G260" s="626"/>
      <c r="H260" s="627"/>
      <c r="I260" s="628"/>
      <c r="J260" s="812"/>
      <c r="K260" s="757"/>
      <c r="L260" s="878" t="s">
        <v>653</v>
      </c>
      <c r="M260" s="813"/>
      <c r="N260" s="814"/>
      <c r="O260" s="1537"/>
      <c r="P260" s="815"/>
      <c r="Q260" s="813"/>
      <c r="R260" s="814"/>
      <c r="S260" s="1537"/>
      <c r="T260" s="815"/>
      <c r="U260" s="813"/>
      <c r="V260" s="814"/>
      <c r="W260" s="1537"/>
      <c r="X260" s="815"/>
      <c r="Y260" s="813"/>
      <c r="Z260" s="814"/>
      <c r="AA260" s="1537"/>
      <c r="AB260" s="815"/>
      <c r="AC260" s="813"/>
      <c r="AD260" s="814"/>
      <c r="AE260" s="1537"/>
      <c r="AF260" s="815"/>
      <c r="AG260" s="813"/>
      <c r="AH260" s="814"/>
      <c r="AI260" s="1537"/>
      <c r="AJ260" s="815"/>
      <c r="AK260" s="813"/>
      <c r="AL260" s="814"/>
      <c r="AM260" s="1537"/>
      <c r="AN260" s="815"/>
      <c r="AO260" s="813"/>
      <c r="AP260" s="814"/>
      <c r="AQ260" s="1537"/>
      <c r="AR260" s="815"/>
      <c r="AS260" s="813"/>
      <c r="AT260" s="814"/>
      <c r="AU260" s="1537"/>
      <c r="AV260" s="815"/>
      <c r="AW260" s="813"/>
      <c r="AX260" s="814"/>
      <c r="AY260" s="1537"/>
      <c r="AZ260" s="815"/>
      <c r="BA260" s="813"/>
      <c r="BB260" s="816"/>
      <c r="BC260" s="757"/>
      <c r="BD260" s="815"/>
      <c r="BE260" s="813"/>
      <c r="BF260" s="757"/>
      <c r="BG260" s="815"/>
      <c r="BH260" s="815"/>
      <c r="BI260" s="815"/>
      <c r="BJ260" s="815"/>
      <c r="BK260" s="816"/>
      <c r="BL260" s="1584"/>
      <c r="BM260" s="1585"/>
      <c r="BN260" s="1586"/>
      <c r="BO260" s="1586"/>
      <c r="BP260" s="1587"/>
      <c r="BQ260" s="1484"/>
      <c r="BR260" s="734">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11.434613095470732</v>
      </c>
      <c r="BS260" s="692">
        <f t="shared" si="2779"/>
        <v>11.434613095470731</v>
      </c>
      <c r="BT260" s="693">
        <f>AJ251</f>
        <v>1</v>
      </c>
      <c r="BU260" s="1146" t="str">
        <f>$BU$20</f>
        <v>GH Floralicious+</v>
      </c>
      <c r="BV260" s="1159" t="str">
        <f>$BV$20</f>
        <v>Aroma</v>
      </c>
      <c r="BW260" s="1239">
        <f>BW$20</f>
        <v>0</v>
      </c>
      <c r="BX260" s="1239">
        <f t="shared" ref="BX260:DM260" si="2891">BX$20</f>
        <v>0.02</v>
      </c>
      <c r="BY260" s="1239">
        <f t="shared" si="2891"/>
        <v>0</v>
      </c>
      <c r="BZ260" s="1240">
        <f t="shared" si="2891"/>
        <v>8.0000000000000002E-3</v>
      </c>
      <c r="CA260" s="1240">
        <f t="shared" si="2891"/>
        <v>0</v>
      </c>
      <c r="CB260" s="1241">
        <f t="shared" si="2891"/>
        <v>5.0000000000000001E-3</v>
      </c>
      <c r="CC260" s="1242">
        <f t="shared" si="2891"/>
        <v>0</v>
      </c>
      <c r="CD260" s="1242">
        <f t="shared" si="2891"/>
        <v>0</v>
      </c>
      <c r="CE260" s="1242">
        <f t="shared" si="2891"/>
        <v>0</v>
      </c>
      <c r="CF260" s="1242">
        <f t="shared" si="2891"/>
        <v>0</v>
      </c>
      <c r="CG260" s="1242">
        <f t="shared" si="2891"/>
        <v>0</v>
      </c>
      <c r="CH260" s="1242">
        <f t="shared" si="2891"/>
        <v>0</v>
      </c>
      <c r="CI260" s="1242">
        <f t="shared" si="2891"/>
        <v>0</v>
      </c>
      <c r="CJ260" s="1242">
        <f t="shared" si="2891"/>
        <v>0</v>
      </c>
      <c r="CK260" s="1239">
        <f t="shared" si="2891"/>
        <v>0</v>
      </c>
      <c r="CL260" s="1240">
        <f t="shared" si="2891"/>
        <v>0</v>
      </c>
      <c r="CM260" s="1241">
        <f t="shared" si="2891"/>
        <v>0</v>
      </c>
      <c r="CN260" s="1242">
        <f t="shared" si="2891"/>
        <v>0</v>
      </c>
      <c r="CO260" s="1242">
        <f t="shared" si="2891"/>
        <v>0</v>
      </c>
      <c r="CP260" s="1242">
        <f t="shared" si="2891"/>
        <v>0</v>
      </c>
      <c r="CQ260" s="1242">
        <f t="shared" si="2891"/>
        <v>0</v>
      </c>
      <c r="CR260" s="1243">
        <f t="shared" si="2891"/>
        <v>0</v>
      </c>
      <c r="CS260" s="1243">
        <f t="shared" si="2891"/>
        <v>0</v>
      </c>
      <c r="CT260" s="1243">
        <f t="shared" si="2891"/>
        <v>0</v>
      </c>
      <c r="CU260" s="1243">
        <f t="shared" si="2891"/>
        <v>0</v>
      </c>
      <c r="CV260" s="1243">
        <f t="shared" si="2891"/>
        <v>0</v>
      </c>
      <c r="CW260" s="1243">
        <f t="shared" si="2891"/>
        <v>0</v>
      </c>
      <c r="CX260" s="1243">
        <f t="shared" si="2891"/>
        <v>0</v>
      </c>
      <c r="CY260" s="1243">
        <f t="shared" si="2891"/>
        <v>0</v>
      </c>
      <c r="CZ260" s="1244">
        <f t="shared" si="2891"/>
        <v>0</v>
      </c>
      <c r="DA260" s="1244">
        <f t="shared" si="2891"/>
        <v>8.4999999999999995E-4</v>
      </c>
      <c r="DB260" s="1244">
        <f t="shared" si="2891"/>
        <v>8.9999999999999993E-3</v>
      </c>
      <c r="DC260" s="1244">
        <f t="shared" si="2891"/>
        <v>1.15E-3</v>
      </c>
      <c r="DD260" s="1244">
        <f t="shared" si="2891"/>
        <v>0</v>
      </c>
      <c r="DE260" s="1244">
        <f t="shared" si="2891"/>
        <v>0</v>
      </c>
      <c r="DF260" s="1244">
        <f t="shared" si="2891"/>
        <v>0</v>
      </c>
      <c r="DG260" s="1244">
        <f t="shared" si="2891"/>
        <v>0</v>
      </c>
      <c r="DH260" s="1244">
        <f t="shared" si="2891"/>
        <v>0</v>
      </c>
      <c r="DI260" s="1244">
        <f t="shared" si="2891"/>
        <v>0</v>
      </c>
      <c r="DJ260" s="1244">
        <f t="shared" si="2891"/>
        <v>0</v>
      </c>
      <c r="DK260" s="1244">
        <f t="shared" si="2891"/>
        <v>0</v>
      </c>
      <c r="DL260" s="1244">
        <f t="shared" si="2891"/>
        <v>0</v>
      </c>
      <c r="DM260" s="1244">
        <f t="shared" si="2891"/>
        <v>0</v>
      </c>
      <c r="DN260" s="933"/>
      <c r="DT260" s="739"/>
      <c r="EM260" s="898"/>
      <c r="EN260" s="898"/>
      <c r="EO260" s="898"/>
      <c r="EP260" s="898"/>
      <c r="EQ260" s="898"/>
      <c r="ER260" s="898"/>
      <c r="ES260" s="898"/>
      <c r="ET260" s="898"/>
      <c r="EU260" s="898"/>
      <c r="EV260" s="898"/>
      <c r="EW260" s="898"/>
      <c r="EX260" s="898"/>
      <c r="EY260" s="898"/>
      <c r="EZ260" s="1348" t="str">
        <f t="shared" si="2781"/>
        <v>GH Floralicious+</v>
      </c>
      <c r="FA260" s="1224">
        <f t="shared" si="2782"/>
        <v>0</v>
      </c>
      <c r="FB260" s="1224">
        <f t="shared" si="2783"/>
        <v>0.02</v>
      </c>
      <c r="FC260" s="1224">
        <f t="shared" si="2784"/>
        <v>0</v>
      </c>
      <c r="FD260" s="544">
        <f t="shared" si="2785"/>
        <v>3.4912000000000003E-3</v>
      </c>
      <c r="FE260" s="544">
        <f t="shared" si="2786"/>
        <v>0</v>
      </c>
      <c r="FF260" s="324">
        <f t="shared" si="2787"/>
        <v>4.1504999999999997E-3</v>
      </c>
      <c r="FG260" s="549">
        <f t="shared" si="2788"/>
        <v>0</v>
      </c>
      <c r="FH260" s="549">
        <f t="shared" si="2789"/>
        <v>0</v>
      </c>
      <c r="FI260" s="549">
        <f t="shared" si="2790"/>
        <v>0</v>
      </c>
      <c r="FJ260" s="549">
        <f t="shared" si="2791"/>
        <v>0</v>
      </c>
      <c r="FK260" s="549">
        <f t="shared" si="2792"/>
        <v>0</v>
      </c>
      <c r="FL260" s="549">
        <f t="shared" si="2793"/>
        <v>0</v>
      </c>
      <c r="FM260" s="549">
        <f t="shared" si="2794"/>
        <v>0</v>
      </c>
      <c r="FN260" s="549">
        <f t="shared" si="2795"/>
        <v>0</v>
      </c>
      <c r="FO260" s="1203">
        <f t="shared" si="2796"/>
        <v>0.02</v>
      </c>
      <c r="FP260" s="544">
        <f t="shared" si="2797"/>
        <v>3.4912000000000003E-3</v>
      </c>
      <c r="FQ260" s="324">
        <f t="shared" si="2798"/>
        <v>4.1504999999999997E-3</v>
      </c>
      <c r="FR260" s="548">
        <f t="shared" si="2799"/>
        <v>0</v>
      </c>
      <c r="FS260" s="548">
        <f t="shared" si="2800"/>
        <v>0</v>
      </c>
      <c r="FT260" s="548">
        <f t="shared" si="2871"/>
        <v>0</v>
      </c>
      <c r="FU260" s="548">
        <f t="shared" si="2801"/>
        <v>0</v>
      </c>
      <c r="FV260" s="928">
        <f t="shared" si="2802"/>
        <v>0</v>
      </c>
      <c r="FW260" s="928">
        <f t="shared" si="2803"/>
        <v>0</v>
      </c>
      <c r="FX260" s="928">
        <f t="shared" si="2804"/>
        <v>0</v>
      </c>
      <c r="FY260" s="928">
        <f t="shared" si="2805"/>
        <v>0</v>
      </c>
      <c r="FZ260" s="928">
        <f t="shared" si="2806"/>
        <v>0</v>
      </c>
      <c r="GA260" s="928">
        <f t="shared" si="2807"/>
        <v>0</v>
      </c>
      <c r="GB260" s="928">
        <f t="shared" si="2808"/>
        <v>0</v>
      </c>
      <c r="GC260" s="928">
        <f t="shared" si="2809"/>
        <v>0</v>
      </c>
      <c r="GD260" s="326">
        <f t="shared" si="2810"/>
        <v>0</v>
      </c>
      <c r="GE260" s="326">
        <f t="shared" si="2811"/>
        <v>8.4999999999999995E-4</v>
      </c>
      <c r="GF260" s="326">
        <f t="shared" si="2812"/>
        <v>8.9999999999999993E-3</v>
      </c>
      <c r="GG260" s="326">
        <f t="shared" si="2813"/>
        <v>1.15E-3</v>
      </c>
      <c r="GH260" s="326">
        <f t="shared" si="2814"/>
        <v>0</v>
      </c>
      <c r="GI260" s="326">
        <f t="shared" si="2815"/>
        <v>0</v>
      </c>
      <c r="GJ260" s="326">
        <f t="shared" si="2816"/>
        <v>0</v>
      </c>
      <c r="GK260" s="326">
        <f t="shared" si="2817"/>
        <v>0</v>
      </c>
      <c r="GL260" s="326">
        <f t="shared" si="2818"/>
        <v>0</v>
      </c>
      <c r="GM260" s="326">
        <f t="shared" si="2819"/>
        <v>0</v>
      </c>
      <c r="GN260" s="326">
        <f t="shared" si="2820"/>
        <v>0</v>
      </c>
      <c r="GO260" s="326">
        <f t="shared" si="2821"/>
        <v>0</v>
      </c>
      <c r="GP260" s="326">
        <f t="shared" si="2822"/>
        <v>0</v>
      </c>
      <c r="GQ260" s="326">
        <f t="shared" si="2823"/>
        <v>0</v>
      </c>
      <c r="GR260" s="899"/>
      <c r="GS260" s="899"/>
      <c r="GT260" s="899"/>
      <c r="GU260" s="899"/>
      <c r="GV260" s="899"/>
      <c r="GW260" s="899"/>
      <c r="GX260" s="899"/>
      <c r="GY260" s="899"/>
      <c r="GZ260" s="1374"/>
      <c r="HA260" s="1225">
        <f t="shared" si="2824"/>
        <v>0</v>
      </c>
      <c r="HB260" s="1225">
        <f t="shared" si="2825"/>
        <v>5.9182764192417673E-3</v>
      </c>
      <c r="HC260" s="1225">
        <f t="shared" si="2826"/>
        <v>0</v>
      </c>
      <c r="HD260" s="542">
        <f t="shared" si="2827"/>
        <v>1.0330943317428431E-3</v>
      </c>
      <c r="HE260" s="542">
        <f t="shared" si="2828"/>
        <v>0</v>
      </c>
      <c r="HF260" s="321">
        <f t="shared" si="2829"/>
        <v>1.2281903139031477E-3</v>
      </c>
      <c r="HG260" s="547">
        <f t="shared" si="2830"/>
        <v>0</v>
      </c>
      <c r="HH260" s="547">
        <f t="shared" si="2831"/>
        <v>0</v>
      </c>
      <c r="HI260" s="547">
        <f t="shared" si="2832"/>
        <v>0</v>
      </c>
      <c r="HJ260" s="547">
        <f t="shared" si="2833"/>
        <v>0</v>
      </c>
      <c r="HK260" s="547">
        <f t="shared" si="2834"/>
        <v>0</v>
      </c>
      <c r="HL260" s="547">
        <f t="shared" si="2835"/>
        <v>0</v>
      </c>
      <c r="HM260" s="547">
        <f t="shared" si="2836"/>
        <v>0</v>
      </c>
      <c r="HN260" s="547">
        <f t="shared" si="2837"/>
        <v>0</v>
      </c>
      <c r="HO260" s="1225">
        <f t="shared" si="2838"/>
        <v>0</v>
      </c>
      <c r="HP260" s="542">
        <f t="shared" si="2839"/>
        <v>0</v>
      </c>
      <c r="HQ260" s="321">
        <f t="shared" si="2840"/>
        <v>0</v>
      </c>
      <c r="HR260" s="547">
        <f t="shared" si="2841"/>
        <v>0</v>
      </c>
      <c r="HS260" s="547">
        <f t="shared" si="2842"/>
        <v>0</v>
      </c>
      <c r="HT260" s="547">
        <f t="shared" si="2843"/>
        <v>0</v>
      </c>
      <c r="HU260" s="547">
        <f t="shared" si="2844"/>
        <v>0</v>
      </c>
      <c r="HV260" s="931">
        <f t="shared" si="2845"/>
        <v>0</v>
      </c>
      <c r="HW260" s="931">
        <f t="shared" si="2846"/>
        <v>0</v>
      </c>
      <c r="HX260" s="931">
        <f t="shared" si="2847"/>
        <v>0</v>
      </c>
      <c r="HY260" s="931">
        <f t="shared" si="2848"/>
        <v>0</v>
      </c>
      <c r="HZ260" s="931">
        <f t="shared" si="2849"/>
        <v>0</v>
      </c>
      <c r="IA260" s="931">
        <f t="shared" si="2850"/>
        <v>0</v>
      </c>
      <c r="IB260" s="931">
        <f t="shared" si="2851"/>
        <v>0</v>
      </c>
      <c r="IC260" s="931">
        <f t="shared" si="2852"/>
        <v>0</v>
      </c>
      <c r="ID260" s="1226">
        <f t="shared" si="2853"/>
        <v>0</v>
      </c>
      <c r="IE260" s="1226">
        <f t="shared" si="2854"/>
        <v>2.5152674781777512E-4</v>
      </c>
      <c r="IF260" s="1226">
        <f t="shared" si="2855"/>
        <v>2.6632243886587953E-3</v>
      </c>
      <c r="IG260" s="1226">
        <f t="shared" si="2856"/>
        <v>3.4030089410640169E-4</v>
      </c>
      <c r="IH260" s="1226">
        <f t="shared" si="2857"/>
        <v>0</v>
      </c>
      <c r="II260" s="1226">
        <f t="shared" si="2858"/>
        <v>0</v>
      </c>
      <c r="IJ260" s="1226">
        <f t="shared" si="2859"/>
        <v>0</v>
      </c>
      <c r="IK260" s="1226">
        <f t="shared" si="2860"/>
        <v>0</v>
      </c>
      <c r="IL260" s="1226">
        <f t="shared" si="2861"/>
        <v>0</v>
      </c>
      <c r="IM260" s="1226">
        <f t="shared" si="2862"/>
        <v>0</v>
      </c>
      <c r="IN260" s="1226">
        <f t="shared" si="2863"/>
        <v>0</v>
      </c>
      <c r="IO260" s="1226">
        <f t="shared" si="2864"/>
        <v>0</v>
      </c>
      <c r="IP260" s="1226">
        <f t="shared" si="2865"/>
        <v>0</v>
      </c>
      <c r="IQ260" s="1226">
        <f t="shared" si="2866"/>
        <v>0</v>
      </c>
      <c r="IR260" s="902"/>
      <c r="IS260" s="902"/>
      <c r="IT260" s="902"/>
      <c r="IU260" s="902"/>
      <c r="IV260" s="902"/>
      <c r="IW260" s="902"/>
      <c r="IX260" s="902"/>
      <c r="IY260" s="902"/>
      <c r="IZ260" s="1365"/>
      <c r="JA260" s="1231">
        <f t="shared" ref="JA260:KQ260" si="2892">SUM(BW260*$DP$20)</f>
        <v>0</v>
      </c>
      <c r="JB260" s="1231">
        <f t="shared" si="2892"/>
        <v>10.6</v>
      </c>
      <c r="JC260" s="1231">
        <f t="shared" si="2892"/>
        <v>0</v>
      </c>
      <c r="JD260" s="942">
        <f t="shared" si="2892"/>
        <v>4.24</v>
      </c>
      <c r="JE260" s="942">
        <f t="shared" si="2892"/>
        <v>0</v>
      </c>
      <c r="JF260" s="943">
        <f t="shared" si="2892"/>
        <v>2.65</v>
      </c>
      <c r="JG260" s="944">
        <f t="shared" si="2892"/>
        <v>0</v>
      </c>
      <c r="JH260" s="944">
        <f t="shared" si="2892"/>
        <v>0</v>
      </c>
      <c r="JI260" s="944">
        <f t="shared" si="2892"/>
        <v>0</v>
      </c>
      <c r="JJ260" s="944">
        <f t="shared" si="2892"/>
        <v>0</v>
      </c>
      <c r="JK260" s="944">
        <f t="shared" si="2892"/>
        <v>0</v>
      </c>
      <c r="JL260" s="944">
        <f t="shared" si="2892"/>
        <v>0</v>
      </c>
      <c r="JM260" s="944">
        <f t="shared" si="2892"/>
        <v>0</v>
      </c>
      <c r="JN260" s="944">
        <f t="shared" si="2892"/>
        <v>0</v>
      </c>
      <c r="JO260" s="1231">
        <f t="shared" si="2892"/>
        <v>0</v>
      </c>
      <c r="JP260" s="942">
        <f t="shared" si="2892"/>
        <v>0</v>
      </c>
      <c r="JQ260" s="943">
        <f t="shared" si="2892"/>
        <v>0</v>
      </c>
      <c r="JR260" s="944">
        <f t="shared" si="2892"/>
        <v>0</v>
      </c>
      <c r="JS260" s="944">
        <f t="shared" si="2892"/>
        <v>0</v>
      </c>
      <c r="JT260" s="944">
        <f t="shared" si="2892"/>
        <v>0</v>
      </c>
      <c r="JU260" s="944">
        <f t="shared" si="2892"/>
        <v>0</v>
      </c>
      <c r="JV260" s="945">
        <f t="shared" si="2892"/>
        <v>0</v>
      </c>
      <c r="JW260" s="945">
        <f t="shared" si="2892"/>
        <v>0</v>
      </c>
      <c r="JX260" s="945">
        <f t="shared" si="2892"/>
        <v>0</v>
      </c>
      <c r="JY260" s="945">
        <f t="shared" si="2892"/>
        <v>0</v>
      </c>
      <c r="JZ260" s="945">
        <f t="shared" si="2892"/>
        <v>0</v>
      </c>
      <c r="KA260" s="945">
        <f t="shared" si="2892"/>
        <v>0</v>
      </c>
      <c r="KB260" s="945">
        <f t="shared" si="2892"/>
        <v>0</v>
      </c>
      <c r="KC260" s="945">
        <f t="shared" si="2892"/>
        <v>0</v>
      </c>
      <c r="KD260" s="946">
        <f t="shared" si="2892"/>
        <v>0</v>
      </c>
      <c r="KE260" s="946">
        <f t="shared" si="2892"/>
        <v>0.45049999999999996</v>
      </c>
      <c r="KF260" s="946">
        <f t="shared" si="2892"/>
        <v>4.7699999999999996</v>
      </c>
      <c r="KG260" s="946">
        <f t="shared" si="2892"/>
        <v>0.60950000000000004</v>
      </c>
      <c r="KH260" s="946">
        <f t="shared" si="2892"/>
        <v>0</v>
      </c>
      <c r="KI260" s="946">
        <f t="shared" si="2892"/>
        <v>0</v>
      </c>
      <c r="KJ260" s="946">
        <f t="shared" si="2892"/>
        <v>0</v>
      </c>
      <c r="KK260" s="946">
        <f t="shared" si="2892"/>
        <v>0</v>
      </c>
      <c r="KL260" s="946">
        <f t="shared" si="2892"/>
        <v>0</v>
      </c>
      <c r="KM260" s="946">
        <f t="shared" si="2892"/>
        <v>0</v>
      </c>
      <c r="KN260" s="946">
        <f t="shared" si="2892"/>
        <v>0</v>
      </c>
      <c r="KO260" s="946">
        <f t="shared" si="2892"/>
        <v>0</v>
      </c>
      <c r="KP260" s="946">
        <f t="shared" si="2892"/>
        <v>0</v>
      </c>
      <c r="KQ260" s="946">
        <f t="shared" si="2892"/>
        <v>0</v>
      </c>
      <c r="KR260" s="898"/>
      <c r="KS260" s="898"/>
      <c r="KT260" s="898"/>
      <c r="KU260" s="898"/>
      <c r="KV260" s="898"/>
      <c r="KW260" s="898"/>
      <c r="KX260" s="898"/>
      <c r="KY260" s="898"/>
      <c r="KZ260" s="1363"/>
      <c r="LA260" s="1217">
        <f t="shared" ref="LA260:MM260" si="2893">SUM(JA260/$DO$20)</f>
        <v>0</v>
      </c>
      <c r="LB260" s="1217">
        <f t="shared" si="2893"/>
        <v>22.400676246830091</v>
      </c>
      <c r="LC260" s="1217">
        <f t="shared" si="2893"/>
        <v>0</v>
      </c>
      <c r="LD260" s="545">
        <f t="shared" si="2893"/>
        <v>8.9602704987320383</v>
      </c>
      <c r="LE260" s="545">
        <f t="shared" si="2893"/>
        <v>0</v>
      </c>
      <c r="LF260" s="329">
        <f t="shared" si="2893"/>
        <v>5.6001690617075228</v>
      </c>
      <c r="LG260" s="550">
        <f t="shared" si="2893"/>
        <v>0</v>
      </c>
      <c r="LH260" s="550">
        <f t="shared" si="2893"/>
        <v>0</v>
      </c>
      <c r="LI260" s="550">
        <f t="shared" si="2893"/>
        <v>0</v>
      </c>
      <c r="LJ260" s="550">
        <f t="shared" si="2893"/>
        <v>0</v>
      </c>
      <c r="LK260" s="550">
        <f t="shared" si="2893"/>
        <v>0</v>
      </c>
      <c r="LL260" s="550">
        <f t="shared" si="2893"/>
        <v>0</v>
      </c>
      <c r="LM260" s="550">
        <f t="shared" si="2893"/>
        <v>0</v>
      </c>
      <c r="LN260" s="550">
        <f t="shared" si="2893"/>
        <v>0</v>
      </c>
      <c r="LO260" s="1217">
        <f t="shared" si="2893"/>
        <v>0</v>
      </c>
      <c r="LP260" s="1217">
        <f t="shared" si="2893"/>
        <v>0</v>
      </c>
      <c r="LQ260" s="1217">
        <f t="shared" si="2893"/>
        <v>0</v>
      </c>
      <c r="LR260" s="550">
        <f t="shared" si="2893"/>
        <v>0</v>
      </c>
      <c r="LS260" s="550">
        <f t="shared" si="2893"/>
        <v>0</v>
      </c>
      <c r="LT260" s="550">
        <f t="shared" si="2893"/>
        <v>0</v>
      </c>
      <c r="LU260" s="550">
        <f t="shared" si="2893"/>
        <v>0</v>
      </c>
      <c r="LV260" s="932">
        <f t="shared" si="2893"/>
        <v>0</v>
      </c>
      <c r="LW260" s="932">
        <f t="shared" si="2893"/>
        <v>0</v>
      </c>
      <c r="LX260" s="932">
        <f t="shared" si="2893"/>
        <v>0</v>
      </c>
      <c r="LY260" s="932">
        <f t="shared" si="2893"/>
        <v>0</v>
      </c>
      <c r="LZ260" s="932">
        <f t="shared" si="2893"/>
        <v>0</v>
      </c>
      <c r="MA260" s="932">
        <f t="shared" si="2893"/>
        <v>0</v>
      </c>
      <c r="MB260" s="932">
        <f t="shared" si="2893"/>
        <v>0</v>
      </c>
      <c r="MC260" s="932">
        <f t="shared" si="2893"/>
        <v>0</v>
      </c>
      <c r="MD260" s="932">
        <f t="shared" si="2893"/>
        <v>0</v>
      </c>
      <c r="ME260" s="327">
        <f t="shared" si="2893"/>
        <v>0.95202874049027886</v>
      </c>
      <c r="MF260" s="327">
        <f t="shared" si="2893"/>
        <v>10.08030431107354</v>
      </c>
      <c r="MG260" s="327">
        <f t="shared" si="2893"/>
        <v>1.2880388841927304</v>
      </c>
      <c r="MH260" s="327">
        <f t="shared" si="2893"/>
        <v>0</v>
      </c>
      <c r="MI260" s="327">
        <f t="shared" si="2893"/>
        <v>0</v>
      </c>
      <c r="MJ260" s="327">
        <f t="shared" si="2893"/>
        <v>0</v>
      </c>
      <c r="MK260" s="327">
        <f t="shared" si="2893"/>
        <v>0</v>
      </c>
      <c r="ML260" s="327">
        <f t="shared" si="2893"/>
        <v>0</v>
      </c>
      <c r="MM260" s="327">
        <f t="shared" si="2893"/>
        <v>0</v>
      </c>
      <c r="MN260" s="327">
        <f t="shared" ref="MN260:MP260" si="2894">SUM(KN260/$DO$20)</f>
        <v>0</v>
      </c>
      <c r="MO260" s="327">
        <f t="shared" si="2894"/>
        <v>0</v>
      </c>
      <c r="MP260" s="327">
        <f t="shared" si="2894"/>
        <v>0</v>
      </c>
      <c r="MQ260" s="327">
        <f>SUM(KQ260/$DO$20)</f>
        <v>0</v>
      </c>
    </row>
    <row r="261" spans="1:355" s="317" customFormat="1" ht="15" hidden="1" customHeight="1" outlineLevel="1" thickTop="1" thickBot="1" x14ac:dyDescent="0.3">
      <c r="A261" s="381"/>
      <c r="B261" s="1913" t="s">
        <v>963</v>
      </c>
      <c r="C261" s="1914"/>
      <c r="D261" s="656"/>
      <c r="E261" s="765"/>
      <c r="F261" s="757"/>
      <c r="G261" s="629"/>
      <c r="H261" s="630"/>
      <c r="I261" s="631"/>
      <c r="J261" s="820"/>
      <c r="K261" s="757"/>
      <c r="L261" s="878" t="s">
        <v>655</v>
      </c>
      <c r="M261" s="813"/>
      <c r="N261" s="814"/>
      <c r="O261" s="1537"/>
      <c r="P261" s="815"/>
      <c r="Q261" s="813"/>
      <c r="R261" s="814"/>
      <c r="S261" s="1537"/>
      <c r="T261" s="815"/>
      <c r="U261" s="813"/>
      <c r="V261" s="814"/>
      <c r="W261" s="1537"/>
      <c r="X261" s="815"/>
      <c r="Y261" s="813"/>
      <c r="Z261" s="814"/>
      <c r="AA261" s="1537"/>
      <c r="AB261" s="815"/>
      <c r="AC261" s="813"/>
      <c r="AD261" s="814"/>
      <c r="AE261" s="1537"/>
      <c r="AF261" s="815"/>
      <c r="AG261" s="813"/>
      <c r="AH261" s="814"/>
      <c r="AI261" s="1537"/>
      <c r="AJ261" s="815"/>
      <c r="AK261" s="813"/>
      <c r="AL261" s="814"/>
      <c r="AM261" s="1537"/>
      <c r="AN261" s="815"/>
      <c r="AO261" s="813"/>
      <c r="AP261" s="814"/>
      <c r="AQ261" s="1537"/>
      <c r="AR261" s="815"/>
      <c r="AS261" s="813"/>
      <c r="AT261" s="814"/>
      <c r="AU261" s="1537"/>
      <c r="AV261" s="815"/>
      <c r="AW261" s="813"/>
      <c r="AX261" s="814"/>
      <c r="AY261" s="1537"/>
      <c r="AZ261" s="815"/>
      <c r="BA261" s="813"/>
      <c r="BB261" s="816"/>
      <c r="BC261" s="757"/>
      <c r="BD261" s="815"/>
      <c r="BE261" s="813"/>
      <c r="BF261" s="757"/>
      <c r="BG261" s="815"/>
      <c r="BH261" s="815"/>
      <c r="BI261" s="815"/>
      <c r="BJ261" s="815"/>
      <c r="BK261" s="816"/>
      <c r="BL261" s="1584"/>
      <c r="BM261" s="1585"/>
      <c r="BN261" s="1586"/>
      <c r="BO261" s="1586"/>
      <c r="BP261" s="1587"/>
      <c r="BQ261" s="1484"/>
      <c r="BR261" s="734">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692">
        <f t="shared" si="2779"/>
        <v>0</v>
      </c>
      <c r="BT261" s="693">
        <f>AN251</f>
        <v>0</v>
      </c>
      <c r="BU261" s="1146" t="str">
        <f>$BU$21</f>
        <v>GH Diamond Nectar</v>
      </c>
      <c r="BV261" s="1160" t="str">
        <f>$BV$21</f>
        <v>Flavor</v>
      </c>
      <c r="BW261" s="1239">
        <f>BW$21</f>
        <v>0</v>
      </c>
      <c r="BX261" s="1239">
        <f t="shared" ref="BX261:DM261" si="2895">BX$21</f>
        <v>0</v>
      </c>
      <c r="BY261" s="1239">
        <f t="shared" si="2895"/>
        <v>0</v>
      </c>
      <c r="BZ261" s="1240">
        <f t="shared" si="2895"/>
        <v>0.01</v>
      </c>
      <c r="CA261" s="1240">
        <f t="shared" si="2895"/>
        <v>0</v>
      </c>
      <c r="CB261" s="1241">
        <f t="shared" si="2895"/>
        <v>0.01</v>
      </c>
      <c r="CC261" s="1242">
        <f t="shared" si="2895"/>
        <v>0</v>
      </c>
      <c r="CD261" s="1242">
        <f t="shared" si="2895"/>
        <v>0</v>
      </c>
      <c r="CE261" s="1242">
        <f t="shared" si="2895"/>
        <v>0</v>
      </c>
      <c r="CF261" s="1242">
        <f t="shared" si="2895"/>
        <v>0</v>
      </c>
      <c r="CG261" s="1242">
        <f t="shared" si="2895"/>
        <v>0</v>
      </c>
      <c r="CH261" s="1242">
        <f t="shared" si="2895"/>
        <v>0</v>
      </c>
      <c r="CI261" s="1242">
        <f t="shared" si="2895"/>
        <v>0</v>
      </c>
      <c r="CJ261" s="1242">
        <f t="shared" si="2895"/>
        <v>0</v>
      </c>
      <c r="CK261" s="1239">
        <f t="shared" si="2895"/>
        <v>0</v>
      </c>
      <c r="CL261" s="1240">
        <f t="shared" si="2895"/>
        <v>0</v>
      </c>
      <c r="CM261" s="1241">
        <f t="shared" si="2895"/>
        <v>0</v>
      </c>
      <c r="CN261" s="1242">
        <f t="shared" si="2895"/>
        <v>0</v>
      </c>
      <c r="CO261" s="1242">
        <f t="shared" si="2895"/>
        <v>0</v>
      </c>
      <c r="CP261" s="1242">
        <f t="shared" si="2895"/>
        <v>0</v>
      </c>
      <c r="CQ261" s="1242">
        <f t="shared" si="2895"/>
        <v>0</v>
      </c>
      <c r="CR261" s="1243">
        <f t="shared" si="2895"/>
        <v>0</v>
      </c>
      <c r="CS261" s="1243">
        <f t="shared" si="2895"/>
        <v>0</v>
      </c>
      <c r="CT261" s="1243">
        <f t="shared" si="2895"/>
        <v>0</v>
      </c>
      <c r="CU261" s="1243">
        <f t="shared" si="2895"/>
        <v>0</v>
      </c>
      <c r="CV261" s="1243">
        <f t="shared" si="2895"/>
        <v>0</v>
      </c>
      <c r="CW261" s="1243">
        <f t="shared" si="2895"/>
        <v>0</v>
      </c>
      <c r="CX261" s="1243">
        <f t="shared" si="2895"/>
        <v>0</v>
      </c>
      <c r="CY261" s="1243">
        <f t="shared" si="2895"/>
        <v>0</v>
      </c>
      <c r="CZ261" s="1244">
        <f t="shared" si="2895"/>
        <v>0</v>
      </c>
      <c r="DA261" s="1244">
        <f t="shared" si="2895"/>
        <v>5.0000000000000001E-4</v>
      </c>
      <c r="DB261" s="1244">
        <f t="shared" si="2895"/>
        <v>9.0000000000000006E-5</v>
      </c>
      <c r="DC261" s="1244">
        <f t="shared" si="2895"/>
        <v>0</v>
      </c>
      <c r="DD261" s="1244">
        <f t="shared" si="2895"/>
        <v>0</v>
      </c>
      <c r="DE261" s="1244">
        <f t="shared" si="2895"/>
        <v>0</v>
      </c>
      <c r="DF261" s="1244">
        <f t="shared" si="2895"/>
        <v>0</v>
      </c>
      <c r="DG261" s="1244">
        <f t="shared" si="2895"/>
        <v>0</v>
      </c>
      <c r="DH261" s="1244">
        <f t="shared" si="2895"/>
        <v>0</v>
      </c>
      <c r="DI261" s="1244">
        <f t="shared" si="2895"/>
        <v>0</v>
      </c>
      <c r="DJ261" s="1244">
        <f t="shared" si="2895"/>
        <v>0</v>
      </c>
      <c r="DK261" s="1244">
        <f t="shared" si="2895"/>
        <v>0</v>
      </c>
      <c r="DL261" s="1244">
        <f t="shared" si="2895"/>
        <v>0</v>
      </c>
      <c r="DM261" s="1244">
        <f t="shared" si="2895"/>
        <v>0</v>
      </c>
      <c r="DN261" s="933"/>
      <c r="DT261" s="739"/>
      <c r="EM261" s="898"/>
      <c r="EN261" s="898"/>
      <c r="EO261" s="898"/>
      <c r="EP261" s="898"/>
      <c r="EQ261" s="898"/>
      <c r="ER261" s="898"/>
      <c r="ES261" s="898"/>
      <c r="ET261" s="898"/>
      <c r="EU261" s="898"/>
      <c r="EV261" s="898"/>
      <c r="EW261" s="898"/>
      <c r="EX261" s="898"/>
      <c r="EY261" s="898"/>
      <c r="EZ261" s="1348" t="str">
        <f t="shared" si="2781"/>
        <v>GH Diamond Nectar</v>
      </c>
      <c r="FA261" s="1224">
        <f t="shared" si="2782"/>
        <v>0</v>
      </c>
      <c r="FB261" s="1224">
        <f t="shared" si="2783"/>
        <v>0</v>
      </c>
      <c r="FC261" s="1224">
        <f t="shared" si="2784"/>
        <v>0</v>
      </c>
      <c r="FD261" s="544">
        <f t="shared" si="2785"/>
        <v>0</v>
      </c>
      <c r="FE261" s="544">
        <f t="shared" si="2786"/>
        <v>0</v>
      </c>
      <c r="FF261" s="324">
        <f t="shared" si="2787"/>
        <v>0</v>
      </c>
      <c r="FG261" s="549">
        <f t="shared" si="2788"/>
        <v>0</v>
      </c>
      <c r="FH261" s="549">
        <f t="shared" si="2789"/>
        <v>0</v>
      </c>
      <c r="FI261" s="549">
        <f t="shared" si="2790"/>
        <v>0</v>
      </c>
      <c r="FJ261" s="549">
        <f t="shared" si="2791"/>
        <v>0</v>
      </c>
      <c r="FK261" s="549">
        <f t="shared" si="2792"/>
        <v>0</v>
      </c>
      <c r="FL261" s="549">
        <f t="shared" si="2793"/>
        <v>0</v>
      </c>
      <c r="FM261" s="549">
        <f t="shared" si="2794"/>
        <v>0</v>
      </c>
      <c r="FN261" s="549">
        <f t="shared" si="2795"/>
        <v>0</v>
      </c>
      <c r="FO261" s="1203">
        <f t="shared" si="2796"/>
        <v>0</v>
      </c>
      <c r="FP261" s="544">
        <f t="shared" si="2797"/>
        <v>0</v>
      </c>
      <c r="FQ261" s="324">
        <f t="shared" si="2798"/>
        <v>0</v>
      </c>
      <c r="FR261" s="548">
        <f t="shared" si="2799"/>
        <v>0</v>
      </c>
      <c r="FS261" s="548">
        <f t="shared" si="2800"/>
        <v>0</v>
      </c>
      <c r="FT261" s="548">
        <f t="shared" si="2871"/>
        <v>0</v>
      </c>
      <c r="FU261" s="548">
        <f t="shared" si="2801"/>
        <v>0</v>
      </c>
      <c r="FV261" s="928">
        <f t="shared" si="2802"/>
        <v>0</v>
      </c>
      <c r="FW261" s="928">
        <f t="shared" si="2803"/>
        <v>0</v>
      </c>
      <c r="FX261" s="928">
        <f t="shared" si="2804"/>
        <v>0</v>
      </c>
      <c r="FY261" s="928">
        <f t="shared" si="2805"/>
        <v>0</v>
      </c>
      <c r="FZ261" s="928">
        <f t="shared" si="2806"/>
        <v>0</v>
      </c>
      <c r="GA261" s="928">
        <f t="shared" si="2807"/>
        <v>0</v>
      </c>
      <c r="GB261" s="928">
        <f t="shared" si="2808"/>
        <v>0</v>
      </c>
      <c r="GC261" s="928">
        <f t="shared" si="2809"/>
        <v>0</v>
      </c>
      <c r="GD261" s="326">
        <f t="shared" si="2810"/>
        <v>0</v>
      </c>
      <c r="GE261" s="326">
        <f t="shared" si="2811"/>
        <v>0</v>
      </c>
      <c r="GF261" s="326">
        <f t="shared" si="2812"/>
        <v>0</v>
      </c>
      <c r="GG261" s="326">
        <f t="shared" si="2813"/>
        <v>0</v>
      </c>
      <c r="GH261" s="326">
        <f t="shared" si="2814"/>
        <v>0</v>
      </c>
      <c r="GI261" s="326">
        <f t="shared" si="2815"/>
        <v>0</v>
      </c>
      <c r="GJ261" s="326">
        <f t="shared" si="2816"/>
        <v>0</v>
      </c>
      <c r="GK261" s="326">
        <f t="shared" si="2817"/>
        <v>0</v>
      </c>
      <c r="GL261" s="326">
        <f t="shared" si="2818"/>
        <v>0</v>
      </c>
      <c r="GM261" s="326">
        <f t="shared" si="2819"/>
        <v>0</v>
      </c>
      <c r="GN261" s="326">
        <f t="shared" si="2820"/>
        <v>0</v>
      </c>
      <c r="GO261" s="326">
        <f t="shared" si="2821"/>
        <v>0</v>
      </c>
      <c r="GP261" s="326">
        <f t="shared" si="2822"/>
        <v>0</v>
      </c>
      <c r="GQ261" s="326">
        <f t="shared" si="2823"/>
        <v>0</v>
      </c>
      <c r="GR261" s="899"/>
      <c r="GS261" s="899"/>
      <c r="GT261" s="899"/>
      <c r="GU261" s="899"/>
      <c r="GV261" s="899"/>
      <c r="GW261" s="899"/>
      <c r="GX261" s="899"/>
      <c r="GY261" s="899"/>
      <c r="GZ261" s="1374"/>
      <c r="HA261" s="1225">
        <f t="shared" si="2824"/>
        <v>0</v>
      </c>
      <c r="HB261" s="1225">
        <f t="shared" si="2825"/>
        <v>0</v>
      </c>
      <c r="HC261" s="1225">
        <f t="shared" si="2826"/>
        <v>0</v>
      </c>
      <c r="HD261" s="542">
        <f t="shared" si="2827"/>
        <v>0</v>
      </c>
      <c r="HE261" s="542">
        <f t="shared" si="2828"/>
        <v>0</v>
      </c>
      <c r="HF261" s="321">
        <f t="shared" si="2829"/>
        <v>0</v>
      </c>
      <c r="HG261" s="547">
        <f t="shared" si="2830"/>
        <v>0</v>
      </c>
      <c r="HH261" s="547">
        <f t="shared" si="2831"/>
        <v>0</v>
      </c>
      <c r="HI261" s="547">
        <f t="shared" si="2832"/>
        <v>0</v>
      </c>
      <c r="HJ261" s="547">
        <f t="shared" si="2833"/>
        <v>0</v>
      </c>
      <c r="HK261" s="547">
        <f t="shared" si="2834"/>
        <v>0</v>
      </c>
      <c r="HL261" s="547">
        <f t="shared" si="2835"/>
        <v>0</v>
      </c>
      <c r="HM261" s="547">
        <f t="shared" si="2836"/>
        <v>0</v>
      </c>
      <c r="HN261" s="547">
        <f t="shared" si="2837"/>
        <v>0</v>
      </c>
      <c r="HO261" s="1225">
        <f t="shared" si="2838"/>
        <v>0</v>
      </c>
      <c r="HP261" s="542">
        <f t="shared" si="2839"/>
        <v>0</v>
      </c>
      <c r="HQ261" s="321">
        <f t="shared" si="2840"/>
        <v>0</v>
      </c>
      <c r="HR261" s="547">
        <f t="shared" si="2841"/>
        <v>0</v>
      </c>
      <c r="HS261" s="547">
        <f t="shared" si="2842"/>
        <v>0</v>
      </c>
      <c r="HT261" s="547">
        <f t="shared" si="2843"/>
        <v>0</v>
      </c>
      <c r="HU261" s="547">
        <f t="shared" si="2844"/>
        <v>0</v>
      </c>
      <c r="HV261" s="931">
        <f t="shared" si="2845"/>
        <v>0</v>
      </c>
      <c r="HW261" s="931">
        <f t="shared" si="2846"/>
        <v>0</v>
      </c>
      <c r="HX261" s="931">
        <f t="shared" si="2847"/>
        <v>0</v>
      </c>
      <c r="HY261" s="931">
        <f t="shared" si="2848"/>
        <v>0</v>
      </c>
      <c r="HZ261" s="931">
        <f t="shared" si="2849"/>
        <v>0</v>
      </c>
      <c r="IA261" s="931">
        <f t="shared" si="2850"/>
        <v>0</v>
      </c>
      <c r="IB261" s="931">
        <f t="shared" si="2851"/>
        <v>0</v>
      </c>
      <c r="IC261" s="931">
        <f t="shared" si="2852"/>
        <v>0</v>
      </c>
      <c r="ID261" s="1226">
        <f t="shared" si="2853"/>
        <v>0</v>
      </c>
      <c r="IE261" s="1226">
        <f t="shared" si="2854"/>
        <v>0</v>
      </c>
      <c r="IF261" s="1226">
        <f t="shared" si="2855"/>
        <v>0</v>
      </c>
      <c r="IG261" s="1226">
        <f t="shared" si="2856"/>
        <v>0</v>
      </c>
      <c r="IH261" s="1226">
        <f t="shared" si="2857"/>
        <v>0</v>
      </c>
      <c r="II261" s="1226">
        <f t="shared" si="2858"/>
        <v>0</v>
      </c>
      <c r="IJ261" s="1226">
        <f t="shared" si="2859"/>
        <v>0</v>
      </c>
      <c r="IK261" s="1226">
        <f t="shared" si="2860"/>
        <v>0</v>
      </c>
      <c r="IL261" s="1226">
        <f t="shared" si="2861"/>
        <v>0</v>
      </c>
      <c r="IM261" s="1226">
        <f t="shared" si="2862"/>
        <v>0</v>
      </c>
      <c r="IN261" s="1226">
        <f t="shared" si="2863"/>
        <v>0</v>
      </c>
      <c r="IO261" s="1226">
        <f t="shared" si="2864"/>
        <v>0</v>
      </c>
      <c r="IP261" s="1226">
        <f t="shared" si="2865"/>
        <v>0</v>
      </c>
      <c r="IQ261" s="1226">
        <f t="shared" si="2866"/>
        <v>0</v>
      </c>
      <c r="IR261" s="902"/>
      <c r="IS261" s="902"/>
      <c r="IT261" s="902"/>
      <c r="IU261" s="902"/>
      <c r="IV261" s="902"/>
      <c r="IW261" s="902"/>
      <c r="IX261" s="902"/>
      <c r="IY261" s="902"/>
      <c r="IZ261" s="1365"/>
      <c r="JA261" s="1231">
        <f t="shared" ref="JA261:KQ261" si="2896">SUM(BW261*$DP$21)</f>
        <v>0</v>
      </c>
      <c r="JB261" s="1231">
        <f t="shared" si="2896"/>
        <v>0</v>
      </c>
      <c r="JC261" s="1231">
        <f t="shared" si="2896"/>
        <v>0</v>
      </c>
      <c r="JD261" s="942">
        <f t="shared" si="2896"/>
        <v>38</v>
      </c>
      <c r="JE261" s="942">
        <f t="shared" si="2896"/>
        <v>0</v>
      </c>
      <c r="JF261" s="943">
        <f t="shared" si="2896"/>
        <v>38</v>
      </c>
      <c r="JG261" s="944">
        <f t="shared" si="2896"/>
        <v>0</v>
      </c>
      <c r="JH261" s="944">
        <f t="shared" si="2896"/>
        <v>0</v>
      </c>
      <c r="JI261" s="944">
        <f t="shared" si="2896"/>
        <v>0</v>
      </c>
      <c r="JJ261" s="944">
        <f t="shared" si="2896"/>
        <v>0</v>
      </c>
      <c r="JK261" s="944">
        <f t="shared" si="2896"/>
        <v>0</v>
      </c>
      <c r="JL261" s="944">
        <f t="shared" si="2896"/>
        <v>0</v>
      </c>
      <c r="JM261" s="944">
        <f t="shared" si="2896"/>
        <v>0</v>
      </c>
      <c r="JN261" s="944">
        <f t="shared" si="2896"/>
        <v>0</v>
      </c>
      <c r="JO261" s="1231">
        <f t="shared" si="2896"/>
        <v>0</v>
      </c>
      <c r="JP261" s="942">
        <f t="shared" si="2896"/>
        <v>0</v>
      </c>
      <c r="JQ261" s="943">
        <f t="shared" si="2896"/>
        <v>0</v>
      </c>
      <c r="JR261" s="944">
        <f t="shared" si="2896"/>
        <v>0</v>
      </c>
      <c r="JS261" s="944">
        <f t="shared" si="2896"/>
        <v>0</v>
      </c>
      <c r="JT261" s="944">
        <f t="shared" si="2896"/>
        <v>0</v>
      </c>
      <c r="JU261" s="944">
        <f t="shared" si="2896"/>
        <v>0</v>
      </c>
      <c r="JV261" s="945">
        <f t="shared" si="2896"/>
        <v>0</v>
      </c>
      <c r="JW261" s="945">
        <f t="shared" si="2896"/>
        <v>0</v>
      </c>
      <c r="JX261" s="945">
        <f t="shared" si="2896"/>
        <v>0</v>
      </c>
      <c r="JY261" s="945">
        <f t="shared" si="2896"/>
        <v>0</v>
      </c>
      <c r="JZ261" s="945">
        <f t="shared" si="2896"/>
        <v>0</v>
      </c>
      <c r="KA261" s="945">
        <f t="shared" si="2896"/>
        <v>0</v>
      </c>
      <c r="KB261" s="945">
        <f t="shared" si="2896"/>
        <v>0</v>
      </c>
      <c r="KC261" s="945">
        <f t="shared" si="2896"/>
        <v>0</v>
      </c>
      <c r="KD261" s="946">
        <f t="shared" si="2896"/>
        <v>0</v>
      </c>
      <c r="KE261" s="946">
        <f t="shared" si="2896"/>
        <v>1.9000000000000001</v>
      </c>
      <c r="KF261" s="946">
        <f t="shared" si="2896"/>
        <v>0.34200000000000003</v>
      </c>
      <c r="KG261" s="946">
        <f t="shared" si="2896"/>
        <v>0</v>
      </c>
      <c r="KH261" s="946">
        <f t="shared" si="2896"/>
        <v>0</v>
      </c>
      <c r="KI261" s="946">
        <f t="shared" si="2896"/>
        <v>0</v>
      </c>
      <c r="KJ261" s="946">
        <f t="shared" si="2896"/>
        <v>0</v>
      </c>
      <c r="KK261" s="946">
        <f t="shared" si="2896"/>
        <v>0</v>
      </c>
      <c r="KL261" s="946">
        <f t="shared" si="2896"/>
        <v>0</v>
      </c>
      <c r="KM261" s="946">
        <f t="shared" si="2896"/>
        <v>0</v>
      </c>
      <c r="KN261" s="946">
        <f t="shared" si="2896"/>
        <v>0</v>
      </c>
      <c r="KO261" s="946">
        <f t="shared" si="2896"/>
        <v>0</v>
      </c>
      <c r="KP261" s="946">
        <f t="shared" si="2896"/>
        <v>0</v>
      </c>
      <c r="KQ261" s="946">
        <f t="shared" si="2896"/>
        <v>0</v>
      </c>
      <c r="KR261" s="898"/>
      <c r="KS261" s="898"/>
      <c r="KT261" s="898"/>
      <c r="KU261" s="898"/>
      <c r="KV261" s="898"/>
      <c r="KW261" s="898"/>
      <c r="KX261" s="898"/>
      <c r="KY261" s="898"/>
      <c r="KZ261" s="1363"/>
      <c r="LA261" s="1217">
        <f t="shared" ref="LA261:MM261" si="2897">SUM(JA261/$DO$21)</f>
        <v>0</v>
      </c>
      <c r="LB261" s="1217">
        <f t="shared" si="2897"/>
        <v>0</v>
      </c>
      <c r="LC261" s="1217">
        <f t="shared" si="2897"/>
        <v>0</v>
      </c>
      <c r="LD261" s="545">
        <f t="shared" si="2897"/>
        <v>10.039630118890356</v>
      </c>
      <c r="LE261" s="545">
        <f t="shared" si="2897"/>
        <v>0</v>
      </c>
      <c r="LF261" s="329">
        <f t="shared" si="2897"/>
        <v>10.039630118890356</v>
      </c>
      <c r="LG261" s="550">
        <f t="shared" si="2897"/>
        <v>0</v>
      </c>
      <c r="LH261" s="550">
        <f t="shared" si="2897"/>
        <v>0</v>
      </c>
      <c r="LI261" s="550">
        <f t="shared" si="2897"/>
        <v>0</v>
      </c>
      <c r="LJ261" s="550">
        <f t="shared" si="2897"/>
        <v>0</v>
      </c>
      <c r="LK261" s="550">
        <f t="shared" si="2897"/>
        <v>0</v>
      </c>
      <c r="LL261" s="550">
        <f t="shared" si="2897"/>
        <v>0</v>
      </c>
      <c r="LM261" s="550">
        <f t="shared" si="2897"/>
        <v>0</v>
      </c>
      <c r="LN261" s="550">
        <f t="shared" si="2897"/>
        <v>0</v>
      </c>
      <c r="LO261" s="1217">
        <f t="shared" si="2897"/>
        <v>0</v>
      </c>
      <c r="LP261" s="1217">
        <f t="shared" si="2897"/>
        <v>0</v>
      </c>
      <c r="LQ261" s="1217">
        <f t="shared" si="2897"/>
        <v>0</v>
      </c>
      <c r="LR261" s="550">
        <f t="shared" si="2897"/>
        <v>0</v>
      </c>
      <c r="LS261" s="550">
        <f t="shared" si="2897"/>
        <v>0</v>
      </c>
      <c r="LT261" s="550">
        <f t="shared" si="2897"/>
        <v>0</v>
      </c>
      <c r="LU261" s="550">
        <f t="shared" si="2897"/>
        <v>0</v>
      </c>
      <c r="LV261" s="932">
        <f t="shared" si="2897"/>
        <v>0</v>
      </c>
      <c r="LW261" s="932">
        <f t="shared" si="2897"/>
        <v>0</v>
      </c>
      <c r="LX261" s="932">
        <f t="shared" si="2897"/>
        <v>0</v>
      </c>
      <c r="LY261" s="932">
        <f t="shared" si="2897"/>
        <v>0</v>
      </c>
      <c r="LZ261" s="932">
        <f t="shared" si="2897"/>
        <v>0</v>
      </c>
      <c r="MA261" s="932">
        <f t="shared" si="2897"/>
        <v>0</v>
      </c>
      <c r="MB261" s="932">
        <f t="shared" si="2897"/>
        <v>0</v>
      </c>
      <c r="MC261" s="932">
        <f t="shared" si="2897"/>
        <v>0</v>
      </c>
      <c r="MD261" s="932">
        <f t="shared" si="2897"/>
        <v>0</v>
      </c>
      <c r="ME261" s="327">
        <f t="shared" si="2897"/>
        <v>0.50198150594451785</v>
      </c>
      <c r="MF261" s="327">
        <f t="shared" si="2897"/>
        <v>9.0356671070013217E-2</v>
      </c>
      <c r="MG261" s="327">
        <f t="shared" si="2897"/>
        <v>0</v>
      </c>
      <c r="MH261" s="327">
        <f t="shared" si="2897"/>
        <v>0</v>
      </c>
      <c r="MI261" s="327">
        <f t="shared" si="2897"/>
        <v>0</v>
      </c>
      <c r="MJ261" s="327">
        <f t="shared" si="2897"/>
        <v>0</v>
      </c>
      <c r="MK261" s="327">
        <f t="shared" si="2897"/>
        <v>0</v>
      </c>
      <c r="ML261" s="327">
        <f t="shared" si="2897"/>
        <v>0</v>
      </c>
      <c r="MM261" s="327">
        <f t="shared" si="2897"/>
        <v>0</v>
      </c>
      <c r="MN261" s="327">
        <f t="shared" ref="MN261:MP261" si="2898">SUM(KN261/$DO$21)</f>
        <v>0</v>
      </c>
      <c r="MO261" s="327">
        <f t="shared" si="2898"/>
        <v>0</v>
      </c>
      <c r="MP261" s="327">
        <f t="shared" si="2898"/>
        <v>0</v>
      </c>
      <c r="MQ261" s="327">
        <f>SUM(KQ261/$DO$21)</f>
        <v>0</v>
      </c>
    </row>
    <row r="262" spans="1:355" s="317" customFormat="1" ht="15" hidden="1" customHeight="1" outlineLevel="1" thickTop="1" thickBot="1" x14ac:dyDescent="0.3">
      <c r="A262" s="381"/>
      <c r="B262" s="1915" t="s">
        <v>964</v>
      </c>
      <c r="C262" s="1916"/>
      <c r="D262" s="655"/>
      <c r="E262" s="766"/>
      <c r="F262" s="757"/>
      <c r="G262" s="632"/>
      <c r="H262" s="633"/>
      <c r="I262" s="634"/>
      <c r="J262" s="820"/>
      <c r="K262" s="757"/>
      <c r="L262" s="878"/>
      <c r="M262" s="813"/>
      <c r="N262" s="814"/>
      <c r="O262" s="1537"/>
      <c r="P262" s="815"/>
      <c r="Q262" s="813"/>
      <c r="R262" s="814"/>
      <c r="S262" s="1537"/>
      <c r="T262" s="815"/>
      <c r="U262" s="813"/>
      <c r="V262" s="814"/>
      <c r="W262" s="1537"/>
      <c r="X262" s="815"/>
      <c r="Y262" s="813"/>
      <c r="Z262" s="814"/>
      <c r="AA262" s="1537"/>
      <c r="AB262" s="815"/>
      <c r="AC262" s="813"/>
      <c r="AD262" s="814"/>
      <c r="AE262" s="1537"/>
      <c r="AF262" s="815"/>
      <c r="AG262" s="813"/>
      <c r="AH262" s="814"/>
      <c r="AI262" s="1537"/>
      <c r="AJ262" s="815"/>
      <c r="AK262" s="813"/>
      <c r="AL262" s="814"/>
      <c r="AM262" s="1537"/>
      <c r="AN262" s="815"/>
      <c r="AO262" s="813"/>
      <c r="AP262" s="814"/>
      <c r="AQ262" s="1537"/>
      <c r="AR262" s="815"/>
      <c r="AS262" s="813"/>
      <c r="AT262" s="814"/>
      <c r="AU262" s="1537"/>
      <c r="AV262" s="815"/>
      <c r="AW262" s="813"/>
      <c r="AX262" s="814"/>
      <c r="AY262" s="1537"/>
      <c r="AZ262" s="815"/>
      <c r="BA262" s="813"/>
      <c r="BB262" s="816"/>
      <c r="BC262" s="757"/>
      <c r="BD262" s="815"/>
      <c r="BE262" s="813"/>
      <c r="BF262" s="757"/>
      <c r="BG262" s="815"/>
      <c r="BH262" s="815"/>
      <c r="BI262" s="815"/>
      <c r="BJ262" s="815"/>
      <c r="BK262" s="816"/>
      <c r="BL262" s="1586"/>
      <c r="BM262" s="1585"/>
      <c r="BN262" s="1586"/>
      <c r="BO262" s="1586"/>
      <c r="BP262" s="1587"/>
      <c r="BQ262" s="1484"/>
      <c r="BR262" s="734">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692">
        <f t="shared" si="2779"/>
        <v>0</v>
      </c>
      <c r="BT262" s="693">
        <f>AR251</f>
        <v>0</v>
      </c>
      <c r="BU262" s="1146">
        <f>$BU$22</f>
        <v>0</v>
      </c>
      <c r="BV262" s="694">
        <f>$BV$22</f>
        <v>0</v>
      </c>
      <c r="BW262" s="1239">
        <f>BW$22</f>
        <v>0</v>
      </c>
      <c r="BX262" s="1239">
        <f t="shared" ref="BX262:DM262" si="2899">BX$22</f>
        <v>0</v>
      </c>
      <c r="BY262" s="1239">
        <f t="shared" si="2899"/>
        <v>0</v>
      </c>
      <c r="BZ262" s="1240">
        <f t="shared" si="2899"/>
        <v>0</v>
      </c>
      <c r="CA262" s="1240">
        <f t="shared" si="2899"/>
        <v>0</v>
      </c>
      <c r="CB262" s="1241">
        <f t="shared" si="2899"/>
        <v>0</v>
      </c>
      <c r="CC262" s="1242">
        <f t="shared" si="2899"/>
        <v>0</v>
      </c>
      <c r="CD262" s="1242">
        <f t="shared" si="2899"/>
        <v>0</v>
      </c>
      <c r="CE262" s="1242">
        <f t="shared" si="2899"/>
        <v>0</v>
      </c>
      <c r="CF262" s="1242">
        <f t="shared" si="2899"/>
        <v>0</v>
      </c>
      <c r="CG262" s="1242">
        <f t="shared" si="2899"/>
        <v>0</v>
      </c>
      <c r="CH262" s="1242">
        <f t="shared" si="2899"/>
        <v>0</v>
      </c>
      <c r="CI262" s="1242">
        <f t="shared" si="2899"/>
        <v>0</v>
      </c>
      <c r="CJ262" s="1242">
        <f t="shared" si="2899"/>
        <v>0</v>
      </c>
      <c r="CK262" s="1239">
        <f t="shared" si="2899"/>
        <v>0</v>
      </c>
      <c r="CL262" s="1240">
        <f t="shared" si="2899"/>
        <v>0</v>
      </c>
      <c r="CM262" s="1241">
        <f t="shared" si="2899"/>
        <v>0</v>
      </c>
      <c r="CN262" s="1242">
        <f t="shared" si="2899"/>
        <v>0</v>
      </c>
      <c r="CO262" s="1242">
        <f t="shared" si="2899"/>
        <v>0</v>
      </c>
      <c r="CP262" s="1242">
        <f t="shared" si="2899"/>
        <v>0</v>
      </c>
      <c r="CQ262" s="1242">
        <f t="shared" si="2899"/>
        <v>0</v>
      </c>
      <c r="CR262" s="1243">
        <f t="shared" si="2899"/>
        <v>0</v>
      </c>
      <c r="CS262" s="1243">
        <f t="shared" si="2899"/>
        <v>0</v>
      </c>
      <c r="CT262" s="1243">
        <f t="shared" si="2899"/>
        <v>0</v>
      </c>
      <c r="CU262" s="1243">
        <f t="shared" si="2899"/>
        <v>0</v>
      </c>
      <c r="CV262" s="1243">
        <f t="shared" si="2899"/>
        <v>0</v>
      </c>
      <c r="CW262" s="1243">
        <f t="shared" si="2899"/>
        <v>0</v>
      </c>
      <c r="CX262" s="1243">
        <f t="shared" si="2899"/>
        <v>0</v>
      </c>
      <c r="CY262" s="1243">
        <f t="shared" si="2899"/>
        <v>0</v>
      </c>
      <c r="CZ262" s="1244">
        <f t="shared" si="2899"/>
        <v>0</v>
      </c>
      <c r="DA262" s="1244">
        <f t="shared" si="2899"/>
        <v>0</v>
      </c>
      <c r="DB262" s="1244">
        <f t="shared" si="2899"/>
        <v>0</v>
      </c>
      <c r="DC262" s="1244">
        <f t="shared" si="2899"/>
        <v>0</v>
      </c>
      <c r="DD262" s="1244">
        <f t="shared" si="2899"/>
        <v>0</v>
      </c>
      <c r="DE262" s="1244">
        <f t="shared" si="2899"/>
        <v>0</v>
      </c>
      <c r="DF262" s="1244">
        <f t="shared" si="2899"/>
        <v>0</v>
      </c>
      <c r="DG262" s="1244">
        <f t="shared" si="2899"/>
        <v>0</v>
      </c>
      <c r="DH262" s="1244">
        <f t="shared" si="2899"/>
        <v>0</v>
      </c>
      <c r="DI262" s="1244">
        <f t="shared" si="2899"/>
        <v>0</v>
      </c>
      <c r="DJ262" s="1244">
        <f t="shared" si="2899"/>
        <v>0</v>
      </c>
      <c r="DK262" s="1244">
        <f t="shared" si="2899"/>
        <v>0</v>
      </c>
      <c r="DL262" s="1244">
        <f t="shared" si="2899"/>
        <v>0</v>
      </c>
      <c r="DM262" s="1244">
        <f t="shared" si="2899"/>
        <v>0</v>
      </c>
      <c r="DN262" s="933"/>
      <c r="DT262" s="739"/>
      <c r="EM262" s="898"/>
      <c r="EN262" s="898"/>
      <c r="EO262" s="898"/>
      <c r="EP262" s="898"/>
      <c r="EQ262" s="898"/>
      <c r="ER262" s="898"/>
      <c r="ES262" s="898"/>
      <c r="ET262" s="898"/>
      <c r="EU262" s="898"/>
      <c r="EV262" s="898"/>
      <c r="EW262" s="898"/>
      <c r="EX262" s="898"/>
      <c r="EY262" s="898"/>
      <c r="EZ262" s="1348">
        <f t="shared" si="2781"/>
        <v>0</v>
      </c>
      <c r="FA262" s="1224">
        <f t="shared" si="2782"/>
        <v>0</v>
      </c>
      <c r="FB262" s="1224">
        <f t="shared" si="2783"/>
        <v>0</v>
      </c>
      <c r="FC262" s="1224">
        <f t="shared" si="2784"/>
        <v>0</v>
      </c>
      <c r="FD262" s="544">
        <f t="shared" si="2785"/>
        <v>0</v>
      </c>
      <c r="FE262" s="544">
        <f t="shared" si="2786"/>
        <v>0</v>
      </c>
      <c r="FF262" s="324">
        <f t="shared" si="2787"/>
        <v>0</v>
      </c>
      <c r="FG262" s="549">
        <f t="shared" si="2788"/>
        <v>0</v>
      </c>
      <c r="FH262" s="549">
        <f t="shared" si="2789"/>
        <v>0</v>
      </c>
      <c r="FI262" s="549">
        <f t="shared" si="2790"/>
        <v>0</v>
      </c>
      <c r="FJ262" s="549">
        <f t="shared" si="2791"/>
        <v>0</v>
      </c>
      <c r="FK262" s="549">
        <f t="shared" si="2792"/>
        <v>0</v>
      </c>
      <c r="FL262" s="549">
        <f t="shared" si="2793"/>
        <v>0</v>
      </c>
      <c r="FM262" s="549">
        <f t="shared" si="2794"/>
        <v>0</v>
      </c>
      <c r="FN262" s="549">
        <f t="shared" si="2795"/>
        <v>0</v>
      </c>
      <c r="FO262" s="1203">
        <f t="shared" si="2796"/>
        <v>0</v>
      </c>
      <c r="FP262" s="544">
        <f t="shared" si="2797"/>
        <v>0</v>
      </c>
      <c r="FQ262" s="324">
        <f t="shared" si="2798"/>
        <v>0</v>
      </c>
      <c r="FR262" s="548">
        <f t="shared" si="2799"/>
        <v>0</v>
      </c>
      <c r="FS262" s="548">
        <f t="shared" si="2800"/>
        <v>0</v>
      </c>
      <c r="FT262" s="548">
        <f t="shared" si="2871"/>
        <v>0</v>
      </c>
      <c r="FU262" s="548">
        <f t="shared" si="2801"/>
        <v>0</v>
      </c>
      <c r="FV262" s="928">
        <f t="shared" si="2802"/>
        <v>0</v>
      </c>
      <c r="FW262" s="928">
        <f t="shared" si="2803"/>
        <v>0</v>
      </c>
      <c r="FX262" s="928">
        <f t="shared" si="2804"/>
        <v>0</v>
      </c>
      <c r="FY262" s="928">
        <f t="shared" si="2805"/>
        <v>0</v>
      </c>
      <c r="FZ262" s="928">
        <f t="shared" si="2806"/>
        <v>0</v>
      </c>
      <c r="GA262" s="928">
        <f t="shared" si="2807"/>
        <v>0</v>
      </c>
      <c r="GB262" s="928">
        <f t="shared" si="2808"/>
        <v>0</v>
      </c>
      <c r="GC262" s="928">
        <f t="shared" si="2809"/>
        <v>0</v>
      </c>
      <c r="GD262" s="326">
        <f t="shared" si="2810"/>
        <v>0</v>
      </c>
      <c r="GE262" s="326">
        <f t="shared" si="2811"/>
        <v>0</v>
      </c>
      <c r="GF262" s="326">
        <f t="shared" si="2812"/>
        <v>0</v>
      </c>
      <c r="GG262" s="326">
        <f t="shared" si="2813"/>
        <v>0</v>
      </c>
      <c r="GH262" s="326">
        <f t="shared" si="2814"/>
        <v>0</v>
      </c>
      <c r="GI262" s="326">
        <f t="shared" si="2815"/>
        <v>0</v>
      </c>
      <c r="GJ262" s="326">
        <f t="shared" si="2816"/>
        <v>0</v>
      </c>
      <c r="GK262" s="326">
        <f t="shared" si="2817"/>
        <v>0</v>
      </c>
      <c r="GL262" s="326">
        <f t="shared" si="2818"/>
        <v>0</v>
      </c>
      <c r="GM262" s="326">
        <f t="shared" si="2819"/>
        <v>0</v>
      </c>
      <c r="GN262" s="326">
        <f t="shared" si="2820"/>
        <v>0</v>
      </c>
      <c r="GO262" s="326">
        <f t="shared" si="2821"/>
        <v>0</v>
      </c>
      <c r="GP262" s="326">
        <f t="shared" si="2822"/>
        <v>0</v>
      </c>
      <c r="GQ262" s="326">
        <f t="shared" si="2823"/>
        <v>0</v>
      </c>
      <c r="GR262" s="898"/>
      <c r="GS262" s="898"/>
      <c r="GT262" s="898"/>
      <c r="GU262" s="898"/>
      <c r="GV262" s="898"/>
      <c r="GW262" s="898"/>
      <c r="GX262" s="898"/>
      <c r="GY262" s="898"/>
      <c r="GZ262" s="1375"/>
      <c r="HA262" s="1225">
        <f t="shared" si="2824"/>
        <v>0</v>
      </c>
      <c r="HB262" s="1225">
        <f t="shared" si="2825"/>
        <v>0</v>
      </c>
      <c r="HC262" s="1225">
        <f t="shared" si="2826"/>
        <v>0</v>
      </c>
      <c r="HD262" s="542">
        <f t="shared" si="2827"/>
        <v>0</v>
      </c>
      <c r="HE262" s="542">
        <f t="shared" si="2828"/>
        <v>0</v>
      </c>
      <c r="HF262" s="321">
        <f t="shared" si="2829"/>
        <v>0</v>
      </c>
      <c r="HG262" s="547">
        <f t="shared" si="2830"/>
        <v>0</v>
      </c>
      <c r="HH262" s="547">
        <f t="shared" si="2831"/>
        <v>0</v>
      </c>
      <c r="HI262" s="547">
        <f t="shared" si="2832"/>
        <v>0</v>
      </c>
      <c r="HJ262" s="547">
        <f t="shared" si="2833"/>
        <v>0</v>
      </c>
      <c r="HK262" s="547">
        <f t="shared" si="2834"/>
        <v>0</v>
      </c>
      <c r="HL262" s="547">
        <f t="shared" si="2835"/>
        <v>0</v>
      </c>
      <c r="HM262" s="547">
        <f t="shared" si="2836"/>
        <v>0</v>
      </c>
      <c r="HN262" s="547">
        <f t="shared" si="2837"/>
        <v>0</v>
      </c>
      <c r="HO262" s="1225">
        <f t="shared" si="2838"/>
        <v>0</v>
      </c>
      <c r="HP262" s="542">
        <f t="shared" si="2839"/>
        <v>0</v>
      </c>
      <c r="HQ262" s="321">
        <f t="shared" si="2840"/>
        <v>0</v>
      </c>
      <c r="HR262" s="547">
        <f t="shared" si="2841"/>
        <v>0</v>
      </c>
      <c r="HS262" s="547">
        <f t="shared" si="2842"/>
        <v>0</v>
      </c>
      <c r="HT262" s="547">
        <f t="shared" si="2843"/>
        <v>0</v>
      </c>
      <c r="HU262" s="547">
        <f t="shared" si="2844"/>
        <v>0</v>
      </c>
      <c r="HV262" s="931">
        <f t="shared" si="2845"/>
        <v>0</v>
      </c>
      <c r="HW262" s="931">
        <f t="shared" si="2846"/>
        <v>0</v>
      </c>
      <c r="HX262" s="931">
        <f t="shared" si="2847"/>
        <v>0</v>
      </c>
      <c r="HY262" s="931">
        <f t="shared" si="2848"/>
        <v>0</v>
      </c>
      <c r="HZ262" s="931">
        <f t="shared" si="2849"/>
        <v>0</v>
      </c>
      <c r="IA262" s="931">
        <f t="shared" si="2850"/>
        <v>0</v>
      </c>
      <c r="IB262" s="931">
        <f t="shared" si="2851"/>
        <v>0</v>
      </c>
      <c r="IC262" s="931">
        <f t="shared" si="2852"/>
        <v>0</v>
      </c>
      <c r="ID262" s="1226">
        <f t="shared" si="2853"/>
        <v>0</v>
      </c>
      <c r="IE262" s="1226">
        <f t="shared" si="2854"/>
        <v>0</v>
      </c>
      <c r="IF262" s="1226">
        <f t="shared" si="2855"/>
        <v>0</v>
      </c>
      <c r="IG262" s="1226">
        <f t="shared" si="2856"/>
        <v>0</v>
      </c>
      <c r="IH262" s="1226">
        <f t="shared" si="2857"/>
        <v>0</v>
      </c>
      <c r="II262" s="1226">
        <f t="shared" si="2858"/>
        <v>0</v>
      </c>
      <c r="IJ262" s="1226">
        <f t="shared" si="2859"/>
        <v>0</v>
      </c>
      <c r="IK262" s="1226">
        <f t="shared" si="2860"/>
        <v>0</v>
      </c>
      <c r="IL262" s="1226">
        <f t="shared" si="2861"/>
        <v>0</v>
      </c>
      <c r="IM262" s="1226">
        <f t="shared" si="2862"/>
        <v>0</v>
      </c>
      <c r="IN262" s="1226">
        <f t="shared" si="2863"/>
        <v>0</v>
      </c>
      <c r="IO262" s="1226">
        <f t="shared" si="2864"/>
        <v>0</v>
      </c>
      <c r="IP262" s="1226">
        <f t="shared" si="2865"/>
        <v>0</v>
      </c>
      <c r="IQ262" s="1226">
        <f t="shared" si="2866"/>
        <v>0</v>
      </c>
      <c r="IR262" s="902"/>
      <c r="IS262" s="902"/>
      <c r="IT262" s="902"/>
      <c r="IU262" s="902"/>
      <c r="IV262" s="902"/>
      <c r="IW262" s="902"/>
      <c r="IX262" s="902"/>
      <c r="IY262" s="902"/>
      <c r="IZ262" s="1365"/>
      <c r="JA262" s="1231">
        <f t="shared" ref="JA262:KQ262" si="2900">SUM(BW262*$DP$22)</f>
        <v>0</v>
      </c>
      <c r="JB262" s="1231">
        <f t="shared" si="2900"/>
        <v>0</v>
      </c>
      <c r="JC262" s="1231">
        <f t="shared" si="2900"/>
        <v>0</v>
      </c>
      <c r="JD262" s="942">
        <f t="shared" si="2900"/>
        <v>0</v>
      </c>
      <c r="JE262" s="942">
        <f t="shared" si="2900"/>
        <v>0</v>
      </c>
      <c r="JF262" s="943">
        <f t="shared" si="2900"/>
        <v>0</v>
      </c>
      <c r="JG262" s="944">
        <f t="shared" si="2900"/>
        <v>0</v>
      </c>
      <c r="JH262" s="944">
        <f t="shared" si="2900"/>
        <v>0</v>
      </c>
      <c r="JI262" s="944">
        <f t="shared" si="2900"/>
        <v>0</v>
      </c>
      <c r="JJ262" s="944">
        <f t="shared" si="2900"/>
        <v>0</v>
      </c>
      <c r="JK262" s="944">
        <f t="shared" si="2900"/>
        <v>0</v>
      </c>
      <c r="JL262" s="944">
        <f t="shared" si="2900"/>
        <v>0</v>
      </c>
      <c r="JM262" s="944">
        <f t="shared" si="2900"/>
        <v>0</v>
      </c>
      <c r="JN262" s="944">
        <f t="shared" si="2900"/>
        <v>0</v>
      </c>
      <c r="JO262" s="1231">
        <f t="shared" si="2900"/>
        <v>0</v>
      </c>
      <c r="JP262" s="942">
        <f t="shared" si="2900"/>
        <v>0</v>
      </c>
      <c r="JQ262" s="943">
        <f t="shared" si="2900"/>
        <v>0</v>
      </c>
      <c r="JR262" s="944">
        <f t="shared" si="2900"/>
        <v>0</v>
      </c>
      <c r="JS262" s="944">
        <f t="shared" si="2900"/>
        <v>0</v>
      </c>
      <c r="JT262" s="944">
        <f t="shared" si="2900"/>
        <v>0</v>
      </c>
      <c r="JU262" s="944">
        <f t="shared" si="2900"/>
        <v>0</v>
      </c>
      <c r="JV262" s="945">
        <f t="shared" si="2900"/>
        <v>0</v>
      </c>
      <c r="JW262" s="945">
        <f t="shared" si="2900"/>
        <v>0</v>
      </c>
      <c r="JX262" s="945">
        <f t="shared" si="2900"/>
        <v>0</v>
      </c>
      <c r="JY262" s="945">
        <f t="shared" si="2900"/>
        <v>0</v>
      </c>
      <c r="JZ262" s="945">
        <f t="shared" si="2900"/>
        <v>0</v>
      </c>
      <c r="KA262" s="945">
        <f t="shared" si="2900"/>
        <v>0</v>
      </c>
      <c r="KB262" s="945">
        <f t="shared" si="2900"/>
        <v>0</v>
      </c>
      <c r="KC262" s="945">
        <f t="shared" si="2900"/>
        <v>0</v>
      </c>
      <c r="KD262" s="946">
        <f t="shared" si="2900"/>
        <v>0</v>
      </c>
      <c r="KE262" s="946">
        <f t="shared" si="2900"/>
        <v>0</v>
      </c>
      <c r="KF262" s="946">
        <f t="shared" si="2900"/>
        <v>0</v>
      </c>
      <c r="KG262" s="946">
        <f t="shared" si="2900"/>
        <v>0</v>
      </c>
      <c r="KH262" s="946">
        <f t="shared" si="2900"/>
        <v>0</v>
      </c>
      <c r="KI262" s="946">
        <f t="shared" si="2900"/>
        <v>0</v>
      </c>
      <c r="KJ262" s="946">
        <f t="shared" si="2900"/>
        <v>0</v>
      </c>
      <c r="KK262" s="946">
        <f t="shared" si="2900"/>
        <v>0</v>
      </c>
      <c r="KL262" s="946">
        <f t="shared" si="2900"/>
        <v>0</v>
      </c>
      <c r="KM262" s="946">
        <f t="shared" si="2900"/>
        <v>0</v>
      </c>
      <c r="KN262" s="946">
        <f t="shared" si="2900"/>
        <v>0</v>
      </c>
      <c r="KO262" s="946">
        <f t="shared" si="2900"/>
        <v>0</v>
      </c>
      <c r="KP262" s="946">
        <f t="shared" si="2900"/>
        <v>0</v>
      </c>
      <c r="KQ262" s="946">
        <f t="shared" si="2900"/>
        <v>0</v>
      </c>
      <c r="KR262" s="898"/>
      <c r="KS262" s="898"/>
      <c r="KT262" s="898"/>
      <c r="KU262" s="898"/>
      <c r="KV262" s="898"/>
      <c r="KW262" s="898"/>
      <c r="KX262" s="898"/>
      <c r="KY262" s="898"/>
      <c r="KZ262" s="1363"/>
      <c r="LA262" s="1217">
        <f t="shared" ref="LA262:MM262" si="2901">SUM(JA262/$DO$22)</f>
        <v>0</v>
      </c>
      <c r="LB262" s="1217">
        <f t="shared" si="2901"/>
        <v>0</v>
      </c>
      <c r="LC262" s="1217">
        <f t="shared" si="2901"/>
        <v>0</v>
      </c>
      <c r="LD262" s="545">
        <f t="shared" si="2901"/>
        <v>0</v>
      </c>
      <c r="LE262" s="545">
        <f t="shared" si="2901"/>
        <v>0</v>
      </c>
      <c r="LF262" s="329">
        <f t="shared" si="2901"/>
        <v>0</v>
      </c>
      <c r="LG262" s="550">
        <f t="shared" si="2901"/>
        <v>0</v>
      </c>
      <c r="LH262" s="550">
        <f t="shared" si="2901"/>
        <v>0</v>
      </c>
      <c r="LI262" s="550">
        <f t="shared" si="2901"/>
        <v>0</v>
      </c>
      <c r="LJ262" s="550">
        <f t="shared" si="2901"/>
        <v>0</v>
      </c>
      <c r="LK262" s="550">
        <f t="shared" si="2901"/>
        <v>0</v>
      </c>
      <c r="LL262" s="550">
        <f t="shared" si="2901"/>
        <v>0</v>
      </c>
      <c r="LM262" s="550">
        <f t="shared" si="2901"/>
        <v>0</v>
      </c>
      <c r="LN262" s="550">
        <f t="shared" si="2901"/>
        <v>0</v>
      </c>
      <c r="LO262" s="1217">
        <f t="shared" si="2901"/>
        <v>0</v>
      </c>
      <c r="LP262" s="1217">
        <f t="shared" si="2901"/>
        <v>0</v>
      </c>
      <c r="LQ262" s="1217">
        <f t="shared" si="2901"/>
        <v>0</v>
      </c>
      <c r="LR262" s="550">
        <f t="shared" si="2901"/>
        <v>0</v>
      </c>
      <c r="LS262" s="550">
        <f t="shared" si="2901"/>
        <v>0</v>
      </c>
      <c r="LT262" s="550">
        <f t="shared" si="2901"/>
        <v>0</v>
      </c>
      <c r="LU262" s="550">
        <f t="shared" si="2901"/>
        <v>0</v>
      </c>
      <c r="LV262" s="932">
        <f t="shared" si="2901"/>
        <v>0</v>
      </c>
      <c r="LW262" s="932">
        <f t="shared" si="2901"/>
        <v>0</v>
      </c>
      <c r="LX262" s="932">
        <f t="shared" si="2901"/>
        <v>0</v>
      </c>
      <c r="LY262" s="932">
        <f t="shared" si="2901"/>
        <v>0</v>
      </c>
      <c r="LZ262" s="932">
        <f t="shared" si="2901"/>
        <v>0</v>
      </c>
      <c r="MA262" s="932">
        <f t="shared" si="2901"/>
        <v>0</v>
      </c>
      <c r="MB262" s="932">
        <f t="shared" si="2901"/>
        <v>0</v>
      </c>
      <c r="MC262" s="932">
        <f t="shared" si="2901"/>
        <v>0</v>
      </c>
      <c r="MD262" s="932">
        <f t="shared" si="2901"/>
        <v>0</v>
      </c>
      <c r="ME262" s="327">
        <f t="shared" si="2901"/>
        <v>0</v>
      </c>
      <c r="MF262" s="327">
        <f t="shared" si="2901"/>
        <v>0</v>
      </c>
      <c r="MG262" s="327">
        <f t="shared" si="2901"/>
        <v>0</v>
      </c>
      <c r="MH262" s="327">
        <f t="shared" si="2901"/>
        <v>0</v>
      </c>
      <c r="MI262" s="327">
        <f t="shared" si="2901"/>
        <v>0</v>
      </c>
      <c r="MJ262" s="327">
        <f t="shared" si="2901"/>
        <v>0</v>
      </c>
      <c r="MK262" s="327">
        <f t="shared" si="2901"/>
        <v>0</v>
      </c>
      <c r="ML262" s="327">
        <f t="shared" si="2901"/>
        <v>0</v>
      </c>
      <c r="MM262" s="327">
        <f t="shared" si="2901"/>
        <v>0</v>
      </c>
      <c r="MN262" s="327">
        <f t="shared" ref="MN262:MP262" si="2902">SUM(KN262/$DO$22)</f>
        <v>0</v>
      </c>
      <c r="MO262" s="327">
        <f t="shared" si="2902"/>
        <v>0</v>
      </c>
      <c r="MP262" s="327">
        <f t="shared" si="2902"/>
        <v>0</v>
      </c>
      <c r="MQ262" s="327">
        <f>SUM(KQ262/$DO$22)</f>
        <v>0</v>
      </c>
    </row>
    <row r="263" spans="1:355" s="317" customFormat="1" ht="15" hidden="1" customHeight="1" outlineLevel="1" thickTop="1" thickBot="1" x14ac:dyDescent="0.3">
      <c r="A263" s="381"/>
      <c r="B263" s="1917" t="s">
        <v>961</v>
      </c>
      <c r="C263" s="1918"/>
      <c r="D263" s="656"/>
      <c r="E263" s="765"/>
      <c r="F263" s="757"/>
      <c r="G263" s="629"/>
      <c r="H263" s="630"/>
      <c r="I263" s="636"/>
      <c r="J263" s="821"/>
      <c r="K263" s="757"/>
      <c r="L263" s="878"/>
      <c r="M263" s="813"/>
      <c r="N263" s="814"/>
      <c r="O263" s="1537"/>
      <c r="P263" s="815"/>
      <c r="Q263" s="813"/>
      <c r="R263" s="814"/>
      <c r="S263" s="1537"/>
      <c r="T263" s="815"/>
      <c r="U263" s="813"/>
      <c r="V263" s="814"/>
      <c r="W263" s="1537"/>
      <c r="X263" s="815"/>
      <c r="Y263" s="813"/>
      <c r="Z263" s="814"/>
      <c r="AA263" s="1537"/>
      <c r="AB263" s="815"/>
      <c r="AC263" s="813"/>
      <c r="AD263" s="814"/>
      <c r="AE263" s="1537"/>
      <c r="AF263" s="815"/>
      <c r="AG263" s="813"/>
      <c r="AH263" s="814"/>
      <c r="AI263" s="1537"/>
      <c r="AJ263" s="815"/>
      <c r="AK263" s="813"/>
      <c r="AL263" s="814"/>
      <c r="AM263" s="1537"/>
      <c r="AN263" s="815"/>
      <c r="AO263" s="813"/>
      <c r="AP263" s="814"/>
      <c r="AQ263" s="1537"/>
      <c r="AR263" s="815"/>
      <c r="AS263" s="813"/>
      <c r="AT263" s="814"/>
      <c r="AU263" s="1537"/>
      <c r="AV263" s="815"/>
      <c r="AW263" s="813"/>
      <c r="AX263" s="814"/>
      <c r="AY263" s="1537"/>
      <c r="AZ263" s="815"/>
      <c r="BA263" s="813"/>
      <c r="BB263" s="816"/>
      <c r="BC263" s="757"/>
      <c r="BD263" s="815"/>
      <c r="BE263" s="813"/>
      <c r="BF263" s="757"/>
      <c r="BG263" s="815"/>
      <c r="BH263" s="815"/>
      <c r="BI263" s="815"/>
      <c r="BJ263" s="815"/>
      <c r="BK263" s="816"/>
      <c r="BL263" s="1586"/>
      <c r="BM263" s="1585"/>
      <c r="BN263" s="1586"/>
      <c r="BO263" s="1586"/>
      <c r="BP263" s="1587"/>
      <c r="BQ263" s="1484"/>
      <c r="BR263" s="734">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32.934736260022738</v>
      </c>
      <c r="BS263" s="692">
        <f t="shared" si="2779"/>
        <v>29.940669327293389</v>
      </c>
      <c r="BT263" s="693">
        <f>AV251</f>
        <v>1</v>
      </c>
      <c r="BU263" s="1146" t="str">
        <f>$BU$23</f>
        <v>GH Ripen</v>
      </c>
      <c r="BV263" s="1160" t="str">
        <f>$BV$23</f>
        <v>Booster</v>
      </c>
      <c r="BW263" s="1239">
        <f>BW$23</f>
        <v>5.0000000000000001E-3</v>
      </c>
      <c r="BX263" s="1239">
        <f t="shared" ref="BX263:DM263" si="2903">BX$23</f>
        <v>0</v>
      </c>
      <c r="BY263" s="1239">
        <f t="shared" si="2903"/>
        <v>0</v>
      </c>
      <c r="BZ263" s="1240">
        <f t="shared" si="2903"/>
        <v>7.0000000000000007E-2</v>
      </c>
      <c r="CA263" s="1240">
        <f t="shared" si="2903"/>
        <v>0</v>
      </c>
      <c r="CB263" s="1241">
        <f t="shared" si="2903"/>
        <v>0.06</v>
      </c>
      <c r="CC263" s="1242">
        <f t="shared" si="2903"/>
        <v>0</v>
      </c>
      <c r="CD263" s="1242">
        <f t="shared" si="2903"/>
        <v>0</v>
      </c>
      <c r="CE263" s="1242">
        <f t="shared" si="2903"/>
        <v>0</v>
      </c>
      <c r="CF263" s="1242">
        <f t="shared" si="2903"/>
        <v>0</v>
      </c>
      <c r="CG263" s="1242">
        <f t="shared" si="2903"/>
        <v>0</v>
      </c>
      <c r="CH263" s="1242">
        <f t="shared" si="2903"/>
        <v>0</v>
      </c>
      <c r="CI263" s="1242">
        <f t="shared" si="2903"/>
        <v>0</v>
      </c>
      <c r="CJ263" s="1242">
        <f t="shared" si="2903"/>
        <v>0</v>
      </c>
      <c r="CK263" s="1239">
        <f t="shared" si="2903"/>
        <v>0</v>
      </c>
      <c r="CL263" s="1240">
        <f t="shared" si="2903"/>
        <v>0</v>
      </c>
      <c r="CM263" s="1241">
        <f t="shared" si="2903"/>
        <v>0</v>
      </c>
      <c r="CN263" s="1242">
        <f t="shared" si="2903"/>
        <v>2.5000000000000001E-3</v>
      </c>
      <c r="CO263" s="1242">
        <f t="shared" si="2903"/>
        <v>0</v>
      </c>
      <c r="CP263" s="1242">
        <f t="shared" si="2903"/>
        <v>3.0000000000000001E-3</v>
      </c>
      <c r="CQ263" s="1242">
        <f t="shared" si="2903"/>
        <v>0</v>
      </c>
      <c r="CR263" s="1243">
        <f t="shared" si="2903"/>
        <v>0</v>
      </c>
      <c r="CS263" s="1243">
        <f t="shared" si="2903"/>
        <v>0</v>
      </c>
      <c r="CT263" s="1243">
        <f t="shared" si="2903"/>
        <v>0</v>
      </c>
      <c r="CU263" s="1243">
        <f t="shared" si="2903"/>
        <v>0</v>
      </c>
      <c r="CV263" s="1243">
        <f t="shared" si="2903"/>
        <v>0</v>
      </c>
      <c r="CW263" s="1243">
        <f t="shared" si="2903"/>
        <v>0</v>
      </c>
      <c r="CX263" s="1243">
        <f t="shared" si="2903"/>
        <v>0</v>
      </c>
      <c r="CY263" s="1243">
        <f t="shared" si="2903"/>
        <v>7.4999999999999997E-3</v>
      </c>
      <c r="CZ263" s="1244">
        <f t="shared" si="2903"/>
        <v>0</v>
      </c>
      <c r="DA263" s="1244">
        <f t="shared" si="2903"/>
        <v>0</v>
      </c>
      <c r="DB263" s="1244">
        <f t="shared" si="2903"/>
        <v>0</v>
      </c>
      <c r="DC263" s="1244">
        <f t="shared" si="2903"/>
        <v>0</v>
      </c>
      <c r="DD263" s="1244">
        <f t="shared" si="2903"/>
        <v>0</v>
      </c>
      <c r="DE263" s="1244">
        <f t="shared" si="2903"/>
        <v>0</v>
      </c>
      <c r="DF263" s="1244">
        <f t="shared" si="2903"/>
        <v>0</v>
      </c>
      <c r="DG263" s="1244">
        <f t="shared" si="2903"/>
        <v>0</v>
      </c>
      <c r="DH263" s="1244">
        <f t="shared" si="2903"/>
        <v>0</v>
      </c>
      <c r="DI263" s="1244">
        <f t="shared" si="2903"/>
        <v>0</v>
      </c>
      <c r="DJ263" s="1244">
        <f t="shared" si="2903"/>
        <v>0</v>
      </c>
      <c r="DK263" s="1244">
        <f t="shared" si="2903"/>
        <v>0</v>
      </c>
      <c r="DL263" s="1244">
        <f t="shared" si="2903"/>
        <v>0</v>
      </c>
      <c r="DM263" s="1244">
        <f t="shared" si="2903"/>
        <v>0</v>
      </c>
      <c r="DN263" s="933"/>
      <c r="DT263" s="739"/>
      <c r="EM263" s="898"/>
      <c r="EN263" s="898"/>
      <c r="EO263" s="898"/>
      <c r="EP263" s="898"/>
      <c r="EQ263" s="898"/>
      <c r="ER263" s="898"/>
      <c r="ES263" s="898"/>
      <c r="ET263" s="898"/>
      <c r="EU263" s="898"/>
      <c r="EV263" s="898"/>
      <c r="EW263" s="898"/>
      <c r="EX263" s="898"/>
      <c r="EY263" s="898"/>
      <c r="EZ263" s="1348" t="str">
        <f t="shared" si="2781"/>
        <v>GH Ripen</v>
      </c>
      <c r="FA263" s="1224">
        <f t="shared" si="2782"/>
        <v>5.0000000000000001E-3</v>
      </c>
      <c r="FB263" s="1224">
        <f t="shared" si="2783"/>
        <v>0</v>
      </c>
      <c r="FC263" s="1224">
        <f t="shared" si="2784"/>
        <v>0</v>
      </c>
      <c r="FD263" s="544">
        <f t="shared" si="2785"/>
        <v>3.0548000000000002E-2</v>
      </c>
      <c r="FE263" s="544">
        <f t="shared" si="2786"/>
        <v>0</v>
      </c>
      <c r="FF263" s="324">
        <f t="shared" si="2787"/>
        <v>4.9805999999999996E-2</v>
      </c>
      <c r="FG263" s="549">
        <f t="shared" si="2788"/>
        <v>0</v>
      </c>
      <c r="FH263" s="549">
        <f t="shared" si="2789"/>
        <v>0</v>
      </c>
      <c r="FI263" s="549">
        <f t="shared" si="2790"/>
        <v>0</v>
      </c>
      <c r="FJ263" s="549">
        <f t="shared" si="2791"/>
        <v>0</v>
      </c>
      <c r="FK263" s="549">
        <f t="shared" si="2792"/>
        <v>0</v>
      </c>
      <c r="FL263" s="549">
        <f t="shared" si="2793"/>
        <v>0</v>
      </c>
      <c r="FM263" s="549">
        <f t="shared" si="2794"/>
        <v>0</v>
      </c>
      <c r="FN263" s="549">
        <f t="shared" si="2795"/>
        <v>0</v>
      </c>
      <c r="FO263" s="1203">
        <f t="shared" si="2796"/>
        <v>5.0000000000000001E-3</v>
      </c>
      <c r="FP263" s="544">
        <f t="shared" si="2797"/>
        <v>3.0548000000000002E-2</v>
      </c>
      <c r="FQ263" s="324">
        <f t="shared" si="2798"/>
        <v>4.9805999999999996E-2</v>
      </c>
      <c r="FR263" s="548">
        <f t="shared" si="2799"/>
        <v>2.5000000000000001E-3</v>
      </c>
      <c r="FS263" s="548">
        <f t="shared" si="2800"/>
        <v>0</v>
      </c>
      <c r="FT263" s="548">
        <f t="shared" si="2871"/>
        <v>3.0000000000000001E-3</v>
      </c>
      <c r="FU263" s="548">
        <f t="shared" si="2801"/>
        <v>0</v>
      </c>
      <c r="FV263" s="928">
        <f t="shared" si="2802"/>
        <v>0</v>
      </c>
      <c r="FW263" s="928">
        <f t="shared" si="2803"/>
        <v>0</v>
      </c>
      <c r="FX263" s="928">
        <f t="shared" si="2804"/>
        <v>0</v>
      </c>
      <c r="FY263" s="928">
        <f t="shared" si="2805"/>
        <v>0</v>
      </c>
      <c r="FZ263" s="928">
        <f t="shared" si="2806"/>
        <v>0</v>
      </c>
      <c r="GA263" s="928">
        <f t="shared" si="2807"/>
        <v>0</v>
      </c>
      <c r="GB263" s="928">
        <f t="shared" si="2808"/>
        <v>0</v>
      </c>
      <c r="GC263" s="928">
        <f t="shared" si="2809"/>
        <v>7.4999999999999997E-3</v>
      </c>
      <c r="GD263" s="326">
        <f t="shared" si="2810"/>
        <v>0</v>
      </c>
      <c r="GE263" s="326">
        <f t="shared" si="2811"/>
        <v>0</v>
      </c>
      <c r="GF263" s="326">
        <f t="shared" si="2812"/>
        <v>0</v>
      </c>
      <c r="GG263" s="326">
        <f t="shared" si="2813"/>
        <v>0</v>
      </c>
      <c r="GH263" s="326">
        <f t="shared" si="2814"/>
        <v>0</v>
      </c>
      <c r="GI263" s="326">
        <f t="shared" si="2815"/>
        <v>0</v>
      </c>
      <c r="GJ263" s="326">
        <f t="shared" si="2816"/>
        <v>0</v>
      </c>
      <c r="GK263" s="326">
        <f t="shared" si="2817"/>
        <v>0</v>
      </c>
      <c r="GL263" s="326">
        <f t="shared" si="2818"/>
        <v>0</v>
      </c>
      <c r="GM263" s="326">
        <f t="shared" si="2819"/>
        <v>0</v>
      </c>
      <c r="GN263" s="326">
        <f t="shared" si="2820"/>
        <v>0</v>
      </c>
      <c r="GO263" s="326">
        <f t="shared" si="2821"/>
        <v>0</v>
      </c>
      <c r="GP263" s="326">
        <f t="shared" si="2822"/>
        <v>0</v>
      </c>
      <c r="GQ263" s="326">
        <f t="shared" si="2823"/>
        <v>0</v>
      </c>
      <c r="GR263" s="898"/>
      <c r="GS263" s="898"/>
      <c r="GT263" s="898"/>
      <c r="GU263" s="898"/>
      <c r="GV263" s="898"/>
      <c r="GW263" s="898"/>
      <c r="GX263" s="898"/>
      <c r="GY263" s="898"/>
      <c r="GZ263" s="1375"/>
      <c r="HA263" s="1225">
        <f t="shared" si="2824"/>
        <v>1.5220870186923459E-3</v>
      </c>
      <c r="HB263" s="1225">
        <f t="shared" si="2825"/>
        <v>0</v>
      </c>
      <c r="HC263" s="1225">
        <f t="shared" si="2826"/>
        <v>0</v>
      </c>
      <c r="HD263" s="542">
        <f t="shared" si="2827"/>
        <v>9.2993428494027568E-3</v>
      </c>
      <c r="HE263" s="542">
        <f t="shared" si="2828"/>
        <v>0</v>
      </c>
      <c r="HF263" s="321">
        <f t="shared" si="2829"/>
        <v>1.5161813210598191E-2</v>
      </c>
      <c r="HG263" s="547">
        <f t="shared" si="2830"/>
        <v>0</v>
      </c>
      <c r="HH263" s="547">
        <f t="shared" si="2831"/>
        <v>0</v>
      </c>
      <c r="HI263" s="547">
        <f t="shared" si="2832"/>
        <v>0</v>
      </c>
      <c r="HJ263" s="547">
        <f t="shared" si="2833"/>
        <v>0</v>
      </c>
      <c r="HK263" s="547">
        <f t="shared" si="2834"/>
        <v>0</v>
      </c>
      <c r="HL263" s="547">
        <f t="shared" si="2835"/>
        <v>0</v>
      </c>
      <c r="HM263" s="547">
        <f t="shared" si="2836"/>
        <v>0</v>
      </c>
      <c r="HN263" s="547">
        <f t="shared" si="2837"/>
        <v>0</v>
      </c>
      <c r="HO263" s="1225">
        <f t="shared" si="2838"/>
        <v>0</v>
      </c>
      <c r="HP263" s="542">
        <f t="shared" si="2839"/>
        <v>0</v>
      </c>
      <c r="HQ263" s="321">
        <f t="shared" si="2840"/>
        <v>0</v>
      </c>
      <c r="HR263" s="547">
        <f t="shared" si="2841"/>
        <v>7.6104350934617297E-4</v>
      </c>
      <c r="HS263" s="547">
        <f t="shared" si="2842"/>
        <v>0</v>
      </c>
      <c r="HT263" s="547">
        <f t="shared" si="2843"/>
        <v>9.132522112154075E-4</v>
      </c>
      <c r="HU263" s="547">
        <f t="shared" si="2844"/>
        <v>0</v>
      </c>
      <c r="HV263" s="931">
        <f t="shared" si="2845"/>
        <v>0</v>
      </c>
      <c r="HW263" s="931">
        <f t="shared" si="2846"/>
        <v>0</v>
      </c>
      <c r="HX263" s="931">
        <f t="shared" si="2847"/>
        <v>0</v>
      </c>
      <c r="HY263" s="931">
        <f t="shared" si="2848"/>
        <v>0</v>
      </c>
      <c r="HZ263" s="931">
        <f t="shared" si="2849"/>
        <v>0</v>
      </c>
      <c r="IA263" s="931">
        <f t="shared" si="2850"/>
        <v>0</v>
      </c>
      <c r="IB263" s="931">
        <f t="shared" si="2851"/>
        <v>0</v>
      </c>
      <c r="IC263" s="931">
        <f t="shared" si="2852"/>
        <v>2.2831305280385183E-3</v>
      </c>
      <c r="ID263" s="1226">
        <f t="shared" si="2853"/>
        <v>0</v>
      </c>
      <c r="IE263" s="1226">
        <f t="shared" si="2854"/>
        <v>0</v>
      </c>
      <c r="IF263" s="1226">
        <f t="shared" si="2855"/>
        <v>0</v>
      </c>
      <c r="IG263" s="1226">
        <f t="shared" si="2856"/>
        <v>0</v>
      </c>
      <c r="IH263" s="1226">
        <f t="shared" si="2857"/>
        <v>0</v>
      </c>
      <c r="II263" s="1226">
        <f t="shared" si="2858"/>
        <v>0</v>
      </c>
      <c r="IJ263" s="1226">
        <f t="shared" si="2859"/>
        <v>0</v>
      </c>
      <c r="IK263" s="1226">
        <f t="shared" si="2860"/>
        <v>0</v>
      </c>
      <c r="IL263" s="1226">
        <f t="shared" si="2861"/>
        <v>0</v>
      </c>
      <c r="IM263" s="1226">
        <f t="shared" si="2862"/>
        <v>0</v>
      </c>
      <c r="IN263" s="1226">
        <f t="shared" si="2863"/>
        <v>0</v>
      </c>
      <c r="IO263" s="1226">
        <f t="shared" si="2864"/>
        <v>0</v>
      </c>
      <c r="IP263" s="1226">
        <f t="shared" si="2865"/>
        <v>0</v>
      </c>
      <c r="IQ263" s="1226">
        <f t="shared" si="2866"/>
        <v>0</v>
      </c>
      <c r="IR263" s="902"/>
      <c r="IS263" s="902"/>
      <c r="IT263" s="902"/>
      <c r="IU263" s="902"/>
      <c r="IV263" s="902"/>
      <c r="IW263" s="902"/>
      <c r="IX263" s="902"/>
      <c r="IY263" s="902"/>
      <c r="IZ263" s="1365"/>
      <c r="JA263" s="1231">
        <f t="shared" ref="JA263:KQ263" si="2904">SUM(BW263*$DP$23)</f>
        <v>5.45</v>
      </c>
      <c r="JB263" s="1231">
        <f t="shared" si="2904"/>
        <v>0</v>
      </c>
      <c r="JC263" s="1231">
        <f t="shared" si="2904"/>
        <v>0</v>
      </c>
      <c r="JD263" s="942">
        <f t="shared" si="2904"/>
        <v>76.300000000000011</v>
      </c>
      <c r="JE263" s="942">
        <f t="shared" si="2904"/>
        <v>0</v>
      </c>
      <c r="JF263" s="943">
        <f t="shared" si="2904"/>
        <v>65.399999999999991</v>
      </c>
      <c r="JG263" s="944">
        <f t="shared" si="2904"/>
        <v>0</v>
      </c>
      <c r="JH263" s="944">
        <f t="shared" si="2904"/>
        <v>0</v>
      </c>
      <c r="JI263" s="944">
        <f t="shared" si="2904"/>
        <v>0</v>
      </c>
      <c r="JJ263" s="944">
        <f t="shared" si="2904"/>
        <v>0</v>
      </c>
      <c r="JK263" s="944">
        <f t="shared" si="2904"/>
        <v>0</v>
      </c>
      <c r="JL263" s="944">
        <f t="shared" si="2904"/>
        <v>0</v>
      </c>
      <c r="JM263" s="944">
        <f t="shared" si="2904"/>
        <v>0</v>
      </c>
      <c r="JN263" s="944">
        <f t="shared" si="2904"/>
        <v>0</v>
      </c>
      <c r="JO263" s="1231">
        <f t="shared" si="2904"/>
        <v>0</v>
      </c>
      <c r="JP263" s="942">
        <f t="shared" si="2904"/>
        <v>0</v>
      </c>
      <c r="JQ263" s="943">
        <f t="shared" si="2904"/>
        <v>0</v>
      </c>
      <c r="JR263" s="944">
        <f t="shared" si="2904"/>
        <v>2.7250000000000001</v>
      </c>
      <c r="JS263" s="944">
        <f t="shared" si="2904"/>
        <v>0</v>
      </c>
      <c r="JT263" s="944">
        <f t="shared" si="2904"/>
        <v>3.27</v>
      </c>
      <c r="JU263" s="944">
        <f t="shared" si="2904"/>
        <v>0</v>
      </c>
      <c r="JV263" s="945">
        <f t="shared" si="2904"/>
        <v>0</v>
      </c>
      <c r="JW263" s="945">
        <f t="shared" si="2904"/>
        <v>0</v>
      </c>
      <c r="JX263" s="945">
        <f t="shared" si="2904"/>
        <v>0</v>
      </c>
      <c r="JY263" s="945">
        <f t="shared" si="2904"/>
        <v>0</v>
      </c>
      <c r="JZ263" s="945">
        <f t="shared" si="2904"/>
        <v>0</v>
      </c>
      <c r="KA263" s="945">
        <f t="shared" si="2904"/>
        <v>0</v>
      </c>
      <c r="KB263" s="945">
        <f t="shared" si="2904"/>
        <v>0</v>
      </c>
      <c r="KC263" s="945">
        <f t="shared" si="2904"/>
        <v>8.1749999999999989</v>
      </c>
      <c r="KD263" s="946">
        <f t="shared" si="2904"/>
        <v>0</v>
      </c>
      <c r="KE263" s="946">
        <f t="shared" si="2904"/>
        <v>0</v>
      </c>
      <c r="KF263" s="946">
        <f t="shared" si="2904"/>
        <v>0</v>
      </c>
      <c r="KG263" s="946">
        <f t="shared" si="2904"/>
        <v>0</v>
      </c>
      <c r="KH263" s="946">
        <f t="shared" si="2904"/>
        <v>0</v>
      </c>
      <c r="KI263" s="946">
        <f t="shared" si="2904"/>
        <v>0</v>
      </c>
      <c r="KJ263" s="946">
        <f t="shared" si="2904"/>
        <v>0</v>
      </c>
      <c r="KK263" s="946">
        <f t="shared" si="2904"/>
        <v>0</v>
      </c>
      <c r="KL263" s="946">
        <f t="shared" si="2904"/>
        <v>0</v>
      </c>
      <c r="KM263" s="946">
        <f t="shared" si="2904"/>
        <v>0</v>
      </c>
      <c r="KN263" s="946">
        <f t="shared" si="2904"/>
        <v>0</v>
      </c>
      <c r="KO263" s="946">
        <f t="shared" si="2904"/>
        <v>0</v>
      </c>
      <c r="KP263" s="946">
        <f t="shared" si="2904"/>
        <v>0</v>
      </c>
      <c r="KQ263" s="946">
        <f t="shared" si="2904"/>
        <v>0</v>
      </c>
      <c r="KR263" s="898"/>
      <c r="KS263" s="898"/>
      <c r="KT263" s="898"/>
      <c r="KU263" s="898"/>
      <c r="KV263" s="898"/>
      <c r="KW263" s="898"/>
      <c r="KX263" s="898"/>
      <c r="KY263" s="898"/>
      <c r="KZ263" s="1363"/>
      <c r="LA263" s="1217">
        <f t="shared" ref="LA263:MM263" si="2905">SUM(JA263/$DO$23)</f>
        <v>5.7610993657505292</v>
      </c>
      <c r="LB263" s="1217">
        <f t="shared" si="2905"/>
        <v>0</v>
      </c>
      <c r="LC263" s="1217">
        <f t="shared" si="2905"/>
        <v>0</v>
      </c>
      <c r="LD263" s="545">
        <f t="shared" si="2905"/>
        <v>80.655391120507417</v>
      </c>
      <c r="LE263" s="545">
        <f t="shared" si="2905"/>
        <v>0</v>
      </c>
      <c r="LF263" s="329">
        <f t="shared" si="2905"/>
        <v>69.133192389006339</v>
      </c>
      <c r="LG263" s="550">
        <f t="shared" si="2905"/>
        <v>0</v>
      </c>
      <c r="LH263" s="550">
        <f t="shared" si="2905"/>
        <v>0</v>
      </c>
      <c r="LI263" s="550">
        <f t="shared" si="2905"/>
        <v>0</v>
      </c>
      <c r="LJ263" s="550">
        <f t="shared" si="2905"/>
        <v>0</v>
      </c>
      <c r="LK263" s="550">
        <f t="shared" si="2905"/>
        <v>0</v>
      </c>
      <c r="LL263" s="550">
        <f t="shared" si="2905"/>
        <v>0</v>
      </c>
      <c r="LM263" s="550">
        <f t="shared" si="2905"/>
        <v>0</v>
      </c>
      <c r="LN263" s="550">
        <f t="shared" si="2905"/>
        <v>0</v>
      </c>
      <c r="LO263" s="1217">
        <f t="shared" si="2905"/>
        <v>0</v>
      </c>
      <c r="LP263" s="1217">
        <f t="shared" si="2905"/>
        <v>0</v>
      </c>
      <c r="LQ263" s="1217">
        <f t="shared" si="2905"/>
        <v>0</v>
      </c>
      <c r="LR263" s="550">
        <f t="shared" si="2905"/>
        <v>2.8805496828752646</v>
      </c>
      <c r="LS263" s="550">
        <f t="shared" si="2905"/>
        <v>0</v>
      </c>
      <c r="LT263" s="550">
        <f t="shared" si="2905"/>
        <v>3.4566596194503174</v>
      </c>
      <c r="LU263" s="550">
        <f t="shared" si="2905"/>
        <v>0</v>
      </c>
      <c r="LV263" s="932">
        <f t="shared" si="2905"/>
        <v>0</v>
      </c>
      <c r="LW263" s="932">
        <f t="shared" si="2905"/>
        <v>0</v>
      </c>
      <c r="LX263" s="932">
        <f t="shared" si="2905"/>
        <v>0</v>
      </c>
      <c r="LY263" s="932">
        <f t="shared" si="2905"/>
        <v>0</v>
      </c>
      <c r="LZ263" s="932">
        <f t="shared" si="2905"/>
        <v>0</v>
      </c>
      <c r="MA263" s="932">
        <f t="shared" si="2905"/>
        <v>0</v>
      </c>
      <c r="MB263" s="932">
        <f t="shared" si="2905"/>
        <v>0</v>
      </c>
      <c r="MC263" s="932">
        <f t="shared" si="2905"/>
        <v>8.6416490486257924</v>
      </c>
      <c r="MD263" s="932">
        <f t="shared" si="2905"/>
        <v>0</v>
      </c>
      <c r="ME263" s="327">
        <f t="shared" si="2905"/>
        <v>0</v>
      </c>
      <c r="MF263" s="327">
        <f t="shared" si="2905"/>
        <v>0</v>
      </c>
      <c r="MG263" s="327">
        <f t="shared" si="2905"/>
        <v>0</v>
      </c>
      <c r="MH263" s="327">
        <f t="shared" si="2905"/>
        <v>0</v>
      </c>
      <c r="MI263" s="327">
        <f t="shared" si="2905"/>
        <v>0</v>
      </c>
      <c r="MJ263" s="327">
        <f t="shared" si="2905"/>
        <v>0</v>
      </c>
      <c r="MK263" s="327">
        <f t="shared" si="2905"/>
        <v>0</v>
      </c>
      <c r="ML263" s="327">
        <f t="shared" si="2905"/>
        <v>0</v>
      </c>
      <c r="MM263" s="327">
        <f t="shared" si="2905"/>
        <v>0</v>
      </c>
      <c r="MN263" s="327">
        <f t="shared" ref="MN263:MP263" si="2906">SUM(KN263/$DO$23)</f>
        <v>0</v>
      </c>
      <c r="MO263" s="327">
        <f t="shared" si="2906"/>
        <v>0</v>
      </c>
      <c r="MP263" s="327">
        <f t="shared" si="2906"/>
        <v>0</v>
      </c>
      <c r="MQ263" s="327">
        <f>SUM(KQ263/$DO$23)</f>
        <v>0</v>
      </c>
    </row>
    <row r="264" spans="1:355" s="317" customFormat="1" ht="15" hidden="1" customHeight="1" outlineLevel="1" thickTop="1" thickBot="1" x14ac:dyDescent="0.3">
      <c r="A264" s="381"/>
      <c r="B264" s="1919" t="s">
        <v>960</v>
      </c>
      <c r="C264" s="1920"/>
      <c r="D264" s="655"/>
      <c r="E264" s="770"/>
      <c r="F264" s="757"/>
      <c r="G264" s="638"/>
      <c r="H264" s="627"/>
      <c r="I264" s="639"/>
      <c r="J264" s="770"/>
      <c r="K264" s="757"/>
      <c r="L264" s="878"/>
      <c r="M264" s="813">
        <f>SUM(N7)</f>
        <v>0</v>
      </c>
      <c r="N264" s="814"/>
      <c r="O264" s="1537"/>
      <c r="P264" s="815"/>
      <c r="Q264" s="813"/>
      <c r="R264" s="814"/>
      <c r="S264" s="1537"/>
      <c r="T264" s="815"/>
      <c r="U264" s="813"/>
      <c r="V264" s="814"/>
      <c r="W264" s="1537"/>
      <c r="X264" s="815"/>
      <c r="Y264" s="813"/>
      <c r="Z264" s="814"/>
      <c r="AA264" s="1537"/>
      <c r="AB264" s="815"/>
      <c r="AC264" s="813"/>
      <c r="AD264" s="814"/>
      <c r="AE264" s="1537"/>
      <c r="AF264" s="815"/>
      <c r="AG264" s="813"/>
      <c r="AH264" s="814"/>
      <c r="AI264" s="1537"/>
      <c r="AJ264" s="815"/>
      <c r="AK264" s="813"/>
      <c r="AL264" s="814"/>
      <c r="AM264" s="1537"/>
      <c r="AN264" s="815"/>
      <c r="AO264" s="813"/>
      <c r="AP264" s="814"/>
      <c r="AQ264" s="1537"/>
      <c r="AR264" s="815"/>
      <c r="AS264" s="813"/>
      <c r="AT264" s="814"/>
      <c r="AU264" s="1537"/>
      <c r="AV264" s="815"/>
      <c r="AW264" s="813"/>
      <c r="AX264" s="814"/>
      <c r="AY264" s="1537"/>
      <c r="AZ264" s="815"/>
      <c r="BA264" s="813"/>
      <c r="BB264" s="816"/>
      <c r="BC264" s="757"/>
      <c r="BD264" s="815"/>
      <c r="BE264" s="813"/>
      <c r="BF264" s="757"/>
      <c r="BG264" s="815"/>
      <c r="BH264" s="815"/>
      <c r="BI264" s="815"/>
      <c r="BJ264" s="815"/>
      <c r="BK264" s="816"/>
      <c r="BL264" s="1586"/>
      <c r="BM264" s="1586"/>
      <c r="BN264" s="1586"/>
      <c r="BO264" s="1586"/>
      <c r="BP264" s="1587"/>
      <c r="BQ264" s="1484"/>
      <c r="BR264" s="734">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125.18309114927345</v>
      </c>
      <c r="BS264" s="692">
        <f t="shared" si="2779"/>
        <v>125.18309114927342</v>
      </c>
      <c r="BT264" s="693">
        <f>AV252</f>
        <v>1</v>
      </c>
      <c r="BU264" s="1146" t="str">
        <f>$BU$24</f>
        <v>KoolBloom (Dry)</v>
      </c>
      <c r="BV264" s="695" t="str">
        <f>$BV$24</f>
        <v>Booster</v>
      </c>
      <c r="BW264" s="1239">
        <f>BW$24</f>
        <v>0.02</v>
      </c>
      <c r="BX264" s="1239">
        <f t="shared" ref="BX264:DM264" si="2907">BX$24</f>
        <v>0</v>
      </c>
      <c r="BY264" s="1239">
        <f t="shared" si="2907"/>
        <v>0</v>
      </c>
      <c r="BZ264" s="1240">
        <f t="shared" si="2907"/>
        <v>0.45</v>
      </c>
      <c r="CA264" s="1240">
        <f t="shared" si="2907"/>
        <v>0</v>
      </c>
      <c r="CB264" s="1241">
        <f t="shared" si="2907"/>
        <v>0.28000000000000003</v>
      </c>
      <c r="CC264" s="1242">
        <f t="shared" si="2907"/>
        <v>0</v>
      </c>
      <c r="CD264" s="1242">
        <f t="shared" si="2907"/>
        <v>0</v>
      </c>
      <c r="CE264" s="1242">
        <f t="shared" si="2907"/>
        <v>0</v>
      </c>
      <c r="CF264" s="1242">
        <f t="shared" si="2907"/>
        <v>0</v>
      </c>
      <c r="CG264" s="1242">
        <f t="shared" si="2907"/>
        <v>0</v>
      </c>
      <c r="CH264" s="1242">
        <f t="shared" si="2907"/>
        <v>0</v>
      </c>
      <c r="CI264" s="1242">
        <f t="shared" si="2907"/>
        <v>0</v>
      </c>
      <c r="CJ264" s="1242">
        <f t="shared" si="2907"/>
        <v>0</v>
      </c>
      <c r="CK264" s="1239">
        <f t="shared" si="2907"/>
        <v>0</v>
      </c>
      <c r="CL264" s="1240">
        <f t="shared" si="2907"/>
        <v>0</v>
      </c>
      <c r="CM264" s="1241">
        <f t="shared" si="2907"/>
        <v>0</v>
      </c>
      <c r="CN264" s="1242">
        <f t="shared" si="2907"/>
        <v>0.01</v>
      </c>
      <c r="CO264" s="1242">
        <f t="shared" si="2907"/>
        <v>0</v>
      </c>
      <c r="CP264" s="1242">
        <f t="shared" si="2907"/>
        <v>1.4999999999999999E-2</v>
      </c>
      <c r="CQ264" s="1242">
        <f t="shared" si="2907"/>
        <v>0</v>
      </c>
      <c r="CR264" s="1243">
        <f t="shared" si="2907"/>
        <v>0</v>
      </c>
      <c r="CS264" s="1243">
        <f t="shared" si="2907"/>
        <v>0</v>
      </c>
      <c r="CT264" s="1243">
        <f t="shared" si="2907"/>
        <v>0</v>
      </c>
      <c r="CU264" s="1243">
        <f t="shared" si="2907"/>
        <v>1.0000000000000001E-5</v>
      </c>
      <c r="CV264" s="1243">
        <f t="shared" si="2907"/>
        <v>0</v>
      </c>
      <c r="CW264" s="1243">
        <f t="shared" si="2907"/>
        <v>0</v>
      </c>
      <c r="CX264" s="1243">
        <f t="shared" si="2907"/>
        <v>0</v>
      </c>
      <c r="CY264" s="1243">
        <f t="shared" si="2907"/>
        <v>0</v>
      </c>
      <c r="CZ264" s="1244">
        <f t="shared" si="2907"/>
        <v>0</v>
      </c>
      <c r="DA264" s="1244">
        <f t="shared" si="2907"/>
        <v>0</v>
      </c>
      <c r="DB264" s="1244">
        <f t="shared" si="2907"/>
        <v>0</v>
      </c>
      <c r="DC264" s="1244">
        <f t="shared" si="2907"/>
        <v>0</v>
      </c>
      <c r="DD264" s="1244">
        <f t="shared" si="2907"/>
        <v>0</v>
      </c>
      <c r="DE264" s="1244">
        <f t="shared" si="2907"/>
        <v>0</v>
      </c>
      <c r="DF264" s="1244">
        <f t="shared" si="2907"/>
        <v>0</v>
      </c>
      <c r="DG264" s="1244">
        <f t="shared" si="2907"/>
        <v>0</v>
      </c>
      <c r="DH264" s="1244">
        <f t="shared" si="2907"/>
        <v>0</v>
      </c>
      <c r="DI264" s="1244">
        <f t="shared" si="2907"/>
        <v>0</v>
      </c>
      <c r="DJ264" s="1244">
        <f t="shared" si="2907"/>
        <v>0</v>
      </c>
      <c r="DK264" s="1244">
        <f t="shared" si="2907"/>
        <v>0</v>
      </c>
      <c r="DL264" s="1244">
        <f t="shared" si="2907"/>
        <v>0</v>
      </c>
      <c r="DM264" s="1244">
        <f t="shared" si="2907"/>
        <v>0</v>
      </c>
      <c r="DN264" s="933"/>
      <c r="DT264" s="739"/>
      <c r="EM264" s="898"/>
      <c r="EN264" s="898"/>
      <c r="EO264" s="898"/>
      <c r="EP264" s="898"/>
      <c r="EQ264" s="898"/>
      <c r="ER264" s="898"/>
      <c r="ES264" s="898"/>
      <c r="ET264" s="898"/>
      <c r="EU264" s="898"/>
      <c r="EV264" s="898"/>
      <c r="EW264" s="898"/>
      <c r="EX264" s="898"/>
      <c r="EY264" s="898"/>
      <c r="EZ264" s="1348" t="str">
        <f t="shared" si="2781"/>
        <v>KoolBloom (Dry)</v>
      </c>
      <c r="FA264" s="1224">
        <f t="shared" si="2782"/>
        <v>0.02</v>
      </c>
      <c r="FB264" s="1224">
        <f t="shared" si="2783"/>
        <v>0</v>
      </c>
      <c r="FC264" s="1224">
        <f t="shared" si="2784"/>
        <v>0</v>
      </c>
      <c r="FD264" s="544">
        <f t="shared" si="2785"/>
        <v>0.19638</v>
      </c>
      <c r="FE264" s="544">
        <f t="shared" si="2786"/>
        <v>0</v>
      </c>
      <c r="FF264" s="324">
        <f t="shared" si="2787"/>
        <v>0.232428</v>
      </c>
      <c r="FG264" s="549">
        <f t="shared" si="2788"/>
        <v>0</v>
      </c>
      <c r="FH264" s="549">
        <f t="shared" si="2789"/>
        <v>0</v>
      </c>
      <c r="FI264" s="549">
        <f t="shared" si="2790"/>
        <v>0</v>
      </c>
      <c r="FJ264" s="549">
        <f t="shared" si="2791"/>
        <v>0</v>
      </c>
      <c r="FK264" s="549">
        <f t="shared" si="2792"/>
        <v>0</v>
      </c>
      <c r="FL264" s="549">
        <f t="shared" si="2793"/>
        <v>0</v>
      </c>
      <c r="FM264" s="549">
        <f t="shared" si="2794"/>
        <v>0</v>
      </c>
      <c r="FN264" s="549">
        <f t="shared" si="2795"/>
        <v>0</v>
      </c>
      <c r="FO264" s="1203">
        <f t="shared" si="2796"/>
        <v>0.02</v>
      </c>
      <c r="FP264" s="544">
        <f t="shared" si="2797"/>
        <v>0.19638</v>
      </c>
      <c r="FQ264" s="324">
        <f t="shared" si="2798"/>
        <v>0.232428</v>
      </c>
      <c r="FR264" s="548">
        <f t="shared" si="2799"/>
        <v>0.01</v>
      </c>
      <c r="FS264" s="548">
        <f t="shared" si="2800"/>
        <v>0</v>
      </c>
      <c r="FT264" s="548">
        <f t="shared" si="2871"/>
        <v>1.4999999999999999E-2</v>
      </c>
      <c r="FU264" s="548">
        <f t="shared" si="2801"/>
        <v>0</v>
      </c>
      <c r="FV264" s="928">
        <f t="shared" si="2802"/>
        <v>0</v>
      </c>
      <c r="FW264" s="928">
        <f t="shared" si="2803"/>
        <v>0</v>
      </c>
      <c r="FX264" s="928">
        <f t="shared" si="2804"/>
        <v>0</v>
      </c>
      <c r="FY264" s="928">
        <f t="shared" si="2805"/>
        <v>1.0000000000000001E-5</v>
      </c>
      <c r="FZ264" s="928">
        <f t="shared" si="2806"/>
        <v>0</v>
      </c>
      <c r="GA264" s="928">
        <f t="shared" si="2807"/>
        <v>0</v>
      </c>
      <c r="GB264" s="928">
        <f t="shared" si="2808"/>
        <v>0</v>
      </c>
      <c r="GC264" s="928">
        <f t="shared" si="2809"/>
        <v>0</v>
      </c>
      <c r="GD264" s="326">
        <f t="shared" si="2810"/>
        <v>0</v>
      </c>
      <c r="GE264" s="326">
        <f t="shared" si="2811"/>
        <v>0</v>
      </c>
      <c r="GF264" s="326">
        <f t="shared" si="2812"/>
        <v>0</v>
      </c>
      <c r="GG264" s="326">
        <f t="shared" si="2813"/>
        <v>0</v>
      </c>
      <c r="GH264" s="326">
        <f t="shared" si="2814"/>
        <v>0</v>
      </c>
      <c r="GI264" s="326">
        <f t="shared" si="2815"/>
        <v>0</v>
      </c>
      <c r="GJ264" s="326">
        <f t="shared" si="2816"/>
        <v>0</v>
      </c>
      <c r="GK264" s="326">
        <f t="shared" si="2817"/>
        <v>0</v>
      </c>
      <c r="GL264" s="326">
        <f t="shared" si="2818"/>
        <v>0</v>
      </c>
      <c r="GM264" s="326">
        <f t="shared" si="2819"/>
        <v>0</v>
      </c>
      <c r="GN264" s="326">
        <f t="shared" si="2820"/>
        <v>0</v>
      </c>
      <c r="GO264" s="326">
        <f t="shared" si="2821"/>
        <v>0</v>
      </c>
      <c r="GP264" s="326">
        <f t="shared" si="2822"/>
        <v>0</v>
      </c>
      <c r="GQ264" s="326">
        <f t="shared" si="2823"/>
        <v>0</v>
      </c>
      <c r="GR264" s="898"/>
      <c r="GS264" s="898"/>
      <c r="GT264" s="898"/>
      <c r="GU264" s="898"/>
      <c r="GV264" s="898"/>
      <c r="GW264" s="898"/>
      <c r="GX264" s="898"/>
      <c r="GY264" s="898"/>
      <c r="GZ264" s="1375"/>
      <c r="HA264" s="1225">
        <f t="shared" si="2824"/>
        <v>5.2840158520475562E-3</v>
      </c>
      <c r="HB264" s="1225">
        <f t="shared" si="2825"/>
        <v>0</v>
      </c>
      <c r="HC264" s="1225">
        <f t="shared" si="2826"/>
        <v>0</v>
      </c>
      <c r="HD264" s="542">
        <f t="shared" si="2827"/>
        <v>5.1883751651254952E-2</v>
      </c>
      <c r="HE264" s="542">
        <f t="shared" si="2828"/>
        <v>0</v>
      </c>
      <c r="HF264" s="321">
        <f t="shared" si="2829"/>
        <v>6.140766182298546E-2</v>
      </c>
      <c r="HG264" s="547">
        <f t="shared" si="2830"/>
        <v>0</v>
      </c>
      <c r="HH264" s="547">
        <f t="shared" si="2831"/>
        <v>0</v>
      </c>
      <c r="HI264" s="547">
        <f t="shared" si="2832"/>
        <v>0</v>
      </c>
      <c r="HJ264" s="547">
        <f t="shared" si="2833"/>
        <v>0</v>
      </c>
      <c r="HK264" s="547">
        <f t="shared" si="2834"/>
        <v>0</v>
      </c>
      <c r="HL264" s="547">
        <f t="shared" si="2835"/>
        <v>0</v>
      </c>
      <c r="HM264" s="547">
        <f t="shared" si="2836"/>
        <v>0</v>
      </c>
      <c r="HN264" s="547">
        <f t="shared" si="2837"/>
        <v>0</v>
      </c>
      <c r="HO264" s="1225">
        <f t="shared" si="2838"/>
        <v>0</v>
      </c>
      <c r="HP264" s="542">
        <f t="shared" si="2839"/>
        <v>0</v>
      </c>
      <c r="HQ264" s="321">
        <f t="shared" si="2840"/>
        <v>0</v>
      </c>
      <c r="HR264" s="547">
        <f t="shared" si="2841"/>
        <v>2.6420079260237781E-3</v>
      </c>
      <c r="HS264" s="547">
        <f t="shared" si="2842"/>
        <v>0</v>
      </c>
      <c r="HT264" s="547">
        <f t="shared" si="2843"/>
        <v>3.9630118890356669E-3</v>
      </c>
      <c r="HU264" s="547">
        <f t="shared" si="2844"/>
        <v>0</v>
      </c>
      <c r="HV264" s="931">
        <f t="shared" si="2845"/>
        <v>0</v>
      </c>
      <c r="HW264" s="931">
        <f t="shared" si="2846"/>
        <v>0</v>
      </c>
      <c r="HX264" s="931">
        <f t="shared" si="2847"/>
        <v>0</v>
      </c>
      <c r="HY264" s="931">
        <f t="shared" si="2848"/>
        <v>2.6420079260237779E-6</v>
      </c>
      <c r="HZ264" s="931">
        <f t="shared" si="2849"/>
        <v>0</v>
      </c>
      <c r="IA264" s="931">
        <f t="shared" si="2850"/>
        <v>0</v>
      </c>
      <c r="IB264" s="931">
        <f t="shared" si="2851"/>
        <v>0</v>
      </c>
      <c r="IC264" s="931">
        <f t="shared" si="2852"/>
        <v>0</v>
      </c>
      <c r="ID264" s="1226">
        <f t="shared" si="2853"/>
        <v>0</v>
      </c>
      <c r="IE264" s="1226">
        <f t="shared" si="2854"/>
        <v>0</v>
      </c>
      <c r="IF264" s="1226">
        <f t="shared" si="2855"/>
        <v>0</v>
      </c>
      <c r="IG264" s="1226">
        <f t="shared" si="2856"/>
        <v>0</v>
      </c>
      <c r="IH264" s="1226">
        <f t="shared" si="2857"/>
        <v>0</v>
      </c>
      <c r="II264" s="1226">
        <f t="shared" si="2858"/>
        <v>0</v>
      </c>
      <c r="IJ264" s="1226">
        <f t="shared" si="2859"/>
        <v>0</v>
      </c>
      <c r="IK264" s="1226">
        <f t="shared" si="2860"/>
        <v>0</v>
      </c>
      <c r="IL264" s="1226">
        <f t="shared" si="2861"/>
        <v>0</v>
      </c>
      <c r="IM264" s="1226">
        <f t="shared" si="2862"/>
        <v>0</v>
      </c>
      <c r="IN264" s="1226">
        <f t="shared" si="2863"/>
        <v>0</v>
      </c>
      <c r="IO264" s="1226">
        <f t="shared" si="2864"/>
        <v>0</v>
      </c>
      <c r="IP264" s="1226">
        <f t="shared" si="2865"/>
        <v>0</v>
      </c>
      <c r="IQ264" s="1226">
        <f t="shared" si="2866"/>
        <v>0</v>
      </c>
      <c r="IR264" s="902"/>
      <c r="IS264" s="902"/>
      <c r="IT264" s="902"/>
      <c r="IU264" s="902"/>
      <c r="IV264" s="902"/>
      <c r="IW264" s="902"/>
      <c r="IX264" s="902"/>
      <c r="IY264" s="902"/>
      <c r="IZ264" s="1365"/>
      <c r="JA264" s="1231">
        <f t="shared" ref="JA264:KQ264" si="2908">SUM(BW264*$DP$24)</f>
        <v>20</v>
      </c>
      <c r="JB264" s="1231">
        <f t="shared" si="2908"/>
        <v>0</v>
      </c>
      <c r="JC264" s="1231">
        <f t="shared" si="2908"/>
        <v>0</v>
      </c>
      <c r="JD264" s="942">
        <f t="shared" si="2908"/>
        <v>450</v>
      </c>
      <c r="JE264" s="942">
        <f t="shared" si="2908"/>
        <v>0</v>
      </c>
      <c r="JF264" s="943">
        <f t="shared" si="2908"/>
        <v>280</v>
      </c>
      <c r="JG264" s="944">
        <f t="shared" si="2908"/>
        <v>0</v>
      </c>
      <c r="JH264" s="944">
        <f t="shared" si="2908"/>
        <v>0</v>
      </c>
      <c r="JI264" s="944">
        <f t="shared" si="2908"/>
        <v>0</v>
      </c>
      <c r="JJ264" s="944">
        <f t="shared" si="2908"/>
        <v>0</v>
      </c>
      <c r="JK264" s="944">
        <f t="shared" si="2908"/>
        <v>0</v>
      </c>
      <c r="JL264" s="944">
        <f t="shared" si="2908"/>
        <v>0</v>
      </c>
      <c r="JM264" s="944">
        <f t="shared" si="2908"/>
        <v>0</v>
      </c>
      <c r="JN264" s="944">
        <f t="shared" si="2908"/>
        <v>0</v>
      </c>
      <c r="JO264" s="1231">
        <f t="shared" si="2908"/>
        <v>0</v>
      </c>
      <c r="JP264" s="942">
        <f t="shared" si="2908"/>
        <v>0</v>
      </c>
      <c r="JQ264" s="943">
        <f t="shared" si="2908"/>
        <v>0</v>
      </c>
      <c r="JR264" s="944">
        <f t="shared" si="2908"/>
        <v>10</v>
      </c>
      <c r="JS264" s="944">
        <f t="shared" si="2908"/>
        <v>0</v>
      </c>
      <c r="JT264" s="944">
        <f t="shared" si="2908"/>
        <v>15</v>
      </c>
      <c r="JU264" s="944">
        <f t="shared" si="2908"/>
        <v>0</v>
      </c>
      <c r="JV264" s="945">
        <f t="shared" si="2908"/>
        <v>0</v>
      </c>
      <c r="JW264" s="945">
        <f t="shared" si="2908"/>
        <v>0</v>
      </c>
      <c r="JX264" s="945">
        <f t="shared" si="2908"/>
        <v>0</v>
      </c>
      <c r="JY264" s="945">
        <f t="shared" si="2908"/>
        <v>0.01</v>
      </c>
      <c r="JZ264" s="945">
        <f t="shared" si="2908"/>
        <v>0</v>
      </c>
      <c r="KA264" s="945">
        <f t="shared" si="2908"/>
        <v>0</v>
      </c>
      <c r="KB264" s="945">
        <f t="shared" si="2908"/>
        <v>0</v>
      </c>
      <c r="KC264" s="945">
        <f t="shared" si="2908"/>
        <v>0</v>
      </c>
      <c r="KD264" s="946">
        <f t="shared" si="2908"/>
        <v>0</v>
      </c>
      <c r="KE264" s="946">
        <f t="shared" si="2908"/>
        <v>0</v>
      </c>
      <c r="KF264" s="946">
        <f t="shared" si="2908"/>
        <v>0</v>
      </c>
      <c r="KG264" s="946">
        <f t="shared" si="2908"/>
        <v>0</v>
      </c>
      <c r="KH264" s="946">
        <f t="shared" si="2908"/>
        <v>0</v>
      </c>
      <c r="KI264" s="946">
        <f t="shared" si="2908"/>
        <v>0</v>
      </c>
      <c r="KJ264" s="946">
        <f t="shared" si="2908"/>
        <v>0</v>
      </c>
      <c r="KK264" s="946">
        <f t="shared" si="2908"/>
        <v>0</v>
      </c>
      <c r="KL264" s="946">
        <f t="shared" si="2908"/>
        <v>0</v>
      </c>
      <c r="KM264" s="946">
        <f t="shared" si="2908"/>
        <v>0</v>
      </c>
      <c r="KN264" s="946">
        <f t="shared" si="2908"/>
        <v>0</v>
      </c>
      <c r="KO264" s="946">
        <f t="shared" si="2908"/>
        <v>0</v>
      </c>
      <c r="KP264" s="946">
        <f t="shared" si="2908"/>
        <v>0</v>
      </c>
      <c r="KQ264" s="946">
        <f t="shared" si="2908"/>
        <v>0</v>
      </c>
      <c r="KR264" s="898"/>
      <c r="KS264" s="898"/>
      <c r="KT264" s="898"/>
      <c r="KU264" s="898"/>
      <c r="KV264" s="898"/>
      <c r="KW264" s="898"/>
      <c r="KX264" s="898"/>
      <c r="KY264" s="898"/>
      <c r="KZ264" s="1363"/>
      <c r="LA264" s="1217">
        <f t="shared" ref="LA264:MM264" si="2909">SUM(JA264/$DO$24)</f>
        <v>20</v>
      </c>
      <c r="LB264" s="1217">
        <f t="shared" si="2909"/>
        <v>0</v>
      </c>
      <c r="LC264" s="1217">
        <f t="shared" si="2909"/>
        <v>0</v>
      </c>
      <c r="LD264" s="545">
        <f t="shared" si="2909"/>
        <v>450</v>
      </c>
      <c r="LE264" s="545">
        <f t="shared" si="2909"/>
        <v>0</v>
      </c>
      <c r="LF264" s="329">
        <f t="shared" si="2909"/>
        <v>280</v>
      </c>
      <c r="LG264" s="550">
        <f t="shared" si="2909"/>
        <v>0</v>
      </c>
      <c r="LH264" s="550">
        <f t="shared" si="2909"/>
        <v>0</v>
      </c>
      <c r="LI264" s="550">
        <f t="shared" si="2909"/>
        <v>0</v>
      </c>
      <c r="LJ264" s="550">
        <f t="shared" si="2909"/>
        <v>0</v>
      </c>
      <c r="LK264" s="550">
        <f t="shared" si="2909"/>
        <v>0</v>
      </c>
      <c r="LL264" s="550">
        <f t="shared" si="2909"/>
        <v>0</v>
      </c>
      <c r="LM264" s="550">
        <f t="shared" si="2909"/>
        <v>0</v>
      </c>
      <c r="LN264" s="550">
        <f t="shared" si="2909"/>
        <v>0</v>
      </c>
      <c r="LO264" s="1217">
        <f t="shared" si="2909"/>
        <v>0</v>
      </c>
      <c r="LP264" s="1217">
        <f t="shared" si="2909"/>
        <v>0</v>
      </c>
      <c r="LQ264" s="1217">
        <f t="shared" si="2909"/>
        <v>0</v>
      </c>
      <c r="LR264" s="550">
        <f t="shared" si="2909"/>
        <v>10</v>
      </c>
      <c r="LS264" s="550">
        <f t="shared" si="2909"/>
        <v>0</v>
      </c>
      <c r="LT264" s="550">
        <f t="shared" si="2909"/>
        <v>15</v>
      </c>
      <c r="LU264" s="550">
        <f t="shared" si="2909"/>
        <v>0</v>
      </c>
      <c r="LV264" s="932">
        <f t="shared" si="2909"/>
        <v>0</v>
      </c>
      <c r="LW264" s="932">
        <f t="shared" si="2909"/>
        <v>0</v>
      </c>
      <c r="LX264" s="932">
        <f t="shared" si="2909"/>
        <v>0</v>
      </c>
      <c r="LY264" s="932">
        <f t="shared" si="2909"/>
        <v>0.01</v>
      </c>
      <c r="LZ264" s="932">
        <f t="shared" si="2909"/>
        <v>0</v>
      </c>
      <c r="MA264" s="932">
        <f t="shared" si="2909"/>
        <v>0</v>
      </c>
      <c r="MB264" s="932">
        <f t="shared" si="2909"/>
        <v>0</v>
      </c>
      <c r="MC264" s="932">
        <f t="shared" si="2909"/>
        <v>0</v>
      </c>
      <c r="MD264" s="932">
        <f t="shared" si="2909"/>
        <v>0</v>
      </c>
      <c r="ME264" s="327">
        <f t="shared" si="2909"/>
        <v>0</v>
      </c>
      <c r="MF264" s="327">
        <f t="shared" si="2909"/>
        <v>0</v>
      </c>
      <c r="MG264" s="327">
        <f t="shared" si="2909"/>
        <v>0</v>
      </c>
      <c r="MH264" s="327">
        <f t="shared" si="2909"/>
        <v>0</v>
      </c>
      <c r="MI264" s="327">
        <f t="shared" si="2909"/>
        <v>0</v>
      </c>
      <c r="MJ264" s="327">
        <f t="shared" si="2909"/>
        <v>0</v>
      </c>
      <c r="MK264" s="327">
        <f t="shared" si="2909"/>
        <v>0</v>
      </c>
      <c r="ML264" s="327">
        <f t="shared" si="2909"/>
        <v>0</v>
      </c>
      <c r="MM264" s="327">
        <f t="shared" si="2909"/>
        <v>0</v>
      </c>
      <c r="MN264" s="327">
        <f t="shared" ref="MN264:MP264" si="2910">SUM(KN264/$DO$24)</f>
        <v>0</v>
      </c>
      <c r="MO264" s="327">
        <f t="shared" si="2910"/>
        <v>0</v>
      </c>
      <c r="MP264" s="327">
        <f t="shared" si="2910"/>
        <v>0</v>
      </c>
      <c r="MQ264" s="327">
        <f>SUM(KQ264/$DO$24)</f>
        <v>0</v>
      </c>
    </row>
    <row r="265" spans="1:355" s="317" customFormat="1" ht="15" hidden="1" customHeight="1" outlineLevel="1" thickTop="1" thickBot="1" x14ac:dyDescent="0.3">
      <c r="A265" s="381"/>
      <c r="B265" s="1921" t="s">
        <v>957</v>
      </c>
      <c r="C265" s="1922"/>
      <c r="D265" s="655"/>
      <c r="E265" s="770"/>
      <c r="F265" s="757"/>
      <c r="G265" s="638"/>
      <c r="H265" s="627"/>
      <c r="I265" s="639"/>
      <c r="J265" s="770"/>
      <c r="K265" s="757"/>
      <c r="L265" s="878"/>
      <c r="M265" s="813"/>
      <c r="N265" s="814"/>
      <c r="O265" s="1537"/>
      <c r="P265" s="815"/>
      <c r="Q265" s="813"/>
      <c r="R265" s="814"/>
      <c r="S265" s="1537"/>
      <c r="T265" s="815"/>
      <c r="U265" s="813"/>
      <c r="V265" s="814"/>
      <c r="W265" s="1537"/>
      <c r="X265" s="815"/>
      <c r="Y265" s="813"/>
      <c r="Z265" s="814"/>
      <c r="AA265" s="1537"/>
      <c r="AB265" s="815"/>
      <c r="AC265" s="813"/>
      <c r="AD265" s="814"/>
      <c r="AE265" s="1537"/>
      <c r="AF265" s="815"/>
      <c r="AG265" s="813"/>
      <c r="AH265" s="814"/>
      <c r="AI265" s="1537"/>
      <c r="AJ265" s="815"/>
      <c r="AK265" s="813"/>
      <c r="AL265" s="814"/>
      <c r="AM265" s="1537"/>
      <c r="AN265" s="815"/>
      <c r="AO265" s="813"/>
      <c r="AP265" s="814"/>
      <c r="AQ265" s="1537"/>
      <c r="AR265" s="815"/>
      <c r="AS265" s="813"/>
      <c r="AT265" s="814"/>
      <c r="AU265" s="1537"/>
      <c r="AV265" s="815"/>
      <c r="AW265" s="813"/>
      <c r="AX265" s="814"/>
      <c r="AY265" s="1537"/>
      <c r="AZ265" s="815"/>
      <c r="BA265" s="813"/>
      <c r="BB265" s="816"/>
      <c r="BC265" s="757"/>
      <c r="BD265" s="815"/>
      <c r="BE265" s="813"/>
      <c r="BF265" s="757"/>
      <c r="BG265" s="815"/>
      <c r="BH265" s="815"/>
      <c r="BI265" s="815"/>
      <c r="BJ265" s="815"/>
      <c r="BK265" s="816"/>
      <c r="BL265" s="1586"/>
      <c r="BM265" s="1586"/>
      <c r="BN265" s="1586"/>
      <c r="BO265" s="1586"/>
      <c r="BP265" s="1587"/>
      <c r="BQ265" s="1484"/>
      <c r="BR265" s="734">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35.984147952443855</v>
      </c>
      <c r="BS265" s="692">
        <f t="shared" si="2779"/>
        <v>35.984147952443855</v>
      </c>
      <c r="BT265" s="693">
        <f>AZ250</f>
        <v>0.6</v>
      </c>
      <c r="BU265" s="1147" t="str">
        <f>$BU$25</f>
        <v>Epsom Salt</v>
      </c>
      <c r="BV265" s="1159" t="str">
        <f>$BV$25</f>
        <v>Additives</v>
      </c>
      <c r="BW265" s="1239">
        <f>BW$25</f>
        <v>0</v>
      </c>
      <c r="BX265" s="1239">
        <f t="shared" ref="BX265:DM265" si="2911">BX$25</f>
        <v>0</v>
      </c>
      <c r="BY265" s="1239">
        <f t="shared" si="2911"/>
        <v>0</v>
      </c>
      <c r="BZ265" s="1240">
        <f t="shared" si="2911"/>
        <v>0</v>
      </c>
      <c r="CA265" s="1240">
        <f t="shared" si="2911"/>
        <v>0</v>
      </c>
      <c r="CB265" s="1241">
        <f t="shared" si="2911"/>
        <v>0</v>
      </c>
      <c r="CC265" s="1242">
        <f t="shared" si="2911"/>
        <v>0</v>
      </c>
      <c r="CD265" s="1242">
        <f t="shared" si="2911"/>
        <v>0</v>
      </c>
      <c r="CE265" s="1242">
        <f t="shared" si="2911"/>
        <v>0</v>
      </c>
      <c r="CF265" s="1242">
        <f t="shared" si="2911"/>
        <v>0</v>
      </c>
      <c r="CG265" s="1242">
        <f t="shared" si="2911"/>
        <v>0</v>
      </c>
      <c r="CH265" s="1242">
        <f t="shared" si="2911"/>
        <v>0</v>
      </c>
      <c r="CI265" s="1242">
        <f t="shared" si="2911"/>
        <v>0</v>
      </c>
      <c r="CJ265" s="1242">
        <f t="shared" si="2911"/>
        <v>0</v>
      </c>
      <c r="CK265" s="1239">
        <f t="shared" si="2911"/>
        <v>0</v>
      </c>
      <c r="CL265" s="1240">
        <f t="shared" si="2911"/>
        <v>0</v>
      </c>
      <c r="CM265" s="1241">
        <f t="shared" si="2911"/>
        <v>0</v>
      </c>
      <c r="CN265" s="1242">
        <f t="shared" si="2911"/>
        <v>9.8000000000000004E-2</v>
      </c>
      <c r="CO265" s="1242">
        <f t="shared" si="2911"/>
        <v>0</v>
      </c>
      <c r="CP265" s="1242">
        <f t="shared" si="2911"/>
        <v>0.129</v>
      </c>
      <c r="CQ265" s="1242">
        <f t="shared" si="2911"/>
        <v>0</v>
      </c>
      <c r="CR265" s="1243">
        <f t="shared" si="2911"/>
        <v>0</v>
      </c>
      <c r="CS265" s="1243">
        <f t="shared" si="2911"/>
        <v>0</v>
      </c>
      <c r="CT265" s="1243">
        <f t="shared" si="2911"/>
        <v>0</v>
      </c>
      <c r="CU265" s="1243">
        <f t="shared" si="2911"/>
        <v>0</v>
      </c>
      <c r="CV265" s="1243">
        <f t="shared" si="2911"/>
        <v>0</v>
      </c>
      <c r="CW265" s="1243">
        <f t="shared" si="2911"/>
        <v>0</v>
      </c>
      <c r="CX265" s="1243">
        <f t="shared" si="2911"/>
        <v>0</v>
      </c>
      <c r="CY265" s="1243">
        <f t="shared" si="2911"/>
        <v>0</v>
      </c>
      <c r="CZ265" s="1244">
        <f t="shared" si="2911"/>
        <v>0</v>
      </c>
      <c r="DA265" s="1244">
        <f t="shared" si="2911"/>
        <v>0</v>
      </c>
      <c r="DB265" s="1244">
        <f t="shared" si="2911"/>
        <v>0</v>
      </c>
      <c r="DC265" s="1244">
        <f t="shared" si="2911"/>
        <v>0</v>
      </c>
      <c r="DD265" s="1244">
        <f t="shared" si="2911"/>
        <v>0</v>
      </c>
      <c r="DE265" s="1244">
        <f t="shared" si="2911"/>
        <v>0</v>
      </c>
      <c r="DF265" s="1244">
        <f t="shared" si="2911"/>
        <v>0</v>
      </c>
      <c r="DG265" s="1244">
        <f t="shared" si="2911"/>
        <v>0</v>
      </c>
      <c r="DH265" s="1244">
        <f t="shared" si="2911"/>
        <v>0</v>
      </c>
      <c r="DI265" s="1244">
        <f t="shared" si="2911"/>
        <v>0</v>
      </c>
      <c r="DJ265" s="1244">
        <f t="shared" si="2911"/>
        <v>0</v>
      </c>
      <c r="DK265" s="1244">
        <f t="shared" si="2911"/>
        <v>0</v>
      </c>
      <c r="DL265" s="1244">
        <f t="shared" si="2911"/>
        <v>0</v>
      </c>
      <c r="DM265" s="1244">
        <f t="shared" si="2911"/>
        <v>0</v>
      </c>
      <c r="DN265" s="933"/>
      <c r="DT265" s="739"/>
      <c r="EM265" s="898"/>
      <c r="EN265" s="898"/>
      <c r="EO265" s="898"/>
      <c r="EP265" s="898"/>
      <c r="EQ265" s="898"/>
      <c r="ER265" s="898"/>
      <c r="ES265" s="898"/>
      <c r="ET265" s="898"/>
      <c r="EU265" s="898"/>
      <c r="EV265" s="898"/>
      <c r="EW265" s="898"/>
      <c r="EX265" s="898"/>
      <c r="EY265" s="898"/>
      <c r="EZ265" s="1348" t="str">
        <f t="shared" si="2781"/>
        <v>Epsom Salt</v>
      </c>
      <c r="FA265" s="1224">
        <f t="shared" si="2782"/>
        <v>0</v>
      </c>
      <c r="FB265" s="1224">
        <f t="shared" si="2783"/>
        <v>0</v>
      </c>
      <c r="FC265" s="1224">
        <f t="shared" si="2784"/>
        <v>0</v>
      </c>
      <c r="FD265" s="544">
        <f t="shared" si="2785"/>
        <v>0</v>
      </c>
      <c r="FE265" s="544">
        <f t="shared" si="2786"/>
        <v>0</v>
      </c>
      <c r="FF265" s="324">
        <f t="shared" si="2787"/>
        <v>0</v>
      </c>
      <c r="FG265" s="549">
        <f t="shared" si="2788"/>
        <v>0</v>
      </c>
      <c r="FH265" s="549">
        <f t="shared" si="2789"/>
        <v>0</v>
      </c>
      <c r="FI265" s="549">
        <f t="shared" si="2790"/>
        <v>0</v>
      </c>
      <c r="FJ265" s="549">
        <f t="shared" si="2791"/>
        <v>0</v>
      </c>
      <c r="FK265" s="549">
        <f t="shared" si="2792"/>
        <v>0</v>
      </c>
      <c r="FL265" s="549">
        <f t="shared" si="2793"/>
        <v>0</v>
      </c>
      <c r="FM265" s="549">
        <f t="shared" si="2794"/>
        <v>0</v>
      </c>
      <c r="FN265" s="549">
        <f t="shared" si="2795"/>
        <v>0</v>
      </c>
      <c r="FO265" s="1203">
        <f t="shared" si="2796"/>
        <v>0</v>
      </c>
      <c r="FP265" s="544">
        <f t="shared" si="2797"/>
        <v>0</v>
      </c>
      <c r="FQ265" s="324">
        <f t="shared" si="2798"/>
        <v>0</v>
      </c>
      <c r="FR265" s="548">
        <f t="shared" si="2799"/>
        <v>5.8799999999999998E-2</v>
      </c>
      <c r="FS265" s="548">
        <f t="shared" si="2800"/>
        <v>0</v>
      </c>
      <c r="FT265" s="548">
        <f t="shared" si="2871"/>
        <v>7.7399999999999997E-2</v>
      </c>
      <c r="FU265" s="548">
        <f t="shared" si="2801"/>
        <v>0</v>
      </c>
      <c r="FV265" s="928">
        <f t="shared" si="2802"/>
        <v>0</v>
      </c>
      <c r="FW265" s="928">
        <f t="shared" si="2803"/>
        <v>0</v>
      </c>
      <c r="FX265" s="928">
        <f t="shared" si="2804"/>
        <v>0</v>
      </c>
      <c r="FY265" s="928">
        <f t="shared" si="2805"/>
        <v>0</v>
      </c>
      <c r="FZ265" s="928">
        <f t="shared" si="2806"/>
        <v>0</v>
      </c>
      <c r="GA265" s="928">
        <f t="shared" si="2807"/>
        <v>0</v>
      </c>
      <c r="GB265" s="928">
        <f t="shared" si="2808"/>
        <v>0</v>
      </c>
      <c r="GC265" s="928">
        <f t="shared" si="2809"/>
        <v>0</v>
      </c>
      <c r="GD265" s="326">
        <f t="shared" si="2810"/>
        <v>0</v>
      </c>
      <c r="GE265" s="326">
        <f t="shared" si="2811"/>
        <v>0</v>
      </c>
      <c r="GF265" s="326">
        <f t="shared" si="2812"/>
        <v>0</v>
      </c>
      <c r="GG265" s="326">
        <f t="shared" si="2813"/>
        <v>0</v>
      </c>
      <c r="GH265" s="326">
        <f t="shared" si="2814"/>
        <v>0</v>
      </c>
      <c r="GI265" s="326">
        <f t="shared" si="2815"/>
        <v>0</v>
      </c>
      <c r="GJ265" s="326">
        <f t="shared" si="2816"/>
        <v>0</v>
      </c>
      <c r="GK265" s="326">
        <f t="shared" si="2817"/>
        <v>0</v>
      </c>
      <c r="GL265" s="326">
        <f t="shared" si="2818"/>
        <v>0</v>
      </c>
      <c r="GM265" s="326">
        <f t="shared" si="2819"/>
        <v>0</v>
      </c>
      <c r="GN265" s="326">
        <f t="shared" si="2820"/>
        <v>0</v>
      </c>
      <c r="GO265" s="326">
        <f t="shared" si="2821"/>
        <v>0</v>
      </c>
      <c r="GP265" s="326">
        <f t="shared" si="2822"/>
        <v>0</v>
      </c>
      <c r="GQ265" s="326">
        <f t="shared" si="2823"/>
        <v>0</v>
      </c>
      <c r="GR265" s="898"/>
      <c r="GS265" s="898"/>
      <c r="GT265" s="898"/>
      <c r="GU265" s="898"/>
      <c r="GV265" s="898"/>
      <c r="GW265" s="898"/>
      <c r="GX265" s="898"/>
      <c r="GY265" s="898"/>
      <c r="GZ265" s="1375"/>
      <c r="HA265" s="1225">
        <f t="shared" si="2824"/>
        <v>0</v>
      </c>
      <c r="HB265" s="1225">
        <f t="shared" si="2825"/>
        <v>0</v>
      </c>
      <c r="HC265" s="1225">
        <f t="shared" si="2826"/>
        <v>0</v>
      </c>
      <c r="HD265" s="542">
        <f t="shared" si="2827"/>
        <v>0</v>
      </c>
      <c r="HE265" s="542">
        <f t="shared" si="2828"/>
        <v>0</v>
      </c>
      <c r="HF265" s="321">
        <f t="shared" si="2829"/>
        <v>0</v>
      </c>
      <c r="HG265" s="547">
        <f t="shared" si="2830"/>
        <v>0</v>
      </c>
      <c r="HH265" s="547">
        <f t="shared" si="2831"/>
        <v>0</v>
      </c>
      <c r="HI265" s="547">
        <f t="shared" si="2832"/>
        <v>0</v>
      </c>
      <c r="HJ265" s="547">
        <f t="shared" si="2833"/>
        <v>0</v>
      </c>
      <c r="HK265" s="547">
        <f t="shared" si="2834"/>
        <v>0</v>
      </c>
      <c r="HL265" s="547">
        <f t="shared" si="2835"/>
        <v>0</v>
      </c>
      <c r="HM265" s="547">
        <f t="shared" si="2836"/>
        <v>0</v>
      </c>
      <c r="HN265" s="547">
        <f t="shared" si="2837"/>
        <v>0</v>
      </c>
      <c r="HO265" s="1225">
        <f t="shared" si="2838"/>
        <v>0</v>
      </c>
      <c r="HP265" s="542">
        <f t="shared" si="2839"/>
        <v>0</v>
      </c>
      <c r="HQ265" s="321">
        <f t="shared" si="2840"/>
        <v>0</v>
      </c>
      <c r="HR265" s="547">
        <f t="shared" si="2841"/>
        <v>1.5535006605019814E-2</v>
      </c>
      <c r="HS265" s="547">
        <f t="shared" si="2842"/>
        <v>0</v>
      </c>
      <c r="HT265" s="547">
        <f t="shared" si="2843"/>
        <v>2.0449141347424041E-2</v>
      </c>
      <c r="HU265" s="547">
        <f t="shared" si="2844"/>
        <v>0</v>
      </c>
      <c r="HV265" s="931">
        <f t="shared" si="2845"/>
        <v>0</v>
      </c>
      <c r="HW265" s="931">
        <f t="shared" si="2846"/>
        <v>0</v>
      </c>
      <c r="HX265" s="931">
        <f t="shared" si="2847"/>
        <v>0</v>
      </c>
      <c r="HY265" s="931">
        <f t="shared" si="2848"/>
        <v>0</v>
      </c>
      <c r="HZ265" s="931">
        <f t="shared" si="2849"/>
        <v>0</v>
      </c>
      <c r="IA265" s="931">
        <f t="shared" si="2850"/>
        <v>0</v>
      </c>
      <c r="IB265" s="931">
        <f t="shared" si="2851"/>
        <v>0</v>
      </c>
      <c r="IC265" s="931">
        <f t="shared" si="2852"/>
        <v>0</v>
      </c>
      <c r="ID265" s="1226">
        <f t="shared" si="2853"/>
        <v>0</v>
      </c>
      <c r="IE265" s="1226">
        <f t="shared" si="2854"/>
        <v>0</v>
      </c>
      <c r="IF265" s="1226">
        <f t="shared" si="2855"/>
        <v>0</v>
      </c>
      <c r="IG265" s="1226">
        <f t="shared" si="2856"/>
        <v>0</v>
      </c>
      <c r="IH265" s="1226">
        <f t="shared" si="2857"/>
        <v>0</v>
      </c>
      <c r="II265" s="1226">
        <f t="shared" si="2858"/>
        <v>0</v>
      </c>
      <c r="IJ265" s="1226">
        <f t="shared" si="2859"/>
        <v>0</v>
      </c>
      <c r="IK265" s="1226">
        <f t="shared" si="2860"/>
        <v>0</v>
      </c>
      <c r="IL265" s="1226">
        <f t="shared" si="2861"/>
        <v>0</v>
      </c>
      <c r="IM265" s="1226">
        <f t="shared" si="2862"/>
        <v>0</v>
      </c>
      <c r="IN265" s="1226">
        <f t="shared" si="2863"/>
        <v>0</v>
      </c>
      <c r="IO265" s="1226">
        <f t="shared" si="2864"/>
        <v>0</v>
      </c>
      <c r="IP265" s="1226">
        <f t="shared" si="2865"/>
        <v>0</v>
      </c>
      <c r="IQ265" s="1226">
        <f t="shared" si="2866"/>
        <v>0</v>
      </c>
      <c r="IR265" s="902"/>
      <c r="IS265" s="902"/>
      <c r="IT265" s="902"/>
      <c r="IU265" s="902"/>
      <c r="IV265" s="902"/>
      <c r="IW265" s="902"/>
      <c r="IX265" s="902"/>
      <c r="IY265" s="902"/>
      <c r="IZ265" s="1365"/>
      <c r="JA265" s="1231">
        <f t="shared" ref="JA265:KQ265" si="2912">SUM(BW265*$DP$25)</f>
        <v>0</v>
      </c>
      <c r="JB265" s="1231">
        <f t="shared" si="2912"/>
        <v>0</v>
      </c>
      <c r="JC265" s="1231">
        <f t="shared" si="2912"/>
        <v>0</v>
      </c>
      <c r="JD265" s="942">
        <f t="shared" si="2912"/>
        <v>0</v>
      </c>
      <c r="JE265" s="942">
        <f t="shared" si="2912"/>
        <v>0</v>
      </c>
      <c r="JF265" s="943">
        <f t="shared" si="2912"/>
        <v>0</v>
      </c>
      <c r="JG265" s="944">
        <f t="shared" si="2912"/>
        <v>0</v>
      </c>
      <c r="JH265" s="944">
        <f t="shared" si="2912"/>
        <v>0</v>
      </c>
      <c r="JI265" s="944">
        <f t="shared" si="2912"/>
        <v>0</v>
      </c>
      <c r="JJ265" s="944">
        <f t="shared" si="2912"/>
        <v>0</v>
      </c>
      <c r="JK265" s="944">
        <f t="shared" si="2912"/>
        <v>0</v>
      </c>
      <c r="JL265" s="944">
        <f t="shared" si="2912"/>
        <v>0</v>
      </c>
      <c r="JM265" s="944">
        <f t="shared" si="2912"/>
        <v>0</v>
      </c>
      <c r="JN265" s="944">
        <f t="shared" si="2912"/>
        <v>0</v>
      </c>
      <c r="JO265" s="1231">
        <f t="shared" si="2912"/>
        <v>0</v>
      </c>
      <c r="JP265" s="942">
        <f t="shared" si="2912"/>
        <v>0</v>
      </c>
      <c r="JQ265" s="943">
        <f t="shared" si="2912"/>
        <v>0</v>
      </c>
      <c r="JR265" s="944">
        <f t="shared" si="2912"/>
        <v>98</v>
      </c>
      <c r="JS265" s="944">
        <f t="shared" si="2912"/>
        <v>0</v>
      </c>
      <c r="JT265" s="944">
        <f t="shared" si="2912"/>
        <v>129</v>
      </c>
      <c r="JU265" s="944">
        <f t="shared" si="2912"/>
        <v>0</v>
      </c>
      <c r="JV265" s="945">
        <f t="shared" si="2912"/>
        <v>0</v>
      </c>
      <c r="JW265" s="945">
        <f t="shared" si="2912"/>
        <v>0</v>
      </c>
      <c r="JX265" s="945">
        <f t="shared" si="2912"/>
        <v>0</v>
      </c>
      <c r="JY265" s="945">
        <f t="shared" si="2912"/>
        <v>0</v>
      </c>
      <c r="JZ265" s="945">
        <f t="shared" si="2912"/>
        <v>0</v>
      </c>
      <c r="KA265" s="945">
        <f t="shared" si="2912"/>
        <v>0</v>
      </c>
      <c r="KB265" s="945">
        <f t="shared" si="2912"/>
        <v>0</v>
      </c>
      <c r="KC265" s="945">
        <f t="shared" si="2912"/>
        <v>0</v>
      </c>
      <c r="KD265" s="946">
        <f t="shared" si="2912"/>
        <v>0</v>
      </c>
      <c r="KE265" s="946">
        <f t="shared" si="2912"/>
        <v>0</v>
      </c>
      <c r="KF265" s="946">
        <f t="shared" si="2912"/>
        <v>0</v>
      </c>
      <c r="KG265" s="946">
        <f t="shared" si="2912"/>
        <v>0</v>
      </c>
      <c r="KH265" s="946">
        <f t="shared" si="2912"/>
        <v>0</v>
      </c>
      <c r="KI265" s="946">
        <f t="shared" si="2912"/>
        <v>0</v>
      </c>
      <c r="KJ265" s="946">
        <f t="shared" si="2912"/>
        <v>0</v>
      </c>
      <c r="KK265" s="946">
        <f t="shared" si="2912"/>
        <v>0</v>
      </c>
      <c r="KL265" s="946">
        <f t="shared" si="2912"/>
        <v>0</v>
      </c>
      <c r="KM265" s="946">
        <f t="shared" si="2912"/>
        <v>0</v>
      </c>
      <c r="KN265" s="946">
        <f t="shared" si="2912"/>
        <v>0</v>
      </c>
      <c r="KO265" s="946">
        <f t="shared" si="2912"/>
        <v>0</v>
      </c>
      <c r="KP265" s="946">
        <f t="shared" si="2912"/>
        <v>0</v>
      </c>
      <c r="KQ265" s="946">
        <f t="shared" si="2912"/>
        <v>0</v>
      </c>
      <c r="KR265" s="898"/>
      <c r="KS265" s="898"/>
      <c r="KT265" s="898"/>
      <c r="KU265" s="898"/>
      <c r="KV265" s="898"/>
      <c r="KW265" s="898"/>
      <c r="KX265" s="898"/>
      <c r="KY265" s="898"/>
      <c r="KZ265" s="1363"/>
      <c r="LA265" s="1217">
        <f t="shared" ref="LA265:MM265" si="2913">SUM(JA265/$DO$25)</f>
        <v>0</v>
      </c>
      <c r="LB265" s="1217">
        <f t="shared" si="2913"/>
        <v>0</v>
      </c>
      <c r="LC265" s="1217">
        <f t="shared" si="2913"/>
        <v>0</v>
      </c>
      <c r="LD265" s="545">
        <f t="shared" si="2913"/>
        <v>0</v>
      </c>
      <c r="LE265" s="545">
        <f t="shared" si="2913"/>
        <v>0</v>
      </c>
      <c r="LF265" s="329">
        <f t="shared" si="2913"/>
        <v>0</v>
      </c>
      <c r="LG265" s="550">
        <f t="shared" si="2913"/>
        <v>0</v>
      </c>
      <c r="LH265" s="550">
        <f t="shared" si="2913"/>
        <v>0</v>
      </c>
      <c r="LI265" s="550">
        <f t="shared" si="2913"/>
        <v>0</v>
      </c>
      <c r="LJ265" s="550">
        <f t="shared" si="2913"/>
        <v>0</v>
      </c>
      <c r="LK265" s="550">
        <f t="shared" si="2913"/>
        <v>0</v>
      </c>
      <c r="LL265" s="550">
        <f t="shared" si="2913"/>
        <v>0</v>
      </c>
      <c r="LM265" s="550">
        <f t="shared" si="2913"/>
        <v>0</v>
      </c>
      <c r="LN265" s="550">
        <f t="shared" si="2913"/>
        <v>0</v>
      </c>
      <c r="LO265" s="1217">
        <f t="shared" si="2913"/>
        <v>0</v>
      </c>
      <c r="LP265" s="1217">
        <f t="shared" si="2913"/>
        <v>0</v>
      </c>
      <c r="LQ265" s="1217">
        <f t="shared" si="2913"/>
        <v>0</v>
      </c>
      <c r="LR265" s="550">
        <f t="shared" si="2913"/>
        <v>98</v>
      </c>
      <c r="LS265" s="550">
        <f t="shared" si="2913"/>
        <v>0</v>
      </c>
      <c r="LT265" s="550">
        <f t="shared" si="2913"/>
        <v>129</v>
      </c>
      <c r="LU265" s="550">
        <f t="shared" si="2913"/>
        <v>0</v>
      </c>
      <c r="LV265" s="932">
        <f t="shared" si="2913"/>
        <v>0</v>
      </c>
      <c r="LW265" s="932">
        <f t="shared" si="2913"/>
        <v>0</v>
      </c>
      <c r="LX265" s="932">
        <f t="shared" si="2913"/>
        <v>0</v>
      </c>
      <c r="LY265" s="932">
        <f t="shared" si="2913"/>
        <v>0</v>
      </c>
      <c r="LZ265" s="932">
        <f t="shared" si="2913"/>
        <v>0</v>
      </c>
      <c r="MA265" s="932">
        <f t="shared" si="2913"/>
        <v>0</v>
      </c>
      <c r="MB265" s="932">
        <f t="shared" si="2913"/>
        <v>0</v>
      </c>
      <c r="MC265" s="932">
        <f t="shared" si="2913"/>
        <v>0</v>
      </c>
      <c r="MD265" s="932">
        <f t="shared" si="2913"/>
        <v>0</v>
      </c>
      <c r="ME265" s="327">
        <f t="shared" si="2913"/>
        <v>0</v>
      </c>
      <c r="MF265" s="327">
        <f t="shared" si="2913"/>
        <v>0</v>
      </c>
      <c r="MG265" s="327">
        <f t="shared" si="2913"/>
        <v>0</v>
      </c>
      <c r="MH265" s="327">
        <f t="shared" si="2913"/>
        <v>0</v>
      </c>
      <c r="MI265" s="327">
        <f t="shared" si="2913"/>
        <v>0</v>
      </c>
      <c r="MJ265" s="327">
        <f t="shared" si="2913"/>
        <v>0</v>
      </c>
      <c r="MK265" s="327">
        <f t="shared" si="2913"/>
        <v>0</v>
      </c>
      <c r="ML265" s="327">
        <f t="shared" si="2913"/>
        <v>0</v>
      </c>
      <c r="MM265" s="327">
        <f t="shared" si="2913"/>
        <v>0</v>
      </c>
      <c r="MN265" s="327">
        <f t="shared" ref="MN265:MP265" si="2914">SUM(KN265/$DO$25)</f>
        <v>0</v>
      </c>
      <c r="MO265" s="327">
        <f t="shared" si="2914"/>
        <v>0</v>
      </c>
      <c r="MP265" s="327">
        <f t="shared" si="2914"/>
        <v>0</v>
      </c>
      <c r="MQ265" s="327">
        <f>SUM(KQ265/$DO$25)</f>
        <v>0</v>
      </c>
    </row>
    <row r="266" spans="1:355" s="317" customFormat="1" ht="15" hidden="1" customHeight="1" outlineLevel="1" thickTop="1" thickBot="1" x14ac:dyDescent="0.3">
      <c r="A266" s="381"/>
      <c r="B266" s="1902" t="s">
        <v>958</v>
      </c>
      <c r="C266" s="1903"/>
      <c r="D266" s="655"/>
      <c r="E266" s="770"/>
      <c r="F266" s="757"/>
      <c r="G266" s="638"/>
      <c r="H266" s="627"/>
      <c r="I266" s="639"/>
      <c r="J266" s="770"/>
      <c r="K266" s="757"/>
      <c r="L266" s="878"/>
      <c r="M266" s="813"/>
      <c r="N266" s="814"/>
      <c r="O266" s="1537"/>
      <c r="P266" s="815"/>
      <c r="Q266" s="813"/>
      <c r="R266" s="814"/>
      <c r="S266" s="1537"/>
      <c r="T266" s="815"/>
      <c r="U266" s="813"/>
      <c r="V266" s="814"/>
      <c r="W266" s="1537"/>
      <c r="X266" s="815"/>
      <c r="Y266" s="813"/>
      <c r="Z266" s="814"/>
      <c r="AA266" s="1537"/>
      <c r="AB266" s="815"/>
      <c r="AC266" s="813"/>
      <c r="AD266" s="814"/>
      <c r="AE266" s="1537"/>
      <c r="AF266" s="815"/>
      <c r="AG266" s="813"/>
      <c r="AH266" s="814"/>
      <c r="AI266" s="1537"/>
      <c r="AJ266" s="815"/>
      <c r="AK266" s="813"/>
      <c r="AL266" s="814"/>
      <c r="AM266" s="1537"/>
      <c r="AN266" s="815"/>
      <c r="AO266" s="813"/>
      <c r="AP266" s="814"/>
      <c r="AQ266" s="1537"/>
      <c r="AR266" s="815"/>
      <c r="AS266" s="813"/>
      <c r="AT266" s="814"/>
      <c r="AU266" s="1537"/>
      <c r="AV266" s="815"/>
      <c r="AW266" s="813"/>
      <c r="AX266" s="814"/>
      <c r="AY266" s="1537"/>
      <c r="AZ266" s="815"/>
      <c r="BA266" s="813"/>
      <c r="BB266" s="816"/>
      <c r="BC266" s="757"/>
      <c r="BD266" s="815"/>
      <c r="BE266" s="813"/>
      <c r="BF266" s="757"/>
      <c r="BG266" s="815"/>
      <c r="BH266" s="815"/>
      <c r="BI266" s="815"/>
      <c r="BJ266" s="815"/>
      <c r="BK266" s="816"/>
      <c r="BL266" s="1586"/>
      <c r="BM266" s="1586"/>
      <c r="BN266" s="1586"/>
      <c r="BO266" s="1586"/>
      <c r="BP266" s="1587"/>
      <c r="BQ266" s="1484"/>
      <c r="BR266" s="734">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692">
        <f t="shared" si="2779"/>
        <v>0</v>
      </c>
      <c r="BT266" s="637">
        <f>AZ251</f>
        <v>0.5</v>
      </c>
      <c r="BU266" s="1148" t="str">
        <f>$BU$26</f>
        <v>Z9 (2 Part)</v>
      </c>
      <c r="BV266" s="694" t="str">
        <f>$BV$26</f>
        <v>Additives</v>
      </c>
      <c r="BW266" s="1239">
        <f>BW$26</f>
        <v>0</v>
      </c>
      <c r="BX266" s="1239">
        <f t="shared" ref="BX266:DM266" si="2915">BX$26</f>
        <v>0</v>
      </c>
      <c r="BY266" s="1239">
        <f t="shared" si="2915"/>
        <v>0</v>
      </c>
      <c r="BZ266" s="1240">
        <f t="shared" si="2915"/>
        <v>0</v>
      </c>
      <c r="CA266" s="1240">
        <f t="shared" si="2915"/>
        <v>0</v>
      </c>
      <c r="CB266" s="1241">
        <f t="shared" si="2915"/>
        <v>0</v>
      </c>
      <c r="CC266" s="1242">
        <f t="shared" si="2915"/>
        <v>0</v>
      </c>
      <c r="CD266" s="1242">
        <f t="shared" si="2915"/>
        <v>0</v>
      </c>
      <c r="CE266" s="1242">
        <f t="shared" si="2915"/>
        <v>0</v>
      </c>
      <c r="CF266" s="1242">
        <f t="shared" si="2915"/>
        <v>0</v>
      </c>
      <c r="CG266" s="1242">
        <f t="shared" si="2915"/>
        <v>0</v>
      </c>
      <c r="CH266" s="1242">
        <f t="shared" si="2915"/>
        <v>0</v>
      </c>
      <c r="CI266" s="1242">
        <f t="shared" si="2915"/>
        <v>0</v>
      </c>
      <c r="CJ266" s="1242">
        <f t="shared" si="2915"/>
        <v>0</v>
      </c>
      <c r="CK266" s="1239">
        <f t="shared" si="2915"/>
        <v>0</v>
      </c>
      <c r="CL266" s="1240">
        <f t="shared" si="2915"/>
        <v>0</v>
      </c>
      <c r="CM266" s="1241">
        <f t="shared" si="2915"/>
        <v>0</v>
      </c>
      <c r="CN266" s="1242">
        <f t="shared" si="2915"/>
        <v>0</v>
      </c>
      <c r="CO266" s="1242">
        <f t="shared" si="2915"/>
        <v>0</v>
      </c>
      <c r="CP266" s="1242">
        <f t="shared" si="2915"/>
        <v>0</v>
      </c>
      <c r="CQ266" s="1242">
        <f t="shared" si="2915"/>
        <v>0</v>
      </c>
      <c r="CR266" s="1243">
        <f t="shared" si="2915"/>
        <v>0</v>
      </c>
      <c r="CS266" s="1243">
        <f t="shared" si="2915"/>
        <v>0</v>
      </c>
      <c r="CT266" s="1243">
        <f t="shared" si="2915"/>
        <v>0</v>
      </c>
      <c r="CU266" s="1243">
        <f t="shared" si="2915"/>
        <v>0</v>
      </c>
      <c r="CV266" s="1243">
        <f t="shared" si="2915"/>
        <v>0</v>
      </c>
      <c r="CW266" s="1243">
        <f t="shared" si="2915"/>
        <v>0</v>
      </c>
      <c r="CX266" s="1243">
        <f t="shared" si="2915"/>
        <v>0</v>
      </c>
      <c r="CY266" s="1243">
        <f t="shared" si="2915"/>
        <v>0</v>
      </c>
      <c r="CZ266" s="1244">
        <f t="shared" si="2915"/>
        <v>0</v>
      </c>
      <c r="DA266" s="1244">
        <f t="shared" si="2915"/>
        <v>0</v>
      </c>
      <c r="DB266" s="1244">
        <f t="shared" si="2915"/>
        <v>0</v>
      </c>
      <c r="DC266" s="1244">
        <f t="shared" si="2915"/>
        <v>0</v>
      </c>
      <c r="DD266" s="1244">
        <f t="shared" si="2915"/>
        <v>0</v>
      </c>
      <c r="DE266" s="1244">
        <f t="shared" si="2915"/>
        <v>0</v>
      </c>
      <c r="DF266" s="1244">
        <f t="shared" si="2915"/>
        <v>0</v>
      </c>
      <c r="DG266" s="1244">
        <f t="shared" si="2915"/>
        <v>0</v>
      </c>
      <c r="DH266" s="1244">
        <f t="shared" si="2915"/>
        <v>0</v>
      </c>
      <c r="DI266" s="1244">
        <f t="shared" si="2915"/>
        <v>0</v>
      </c>
      <c r="DJ266" s="1244">
        <f t="shared" si="2915"/>
        <v>0</v>
      </c>
      <c r="DK266" s="1244">
        <f t="shared" si="2915"/>
        <v>0</v>
      </c>
      <c r="DL266" s="1244">
        <f t="shared" si="2915"/>
        <v>0</v>
      </c>
      <c r="DM266" s="1244">
        <f t="shared" si="2915"/>
        <v>0</v>
      </c>
      <c r="DN266" s="933"/>
      <c r="DT266" s="739"/>
      <c r="EM266" s="898"/>
      <c r="EN266" s="898"/>
      <c r="EO266" s="898"/>
      <c r="EP266" s="898"/>
      <c r="EQ266" s="898"/>
      <c r="ER266" s="898"/>
      <c r="ES266" s="898"/>
      <c r="ET266" s="898"/>
      <c r="EU266" s="898"/>
      <c r="EV266" s="898"/>
      <c r="EW266" s="898"/>
      <c r="EX266" s="898"/>
      <c r="EY266" s="898"/>
      <c r="EZ266" s="1348" t="str">
        <f t="shared" si="2781"/>
        <v>Z9 (2 Part)</v>
      </c>
      <c r="FA266" s="1224">
        <f t="shared" si="2782"/>
        <v>0</v>
      </c>
      <c r="FB266" s="1224">
        <f t="shared" si="2783"/>
        <v>0</v>
      </c>
      <c r="FC266" s="1224">
        <f t="shared" si="2784"/>
        <v>0</v>
      </c>
      <c r="FD266" s="544">
        <f t="shared" si="2785"/>
        <v>0</v>
      </c>
      <c r="FE266" s="544">
        <f t="shared" si="2786"/>
        <v>0</v>
      </c>
      <c r="FF266" s="324">
        <f t="shared" si="2787"/>
        <v>0</v>
      </c>
      <c r="FG266" s="549">
        <f t="shared" si="2788"/>
        <v>0</v>
      </c>
      <c r="FH266" s="549">
        <f t="shared" si="2789"/>
        <v>0</v>
      </c>
      <c r="FI266" s="549">
        <f t="shared" si="2790"/>
        <v>0</v>
      </c>
      <c r="FJ266" s="549">
        <f t="shared" si="2791"/>
        <v>0</v>
      </c>
      <c r="FK266" s="549">
        <f t="shared" si="2792"/>
        <v>0</v>
      </c>
      <c r="FL266" s="549">
        <f t="shared" si="2793"/>
        <v>0</v>
      </c>
      <c r="FM266" s="549">
        <f t="shared" si="2794"/>
        <v>0</v>
      </c>
      <c r="FN266" s="549">
        <f t="shared" si="2795"/>
        <v>0</v>
      </c>
      <c r="FO266" s="1203">
        <f t="shared" si="2796"/>
        <v>0</v>
      </c>
      <c r="FP266" s="544">
        <f t="shared" si="2797"/>
        <v>0</v>
      </c>
      <c r="FQ266" s="324">
        <f t="shared" si="2798"/>
        <v>0</v>
      </c>
      <c r="FR266" s="548">
        <f t="shared" si="2799"/>
        <v>0</v>
      </c>
      <c r="FS266" s="548">
        <f t="shared" si="2800"/>
        <v>0</v>
      </c>
      <c r="FT266" s="548">
        <f t="shared" si="2871"/>
        <v>0</v>
      </c>
      <c r="FU266" s="548">
        <f t="shared" si="2801"/>
        <v>0</v>
      </c>
      <c r="FV266" s="928">
        <f t="shared" si="2802"/>
        <v>0</v>
      </c>
      <c r="FW266" s="928">
        <f t="shared" si="2803"/>
        <v>0</v>
      </c>
      <c r="FX266" s="928">
        <f t="shared" si="2804"/>
        <v>0</v>
      </c>
      <c r="FY266" s="928">
        <f t="shared" si="2805"/>
        <v>0</v>
      </c>
      <c r="FZ266" s="928">
        <f t="shared" si="2806"/>
        <v>0</v>
      </c>
      <c r="GA266" s="928">
        <f t="shared" si="2807"/>
        <v>0</v>
      </c>
      <c r="GB266" s="928">
        <f t="shared" si="2808"/>
        <v>0</v>
      </c>
      <c r="GC266" s="928">
        <f t="shared" si="2809"/>
        <v>0</v>
      </c>
      <c r="GD266" s="326">
        <f t="shared" si="2810"/>
        <v>0</v>
      </c>
      <c r="GE266" s="326">
        <f t="shared" si="2811"/>
        <v>0</v>
      </c>
      <c r="GF266" s="326">
        <f t="shared" si="2812"/>
        <v>0</v>
      </c>
      <c r="GG266" s="326">
        <f t="shared" si="2813"/>
        <v>0</v>
      </c>
      <c r="GH266" s="326">
        <f t="shared" si="2814"/>
        <v>0</v>
      </c>
      <c r="GI266" s="326">
        <f t="shared" si="2815"/>
        <v>0</v>
      </c>
      <c r="GJ266" s="326">
        <f t="shared" si="2816"/>
        <v>0</v>
      </c>
      <c r="GK266" s="326">
        <f t="shared" si="2817"/>
        <v>0</v>
      </c>
      <c r="GL266" s="326">
        <f t="shared" si="2818"/>
        <v>0</v>
      </c>
      <c r="GM266" s="326">
        <f t="shared" si="2819"/>
        <v>0</v>
      </c>
      <c r="GN266" s="326">
        <f t="shared" si="2820"/>
        <v>0</v>
      </c>
      <c r="GO266" s="326">
        <f t="shared" si="2821"/>
        <v>0</v>
      </c>
      <c r="GP266" s="326">
        <f t="shared" si="2822"/>
        <v>0</v>
      </c>
      <c r="GQ266" s="326">
        <f t="shared" si="2823"/>
        <v>0</v>
      </c>
      <c r="GR266" s="898"/>
      <c r="GS266" s="898"/>
      <c r="GT266" s="898"/>
      <c r="GU266" s="898"/>
      <c r="GV266" s="898"/>
      <c r="GW266" s="898"/>
      <c r="GX266" s="898"/>
      <c r="GY266" s="898"/>
      <c r="GZ266" s="1375"/>
      <c r="HA266" s="1225">
        <f t="shared" si="2824"/>
        <v>0</v>
      </c>
      <c r="HB266" s="1225">
        <f t="shared" si="2825"/>
        <v>0</v>
      </c>
      <c r="HC266" s="1225">
        <f t="shared" si="2826"/>
        <v>0</v>
      </c>
      <c r="HD266" s="542">
        <f t="shared" si="2827"/>
        <v>0</v>
      </c>
      <c r="HE266" s="542">
        <f t="shared" si="2828"/>
        <v>0</v>
      </c>
      <c r="HF266" s="321">
        <f t="shared" si="2829"/>
        <v>0</v>
      </c>
      <c r="HG266" s="547">
        <f t="shared" si="2830"/>
        <v>0</v>
      </c>
      <c r="HH266" s="547">
        <f t="shared" si="2831"/>
        <v>0</v>
      </c>
      <c r="HI266" s="547">
        <f t="shared" si="2832"/>
        <v>0</v>
      </c>
      <c r="HJ266" s="547">
        <f t="shared" si="2833"/>
        <v>0</v>
      </c>
      <c r="HK266" s="547">
        <f t="shared" si="2834"/>
        <v>0</v>
      </c>
      <c r="HL266" s="547">
        <f t="shared" si="2835"/>
        <v>0</v>
      </c>
      <c r="HM266" s="547">
        <f t="shared" si="2836"/>
        <v>0</v>
      </c>
      <c r="HN266" s="547">
        <f t="shared" si="2837"/>
        <v>0</v>
      </c>
      <c r="HO266" s="1225">
        <f t="shared" si="2838"/>
        <v>0</v>
      </c>
      <c r="HP266" s="542">
        <f t="shared" si="2839"/>
        <v>0</v>
      </c>
      <c r="HQ266" s="321">
        <f t="shared" si="2840"/>
        <v>0</v>
      </c>
      <c r="HR266" s="547">
        <f t="shared" si="2841"/>
        <v>0</v>
      </c>
      <c r="HS266" s="547">
        <f t="shared" si="2842"/>
        <v>0</v>
      </c>
      <c r="HT266" s="547">
        <f t="shared" si="2843"/>
        <v>0</v>
      </c>
      <c r="HU266" s="547">
        <f t="shared" si="2844"/>
        <v>0</v>
      </c>
      <c r="HV266" s="931">
        <f t="shared" si="2845"/>
        <v>0</v>
      </c>
      <c r="HW266" s="931">
        <f t="shared" si="2846"/>
        <v>0</v>
      </c>
      <c r="HX266" s="931">
        <f t="shared" si="2847"/>
        <v>0</v>
      </c>
      <c r="HY266" s="931">
        <f t="shared" si="2848"/>
        <v>0</v>
      </c>
      <c r="HZ266" s="931">
        <f t="shared" si="2849"/>
        <v>0</v>
      </c>
      <c r="IA266" s="931">
        <f t="shared" si="2850"/>
        <v>0</v>
      </c>
      <c r="IB266" s="931">
        <f t="shared" si="2851"/>
        <v>0</v>
      </c>
      <c r="IC266" s="931">
        <f t="shared" si="2852"/>
        <v>0</v>
      </c>
      <c r="ID266" s="1226">
        <f t="shared" si="2853"/>
        <v>0</v>
      </c>
      <c r="IE266" s="1226">
        <f t="shared" si="2854"/>
        <v>0</v>
      </c>
      <c r="IF266" s="1226">
        <f t="shared" si="2855"/>
        <v>0</v>
      </c>
      <c r="IG266" s="1226">
        <f t="shared" si="2856"/>
        <v>0</v>
      </c>
      <c r="IH266" s="1226">
        <f t="shared" si="2857"/>
        <v>0</v>
      </c>
      <c r="II266" s="1226">
        <f t="shared" si="2858"/>
        <v>0</v>
      </c>
      <c r="IJ266" s="1226">
        <f t="shared" si="2859"/>
        <v>0</v>
      </c>
      <c r="IK266" s="1226">
        <f t="shared" si="2860"/>
        <v>0</v>
      </c>
      <c r="IL266" s="1226">
        <f t="shared" si="2861"/>
        <v>0</v>
      </c>
      <c r="IM266" s="1226">
        <f t="shared" si="2862"/>
        <v>0</v>
      </c>
      <c r="IN266" s="1226">
        <f t="shared" si="2863"/>
        <v>0</v>
      </c>
      <c r="IO266" s="1226">
        <f t="shared" si="2864"/>
        <v>0</v>
      </c>
      <c r="IP266" s="1226">
        <f t="shared" si="2865"/>
        <v>0</v>
      </c>
      <c r="IQ266" s="1226">
        <f t="shared" si="2866"/>
        <v>0</v>
      </c>
      <c r="IR266" s="902"/>
      <c r="IS266" s="902"/>
      <c r="IT266" s="902"/>
      <c r="IU266" s="902"/>
      <c r="IV266" s="902"/>
      <c r="IW266" s="902"/>
      <c r="IX266" s="902"/>
      <c r="IY266" s="902"/>
      <c r="IZ266" s="1365"/>
      <c r="JA266" s="1231">
        <f t="shared" ref="JA266:KQ266" si="2916">SUM(BW266*$DP$26)</f>
        <v>0</v>
      </c>
      <c r="JB266" s="1231">
        <f t="shared" si="2916"/>
        <v>0</v>
      </c>
      <c r="JC266" s="1231">
        <f t="shared" si="2916"/>
        <v>0</v>
      </c>
      <c r="JD266" s="942">
        <f t="shared" si="2916"/>
        <v>0</v>
      </c>
      <c r="JE266" s="942">
        <f t="shared" si="2916"/>
        <v>0</v>
      </c>
      <c r="JF266" s="943">
        <f t="shared" si="2916"/>
        <v>0</v>
      </c>
      <c r="JG266" s="944">
        <f t="shared" si="2916"/>
        <v>0</v>
      </c>
      <c r="JH266" s="944">
        <f t="shared" si="2916"/>
        <v>0</v>
      </c>
      <c r="JI266" s="944">
        <f t="shared" si="2916"/>
        <v>0</v>
      </c>
      <c r="JJ266" s="944">
        <f t="shared" si="2916"/>
        <v>0</v>
      </c>
      <c r="JK266" s="944">
        <f t="shared" si="2916"/>
        <v>0</v>
      </c>
      <c r="JL266" s="944">
        <f t="shared" si="2916"/>
        <v>0</v>
      </c>
      <c r="JM266" s="944">
        <f t="shared" si="2916"/>
        <v>0</v>
      </c>
      <c r="JN266" s="944">
        <f t="shared" si="2916"/>
        <v>0</v>
      </c>
      <c r="JO266" s="1231">
        <f t="shared" si="2916"/>
        <v>0</v>
      </c>
      <c r="JP266" s="942">
        <f t="shared" si="2916"/>
        <v>0</v>
      </c>
      <c r="JQ266" s="943">
        <f t="shared" si="2916"/>
        <v>0</v>
      </c>
      <c r="JR266" s="944">
        <f t="shared" si="2916"/>
        <v>0</v>
      </c>
      <c r="JS266" s="944">
        <f t="shared" si="2916"/>
        <v>0</v>
      </c>
      <c r="JT266" s="944">
        <f t="shared" si="2916"/>
        <v>0</v>
      </c>
      <c r="JU266" s="944">
        <f t="shared" si="2916"/>
        <v>0</v>
      </c>
      <c r="JV266" s="945">
        <f t="shared" si="2916"/>
        <v>0</v>
      </c>
      <c r="JW266" s="945">
        <f t="shared" si="2916"/>
        <v>0</v>
      </c>
      <c r="JX266" s="945">
        <f t="shared" si="2916"/>
        <v>0</v>
      </c>
      <c r="JY266" s="945">
        <f t="shared" si="2916"/>
        <v>0</v>
      </c>
      <c r="JZ266" s="945">
        <f t="shared" si="2916"/>
        <v>0</v>
      </c>
      <c r="KA266" s="945">
        <f t="shared" si="2916"/>
        <v>0</v>
      </c>
      <c r="KB266" s="945">
        <f t="shared" si="2916"/>
        <v>0</v>
      </c>
      <c r="KC266" s="945">
        <f t="shared" si="2916"/>
        <v>0</v>
      </c>
      <c r="KD266" s="946">
        <f t="shared" si="2916"/>
        <v>0</v>
      </c>
      <c r="KE266" s="946">
        <f t="shared" si="2916"/>
        <v>0</v>
      </c>
      <c r="KF266" s="946">
        <f t="shared" si="2916"/>
        <v>0</v>
      </c>
      <c r="KG266" s="946">
        <f t="shared" si="2916"/>
        <v>0</v>
      </c>
      <c r="KH266" s="946">
        <f t="shared" si="2916"/>
        <v>0</v>
      </c>
      <c r="KI266" s="946">
        <f t="shared" si="2916"/>
        <v>0</v>
      </c>
      <c r="KJ266" s="946">
        <f t="shared" si="2916"/>
        <v>0</v>
      </c>
      <c r="KK266" s="946">
        <f t="shared" si="2916"/>
        <v>0</v>
      </c>
      <c r="KL266" s="946">
        <f t="shared" si="2916"/>
        <v>0</v>
      </c>
      <c r="KM266" s="946">
        <f t="shared" si="2916"/>
        <v>0</v>
      </c>
      <c r="KN266" s="946">
        <f t="shared" si="2916"/>
        <v>0</v>
      </c>
      <c r="KO266" s="946">
        <f t="shared" si="2916"/>
        <v>0</v>
      </c>
      <c r="KP266" s="946">
        <f t="shared" si="2916"/>
        <v>0</v>
      </c>
      <c r="KQ266" s="946">
        <f t="shared" si="2916"/>
        <v>0</v>
      </c>
      <c r="KR266" s="898"/>
      <c r="KS266" s="898"/>
      <c r="KT266" s="898"/>
      <c r="KU266" s="898"/>
      <c r="KV266" s="898"/>
      <c r="KW266" s="898"/>
      <c r="KX266" s="898"/>
      <c r="KY266" s="898"/>
      <c r="KZ266" s="1363"/>
      <c r="LA266" s="1217">
        <f t="shared" ref="LA266:MM266" si="2917">SUM(JA266/$DO$26)</f>
        <v>0</v>
      </c>
      <c r="LB266" s="1217">
        <f t="shared" si="2917"/>
        <v>0</v>
      </c>
      <c r="LC266" s="1217">
        <f t="shared" si="2917"/>
        <v>0</v>
      </c>
      <c r="LD266" s="545">
        <f t="shared" si="2917"/>
        <v>0</v>
      </c>
      <c r="LE266" s="545">
        <f t="shared" si="2917"/>
        <v>0</v>
      </c>
      <c r="LF266" s="329">
        <f t="shared" si="2917"/>
        <v>0</v>
      </c>
      <c r="LG266" s="550">
        <f t="shared" si="2917"/>
        <v>0</v>
      </c>
      <c r="LH266" s="550">
        <f t="shared" si="2917"/>
        <v>0</v>
      </c>
      <c r="LI266" s="550">
        <f t="shared" si="2917"/>
        <v>0</v>
      </c>
      <c r="LJ266" s="550">
        <f t="shared" si="2917"/>
        <v>0</v>
      </c>
      <c r="LK266" s="550">
        <f t="shared" si="2917"/>
        <v>0</v>
      </c>
      <c r="LL266" s="550">
        <f t="shared" si="2917"/>
        <v>0</v>
      </c>
      <c r="LM266" s="550">
        <f t="shared" si="2917"/>
        <v>0</v>
      </c>
      <c r="LN266" s="550">
        <f t="shared" si="2917"/>
        <v>0</v>
      </c>
      <c r="LO266" s="1217">
        <f t="shared" si="2917"/>
        <v>0</v>
      </c>
      <c r="LP266" s="1217">
        <f t="shared" si="2917"/>
        <v>0</v>
      </c>
      <c r="LQ266" s="1217">
        <f t="shared" si="2917"/>
        <v>0</v>
      </c>
      <c r="LR266" s="550">
        <f t="shared" si="2917"/>
        <v>0</v>
      </c>
      <c r="LS266" s="550">
        <f t="shared" si="2917"/>
        <v>0</v>
      </c>
      <c r="LT266" s="550">
        <f t="shared" si="2917"/>
        <v>0</v>
      </c>
      <c r="LU266" s="550">
        <f t="shared" si="2917"/>
        <v>0</v>
      </c>
      <c r="LV266" s="932">
        <f t="shared" si="2917"/>
        <v>0</v>
      </c>
      <c r="LW266" s="932">
        <f t="shared" si="2917"/>
        <v>0</v>
      </c>
      <c r="LX266" s="932">
        <f t="shared" si="2917"/>
        <v>0</v>
      </c>
      <c r="LY266" s="932">
        <f t="shared" si="2917"/>
        <v>0</v>
      </c>
      <c r="LZ266" s="932">
        <f t="shared" si="2917"/>
        <v>0</v>
      </c>
      <c r="MA266" s="932">
        <f t="shared" si="2917"/>
        <v>0</v>
      </c>
      <c r="MB266" s="932">
        <f t="shared" si="2917"/>
        <v>0</v>
      </c>
      <c r="MC266" s="932">
        <f t="shared" si="2917"/>
        <v>0</v>
      </c>
      <c r="MD266" s="932">
        <f t="shared" si="2917"/>
        <v>0</v>
      </c>
      <c r="ME266" s="327">
        <f t="shared" si="2917"/>
        <v>0</v>
      </c>
      <c r="MF266" s="327">
        <f t="shared" si="2917"/>
        <v>0</v>
      </c>
      <c r="MG266" s="327">
        <f t="shared" si="2917"/>
        <v>0</v>
      </c>
      <c r="MH266" s="327">
        <f t="shared" si="2917"/>
        <v>0</v>
      </c>
      <c r="MI266" s="327">
        <f t="shared" si="2917"/>
        <v>0</v>
      </c>
      <c r="MJ266" s="327">
        <f t="shared" si="2917"/>
        <v>0</v>
      </c>
      <c r="MK266" s="327">
        <f t="shared" si="2917"/>
        <v>0</v>
      </c>
      <c r="ML266" s="327">
        <f t="shared" si="2917"/>
        <v>0</v>
      </c>
      <c r="MM266" s="327">
        <f t="shared" si="2917"/>
        <v>0</v>
      </c>
      <c r="MN266" s="327">
        <f t="shared" ref="MN266:MP266" si="2918">SUM(KN266/$DO$26)</f>
        <v>0</v>
      </c>
      <c r="MO266" s="327">
        <f t="shared" si="2918"/>
        <v>0</v>
      </c>
      <c r="MP266" s="327">
        <f t="shared" si="2918"/>
        <v>0</v>
      </c>
      <c r="MQ266" s="327">
        <f>SUM(KQ266/$DO$26)</f>
        <v>0</v>
      </c>
    </row>
    <row r="267" spans="1:355" s="317" customFormat="1" ht="15" hidden="1" customHeight="1" outlineLevel="1" thickTop="1" thickBot="1" x14ac:dyDescent="0.3">
      <c r="A267" s="381"/>
      <c r="B267" s="1904" t="s">
        <v>959</v>
      </c>
      <c r="C267" s="1905"/>
      <c r="D267" s="655"/>
      <c r="E267" s="770"/>
      <c r="F267" s="757"/>
      <c r="G267" s="638"/>
      <c r="H267" s="627"/>
      <c r="I267" s="639"/>
      <c r="J267" s="770"/>
      <c r="K267" s="757"/>
      <c r="L267" s="878"/>
      <c r="M267" s="813"/>
      <c r="N267" s="814"/>
      <c r="O267" s="1537"/>
      <c r="P267" s="815"/>
      <c r="Q267" s="813"/>
      <c r="R267" s="814"/>
      <c r="S267" s="1537"/>
      <c r="T267" s="815"/>
      <c r="U267" s="813"/>
      <c r="V267" s="814"/>
      <c r="W267" s="1537"/>
      <c r="X267" s="815"/>
      <c r="Y267" s="813"/>
      <c r="Z267" s="814"/>
      <c r="AA267" s="1537"/>
      <c r="AB267" s="815"/>
      <c r="AC267" s="813"/>
      <c r="AD267" s="814"/>
      <c r="AE267" s="1537"/>
      <c r="AF267" s="815"/>
      <c r="AG267" s="813"/>
      <c r="AH267" s="814"/>
      <c r="AI267" s="1537"/>
      <c r="AJ267" s="815"/>
      <c r="AK267" s="813"/>
      <c r="AL267" s="814"/>
      <c r="AM267" s="1537"/>
      <c r="AN267" s="815"/>
      <c r="AO267" s="813"/>
      <c r="AP267" s="814"/>
      <c r="AQ267" s="1537"/>
      <c r="AR267" s="815"/>
      <c r="AS267" s="813"/>
      <c r="AT267" s="814"/>
      <c r="AU267" s="1537"/>
      <c r="AV267" s="815"/>
      <c r="AW267" s="813"/>
      <c r="AX267" s="814"/>
      <c r="AY267" s="1537"/>
      <c r="AZ267" s="815"/>
      <c r="BA267" s="813"/>
      <c r="BB267" s="816"/>
      <c r="BC267" s="757"/>
      <c r="BD267" s="815"/>
      <c r="BE267" s="813"/>
      <c r="BF267" s="757"/>
      <c r="BG267" s="815"/>
      <c r="BH267" s="815"/>
      <c r="BI267" s="815"/>
      <c r="BJ267" s="815"/>
      <c r="BK267" s="816"/>
      <c r="BL267" s="1586"/>
      <c r="BM267" s="1586"/>
      <c r="BN267" s="1586"/>
      <c r="BO267" s="1586"/>
      <c r="BP267" s="1587"/>
      <c r="BQ267" s="1484"/>
      <c r="BR267" s="734">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692">
        <f t="shared" si="2779"/>
        <v>0</v>
      </c>
      <c r="BT267" s="637">
        <f>AZ252</f>
        <v>0.5</v>
      </c>
      <c r="BU267" s="1148" t="str">
        <f>$BU$27</f>
        <v>AG F Fungacide</v>
      </c>
      <c r="BV267" s="694" t="str">
        <f>$BV$27</f>
        <v>Additives</v>
      </c>
      <c r="BW267" s="1239">
        <f>BW$27</f>
        <v>0</v>
      </c>
      <c r="BX267" s="1239">
        <f t="shared" ref="BX267:DM267" si="2919">BX$27</f>
        <v>0</v>
      </c>
      <c r="BY267" s="1239">
        <f t="shared" si="2919"/>
        <v>0</v>
      </c>
      <c r="BZ267" s="1240">
        <f t="shared" si="2919"/>
        <v>0</v>
      </c>
      <c r="CA267" s="1240">
        <f t="shared" si="2919"/>
        <v>0</v>
      </c>
      <c r="CB267" s="1241">
        <f t="shared" si="2919"/>
        <v>0</v>
      </c>
      <c r="CC267" s="1242">
        <f t="shared" si="2919"/>
        <v>0</v>
      </c>
      <c r="CD267" s="1242">
        <f t="shared" si="2919"/>
        <v>0</v>
      </c>
      <c r="CE267" s="1242">
        <f t="shared" si="2919"/>
        <v>0</v>
      </c>
      <c r="CF267" s="1242">
        <f t="shared" si="2919"/>
        <v>0</v>
      </c>
      <c r="CG267" s="1242">
        <f t="shared" si="2919"/>
        <v>0</v>
      </c>
      <c r="CH267" s="1242">
        <f t="shared" si="2919"/>
        <v>0</v>
      </c>
      <c r="CI267" s="1242">
        <f t="shared" si="2919"/>
        <v>0</v>
      </c>
      <c r="CJ267" s="1242">
        <f t="shared" si="2919"/>
        <v>0</v>
      </c>
      <c r="CK267" s="1239">
        <f t="shared" si="2919"/>
        <v>0</v>
      </c>
      <c r="CL267" s="1240">
        <f t="shared" si="2919"/>
        <v>0</v>
      </c>
      <c r="CM267" s="1241">
        <f t="shared" si="2919"/>
        <v>0</v>
      </c>
      <c r="CN267" s="1242">
        <f t="shared" si="2919"/>
        <v>0</v>
      </c>
      <c r="CO267" s="1242">
        <f t="shared" si="2919"/>
        <v>0</v>
      </c>
      <c r="CP267" s="1242">
        <f t="shared" si="2919"/>
        <v>0</v>
      </c>
      <c r="CQ267" s="1242">
        <f t="shared" si="2919"/>
        <v>0</v>
      </c>
      <c r="CR267" s="1243">
        <f t="shared" si="2919"/>
        <v>0</v>
      </c>
      <c r="CS267" s="1243">
        <f t="shared" si="2919"/>
        <v>0</v>
      </c>
      <c r="CT267" s="1243">
        <f t="shared" si="2919"/>
        <v>0</v>
      </c>
      <c r="CU267" s="1243">
        <f t="shared" si="2919"/>
        <v>0</v>
      </c>
      <c r="CV267" s="1243">
        <f t="shared" si="2919"/>
        <v>0</v>
      </c>
      <c r="CW267" s="1243">
        <f t="shared" si="2919"/>
        <v>0</v>
      </c>
      <c r="CX267" s="1243">
        <f t="shared" si="2919"/>
        <v>0</v>
      </c>
      <c r="CY267" s="1243">
        <f t="shared" si="2919"/>
        <v>0</v>
      </c>
      <c r="CZ267" s="1244">
        <f t="shared" si="2919"/>
        <v>0</v>
      </c>
      <c r="DA267" s="1244">
        <f t="shared" si="2919"/>
        <v>0</v>
      </c>
      <c r="DB267" s="1244">
        <f t="shared" si="2919"/>
        <v>0</v>
      </c>
      <c r="DC267" s="1244">
        <f t="shared" si="2919"/>
        <v>0</v>
      </c>
      <c r="DD267" s="1244">
        <f t="shared" si="2919"/>
        <v>0</v>
      </c>
      <c r="DE267" s="1244">
        <f t="shared" si="2919"/>
        <v>0</v>
      </c>
      <c r="DF267" s="1244">
        <f t="shared" si="2919"/>
        <v>0</v>
      </c>
      <c r="DG267" s="1244">
        <f t="shared" si="2919"/>
        <v>0</v>
      </c>
      <c r="DH267" s="1244">
        <f t="shared" si="2919"/>
        <v>0</v>
      </c>
      <c r="DI267" s="1244">
        <f t="shared" si="2919"/>
        <v>0</v>
      </c>
      <c r="DJ267" s="1244">
        <f t="shared" si="2919"/>
        <v>0</v>
      </c>
      <c r="DK267" s="1244">
        <f t="shared" si="2919"/>
        <v>0</v>
      </c>
      <c r="DL267" s="1244">
        <f t="shared" si="2919"/>
        <v>0</v>
      </c>
      <c r="DM267" s="1244">
        <f t="shared" si="2919"/>
        <v>0</v>
      </c>
      <c r="DN267" s="933"/>
      <c r="DT267" s="739"/>
      <c r="EM267" s="898"/>
      <c r="EN267" s="898"/>
      <c r="EO267" s="898"/>
      <c r="EP267" s="898"/>
      <c r="EQ267" s="898"/>
      <c r="ER267" s="898"/>
      <c r="ES267" s="898"/>
      <c r="ET267" s="898"/>
      <c r="EU267" s="898"/>
      <c r="EV267" s="898"/>
      <c r="EW267" s="898"/>
      <c r="EX267" s="898"/>
      <c r="EY267" s="898"/>
      <c r="EZ267" s="1348" t="str">
        <f t="shared" si="2781"/>
        <v>AG F Fungacide</v>
      </c>
      <c r="FA267" s="1224">
        <f t="shared" si="2782"/>
        <v>0</v>
      </c>
      <c r="FB267" s="1224">
        <f t="shared" si="2783"/>
        <v>0</v>
      </c>
      <c r="FC267" s="1224">
        <f t="shared" si="2784"/>
        <v>0</v>
      </c>
      <c r="FD267" s="544">
        <f t="shared" si="2785"/>
        <v>0</v>
      </c>
      <c r="FE267" s="544">
        <f t="shared" si="2786"/>
        <v>0</v>
      </c>
      <c r="FF267" s="324">
        <f t="shared" si="2787"/>
        <v>0</v>
      </c>
      <c r="FG267" s="549">
        <f t="shared" si="2788"/>
        <v>0</v>
      </c>
      <c r="FH267" s="549">
        <f t="shared" si="2789"/>
        <v>0</v>
      </c>
      <c r="FI267" s="549">
        <f t="shared" si="2790"/>
        <v>0</v>
      </c>
      <c r="FJ267" s="549">
        <f t="shared" si="2791"/>
        <v>0</v>
      </c>
      <c r="FK267" s="549">
        <f t="shared" si="2792"/>
        <v>0</v>
      </c>
      <c r="FL267" s="549">
        <f t="shared" si="2793"/>
        <v>0</v>
      </c>
      <c r="FM267" s="549">
        <f t="shared" si="2794"/>
        <v>0</v>
      </c>
      <c r="FN267" s="549">
        <f t="shared" si="2795"/>
        <v>0</v>
      </c>
      <c r="FO267" s="1203">
        <f t="shared" si="2796"/>
        <v>0</v>
      </c>
      <c r="FP267" s="544">
        <f t="shared" si="2797"/>
        <v>0</v>
      </c>
      <c r="FQ267" s="324">
        <f t="shared" si="2798"/>
        <v>0</v>
      </c>
      <c r="FR267" s="548">
        <f t="shared" si="2799"/>
        <v>0</v>
      </c>
      <c r="FS267" s="548">
        <f t="shared" si="2800"/>
        <v>0</v>
      </c>
      <c r="FT267" s="548">
        <f t="shared" si="2871"/>
        <v>0</v>
      </c>
      <c r="FU267" s="548">
        <f t="shared" si="2801"/>
        <v>0</v>
      </c>
      <c r="FV267" s="928">
        <f t="shared" si="2802"/>
        <v>0</v>
      </c>
      <c r="FW267" s="928">
        <f t="shared" si="2803"/>
        <v>0</v>
      </c>
      <c r="FX267" s="928">
        <f t="shared" si="2804"/>
        <v>0</v>
      </c>
      <c r="FY267" s="928">
        <f t="shared" si="2805"/>
        <v>0</v>
      </c>
      <c r="FZ267" s="928">
        <f t="shared" si="2806"/>
        <v>0</v>
      </c>
      <c r="GA267" s="928">
        <f t="shared" si="2807"/>
        <v>0</v>
      </c>
      <c r="GB267" s="928">
        <f t="shared" si="2808"/>
        <v>0</v>
      </c>
      <c r="GC267" s="928">
        <f t="shared" si="2809"/>
        <v>0</v>
      </c>
      <c r="GD267" s="326">
        <f t="shared" si="2810"/>
        <v>0</v>
      </c>
      <c r="GE267" s="326">
        <f t="shared" si="2811"/>
        <v>0</v>
      </c>
      <c r="GF267" s="326">
        <f t="shared" si="2812"/>
        <v>0</v>
      </c>
      <c r="GG267" s="326">
        <f t="shared" si="2813"/>
        <v>0</v>
      </c>
      <c r="GH267" s="326">
        <f t="shared" si="2814"/>
        <v>0</v>
      </c>
      <c r="GI267" s="326">
        <f t="shared" si="2815"/>
        <v>0</v>
      </c>
      <c r="GJ267" s="326">
        <f t="shared" si="2816"/>
        <v>0</v>
      </c>
      <c r="GK267" s="326">
        <f t="shared" si="2817"/>
        <v>0</v>
      </c>
      <c r="GL267" s="326">
        <f t="shared" si="2818"/>
        <v>0</v>
      </c>
      <c r="GM267" s="326">
        <f t="shared" si="2819"/>
        <v>0</v>
      </c>
      <c r="GN267" s="326">
        <f t="shared" si="2820"/>
        <v>0</v>
      </c>
      <c r="GO267" s="326">
        <f t="shared" si="2821"/>
        <v>0</v>
      </c>
      <c r="GP267" s="326">
        <f t="shared" si="2822"/>
        <v>0</v>
      </c>
      <c r="GQ267" s="326">
        <f t="shared" si="2823"/>
        <v>0</v>
      </c>
      <c r="GR267" s="898"/>
      <c r="GS267" s="898"/>
      <c r="GT267" s="898"/>
      <c r="GU267" s="898"/>
      <c r="GV267" s="898"/>
      <c r="GW267" s="898"/>
      <c r="GX267" s="898"/>
      <c r="GY267" s="898"/>
      <c r="GZ267" s="1375"/>
      <c r="HA267" s="1225">
        <f t="shared" si="2824"/>
        <v>0</v>
      </c>
      <c r="HB267" s="1225">
        <f t="shared" si="2825"/>
        <v>0</v>
      </c>
      <c r="HC267" s="1225">
        <f t="shared" si="2826"/>
        <v>0</v>
      </c>
      <c r="HD267" s="542">
        <f t="shared" si="2827"/>
        <v>0</v>
      </c>
      <c r="HE267" s="542">
        <f t="shared" si="2828"/>
        <v>0</v>
      </c>
      <c r="HF267" s="321">
        <f t="shared" si="2829"/>
        <v>0</v>
      </c>
      <c r="HG267" s="547">
        <f t="shared" si="2830"/>
        <v>0</v>
      </c>
      <c r="HH267" s="547">
        <f t="shared" si="2831"/>
        <v>0</v>
      </c>
      <c r="HI267" s="547">
        <f t="shared" si="2832"/>
        <v>0</v>
      </c>
      <c r="HJ267" s="547">
        <f t="shared" si="2833"/>
        <v>0</v>
      </c>
      <c r="HK267" s="547">
        <f t="shared" si="2834"/>
        <v>0</v>
      </c>
      <c r="HL267" s="547">
        <f t="shared" si="2835"/>
        <v>0</v>
      </c>
      <c r="HM267" s="547">
        <f t="shared" si="2836"/>
        <v>0</v>
      </c>
      <c r="HN267" s="547">
        <f t="shared" si="2837"/>
        <v>0</v>
      </c>
      <c r="HO267" s="1225">
        <f t="shared" si="2838"/>
        <v>0</v>
      </c>
      <c r="HP267" s="542">
        <f t="shared" si="2839"/>
        <v>0</v>
      </c>
      <c r="HQ267" s="321">
        <f t="shared" si="2840"/>
        <v>0</v>
      </c>
      <c r="HR267" s="547">
        <f t="shared" si="2841"/>
        <v>0</v>
      </c>
      <c r="HS267" s="547">
        <f t="shared" si="2842"/>
        <v>0</v>
      </c>
      <c r="HT267" s="547">
        <f t="shared" si="2843"/>
        <v>0</v>
      </c>
      <c r="HU267" s="547">
        <f t="shared" si="2844"/>
        <v>0</v>
      </c>
      <c r="HV267" s="931">
        <f t="shared" si="2845"/>
        <v>0</v>
      </c>
      <c r="HW267" s="931">
        <f t="shared" si="2846"/>
        <v>0</v>
      </c>
      <c r="HX267" s="931">
        <f t="shared" si="2847"/>
        <v>0</v>
      </c>
      <c r="HY267" s="931">
        <f t="shared" si="2848"/>
        <v>0</v>
      </c>
      <c r="HZ267" s="931">
        <f t="shared" si="2849"/>
        <v>0</v>
      </c>
      <c r="IA267" s="931">
        <f t="shared" si="2850"/>
        <v>0</v>
      </c>
      <c r="IB267" s="931">
        <f t="shared" si="2851"/>
        <v>0</v>
      </c>
      <c r="IC267" s="931">
        <f t="shared" si="2852"/>
        <v>0</v>
      </c>
      <c r="ID267" s="1226">
        <f t="shared" si="2853"/>
        <v>0</v>
      </c>
      <c r="IE267" s="1226">
        <f t="shared" si="2854"/>
        <v>0</v>
      </c>
      <c r="IF267" s="1226">
        <f t="shared" si="2855"/>
        <v>0</v>
      </c>
      <c r="IG267" s="1226">
        <f t="shared" si="2856"/>
        <v>0</v>
      </c>
      <c r="IH267" s="1226">
        <f t="shared" si="2857"/>
        <v>0</v>
      </c>
      <c r="II267" s="1226">
        <f t="shared" si="2858"/>
        <v>0</v>
      </c>
      <c r="IJ267" s="1226">
        <f t="shared" si="2859"/>
        <v>0</v>
      </c>
      <c r="IK267" s="1226">
        <f t="shared" si="2860"/>
        <v>0</v>
      </c>
      <c r="IL267" s="1226">
        <f t="shared" si="2861"/>
        <v>0</v>
      </c>
      <c r="IM267" s="1226">
        <f t="shared" si="2862"/>
        <v>0</v>
      </c>
      <c r="IN267" s="1226">
        <f t="shared" si="2863"/>
        <v>0</v>
      </c>
      <c r="IO267" s="1226">
        <f t="shared" si="2864"/>
        <v>0</v>
      </c>
      <c r="IP267" s="1226">
        <f t="shared" si="2865"/>
        <v>0</v>
      </c>
      <c r="IQ267" s="1226">
        <f t="shared" si="2866"/>
        <v>0</v>
      </c>
      <c r="IR267" s="902"/>
      <c r="IS267" s="902"/>
      <c r="IT267" s="902"/>
      <c r="IU267" s="902"/>
      <c r="IV267" s="902"/>
      <c r="IW267" s="902"/>
      <c r="IX267" s="902"/>
      <c r="IY267" s="902"/>
      <c r="IZ267" s="1365"/>
      <c r="JA267" s="1231">
        <f t="shared" ref="JA267:KQ267" si="2920">SUM(BW267*$DP$27)</f>
        <v>0</v>
      </c>
      <c r="JB267" s="1231">
        <f t="shared" si="2920"/>
        <v>0</v>
      </c>
      <c r="JC267" s="1231">
        <f t="shared" si="2920"/>
        <v>0</v>
      </c>
      <c r="JD267" s="942">
        <f t="shared" si="2920"/>
        <v>0</v>
      </c>
      <c r="JE267" s="942">
        <f t="shared" si="2920"/>
        <v>0</v>
      </c>
      <c r="JF267" s="943">
        <f t="shared" si="2920"/>
        <v>0</v>
      </c>
      <c r="JG267" s="944">
        <f t="shared" si="2920"/>
        <v>0</v>
      </c>
      <c r="JH267" s="944">
        <f t="shared" si="2920"/>
        <v>0</v>
      </c>
      <c r="JI267" s="944">
        <f t="shared" si="2920"/>
        <v>0</v>
      </c>
      <c r="JJ267" s="944">
        <f t="shared" si="2920"/>
        <v>0</v>
      </c>
      <c r="JK267" s="944">
        <f t="shared" si="2920"/>
        <v>0</v>
      </c>
      <c r="JL267" s="944">
        <f t="shared" si="2920"/>
        <v>0</v>
      </c>
      <c r="JM267" s="944">
        <f t="shared" si="2920"/>
        <v>0</v>
      </c>
      <c r="JN267" s="944">
        <f t="shared" si="2920"/>
        <v>0</v>
      </c>
      <c r="JO267" s="1231">
        <f t="shared" si="2920"/>
        <v>0</v>
      </c>
      <c r="JP267" s="942">
        <f t="shared" si="2920"/>
        <v>0</v>
      </c>
      <c r="JQ267" s="943">
        <f t="shared" si="2920"/>
        <v>0</v>
      </c>
      <c r="JR267" s="944">
        <f t="shared" si="2920"/>
        <v>0</v>
      </c>
      <c r="JS267" s="944">
        <f t="shared" si="2920"/>
        <v>0</v>
      </c>
      <c r="JT267" s="944">
        <f t="shared" si="2920"/>
        <v>0</v>
      </c>
      <c r="JU267" s="944">
        <f t="shared" si="2920"/>
        <v>0</v>
      </c>
      <c r="JV267" s="945">
        <f t="shared" si="2920"/>
        <v>0</v>
      </c>
      <c r="JW267" s="945">
        <f t="shared" si="2920"/>
        <v>0</v>
      </c>
      <c r="JX267" s="945">
        <f t="shared" si="2920"/>
        <v>0</v>
      </c>
      <c r="JY267" s="945">
        <f t="shared" si="2920"/>
        <v>0</v>
      </c>
      <c r="JZ267" s="945">
        <f t="shared" si="2920"/>
        <v>0</v>
      </c>
      <c r="KA267" s="945">
        <f t="shared" si="2920"/>
        <v>0</v>
      </c>
      <c r="KB267" s="945">
        <f t="shared" si="2920"/>
        <v>0</v>
      </c>
      <c r="KC267" s="945">
        <f t="shared" si="2920"/>
        <v>0</v>
      </c>
      <c r="KD267" s="946">
        <f t="shared" si="2920"/>
        <v>0</v>
      </c>
      <c r="KE267" s="946">
        <f t="shared" si="2920"/>
        <v>0</v>
      </c>
      <c r="KF267" s="946">
        <f t="shared" si="2920"/>
        <v>0</v>
      </c>
      <c r="KG267" s="946">
        <f t="shared" si="2920"/>
        <v>0</v>
      </c>
      <c r="KH267" s="946">
        <f t="shared" si="2920"/>
        <v>0</v>
      </c>
      <c r="KI267" s="946">
        <f t="shared" si="2920"/>
        <v>0</v>
      </c>
      <c r="KJ267" s="946">
        <f t="shared" si="2920"/>
        <v>0</v>
      </c>
      <c r="KK267" s="946">
        <f t="shared" si="2920"/>
        <v>0</v>
      </c>
      <c r="KL267" s="946">
        <f t="shared" si="2920"/>
        <v>0</v>
      </c>
      <c r="KM267" s="946">
        <f t="shared" si="2920"/>
        <v>0</v>
      </c>
      <c r="KN267" s="946">
        <f t="shared" si="2920"/>
        <v>0</v>
      </c>
      <c r="KO267" s="946">
        <f t="shared" si="2920"/>
        <v>0</v>
      </c>
      <c r="KP267" s="946">
        <f t="shared" si="2920"/>
        <v>0</v>
      </c>
      <c r="KQ267" s="946">
        <f t="shared" si="2920"/>
        <v>0</v>
      </c>
      <c r="KR267" s="898"/>
      <c r="KS267" s="898"/>
      <c r="KT267" s="898"/>
      <c r="KU267" s="898"/>
      <c r="KV267" s="898"/>
      <c r="KW267" s="898"/>
      <c r="KX267" s="898"/>
      <c r="KY267" s="898"/>
      <c r="KZ267" s="1363"/>
      <c r="LA267" s="1217">
        <f t="shared" ref="LA267:MM267" si="2921">SUM(JA267/$DO$27)</f>
        <v>0</v>
      </c>
      <c r="LB267" s="1217">
        <f t="shared" si="2921"/>
        <v>0</v>
      </c>
      <c r="LC267" s="1217">
        <f t="shared" si="2921"/>
        <v>0</v>
      </c>
      <c r="LD267" s="545">
        <f t="shared" si="2921"/>
        <v>0</v>
      </c>
      <c r="LE267" s="545">
        <f t="shared" si="2921"/>
        <v>0</v>
      </c>
      <c r="LF267" s="329">
        <f t="shared" si="2921"/>
        <v>0</v>
      </c>
      <c r="LG267" s="550">
        <f t="shared" si="2921"/>
        <v>0</v>
      </c>
      <c r="LH267" s="550">
        <f t="shared" si="2921"/>
        <v>0</v>
      </c>
      <c r="LI267" s="550">
        <f t="shared" si="2921"/>
        <v>0</v>
      </c>
      <c r="LJ267" s="550">
        <f t="shared" si="2921"/>
        <v>0</v>
      </c>
      <c r="LK267" s="550">
        <f t="shared" si="2921"/>
        <v>0</v>
      </c>
      <c r="LL267" s="550">
        <f t="shared" si="2921"/>
        <v>0</v>
      </c>
      <c r="LM267" s="550">
        <f t="shared" si="2921"/>
        <v>0</v>
      </c>
      <c r="LN267" s="550">
        <f t="shared" si="2921"/>
        <v>0</v>
      </c>
      <c r="LO267" s="1217">
        <f t="shared" si="2921"/>
        <v>0</v>
      </c>
      <c r="LP267" s="1217">
        <f t="shared" si="2921"/>
        <v>0</v>
      </c>
      <c r="LQ267" s="1217">
        <f t="shared" si="2921"/>
        <v>0</v>
      </c>
      <c r="LR267" s="550">
        <f t="shared" si="2921"/>
        <v>0</v>
      </c>
      <c r="LS267" s="550">
        <f t="shared" si="2921"/>
        <v>0</v>
      </c>
      <c r="LT267" s="550">
        <f t="shared" si="2921"/>
        <v>0</v>
      </c>
      <c r="LU267" s="550">
        <f t="shared" si="2921"/>
        <v>0</v>
      </c>
      <c r="LV267" s="932">
        <f t="shared" si="2921"/>
        <v>0</v>
      </c>
      <c r="LW267" s="932">
        <f t="shared" si="2921"/>
        <v>0</v>
      </c>
      <c r="LX267" s="932">
        <f t="shared" si="2921"/>
        <v>0</v>
      </c>
      <c r="LY267" s="932">
        <f t="shared" si="2921"/>
        <v>0</v>
      </c>
      <c r="LZ267" s="932">
        <f t="shared" si="2921"/>
        <v>0</v>
      </c>
      <c r="MA267" s="932">
        <f t="shared" si="2921"/>
        <v>0</v>
      </c>
      <c r="MB267" s="932">
        <f t="shared" si="2921"/>
        <v>0</v>
      </c>
      <c r="MC267" s="932">
        <f t="shared" si="2921"/>
        <v>0</v>
      </c>
      <c r="MD267" s="932">
        <f t="shared" si="2921"/>
        <v>0</v>
      </c>
      <c r="ME267" s="327">
        <f t="shared" si="2921"/>
        <v>0</v>
      </c>
      <c r="MF267" s="327">
        <f t="shared" si="2921"/>
        <v>0</v>
      </c>
      <c r="MG267" s="327">
        <f t="shared" si="2921"/>
        <v>0</v>
      </c>
      <c r="MH267" s="327">
        <f t="shared" si="2921"/>
        <v>0</v>
      </c>
      <c r="MI267" s="327">
        <f t="shared" si="2921"/>
        <v>0</v>
      </c>
      <c r="MJ267" s="327">
        <f t="shared" si="2921"/>
        <v>0</v>
      </c>
      <c r="MK267" s="327">
        <f t="shared" si="2921"/>
        <v>0</v>
      </c>
      <c r="ML267" s="327">
        <f t="shared" si="2921"/>
        <v>0</v>
      </c>
      <c r="MM267" s="327">
        <f t="shared" si="2921"/>
        <v>0</v>
      </c>
      <c r="MN267" s="327">
        <f t="shared" ref="MN267:MP267" si="2922">SUM(KN267/$DO$27)</f>
        <v>0</v>
      </c>
      <c r="MO267" s="327">
        <f t="shared" si="2922"/>
        <v>0</v>
      </c>
      <c r="MP267" s="327">
        <f t="shared" si="2922"/>
        <v>0</v>
      </c>
      <c r="MQ267" s="327">
        <f>SUM(KQ267/$DO$27)</f>
        <v>0</v>
      </c>
    </row>
    <row r="268" spans="1:355" s="317" customFormat="1" ht="15" hidden="1" customHeight="1" outlineLevel="1" thickTop="1" thickBot="1" x14ac:dyDescent="0.3">
      <c r="A268" s="381"/>
      <c r="B268" s="1904" t="s">
        <v>1254</v>
      </c>
      <c r="C268" s="1905"/>
      <c r="D268" s="657"/>
      <c r="E268" s="822"/>
      <c r="F268" s="823"/>
      <c r="G268" s="658"/>
      <c r="H268" s="659"/>
      <c r="I268" s="660"/>
      <c r="J268" s="822"/>
      <c r="K268" s="824"/>
      <c r="L268" s="879"/>
      <c r="M268" s="825"/>
      <c r="N268" s="826"/>
      <c r="O268" s="1538"/>
      <c r="P268" s="827"/>
      <c r="Q268" s="825"/>
      <c r="R268" s="826"/>
      <c r="S268" s="1538"/>
      <c r="T268" s="827"/>
      <c r="U268" s="825"/>
      <c r="V268" s="826"/>
      <c r="W268" s="1538"/>
      <c r="X268" s="827"/>
      <c r="Y268" s="825"/>
      <c r="Z268" s="826"/>
      <c r="AA268" s="1538"/>
      <c r="AB268" s="827"/>
      <c r="AC268" s="825"/>
      <c r="AD268" s="826"/>
      <c r="AE268" s="1538"/>
      <c r="AF268" s="827"/>
      <c r="AG268" s="825"/>
      <c r="AH268" s="826"/>
      <c r="AI268" s="1538"/>
      <c r="AJ268" s="827"/>
      <c r="AK268" s="825"/>
      <c r="AL268" s="826"/>
      <c r="AM268" s="1538"/>
      <c r="AN268" s="827"/>
      <c r="AO268" s="825"/>
      <c r="AP268" s="826"/>
      <c r="AQ268" s="1538"/>
      <c r="AR268" s="827"/>
      <c r="AS268" s="825"/>
      <c r="AT268" s="826"/>
      <c r="AU268" s="1538"/>
      <c r="AV268" s="827"/>
      <c r="AW268" s="825"/>
      <c r="AX268" s="826"/>
      <c r="AY268" s="1538"/>
      <c r="AZ268" s="827"/>
      <c r="BA268" s="825"/>
      <c r="BB268" s="828"/>
      <c r="BC268" s="824"/>
      <c r="BD268" s="827"/>
      <c r="BE268" s="825"/>
      <c r="BF268" s="824"/>
      <c r="BG268" s="827"/>
      <c r="BH268" s="827"/>
      <c r="BI268" s="827"/>
      <c r="BJ268" s="827"/>
      <c r="BK268" s="828"/>
      <c r="BL268" s="1588"/>
      <c r="BM268" s="1588"/>
      <c r="BN268" s="1588"/>
      <c r="BO268" s="1588"/>
      <c r="BP268" s="1589"/>
      <c r="BQ268" s="1484"/>
      <c r="BR268" s="734">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5.4382483487450459</v>
      </c>
      <c r="BS268" s="692">
        <f t="shared" si="2779"/>
        <v>5.1064121532364597</v>
      </c>
      <c r="BT268" s="637">
        <f>$BT$28</f>
        <v>1</v>
      </c>
      <c r="BU268" s="1162" t="str">
        <f>$BU$28</f>
        <v>**Water RO</v>
      </c>
      <c r="BV268" s="1156" t="str">
        <f>$BV$28</f>
        <v>H2O</v>
      </c>
      <c r="BW268" s="1239">
        <f>BW$28</f>
        <v>0</v>
      </c>
      <c r="BX268" s="1239">
        <f t="shared" ref="BX268:DM268" si="2923">BX$28</f>
        <v>0</v>
      </c>
      <c r="BY268" s="1239">
        <f t="shared" si="2923"/>
        <v>0</v>
      </c>
      <c r="BZ268" s="1240">
        <f t="shared" si="2923"/>
        <v>0</v>
      </c>
      <c r="CA268" s="1240">
        <f t="shared" si="2923"/>
        <v>0</v>
      </c>
      <c r="CB268" s="1241">
        <f t="shared" si="2923"/>
        <v>0</v>
      </c>
      <c r="CC268" s="1242">
        <f t="shared" si="2923"/>
        <v>0</v>
      </c>
      <c r="CD268" s="1242">
        <f t="shared" si="2923"/>
        <v>0</v>
      </c>
      <c r="CE268" s="1242">
        <f t="shared" si="2923"/>
        <v>0</v>
      </c>
      <c r="CF268" s="1242">
        <f t="shared" si="2923"/>
        <v>0</v>
      </c>
      <c r="CG268" s="1242">
        <f t="shared" si="2923"/>
        <v>3.0000000000000001E-3</v>
      </c>
      <c r="CH268" s="1242">
        <f t="shared" si="2923"/>
        <v>0</v>
      </c>
      <c r="CI268" s="1242">
        <f t="shared" si="2923"/>
        <v>0</v>
      </c>
      <c r="CJ268" s="1242">
        <f t="shared" si="2923"/>
        <v>0</v>
      </c>
      <c r="CK268" s="1239">
        <f t="shared" si="2923"/>
        <v>0</v>
      </c>
      <c r="CL268" s="1240">
        <f t="shared" si="2923"/>
        <v>0</v>
      </c>
      <c r="CM268" s="1241">
        <f t="shared" si="2923"/>
        <v>0</v>
      </c>
      <c r="CN268" s="1242">
        <f t="shared" si="2923"/>
        <v>4.0000000000000002E-4</v>
      </c>
      <c r="CO268" s="1242">
        <f t="shared" si="2923"/>
        <v>1.256E-3</v>
      </c>
      <c r="CP268" s="1242">
        <f t="shared" si="2923"/>
        <v>0</v>
      </c>
      <c r="CQ268" s="1242">
        <f t="shared" si="2923"/>
        <v>0</v>
      </c>
      <c r="CR268" s="1243">
        <f t="shared" si="2923"/>
        <v>0</v>
      </c>
      <c r="CS268" s="1243">
        <f t="shared" si="2923"/>
        <v>7.4980000000000001E-4</v>
      </c>
      <c r="CT268" s="1243">
        <f t="shared" si="2923"/>
        <v>7.9978999999999998E-4</v>
      </c>
      <c r="CU268" s="1243">
        <f t="shared" si="2923"/>
        <v>3.9999999999999998E-6</v>
      </c>
      <c r="CV268" s="1243">
        <f t="shared" si="2923"/>
        <v>4.4988E-4</v>
      </c>
      <c r="CW268" s="1243">
        <f t="shared" si="2923"/>
        <v>1.3496E-4</v>
      </c>
      <c r="CX268" s="1243">
        <f t="shared" si="2923"/>
        <v>2.2994000000000001E-4</v>
      </c>
      <c r="CY268" s="1243">
        <f t="shared" si="2923"/>
        <v>9.6492000000000001E-3</v>
      </c>
      <c r="CZ268" s="1244">
        <f t="shared" si="2923"/>
        <v>4.6543000000000001E-3</v>
      </c>
      <c r="DA268" s="1244">
        <f t="shared" si="2923"/>
        <v>0</v>
      </c>
      <c r="DB268" s="1244">
        <f t="shared" si="2923"/>
        <v>0</v>
      </c>
      <c r="DC268" s="1244">
        <f t="shared" si="2923"/>
        <v>0</v>
      </c>
      <c r="DD268" s="1244">
        <f t="shared" si="2923"/>
        <v>0</v>
      </c>
      <c r="DE268" s="1244">
        <f t="shared" si="2923"/>
        <v>0</v>
      </c>
      <c r="DF268" s="1244">
        <f t="shared" si="2923"/>
        <v>0</v>
      </c>
      <c r="DG268" s="1244">
        <f t="shared" si="2923"/>
        <v>0</v>
      </c>
      <c r="DH268" s="1244">
        <f t="shared" si="2923"/>
        <v>0</v>
      </c>
      <c r="DI268" s="1244">
        <f t="shared" si="2923"/>
        <v>0</v>
      </c>
      <c r="DJ268" s="1244">
        <f t="shared" si="2923"/>
        <v>0</v>
      </c>
      <c r="DK268" s="1244">
        <f t="shared" si="2923"/>
        <v>0</v>
      </c>
      <c r="DL268" s="1244">
        <f t="shared" si="2923"/>
        <v>0</v>
      </c>
      <c r="DM268" s="1244">
        <f t="shared" si="2923"/>
        <v>0</v>
      </c>
      <c r="DN268" s="933"/>
      <c r="DT268" s="739"/>
      <c r="EM268" s="898"/>
      <c r="EN268" s="898"/>
      <c r="EO268" s="898"/>
      <c r="EP268" s="898"/>
      <c r="EQ268" s="898"/>
      <c r="ER268" s="898"/>
      <c r="ES268" s="898"/>
      <c r="ET268" s="898"/>
      <c r="EU268" s="898"/>
      <c r="EV268" s="898"/>
      <c r="EW268" s="898"/>
      <c r="EX268" s="898"/>
      <c r="EY268" s="898"/>
      <c r="EZ268" s="1348" t="str">
        <f t="shared" si="2781"/>
        <v>**Water RO</v>
      </c>
      <c r="FA268" s="1224">
        <f t="shared" si="2782"/>
        <v>0</v>
      </c>
      <c r="FB268" s="1224">
        <f t="shared" si="2783"/>
        <v>0</v>
      </c>
      <c r="FC268" s="1224">
        <f t="shared" si="2784"/>
        <v>0</v>
      </c>
      <c r="FD268" s="544">
        <f t="shared" si="2785"/>
        <v>0</v>
      </c>
      <c r="FE268" s="544">
        <f t="shared" si="2786"/>
        <v>0</v>
      </c>
      <c r="FF268" s="324">
        <f t="shared" si="2787"/>
        <v>0</v>
      </c>
      <c r="FG268" s="549">
        <f t="shared" si="2788"/>
        <v>0</v>
      </c>
      <c r="FH268" s="549">
        <f t="shared" si="2789"/>
        <v>0</v>
      </c>
      <c r="FI268" s="549">
        <f t="shared" si="2790"/>
        <v>0</v>
      </c>
      <c r="FJ268" s="549">
        <f t="shared" si="2791"/>
        <v>0</v>
      </c>
      <c r="FK268" s="549">
        <f t="shared" si="2792"/>
        <v>9.9989999999999996E-4</v>
      </c>
      <c r="FL268" s="549">
        <f t="shared" si="2793"/>
        <v>0</v>
      </c>
      <c r="FM268" s="549">
        <f t="shared" si="2794"/>
        <v>0</v>
      </c>
      <c r="FN268" s="549">
        <f t="shared" si="2795"/>
        <v>0</v>
      </c>
      <c r="FO268" s="1203">
        <f t="shared" si="2796"/>
        <v>0</v>
      </c>
      <c r="FP268" s="544">
        <f t="shared" si="2797"/>
        <v>0</v>
      </c>
      <c r="FQ268" s="324">
        <f t="shared" si="2798"/>
        <v>0</v>
      </c>
      <c r="FR268" s="549">
        <f t="shared" si="2799"/>
        <v>4.0000000000000002E-4</v>
      </c>
      <c r="FS268" s="549">
        <f t="shared" si="2800"/>
        <v>1.256E-3</v>
      </c>
      <c r="FT268" s="549">
        <f t="shared" si="2871"/>
        <v>9.9989999999999996E-4</v>
      </c>
      <c r="FU268" s="549">
        <f t="shared" si="2801"/>
        <v>0</v>
      </c>
      <c r="FV268" s="929">
        <f t="shared" si="2802"/>
        <v>0</v>
      </c>
      <c r="FW268" s="929">
        <f t="shared" si="2803"/>
        <v>7.4980000000000001E-4</v>
      </c>
      <c r="FX268" s="929">
        <f t="shared" si="2804"/>
        <v>7.9978999999999998E-4</v>
      </c>
      <c r="FY268" s="929">
        <f t="shared" si="2805"/>
        <v>3.9999999999999998E-6</v>
      </c>
      <c r="FZ268" s="929">
        <f t="shared" si="2806"/>
        <v>4.4988E-4</v>
      </c>
      <c r="GA268" s="929">
        <f t="shared" si="2807"/>
        <v>1.3496E-4</v>
      </c>
      <c r="GB268" s="929">
        <f t="shared" si="2808"/>
        <v>2.2994000000000001E-4</v>
      </c>
      <c r="GC268" s="929">
        <f t="shared" si="2809"/>
        <v>9.6492000000000001E-3</v>
      </c>
      <c r="GD268" s="325">
        <f t="shared" si="2810"/>
        <v>4.6543000000000001E-3</v>
      </c>
      <c r="GE268" s="325">
        <f t="shared" si="2811"/>
        <v>0</v>
      </c>
      <c r="GF268" s="325">
        <f t="shared" si="2812"/>
        <v>0</v>
      </c>
      <c r="GG268" s="325">
        <f t="shared" si="2813"/>
        <v>0</v>
      </c>
      <c r="GH268" s="325">
        <f t="shared" si="2814"/>
        <v>0</v>
      </c>
      <c r="GI268" s="325">
        <f t="shared" si="2815"/>
        <v>0</v>
      </c>
      <c r="GJ268" s="325">
        <f t="shared" si="2816"/>
        <v>0</v>
      </c>
      <c r="GK268" s="325">
        <f t="shared" si="2817"/>
        <v>0</v>
      </c>
      <c r="GL268" s="325">
        <f t="shared" si="2818"/>
        <v>0</v>
      </c>
      <c r="GM268" s="325">
        <f t="shared" si="2819"/>
        <v>0</v>
      </c>
      <c r="GN268" s="325">
        <f t="shared" si="2820"/>
        <v>0</v>
      </c>
      <c r="GO268" s="325">
        <f t="shared" si="2821"/>
        <v>0</v>
      </c>
      <c r="GP268" s="325">
        <f t="shared" si="2822"/>
        <v>0</v>
      </c>
      <c r="GQ268" s="325">
        <f t="shared" si="2823"/>
        <v>0</v>
      </c>
      <c r="GR268" s="898"/>
      <c r="GS268" s="898"/>
      <c r="GT268" s="898"/>
      <c r="GU268" s="898"/>
      <c r="GV268" s="898"/>
      <c r="GW268" s="898"/>
      <c r="GX268" s="898"/>
      <c r="GY268" s="898"/>
      <c r="GZ268" s="1375"/>
      <c r="HA268" s="1225">
        <f t="shared" si="2824"/>
        <v>0</v>
      </c>
      <c r="HB268" s="1225">
        <f t="shared" si="2825"/>
        <v>0</v>
      </c>
      <c r="HC268" s="1225">
        <f t="shared" si="2826"/>
        <v>0</v>
      </c>
      <c r="HD268" s="542">
        <f t="shared" si="2827"/>
        <v>0</v>
      </c>
      <c r="HE268" s="542">
        <f t="shared" si="2828"/>
        <v>0</v>
      </c>
      <c r="HF268" s="321">
        <f t="shared" si="2829"/>
        <v>0</v>
      </c>
      <c r="HG268" s="547">
        <f t="shared" si="2830"/>
        <v>0</v>
      </c>
      <c r="HH268" s="547">
        <f t="shared" si="2831"/>
        <v>0</v>
      </c>
      <c r="HI268" s="547">
        <f t="shared" si="2832"/>
        <v>0</v>
      </c>
      <c r="HJ268" s="547">
        <f t="shared" si="2833"/>
        <v>0</v>
      </c>
      <c r="HK268" s="547">
        <f t="shared" si="2834"/>
        <v>2.6417437252311755E-4</v>
      </c>
      <c r="HL268" s="547">
        <f t="shared" si="2835"/>
        <v>0</v>
      </c>
      <c r="HM268" s="547">
        <f t="shared" si="2836"/>
        <v>0</v>
      </c>
      <c r="HN268" s="547">
        <f t="shared" si="2837"/>
        <v>0</v>
      </c>
      <c r="HO268" s="1225">
        <f t="shared" si="2838"/>
        <v>0</v>
      </c>
      <c r="HP268" s="542">
        <f t="shared" si="2839"/>
        <v>0</v>
      </c>
      <c r="HQ268" s="321">
        <f t="shared" si="2840"/>
        <v>0</v>
      </c>
      <c r="HR268" s="547">
        <f t="shared" si="2841"/>
        <v>1.0568031704095113E-4</v>
      </c>
      <c r="HS268" s="547">
        <f t="shared" si="2842"/>
        <v>3.3183619550858649E-4</v>
      </c>
      <c r="HT268" s="547">
        <f t="shared" si="2843"/>
        <v>0</v>
      </c>
      <c r="HU268" s="547">
        <f t="shared" si="2844"/>
        <v>0</v>
      </c>
      <c r="HV268" s="931">
        <f t="shared" si="2845"/>
        <v>0</v>
      </c>
      <c r="HW268" s="931">
        <f t="shared" si="2846"/>
        <v>1.9809775429326288E-4</v>
      </c>
      <c r="HX268" s="931">
        <f t="shared" si="2847"/>
        <v>2.1130515191545573E-4</v>
      </c>
      <c r="HY268" s="931">
        <f t="shared" si="2848"/>
        <v>1.0568031704095113E-6</v>
      </c>
      <c r="HZ268" s="931">
        <f t="shared" si="2849"/>
        <v>1.1885865257595773E-4</v>
      </c>
      <c r="IA268" s="931">
        <f t="shared" si="2850"/>
        <v>3.5656538969616908E-5</v>
      </c>
      <c r="IB268" s="931">
        <f t="shared" si="2851"/>
        <v>6.0750330250990752E-5</v>
      </c>
      <c r="IC268" s="931">
        <f t="shared" si="2852"/>
        <v>2.549326287978864E-3</v>
      </c>
      <c r="ID268" s="1226">
        <f t="shared" si="2853"/>
        <v>1.2296697490092471E-3</v>
      </c>
      <c r="IE268" s="1226">
        <f t="shared" si="2854"/>
        <v>0</v>
      </c>
      <c r="IF268" s="1226">
        <f t="shared" si="2855"/>
        <v>0</v>
      </c>
      <c r="IG268" s="1226">
        <f t="shared" si="2856"/>
        <v>0</v>
      </c>
      <c r="IH268" s="1226">
        <f t="shared" si="2857"/>
        <v>0</v>
      </c>
      <c r="II268" s="1226">
        <f t="shared" si="2858"/>
        <v>0</v>
      </c>
      <c r="IJ268" s="1226">
        <f t="shared" si="2859"/>
        <v>0</v>
      </c>
      <c r="IK268" s="1226">
        <f t="shared" si="2860"/>
        <v>0</v>
      </c>
      <c r="IL268" s="1226">
        <f t="shared" si="2861"/>
        <v>0</v>
      </c>
      <c r="IM268" s="1226">
        <f t="shared" si="2862"/>
        <v>0</v>
      </c>
      <c r="IN268" s="1226">
        <f t="shared" si="2863"/>
        <v>0</v>
      </c>
      <c r="IO268" s="1226">
        <f t="shared" si="2864"/>
        <v>0</v>
      </c>
      <c r="IP268" s="1226">
        <f t="shared" si="2865"/>
        <v>0</v>
      </c>
      <c r="IQ268" s="1226">
        <f t="shared" si="2866"/>
        <v>0</v>
      </c>
      <c r="IR268" s="902"/>
      <c r="IS268" s="902"/>
      <c r="IT268" s="902"/>
      <c r="IU268" s="902"/>
      <c r="IV268" s="902"/>
      <c r="IW268" s="902"/>
      <c r="IX268" s="902"/>
      <c r="IY268" s="902"/>
      <c r="IZ268" s="1365"/>
      <c r="JA268" s="1231">
        <f t="shared" ref="JA268:KQ268" si="2924">SUM(BW268*$DP$28)</f>
        <v>0</v>
      </c>
      <c r="JB268" s="1231">
        <f t="shared" si="2924"/>
        <v>0</v>
      </c>
      <c r="JC268" s="1231">
        <f t="shared" si="2924"/>
        <v>0</v>
      </c>
      <c r="JD268" s="942">
        <f t="shared" si="2924"/>
        <v>0</v>
      </c>
      <c r="JE268" s="942">
        <f t="shared" si="2924"/>
        <v>0</v>
      </c>
      <c r="JF268" s="943">
        <f t="shared" si="2924"/>
        <v>0</v>
      </c>
      <c r="JG268" s="944">
        <f t="shared" si="2924"/>
        <v>0</v>
      </c>
      <c r="JH268" s="944">
        <f t="shared" si="2924"/>
        <v>0</v>
      </c>
      <c r="JI268" s="944">
        <f t="shared" si="2924"/>
        <v>0</v>
      </c>
      <c r="JJ268" s="944">
        <f t="shared" si="2924"/>
        <v>0</v>
      </c>
      <c r="JK268" s="944">
        <f t="shared" si="2924"/>
        <v>3</v>
      </c>
      <c r="JL268" s="944">
        <f t="shared" si="2924"/>
        <v>0</v>
      </c>
      <c r="JM268" s="944">
        <f t="shared" si="2924"/>
        <v>0</v>
      </c>
      <c r="JN268" s="944">
        <f t="shared" si="2924"/>
        <v>0</v>
      </c>
      <c r="JO268" s="1231">
        <f t="shared" si="2924"/>
        <v>0</v>
      </c>
      <c r="JP268" s="942">
        <f t="shared" si="2924"/>
        <v>0</v>
      </c>
      <c r="JQ268" s="943">
        <f t="shared" si="2924"/>
        <v>0</v>
      </c>
      <c r="JR268" s="944">
        <f t="shared" si="2924"/>
        <v>0.4</v>
      </c>
      <c r="JS268" s="944">
        <f t="shared" si="2924"/>
        <v>1.256</v>
      </c>
      <c r="JT268" s="944">
        <f t="shared" si="2924"/>
        <v>0</v>
      </c>
      <c r="JU268" s="944">
        <f t="shared" si="2924"/>
        <v>0</v>
      </c>
      <c r="JV268" s="945">
        <f t="shared" si="2924"/>
        <v>0</v>
      </c>
      <c r="JW268" s="945">
        <f t="shared" si="2924"/>
        <v>0.74980000000000002</v>
      </c>
      <c r="JX268" s="945">
        <f t="shared" si="2924"/>
        <v>0.79979</v>
      </c>
      <c r="JY268" s="945">
        <f t="shared" si="2924"/>
        <v>4.0000000000000001E-3</v>
      </c>
      <c r="JZ268" s="945">
        <f t="shared" si="2924"/>
        <v>0.44988</v>
      </c>
      <c r="KA268" s="945">
        <f t="shared" si="2924"/>
        <v>0.13496</v>
      </c>
      <c r="KB268" s="945">
        <f t="shared" si="2924"/>
        <v>0.22994000000000001</v>
      </c>
      <c r="KC268" s="945">
        <f t="shared" si="2924"/>
        <v>9.6492000000000004</v>
      </c>
      <c r="KD268" s="946">
        <f t="shared" si="2924"/>
        <v>4.6543000000000001</v>
      </c>
      <c r="KE268" s="946">
        <f t="shared" si="2924"/>
        <v>0</v>
      </c>
      <c r="KF268" s="946">
        <f t="shared" si="2924"/>
        <v>0</v>
      </c>
      <c r="KG268" s="946">
        <f t="shared" si="2924"/>
        <v>0</v>
      </c>
      <c r="KH268" s="946">
        <f t="shared" si="2924"/>
        <v>0</v>
      </c>
      <c r="KI268" s="946">
        <f t="shared" si="2924"/>
        <v>0</v>
      </c>
      <c r="KJ268" s="946">
        <f t="shared" si="2924"/>
        <v>0</v>
      </c>
      <c r="KK268" s="946">
        <f t="shared" si="2924"/>
        <v>0</v>
      </c>
      <c r="KL268" s="946">
        <f t="shared" si="2924"/>
        <v>0</v>
      </c>
      <c r="KM268" s="946">
        <f t="shared" si="2924"/>
        <v>0</v>
      </c>
      <c r="KN268" s="946">
        <f t="shared" si="2924"/>
        <v>0</v>
      </c>
      <c r="KO268" s="946">
        <f t="shared" si="2924"/>
        <v>0</v>
      </c>
      <c r="KP268" s="946">
        <f t="shared" si="2924"/>
        <v>0</v>
      </c>
      <c r="KQ268" s="946">
        <f t="shared" si="2924"/>
        <v>0</v>
      </c>
      <c r="KR268" s="898"/>
      <c r="KS268" s="898"/>
      <c r="KT268" s="898"/>
      <c r="KU268" s="898"/>
      <c r="KV268" s="898"/>
      <c r="KW268" s="898"/>
      <c r="KX268" s="898"/>
      <c r="KY268" s="898"/>
      <c r="KZ268" s="1363"/>
      <c r="LA268" s="1217">
        <f t="shared" ref="LA268:MM268" si="2925">SUM(JA268/$DO$28)</f>
        <v>0</v>
      </c>
      <c r="LB268" s="1217">
        <f t="shared" si="2925"/>
        <v>0</v>
      </c>
      <c r="LC268" s="1217">
        <f t="shared" si="2925"/>
        <v>0</v>
      </c>
      <c r="LD268" s="545">
        <f t="shared" si="2925"/>
        <v>0</v>
      </c>
      <c r="LE268" s="545">
        <f t="shared" si="2925"/>
        <v>0</v>
      </c>
      <c r="LF268" s="329">
        <f t="shared" si="2925"/>
        <v>0</v>
      </c>
      <c r="LG268" s="550">
        <f t="shared" si="2925"/>
        <v>0</v>
      </c>
      <c r="LH268" s="550">
        <f t="shared" si="2925"/>
        <v>0</v>
      </c>
      <c r="LI268" s="550">
        <f t="shared" si="2925"/>
        <v>0</v>
      </c>
      <c r="LJ268" s="550">
        <f t="shared" si="2925"/>
        <v>0</v>
      </c>
      <c r="LK268" s="550">
        <f t="shared" si="2925"/>
        <v>3</v>
      </c>
      <c r="LL268" s="550">
        <f t="shared" si="2925"/>
        <v>0</v>
      </c>
      <c r="LM268" s="550">
        <f t="shared" si="2925"/>
        <v>0</v>
      </c>
      <c r="LN268" s="550">
        <f t="shared" si="2925"/>
        <v>0</v>
      </c>
      <c r="LO268" s="1217">
        <f t="shared" si="2925"/>
        <v>0</v>
      </c>
      <c r="LP268" s="1217">
        <f t="shared" si="2925"/>
        <v>0</v>
      </c>
      <c r="LQ268" s="1217">
        <f t="shared" si="2925"/>
        <v>0</v>
      </c>
      <c r="LR268" s="550">
        <f t="shared" si="2925"/>
        <v>0.4</v>
      </c>
      <c r="LS268" s="550">
        <f t="shared" si="2925"/>
        <v>1.256</v>
      </c>
      <c r="LT268" s="550">
        <f t="shared" si="2925"/>
        <v>0</v>
      </c>
      <c r="LU268" s="550">
        <f t="shared" si="2925"/>
        <v>0</v>
      </c>
      <c r="LV268" s="932">
        <f t="shared" si="2925"/>
        <v>0</v>
      </c>
      <c r="LW268" s="932">
        <f t="shared" si="2925"/>
        <v>0.74980000000000002</v>
      </c>
      <c r="LX268" s="932">
        <f t="shared" si="2925"/>
        <v>0.79979</v>
      </c>
      <c r="LY268" s="932">
        <f t="shared" si="2925"/>
        <v>4.0000000000000001E-3</v>
      </c>
      <c r="LZ268" s="932">
        <f t="shared" si="2925"/>
        <v>0.44988</v>
      </c>
      <c r="MA268" s="932">
        <f t="shared" si="2925"/>
        <v>0.13496</v>
      </c>
      <c r="MB268" s="932">
        <f t="shared" si="2925"/>
        <v>0.22994000000000001</v>
      </c>
      <c r="MC268" s="932">
        <f t="shared" si="2925"/>
        <v>9.6492000000000004</v>
      </c>
      <c r="MD268" s="932">
        <f t="shared" si="2925"/>
        <v>4.6543000000000001</v>
      </c>
      <c r="ME268" s="327">
        <f t="shared" si="2925"/>
        <v>0</v>
      </c>
      <c r="MF268" s="327">
        <f t="shared" si="2925"/>
        <v>0</v>
      </c>
      <c r="MG268" s="327">
        <f t="shared" si="2925"/>
        <v>0</v>
      </c>
      <c r="MH268" s="327">
        <f t="shared" si="2925"/>
        <v>0</v>
      </c>
      <c r="MI268" s="327">
        <f t="shared" si="2925"/>
        <v>0</v>
      </c>
      <c r="MJ268" s="327">
        <f t="shared" si="2925"/>
        <v>0</v>
      </c>
      <c r="MK268" s="327">
        <f t="shared" si="2925"/>
        <v>0</v>
      </c>
      <c r="ML268" s="327">
        <f t="shared" si="2925"/>
        <v>0</v>
      </c>
      <c r="MM268" s="327">
        <f t="shared" si="2925"/>
        <v>0</v>
      </c>
      <c r="MN268" s="327">
        <f t="shared" ref="MN268:MP268" si="2926">SUM(KN268/$DO$28)</f>
        <v>0</v>
      </c>
      <c r="MO268" s="327">
        <f t="shared" si="2926"/>
        <v>0</v>
      </c>
      <c r="MP268" s="327">
        <f t="shared" si="2926"/>
        <v>0</v>
      </c>
      <c r="MQ268" s="327">
        <f>SUM(KQ268/$DO$28)</f>
        <v>0</v>
      </c>
    </row>
    <row r="269" spans="1:355" s="317" customFormat="1" ht="3.75" customHeight="1" collapsed="1" thickTop="1" thickBot="1" x14ac:dyDescent="0.3">
      <c r="A269" s="382"/>
      <c r="B269" s="319"/>
      <c r="C269" s="319"/>
      <c r="D269" s="319"/>
      <c r="E269" s="319"/>
      <c r="F269" s="319"/>
      <c r="G269" s="319"/>
      <c r="H269" s="319"/>
      <c r="I269" s="319"/>
      <c r="J269" s="319"/>
      <c r="K269" s="319"/>
      <c r="L269" s="319"/>
      <c r="M269" s="617"/>
      <c r="N269" s="618"/>
      <c r="O269" s="1534"/>
      <c r="P269" s="319"/>
      <c r="Q269" s="617"/>
      <c r="R269" s="618"/>
      <c r="S269" s="1534"/>
      <c r="T269" s="319"/>
      <c r="U269" s="617"/>
      <c r="V269" s="618"/>
      <c r="W269" s="1534"/>
      <c r="X269" s="319"/>
      <c r="Y269" s="617"/>
      <c r="Z269" s="618"/>
      <c r="AA269" s="1534"/>
      <c r="AB269" s="319"/>
      <c r="AC269" s="617"/>
      <c r="AD269" s="618"/>
      <c r="AE269" s="1534"/>
      <c r="AF269" s="319"/>
      <c r="AG269" s="617"/>
      <c r="AH269" s="618"/>
      <c r="AI269" s="1534"/>
      <c r="AJ269" s="319"/>
      <c r="AK269" s="617"/>
      <c r="AL269" s="618"/>
      <c r="AM269" s="1534"/>
      <c r="AN269" s="319"/>
      <c r="AO269" s="617"/>
      <c r="AP269" s="618"/>
      <c r="AQ269" s="1534"/>
      <c r="AR269" s="319"/>
      <c r="AS269" s="617"/>
      <c r="AT269" s="618"/>
      <c r="AU269" s="1534"/>
      <c r="AV269" s="319"/>
      <c r="AW269" s="617"/>
      <c r="AX269" s="618"/>
      <c r="AY269" s="1534"/>
      <c r="AZ269" s="319"/>
      <c r="BA269" s="617"/>
      <c r="BB269" s="319"/>
      <c r="BC269" s="649"/>
      <c r="BD269" s="319"/>
      <c r="BE269" s="617"/>
      <c r="BF269" s="319"/>
      <c r="BG269" s="319"/>
      <c r="BH269" s="319"/>
      <c r="BI269" s="319"/>
      <c r="BJ269" s="319"/>
      <c r="BK269" s="649"/>
      <c r="BL269" s="1600"/>
      <c r="BM269" s="1600"/>
      <c r="BN269" s="1600"/>
      <c r="BO269" s="1600"/>
      <c r="BP269" s="1600"/>
      <c r="BQ269" s="1484"/>
      <c r="BR269" s="323"/>
      <c r="BS269" s="697"/>
      <c r="BT269" s="686"/>
      <c r="BU269" s="1149"/>
      <c r="BV269" s="1149"/>
      <c r="BW269" s="686"/>
      <c r="BX269" s="686"/>
      <c r="BY269" s="686"/>
      <c r="BZ269" s="686"/>
      <c r="CA269" s="686"/>
      <c r="CB269" s="686"/>
      <c r="CC269" s="686"/>
      <c r="CD269" s="686"/>
      <c r="CE269" s="686"/>
      <c r="CF269" s="686"/>
      <c r="CG269" s="686"/>
      <c r="CH269" s="686"/>
      <c r="CI269" s="686"/>
      <c r="CJ269" s="686"/>
      <c r="CK269" s="686"/>
      <c r="CL269" s="686"/>
      <c r="CM269" s="686"/>
      <c r="CN269" s="686"/>
      <c r="CO269" s="686"/>
      <c r="CP269" s="686"/>
      <c r="CQ269" s="686"/>
      <c r="CR269" s="686"/>
      <c r="CS269" s="686"/>
      <c r="CT269" s="686"/>
      <c r="CU269" s="686"/>
      <c r="CV269" s="686"/>
      <c r="CW269" s="686"/>
      <c r="CX269" s="686"/>
      <c r="CY269" s="686"/>
      <c r="CZ269" s="686"/>
      <c r="DA269" s="686"/>
      <c r="DB269" s="686"/>
      <c r="DC269" s="686"/>
      <c r="DD269" s="686"/>
      <c r="DE269" s="686"/>
      <c r="DF269" s="686"/>
      <c r="DG269" s="686"/>
      <c r="DH269" s="686"/>
      <c r="DI269" s="686"/>
      <c r="DJ269" s="686"/>
      <c r="DK269" s="686"/>
      <c r="DL269" s="686"/>
      <c r="DM269" s="686"/>
      <c r="DN269" s="933"/>
      <c r="DT269" s="218"/>
      <c r="EM269" s="900"/>
      <c r="EN269" s="900"/>
      <c r="EO269" s="900"/>
      <c r="EP269" s="900"/>
      <c r="EQ269" s="900"/>
      <c r="ER269" s="900"/>
      <c r="ES269" s="900"/>
      <c r="ET269" s="900"/>
      <c r="EU269" s="900"/>
      <c r="EV269" s="900"/>
      <c r="EW269" s="900"/>
      <c r="EX269" s="900"/>
      <c r="EY269" s="900"/>
      <c r="EZ269" s="1347"/>
      <c r="FA269" s="686"/>
      <c r="FB269" s="686"/>
      <c r="FC269" s="686"/>
      <c r="FD269" s="686"/>
      <c r="FE269" s="686"/>
      <c r="FF269" s="686"/>
      <c r="FG269" s="686"/>
      <c r="FH269" s="686"/>
      <c r="FI269" s="686"/>
      <c r="FJ269" s="686"/>
      <c r="FK269" s="686"/>
      <c r="FL269" s="686"/>
      <c r="FM269" s="686"/>
      <c r="FN269" s="686"/>
      <c r="FO269" s="686"/>
      <c r="FP269" s="686"/>
      <c r="FQ269" s="686"/>
      <c r="FR269" s="686"/>
      <c r="FS269" s="686"/>
      <c r="FT269" s="686"/>
      <c r="FU269" s="686"/>
      <c r="FV269" s="686"/>
      <c r="FW269" s="686"/>
      <c r="FX269" s="686"/>
      <c r="FY269" s="686"/>
      <c r="FZ269" s="686"/>
      <c r="GA269" s="686"/>
      <c r="GB269" s="686"/>
      <c r="GC269" s="686"/>
      <c r="GD269" s="686"/>
      <c r="GE269" s="686"/>
      <c r="GF269" s="686"/>
      <c r="GG269" s="686"/>
      <c r="GH269" s="686"/>
      <c r="GI269" s="686"/>
      <c r="GJ269" s="686"/>
      <c r="GK269" s="686"/>
      <c r="GL269" s="686"/>
      <c r="GM269" s="686"/>
      <c r="GN269" s="686"/>
      <c r="GO269" s="686"/>
      <c r="GP269" s="686"/>
      <c r="GQ269" s="686"/>
      <c r="GR269" s="900"/>
      <c r="GS269" s="900"/>
      <c r="GT269" s="900"/>
      <c r="GU269" s="900"/>
      <c r="GV269" s="900"/>
      <c r="GW269" s="900"/>
      <c r="GX269" s="900"/>
      <c r="GY269" s="900"/>
      <c r="GZ269" s="1375"/>
      <c r="HA269" s="686"/>
      <c r="HB269" s="686"/>
      <c r="HC269" s="686"/>
      <c r="HD269" s="686"/>
      <c r="HE269" s="686"/>
      <c r="HF269" s="686"/>
      <c r="HG269" s="686"/>
      <c r="HH269" s="686"/>
      <c r="HI269" s="686"/>
      <c r="HJ269" s="686"/>
      <c r="HK269" s="686"/>
      <c r="HL269" s="686"/>
      <c r="HM269" s="686"/>
      <c r="HN269" s="686"/>
      <c r="HO269" s="686"/>
      <c r="HP269" s="686"/>
      <c r="HQ269" s="686"/>
      <c r="HR269" s="686"/>
      <c r="HS269" s="686"/>
      <c r="HT269" s="686"/>
      <c r="HU269" s="686"/>
      <c r="HV269" s="686"/>
      <c r="HW269" s="686"/>
      <c r="HX269" s="686"/>
      <c r="HY269" s="686"/>
      <c r="HZ269" s="686"/>
      <c r="IA269" s="686"/>
      <c r="IB269" s="686"/>
      <c r="IC269" s="686"/>
      <c r="ID269" s="686"/>
      <c r="IE269" s="686"/>
      <c r="IF269" s="686"/>
      <c r="IG269" s="686"/>
      <c r="IH269" s="686"/>
      <c r="II269" s="686"/>
      <c r="IJ269" s="686"/>
      <c r="IK269" s="686"/>
      <c r="IL269" s="686"/>
      <c r="IM269" s="686"/>
      <c r="IN269" s="686"/>
      <c r="IO269" s="686"/>
      <c r="IP269" s="686"/>
      <c r="IQ269" s="686"/>
      <c r="IR269" s="900"/>
      <c r="IS269" s="900"/>
      <c r="IT269" s="900"/>
      <c r="IU269" s="900"/>
      <c r="IV269" s="900"/>
      <c r="IW269" s="900"/>
      <c r="IX269" s="900"/>
      <c r="IY269" s="900"/>
      <c r="IZ269" s="1363"/>
      <c r="JA269" s="686"/>
      <c r="JB269" s="686"/>
      <c r="JC269" s="686"/>
      <c r="JD269" s="686"/>
      <c r="JE269" s="686"/>
      <c r="JF269" s="686"/>
      <c r="JG269" s="686"/>
      <c r="JH269" s="686"/>
      <c r="JI269" s="686"/>
      <c r="JJ269" s="686"/>
      <c r="JK269" s="686"/>
      <c r="JL269" s="686"/>
      <c r="JM269" s="686"/>
      <c r="JN269" s="686"/>
      <c r="JO269" s="686"/>
      <c r="JP269" s="686"/>
      <c r="JQ269" s="686"/>
      <c r="JR269" s="686"/>
      <c r="JS269" s="686"/>
      <c r="JT269" s="686"/>
      <c r="JU269" s="686"/>
      <c r="JV269" s="686"/>
      <c r="JW269" s="686"/>
      <c r="JX269" s="686"/>
      <c r="JY269" s="686"/>
      <c r="JZ269" s="686"/>
      <c r="KA269" s="686"/>
      <c r="KB269" s="686"/>
      <c r="KC269" s="686"/>
      <c r="KD269" s="686"/>
      <c r="KE269" s="686"/>
      <c r="KF269" s="686"/>
      <c r="KG269" s="686"/>
      <c r="KH269" s="686"/>
      <c r="KI269" s="686"/>
      <c r="KJ269" s="686"/>
      <c r="KK269" s="686"/>
      <c r="KL269" s="686"/>
      <c r="KM269" s="686"/>
      <c r="KN269" s="686"/>
      <c r="KO269" s="686"/>
      <c r="KP269" s="686"/>
      <c r="KQ269" s="686"/>
      <c r="KR269" s="900"/>
      <c r="KS269" s="900"/>
      <c r="KT269" s="900"/>
      <c r="KU269" s="900"/>
      <c r="KV269" s="900"/>
      <c r="KW269" s="900"/>
      <c r="KX269" s="900"/>
      <c r="KY269" s="900"/>
      <c r="KZ269" s="1363"/>
      <c r="LA269" s="686"/>
      <c r="LB269" s="686"/>
      <c r="LC269" s="686"/>
      <c r="LD269" s="686"/>
      <c r="LE269" s="686"/>
      <c r="LF269" s="686"/>
      <c r="LG269" s="686"/>
      <c r="LH269" s="686"/>
      <c r="LI269" s="686"/>
      <c r="LJ269" s="686"/>
      <c r="LK269" s="686"/>
      <c r="LL269" s="686"/>
      <c r="LM269" s="686"/>
      <c r="LN269" s="686"/>
      <c r="LO269" s="686"/>
      <c r="LP269" s="686"/>
      <c r="LQ269" s="686"/>
      <c r="LR269" s="686"/>
      <c r="LS269" s="686"/>
      <c r="LT269" s="686"/>
      <c r="LU269" s="686"/>
      <c r="LV269" s="686"/>
      <c r="LW269" s="686"/>
      <c r="LX269" s="686"/>
      <c r="LY269" s="686"/>
      <c r="LZ269" s="686"/>
      <c r="MA269" s="686"/>
      <c r="MB269" s="686"/>
      <c r="MC269" s="686"/>
      <c r="MD269" s="686"/>
      <c r="ME269" s="686"/>
      <c r="MF269" s="686"/>
      <c r="MG269" s="686"/>
      <c r="MH269" s="686"/>
      <c r="MI269" s="686"/>
      <c r="MJ269" s="686"/>
      <c r="MK269" s="686"/>
      <c r="ML269" s="686"/>
      <c r="MM269" s="686"/>
      <c r="MN269" s="686"/>
      <c r="MO269" s="686"/>
      <c r="MP269" s="686"/>
      <c r="MQ269" s="686"/>
    </row>
    <row r="270" spans="1:355" s="317" customFormat="1" ht="11.25" customHeight="1" thickTop="1" thickBot="1" x14ac:dyDescent="0.25">
      <c r="A270" s="384">
        <v>12</v>
      </c>
      <c r="B270" s="1906" t="s">
        <v>21</v>
      </c>
      <c r="C270" s="1907"/>
      <c r="D270" s="776">
        <v>10</v>
      </c>
      <c r="E270" s="661">
        <v>25</v>
      </c>
      <c r="F270" s="319"/>
      <c r="G270" s="1906" t="s">
        <v>21</v>
      </c>
      <c r="H270" s="1907"/>
      <c r="I270" s="776">
        <v>10</v>
      </c>
      <c r="J270" s="646">
        <v>1</v>
      </c>
      <c r="K270" s="319"/>
      <c r="L270" s="1940" t="s">
        <v>2512</v>
      </c>
      <c r="M270" s="1941"/>
      <c r="N270" s="1942"/>
      <c r="O270" s="1536">
        <f>SUM($BH$6,$N271)</f>
        <v>5.4382483487450459</v>
      </c>
      <c r="P270" s="647">
        <v>60000</v>
      </c>
      <c r="Q270" s="623" t="s">
        <v>825</v>
      </c>
      <c r="R270" s="777">
        <f>(P270/64.55337)</f>
        <v>929.46348114745979</v>
      </c>
      <c r="S270" s="1536">
        <f>SUM($O270,$R271)</f>
        <v>5.4382483487450459</v>
      </c>
      <c r="T270" s="1849" t="str">
        <f>IF($BN$5="ON","70F                21c",IF($BN$5="OFF","70F                21c"))</f>
        <v>70F                21c</v>
      </c>
      <c r="U270" s="1850"/>
      <c r="V270" s="1851"/>
      <c r="W270" s="1536">
        <f>SUM($S270,$V271)</f>
        <v>83.752585866130119</v>
      </c>
      <c r="X270" s="1849" t="str">
        <f>IF($BN$5="ON","60F                16c",IF($BN$5="OFF","60F                16c"))</f>
        <v>60F                16c</v>
      </c>
      <c r="Y270" s="1850"/>
      <c r="Z270" s="1851"/>
      <c r="AA270" s="1536">
        <f>SUM($W270,$Z271)</f>
        <v>133.65443370113201</v>
      </c>
      <c r="AB270" s="1849" t="str">
        <f>IF($BN$5="ON","45%                30%",IF($BN$5="OFF","45%                30%"))</f>
        <v>45%                30%</v>
      </c>
      <c r="AC270" s="1850"/>
      <c r="AD270" s="1851"/>
      <c r="AE270" s="1536">
        <f>SUM($AA270,$AD271)</f>
        <v>216.64884374285617</v>
      </c>
      <c r="AF270" s="1939" t="s">
        <v>1360</v>
      </c>
      <c r="AG270" s="1850"/>
      <c r="AH270" s="1851"/>
      <c r="AI270" s="1536">
        <f>SUM($AE270,$AH271)</f>
        <v>216.64884374285617</v>
      </c>
      <c r="AJ270" s="1939" t="s">
        <v>19</v>
      </c>
      <c r="AK270" s="1850"/>
      <c r="AL270" s="1851"/>
      <c r="AM270" s="1536">
        <f>SUM($AI270,$AL271)</f>
        <v>216.64884374285617</v>
      </c>
      <c r="AN270" s="1939" t="s">
        <v>981</v>
      </c>
      <c r="AO270" s="1850"/>
      <c r="AP270" s="1851"/>
      <c r="AQ270" s="1536">
        <f>SUM($AM270,$AP271)</f>
        <v>216.64884374285617</v>
      </c>
      <c r="AR270" s="1849" t="str">
        <f>IF($BN$5="ON","66F                19c",IF($BN$5="OFF","66F                19c"))</f>
        <v>66F                19c</v>
      </c>
      <c r="AS270" s="1850"/>
      <c r="AT270" s="1851"/>
      <c r="AU270" s="1536">
        <f>SUM($AQ270,$AT271)</f>
        <v>216.64884374285617</v>
      </c>
      <c r="AV270" s="1849" t="str">
        <f>IF($BN$5="ON","450 PPM co2",IF($BN$5="OFF","450 PPM co2"))</f>
        <v>450 PPM co2</v>
      </c>
      <c r="AW270" s="1850"/>
      <c r="AX270" s="1851"/>
      <c r="AY270" s="1536">
        <f>SUM($AU270,$AX271,$AX272)</f>
        <v>381.3225250429698</v>
      </c>
      <c r="AZ270" s="745">
        <f>EJ$331</f>
        <v>0.6</v>
      </c>
      <c r="BA270" s="728">
        <f>(E270*AZ270)*(J270)</f>
        <v>15</v>
      </c>
      <c r="BB270" s="729">
        <f>IF($BI$6="ON",$BR285,IF($BI$6="OFF",$BS285))</f>
        <v>35.984147952443855</v>
      </c>
      <c r="BC270" s="894">
        <f>SUM($AY270,$BB270,$BB271,$BB272)</f>
        <v>417.30667299541363</v>
      </c>
      <c r="BD270" s="1937">
        <v>5.5</v>
      </c>
      <c r="BE270" s="1938"/>
      <c r="BF270" s="319"/>
      <c r="BG270" s="623">
        <v>1.4</v>
      </c>
      <c r="BH270" s="623">
        <v>2</v>
      </c>
      <c r="BI270" s="1014" t="str">
        <f>BG270*500&amp;"-"&amp;BH270*500</f>
        <v>700-1000</v>
      </c>
      <c r="BJ270" s="1014" t="str">
        <f>BG270*640&amp;"-"&amp;BH270*640</f>
        <v>896-1280</v>
      </c>
      <c r="BK270" s="1014" t="str">
        <f>BG270*700&amp;"-"&amp;BH270*700</f>
        <v>980-1400</v>
      </c>
      <c r="BL270" s="1591">
        <v>0</v>
      </c>
      <c r="BM270" s="1591">
        <v>1</v>
      </c>
      <c r="BN270" s="1591">
        <v>2</v>
      </c>
      <c r="BO270" s="1592">
        <v>0.6</v>
      </c>
      <c r="BP270" s="1599">
        <v>1</v>
      </c>
      <c r="BQ270" s="1484"/>
      <c r="BR270" s="921">
        <f>SUM($BR274:$BR288)</f>
        <v>417.30667299541369</v>
      </c>
      <c r="BS270" s="1293">
        <f>SUM($CK270:$DM270)</f>
        <v>329.12449138674134</v>
      </c>
      <c r="BT270" s="1288">
        <f>SUM($CK270:$DM270)/500</f>
        <v>0.65824898277348265</v>
      </c>
      <c r="BU270" s="1150" t="str">
        <f>$B270</f>
        <v>Ripen</v>
      </c>
      <c r="BV270" s="1152">
        <f>SUM(CK270:DM270)</f>
        <v>329.12449138674134</v>
      </c>
      <c r="BW270" s="1247">
        <f t="shared" ref="BW270:CD270" si="2927">SUM(HA274:HA288)*1000</f>
        <v>10.202883557729184</v>
      </c>
      <c r="BX270" s="1247">
        <f t="shared" si="2927"/>
        <v>30.860188221251587</v>
      </c>
      <c r="BY270" s="1247">
        <f t="shared" si="2927"/>
        <v>0</v>
      </c>
      <c r="BZ270" s="1247">
        <f t="shared" si="2927"/>
        <v>61.773215907430263</v>
      </c>
      <c r="CA270" s="1247">
        <f t="shared" si="2927"/>
        <v>0</v>
      </c>
      <c r="CB270" s="1247">
        <f t="shared" si="2927"/>
        <v>122.54853615066148</v>
      </c>
      <c r="CC270" s="1247">
        <f t="shared" si="2927"/>
        <v>0</v>
      </c>
      <c r="CD270" s="1247">
        <f t="shared" si="2927"/>
        <v>0</v>
      </c>
      <c r="CE270" s="1247">
        <f t="shared" ref="CE270:CJ270" si="2928">SUM(HI274:HI288)*1000</f>
        <v>0</v>
      </c>
      <c r="CF270" s="1247">
        <f t="shared" si="2928"/>
        <v>0</v>
      </c>
      <c r="CG270" s="1247">
        <f t="shared" si="2928"/>
        <v>0.26417437252311754</v>
      </c>
      <c r="CH270" s="1247">
        <f t="shared" si="2928"/>
        <v>0</v>
      </c>
      <c r="CI270" s="1247">
        <f t="shared" si="2928"/>
        <v>0</v>
      </c>
      <c r="CJ270" s="1247">
        <f t="shared" si="2928"/>
        <v>0</v>
      </c>
      <c r="CK270" s="1202">
        <f>SUM(HO274:HO288)*1000+SUM(HA274:HA288)*1000+SUM(HB274:HB288)*1000+SUM(HC274:HC288)*1000</f>
        <v>41.06307177898077</v>
      </c>
      <c r="CL270" s="1202">
        <f>SUM(HP274:HP288)*1000+SUM(HD274:HD288)*1000+SUM(HE274:HE288)*1000</f>
        <v>61.773215907430263</v>
      </c>
      <c r="CM270" s="1202">
        <f>SUM(HQ274:HQ288)*1000+SUM(HF274:HF288)*1000</f>
        <v>122.54853615066148</v>
      </c>
      <c r="CN270" s="1202">
        <f>SUM(HR274:HR289)*1000+SUM(HG274:HG289)*1000+SUM(HH274:HH289)*1000</f>
        <v>30.84807077568685</v>
      </c>
      <c r="CO270" s="1202">
        <f>SUM(HS274:HS288)*1000+SUM(HI274:HI288)*1000+SUM(HJ274:HJ288)*1000</f>
        <v>24.780007294315144</v>
      </c>
      <c r="CP270" s="1202">
        <f>SUM(HT274:HT289)*1000+SUM(HK274:HK289)*1000+SUM(HL274:HL289)*1000</f>
        <v>31.380276716168932</v>
      </c>
      <c r="CQ270" s="1202">
        <f>SUM(HU274:HU288)*1000+SUM(HM274:HM288)*1000+SUM(HN274:HN288)*1000</f>
        <v>0</v>
      </c>
      <c r="CR270" s="1202">
        <f t="shared" ref="CR270:DF270" si="2929">SUM(HV274:HV288)*1000</f>
        <v>2.4448171098806564E-3</v>
      </c>
      <c r="CS270" s="1202">
        <f t="shared" si="2929"/>
        <v>0.687061176269394</v>
      </c>
      <c r="CT270" s="1202">
        <f t="shared" si="2929"/>
        <v>0.45578686290352133</v>
      </c>
      <c r="CU270" s="1202">
        <f t="shared" si="2929"/>
        <v>4.9685105462185597E-3</v>
      </c>
      <c r="CV270" s="1202">
        <f t="shared" si="2929"/>
        <v>0.1922031658723774</v>
      </c>
      <c r="CW270" s="1202">
        <f t="shared" si="2929"/>
        <v>8.4552881167230032E-2</v>
      </c>
      <c r="CX270" s="1202">
        <f t="shared" si="2929"/>
        <v>0.10964667244860388</v>
      </c>
      <c r="CY270" s="1202">
        <f t="shared" si="2929"/>
        <v>13.964978928171456</v>
      </c>
      <c r="CZ270" s="1202">
        <f t="shared" si="2929"/>
        <v>1.229669749009247</v>
      </c>
      <c r="DA270" s="1202">
        <f t="shared" si="2929"/>
        <v>0</v>
      </c>
      <c r="DB270" s="1202">
        <f t="shared" si="2929"/>
        <v>0</v>
      </c>
      <c r="DC270" s="1202">
        <f t="shared" si="2929"/>
        <v>0</v>
      </c>
      <c r="DD270" s="1202">
        <f t="shared" si="2929"/>
        <v>0</v>
      </c>
      <c r="DE270" s="1202">
        <f t="shared" si="2929"/>
        <v>0</v>
      </c>
      <c r="DF270" s="1202">
        <f t="shared" si="2929"/>
        <v>0</v>
      </c>
      <c r="DG270" s="1202">
        <f>SUM(IK274:IK288)*1000</f>
        <v>0</v>
      </c>
      <c r="DH270" s="1202">
        <f>SUM(IL274:IL288)*1000</f>
        <v>0</v>
      </c>
      <c r="DI270" s="1202">
        <f>SUM(IM274:IM288)*1000</f>
        <v>0</v>
      </c>
      <c r="DJ270" s="1202">
        <f t="shared" ref="DJ270:DL270" si="2930">SUM(IN274:IN288)*1000</f>
        <v>0</v>
      </c>
      <c r="DK270" s="1202">
        <f t="shared" si="2930"/>
        <v>0</v>
      </c>
      <c r="DL270" s="1202">
        <f t="shared" si="2930"/>
        <v>0</v>
      </c>
      <c r="DM270" s="1202">
        <f t="shared" ref="DM270" si="2931">SUM(IQ274:IQ288)*1000</f>
        <v>0</v>
      </c>
      <c r="DN270" s="933"/>
      <c r="DT270" s="894"/>
      <c r="EM270" s="618"/>
      <c r="EN270" s="618"/>
      <c r="EO270" s="618"/>
      <c r="EP270" s="618"/>
      <c r="EQ270" s="618"/>
      <c r="ER270" s="618"/>
      <c r="ES270" s="618"/>
      <c r="ET270" s="618"/>
      <c r="EU270" s="618"/>
      <c r="EV270" s="618"/>
      <c r="EW270" s="618"/>
      <c r="EX270" s="618"/>
      <c r="EY270" s="618"/>
      <c r="EZ270" s="1347"/>
      <c r="FA270" s="1223" t="s">
        <v>1872</v>
      </c>
      <c r="FB270" s="908"/>
      <c r="FC270" s="757"/>
      <c r="FD270" s="938"/>
      <c r="FE270" s="938"/>
      <c r="FF270" s="1080"/>
      <c r="FG270" s="319"/>
      <c r="FH270" s="319"/>
      <c r="FI270" s="319"/>
      <c r="FJ270" s="319"/>
      <c r="FK270" s="319"/>
      <c r="FL270" s="319"/>
      <c r="FM270" s="319"/>
      <c r="FN270" s="319"/>
      <c r="FO270" s="1841" t="s">
        <v>1873</v>
      </c>
      <c r="FP270" s="1842"/>
      <c r="FQ270" s="1842"/>
      <c r="FR270" s="1842"/>
      <c r="FS270" s="1842"/>
      <c r="FT270" s="1842"/>
      <c r="FU270" s="1842"/>
      <c r="FV270" s="319"/>
      <c r="FW270" s="319"/>
      <c r="FX270" s="319"/>
      <c r="FY270" s="319"/>
      <c r="FZ270" s="319"/>
      <c r="GA270" s="319"/>
      <c r="GB270" s="319"/>
      <c r="GC270" s="319"/>
      <c r="GD270" s="319"/>
      <c r="GE270" s="319"/>
      <c r="GF270" s="319"/>
      <c r="GG270" s="319"/>
      <c r="GH270" s="319"/>
      <c r="GI270" s="319"/>
      <c r="GJ270" s="319"/>
      <c r="GK270" s="319"/>
      <c r="GL270" s="319"/>
      <c r="GM270" s="319"/>
      <c r="GN270" s="319"/>
      <c r="GO270" s="319"/>
      <c r="GP270" s="319"/>
      <c r="GQ270" s="319"/>
      <c r="GR270" s="618"/>
      <c r="GS270" s="618"/>
      <c r="GT270" s="618"/>
      <c r="GU270" s="618"/>
      <c r="GV270" s="618"/>
      <c r="GW270" s="618"/>
      <c r="GX270" s="618"/>
      <c r="GY270" s="618"/>
      <c r="GZ270" s="1362"/>
      <c r="HA270" s="159" t="s">
        <v>1876</v>
      </c>
      <c r="HB270" s="159"/>
      <c r="HC270" s="159"/>
      <c r="HD270" s="159"/>
      <c r="HE270" s="159"/>
      <c r="HF270" s="159"/>
      <c r="HG270" s="159"/>
      <c r="HH270" s="159"/>
      <c r="HI270" s="756"/>
      <c r="HJ270" s="756"/>
      <c r="HK270" s="756"/>
      <c r="HL270" s="756"/>
      <c r="HM270" s="1213"/>
      <c r="HN270" s="1228">
        <f>SUM(HO270:IQ270)</f>
        <v>329.12449138674134</v>
      </c>
      <c r="HO270" s="1214">
        <f>SUM(HO274:HO288)*1000+SUM(HA274:HA288)*1000+SUM(HB274:HB288)*1000+SUM(HC274:HC288)*1000</f>
        <v>41.06307177898077</v>
      </c>
      <c r="HP270" s="1214">
        <f>SUM(HP274:HP288)*1000+SUM(HD274:HD288)*1000+SUM(HE274:HE288)*1000</f>
        <v>61.773215907430263</v>
      </c>
      <c r="HQ270" s="1214">
        <f>SUM(HQ274:HQ288)*1000+SUM(HF274:HF288)*1000</f>
        <v>122.54853615066148</v>
      </c>
      <c r="HR270" s="1214">
        <f>SUM(HR274:HR289)*1000+SUM(HG274:HG289)*1000+SUM(HH274:HH289)*1000</f>
        <v>30.84807077568685</v>
      </c>
      <c r="HS270" s="1214">
        <f>SUM(HS274:HS288)*1000+SUM(HI274:HI288)*1000+SUM(HJ274:HJ288)*1000</f>
        <v>24.780007294315144</v>
      </c>
      <c r="HT270" s="1214">
        <f>SUM(HT274:HT289)*1000+SUM(HK274:HK289)*1000+SUM(HL274:HL289)*1000</f>
        <v>31.380276716168932</v>
      </c>
      <c r="HU270" s="1214">
        <f>SUM(HU274:HU288)*1000+SUM(HM274:HM288)*1000+SUM(HN274:HN288)*1000</f>
        <v>0</v>
      </c>
      <c r="HV270" s="1214">
        <f t="shared" ref="HV270:IQ270" si="2932">SUM(HV274:HV288)*1000</f>
        <v>2.4448171098806564E-3</v>
      </c>
      <c r="HW270" s="1214">
        <f t="shared" si="2932"/>
        <v>0.687061176269394</v>
      </c>
      <c r="HX270" s="1214">
        <f t="shared" si="2932"/>
        <v>0.45578686290352133</v>
      </c>
      <c r="HY270" s="1214">
        <f t="shared" si="2932"/>
        <v>4.9685105462185597E-3</v>
      </c>
      <c r="HZ270" s="1214">
        <f t="shared" si="2932"/>
        <v>0.1922031658723774</v>
      </c>
      <c r="IA270" s="1214">
        <f t="shared" si="2932"/>
        <v>8.4552881167230032E-2</v>
      </c>
      <c r="IB270" s="1214">
        <f t="shared" si="2932"/>
        <v>0.10964667244860388</v>
      </c>
      <c r="IC270" s="1214">
        <f t="shared" si="2932"/>
        <v>13.964978928171456</v>
      </c>
      <c r="ID270" s="1214">
        <f t="shared" si="2932"/>
        <v>1.229669749009247</v>
      </c>
      <c r="IE270" s="1214">
        <f t="shared" si="2932"/>
        <v>0</v>
      </c>
      <c r="IF270" s="1214">
        <f t="shared" si="2932"/>
        <v>0</v>
      </c>
      <c r="IG270" s="1214">
        <f t="shared" si="2932"/>
        <v>0</v>
      </c>
      <c r="IH270" s="1214">
        <f t="shared" si="2932"/>
        <v>0</v>
      </c>
      <c r="II270" s="1214">
        <f t="shared" si="2932"/>
        <v>0</v>
      </c>
      <c r="IJ270" s="1214">
        <f t="shared" ref="IJ270" si="2933">SUM(IJ274:IJ288)*1000</f>
        <v>0</v>
      </c>
      <c r="IK270" s="1214">
        <f t="shared" si="2932"/>
        <v>0</v>
      </c>
      <c r="IL270" s="1214">
        <f t="shared" si="2932"/>
        <v>0</v>
      </c>
      <c r="IM270" s="1214">
        <f t="shared" si="2932"/>
        <v>0</v>
      </c>
      <c r="IN270" s="1214">
        <f t="shared" ref="IN270:IP270" si="2934">SUM(IN274:IN288)*1000</f>
        <v>0</v>
      </c>
      <c r="IO270" s="1214">
        <f t="shared" si="2934"/>
        <v>0</v>
      </c>
      <c r="IP270" s="1214">
        <f t="shared" si="2934"/>
        <v>0</v>
      </c>
      <c r="IQ270" s="1214">
        <f t="shared" si="2932"/>
        <v>0</v>
      </c>
      <c r="IR270" s="618"/>
      <c r="IS270" s="618"/>
      <c r="IT270" s="618"/>
      <c r="IU270" s="618"/>
      <c r="IV270" s="618"/>
      <c r="IW270" s="618"/>
      <c r="IX270" s="618"/>
      <c r="IY270" s="618"/>
      <c r="IZ270" s="1361"/>
      <c r="JA270" s="539" t="s">
        <v>1877</v>
      </c>
      <c r="JB270" s="319"/>
      <c r="JC270" s="319"/>
      <c r="JD270" s="319"/>
      <c r="JE270" s="319"/>
      <c r="JF270" s="319"/>
      <c r="JG270" s="319"/>
      <c r="JH270" s="319"/>
      <c r="JI270" s="319"/>
      <c r="JJ270" s="319"/>
      <c r="JK270" s="319"/>
      <c r="JL270" s="319"/>
      <c r="JM270" s="319"/>
      <c r="JN270" s="319"/>
      <c r="JO270" s="319"/>
      <c r="JP270" s="319"/>
      <c r="JQ270" s="319"/>
      <c r="JR270" s="319"/>
      <c r="JS270" s="319"/>
      <c r="JT270" s="319"/>
      <c r="JU270" s="319"/>
      <c r="JV270" s="319"/>
      <c r="JW270" s="319"/>
      <c r="JX270" s="319"/>
      <c r="JY270" s="319"/>
      <c r="JZ270" s="319"/>
      <c r="KA270" s="319"/>
      <c r="KB270" s="319"/>
      <c r="KC270" s="319"/>
      <c r="KD270" s="319"/>
      <c r="KE270" s="319"/>
      <c r="KF270" s="319"/>
      <c r="KG270" s="319"/>
      <c r="KH270" s="319"/>
      <c r="KI270" s="319"/>
      <c r="KJ270" s="319"/>
      <c r="KK270" s="319"/>
      <c r="KL270" s="319"/>
      <c r="KM270" s="319"/>
      <c r="KN270" s="319"/>
      <c r="KO270" s="319"/>
      <c r="KP270" s="319"/>
      <c r="KQ270" s="319"/>
      <c r="KR270" s="618"/>
      <c r="KS270" s="618"/>
      <c r="KT270" s="618"/>
      <c r="KU270" s="618"/>
      <c r="KV270" s="618"/>
      <c r="KW270" s="618"/>
      <c r="KX270" s="618"/>
      <c r="KY270" s="618"/>
      <c r="KZ270" s="1361"/>
      <c r="LA270" s="539" t="s">
        <v>1878</v>
      </c>
      <c r="LB270" s="319"/>
      <c r="LC270" s="319"/>
      <c r="LD270" s="319"/>
      <c r="LE270" s="319"/>
      <c r="LF270" s="319"/>
      <c r="LG270" s="319"/>
      <c r="LH270" s="319"/>
      <c r="LI270" s="319"/>
      <c r="LJ270" s="319"/>
      <c r="LK270" s="319"/>
      <c r="LL270" s="319"/>
      <c r="LM270" s="319"/>
      <c r="LN270" s="319"/>
      <c r="LO270" s="319"/>
      <c r="LP270" s="319"/>
      <c r="LQ270" s="319"/>
      <c r="LR270" s="319"/>
      <c r="LS270" s="319"/>
      <c r="LT270" s="319"/>
      <c r="LU270" s="319"/>
      <c r="LV270" s="319"/>
      <c r="LW270" s="319"/>
      <c r="LX270" s="319"/>
      <c r="LY270" s="319"/>
      <c r="LZ270" s="319"/>
      <c r="MA270" s="319"/>
      <c r="MB270" s="319"/>
      <c r="MC270" s="319"/>
      <c r="MD270" s="319"/>
      <c r="ME270" s="319"/>
      <c r="MF270" s="319"/>
      <c r="MG270" s="319"/>
      <c r="MH270" s="319"/>
      <c r="MI270" s="319"/>
      <c r="MJ270" s="319"/>
      <c r="MK270" s="319"/>
      <c r="ML270" s="319"/>
      <c r="MM270" s="319"/>
      <c r="MN270" s="319"/>
      <c r="MO270" s="319"/>
      <c r="MP270" s="319"/>
      <c r="MQ270" s="319"/>
    </row>
    <row r="271" spans="1:355" s="317" customFormat="1" ht="12.75" customHeight="1" thickTop="1" thickBot="1" x14ac:dyDescent="0.25">
      <c r="A271" s="379">
        <v>8</v>
      </c>
      <c r="B271" s="1887" t="s">
        <v>22</v>
      </c>
      <c r="C271" s="1888"/>
      <c r="D271" s="1889">
        <f>SUM(D251,D250)</f>
        <v>44334</v>
      </c>
      <c r="E271" s="1890"/>
      <c r="F271" s="319"/>
      <c r="G271" s="1887" t="s">
        <v>22</v>
      </c>
      <c r="H271" s="1888"/>
      <c r="I271" s="1889">
        <f>SUM(I251,I250)</f>
        <v>44405</v>
      </c>
      <c r="J271" s="1890"/>
      <c r="K271" s="753"/>
      <c r="L271" s="603">
        <f>EJ$320</f>
        <v>0</v>
      </c>
      <c r="M271" s="731">
        <f>(E270*L271)*(J270)</f>
        <v>0</v>
      </c>
      <c r="N271" s="729">
        <f>IF($BI$6="ON",$BR274,IF($BI$6="OFF",$BS274))</f>
        <v>0</v>
      </c>
      <c r="O271" s="1536">
        <f>$BS274</f>
        <v>0</v>
      </c>
      <c r="P271" s="671">
        <f>EJ$321</f>
        <v>0</v>
      </c>
      <c r="Q271" s="731">
        <f>(E270*P271)*(J270)</f>
        <v>0</v>
      </c>
      <c r="R271" s="729">
        <f>IF($BI$6="ON",$BR275,IF($BI$6="OFF",$BS275))</f>
        <v>0</v>
      </c>
      <c r="S271" s="1536">
        <f>$BS275</f>
        <v>0</v>
      </c>
      <c r="T271" s="672">
        <f>EJ$322</f>
        <v>1.5</v>
      </c>
      <c r="U271" s="731">
        <f>(E270*T271)*(J270)</f>
        <v>37.5</v>
      </c>
      <c r="V271" s="729">
        <f>IF($BI$6="ON",$BR276,IF($BI$6="OFF",$BS276))</f>
        <v>78.31433751738507</v>
      </c>
      <c r="W271" s="1536">
        <f>$BS276</f>
        <v>53.866166418578516</v>
      </c>
      <c r="X271" s="673">
        <f>EJ$323</f>
        <v>1.5</v>
      </c>
      <c r="Y271" s="731">
        <f>(E270*X271)*(J270)</f>
        <v>37.5</v>
      </c>
      <c r="Z271" s="729">
        <f>IF($BI$6="ON",$BR277,IF($BI$6="OFF",$BS277))</f>
        <v>49.901847835001895</v>
      </c>
      <c r="AA271" s="1536">
        <f>$BS277</f>
        <v>35.644177025001348</v>
      </c>
      <c r="AB271" s="674">
        <f>EJ$324</f>
        <v>2</v>
      </c>
      <c r="AC271" s="731">
        <f>(E270*AB271)*(J270)</f>
        <v>50</v>
      </c>
      <c r="AD271" s="729">
        <f>IF($BI$6="ON",$BR278,IF($BI$6="OFF",$BS278))</f>
        <v>82.994410041724166</v>
      </c>
      <c r="AE271" s="1536">
        <f>$BS278</f>
        <v>48.82024120101422</v>
      </c>
      <c r="AF271" s="675">
        <f>EJ$325</f>
        <v>0</v>
      </c>
      <c r="AG271" s="731">
        <f>(E270*AF271)*(J270)</f>
        <v>0</v>
      </c>
      <c r="AH271" s="729">
        <f>IF($BI$6="ON",$BR279,IF($BI$6="OFF",$BS279))</f>
        <v>0</v>
      </c>
      <c r="AI271" s="1536">
        <f>$BS279</f>
        <v>0</v>
      </c>
      <c r="AJ271" s="677">
        <f>EJ$326</f>
        <v>0</v>
      </c>
      <c r="AK271" s="731">
        <f>(E270*AJ271)*(J270)</f>
        <v>0</v>
      </c>
      <c r="AL271" s="729">
        <f>IF($BI$6="ON",$BR280,IF($BI$6="OFF",$BS280))</f>
        <v>0</v>
      </c>
      <c r="AM271" s="1536">
        <f>$BS280</f>
        <v>0</v>
      </c>
      <c r="AN271" s="676">
        <f>EJ$327</f>
        <v>0</v>
      </c>
      <c r="AO271" s="728">
        <f>(E270*AN271)*(J270)</f>
        <v>0</v>
      </c>
      <c r="AP271" s="729">
        <f>IF($BI$6="ON",$BR281,IF($BI$6="OFF",$BS281))</f>
        <v>0</v>
      </c>
      <c r="AQ271" s="1536">
        <f>$BS281</f>
        <v>0</v>
      </c>
      <c r="AR271" s="1736">
        <f>EJ$328</f>
        <v>0</v>
      </c>
      <c r="AS271" s="731">
        <f>(E270*AR271)*(J270)</f>
        <v>0</v>
      </c>
      <c r="AT271" s="729">
        <f>IF($BI$6="ON",$BR282,IF($BI$6="OFF",$BS282))</f>
        <v>0</v>
      </c>
      <c r="AU271" s="1536">
        <f>$BS282</f>
        <v>0</v>
      </c>
      <c r="AV271" s="648">
        <f>EJ$329</f>
        <v>5</v>
      </c>
      <c r="AW271" s="728">
        <f>(E270*AV271)*(J270)</f>
        <v>125</v>
      </c>
      <c r="AX271" s="729">
        <f>IF($BI$6="ON",$BR283,IF($BI$6="OFF",$BS283))</f>
        <v>164.67368130011366</v>
      </c>
      <c r="AY271" s="1536">
        <f>$BS283</f>
        <v>149.70334663646699</v>
      </c>
      <c r="AZ271" s="750">
        <f>EJ$332</f>
        <v>0.5</v>
      </c>
      <c r="BA271" s="748">
        <f>(E270*AZ271)*(J270)</f>
        <v>12.5</v>
      </c>
      <c r="BB271" s="749">
        <f>IF($BI$6="ON",$BR286,IF($BI$6="OFF",$BS286))</f>
        <v>0</v>
      </c>
      <c r="BC271" s="894"/>
      <c r="BD271" s="650">
        <v>2</v>
      </c>
      <c r="BE271" s="670">
        <f>(E270*BD271)*(J270)</f>
        <v>50</v>
      </c>
      <c r="BF271" s="319"/>
      <c r="BG271" s="699">
        <f>IF($BG$6&lt;&gt;0,BG272-$BG$6,0)</f>
        <v>0.82373684929333724</v>
      </c>
      <c r="BH271" s="1402">
        <f>IF($BH$6&lt;&gt;0,BS270-$BH$6,0)</f>
        <v>323.68624303799629</v>
      </c>
      <c r="BI271" s="700">
        <f>IF($BN$6="OFF",$BG271*500,IF($BN$6="ON",$BG271*550))</f>
        <v>411.86842464666864</v>
      </c>
      <c r="BJ271" s="701">
        <f>(BG271*640)</f>
        <v>527.19158354773583</v>
      </c>
      <c r="BK271" s="702">
        <f>(BG271*700)</f>
        <v>576.61579450533611</v>
      </c>
      <c r="BL271" s="1575">
        <f>IF(BL272&lt;&gt;0,BL272/MIN(BL272:BN272),0)</f>
        <v>1</v>
      </c>
      <c r="BM271" s="1575">
        <f>IF(BM272&lt;&gt;0,BM272/MIN(BL272:BN272),0)</f>
        <v>1.5609692307692309</v>
      </c>
      <c r="BN271" s="1575">
        <f>IF(BN272&lt;&gt;0,BN272/MIN(BL272:BN272),0)</f>
        <v>3.096911538461538</v>
      </c>
      <c r="BO271" s="1575">
        <f>IF(CN272&lt;&gt;0,CN272/CN272,0)</f>
        <v>1</v>
      </c>
      <c r="BP271" s="1576">
        <f>IF($CO272&lt;&gt;0,$CO272/$CN272,0)</f>
        <v>0.6983150183150183</v>
      </c>
      <c r="BQ271" s="1484"/>
      <c r="BR271" s="923" t="s">
        <v>670</v>
      </c>
      <c r="BS271" s="925">
        <f>IF($CN270&lt;&gt;0,$CO270/$CN270,0)</f>
        <v>0.80329196190271002</v>
      </c>
      <c r="BT271" s="924" t="s">
        <v>926</v>
      </c>
      <c r="BU271" s="1151" t="str">
        <f>$BU$11</f>
        <v>PPM        Handicaps</v>
      </c>
      <c r="BV271" s="1152">
        <f>SUM(CK271:DM271)</f>
        <v>353.90449868105645</v>
      </c>
      <c r="BW271" s="1232">
        <f t="shared" ref="BW271:CC271" si="2935">SUM(BW$310*BW270)</f>
        <v>10.202883557729184</v>
      </c>
      <c r="BX271" s="1232">
        <f t="shared" si="2935"/>
        <v>30.860188221251587</v>
      </c>
      <c r="BY271" s="1232">
        <f t="shared" si="2935"/>
        <v>0</v>
      </c>
      <c r="BZ271" s="1232">
        <f t="shared" si="2935"/>
        <v>61.773215907430263</v>
      </c>
      <c r="CA271" s="1232">
        <f t="shared" si="2935"/>
        <v>0</v>
      </c>
      <c r="CB271" s="1232">
        <f t="shared" si="2935"/>
        <v>122.54853615066148</v>
      </c>
      <c r="CC271" s="1232">
        <f t="shared" si="2935"/>
        <v>0</v>
      </c>
      <c r="CD271" s="1232">
        <f t="shared" ref="CD271" si="2936">SUM(CD$310*CD270)</f>
        <v>0</v>
      </c>
      <c r="CE271" s="1232">
        <f>SUM(CE$310*CE270)</f>
        <v>0</v>
      </c>
      <c r="CF271" s="1232">
        <f>SUM(CF$310*CF270)</f>
        <v>0</v>
      </c>
      <c r="CG271" s="1232">
        <f>SUM(CG$310*CG270)</f>
        <v>0.26417437252311754</v>
      </c>
      <c r="CH271" s="1232">
        <f>SUM(CH$310*CH270)</f>
        <v>0</v>
      </c>
      <c r="CI271" s="1232">
        <f t="shared" ref="CI271:DM271" si="2937">SUM(CI$310*CI270)</f>
        <v>0</v>
      </c>
      <c r="CJ271" s="1232">
        <f t="shared" si="2937"/>
        <v>0</v>
      </c>
      <c r="CK271" s="905">
        <f t="shared" si="2937"/>
        <v>41.06307177898077</v>
      </c>
      <c r="CL271" s="905">
        <f t="shared" si="2937"/>
        <v>61.773215907430263</v>
      </c>
      <c r="CM271" s="905">
        <f t="shared" si="2937"/>
        <v>122.54853615066148</v>
      </c>
      <c r="CN271" s="905">
        <f t="shared" si="2937"/>
        <v>30.84807077568685</v>
      </c>
      <c r="CO271" s="905">
        <f t="shared" si="2937"/>
        <v>49.560014588630288</v>
      </c>
      <c r="CP271" s="905">
        <f t="shared" si="2937"/>
        <v>31.380276716168932</v>
      </c>
      <c r="CQ271" s="905">
        <f t="shared" si="2937"/>
        <v>0</v>
      </c>
      <c r="CR271" s="905">
        <f t="shared" si="2937"/>
        <v>2.4448171098806564E-3</v>
      </c>
      <c r="CS271" s="905">
        <f t="shared" si="2937"/>
        <v>0.687061176269394</v>
      </c>
      <c r="CT271" s="905">
        <f t="shared" si="2937"/>
        <v>0.45578686290352133</v>
      </c>
      <c r="CU271" s="905">
        <f t="shared" si="2937"/>
        <v>4.9685105462185597E-3</v>
      </c>
      <c r="CV271" s="905">
        <f t="shared" si="2937"/>
        <v>0.1922031658723774</v>
      </c>
      <c r="CW271" s="905">
        <f t="shared" si="2937"/>
        <v>8.4552881167230032E-2</v>
      </c>
      <c r="CX271" s="905">
        <f t="shared" si="2937"/>
        <v>0.10964667244860388</v>
      </c>
      <c r="CY271" s="905">
        <f t="shared" si="2937"/>
        <v>13.964978928171456</v>
      </c>
      <c r="CZ271" s="905">
        <f t="shared" si="2937"/>
        <v>1.229669749009247</v>
      </c>
      <c r="DA271" s="905">
        <f t="shared" si="2937"/>
        <v>0</v>
      </c>
      <c r="DB271" s="905">
        <f t="shared" si="2937"/>
        <v>0</v>
      </c>
      <c r="DC271" s="905">
        <f t="shared" si="2937"/>
        <v>0</v>
      </c>
      <c r="DD271" s="905">
        <f t="shared" si="2937"/>
        <v>0</v>
      </c>
      <c r="DE271" s="905">
        <f t="shared" si="2937"/>
        <v>0</v>
      </c>
      <c r="DF271" s="905">
        <f t="shared" si="2937"/>
        <v>0</v>
      </c>
      <c r="DG271" s="905">
        <f t="shared" si="2937"/>
        <v>0</v>
      </c>
      <c r="DH271" s="905">
        <f t="shared" si="2937"/>
        <v>0</v>
      </c>
      <c r="DI271" s="905">
        <f t="shared" si="2937"/>
        <v>0</v>
      </c>
      <c r="DJ271" s="905">
        <f t="shared" ref="DJ271:DL271" si="2938">SUM(DJ$310*DJ270)</f>
        <v>0</v>
      </c>
      <c r="DK271" s="905">
        <f t="shared" si="2938"/>
        <v>0</v>
      </c>
      <c r="DL271" s="905">
        <f t="shared" si="2938"/>
        <v>0</v>
      </c>
      <c r="DM271" s="905">
        <f t="shared" si="2937"/>
        <v>0</v>
      </c>
      <c r="DN271" s="933"/>
      <c r="DT271" s="739"/>
      <c r="EM271" s="618"/>
      <c r="EN271" s="618"/>
      <c r="EO271" s="618"/>
      <c r="EP271" s="618"/>
      <c r="EQ271" s="618"/>
      <c r="ER271" s="618"/>
      <c r="ES271" s="618"/>
      <c r="ET271" s="618"/>
      <c r="EU271" s="618"/>
      <c r="EV271" s="618"/>
      <c r="EW271" s="618"/>
      <c r="EX271" s="618"/>
      <c r="EY271" s="618"/>
      <c r="EZ271" s="1347"/>
      <c r="FA271" s="539"/>
      <c r="FB271" s="319"/>
      <c r="FC271" s="319"/>
      <c r="FD271" s="319"/>
      <c r="FE271" s="319"/>
      <c r="FF271" s="319"/>
      <c r="FG271" s="319"/>
      <c r="FH271" s="319"/>
      <c r="FI271" s="319"/>
      <c r="FJ271" s="319"/>
      <c r="FK271" s="319"/>
      <c r="FL271" s="319"/>
      <c r="FM271" s="319"/>
      <c r="FN271" s="319"/>
      <c r="FO271" s="1221">
        <f>SUM(FO274:FO288)+SUM(FA274:FA288)+SUM(FB274:FB288)+SUM(FC274:FC288)</f>
        <v>0.26</v>
      </c>
      <c r="FP271" s="1221">
        <f>SUM(FP274:FP288)+SUM(FD274:FD288)+SUM(FE274:FE288)</f>
        <v>0.40585200000000005</v>
      </c>
      <c r="FQ271" s="1221">
        <f>SUM(FQ274:FQ288)+SUM(FF274:FF288)</f>
        <v>0.80519699999999994</v>
      </c>
      <c r="FR271" s="1221">
        <f>SUM(FR274:FR288)+SUM(FG274:FG288)+SUM(FH274:FH288)</f>
        <v>0.10920000000000001</v>
      </c>
      <c r="FS271" s="1221">
        <f>SUM(FS274:FS288)+SUM(FI274:FI288)+SUM(FJ274:FJ288)</f>
        <v>7.6256000000000004E-2</v>
      </c>
      <c r="FT271" s="1221">
        <f>SUM(FT274:FT288)+SUM(FK274:FK288)+SUM(FL274:FL288)</f>
        <v>0.1143998</v>
      </c>
      <c r="FU271" s="1221">
        <f>SUM(FU274:FU288)+SUM(FM274:FM288)+SUM(FN274:FN288)</f>
        <v>0</v>
      </c>
      <c r="FV271" s="1221">
        <f>SUM(FV274:FV288)</f>
        <v>7.500000000000001E-6</v>
      </c>
      <c r="FW271" s="1221">
        <f t="shared" ref="FW271:GQ271" si="2939">SUM(FW274:FW288)</f>
        <v>2.2498000000000002E-3</v>
      </c>
      <c r="FX271" s="1221">
        <f t="shared" si="2939"/>
        <v>1.5497900000000001E-3</v>
      </c>
      <c r="FY271" s="1221">
        <f t="shared" si="2939"/>
        <v>1.5999999999999999E-5</v>
      </c>
      <c r="FZ271" s="1221">
        <f t="shared" si="2939"/>
        <v>6.7487999999999999E-4</v>
      </c>
      <c r="GA271" s="1221">
        <f t="shared" si="2939"/>
        <v>2.8496000000000001E-4</v>
      </c>
      <c r="GB271" s="1221">
        <f t="shared" si="2939"/>
        <v>3.7994000000000005E-4</v>
      </c>
      <c r="GC271" s="1221">
        <f t="shared" si="2939"/>
        <v>4.7149200000000002E-2</v>
      </c>
      <c r="GD271" s="1221">
        <f t="shared" si="2939"/>
        <v>4.6543000000000001E-3</v>
      </c>
      <c r="GE271" s="1221">
        <f t="shared" si="2939"/>
        <v>0</v>
      </c>
      <c r="GF271" s="1221">
        <f t="shared" si="2939"/>
        <v>0</v>
      </c>
      <c r="GG271" s="1221">
        <f t="shared" si="2939"/>
        <v>0</v>
      </c>
      <c r="GH271" s="1221">
        <f t="shared" si="2939"/>
        <v>0</v>
      </c>
      <c r="GI271" s="1221">
        <f t="shared" si="2939"/>
        <v>0</v>
      </c>
      <c r="GJ271" s="1221">
        <f t="shared" ref="GJ271" si="2940">SUM(GJ274:GJ288)</f>
        <v>0</v>
      </c>
      <c r="GK271" s="1221">
        <f t="shared" si="2939"/>
        <v>0</v>
      </c>
      <c r="GL271" s="1221">
        <f t="shared" si="2939"/>
        <v>0</v>
      </c>
      <c r="GM271" s="1221">
        <f t="shared" si="2939"/>
        <v>0</v>
      </c>
      <c r="GN271" s="1221">
        <f t="shared" ref="GN271:GP271" si="2941">SUM(GN274:GN288)</f>
        <v>0</v>
      </c>
      <c r="GO271" s="1221">
        <f t="shared" si="2941"/>
        <v>0</v>
      </c>
      <c r="GP271" s="1221">
        <f t="shared" si="2941"/>
        <v>0</v>
      </c>
      <c r="GQ271" s="1221">
        <f t="shared" si="2939"/>
        <v>0</v>
      </c>
      <c r="GR271" s="618"/>
      <c r="GS271" s="618"/>
      <c r="GT271" s="618"/>
      <c r="GU271" s="618"/>
      <c r="GV271" s="618"/>
      <c r="GW271" s="618"/>
      <c r="GX271" s="618"/>
      <c r="GY271" s="618"/>
      <c r="GZ271" s="1362"/>
      <c r="HA271" s="1214">
        <f t="shared" ref="HA271:IQ271" si="2942">SUM(HA274:HA288)*1000</f>
        <v>10.202883557729184</v>
      </c>
      <c r="HB271" s="1214">
        <f t="shared" si="2942"/>
        <v>30.860188221251587</v>
      </c>
      <c r="HC271" s="1214">
        <f t="shared" si="2942"/>
        <v>0</v>
      </c>
      <c r="HD271" s="1214">
        <f t="shared" si="2942"/>
        <v>61.773215907430263</v>
      </c>
      <c r="HE271" s="1214">
        <f t="shared" si="2942"/>
        <v>0</v>
      </c>
      <c r="HF271" s="1214">
        <f t="shared" si="2942"/>
        <v>122.54853615066148</v>
      </c>
      <c r="HG271" s="1214">
        <f t="shared" si="2942"/>
        <v>0</v>
      </c>
      <c r="HH271" s="1214">
        <f t="shared" ref="HH271" si="2943">SUM(HH274:HH288)*1000</f>
        <v>0</v>
      </c>
      <c r="HI271" s="1214">
        <f t="shared" si="2942"/>
        <v>0</v>
      </c>
      <c r="HJ271" s="1214">
        <f t="shared" si="2942"/>
        <v>0</v>
      </c>
      <c r="HK271" s="1214">
        <f t="shared" si="2942"/>
        <v>0.26417437252311754</v>
      </c>
      <c r="HL271" s="1214">
        <f t="shared" ref="HL271" si="2944">SUM(HL274:HL288)*1000</f>
        <v>0</v>
      </c>
      <c r="HM271" s="1214">
        <f t="shared" si="2942"/>
        <v>0</v>
      </c>
      <c r="HN271" s="1214">
        <f t="shared" si="2942"/>
        <v>0</v>
      </c>
      <c r="HO271" s="1214">
        <f t="shared" si="2942"/>
        <v>0</v>
      </c>
      <c r="HP271" s="1214">
        <f t="shared" si="2942"/>
        <v>0</v>
      </c>
      <c r="HQ271" s="1214">
        <f t="shared" si="2942"/>
        <v>0</v>
      </c>
      <c r="HR271" s="1214">
        <f t="shared" si="2942"/>
        <v>30.84807077568685</v>
      </c>
      <c r="HS271" s="1214">
        <f t="shared" si="2942"/>
        <v>24.780007294315144</v>
      </c>
      <c r="HT271" s="1214">
        <f t="shared" si="2942"/>
        <v>31.116102343645814</v>
      </c>
      <c r="HU271" s="1214">
        <f t="shared" si="2942"/>
        <v>0</v>
      </c>
      <c r="HV271" s="1214">
        <f t="shared" si="2942"/>
        <v>2.4448171098806564E-3</v>
      </c>
      <c r="HW271" s="1214">
        <f t="shared" si="2942"/>
        <v>0.687061176269394</v>
      </c>
      <c r="HX271" s="1214">
        <f t="shared" si="2942"/>
        <v>0.45578686290352133</v>
      </c>
      <c r="HY271" s="1214">
        <f t="shared" si="2942"/>
        <v>4.9685105462185597E-3</v>
      </c>
      <c r="HZ271" s="1214">
        <f t="shared" si="2942"/>
        <v>0.1922031658723774</v>
      </c>
      <c r="IA271" s="1214">
        <f t="shared" si="2942"/>
        <v>8.4552881167230032E-2</v>
      </c>
      <c r="IB271" s="1214">
        <f t="shared" si="2942"/>
        <v>0.10964667244860388</v>
      </c>
      <c r="IC271" s="1214">
        <f t="shared" si="2942"/>
        <v>13.964978928171456</v>
      </c>
      <c r="ID271" s="1214">
        <f t="shared" si="2942"/>
        <v>1.229669749009247</v>
      </c>
      <c r="IE271" s="1214">
        <f t="shared" si="2942"/>
        <v>0</v>
      </c>
      <c r="IF271" s="1214">
        <f t="shared" si="2942"/>
        <v>0</v>
      </c>
      <c r="IG271" s="1214">
        <f t="shared" si="2942"/>
        <v>0</v>
      </c>
      <c r="IH271" s="1214">
        <f t="shared" si="2942"/>
        <v>0</v>
      </c>
      <c r="II271" s="1214">
        <f t="shared" si="2942"/>
        <v>0</v>
      </c>
      <c r="IJ271" s="1214">
        <f t="shared" ref="IJ271" si="2945">SUM(IJ274:IJ288)*1000</f>
        <v>0</v>
      </c>
      <c r="IK271" s="1214">
        <f t="shared" si="2942"/>
        <v>0</v>
      </c>
      <c r="IL271" s="1214">
        <f t="shared" si="2942"/>
        <v>0</v>
      </c>
      <c r="IM271" s="1214">
        <f t="shared" si="2942"/>
        <v>0</v>
      </c>
      <c r="IN271" s="1214">
        <f t="shared" ref="IN271:IP271" si="2946">SUM(IN274:IN288)*1000</f>
        <v>0</v>
      </c>
      <c r="IO271" s="1214">
        <f t="shared" si="2946"/>
        <v>0</v>
      </c>
      <c r="IP271" s="1214">
        <f t="shared" si="2946"/>
        <v>0</v>
      </c>
      <c r="IQ271" s="1214">
        <f t="shared" si="2942"/>
        <v>0</v>
      </c>
      <c r="IR271" s="618"/>
      <c r="IS271" s="618"/>
      <c r="IT271" s="618"/>
      <c r="IU271" s="618"/>
      <c r="IV271" s="618"/>
      <c r="IW271" s="618"/>
      <c r="IX271" s="618"/>
      <c r="IY271" s="618"/>
      <c r="IZ271" s="1361"/>
      <c r="JA271" s="159"/>
      <c r="JB271" s="159"/>
      <c r="JC271" s="159"/>
      <c r="JD271" s="159"/>
      <c r="JE271" s="159"/>
      <c r="JF271" s="159"/>
      <c r="JG271" s="159"/>
      <c r="JH271" s="159"/>
      <c r="JI271" s="159"/>
      <c r="JJ271" s="159"/>
      <c r="JK271" s="159"/>
      <c r="JL271" s="159"/>
      <c r="JM271" s="159"/>
      <c r="JN271" s="1228">
        <f>SUM(JO271:KQ271)</f>
        <v>4284.183579999999</v>
      </c>
      <c r="JO271" s="1214">
        <f>SUM(JO274:JO288)+SUM(JA274:JA288)+SUM(JB274:JB288)+SUM(JC274:JC288)</f>
        <v>402.45</v>
      </c>
      <c r="JP271" s="1214">
        <f>SUM(JP274:JP288)+SUM(JD274:JD288)+SUM(JE274:JE288)</f>
        <v>1280.04</v>
      </c>
      <c r="JQ271" s="1214">
        <f>SUM(JQ274:JQ288)+SUM(JF274:JF288)</f>
        <v>1315.55</v>
      </c>
      <c r="JR271" s="1214">
        <f>SUM(JR274:JR288)+SUM(JG274:JG288)+SUM(JH274:JH288)</f>
        <v>268.52499999999998</v>
      </c>
      <c r="JS271" s="1214">
        <f>SUM(JS274:JS288)+SUM(JI274:JI288)+SUM(JJ274:JJ288)</f>
        <v>469.25599999999997</v>
      </c>
      <c r="JT271" s="1214">
        <f>SUM(JT274:JT288)+SUM(JK274:JK288)+SUM(JL274:JL288)</f>
        <v>193.97</v>
      </c>
      <c r="JU271" s="1214">
        <f>SUM(JU274:JU288)+SUM(JM274:JM288)+SUM(JN274:JN288)</f>
        <v>308</v>
      </c>
      <c r="JV271" s="1214">
        <f t="shared" ref="JV271:KQ271" si="2947">SUM(JV274:JV288)</f>
        <v>2.3350000000000003E-2</v>
      </c>
      <c r="JW271" s="1214">
        <f t="shared" si="2947"/>
        <v>10.1098</v>
      </c>
      <c r="JX271" s="1214">
        <f t="shared" si="2947"/>
        <v>3.1347899999999997</v>
      </c>
      <c r="JY271" s="1214">
        <f t="shared" si="2947"/>
        <v>6.1859999999999998E-2</v>
      </c>
      <c r="JZ271" s="1214">
        <f t="shared" si="2947"/>
        <v>1.15038</v>
      </c>
      <c r="KA271" s="1214">
        <f t="shared" si="2947"/>
        <v>0.66496</v>
      </c>
      <c r="KB271" s="1214">
        <f t="shared" si="2947"/>
        <v>0.69694</v>
      </c>
      <c r="KC271" s="1214">
        <f t="shared" si="2947"/>
        <v>17.824199999999998</v>
      </c>
      <c r="KD271" s="1214">
        <f t="shared" si="2947"/>
        <v>4.6543000000000001</v>
      </c>
      <c r="KE271" s="1214">
        <f t="shared" si="2947"/>
        <v>2.3505000000000003</v>
      </c>
      <c r="KF271" s="1214">
        <f t="shared" si="2947"/>
        <v>5.1119999999999992</v>
      </c>
      <c r="KG271" s="1214">
        <f t="shared" si="2947"/>
        <v>0.60950000000000004</v>
      </c>
      <c r="KH271" s="1214">
        <f t="shared" si="2947"/>
        <v>0</v>
      </c>
      <c r="KI271" s="1214">
        <f t="shared" si="2947"/>
        <v>0</v>
      </c>
      <c r="KJ271" s="1214">
        <f t="shared" ref="KJ271" si="2948">SUM(KJ274:KJ288)</f>
        <v>0</v>
      </c>
      <c r="KK271" s="1214">
        <f t="shared" ref="KK271" si="2949">SUM(KK274:KK288)</f>
        <v>0</v>
      </c>
      <c r="KL271" s="1214">
        <f t="shared" si="2947"/>
        <v>0</v>
      </c>
      <c r="KM271" s="1214">
        <f t="shared" si="2947"/>
        <v>0</v>
      </c>
      <c r="KN271" s="1214">
        <f t="shared" ref="KN271:KP271" si="2950">SUM(KN274:KN288)</f>
        <v>0</v>
      </c>
      <c r="KO271" s="1214">
        <f t="shared" si="2950"/>
        <v>0</v>
      </c>
      <c r="KP271" s="1214">
        <f t="shared" si="2950"/>
        <v>0</v>
      </c>
      <c r="KQ271" s="1214">
        <f t="shared" si="2947"/>
        <v>0</v>
      </c>
      <c r="KR271" s="618"/>
      <c r="KS271" s="618"/>
      <c r="KT271" s="618"/>
      <c r="KU271" s="618"/>
      <c r="KV271" s="618"/>
      <c r="KW271" s="618"/>
      <c r="KX271" s="618"/>
      <c r="KY271" s="618"/>
      <c r="KZ271" s="1361"/>
      <c r="LA271" s="319"/>
      <c r="LB271" s="319"/>
      <c r="LC271" s="319"/>
      <c r="LD271" s="319"/>
      <c r="LE271" s="319"/>
      <c r="LF271" s="319"/>
      <c r="LG271" s="319"/>
      <c r="LH271" s="319"/>
      <c r="LI271" s="319"/>
      <c r="LJ271" s="319"/>
      <c r="LK271" s="319"/>
      <c r="LL271" s="319"/>
      <c r="LM271" s="319"/>
      <c r="LN271" s="319"/>
      <c r="LO271" s="1214">
        <f>SUM(LO274:LO288)+SUM(LA274:LA288)+SUM(LB274:LB288)+SUM(LC274:LC288)</f>
        <v>144.96494602209185</v>
      </c>
      <c r="LP271" s="1214">
        <f>SUM(LP274:LP288)+SUM(LD274:LD288)+SUM(LE274:LE288)</f>
        <v>737.63415567472157</v>
      </c>
      <c r="LQ271" s="1214">
        <f>SUM(LQ274:LQ288)+SUM(LF274:LF288)</f>
        <v>610.34762829351439</v>
      </c>
      <c r="LR271" s="1214">
        <f>SUM(LR274:LR288)+SUM(LG274:LG288)+SUM(LH274:LH288)</f>
        <v>152.86575443848952</v>
      </c>
      <c r="LS271" s="1214">
        <f>SUM(LS274:LS288)+SUM(LI274:LI288)+SUM(LJ274:LJ288)</f>
        <v>124.90197093791281</v>
      </c>
      <c r="LT271" s="1214">
        <f>SUM(LT274:LT288)+SUM(LK274:LK288)+SUM(LL274:LL288)</f>
        <v>162.00223425617423</v>
      </c>
      <c r="LU271" s="1214">
        <f>SUM(LU274:LU288)+SUM(LM274:LM288)+SUM(LN274:LN288)</f>
        <v>616</v>
      </c>
      <c r="LV271" s="1214">
        <f t="shared" ref="LV271:MQ271" si="2951">SUM(LV274:LV288)</f>
        <v>6.1690885072655226E-3</v>
      </c>
      <c r="LW271" s="1214">
        <f t="shared" si="2951"/>
        <v>3.2227194187582562</v>
      </c>
      <c r="LX271" s="1214">
        <f t="shared" si="2951"/>
        <v>1.4166988507265521</v>
      </c>
      <c r="LY271" s="1214">
        <f t="shared" si="2951"/>
        <v>4.4870541611624834E-2</v>
      </c>
      <c r="LZ271" s="1214">
        <f t="shared" si="2951"/>
        <v>0.63495265521796562</v>
      </c>
      <c r="MA271" s="1214">
        <f t="shared" si="2951"/>
        <v>0.38434177014531046</v>
      </c>
      <c r="MB271" s="1214">
        <f t="shared" si="2951"/>
        <v>0.35332177014531041</v>
      </c>
      <c r="MC271" s="1214">
        <f t="shared" si="2951"/>
        <v>18.290849048625795</v>
      </c>
      <c r="MD271" s="1214">
        <f t="shared" si="2951"/>
        <v>4.6543000000000001</v>
      </c>
      <c r="ME271" s="1214">
        <f t="shared" si="2951"/>
        <v>1.4540102464347968</v>
      </c>
      <c r="MF271" s="1214">
        <f t="shared" si="2951"/>
        <v>10.170660982143554</v>
      </c>
      <c r="MG271" s="1214">
        <f t="shared" si="2951"/>
        <v>1.2880388841927304</v>
      </c>
      <c r="MH271" s="1214">
        <f t="shared" si="2951"/>
        <v>0</v>
      </c>
      <c r="MI271" s="1214">
        <f t="shared" si="2951"/>
        <v>0</v>
      </c>
      <c r="MJ271" s="1214">
        <f t="shared" si="2951"/>
        <v>0</v>
      </c>
      <c r="MK271" s="1214">
        <f t="shared" si="2951"/>
        <v>0</v>
      </c>
      <c r="ML271" s="1214">
        <f t="shared" si="2951"/>
        <v>0</v>
      </c>
      <c r="MM271" s="1214">
        <f t="shared" si="2951"/>
        <v>0</v>
      </c>
      <c r="MN271" s="1214">
        <f t="shared" ref="MN271:MP271" si="2952">SUM(MN274:MN288)</f>
        <v>0</v>
      </c>
      <c r="MO271" s="1214">
        <f t="shared" si="2952"/>
        <v>0</v>
      </c>
      <c r="MP271" s="1214">
        <f t="shared" si="2952"/>
        <v>0</v>
      </c>
      <c r="MQ271" s="1214">
        <f t="shared" si="2951"/>
        <v>0</v>
      </c>
    </row>
    <row r="272" spans="1:355" s="317" customFormat="1" ht="11.25" customHeight="1" thickTop="1" thickBot="1" x14ac:dyDescent="0.3">
      <c r="A272" s="379"/>
      <c r="B272" s="853">
        <f>SUM(D130,D150,D170,D190,D210,D230,D250)</f>
        <v>56</v>
      </c>
      <c r="C272" s="854">
        <f>(B272/7)</f>
        <v>8</v>
      </c>
      <c r="D272" s="601">
        <f>SUM(C7,D30,D50,D70,D90,D110,D130,D150,D170,D190,D210,D230,D250)</f>
        <v>108</v>
      </c>
      <c r="E272" s="706">
        <f>(D272/7)</f>
        <v>15.428571428571429</v>
      </c>
      <c r="F272" s="753"/>
      <c r="G272" s="855">
        <f>SUM(I130,I150,I170,I190,I210,I230,I250)</f>
        <v>55</v>
      </c>
      <c r="H272" s="856">
        <f>(G272/7)</f>
        <v>7.8571428571428568</v>
      </c>
      <c r="I272" s="601">
        <f>SUM(H7,I30,I50,I70,I90,I110,I130,I150,I170,I190,I210,I230,I250)</f>
        <v>116</v>
      </c>
      <c r="J272" s="706">
        <f>(I272/7)</f>
        <v>16.571428571428573</v>
      </c>
      <c r="K272" s="753"/>
      <c r="L272" s="1843" t="s">
        <v>1672</v>
      </c>
      <c r="M272" s="1844"/>
      <c r="N272" s="1844"/>
      <c r="O272" s="1844"/>
      <c r="P272" s="1844"/>
      <c r="Q272" s="1844"/>
      <c r="R272" s="1844"/>
      <c r="S272" s="1844"/>
      <c r="T272" s="1844"/>
      <c r="U272" s="1844"/>
      <c r="V272" s="1844"/>
      <c r="W272" s="1844"/>
      <c r="X272" s="1844"/>
      <c r="Y272" s="1844"/>
      <c r="Z272" s="1844"/>
      <c r="AA272" s="1844"/>
      <c r="AB272" s="1844"/>
      <c r="AC272" s="1844"/>
      <c r="AD272" s="1844"/>
      <c r="AE272" s="1844"/>
      <c r="AF272" s="1844"/>
      <c r="AG272" s="1844"/>
      <c r="AH272" s="1844"/>
      <c r="AI272" s="1844"/>
      <c r="AJ272" s="1844"/>
      <c r="AK272" s="1844"/>
      <c r="AL272" s="1844"/>
      <c r="AM272" s="1844"/>
      <c r="AN272" s="1844"/>
      <c r="AO272" s="1844"/>
      <c r="AP272" s="1844"/>
      <c r="AQ272" s="1844"/>
      <c r="AR272" s="1844"/>
      <c r="AS272" s="1844"/>
      <c r="AT272" s="1844"/>
      <c r="AU272" s="1845"/>
      <c r="AV272" s="1518">
        <f>EJ$330</f>
        <v>0</v>
      </c>
      <c r="AW272" s="748">
        <f>(E270*AV272)*(J270)</f>
        <v>0</v>
      </c>
      <c r="AX272" s="749">
        <f>IF($BI$6="ON",$BR284,IF($BI$6="OFF",$BS284))</f>
        <v>0</v>
      </c>
      <c r="AY272" s="1536">
        <f>$BS284</f>
        <v>0</v>
      </c>
      <c r="AZ272" s="1514">
        <f>EJ$333</f>
        <v>0.5</v>
      </c>
      <c r="BA272" s="748">
        <f>(E270*AZ272)*(J270)</f>
        <v>12.5</v>
      </c>
      <c r="BB272" s="749">
        <f>IF($BI$6="ON",$BR287,IF($BI$6="OFF",$BS287))</f>
        <v>0</v>
      </c>
      <c r="BC272" s="1502"/>
      <c r="BD272" s="778">
        <v>2</v>
      </c>
      <c r="BE272" s="779">
        <f>(E270*BD272)*(J270)</f>
        <v>50</v>
      </c>
      <c r="BF272" s="830"/>
      <c r="BG272" s="767">
        <f>IF($BI$6="ON",SUM(BR274:BR288)/500,IF($BI$6="OFF",$BT270))</f>
        <v>0.83461334599082737</v>
      </c>
      <c r="BH272" s="1403">
        <f>BS270</f>
        <v>329.12449138674134</v>
      </c>
      <c r="BI272" s="1136">
        <f>IF($BN$6="OFF",$BG272*500,IF($BN$6="ON",$BG272*550))</f>
        <v>417.30667299541369</v>
      </c>
      <c r="BJ272" s="768">
        <f>(BG272*640)</f>
        <v>534.15254143412949</v>
      </c>
      <c r="BK272" s="769">
        <f>(BG272*700)</f>
        <v>584.22934219357921</v>
      </c>
      <c r="BL272" s="1577">
        <f>CK272</f>
        <v>0.26</v>
      </c>
      <c r="BM272" s="1577">
        <f>CL272</f>
        <v>0.40585200000000005</v>
      </c>
      <c r="BN272" s="1577">
        <f>CM272</f>
        <v>0.80519699999999994</v>
      </c>
      <c r="BO272" s="1577">
        <f>$CN272</f>
        <v>0.10920000000000001</v>
      </c>
      <c r="BP272" s="1578">
        <f>$CO272</f>
        <v>7.6256000000000004E-2</v>
      </c>
      <c r="BQ272" s="1484"/>
      <c r="BR272" s="923" t="s">
        <v>1395</v>
      </c>
      <c r="BS272" s="925">
        <f>IF(CL270&lt;&gt;0,CM270/CL270,0)/2</f>
        <v>0.99192290987655207</v>
      </c>
      <c r="BT272" s="924" t="s">
        <v>1396</v>
      </c>
      <c r="BU272" s="1153" t="str">
        <f>$BU$12</f>
        <v>Elemental %</v>
      </c>
      <c r="BV272" s="1320">
        <f>SUM(CK272:DM272)</f>
        <v>1.8278711699999999</v>
      </c>
      <c r="BW272" s="1200">
        <f t="shared" ref="BW272:CD272" si="2953">SUM(FA274:FA288)</f>
        <v>3.3250000000000002E-2</v>
      </c>
      <c r="BX272" s="1200">
        <f t="shared" si="2953"/>
        <v>9.6750000000000003E-2</v>
      </c>
      <c r="BY272" s="1200">
        <f t="shared" si="2953"/>
        <v>0</v>
      </c>
      <c r="BZ272" s="1200">
        <f t="shared" si="2953"/>
        <v>0.20292600000000002</v>
      </c>
      <c r="CA272" s="1200">
        <f t="shared" si="2953"/>
        <v>0</v>
      </c>
      <c r="CB272" s="1200">
        <f t="shared" si="2953"/>
        <v>0.40259849999999997</v>
      </c>
      <c r="CC272" s="1200">
        <f t="shared" si="2953"/>
        <v>0</v>
      </c>
      <c r="CD272" s="1200">
        <f t="shared" si="2953"/>
        <v>0</v>
      </c>
      <c r="CE272" s="1200">
        <f t="shared" ref="CE272:CJ272" si="2954">SUM(FI274:FI288)</f>
        <v>0</v>
      </c>
      <c r="CF272" s="1200">
        <f t="shared" si="2954"/>
        <v>0</v>
      </c>
      <c r="CG272" s="1200">
        <f t="shared" si="2954"/>
        <v>9.9989999999999996E-4</v>
      </c>
      <c r="CH272" s="1200">
        <f t="shared" si="2954"/>
        <v>0</v>
      </c>
      <c r="CI272" s="1200">
        <f t="shared" si="2954"/>
        <v>0</v>
      </c>
      <c r="CJ272" s="1200">
        <f t="shared" si="2954"/>
        <v>0</v>
      </c>
      <c r="CK272" s="1200">
        <f>SUM(FO274:FO288)+SUM(FA274:FA288)+SUM(FB274:FB288)+SUM(FC274:FC288)</f>
        <v>0.26</v>
      </c>
      <c r="CL272" s="1200">
        <f>SUM(FP274:FP288)+SUM(FD274:FD288)+SUM(FE274:FE288)</f>
        <v>0.40585200000000005</v>
      </c>
      <c r="CM272" s="1200">
        <f>SUM(FQ274:FQ288)+SUM(FF274:FF288)</f>
        <v>0.80519699999999994</v>
      </c>
      <c r="CN272" s="1200">
        <f>SUM(FR274:FR289)+SUM(FG274:FG289)+SUM(FH274:FH289)</f>
        <v>0.10920000000000001</v>
      </c>
      <c r="CO272" s="1200">
        <f>SUM(FS274:FS288)+SUM(FI274:FI288)+SUM(FJ274:FJ288)</f>
        <v>7.6256000000000004E-2</v>
      </c>
      <c r="CP272" s="1200">
        <f>SUM(FT274:FT289)+SUM(FK274:FK289)+SUM(FL274:FL289)</f>
        <v>0.1143998</v>
      </c>
      <c r="CQ272" s="1200">
        <f>SUM(FU274:FU288)+SUM(FM274:FM288)+SUM(FN274:FN288)</f>
        <v>0</v>
      </c>
      <c r="CR272" s="1200">
        <f t="shared" ref="CR272:DF272" si="2955">SUM(FV274:FV288)</f>
        <v>7.500000000000001E-6</v>
      </c>
      <c r="CS272" s="1200">
        <f t="shared" si="2955"/>
        <v>2.2498000000000002E-3</v>
      </c>
      <c r="CT272" s="1200">
        <f t="shared" si="2955"/>
        <v>1.5497900000000001E-3</v>
      </c>
      <c r="CU272" s="1200">
        <f t="shared" si="2955"/>
        <v>1.5999999999999999E-5</v>
      </c>
      <c r="CV272" s="1200">
        <f t="shared" si="2955"/>
        <v>6.7487999999999999E-4</v>
      </c>
      <c r="CW272" s="1200">
        <f t="shared" si="2955"/>
        <v>2.8496000000000001E-4</v>
      </c>
      <c r="CX272" s="1200">
        <f t="shared" si="2955"/>
        <v>3.7994000000000005E-4</v>
      </c>
      <c r="CY272" s="1200">
        <f t="shared" si="2955"/>
        <v>4.7149200000000002E-2</v>
      </c>
      <c r="CZ272" s="1200">
        <f t="shared" si="2955"/>
        <v>4.6543000000000001E-3</v>
      </c>
      <c r="DA272" s="1200">
        <f t="shared" si="2955"/>
        <v>0</v>
      </c>
      <c r="DB272" s="1200">
        <f t="shared" si="2955"/>
        <v>0</v>
      </c>
      <c r="DC272" s="1200">
        <f t="shared" si="2955"/>
        <v>0</v>
      </c>
      <c r="DD272" s="1200">
        <f t="shared" si="2955"/>
        <v>0</v>
      </c>
      <c r="DE272" s="1200">
        <f t="shared" si="2955"/>
        <v>0</v>
      </c>
      <c r="DF272" s="1200">
        <f t="shared" si="2955"/>
        <v>0</v>
      </c>
      <c r="DG272" s="1200">
        <f>SUM(GK274:GK288)</f>
        <v>0</v>
      </c>
      <c r="DH272" s="1200">
        <f>SUM(GL274:GL288)</f>
        <v>0</v>
      </c>
      <c r="DI272" s="1200">
        <f>SUM(GM274:GM288)</f>
        <v>0</v>
      </c>
      <c r="DJ272" s="1200">
        <f t="shared" ref="DJ272:DL272" si="2956">SUM(GN274:GN288)</f>
        <v>0</v>
      </c>
      <c r="DK272" s="1200">
        <f t="shared" si="2956"/>
        <v>0</v>
      </c>
      <c r="DL272" s="1200">
        <f t="shared" si="2956"/>
        <v>0</v>
      </c>
      <c r="DM272" s="1200">
        <f t="shared" ref="DM272" si="2957">SUM(GQ274:GQ288)</f>
        <v>0</v>
      </c>
      <c r="DN272" s="933"/>
      <c r="DT272" s="940"/>
      <c r="EM272" s="618"/>
      <c r="EN272" s="618"/>
      <c r="EO272" s="618"/>
      <c r="EP272" s="618"/>
      <c r="EQ272" s="618"/>
      <c r="ER272" s="618"/>
      <c r="ES272" s="618"/>
      <c r="ET272" s="618"/>
      <c r="EU272" s="618"/>
      <c r="EV272" s="618"/>
      <c r="EW272" s="618"/>
      <c r="EX272" s="618"/>
      <c r="EY272" s="618"/>
      <c r="EZ272" s="1347"/>
      <c r="FA272" s="1204">
        <f t="shared" ref="FA272:GQ272" si="2958">SUM(FA274:FA288)</f>
        <v>3.3250000000000002E-2</v>
      </c>
      <c r="FB272" s="1204">
        <f t="shared" si="2958"/>
        <v>9.6750000000000003E-2</v>
      </c>
      <c r="FC272" s="1204">
        <f t="shared" si="2958"/>
        <v>0</v>
      </c>
      <c r="FD272" s="1204">
        <f t="shared" si="2958"/>
        <v>0.20292600000000002</v>
      </c>
      <c r="FE272" s="1204">
        <f t="shared" si="2958"/>
        <v>0</v>
      </c>
      <c r="FF272" s="1204">
        <f t="shared" si="2958"/>
        <v>0.40259849999999997</v>
      </c>
      <c r="FG272" s="1204">
        <f t="shared" si="2958"/>
        <v>0</v>
      </c>
      <c r="FH272" s="1204">
        <f t="shared" ref="FH272" si="2959">SUM(FH274:FH288)</f>
        <v>0</v>
      </c>
      <c r="FI272" s="1204">
        <f t="shared" si="2958"/>
        <v>0</v>
      </c>
      <c r="FJ272" s="1204">
        <f t="shared" si="2958"/>
        <v>0</v>
      </c>
      <c r="FK272" s="1204">
        <f t="shared" si="2958"/>
        <v>9.9989999999999996E-4</v>
      </c>
      <c r="FL272" s="1204">
        <f t="shared" ref="FL272" si="2960">SUM(FL274:FL288)</f>
        <v>0</v>
      </c>
      <c r="FM272" s="1204">
        <f t="shared" si="2958"/>
        <v>0</v>
      </c>
      <c r="FN272" s="1204">
        <f t="shared" si="2958"/>
        <v>0</v>
      </c>
      <c r="FO272" s="1204">
        <f t="shared" si="2958"/>
        <v>0.13</v>
      </c>
      <c r="FP272" s="1204">
        <f t="shared" si="2958"/>
        <v>0.20292600000000002</v>
      </c>
      <c r="FQ272" s="1204">
        <f t="shared" si="2958"/>
        <v>0.40259849999999997</v>
      </c>
      <c r="FR272" s="1204">
        <f t="shared" si="2958"/>
        <v>0.10920000000000001</v>
      </c>
      <c r="FS272" s="1204">
        <f t="shared" si="2958"/>
        <v>7.6256000000000004E-2</v>
      </c>
      <c r="FT272" s="1204">
        <f>SUM(FT274:FT288)</f>
        <v>0.1133999</v>
      </c>
      <c r="FU272" s="1204">
        <f t="shared" si="2958"/>
        <v>0</v>
      </c>
      <c r="FV272" s="1204">
        <f t="shared" si="2958"/>
        <v>7.500000000000001E-6</v>
      </c>
      <c r="FW272" s="1204">
        <f t="shared" si="2958"/>
        <v>2.2498000000000002E-3</v>
      </c>
      <c r="FX272" s="1204">
        <f t="shared" si="2958"/>
        <v>1.5497900000000001E-3</v>
      </c>
      <c r="FY272" s="1204">
        <f t="shared" si="2958"/>
        <v>1.5999999999999999E-5</v>
      </c>
      <c r="FZ272" s="1204">
        <f t="shared" si="2958"/>
        <v>6.7487999999999999E-4</v>
      </c>
      <c r="GA272" s="1204">
        <f t="shared" si="2958"/>
        <v>2.8496000000000001E-4</v>
      </c>
      <c r="GB272" s="1204">
        <f t="shared" si="2958"/>
        <v>3.7994000000000005E-4</v>
      </c>
      <c r="GC272" s="1204">
        <f t="shared" si="2958"/>
        <v>4.7149200000000002E-2</v>
      </c>
      <c r="GD272" s="1204">
        <f t="shared" si="2958"/>
        <v>4.6543000000000001E-3</v>
      </c>
      <c r="GE272" s="1204">
        <f t="shared" si="2958"/>
        <v>0</v>
      </c>
      <c r="GF272" s="1204">
        <f t="shared" si="2958"/>
        <v>0</v>
      </c>
      <c r="GG272" s="1204">
        <f t="shared" si="2958"/>
        <v>0</v>
      </c>
      <c r="GH272" s="1204">
        <f t="shared" si="2958"/>
        <v>0</v>
      </c>
      <c r="GI272" s="1204">
        <f t="shared" si="2958"/>
        <v>0</v>
      </c>
      <c r="GJ272" s="1204">
        <f t="shared" ref="GJ272" si="2961">SUM(GJ274:GJ288)</f>
        <v>0</v>
      </c>
      <c r="GK272" s="1204">
        <f t="shared" si="2958"/>
        <v>0</v>
      </c>
      <c r="GL272" s="1204">
        <f t="shared" si="2958"/>
        <v>0</v>
      </c>
      <c r="GM272" s="1204">
        <f t="shared" si="2958"/>
        <v>0</v>
      </c>
      <c r="GN272" s="1204">
        <f t="shared" ref="GN272:GP272" si="2962">SUM(GN274:GN288)</f>
        <v>0</v>
      </c>
      <c r="GO272" s="1204">
        <f t="shared" si="2962"/>
        <v>0</v>
      </c>
      <c r="GP272" s="1204">
        <f t="shared" si="2962"/>
        <v>0</v>
      </c>
      <c r="GQ272" s="1204">
        <f t="shared" si="2958"/>
        <v>0</v>
      </c>
      <c r="GR272" s="618"/>
      <c r="GS272" s="618"/>
      <c r="GT272" s="618"/>
      <c r="GU272" s="618"/>
      <c r="GV272" s="618"/>
      <c r="GW272" s="618"/>
      <c r="GX272" s="618"/>
      <c r="GY272" s="618"/>
      <c r="GZ272" s="1362"/>
      <c r="HA272" s="1201">
        <f t="shared" ref="HA272:IQ272" si="2963">SUM(HA274:HA288)</f>
        <v>1.0202883557729183E-2</v>
      </c>
      <c r="HB272" s="1201">
        <f t="shared" si="2963"/>
        <v>3.0860188221251587E-2</v>
      </c>
      <c r="HC272" s="1201">
        <f t="shared" si="2963"/>
        <v>0</v>
      </c>
      <c r="HD272" s="1201">
        <f t="shared" si="2963"/>
        <v>6.1773215907430262E-2</v>
      </c>
      <c r="HE272" s="1201">
        <f t="shared" si="2963"/>
        <v>0</v>
      </c>
      <c r="HF272" s="1201">
        <f t="shared" si="2963"/>
        <v>0.12254853615066148</v>
      </c>
      <c r="HG272" s="1201">
        <f t="shared" si="2963"/>
        <v>0</v>
      </c>
      <c r="HH272" s="1201">
        <f t="shared" ref="HH272" si="2964">SUM(HH274:HH288)</f>
        <v>0</v>
      </c>
      <c r="HI272" s="1201">
        <f t="shared" si="2963"/>
        <v>0</v>
      </c>
      <c r="HJ272" s="1201">
        <f t="shared" si="2963"/>
        <v>0</v>
      </c>
      <c r="HK272" s="1201">
        <f t="shared" si="2963"/>
        <v>2.6417437252311755E-4</v>
      </c>
      <c r="HL272" s="1201">
        <f t="shared" ref="HL272" si="2965">SUM(HL274:HL288)</f>
        <v>0</v>
      </c>
      <c r="HM272" s="1201">
        <f t="shared" si="2963"/>
        <v>0</v>
      </c>
      <c r="HN272" s="1201">
        <f t="shared" si="2963"/>
        <v>0</v>
      </c>
      <c r="HO272" s="1201">
        <f t="shared" si="2963"/>
        <v>0</v>
      </c>
      <c r="HP272" s="1201">
        <f t="shared" si="2963"/>
        <v>0</v>
      </c>
      <c r="HQ272" s="1201">
        <f t="shared" si="2963"/>
        <v>0</v>
      </c>
      <c r="HR272" s="1201">
        <f t="shared" si="2963"/>
        <v>3.084807077568685E-2</v>
      </c>
      <c r="HS272" s="1201">
        <f t="shared" si="2963"/>
        <v>2.4780007294315145E-2</v>
      </c>
      <c r="HT272" s="1201">
        <f t="shared" si="2963"/>
        <v>3.1116102343645813E-2</v>
      </c>
      <c r="HU272" s="1201">
        <f t="shared" si="2963"/>
        <v>0</v>
      </c>
      <c r="HV272" s="1201">
        <f t="shared" si="2963"/>
        <v>2.4448171098806563E-6</v>
      </c>
      <c r="HW272" s="1201">
        <f t="shared" si="2963"/>
        <v>6.8706117626939403E-4</v>
      </c>
      <c r="HX272" s="1201">
        <f t="shared" si="2963"/>
        <v>4.5578686290352133E-4</v>
      </c>
      <c r="HY272" s="1201">
        <f t="shared" si="2963"/>
        <v>4.9685105462185598E-6</v>
      </c>
      <c r="HZ272" s="1201">
        <f t="shared" si="2963"/>
        <v>1.9220316587237741E-4</v>
      </c>
      <c r="IA272" s="1201">
        <f t="shared" si="2963"/>
        <v>8.4552881167230029E-5</v>
      </c>
      <c r="IB272" s="1201">
        <f t="shared" si="2963"/>
        <v>1.0964667244860388E-4</v>
      </c>
      <c r="IC272" s="1201">
        <f t="shared" si="2963"/>
        <v>1.3964978928171456E-2</v>
      </c>
      <c r="ID272" s="1201">
        <f t="shared" si="2963"/>
        <v>1.2296697490092471E-3</v>
      </c>
      <c r="IE272" s="1201">
        <f t="shared" si="2963"/>
        <v>0</v>
      </c>
      <c r="IF272" s="1201">
        <f t="shared" si="2963"/>
        <v>0</v>
      </c>
      <c r="IG272" s="1201">
        <f t="shared" si="2963"/>
        <v>0</v>
      </c>
      <c r="IH272" s="1201">
        <f t="shared" si="2963"/>
        <v>0</v>
      </c>
      <c r="II272" s="1201">
        <f t="shared" si="2963"/>
        <v>0</v>
      </c>
      <c r="IJ272" s="1201">
        <f t="shared" ref="IJ272" si="2966">SUM(IJ274:IJ288)</f>
        <v>0</v>
      </c>
      <c r="IK272" s="1201">
        <f t="shared" si="2963"/>
        <v>0</v>
      </c>
      <c r="IL272" s="1201">
        <f t="shared" si="2963"/>
        <v>0</v>
      </c>
      <c r="IM272" s="1201">
        <f t="shared" si="2963"/>
        <v>0</v>
      </c>
      <c r="IN272" s="1201">
        <f t="shared" ref="IN272:IP272" si="2967">SUM(IN274:IN288)</f>
        <v>0</v>
      </c>
      <c r="IO272" s="1201">
        <f t="shared" si="2967"/>
        <v>0</v>
      </c>
      <c r="IP272" s="1201">
        <f t="shared" si="2967"/>
        <v>0</v>
      </c>
      <c r="IQ272" s="1201">
        <f t="shared" si="2963"/>
        <v>0</v>
      </c>
      <c r="IR272" s="618"/>
      <c r="IS272" s="618"/>
      <c r="IT272" s="618"/>
      <c r="IU272" s="618"/>
      <c r="IV272" s="618"/>
      <c r="IW272" s="618"/>
      <c r="IX272" s="618"/>
      <c r="IY272" s="618"/>
      <c r="IZ272" s="1361"/>
      <c r="JA272" s="1201">
        <f t="shared" ref="JA272:KQ272" si="2968">SUM(JA274:JA288)</f>
        <v>50.209999999999994</v>
      </c>
      <c r="JB272" s="1201">
        <f t="shared" si="2968"/>
        <v>352.24</v>
      </c>
      <c r="JC272" s="1201">
        <f t="shared" si="2968"/>
        <v>0</v>
      </c>
      <c r="JD272" s="1201">
        <f t="shared" si="2968"/>
        <v>1280.04</v>
      </c>
      <c r="JE272" s="1201">
        <f t="shared" si="2968"/>
        <v>0</v>
      </c>
      <c r="JF272" s="1201">
        <f t="shared" si="2968"/>
        <v>1315.55</v>
      </c>
      <c r="JG272" s="1201">
        <f t="shared" si="2968"/>
        <v>0</v>
      </c>
      <c r="JH272" s="1201">
        <f t="shared" ref="JH272" si="2969">SUM(JH274:JH288)</f>
        <v>0</v>
      </c>
      <c r="JI272" s="1201">
        <f t="shared" si="2968"/>
        <v>0</v>
      </c>
      <c r="JJ272" s="1201">
        <f t="shared" si="2968"/>
        <v>0</v>
      </c>
      <c r="JK272" s="1201">
        <f t="shared" si="2968"/>
        <v>3</v>
      </c>
      <c r="JL272" s="1201">
        <f t="shared" ref="JL272" si="2970">SUM(JL274:JL288)</f>
        <v>0</v>
      </c>
      <c r="JM272" s="1201">
        <f t="shared" si="2968"/>
        <v>0</v>
      </c>
      <c r="JN272" s="1201">
        <f t="shared" si="2968"/>
        <v>308</v>
      </c>
      <c r="JO272" s="1201">
        <f t="shared" si="2968"/>
        <v>0</v>
      </c>
      <c r="JP272" s="1201">
        <f t="shared" si="2968"/>
        <v>0</v>
      </c>
      <c r="JQ272" s="1201">
        <f t="shared" si="2968"/>
        <v>0</v>
      </c>
      <c r="JR272" s="1201">
        <f t="shared" si="2968"/>
        <v>268.52499999999998</v>
      </c>
      <c r="JS272" s="1201">
        <f t="shared" si="2968"/>
        <v>469.25599999999997</v>
      </c>
      <c r="JT272" s="1201">
        <f t="shared" si="2968"/>
        <v>190.97</v>
      </c>
      <c r="JU272" s="1201">
        <f t="shared" si="2968"/>
        <v>0</v>
      </c>
      <c r="JV272" s="1201">
        <f t="shared" si="2968"/>
        <v>2.3350000000000003E-2</v>
      </c>
      <c r="JW272" s="1201">
        <f t="shared" si="2968"/>
        <v>10.1098</v>
      </c>
      <c r="JX272" s="1201">
        <f t="shared" si="2968"/>
        <v>3.1347899999999997</v>
      </c>
      <c r="JY272" s="1201">
        <f t="shared" si="2968"/>
        <v>6.1859999999999998E-2</v>
      </c>
      <c r="JZ272" s="1201">
        <f t="shared" si="2968"/>
        <v>1.15038</v>
      </c>
      <c r="KA272" s="1201">
        <f t="shared" si="2968"/>
        <v>0.66496</v>
      </c>
      <c r="KB272" s="1201">
        <f t="shared" si="2968"/>
        <v>0.69694</v>
      </c>
      <c r="KC272" s="1201">
        <f t="shared" si="2968"/>
        <v>17.824199999999998</v>
      </c>
      <c r="KD272" s="1201">
        <f t="shared" si="2968"/>
        <v>4.6543000000000001</v>
      </c>
      <c r="KE272" s="1201">
        <f t="shared" si="2968"/>
        <v>2.3505000000000003</v>
      </c>
      <c r="KF272" s="1201">
        <f t="shared" si="2968"/>
        <v>5.1119999999999992</v>
      </c>
      <c r="KG272" s="1201">
        <f t="shared" si="2968"/>
        <v>0.60950000000000004</v>
      </c>
      <c r="KH272" s="1201">
        <f t="shared" si="2968"/>
        <v>0</v>
      </c>
      <c r="KI272" s="1201">
        <f t="shared" si="2968"/>
        <v>0</v>
      </c>
      <c r="KJ272" s="1201">
        <f t="shared" ref="KJ272" si="2971">SUM(KJ274:KJ288)</f>
        <v>0</v>
      </c>
      <c r="KK272" s="1201">
        <f t="shared" ref="KK272" si="2972">SUM(KK274:KK288)</f>
        <v>0</v>
      </c>
      <c r="KL272" s="1201">
        <f t="shared" si="2968"/>
        <v>0</v>
      </c>
      <c r="KM272" s="1201">
        <f t="shared" si="2968"/>
        <v>0</v>
      </c>
      <c r="KN272" s="1201">
        <f t="shared" ref="KN272:KP272" si="2973">SUM(KN274:KN288)</f>
        <v>0</v>
      </c>
      <c r="KO272" s="1201">
        <f t="shared" si="2973"/>
        <v>0</v>
      </c>
      <c r="KP272" s="1201">
        <f t="shared" si="2973"/>
        <v>0</v>
      </c>
      <c r="KQ272" s="1201">
        <f t="shared" si="2968"/>
        <v>0</v>
      </c>
      <c r="KR272" s="618"/>
      <c r="KS272" s="618"/>
      <c r="KT272" s="618"/>
      <c r="KU272" s="618"/>
      <c r="KV272" s="618"/>
      <c r="KW272" s="618"/>
      <c r="KX272" s="618"/>
      <c r="KY272" s="618"/>
      <c r="KZ272" s="1361"/>
      <c r="LA272" s="1201">
        <f t="shared" ref="LA272:MQ272" si="2974">SUM(LA274:LA288)</f>
        <v>32.302710990585403</v>
      </c>
      <c r="LB272" s="1201">
        <f t="shared" si="2974"/>
        <v>112.66223503150646</v>
      </c>
      <c r="LC272" s="1201">
        <f t="shared" si="2974"/>
        <v>0</v>
      </c>
      <c r="LD272" s="1201">
        <f t="shared" si="2974"/>
        <v>737.63415567472157</v>
      </c>
      <c r="LE272" s="1201">
        <f t="shared" si="2974"/>
        <v>0</v>
      </c>
      <c r="LF272" s="1201">
        <f t="shared" si="2974"/>
        <v>610.34762829351439</v>
      </c>
      <c r="LG272" s="1201">
        <f t="shared" si="2974"/>
        <v>0</v>
      </c>
      <c r="LH272" s="1201">
        <f t="shared" si="2974"/>
        <v>0</v>
      </c>
      <c r="LI272" s="1201">
        <f t="shared" si="2974"/>
        <v>0</v>
      </c>
      <c r="LJ272" s="1201">
        <f t="shared" si="2974"/>
        <v>0</v>
      </c>
      <c r="LK272" s="1201">
        <f t="shared" si="2974"/>
        <v>3</v>
      </c>
      <c r="LL272" s="1201">
        <f t="shared" si="2974"/>
        <v>0</v>
      </c>
      <c r="LM272" s="1201">
        <f t="shared" si="2974"/>
        <v>0</v>
      </c>
      <c r="LN272" s="1201">
        <f t="shared" si="2974"/>
        <v>616</v>
      </c>
      <c r="LO272" s="1201">
        <f t="shared" si="2974"/>
        <v>0</v>
      </c>
      <c r="LP272" s="1201">
        <f t="shared" si="2974"/>
        <v>0</v>
      </c>
      <c r="LQ272" s="1201">
        <f t="shared" si="2974"/>
        <v>0</v>
      </c>
      <c r="LR272" s="1201">
        <f t="shared" si="2974"/>
        <v>152.86575443848952</v>
      </c>
      <c r="LS272" s="1201">
        <f t="shared" si="2974"/>
        <v>124.90197093791281</v>
      </c>
      <c r="LT272" s="1201">
        <f t="shared" si="2974"/>
        <v>159.00223425617423</v>
      </c>
      <c r="LU272" s="1201">
        <f t="shared" si="2974"/>
        <v>0</v>
      </c>
      <c r="LV272" s="1201">
        <f t="shared" si="2974"/>
        <v>6.1690885072655226E-3</v>
      </c>
      <c r="LW272" s="1201">
        <f t="shared" si="2974"/>
        <v>3.2227194187582562</v>
      </c>
      <c r="LX272" s="1201">
        <f t="shared" si="2974"/>
        <v>1.4166988507265521</v>
      </c>
      <c r="LY272" s="1201">
        <f t="shared" si="2974"/>
        <v>4.4870541611624834E-2</v>
      </c>
      <c r="LZ272" s="1201">
        <f t="shared" si="2974"/>
        <v>0.63495265521796562</v>
      </c>
      <c r="MA272" s="1201">
        <f t="shared" si="2974"/>
        <v>0.38434177014531046</v>
      </c>
      <c r="MB272" s="1201">
        <f t="shared" si="2974"/>
        <v>0.35332177014531041</v>
      </c>
      <c r="MC272" s="1201">
        <f t="shared" si="2974"/>
        <v>18.290849048625795</v>
      </c>
      <c r="MD272" s="1201">
        <f t="shared" si="2974"/>
        <v>4.6543000000000001</v>
      </c>
      <c r="ME272" s="1201">
        <f t="shared" si="2974"/>
        <v>1.4540102464347968</v>
      </c>
      <c r="MF272" s="1201">
        <f t="shared" si="2974"/>
        <v>10.170660982143554</v>
      </c>
      <c r="MG272" s="1201">
        <f t="shared" si="2974"/>
        <v>1.2880388841927304</v>
      </c>
      <c r="MH272" s="1201">
        <f t="shared" si="2974"/>
        <v>0</v>
      </c>
      <c r="MI272" s="1201">
        <f t="shared" si="2974"/>
        <v>0</v>
      </c>
      <c r="MJ272" s="1201">
        <f t="shared" si="2974"/>
        <v>0</v>
      </c>
      <c r="MK272" s="1201">
        <f t="shared" si="2974"/>
        <v>0</v>
      </c>
      <c r="ML272" s="1201">
        <f t="shared" si="2974"/>
        <v>0</v>
      </c>
      <c r="MM272" s="1201">
        <f t="shared" si="2974"/>
        <v>0</v>
      </c>
      <c r="MN272" s="1201">
        <f t="shared" ref="MN272:MP272" si="2975">SUM(MN274:MN288)</f>
        <v>0</v>
      </c>
      <c r="MO272" s="1201">
        <f t="shared" si="2975"/>
        <v>0</v>
      </c>
      <c r="MP272" s="1201">
        <f t="shared" si="2975"/>
        <v>0</v>
      </c>
      <c r="MQ272" s="1201">
        <f t="shared" si="2974"/>
        <v>0</v>
      </c>
    </row>
    <row r="273" spans="1:355" s="317" customFormat="1" ht="15" hidden="1" customHeight="1" outlineLevel="1" thickTop="1" thickBot="1" x14ac:dyDescent="0.3">
      <c r="A273" s="380"/>
      <c r="B273" s="1935" t="str">
        <f>$B$33</f>
        <v>Expert Light</v>
      </c>
      <c r="C273" s="1936"/>
      <c r="D273" s="652">
        <v>1</v>
      </c>
      <c r="E273" s="831"/>
      <c r="F273" s="753"/>
      <c r="G273" s="1923"/>
      <c r="H273" s="1924"/>
      <c r="I273" s="781"/>
      <c r="J273" s="831"/>
      <c r="K273" s="319"/>
      <c r="L273" s="782"/>
      <c r="M273" s="832">
        <f>((E270*L273)/1)*(D273)</f>
        <v>0</v>
      </c>
      <c r="N273" s="784">
        <f>IF($BI$6="ON",$BR14*$L273,IF($BI$6="OFF",#REF!*$L273))</f>
        <v>0</v>
      </c>
      <c r="O273" s="1534"/>
      <c r="P273" s="782"/>
      <c r="Q273" s="832">
        <f>((E270*P273)/1)*(D273)</f>
        <v>0</v>
      </c>
      <c r="R273" s="784">
        <f>IF($BI$6="ON",$BR$15*$P273,IF($BI$6="OFF",$BS$15*$P273))</f>
        <v>0</v>
      </c>
      <c r="S273" s="1534"/>
      <c r="T273" s="782">
        <v>2.1</v>
      </c>
      <c r="U273" s="832">
        <f>((E270*T273)/1)*(D273)</f>
        <v>52.5</v>
      </c>
      <c r="V273" s="784">
        <f t="shared" ref="V273:V278" si="2976">IF($BI$6="ON",$BR$16*$T273,IF($BI$6="OFF",$BS$16*$T273))</f>
        <v>109.64007252433909</v>
      </c>
      <c r="W273" s="1534"/>
      <c r="X273" s="782">
        <v>2.1</v>
      </c>
      <c r="Y273" s="832">
        <f>((E270*X273)/1)*(D273)</f>
        <v>52.5</v>
      </c>
      <c r="Z273" s="784">
        <f t="shared" ref="Z273:Z278" si="2977">IF($BI$6="ON",$BR$17*$X273,IF($BI$6="OFF",$BS$17*$X273))</f>
        <v>69.862586969002663</v>
      </c>
      <c r="AA273" s="1534"/>
      <c r="AB273" s="782">
        <v>3.2</v>
      </c>
      <c r="AC273" s="832">
        <f>((E270*AB273)/1)*(D273)</f>
        <v>80</v>
      </c>
      <c r="AD273" s="784">
        <f t="shared" ref="AD273:AD278" si="2978">IF($BI$6="ON",$BR$18*$AB273,IF($BI$6="OFF",$BS$18*$AB273))</f>
        <v>132.79105606675867</v>
      </c>
      <c r="AE273" s="1534"/>
      <c r="AF273" s="782"/>
      <c r="AG273" s="832">
        <f>((E270*AF273)/1)*(D273)</f>
        <v>0</v>
      </c>
      <c r="AH273" s="784">
        <f t="shared" ref="AH273:AH278" si="2979">IF($BI$6="ON",$BR$19*$AF273,IF($BI$6="OFF",$BS$19*$AF273))</f>
        <v>0</v>
      </c>
      <c r="AI273" s="1534"/>
      <c r="AJ273" s="782"/>
      <c r="AK273" s="832">
        <f>((E270*AJ273)/1)*(D273)</f>
        <v>0</v>
      </c>
      <c r="AL273" s="784">
        <f t="shared" ref="AL273:AL278" si="2980">IF($BI$6="ON",$BR$20*$AJ273,IF($BI$6="OFF",$BS$20*$AJ273))</f>
        <v>0</v>
      </c>
      <c r="AM273" s="1534"/>
      <c r="AN273" s="782"/>
      <c r="AO273" s="833">
        <f>((E270*AN273)/1)*(D273)</f>
        <v>0</v>
      </c>
      <c r="AP273" s="784">
        <f t="shared" ref="AP273:AP278" si="2981">IF($BI$6="ON",$BR$21*$AN273,IF($BI$6="OFF",$BS$21*$AN273))</f>
        <v>0</v>
      </c>
      <c r="AQ273" s="1534"/>
      <c r="AR273" s="782"/>
      <c r="AS273" s="832">
        <f>((E270*AR273)/1)*(D273)</f>
        <v>0</v>
      </c>
      <c r="AT273" s="784">
        <f t="shared" ref="AT273:AT278" si="2982">IF($BI$6="ON",$BR$22*$AR273,IF($BI$6="OFF",$BS$22*$AR273))</f>
        <v>0</v>
      </c>
      <c r="AU273" s="1534"/>
      <c r="AV273" s="782"/>
      <c r="AW273" s="832">
        <f>((E270*AV273)/1)*(D273)</f>
        <v>0</v>
      </c>
      <c r="AX273" s="784">
        <f t="shared" ref="AX273:AX278" si="2983">IF($BI$6="ON",$BR$23*$AV273,IF($BI$6="OFF",$BS$23*$AV273))</f>
        <v>0</v>
      </c>
      <c r="AY273" s="1534"/>
      <c r="AZ273" s="782"/>
      <c r="BA273" s="832">
        <f>((E270*AZ273)/1)*(D273)</f>
        <v>0</v>
      </c>
      <c r="BB273" s="784">
        <f t="shared" ref="BB273:BB278" si="2984">IF($BI$6="ON",$BR$25*$AZ273,IF($BI$6="OFF",$BS$25*$AZ273))</f>
        <v>0</v>
      </c>
      <c r="BC273" s="649"/>
      <c r="BD273" s="835"/>
      <c r="BE273" s="832">
        <f>((E270*BD273)/1)*(D273)</f>
        <v>0</v>
      </c>
      <c r="BF273" s="319"/>
      <c r="BG273" s="880">
        <f t="shared" ref="BG273:BG278" si="2985">SUM(N273,R273,V273,Z273,AD273,AH273,AL273,AP273,AT273,AX273,BB273)/500</f>
        <v>0.62458743112020076</v>
      </c>
      <c r="BH273" s="881">
        <f t="shared" ref="BH273:BH278" si="2986">SUM($BG273+$BG$6)</f>
        <v>0.6354639278176909</v>
      </c>
      <c r="BI273" s="786">
        <f t="shared" ref="BI273:BI278" si="2987">(BH273*500)</f>
        <v>317.73196390884544</v>
      </c>
      <c r="BJ273" s="785"/>
      <c r="BK273" s="786">
        <f t="shared" ref="BK273:BK278" si="2988">(BH273*700)</f>
        <v>444.82474947238364</v>
      </c>
      <c r="BL273" s="1932" t="s">
        <v>1365</v>
      </c>
      <c r="BM273" s="1933"/>
      <c r="BN273" s="1934"/>
      <c r="BO273" s="787"/>
      <c r="BP273" s="787"/>
      <c r="BQ273" s="1484"/>
      <c r="BR273" s="873" t="s">
        <v>1350</v>
      </c>
      <c r="BS273" s="691" t="s">
        <v>6</v>
      </c>
      <c r="BT273" s="691" t="s">
        <v>928</v>
      </c>
      <c r="BU273" s="1165" t="s">
        <v>1252</v>
      </c>
      <c r="BV273" s="1166"/>
      <c r="BW273" s="1353" t="str">
        <f>$BW$318</f>
        <v xml:space="preserve">NH4 </v>
      </c>
      <c r="BX273" s="1353" t="str">
        <f>$BX$318</f>
        <v>NO3</v>
      </c>
      <c r="BY273" s="1353" t="str">
        <f>$BY$318</f>
        <v>NH2 Nitrites</v>
      </c>
      <c r="BZ273" s="1353" t="str">
        <f>$BZ$318</f>
        <v>P2O5</v>
      </c>
      <c r="CA273" s="1353" t="str">
        <f>$CA$318</f>
        <v>PO4</v>
      </c>
      <c r="CB273" s="1353" t="str">
        <f>$CB$318</f>
        <v>K2O</v>
      </c>
      <c r="CC273" s="1353" t="str">
        <f>$CC$318</f>
        <v>MgO</v>
      </c>
      <c r="CD273" s="1353" t="str">
        <f>$CD$318</f>
        <v>MgCo3</v>
      </c>
      <c r="CE273" s="1353" t="str">
        <f>$CE$318</f>
        <v>CaO</v>
      </c>
      <c r="CF273" s="1353" t="str">
        <f>$CF$318</f>
        <v>CaCO3</v>
      </c>
      <c r="CG273" s="1353" t="str">
        <f>$CG$318</f>
        <v>SO4</v>
      </c>
      <c r="CH273" s="1353" t="str">
        <f>$CH$318</f>
        <v>SO3</v>
      </c>
      <c r="CI273" s="1353" t="str">
        <f>$CI$318</f>
        <v>SiO2</v>
      </c>
      <c r="CJ273" s="1353" t="str">
        <f>$CJ$318</f>
        <v>Si(OH)4</v>
      </c>
      <c r="CK273" s="1353" t="str">
        <f>$CK$318</f>
        <v>N</v>
      </c>
      <c r="CL273" s="1353" t="str">
        <f>$CL$318</f>
        <v>P</v>
      </c>
      <c r="CM273" s="1353" t="str">
        <f>$CM$318</f>
        <v>K</v>
      </c>
      <c r="CN273" s="1353" t="str">
        <f>$CN$318</f>
        <v>MG</v>
      </c>
      <c r="CO273" s="1353" t="str">
        <f>$CO$318</f>
        <v>CA</v>
      </c>
      <c r="CP273" s="1353" t="str">
        <f>$CP$318</f>
        <v>S</v>
      </c>
      <c r="CQ273" s="1353" t="str">
        <f>$CQ$318</f>
        <v>Si</v>
      </c>
      <c r="CR273" s="1353" t="str">
        <f>$CR$318</f>
        <v>Co</v>
      </c>
      <c r="CS273" s="1353" t="str">
        <f>$CS$318</f>
        <v>Fe</v>
      </c>
      <c r="CT273" s="1353" t="str">
        <f>$CT$318</f>
        <v>Mn</v>
      </c>
      <c r="CU273" s="1353" t="str">
        <f>$CU$318</f>
        <v>Mo</v>
      </c>
      <c r="CV273" s="1353" t="str">
        <f>$CV$318</f>
        <v>Zn</v>
      </c>
      <c r="CW273" s="1353" t="str">
        <f>$CW$318</f>
        <v>B</v>
      </c>
      <c r="CX273" s="1353" t="str">
        <f>$CX$318</f>
        <v>Cu</v>
      </c>
      <c r="CY273" s="1353" t="str">
        <f>$CY$318</f>
        <v>Cl</v>
      </c>
      <c r="CZ273" s="1353" t="str">
        <f>$CZ$318</f>
        <v>Na</v>
      </c>
      <c r="DA273" s="1353" t="str">
        <f>$DA$318</f>
        <v>Humic</v>
      </c>
      <c r="DB273" s="1353" t="str">
        <f>$DB$318</f>
        <v>Fulvic</v>
      </c>
      <c r="DC273" s="1353" t="str">
        <f>$DC$318</f>
        <v xml:space="preserve"> B1</v>
      </c>
      <c r="DD273" s="1353" t="str">
        <f>$DD$318</f>
        <v>EDTA</v>
      </c>
      <c r="DE273" s="1353" t="str">
        <f>$DE$318</f>
        <v>DTPA</v>
      </c>
      <c r="DF273" s="1353" t="str">
        <f>$DF$318</f>
        <v>EDDHA</v>
      </c>
      <c r="DG273" s="1353" t="str">
        <f>$DG$318</f>
        <v>F</v>
      </c>
      <c r="DH273" s="1353" t="str">
        <f>$DH$318</f>
        <v>Cd</v>
      </c>
      <c r="DI273" s="1353" t="str">
        <f>$DI$318</f>
        <v>Cr</v>
      </c>
      <c r="DJ273" s="1353" t="str">
        <f>$DJ$318</f>
        <v>Al</v>
      </c>
      <c r="DK273" s="1353" t="str">
        <f>$DK$318</f>
        <v>Pb</v>
      </c>
      <c r="DL273" s="1353" t="str">
        <f>$DL$318</f>
        <v>Se</v>
      </c>
      <c r="DM273" s="1353" t="str">
        <f>$DM$318</f>
        <v>Other</v>
      </c>
      <c r="DN273" s="933"/>
      <c r="DT273" s="739"/>
      <c r="EM273" s="618"/>
      <c r="EN273" s="618"/>
      <c r="EO273" s="618"/>
      <c r="EP273" s="618"/>
      <c r="EQ273" s="618"/>
      <c r="ER273" s="618"/>
      <c r="ES273" s="618"/>
      <c r="ET273" s="618"/>
      <c r="EU273" s="618"/>
      <c r="EV273" s="618"/>
      <c r="EW273" s="618"/>
      <c r="EX273" s="618"/>
      <c r="EY273" s="618"/>
      <c r="EZ273" s="1347"/>
      <c r="FA273" s="1219" t="str">
        <f t="shared" ref="FA273:GQ273" si="2989">BW$318</f>
        <v xml:space="preserve">NH4 </v>
      </c>
      <c r="FB273" s="1222" t="str">
        <f t="shared" si="2989"/>
        <v>NO3</v>
      </c>
      <c r="FC273" s="1222" t="str">
        <f t="shared" si="2989"/>
        <v>NH2 Nitrites</v>
      </c>
      <c r="FD273" s="1219" t="str">
        <f t="shared" si="2989"/>
        <v>P2O5</v>
      </c>
      <c r="FE273" s="1219" t="str">
        <f t="shared" si="2989"/>
        <v>PO4</v>
      </c>
      <c r="FF273" s="1219" t="str">
        <f t="shared" si="2989"/>
        <v>K2O</v>
      </c>
      <c r="FG273" s="1219" t="str">
        <f t="shared" si="2989"/>
        <v>MgO</v>
      </c>
      <c r="FH273" s="1219" t="str">
        <f t="shared" si="2989"/>
        <v>MgCo3</v>
      </c>
      <c r="FI273" s="1219" t="str">
        <f t="shared" si="2989"/>
        <v>CaO</v>
      </c>
      <c r="FJ273" s="1219" t="str">
        <f t="shared" si="2989"/>
        <v>CaCO3</v>
      </c>
      <c r="FK273" s="1219" t="str">
        <f t="shared" si="2989"/>
        <v>SO4</v>
      </c>
      <c r="FL273" s="1219" t="str">
        <f t="shared" si="2989"/>
        <v>SO3</v>
      </c>
      <c r="FM273" s="1219" t="str">
        <f t="shared" si="2989"/>
        <v>SiO2</v>
      </c>
      <c r="FN273" s="1219" t="str">
        <f t="shared" si="2989"/>
        <v>Si(OH)4</v>
      </c>
      <c r="FO273" s="1219" t="str">
        <f t="shared" si="2989"/>
        <v>N</v>
      </c>
      <c r="FP273" s="1219" t="str">
        <f t="shared" si="2989"/>
        <v>P</v>
      </c>
      <c r="FQ273" s="1219" t="str">
        <f t="shared" si="2989"/>
        <v>K</v>
      </c>
      <c r="FR273" s="1219" t="str">
        <f t="shared" si="2989"/>
        <v>MG</v>
      </c>
      <c r="FS273" s="1219" t="str">
        <f t="shared" si="2989"/>
        <v>CA</v>
      </c>
      <c r="FT273" s="1219" t="str">
        <f t="shared" si="2989"/>
        <v>S</v>
      </c>
      <c r="FU273" s="1219" t="str">
        <f t="shared" si="2989"/>
        <v>Si</v>
      </c>
      <c r="FV273" s="1219" t="str">
        <f t="shared" si="2989"/>
        <v>Co</v>
      </c>
      <c r="FW273" s="1219" t="str">
        <f t="shared" si="2989"/>
        <v>Fe</v>
      </c>
      <c r="FX273" s="1219" t="str">
        <f t="shared" si="2989"/>
        <v>Mn</v>
      </c>
      <c r="FY273" s="1219" t="str">
        <f t="shared" si="2989"/>
        <v>Mo</v>
      </c>
      <c r="FZ273" s="1219" t="str">
        <f t="shared" si="2989"/>
        <v>Zn</v>
      </c>
      <c r="GA273" s="1219" t="str">
        <f t="shared" si="2989"/>
        <v>B</v>
      </c>
      <c r="GB273" s="1219" t="str">
        <f t="shared" si="2989"/>
        <v>Cu</v>
      </c>
      <c r="GC273" s="1219" t="str">
        <f t="shared" si="2989"/>
        <v>Cl</v>
      </c>
      <c r="GD273" s="1219" t="str">
        <f t="shared" si="2989"/>
        <v>Na</v>
      </c>
      <c r="GE273" s="1219" t="str">
        <f t="shared" si="2989"/>
        <v>Humic</v>
      </c>
      <c r="GF273" s="1219" t="str">
        <f t="shared" si="2989"/>
        <v>Fulvic</v>
      </c>
      <c r="GG273" s="1219" t="str">
        <f t="shared" si="2989"/>
        <v xml:space="preserve"> B1</v>
      </c>
      <c r="GH273" s="1219" t="str">
        <f t="shared" si="2989"/>
        <v>EDTA</v>
      </c>
      <c r="GI273" s="1219" t="str">
        <f t="shared" si="2989"/>
        <v>DTPA</v>
      </c>
      <c r="GJ273" s="1219" t="str">
        <f t="shared" si="2989"/>
        <v>EDDHA</v>
      </c>
      <c r="GK273" s="1219" t="str">
        <f t="shared" si="2989"/>
        <v>F</v>
      </c>
      <c r="GL273" s="1219" t="str">
        <f t="shared" si="2989"/>
        <v>Cd</v>
      </c>
      <c r="GM273" s="1220" t="str">
        <f t="shared" si="2989"/>
        <v>Cr</v>
      </c>
      <c r="GN273" s="1220" t="str">
        <f t="shared" si="2989"/>
        <v>Al</v>
      </c>
      <c r="GO273" s="1220" t="str">
        <f t="shared" si="2989"/>
        <v>Pb</v>
      </c>
      <c r="GP273" s="1220" t="str">
        <f t="shared" si="2989"/>
        <v>Se</v>
      </c>
      <c r="GQ273" s="1220" t="str">
        <f t="shared" si="2989"/>
        <v>Other</v>
      </c>
      <c r="GR273" s="897"/>
      <c r="GS273" s="897"/>
      <c r="GT273" s="897"/>
      <c r="GU273" s="897"/>
      <c r="GV273" s="897"/>
      <c r="GW273" s="897"/>
      <c r="GX273" s="897"/>
      <c r="GY273" s="897"/>
      <c r="GZ273" s="1373"/>
      <c r="HA273" s="1220" t="str">
        <f t="shared" ref="HA273:IM273" si="2990">FA$318</f>
        <v xml:space="preserve">NH4 </v>
      </c>
      <c r="HB273" s="1220" t="str">
        <f t="shared" si="2990"/>
        <v>NO3</v>
      </c>
      <c r="HC273" s="1220" t="str">
        <f t="shared" si="2990"/>
        <v>NH2 Nitrites</v>
      </c>
      <c r="HD273" s="1220" t="str">
        <f t="shared" si="2990"/>
        <v>P2O5</v>
      </c>
      <c r="HE273" s="1220" t="str">
        <f t="shared" si="2990"/>
        <v>PO4</v>
      </c>
      <c r="HF273" s="1220" t="str">
        <f t="shared" si="2990"/>
        <v>K2O</v>
      </c>
      <c r="HG273" s="1220" t="str">
        <f t="shared" si="2990"/>
        <v>MgO</v>
      </c>
      <c r="HH273" s="1220" t="str">
        <f t="shared" si="2990"/>
        <v>MgCo3</v>
      </c>
      <c r="HI273" s="1220" t="str">
        <f t="shared" si="2990"/>
        <v>CaO</v>
      </c>
      <c r="HJ273" s="1220" t="str">
        <f t="shared" si="2990"/>
        <v>CaCO3</v>
      </c>
      <c r="HK273" s="1220" t="str">
        <f t="shared" si="2990"/>
        <v>SO4</v>
      </c>
      <c r="HL273" s="1220" t="str">
        <f t="shared" si="2990"/>
        <v>SO3</v>
      </c>
      <c r="HM273" s="1220" t="str">
        <f t="shared" si="2990"/>
        <v>SiO2</v>
      </c>
      <c r="HN273" s="1220" t="str">
        <f t="shared" si="2990"/>
        <v>Si(OH)4</v>
      </c>
      <c r="HO273" s="1220" t="str">
        <f t="shared" si="2990"/>
        <v>N</v>
      </c>
      <c r="HP273" s="1220" t="str">
        <f t="shared" si="2990"/>
        <v>P</v>
      </c>
      <c r="HQ273" s="1220" t="str">
        <f t="shared" si="2990"/>
        <v>K</v>
      </c>
      <c r="HR273" s="1220" t="str">
        <f t="shared" si="2990"/>
        <v>MG</v>
      </c>
      <c r="HS273" s="1220" t="str">
        <f t="shared" si="2990"/>
        <v>CA</v>
      </c>
      <c r="HT273" s="1220" t="str">
        <f t="shared" si="2990"/>
        <v>S</v>
      </c>
      <c r="HU273" s="1220" t="str">
        <f t="shared" si="2990"/>
        <v>Si</v>
      </c>
      <c r="HV273" s="1220" t="str">
        <f t="shared" si="2990"/>
        <v>Co</v>
      </c>
      <c r="HW273" s="1220" t="str">
        <f t="shared" si="2990"/>
        <v>Fe</v>
      </c>
      <c r="HX273" s="1220" t="str">
        <f t="shared" si="2990"/>
        <v>Mn</v>
      </c>
      <c r="HY273" s="1220" t="str">
        <f t="shared" si="2990"/>
        <v>Mo</v>
      </c>
      <c r="HZ273" s="1220" t="str">
        <f t="shared" si="2990"/>
        <v>Zn</v>
      </c>
      <c r="IA273" s="1220" t="str">
        <f t="shared" si="2990"/>
        <v>B</v>
      </c>
      <c r="IB273" s="1220" t="str">
        <f t="shared" si="2990"/>
        <v>Cu</v>
      </c>
      <c r="IC273" s="1220" t="str">
        <f t="shared" si="2990"/>
        <v>Cl</v>
      </c>
      <c r="ID273" s="1220" t="str">
        <f t="shared" si="2990"/>
        <v>Na</v>
      </c>
      <c r="IE273" s="1220" t="str">
        <f t="shared" si="2990"/>
        <v>Humic</v>
      </c>
      <c r="IF273" s="1220" t="str">
        <f t="shared" si="2990"/>
        <v>Fulvic</v>
      </c>
      <c r="IG273" s="1220" t="str">
        <f t="shared" si="2990"/>
        <v xml:space="preserve"> B1</v>
      </c>
      <c r="IH273" s="1220" t="str">
        <f t="shared" si="2990"/>
        <v>EDTA</v>
      </c>
      <c r="II273" s="1220" t="str">
        <f t="shared" si="2990"/>
        <v>DTPA</v>
      </c>
      <c r="IJ273" s="1220" t="str">
        <f t="shared" si="2990"/>
        <v>EDDHA</v>
      </c>
      <c r="IK273" s="1220" t="str">
        <f t="shared" si="2990"/>
        <v>F</v>
      </c>
      <c r="IL273" s="1220" t="str">
        <f t="shared" si="2990"/>
        <v>Cd</v>
      </c>
      <c r="IM273" s="1220" t="str">
        <f t="shared" si="2990"/>
        <v>Cr</v>
      </c>
      <c r="IN273" s="1353" t="str">
        <f>$DJ$318</f>
        <v>Al</v>
      </c>
      <c r="IO273" s="1353" t="str">
        <f>$DK$318</f>
        <v>Pb</v>
      </c>
      <c r="IP273" s="1353" t="str">
        <f>$DL$318</f>
        <v>Se</v>
      </c>
      <c r="IQ273" s="1220" t="str">
        <f>GQ$318</f>
        <v>Other</v>
      </c>
      <c r="IR273" s="895"/>
      <c r="IS273" s="895"/>
      <c r="IT273" s="895"/>
      <c r="IU273" s="895"/>
      <c r="IV273" s="895"/>
      <c r="IW273" s="895"/>
      <c r="IX273" s="895"/>
      <c r="IY273" s="895"/>
      <c r="IZ273" s="1362"/>
      <c r="JA273" s="1220" t="str">
        <f t="shared" ref="JA273:KM273" si="2991">HA$318</f>
        <v xml:space="preserve">NH4 </v>
      </c>
      <c r="JB273" s="1220" t="str">
        <f t="shared" si="2991"/>
        <v>NO3</v>
      </c>
      <c r="JC273" s="1220" t="str">
        <f t="shared" si="2991"/>
        <v>NH2 Nitrites</v>
      </c>
      <c r="JD273" s="1220" t="str">
        <f t="shared" si="2991"/>
        <v>P2O5</v>
      </c>
      <c r="JE273" s="1220" t="str">
        <f t="shared" si="2991"/>
        <v>PO4</v>
      </c>
      <c r="JF273" s="1220" t="str">
        <f t="shared" si="2991"/>
        <v>K2O</v>
      </c>
      <c r="JG273" s="1220" t="str">
        <f t="shared" si="2991"/>
        <v>MgO</v>
      </c>
      <c r="JH273" s="1220" t="str">
        <f t="shared" si="2991"/>
        <v>MgCo3</v>
      </c>
      <c r="JI273" s="1220" t="str">
        <f t="shared" si="2991"/>
        <v>CaO</v>
      </c>
      <c r="JJ273" s="1220" t="str">
        <f t="shared" si="2991"/>
        <v>CaCO3</v>
      </c>
      <c r="JK273" s="1220" t="str">
        <f t="shared" si="2991"/>
        <v>SO4</v>
      </c>
      <c r="JL273" s="1220" t="str">
        <f t="shared" si="2991"/>
        <v>SO3</v>
      </c>
      <c r="JM273" s="1220" t="str">
        <f t="shared" si="2991"/>
        <v>SiO2</v>
      </c>
      <c r="JN273" s="1220" t="str">
        <f t="shared" si="2991"/>
        <v>Si(OH)4</v>
      </c>
      <c r="JO273" s="1220" t="str">
        <f t="shared" si="2991"/>
        <v>N</v>
      </c>
      <c r="JP273" s="1220" t="str">
        <f t="shared" si="2991"/>
        <v>P</v>
      </c>
      <c r="JQ273" s="1220" t="str">
        <f t="shared" si="2991"/>
        <v>K</v>
      </c>
      <c r="JR273" s="1220" t="str">
        <f t="shared" si="2991"/>
        <v>MG</v>
      </c>
      <c r="JS273" s="1220" t="str">
        <f t="shared" si="2991"/>
        <v>CA</v>
      </c>
      <c r="JT273" s="1220" t="str">
        <f t="shared" si="2991"/>
        <v>S</v>
      </c>
      <c r="JU273" s="1220" t="str">
        <f t="shared" si="2991"/>
        <v>Si</v>
      </c>
      <c r="JV273" s="1220" t="str">
        <f t="shared" si="2991"/>
        <v>Co</v>
      </c>
      <c r="JW273" s="1220" t="str">
        <f t="shared" si="2991"/>
        <v>Fe</v>
      </c>
      <c r="JX273" s="1220" t="str">
        <f t="shared" si="2991"/>
        <v>Mn</v>
      </c>
      <c r="JY273" s="1220" t="str">
        <f t="shared" si="2991"/>
        <v>Mo</v>
      </c>
      <c r="JZ273" s="1220" t="str">
        <f t="shared" si="2991"/>
        <v>Zn</v>
      </c>
      <c r="KA273" s="1220" t="str">
        <f t="shared" si="2991"/>
        <v>B</v>
      </c>
      <c r="KB273" s="1220" t="str">
        <f t="shared" si="2991"/>
        <v>Cu</v>
      </c>
      <c r="KC273" s="1220" t="str">
        <f t="shared" si="2991"/>
        <v>Cl</v>
      </c>
      <c r="KD273" s="1220" t="str">
        <f t="shared" si="2991"/>
        <v>Na</v>
      </c>
      <c r="KE273" s="1220" t="str">
        <f t="shared" si="2991"/>
        <v>Humic</v>
      </c>
      <c r="KF273" s="1220" t="str">
        <f t="shared" si="2991"/>
        <v>Fulvic</v>
      </c>
      <c r="KG273" s="1220" t="str">
        <f t="shared" si="2991"/>
        <v xml:space="preserve"> B1</v>
      </c>
      <c r="KH273" s="1220" t="str">
        <f t="shared" si="2991"/>
        <v>EDTA</v>
      </c>
      <c r="KI273" s="1220" t="str">
        <f t="shared" si="2991"/>
        <v>DTPA</v>
      </c>
      <c r="KJ273" s="1220" t="str">
        <f t="shared" si="2991"/>
        <v>DTPA</v>
      </c>
      <c r="KK273" s="1220" t="str">
        <f t="shared" si="2991"/>
        <v>F</v>
      </c>
      <c r="KL273" s="1220" t="str">
        <f t="shared" si="2991"/>
        <v>Cd</v>
      </c>
      <c r="KM273" s="1220" t="str">
        <f t="shared" si="2991"/>
        <v>Cr</v>
      </c>
      <c r="KN273" s="1220" t="str">
        <f t="shared" ref="KN273" si="2992">IN$318</f>
        <v>Al</v>
      </c>
      <c r="KO273" s="1220" t="str">
        <f t="shared" ref="KO273" si="2993">IO$318</f>
        <v>Pb</v>
      </c>
      <c r="KP273" s="1220" t="str">
        <f t="shared" ref="KP273" si="2994">IP$318</f>
        <v>Se</v>
      </c>
      <c r="KQ273" s="1220" t="str">
        <f>IQ$318</f>
        <v>Other</v>
      </c>
      <c r="KR273" s="618"/>
      <c r="KS273" s="618"/>
      <c r="KT273" s="618"/>
      <c r="KU273" s="618"/>
      <c r="KV273" s="618"/>
      <c r="KW273" s="618"/>
      <c r="KX273" s="618"/>
      <c r="KY273" s="618"/>
      <c r="KZ273" s="1361"/>
      <c r="LA273" s="1220" t="str">
        <f t="shared" ref="LA273:MM273" si="2995">JA$318</f>
        <v xml:space="preserve">NH4 </v>
      </c>
      <c r="LB273" s="1220" t="str">
        <f t="shared" si="2995"/>
        <v>NO3</v>
      </c>
      <c r="LC273" s="1220" t="str">
        <f t="shared" si="2995"/>
        <v>NH2 Nitrites</v>
      </c>
      <c r="LD273" s="1220" t="str">
        <f t="shared" si="2995"/>
        <v>P2O5</v>
      </c>
      <c r="LE273" s="1220" t="str">
        <f t="shared" si="2995"/>
        <v>PO4</v>
      </c>
      <c r="LF273" s="1220" t="str">
        <f t="shared" si="2995"/>
        <v>K2O</v>
      </c>
      <c r="LG273" s="1220" t="str">
        <f t="shared" si="2995"/>
        <v>MgO</v>
      </c>
      <c r="LH273" s="1220" t="str">
        <f t="shared" si="2995"/>
        <v>MgCo3</v>
      </c>
      <c r="LI273" s="1220" t="str">
        <f t="shared" si="2995"/>
        <v>CaO</v>
      </c>
      <c r="LJ273" s="1220" t="str">
        <f t="shared" si="2995"/>
        <v>CaCO3</v>
      </c>
      <c r="LK273" s="1220" t="str">
        <f t="shared" si="2995"/>
        <v>SO4</v>
      </c>
      <c r="LL273" s="1220" t="str">
        <f t="shared" si="2995"/>
        <v>SO3</v>
      </c>
      <c r="LM273" s="1220" t="str">
        <f t="shared" si="2995"/>
        <v>SiO2</v>
      </c>
      <c r="LN273" s="1220" t="str">
        <f t="shared" si="2995"/>
        <v>Si(OH)4</v>
      </c>
      <c r="LO273" s="1220" t="str">
        <f t="shared" si="2995"/>
        <v>N</v>
      </c>
      <c r="LP273" s="1220" t="str">
        <f t="shared" si="2995"/>
        <v>P</v>
      </c>
      <c r="LQ273" s="1220" t="str">
        <f t="shared" si="2995"/>
        <v>K</v>
      </c>
      <c r="LR273" s="1220" t="str">
        <f t="shared" si="2995"/>
        <v>MG</v>
      </c>
      <c r="LS273" s="1220" t="str">
        <f t="shared" si="2995"/>
        <v>CA</v>
      </c>
      <c r="LT273" s="1220" t="str">
        <f t="shared" si="2995"/>
        <v>S</v>
      </c>
      <c r="LU273" s="1220" t="str">
        <f t="shared" si="2995"/>
        <v>Si</v>
      </c>
      <c r="LV273" s="1220" t="str">
        <f t="shared" si="2995"/>
        <v>Co</v>
      </c>
      <c r="LW273" s="1220" t="str">
        <f t="shared" si="2995"/>
        <v>Fe</v>
      </c>
      <c r="LX273" s="1220" t="str">
        <f t="shared" si="2995"/>
        <v>Mn</v>
      </c>
      <c r="LY273" s="1220" t="str">
        <f t="shared" si="2995"/>
        <v>Mo</v>
      </c>
      <c r="LZ273" s="1220" t="str">
        <f t="shared" si="2995"/>
        <v>Zn</v>
      </c>
      <c r="MA273" s="1220" t="str">
        <f t="shared" si="2995"/>
        <v>B</v>
      </c>
      <c r="MB273" s="1220" t="str">
        <f t="shared" si="2995"/>
        <v>Cu</v>
      </c>
      <c r="MC273" s="1220" t="str">
        <f t="shared" si="2995"/>
        <v>Cl</v>
      </c>
      <c r="MD273" s="1220" t="str">
        <f t="shared" si="2995"/>
        <v>Na</v>
      </c>
      <c r="ME273" s="1220" t="str">
        <f t="shared" si="2995"/>
        <v>Humic</v>
      </c>
      <c r="MF273" s="1220" t="str">
        <f t="shared" si="2995"/>
        <v>Fulvic</v>
      </c>
      <c r="MG273" s="1220" t="str">
        <f t="shared" si="2995"/>
        <v xml:space="preserve"> B1</v>
      </c>
      <c r="MH273" s="1220" t="str">
        <f t="shared" si="2995"/>
        <v>EDTA</v>
      </c>
      <c r="MI273" s="1220" t="str">
        <f t="shared" si="2995"/>
        <v>DTPA</v>
      </c>
      <c r="MJ273" s="1220" t="str">
        <f t="shared" si="2995"/>
        <v>EDDHA</v>
      </c>
      <c r="MK273" s="1220" t="str">
        <f t="shared" si="2995"/>
        <v>F</v>
      </c>
      <c r="ML273" s="1220" t="str">
        <f t="shared" si="2995"/>
        <v>Cd</v>
      </c>
      <c r="MM273" s="1220" t="str">
        <f t="shared" si="2995"/>
        <v>Cr</v>
      </c>
      <c r="MN273" s="1220" t="str">
        <f t="shared" ref="MN273:MP273" si="2996">KN$318</f>
        <v>Al</v>
      </c>
      <c r="MO273" s="1220" t="str">
        <f t="shared" si="2996"/>
        <v>Pb</v>
      </c>
      <c r="MP273" s="1220" t="str">
        <f t="shared" si="2996"/>
        <v>Se</v>
      </c>
      <c r="MQ273" s="1220" t="str">
        <f>KQ$318</f>
        <v>Other</v>
      </c>
    </row>
    <row r="274" spans="1:355" s="317" customFormat="1" ht="15" hidden="1" customHeight="1" outlineLevel="1" thickTop="1" thickBot="1" x14ac:dyDescent="0.3">
      <c r="A274" s="380"/>
      <c r="B274" s="1928" t="str">
        <f>$B$34</f>
        <v>Expert Medium</v>
      </c>
      <c r="C274" s="1924"/>
      <c r="D274" s="653">
        <v>1</v>
      </c>
      <c r="E274" s="836"/>
      <c r="F274" s="319"/>
      <c r="G274" s="1928"/>
      <c r="H274" s="1924"/>
      <c r="I274" s="788"/>
      <c r="J274" s="836"/>
      <c r="K274" s="319"/>
      <c r="L274" s="789"/>
      <c r="M274" s="837">
        <f>((E270*L274)/1)*(D274)</f>
        <v>0</v>
      </c>
      <c r="N274" s="784">
        <f>IF($BI$6="ON",$BR14*$L274,IF($BI$6="OFF",#REF!*$L274))</f>
        <v>0</v>
      </c>
      <c r="O274" s="1534"/>
      <c r="P274" s="789"/>
      <c r="Q274" s="837">
        <f>((E270*P274)/1)*(D274)</f>
        <v>0</v>
      </c>
      <c r="R274" s="784">
        <f t="shared" ref="R274:R278" si="2997">IF($BI$6="ON",$BR$15*$P274,IF($BI$6="OFF",$BS$15*$P274))</f>
        <v>0</v>
      </c>
      <c r="S274" s="1534"/>
      <c r="T274" s="789">
        <v>2.5</v>
      </c>
      <c r="U274" s="837">
        <f>((E270*T274)/1)*(D274)</f>
        <v>62.5</v>
      </c>
      <c r="V274" s="784">
        <f t="shared" si="2976"/>
        <v>130.52389586230842</v>
      </c>
      <c r="W274" s="1534"/>
      <c r="X274" s="789">
        <v>2.5</v>
      </c>
      <c r="Y274" s="837">
        <f>((E270*X274)/1)*(D274)</f>
        <v>62.5</v>
      </c>
      <c r="Z274" s="784">
        <f t="shared" si="2977"/>
        <v>83.169746391669833</v>
      </c>
      <c r="AA274" s="1534"/>
      <c r="AB274" s="789">
        <v>3.6</v>
      </c>
      <c r="AC274" s="837">
        <f>((E270*AB274)/1)*(D274)</f>
        <v>90</v>
      </c>
      <c r="AD274" s="784">
        <f t="shared" si="2978"/>
        <v>149.38993807510352</v>
      </c>
      <c r="AE274" s="1534"/>
      <c r="AF274" s="789"/>
      <c r="AG274" s="837">
        <f>((E270*AF274)/1)*(D274)</f>
        <v>0</v>
      </c>
      <c r="AH274" s="784">
        <f t="shared" si="2979"/>
        <v>0</v>
      </c>
      <c r="AI274" s="1534"/>
      <c r="AJ274" s="789"/>
      <c r="AK274" s="837">
        <f>((E270*AJ274)/1)*(D274)</f>
        <v>0</v>
      </c>
      <c r="AL274" s="784">
        <f t="shared" si="2980"/>
        <v>0</v>
      </c>
      <c r="AM274" s="1534"/>
      <c r="AN274" s="789"/>
      <c r="AO274" s="838">
        <f>((E270*AN274)/1)*(D274)</f>
        <v>0</v>
      </c>
      <c r="AP274" s="784">
        <f t="shared" si="2981"/>
        <v>0</v>
      </c>
      <c r="AQ274" s="1534"/>
      <c r="AR274" s="789"/>
      <c r="AS274" s="837">
        <f>((E270*AR274)/1)*(D274)</f>
        <v>0</v>
      </c>
      <c r="AT274" s="784">
        <f t="shared" si="2982"/>
        <v>0</v>
      </c>
      <c r="AU274" s="1534"/>
      <c r="AV274" s="789"/>
      <c r="AW274" s="837">
        <f>((E270*AV274)/1)*(D274)</f>
        <v>0</v>
      </c>
      <c r="AX274" s="784">
        <f t="shared" si="2983"/>
        <v>0</v>
      </c>
      <c r="AY274" s="1534"/>
      <c r="AZ274" s="789"/>
      <c r="BA274" s="837">
        <f>((E270*AZ274)/1)*(D274)</f>
        <v>0</v>
      </c>
      <c r="BB274" s="784">
        <f t="shared" si="2984"/>
        <v>0</v>
      </c>
      <c r="BC274" s="649"/>
      <c r="BD274" s="840"/>
      <c r="BE274" s="837">
        <f>((E270*BD274)/1)*(D274)</f>
        <v>0</v>
      </c>
      <c r="BF274" s="319"/>
      <c r="BG274" s="880">
        <f t="shared" si="2985"/>
        <v>0.72616716065816356</v>
      </c>
      <c r="BH274" s="881">
        <f t="shared" si="2986"/>
        <v>0.73704365735565369</v>
      </c>
      <c r="BI274" s="786">
        <f t="shared" si="2987"/>
        <v>368.52182867782682</v>
      </c>
      <c r="BJ274" s="792"/>
      <c r="BK274" s="786">
        <f t="shared" si="2988"/>
        <v>515.93056014895762</v>
      </c>
      <c r="BL274" s="1925" t="s">
        <v>1375</v>
      </c>
      <c r="BM274" s="1926"/>
      <c r="BN274" s="1927"/>
      <c r="BO274" s="793"/>
      <c r="BP274" s="793"/>
      <c r="BQ274" s="1484"/>
      <c r="BR274" s="734">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692">
        <f t="shared" ref="BS274:BS288" si="2998">SUM(HA274:IQ274)*1000</f>
        <v>0</v>
      </c>
      <c r="BT274" s="693">
        <f>L271</f>
        <v>0</v>
      </c>
      <c r="BU274" s="1148" t="str">
        <f>$BU$14</f>
        <v>Grotek Gro-Silic</v>
      </c>
      <c r="BV274" s="1154" t="e">
        <f>#REF!</f>
        <v>#REF!</v>
      </c>
      <c r="BW274" s="1239">
        <f>BW$14</f>
        <v>0</v>
      </c>
      <c r="BX274" s="1239">
        <f t="shared" ref="BX274:DM274" si="2999">BX$14</f>
        <v>0</v>
      </c>
      <c r="BY274" s="1239">
        <f t="shared" si="2999"/>
        <v>0</v>
      </c>
      <c r="BZ274" s="1240">
        <f t="shared" si="2999"/>
        <v>0</v>
      </c>
      <c r="CA274" s="1240">
        <f t="shared" si="2999"/>
        <v>0</v>
      </c>
      <c r="CB274" s="1241">
        <f t="shared" si="2999"/>
        <v>0</v>
      </c>
      <c r="CC274" s="1242">
        <f t="shared" si="2999"/>
        <v>0</v>
      </c>
      <c r="CD274" s="1242">
        <f t="shared" si="2999"/>
        <v>0</v>
      </c>
      <c r="CE274" s="1242">
        <f t="shared" si="2999"/>
        <v>0</v>
      </c>
      <c r="CF274" s="1242">
        <f t="shared" si="2999"/>
        <v>0</v>
      </c>
      <c r="CG274" s="1242">
        <f t="shared" si="2999"/>
        <v>0</v>
      </c>
      <c r="CH274" s="1242">
        <f t="shared" si="2999"/>
        <v>0</v>
      </c>
      <c r="CI274" s="1242">
        <f t="shared" si="2999"/>
        <v>0</v>
      </c>
      <c r="CJ274" s="1508">
        <f t="shared" si="2999"/>
        <v>0.44</v>
      </c>
      <c r="CK274" s="1239">
        <f t="shared" si="2999"/>
        <v>0</v>
      </c>
      <c r="CL274" s="1240">
        <f t="shared" si="2999"/>
        <v>0</v>
      </c>
      <c r="CM274" s="1241">
        <f t="shared" si="2999"/>
        <v>0</v>
      </c>
      <c r="CN274" s="1242">
        <f t="shared" si="2999"/>
        <v>0</v>
      </c>
      <c r="CO274" s="1242">
        <f t="shared" si="2999"/>
        <v>0</v>
      </c>
      <c r="CP274" s="1242">
        <f t="shared" si="2999"/>
        <v>0</v>
      </c>
      <c r="CQ274" s="1242">
        <f t="shared" si="2999"/>
        <v>0</v>
      </c>
      <c r="CR274" s="1243">
        <f t="shared" si="2999"/>
        <v>0</v>
      </c>
      <c r="CS274" s="1243">
        <f t="shared" si="2999"/>
        <v>0</v>
      </c>
      <c r="CT274" s="1243">
        <f t="shared" si="2999"/>
        <v>0</v>
      </c>
      <c r="CU274" s="1243">
        <f t="shared" si="2999"/>
        <v>1.5E-5</v>
      </c>
      <c r="CV274" s="1243">
        <f t="shared" si="2999"/>
        <v>0</v>
      </c>
      <c r="CW274" s="1243">
        <f t="shared" si="2999"/>
        <v>9.0000000000000006E-5</v>
      </c>
      <c r="CX274" s="1243">
        <f t="shared" si="2999"/>
        <v>0</v>
      </c>
      <c r="CY274" s="1243">
        <f t="shared" si="2999"/>
        <v>0</v>
      </c>
      <c r="CZ274" s="1244">
        <f t="shared" si="2999"/>
        <v>0</v>
      </c>
      <c r="DA274" s="1244">
        <f t="shared" si="2999"/>
        <v>0</v>
      </c>
      <c r="DB274" s="1244">
        <f t="shared" si="2999"/>
        <v>0</v>
      </c>
      <c r="DC274" s="1244">
        <f t="shared" si="2999"/>
        <v>0</v>
      </c>
      <c r="DD274" s="1244">
        <f t="shared" si="2999"/>
        <v>0</v>
      </c>
      <c r="DE274" s="1244">
        <f t="shared" si="2999"/>
        <v>0</v>
      </c>
      <c r="DF274" s="1244">
        <f t="shared" si="2999"/>
        <v>0</v>
      </c>
      <c r="DG274" s="1244">
        <f t="shared" si="2999"/>
        <v>0</v>
      </c>
      <c r="DH274" s="1244">
        <f t="shared" si="2999"/>
        <v>0</v>
      </c>
      <c r="DI274" s="1244">
        <f t="shared" si="2999"/>
        <v>0</v>
      </c>
      <c r="DJ274" s="1244">
        <f t="shared" si="2999"/>
        <v>0</v>
      </c>
      <c r="DK274" s="1244">
        <f t="shared" si="2999"/>
        <v>0</v>
      </c>
      <c r="DL274" s="1244">
        <f t="shared" si="2999"/>
        <v>0</v>
      </c>
      <c r="DM274" s="1244">
        <f t="shared" si="2999"/>
        <v>0</v>
      </c>
      <c r="DN274" s="933"/>
      <c r="DT274" s="739"/>
      <c r="EM274" s="898"/>
      <c r="EN274" s="898"/>
      <c r="EO274" s="898"/>
      <c r="EP274" s="898"/>
      <c r="EQ274" s="898"/>
      <c r="ER274" s="898"/>
      <c r="ES274" s="898"/>
      <c r="ET274" s="898"/>
      <c r="EU274" s="898"/>
      <c r="EV274" s="898"/>
      <c r="EW274" s="898"/>
      <c r="EX274" s="898"/>
      <c r="EY274" s="898"/>
      <c r="EZ274" s="1348" t="str">
        <f t="shared" ref="EZ274:EZ288" si="3000">BU274</f>
        <v>Grotek Gro-Silic</v>
      </c>
      <c r="FA274" s="1224">
        <f t="shared" ref="FA274:FA288" si="3001">SUM(BW274*$BT274)*BW$311</f>
        <v>0</v>
      </c>
      <c r="FB274" s="1224">
        <f t="shared" ref="FB274:FB288" si="3002">SUM(BX274*$BT274)*BX$311</f>
        <v>0</v>
      </c>
      <c r="FC274" s="1224">
        <f t="shared" ref="FC274:FC288" si="3003">SUM(BY274*$BT274)*BY$311</f>
        <v>0</v>
      </c>
      <c r="FD274" s="544">
        <f t="shared" ref="FD274:FD288" si="3004">SUM(BZ274*$BT274)*BZ$311</f>
        <v>0</v>
      </c>
      <c r="FE274" s="544">
        <f t="shared" ref="FE274:FE288" si="3005">SUM(CA274*$BT274)*CA$311</f>
        <v>0</v>
      </c>
      <c r="FF274" s="324">
        <f t="shared" ref="FF274:FF288" si="3006">SUM(CB274*$BT274)*CB$311</f>
        <v>0</v>
      </c>
      <c r="FG274" s="549">
        <f t="shared" ref="FG274:FG288" si="3007">SUM(CC274*$BT274)*CC$311</f>
        <v>0</v>
      </c>
      <c r="FH274" s="549">
        <f t="shared" ref="FH274:FH288" si="3008">SUM(CD274*$BT274)*CD$311</f>
        <v>0</v>
      </c>
      <c r="FI274" s="549">
        <f t="shared" ref="FI274:FI288" si="3009">SUM(CE274*$BT274)*CE$311</f>
        <v>0</v>
      </c>
      <c r="FJ274" s="549">
        <f t="shared" ref="FJ274:FJ288" si="3010">SUM(CF274*$BT274)*CF$311</f>
        <v>0</v>
      </c>
      <c r="FK274" s="549">
        <f t="shared" ref="FK274:FK288" si="3011">SUM(CG274*$BT274)*CG$311</f>
        <v>0</v>
      </c>
      <c r="FL274" s="549">
        <f t="shared" ref="FL274:FL288" si="3012">SUM(CH274*$BT274)*CH$311</f>
        <v>0</v>
      </c>
      <c r="FM274" s="549">
        <f t="shared" ref="FM274:FM288" si="3013">SUM(CI274*$BT274)*CI$311</f>
        <v>0</v>
      </c>
      <c r="FN274" s="549">
        <f t="shared" ref="FN274:FN288" si="3014">SUM(CJ274*$BT274)*CJ$311</f>
        <v>0</v>
      </c>
      <c r="FO274" s="1203">
        <f t="shared" ref="FO274:FO288" si="3015">SUM($CK274*$BT274) +$FA274 +$FB274+$FC274</f>
        <v>0</v>
      </c>
      <c r="FP274" s="544">
        <f t="shared" ref="FP274:FP288" si="3016">SUM($CL274*$BT274) +$FD274 +$FE274</f>
        <v>0</v>
      </c>
      <c r="FQ274" s="324">
        <f t="shared" ref="FQ274:FQ288" si="3017">SUM($CM274*$BT274) +$FF274</f>
        <v>0</v>
      </c>
      <c r="FR274" s="548">
        <f t="shared" ref="FR274:FR288" si="3018">SUM($CN274*$BT274) +$FG274+$FH274</f>
        <v>0</v>
      </c>
      <c r="FS274" s="548">
        <f t="shared" ref="FS274:FS288" si="3019">SUM($CO274*$BT274) +$FI274 +$FJ274</f>
        <v>0</v>
      </c>
      <c r="FT274" s="548">
        <f>SUM($CP274*$BT274) +$FK274+$FL274</f>
        <v>0</v>
      </c>
      <c r="FU274" s="548">
        <f t="shared" ref="FU274:FU288" si="3020">SUM($CQ274*$BT274) +$FM274 +$FN274</f>
        <v>0</v>
      </c>
      <c r="FV274" s="928">
        <f t="shared" ref="FV274:FV288" si="3021">SUM(CR274*$BT274)</f>
        <v>0</v>
      </c>
      <c r="FW274" s="928">
        <f t="shared" ref="FW274:FW288" si="3022">SUM(CS274*$BT274)</f>
        <v>0</v>
      </c>
      <c r="FX274" s="928">
        <f t="shared" ref="FX274:FX288" si="3023">SUM(CT274*$BT274)</f>
        <v>0</v>
      </c>
      <c r="FY274" s="928">
        <f t="shared" ref="FY274:FY288" si="3024">SUM(CU274*$BT274)</f>
        <v>0</v>
      </c>
      <c r="FZ274" s="928">
        <f t="shared" ref="FZ274:FZ288" si="3025">SUM(CV274*$BT274)</f>
        <v>0</v>
      </c>
      <c r="GA274" s="928">
        <f t="shared" ref="GA274:GA288" si="3026">SUM(CW274*$BT274)</f>
        <v>0</v>
      </c>
      <c r="GB274" s="928">
        <f t="shared" ref="GB274:GB288" si="3027">SUM(CX274*$BT274)</f>
        <v>0</v>
      </c>
      <c r="GC274" s="928">
        <f t="shared" ref="GC274:GC288" si="3028">SUM(CY274*$BT274)</f>
        <v>0</v>
      </c>
      <c r="GD274" s="326">
        <f t="shared" ref="GD274:GD288" si="3029">SUM(CZ274*$BT274)</f>
        <v>0</v>
      </c>
      <c r="GE274" s="326">
        <f t="shared" ref="GE274:GE288" si="3030">SUM(DA274*$BT274)</f>
        <v>0</v>
      </c>
      <c r="GF274" s="326">
        <f t="shared" ref="GF274:GF288" si="3031">SUM(DB274*$BT274)</f>
        <v>0</v>
      </c>
      <c r="GG274" s="326">
        <f t="shared" ref="GG274:GG288" si="3032">SUM(DC274*$BT274)</f>
        <v>0</v>
      </c>
      <c r="GH274" s="326">
        <f t="shared" ref="GH274:GH288" si="3033">SUM(DD274*$BT274)</f>
        <v>0</v>
      </c>
      <c r="GI274" s="326">
        <f t="shared" ref="GI274:GI288" si="3034">SUM(DE274*$BT274)</f>
        <v>0</v>
      </c>
      <c r="GJ274" s="326">
        <f t="shared" ref="GJ274:GJ288" si="3035">SUM(DF274*$BT274)</f>
        <v>0</v>
      </c>
      <c r="GK274" s="326">
        <f t="shared" ref="GK274:GK288" si="3036">SUM(DG274*$BT274)</f>
        <v>0</v>
      </c>
      <c r="GL274" s="326">
        <f t="shared" ref="GL274:GL288" si="3037">SUM(DH274*$BT274)</f>
        <v>0</v>
      </c>
      <c r="GM274" s="326">
        <f t="shared" ref="GM274:GM288" si="3038">SUM(DI274*$BT274)</f>
        <v>0</v>
      </c>
      <c r="GN274" s="326">
        <f t="shared" ref="GN274:GN288" si="3039">SUM(DJ274*$BT274)</f>
        <v>0</v>
      </c>
      <c r="GO274" s="326">
        <f t="shared" ref="GO274:GO288" si="3040">SUM(DK274*$BT274)</f>
        <v>0</v>
      </c>
      <c r="GP274" s="326">
        <f t="shared" ref="GP274:GP288" si="3041">SUM(DL274*$BT274)</f>
        <v>0</v>
      </c>
      <c r="GQ274" s="326">
        <f t="shared" ref="GQ274:GQ288" si="3042">SUM(DM274*$BT274)</f>
        <v>0</v>
      </c>
      <c r="GR274" s="899"/>
      <c r="GS274" s="899"/>
      <c r="GT274" s="899"/>
      <c r="GU274" s="899"/>
      <c r="GV274" s="899"/>
      <c r="GW274" s="899"/>
      <c r="GX274" s="899"/>
      <c r="GY274" s="899"/>
      <c r="GZ274" s="1374"/>
      <c r="HA274" s="1225">
        <f t="shared" ref="HA274:HA288" si="3043">SUM(LA274*($BT274/$HA$315)*BW$311)</f>
        <v>0</v>
      </c>
      <c r="HB274" s="1225">
        <f t="shared" ref="HB274:HB288" si="3044">SUM(LB274*($BT274/$HA$315)*BX$311)</f>
        <v>0</v>
      </c>
      <c r="HC274" s="1225">
        <f t="shared" ref="HC274:HC288" si="3045">SUM(LC274*($BT274/$HA$315)*BY$311)</f>
        <v>0</v>
      </c>
      <c r="HD274" s="542">
        <f t="shared" ref="HD274:HD288" si="3046">SUM(LD274*($BT274/$HA$315)*BZ$311)</f>
        <v>0</v>
      </c>
      <c r="HE274" s="542">
        <f t="shared" ref="HE274:HE288" si="3047">SUM(LE274*($BT274/$HA$315)*CA$311)</f>
        <v>0</v>
      </c>
      <c r="HF274" s="321">
        <f t="shared" ref="HF274:HF288" si="3048">SUM(LF274*($BT274/$HA$315)*CB$311)</f>
        <v>0</v>
      </c>
      <c r="HG274" s="547">
        <f t="shared" ref="HG274:HG288" si="3049">SUM(LG274*($BT274/$HA$315)*CC$311)</f>
        <v>0</v>
      </c>
      <c r="HH274" s="547">
        <f t="shared" ref="HH274:HH288" si="3050">SUM(LH274*($BT274/$HA$315)*CD$311)</f>
        <v>0</v>
      </c>
      <c r="HI274" s="547">
        <f t="shared" ref="HI274:HI288" si="3051">SUM(LI274*($BT274/$HA$315)*CE$311)</f>
        <v>0</v>
      </c>
      <c r="HJ274" s="547">
        <f t="shared" ref="HJ274:HJ288" si="3052">SUM(LJ274*($BT274/$HA$315)*CF$311)</f>
        <v>0</v>
      </c>
      <c r="HK274" s="547">
        <f t="shared" ref="HK274:HK288" si="3053">SUM(LK274*($BT274/$HA$315)*CG$311)</f>
        <v>0</v>
      </c>
      <c r="HL274" s="547">
        <f t="shared" ref="HL274:HL288" si="3054">SUM(LL274*($BT274/$HA$315)*CH$311)</f>
        <v>0</v>
      </c>
      <c r="HM274" s="547">
        <f t="shared" ref="HM274:HM288" si="3055">SUM(LM274*($BT274/$HA$315)*CI$311)</f>
        <v>0</v>
      </c>
      <c r="HN274" s="547">
        <f t="shared" ref="HN274:HN288" si="3056">SUM(LN274*($BT274/$HA$315)*CJ$311)</f>
        <v>0</v>
      </c>
      <c r="HO274" s="1225">
        <f t="shared" ref="HO274:HO288" si="3057">SUM(LO274*($BT274/$HA$315))</f>
        <v>0</v>
      </c>
      <c r="HP274" s="542">
        <f t="shared" ref="HP274:HP288" si="3058">SUM(LP274*($BT274/$HA$315))</f>
        <v>0</v>
      </c>
      <c r="HQ274" s="321">
        <f t="shared" ref="HQ274:HQ288" si="3059">SUM(LQ274*($BT274/$HA$315))</f>
        <v>0</v>
      </c>
      <c r="HR274" s="547">
        <f t="shared" ref="HR274:HR288" si="3060">SUM(LR274*($BT274/$HA$315))</f>
        <v>0</v>
      </c>
      <c r="HS274" s="547">
        <f t="shared" ref="HS274:HS288" si="3061">SUM(LS274*($BT274/$HA$315))</f>
        <v>0</v>
      </c>
      <c r="HT274" s="547">
        <f t="shared" ref="HT274:HT288" si="3062">SUM(LT274*($BT274/$HA$315))</f>
        <v>0</v>
      </c>
      <c r="HU274" s="547">
        <f t="shared" ref="HU274:HU288" si="3063">SUM(LU274*($BT274/$HA$315))</f>
        <v>0</v>
      </c>
      <c r="HV274" s="931">
        <f t="shared" ref="HV274:HV288" si="3064">SUM(LV274*($BT274/$HA$315))</f>
        <v>0</v>
      </c>
      <c r="HW274" s="931">
        <f t="shared" ref="HW274:HW288" si="3065">SUM(LW274*($BT274/$HA$315))</f>
        <v>0</v>
      </c>
      <c r="HX274" s="931">
        <f t="shared" ref="HX274:HX288" si="3066">SUM(LX274*($BT274/$HA$315))</f>
        <v>0</v>
      </c>
      <c r="HY274" s="931">
        <f t="shared" ref="HY274:HY288" si="3067">SUM(LY274*($BT274/$HA$315))</f>
        <v>0</v>
      </c>
      <c r="HZ274" s="931">
        <f t="shared" ref="HZ274:HZ288" si="3068">SUM(LZ274*($BT274/$HA$315))</f>
        <v>0</v>
      </c>
      <c r="IA274" s="931">
        <f t="shared" ref="IA274:IA288" si="3069">SUM(MA274*($BT274/$HA$315))</f>
        <v>0</v>
      </c>
      <c r="IB274" s="931">
        <f t="shared" ref="IB274:IB288" si="3070">SUM(MB274*($BT274/$HA$315))</f>
        <v>0</v>
      </c>
      <c r="IC274" s="931">
        <f t="shared" ref="IC274:IC288" si="3071">SUM(MC274*($BT274/$HA$315))</f>
        <v>0</v>
      </c>
      <c r="ID274" s="1226">
        <f t="shared" ref="ID274:ID288" si="3072">SUM(MD274*($BT274/$HA$315))</f>
        <v>0</v>
      </c>
      <c r="IE274" s="1226">
        <f t="shared" ref="IE274:IE288" si="3073">SUM(ME274*($BT274/$HA$315))</f>
        <v>0</v>
      </c>
      <c r="IF274" s="1226">
        <f t="shared" ref="IF274:IF288" si="3074">SUM(MF274*($BT274/$HA$315))</f>
        <v>0</v>
      </c>
      <c r="IG274" s="1226">
        <f t="shared" ref="IG274:IG288" si="3075">SUM(MG274*($BT274/$HA$315))</f>
        <v>0</v>
      </c>
      <c r="IH274" s="1226">
        <f t="shared" ref="IH274:IH288" si="3076">SUM(MH274*($BT274/$HA$315))</f>
        <v>0</v>
      </c>
      <c r="II274" s="1226">
        <f t="shared" ref="II274:II288" si="3077">SUM(MI274*($BT274/$HA$315))</f>
        <v>0</v>
      </c>
      <c r="IJ274" s="1226">
        <f t="shared" ref="IJ274:IJ288" si="3078">SUM(MJ274*($BT274/$HA$315))</f>
        <v>0</v>
      </c>
      <c r="IK274" s="1226">
        <f t="shared" ref="IK274:IK288" si="3079">SUM(MK274*($BT274/$HA$315))</f>
        <v>0</v>
      </c>
      <c r="IL274" s="1226">
        <f t="shared" ref="IL274:IL288" si="3080">SUM(ML274*($BT274/$HA$315))</f>
        <v>0</v>
      </c>
      <c r="IM274" s="1226">
        <f t="shared" ref="IM274:IM288" si="3081">SUM(MM274*($BT274/$HA$315))</f>
        <v>0</v>
      </c>
      <c r="IN274" s="1226">
        <f t="shared" ref="IN274:IN288" si="3082">SUM(MN274*($BT274/$HA$315))</f>
        <v>0</v>
      </c>
      <c r="IO274" s="1226">
        <f t="shared" ref="IO274:IO288" si="3083">SUM(MO274*($BT274/$HA$315))</f>
        <v>0</v>
      </c>
      <c r="IP274" s="1226">
        <f t="shared" ref="IP274:IP288" si="3084">SUM(MP274*($BT274/$HA$315))</f>
        <v>0</v>
      </c>
      <c r="IQ274" s="1226">
        <f t="shared" ref="IQ274:IQ288" si="3085">SUM(MQ274*($BT274/$HA$315))</f>
        <v>0</v>
      </c>
      <c r="IR274" s="902"/>
      <c r="IS274" s="902"/>
      <c r="IT274" s="902"/>
      <c r="IU274" s="902"/>
      <c r="IV274" s="902"/>
      <c r="IW274" s="902"/>
      <c r="IX274" s="902"/>
      <c r="IY274" s="902"/>
      <c r="IZ274" s="1365"/>
      <c r="JA274" s="1231">
        <f t="shared" ref="JA274:KQ274" si="3086">SUM(BW274*$DP$14)</f>
        <v>0</v>
      </c>
      <c r="JB274" s="1231">
        <f t="shared" si="3086"/>
        <v>0</v>
      </c>
      <c r="JC274" s="1231">
        <f t="shared" si="3086"/>
        <v>0</v>
      </c>
      <c r="JD274" s="942">
        <f t="shared" si="3086"/>
        <v>0</v>
      </c>
      <c r="JE274" s="942">
        <f t="shared" si="3086"/>
        <v>0</v>
      </c>
      <c r="JF274" s="943">
        <f t="shared" si="3086"/>
        <v>0</v>
      </c>
      <c r="JG274" s="944">
        <f t="shared" si="3086"/>
        <v>0</v>
      </c>
      <c r="JH274" s="944">
        <f t="shared" si="3086"/>
        <v>0</v>
      </c>
      <c r="JI274" s="944">
        <f t="shared" si="3086"/>
        <v>0</v>
      </c>
      <c r="JJ274" s="944">
        <f t="shared" si="3086"/>
        <v>0</v>
      </c>
      <c r="JK274" s="944">
        <f t="shared" si="3086"/>
        <v>0</v>
      </c>
      <c r="JL274" s="944">
        <f t="shared" si="3086"/>
        <v>0</v>
      </c>
      <c r="JM274" s="944">
        <f t="shared" si="3086"/>
        <v>0</v>
      </c>
      <c r="JN274" s="944">
        <f t="shared" si="3086"/>
        <v>308</v>
      </c>
      <c r="JO274" s="1231">
        <f t="shared" si="3086"/>
        <v>0</v>
      </c>
      <c r="JP274" s="942">
        <f t="shared" si="3086"/>
        <v>0</v>
      </c>
      <c r="JQ274" s="943">
        <f t="shared" si="3086"/>
        <v>0</v>
      </c>
      <c r="JR274" s="944">
        <f t="shared" si="3086"/>
        <v>0</v>
      </c>
      <c r="JS274" s="944">
        <f t="shared" si="3086"/>
        <v>0</v>
      </c>
      <c r="JT274" s="944">
        <f t="shared" si="3086"/>
        <v>0</v>
      </c>
      <c r="JU274" s="944">
        <f t="shared" si="3086"/>
        <v>0</v>
      </c>
      <c r="JV274" s="945">
        <f t="shared" si="3086"/>
        <v>0</v>
      </c>
      <c r="JW274" s="945">
        <f t="shared" si="3086"/>
        <v>0</v>
      </c>
      <c r="JX274" s="945">
        <f t="shared" si="3086"/>
        <v>0</v>
      </c>
      <c r="JY274" s="945">
        <f t="shared" si="3086"/>
        <v>1.0500000000000001E-2</v>
      </c>
      <c r="JZ274" s="945">
        <f t="shared" si="3086"/>
        <v>0</v>
      </c>
      <c r="KA274" s="945">
        <f t="shared" si="3086"/>
        <v>6.3E-2</v>
      </c>
      <c r="KB274" s="945">
        <f t="shared" si="3086"/>
        <v>0</v>
      </c>
      <c r="KC274" s="945">
        <f t="shared" si="3086"/>
        <v>0</v>
      </c>
      <c r="KD274" s="946">
        <f t="shared" si="3086"/>
        <v>0</v>
      </c>
      <c r="KE274" s="946">
        <f t="shared" si="3086"/>
        <v>0</v>
      </c>
      <c r="KF274" s="946">
        <f t="shared" si="3086"/>
        <v>0</v>
      </c>
      <c r="KG274" s="946">
        <f t="shared" si="3086"/>
        <v>0</v>
      </c>
      <c r="KH274" s="946">
        <f t="shared" si="3086"/>
        <v>0</v>
      </c>
      <c r="KI274" s="946">
        <f t="shared" si="3086"/>
        <v>0</v>
      </c>
      <c r="KJ274" s="946">
        <f t="shared" si="3086"/>
        <v>0</v>
      </c>
      <c r="KK274" s="946">
        <f t="shared" si="3086"/>
        <v>0</v>
      </c>
      <c r="KL274" s="946">
        <f t="shared" si="3086"/>
        <v>0</v>
      </c>
      <c r="KM274" s="946">
        <f t="shared" si="3086"/>
        <v>0</v>
      </c>
      <c r="KN274" s="946">
        <f t="shared" si="3086"/>
        <v>0</v>
      </c>
      <c r="KO274" s="946">
        <f t="shared" si="3086"/>
        <v>0</v>
      </c>
      <c r="KP274" s="946">
        <f t="shared" si="3086"/>
        <v>0</v>
      </c>
      <c r="KQ274" s="946">
        <f t="shared" si="3086"/>
        <v>0</v>
      </c>
      <c r="KR274" s="898"/>
      <c r="KS274" s="898"/>
      <c r="KT274" s="898"/>
      <c r="KU274" s="898"/>
      <c r="KV274" s="898"/>
      <c r="KW274" s="898"/>
      <c r="KX274" s="898"/>
      <c r="KY274" s="898"/>
      <c r="KZ274" s="1363"/>
      <c r="LA274" s="1217">
        <f t="shared" ref="LA274:MM274" si="3087">SUM(JA274/$DO$14)</f>
        <v>0</v>
      </c>
      <c r="LB274" s="1217">
        <f t="shared" si="3087"/>
        <v>0</v>
      </c>
      <c r="LC274" s="1217">
        <f t="shared" si="3087"/>
        <v>0</v>
      </c>
      <c r="LD274" s="545">
        <f t="shared" si="3087"/>
        <v>0</v>
      </c>
      <c r="LE274" s="545">
        <f t="shared" si="3087"/>
        <v>0</v>
      </c>
      <c r="LF274" s="329">
        <f t="shared" si="3087"/>
        <v>0</v>
      </c>
      <c r="LG274" s="550">
        <f t="shared" si="3087"/>
        <v>0</v>
      </c>
      <c r="LH274" s="550">
        <f t="shared" si="3087"/>
        <v>0</v>
      </c>
      <c r="LI274" s="550">
        <f t="shared" si="3087"/>
        <v>0</v>
      </c>
      <c r="LJ274" s="550">
        <f t="shared" si="3087"/>
        <v>0</v>
      </c>
      <c r="LK274" s="550">
        <f t="shared" si="3087"/>
        <v>0</v>
      </c>
      <c r="LL274" s="550">
        <f t="shared" si="3087"/>
        <v>0</v>
      </c>
      <c r="LM274" s="550">
        <f t="shared" si="3087"/>
        <v>0</v>
      </c>
      <c r="LN274" s="550">
        <f t="shared" si="3087"/>
        <v>616</v>
      </c>
      <c r="LO274" s="1217">
        <f t="shared" si="3087"/>
        <v>0</v>
      </c>
      <c r="LP274" s="1217">
        <f t="shared" si="3087"/>
        <v>0</v>
      </c>
      <c r="LQ274" s="1217">
        <f t="shared" si="3087"/>
        <v>0</v>
      </c>
      <c r="LR274" s="550">
        <f t="shared" si="3087"/>
        <v>0</v>
      </c>
      <c r="LS274" s="550">
        <f t="shared" si="3087"/>
        <v>0</v>
      </c>
      <c r="LT274" s="550">
        <f t="shared" si="3087"/>
        <v>0</v>
      </c>
      <c r="LU274" s="550">
        <f t="shared" si="3087"/>
        <v>0</v>
      </c>
      <c r="LV274" s="932">
        <f t="shared" si="3087"/>
        <v>0</v>
      </c>
      <c r="LW274" s="932">
        <f t="shared" si="3087"/>
        <v>0</v>
      </c>
      <c r="LX274" s="932">
        <f t="shared" si="3087"/>
        <v>0</v>
      </c>
      <c r="LY274" s="932">
        <f t="shared" si="3087"/>
        <v>2.1000000000000001E-2</v>
      </c>
      <c r="LZ274" s="932">
        <f t="shared" si="3087"/>
        <v>0</v>
      </c>
      <c r="MA274" s="932">
        <f t="shared" si="3087"/>
        <v>0.126</v>
      </c>
      <c r="MB274" s="932">
        <f t="shared" si="3087"/>
        <v>0</v>
      </c>
      <c r="MC274" s="932">
        <f t="shared" si="3087"/>
        <v>0</v>
      </c>
      <c r="MD274" s="932">
        <f t="shared" si="3087"/>
        <v>0</v>
      </c>
      <c r="ME274" s="327">
        <f t="shared" si="3087"/>
        <v>0</v>
      </c>
      <c r="MF274" s="327">
        <f t="shared" si="3087"/>
        <v>0</v>
      </c>
      <c r="MG274" s="327">
        <f t="shared" si="3087"/>
        <v>0</v>
      </c>
      <c r="MH274" s="327">
        <f t="shared" si="3087"/>
        <v>0</v>
      </c>
      <c r="MI274" s="327">
        <f t="shared" si="3087"/>
        <v>0</v>
      </c>
      <c r="MJ274" s="327">
        <f t="shared" si="3087"/>
        <v>0</v>
      </c>
      <c r="MK274" s="327">
        <f t="shared" si="3087"/>
        <v>0</v>
      </c>
      <c r="ML274" s="327">
        <f t="shared" si="3087"/>
        <v>0</v>
      </c>
      <c r="MM274" s="327">
        <f t="shared" si="3087"/>
        <v>0</v>
      </c>
      <c r="MN274" s="327">
        <f t="shared" ref="MN274:MP274" si="3088">SUM(KN274/$DO$14)</f>
        <v>0</v>
      </c>
      <c r="MO274" s="327">
        <f t="shared" si="3088"/>
        <v>0</v>
      </c>
      <c r="MP274" s="327">
        <f t="shared" si="3088"/>
        <v>0</v>
      </c>
      <c r="MQ274" s="327">
        <f>SUM(KQ274/$DO$14)</f>
        <v>0</v>
      </c>
    </row>
    <row r="275" spans="1:355" s="317" customFormat="1" ht="15" hidden="1" customHeight="1" outlineLevel="1" thickTop="1" thickBot="1" x14ac:dyDescent="0.3">
      <c r="A275" s="380"/>
      <c r="B275" s="1923" t="str">
        <f>$B$35</f>
        <v>Expert Heavy</v>
      </c>
      <c r="C275" s="1924"/>
      <c r="D275" s="653">
        <v>1</v>
      </c>
      <c r="E275" s="841"/>
      <c r="F275" s="319"/>
      <c r="G275" s="1923"/>
      <c r="H275" s="1924"/>
      <c r="I275" s="781"/>
      <c r="J275" s="841"/>
      <c r="K275" s="319"/>
      <c r="L275" s="789"/>
      <c r="M275" s="842">
        <f>((E270*L275)/1)*(D275)</f>
        <v>0</v>
      </c>
      <c r="N275" s="784">
        <f>IF($BI$6="ON",$BR14*$L275,IF($BI$6="OFF",#REF!*$L275))</f>
        <v>0</v>
      </c>
      <c r="O275" s="1534"/>
      <c r="P275" s="789"/>
      <c r="Q275" s="842">
        <f>((E270*P275)/1)*(D275)</f>
        <v>0</v>
      </c>
      <c r="R275" s="784">
        <f t="shared" si="2997"/>
        <v>0</v>
      </c>
      <c r="S275" s="1534"/>
      <c r="T275" s="789">
        <v>2.8</v>
      </c>
      <c r="U275" s="842">
        <f>((E270*T275)/1)*(D275)</f>
        <v>70</v>
      </c>
      <c r="V275" s="784">
        <f t="shared" si="2976"/>
        <v>146.18676336578542</v>
      </c>
      <c r="W275" s="1534"/>
      <c r="X275" s="789">
        <v>2.8</v>
      </c>
      <c r="Y275" s="842">
        <f>((E270*X275)/1)*(D275)</f>
        <v>70</v>
      </c>
      <c r="Z275" s="784">
        <f t="shared" si="2977"/>
        <v>93.150115958670199</v>
      </c>
      <c r="AA275" s="1534"/>
      <c r="AB275" s="789">
        <v>4.5</v>
      </c>
      <c r="AC275" s="842">
        <f>((E270*AB275)/1)*(D275)</f>
        <v>112.5</v>
      </c>
      <c r="AD275" s="784">
        <f t="shared" si="2978"/>
        <v>186.73742259387939</v>
      </c>
      <c r="AE275" s="1534"/>
      <c r="AF275" s="789"/>
      <c r="AG275" s="842">
        <f>((E270*AF275)/1)*(D275)</f>
        <v>0</v>
      </c>
      <c r="AH275" s="784">
        <f t="shared" si="2979"/>
        <v>0</v>
      </c>
      <c r="AI275" s="1534"/>
      <c r="AJ275" s="789"/>
      <c r="AK275" s="842">
        <f>((E270*AJ275)/1)*(D275)</f>
        <v>0</v>
      </c>
      <c r="AL275" s="784">
        <f t="shared" si="2980"/>
        <v>0</v>
      </c>
      <c r="AM275" s="1534"/>
      <c r="AN275" s="789"/>
      <c r="AO275" s="833">
        <f>((E270*AN275)/1)*(D275)</f>
        <v>0</v>
      </c>
      <c r="AP275" s="784">
        <f t="shared" si="2981"/>
        <v>0</v>
      </c>
      <c r="AQ275" s="1534"/>
      <c r="AR275" s="789"/>
      <c r="AS275" s="842">
        <f>((E270*AR275)/1)*(D275)</f>
        <v>0</v>
      </c>
      <c r="AT275" s="784">
        <f t="shared" si="2982"/>
        <v>0</v>
      </c>
      <c r="AU275" s="1534"/>
      <c r="AV275" s="789"/>
      <c r="AW275" s="842">
        <f>((E270*AV275)/1)*(D275)</f>
        <v>0</v>
      </c>
      <c r="AX275" s="784">
        <f t="shared" si="2983"/>
        <v>0</v>
      </c>
      <c r="AY275" s="1534"/>
      <c r="AZ275" s="789"/>
      <c r="BA275" s="842">
        <f>((E270*AZ275)/1)*(D275)</f>
        <v>0</v>
      </c>
      <c r="BB275" s="784">
        <f t="shared" si="2984"/>
        <v>0</v>
      </c>
      <c r="BC275" s="649"/>
      <c r="BD275" s="840"/>
      <c r="BE275" s="842">
        <f>((E270*BD275)/1)*(D275)</f>
        <v>0</v>
      </c>
      <c r="BF275" s="319"/>
      <c r="BG275" s="880">
        <f t="shared" si="2985"/>
        <v>0.85214860383667002</v>
      </c>
      <c r="BH275" s="881">
        <f t="shared" si="2986"/>
        <v>0.86302510053416015</v>
      </c>
      <c r="BI275" s="786">
        <f t="shared" si="2987"/>
        <v>431.51255026708009</v>
      </c>
      <c r="BJ275" s="792"/>
      <c r="BK275" s="786">
        <f t="shared" si="2988"/>
        <v>604.11757037391214</v>
      </c>
      <c r="BL275" s="1925" t="s">
        <v>1366</v>
      </c>
      <c r="BM275" s="1926"/>
      <c r="BN275" s="1927"/>
      <c r="BO275" s="793"/>
      <c r="BP275" s="793"/>
      <c r="BQ275" s="1484"/>
      <c r="BR275" s="734">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692">
        <f t="shared" si="2998"/>
        <v>0</v>
      </c>
      <c r="BT275" s="693">
        <f>P271</f>
        <v>0</v>
      </c>
      <c r="BU275" s="1146" t="str">
        <f>$BU$15</f>
        <v>GH CALiMAGic</v>
      </c>
      <c r="BV275" s="1155" t="str">
        <f>$BV$15</f>
        <v>Vigor</v>
      </c>
      <c r="BW275" s="1239">
        <f>BW$15</f>
        <v>0</v>
      </c>
      <c r="BX275" s="1239">
        <f t="shared" ref="BX275:DM275" si="3089">BX$15</f>
        <v>0.01</v>
      </c>
      <c r="BY275" s="1239">
        <f t="shared" si="3089"/>
        <v>0</v>
      </c>
      <c r="BZ275" s="1240">
        <f t="shared" si="3089"/>
        <v>0</v>
      </c>
      <c r="CA275" s="1240">
        <f t="shared" si="3089"/>
        <v>0</v>
      </c>
      <c r="CB275" s="1241">
        <f t="shared" si="3089"/>
        <v>0</v>
      </c>
      <c r="CC275" s="1242">
        <f t="shared" si="3089"/>
        <v>0</v>
      </c>
      <c r="CD275" s="1242">
        <f t="shared" si="3089"/>
        <v>0</v>
      </c>
      <c r="CE275" s="1242">
        <f t="shared" si="3089"/>
        <v>0</v>
      </c>
      <c r="CF275" s="1242">
        <f t="shared" si="3089"/>
        <v>0</v>
      </c>
      <c r="CG275" s="1242">
        <f t="shared" si="3089"/>
        <v>0</v>
      </c>
      <c r="CH275" s="1242">
        <f t="shared" si="3089"/>
        <v>0</v>
      </c>
      <c r="CI275" s="1242">
        <f t="shared" si="3089"/>
        <v>0</v>
      </c>
      <c r="CJ275" s="1242">
        <f t="shared" si="3089"/>
        <v>0</v>
      </c>
      <c r="CK275" s="1239">
        <f t="shared" si="3089"/>
        <v>0</v>
      </c>
      <c r="CL275" s="1240">
        <f t="shared" si="3089"/>
        <v>0</v>
      </c>
      <c r="CM275" s="1241">
        <f t="shared" si="3089"/>
        <v>0</v>
      </c>
      <c r="CN275" s="1242">
        <f t="shared" si="3089"/>
        <v>1.4999999999999999E-2</v>
      </c>
      <c r="CO275" s="1242">
        <f t="shared" si="3089"/>
        <v>0.05</v>
      </c>
      <c r="CP275" s="1242">
        <f t="shared" si="3089"/>
        <v>0</v>
      </c>
      <c r="CQ275" s="1242">
        <f t="shared" si="3089"/>
        <v>0</v>
      </c>
      <c r="CR275" s="1243">
        <f t="shared" si="3089"/>
        <v>0</v>
      </c>
      <c r="CS275" s="1243">
        <f t="shared" si="3089"/>
        <v>1E-3</v>
      </c>
      <c r="CT275" s="1243">
        <f t="shared" si="3089"/>
        <v>0</v>
      </c>
      <c r="CU275" s="1243">
        <f t="shared" si="3089"/>
        <v>0</v>
      </c>
      <c r="CV275" s="1243">
        <f t="shared" si="3089"/>
        <v>0</v>
      </c>
      <c r="CW275" s="1243">
        <f t="shared" si="3089"/>
        <v>0</v>
      </c>
      <c r="CX275" s="1243">
        <f t="shared" si="3089"/>
        <v>0</v>
      </c>
      <c r="CY275" s="1243">
        <f t="shared" si="3089"/>
        <v>0</v>
      </c>
      <c r="CZ275" s="1244">
        <f t="shared" si="3089"/>
        <v>0</v>
      </c>
      <c r="DA275" s="1244">
        <f t="shared" si="3089"/>
        <v>0</v>
      </c>
      <c r="DB275" s="1244">
        <f t="shared" si="3089"/>
        <v>0</v>
      </c>
      <c r="DC275" s="1244">
        <f t="shared" si="3089"/>
        <v>0</v>
      </c>
      <c r="DD275" s="1244">
        <f t="shared" si="3089"/>
        <v>0</v>
      </c>
      <c r="DE275" s="1244">
        <f t="shared" si="3089"/>
        <v>0</v>
      </c>
      <c r="DF275" s="1244">
        <f t="shared" si="3089"/>
        <v>0</v>
      </c>
      <c r="DG275" s="1244">
        <f t="shared" si="3089"/>
        <v>0</v>
      </c>
      <c r="DH275" s="1244">
        <f t="shared" si="3089"/>
        <v>0</v>
      </c>
      <c r="DI275" s="1244">
        <f t="shared" si="3089"/>
        <v>0</v>
      </c>
      <c r="DJ275" s="1244">
        <f t="shared" si="3089"/>
        <v>0</v>
      </c>
      <c r="DK275" s="1244">
        <f t="shared" si="3089"/>
        <v>0</v>
      </c>
      <c r="DL275" s="1244">
        <f t="shared" si="3089"/>
        <v>0</v>
      </c>
      <c r="DM275" s="1244">
        <f t="shared" si="3089"/>
        <v>0</v>
      </c>
      <c r="DN275" s="933"/>
      <c r="DT275" s="739"/>
      <c r="EM275" s="898"/>
      <c r="EN275" s="898"/>
      <c r="EO275" s="898"/>
      <c r="EP275" s="898"/>
      <c r="EQ275" s="898"/>
      <c r="ER275" s="898"/>
      <c r="ES275" s="898"/>
      <c r="ET275" s="898"/>
      <c r="EU275" s="898"/>
      <c r="EV275" s="898"/>
      <c r="EW275" s="898"/>
      <c r="EX275" s="898"/>
      <c r="EY275" s="898"/>
      <c r="EZ275" s="1348" t="str">
        <f t="shared" si="3000"/>
        <v>GH CALiMAGic</v>
      </c>
      <c r="FA275" s="1224">
        <f t="shared" si="3001"/>
        <v>0</v>
      </c>
      <c r="FB275" s="1224">
        <f t="shared" si="3002"/>
        <v>0</v>
      </c>
      <c r="FC275" s="1224">
        <f t="shared" si="3003"/>
        <v>0</v>
      </c>
      <c r="FD275" s="544">
        <f t="shared" si="3004"/>
        <v>0</v>
      </c>
      <c r="FE275" s="544">
        <f t="shared" si="3005"/>
        <v>0</v>
      </c>
      <c r="FF275" s="324">
        <f t="shared" si="3006"/>
        <v>0</v>
      </c>
      <c r="FG275" s="549">
        <f t="shared" si="3007"/>
        <v>0</v>
      </c>
      <c r="FH275" s="549">
        <f t="shared" si="3008"/>
        <v>0</v>
      </c>
      <c r="FI275" s="549">
        <f t="shared" si="3009"/>
        <v>0</v>
      </c>
      <c r="FJ275" s="549">
        <f t="shared" si="3010"/>
        <v>0</v>
      </c>
      <c r="FK275" s="549">
        <f t="shared" si="3011"/>
        <v>0</v>
      </c>
      <c r="FL275" s="549">
        <f t="shared" si="3012"/>
        <v>0</v>
      </c>
      <c r="FM275" s="549">
        <f t="shared" si="3013"/>
        <v>0</v>
      </c>
      <c r="FN275" s="549">
        <f t="shared" si="3014"/>
        <v>0</v>
      </c>
      <c r="FO275" s="1203">
        <f t="shared" si="3015"/>
        <v>0</v>
      </c>
      <c r="FP275" s="544">
        <f t="shared" si="3016"/>
        <v>0</v>
      </c>
      <c r="FQ275" s="324">
        <f t="shared" si="3017"/>
        <v>0</v>
      </c>
      <c r="FR275" s="548">
        <f t="shared" si="3018"/>
        <v>0</v>
      </c>
      <c r="FS275" s="548">
        <f t="shared" si="3019"/>
        <v>0</v>
      </c>
      <c r="FT275" s="548">
        <f t="shared" ref="FT275:FT288" si="3090">SUM($CP275*$BT275) +$FK275</f>
        <v>0</v>
      </c>
      <c r="FU275" s="548">
        <f t="shared" si="3020"/>
        <v>0</v>
      </c>
      <c r="FV275" s="928">
        <f t="shared" si="3021"/>
        <v>0</v>
      </c>
      <c r="FW275" s="928">
        <f t="shared" si="3022"/>
        <v>0</v>
      </c>
      <c r="FX275" s="928">
        <f t="shared" si="3023"/>
        <v>0</v>
      </c>
      <c r="FY275" s="928">
        <f t="shared" si="3024"/>
        <v>0</v>
      </c>
      <c r="FZ275" s="928">
        <f t="shared" si="3025"/>
        <v>0</v>
      </c>
      <c r="GA275" s="928">
        <f t="shared" si="3026"/>
        <v>0</v>
      </c>
      <c r="GB275" s="928">
        <f t="shared" si="3027"/>
        <v>0</v>
      </c>
      <c r="GC275" s="928">
        <f t="shared" si="3028"/>
        <v>0</v>
      </c>
      <c r="GD275" s="326">
        <f t="shared" si="3029"/>
        <v>0</v>
      </c>
      <c r="GE275" s="326">
        <f t="shared" si="3030"/>
        <v>0</v>
      </c>
      <c r="GF275" s="326">
        <f t="shared" si="3031"/>
        <v>0</v>
      </c>
      <c r="GG275" s="326">
        <f t="shared" si="3032"/>
        <v>0</v>
      </c>
      <c r="GH275" s="326">
        <f t="shared" si="3033"/>
        <v>0</v>
      </c>
      <c r="GI275" s="326">
        <f t="shared" si="3034"/>
        <v>0</v>
      </c>
      <c r="GJ275" s="326">
        <f t="shared" si="3035"/>
        <v>0</v>
      </c>
      <c r="GK275" s="326">
        <f t="shared" si="3036"/>
        <v>0</v>
      </c>
      <c r="GL275" s="326">
        <f t="shared" si="3037"/>
        <v>0</v>
      </c>
      <c r="GM275" s="326">
        <f t="shared" si="3038"/>
        <v>0</v>
      </c>
      <c r="GN275" s="326">
        <f t="shared" si="3039"/>
        <v>0</v>
      </c>
      <c r="GO275" s="326">
        <f t="shared" si="3040"/>
        <v>0</v>
      </c>
      <c r="GP275" s="326">
        <f t="shared" si="3041"/>
        <v>0</v>
      </c>
      <c r="GQ275" s="326">
        <f t="shared" si="3042"/>
        <v>0</v>
      </c>
      <c r="GR275" s="899"/>
      <c r="GS275" s="899"/>
      <c r="GT275" s="899"/>
      <c r="GU275" s="899"/>
      <c r="GV275" s="899"/>
      <c r="GW275" s="899"/>
      <c r="GX275" s="899"/>
      <c r="GY275" s="899"/>
      <c r="GZ275" s="1374"/>
      <c r="HA275" s="1225">
        <f t="shared" si="3043"/>
        <v>0</v>
      </c>
      <c r="HB275" s="1225">
        <f t="shared" si="3044"/>
        <v>0</v>
      </c>
      <c r="HC275" s="1225">
        <f t="shared" si="3045"/>
        <v>0</v>
      </c>
      <c r="HD275" s="542">
        <f t="shared" si="3046"/>
        <v>0</v>
      </c>
      <c r="HE275" s="542">
        <f t="shared" si="3047"/>
        <v>0</v>
      </c>
      <c r="HF275" s="321">
        <f t="shared" si="3048"/>
        <v>0</v>
      </c>
      <c r="HG275" s="547">
        <f t="shared" si="3049"/>
        <v>0</v>
      </c>
      <c r="HH275" s="547">
        <f t="shared" si="3050"/>
        <v>0</v>
      </c>
      <c r="HI275" s="547">
        <f t="shared" si="3051"/>
        <v>0</v>
      </c>
      <c r="HJ275" s="547">
        <f t="shared" si="3052"/>
        <v>0</v>
      </c>
      <c r="HK275" s="547">
        <f t="shared" si="3053"/>
        <v>0</v>
      </c>
      <c r="HL275" s="547">
        <f t="shared" si="3054"/>
        <v>0</v>
      </c>
      <c r="HM275" s="547">
        <f t="shared" si="3055"/>
        <v>0</v>
      </c>
      <c r="HN275" s="547">
        <f t="shared" si="3056"/>
        <v>0</v>
      </c>
      <c r="HO275" s="1225">
        <f t="shared" si="3057"/>
        <v>0</v>
      </c>
      <c r="HP275" s="542">
        <f t="shared" si="3058"/>
        <v>0</v>
      </c>
      <c r="HQ275" s="321">
        <f t="shared" si="3059"/>
        <v>0</v>
      </c>
      <c r="HR275" s="547">
        <f t="shared" si="3060"/>
        <v>0</v>
      </c>
      <c r="HS275" s="547">
        <f t="shared" si="3061"/>
        <v>0</v>
      </c>
      <c r="HT275" s="547">
        <f t="shared" si="3062"/>
        <v>0</v>
      </c>
      <c r="HU275" s="547">
        <f t="shared" si="3063"/>
        <v>0</v>
      </c>
      <c r="HV275" s="931">
        <f t="shared" si="3064"/>
        <v>0</v>
      </c>
      <c r="HW275" s="931">
        <f t="shared" si="3065"/>
        <v>0</v>
      </c>
      <c r="HX275" s="931">
        <f t="shared" si="3066"/>
        <v>0</v>
      </c>
      <c r="HY275" s="931">
        <f t="shared" si="3067"/>
        <v>0</v>
      </c>
      <c r="HZ275" s="931">
        <f t="shared" si="3068"/>
        <v>0</v>
      </c>
      <c r="IA275" s="931">
        <f t="shared" si="3069"/>
        <v>0</v>
      </c>
      <c r="IB275" s="931">
        <f t="shared" si="3070"/>
        <v>0</v>
      </c>
      <c r="IC275" s="931">
        <f t="shared" si="3071"/>
        <v>0</v>
      </c>
      <c r="ID275" s="1226">
        <f t="shared" si="3072"/>
        <v>0</v>
      </c>
      <c r="IE275" s="1226">
        <f t="shared" si="3073"/>
        <v>0</v>
      </c>
      <c r="IF275" s="1226">
        <f t="shared" si="3074"/>
        <v>0</v>
      </c>
      <c r="IG275" s="1226">
        <f t="shared" si="3075"/>
        <v>0</v>
      </c>
      <c r="IH275" s="1226">
        <f t="shared" si="3076"/>
        <v>0</v>
      </c>
      <c r="II275" s="1226">
        <f t="shared" si="3077"/>
        <v>0</v>
      </c>
      <c r="IJ275" s="1226">
        <f t="shared" si="3078"/>
        <v>0</v>
      </c>
      <c r="IK275" s="1226">
        <f t="shared" si="3079"/>
        <v>0</v>
      </c>
      <c r="IL275" s="1226">
        <f t="shared" si="3080"/>
        <v>0</v>
      </c>
      <c r="IM275" s="1226">
        <f t="shared" si="3081"/>
        <v>0</v>
      </c>
      <c r="IN275" s="1226">
        <f t="shared" si="3082"/>
        <v>0</v>
      </c>
      <c r="IO275" s="1226">
        <f t="shared" si="3083"/>
        <v>0</v>
      </c>
      <c r="IP275" s="1226">
        <f t="shared" si="3084"/>
        <v>0</v>
      </c>
      <c r="IQ275" s="1226">
        <f t="shared" si="3085"/>
        <v>0</v>
      </c>
      <c r="IR275" s="902"/>
      <c r="IS275" s="902"/>
      <c r="IT275" s="902"/>
      <c r="IU275" s="902"/>
      <c r="IV275" s="902"/>
      <c r="IW275" s="902"/>
      <c r="IX275" s="902"/>
      <c r="IY275" s="902"/>
      <c r="IZ275" s="1365"/>
      <c r="JA275" s="1231">
        <f t="shared" ref="JA275:KQ275" si="3091">SUM(BW275*$DP$15)</f>
        <v>0</v>
      </c>
      <c r="JB275" s="1231">
        <f t="shared" si="3091"/>
        <v>46.9</v>
      </c>
      <c r="JC275" s="1231">
        <f t="shared" si="3091"/>
        <v>0</v>
      </c>
      <c r="JD275" s="942">
        <f t="shared" si="3091"/>
        <v>0</v>
      </c>
      <c r="JE275" s="942">
        <f t="shared" si="3091"/>
        <v>0</v>
      </c>
      <c r="JF275" s="943">
        <f t="shared" si="3091"/>
        <v>0</v>
      </c>
      <c r="JG275" s="944">
        <f t="shared" si="3091"/>
        <v>0</v>
      </c>
      <c r="JH275" s="944">
        <f t="shared" si="3091"/>
        <v>0</v>
      </c>
      <c r="JI275" s="944">
        <f t="shared" si="3091"/>
        <v>0</v>
      </c>
      <c r="JJ275" s="944">
        <f t="shared" si="3091"/>
        <v>0</v>
      </c>
      <c r="JK275" s="944">
        <f t="shared" si="3091"/>
        <v>0</v>
      </c>
      <c r="JL275" s="944">
        <f t="shared" si="3091"/>
        <v>0</v>
      </c>
      <c r="JM275" s="944">
        <f t="shared" si="3091"/>
        <v>0</v>
      </c>
      <c r="JN275" s="944">
        <f t="shared" si="3091"/>
        <v>0</v>
      </c>
      <c r="JO275" s="1231">
        <f t="shared" si="3091"/>
        <v>0</v>
      </c>
      <c r="JP275" s="942">
        <f t="shared" si="3091"/>
        <v>0</v>
      </c>
      <c r="JQ275" s="943">
        <f t="shared" si="3091"/>
        <v>0</v>
      </c>
      <c r="JR275" s="944">
        <f t="shared" si="3091"/>
        <v>70.349999999999994</v>
      </c>
      <c r="JS275" s="944">
        <f t="shared" si="3091"/>
        <v>234.5</v>
      </c>
      <c r="JT275" s="944">
        <f t="shared" si="3091"/>
        <v>0</v>
      </c>
      <c r="JU275" s="944">
        <f t="shared" si="3091"/>
        <v>0</v>
      </c>
      <c r="JV275" s="945">
        <f t="shared" si="3091"/>
        <v>0</v>
      </c>
      <c r="JW275" s="945">
        <f t="shared" si="3091"/>
        <v>4.6900000000000004</v>
      </c>
      <c r="JX275" s="945">
        <f t="shared" si="3091"/>
        <v>0</v>
      </c>
      <c r="JY275" s="945">
        <f t="shared" si="3091"/>
        <v>0</v>
      </c>
      <c r="JZ275" s="945">
        <f t="shared" si="3091"/>
        <v>0</v>
      </c>
      <c r="KA275" s="945">
        <f t="shared" si="3091"/>
        <v>0</v>
      </c>
      <c r="KB275" s="945">
        <f t="shared" si="3091"/>
        <v>0</v>
      </c>
      <c r="KC275" s="945">
        <f t="shared" si="3091"/>
        <v>0</v>
      </c>
      <c r="KD275" s="946">
        <f t="shared" si="3091"/>
        <v>0</v>
      </c>
      <c r="KE275" s="946">
        <f t="shared" si="3091"/>
        <v>0</v>
      </c>
      <c r="KF275" s="946">
        <f t="shared" si="3091"/>
        <v>0</v>
      </c>
      <c r="KG275" s="946">
        <f t="shared" si="3091"/>
        <v>0</v>
      </c>
      <c r="KH275" s="946">
        <f t="shared" si="3091"/>
        <v>0</v>
      </c>
      <c r="KI275" s="946">
        <f t="shared" si="3091"/>
        <v>0</v>
      </c>
      <c r="KJ275" s="946">
        <f t="shared" si="3091"/>
        <v>0</v>
      </c>
      <c r="KK275" s="946">
        <f t="shared" si="3091"/>
        <v>0</v>
      </c>
      <c r="KL275" s="946">
        <f t="shared" si="3091"/>
        <v>0</v>
      </c>
      <c r="KM275" s="946">
        <f t="shared" si="3091"/>
        <v>0</v>
      </c>
      <c r="KN275" s="946">
        <f t="shared" si="3091"/>
        <v>0</v>
      </c>
      <c r="KO275" s="946">
        <f t="shared" si="3091"/>
        <v>0</v>
      </c>
      <c r="KP275" s="946">
        <f t="shared" si="3091"/>
        <v>0</v>
      </c>
      <c r="KQ275" s="946">
        <f t="shared" si="3091"/>
        <v>0</v>
      </c>
      <c r="KR275" s="898"/>
      <c r="KS275" s="898"/>
      <c r="KT275" s="898"/>
      <c r="KU275" s="898"/>
      <c r="KV275" s="898"/>
      <c r="KW275" s="898"/>
      <c r="KX275" s="898"/>
      <c r="KY275" s="898"/>
      <c r="KZ275" s="1363"/>
      <c r="LA275" s="1217">
        <f t="shared" ref="LA275:MM275" si="3092">SUM(JA275/$DO$15)</f>
        <v>0</v>
      </c>
      <c r="LB275" s="1217">
        <f t="shared" si="3092"/>
        <v>12.391017173051518</v>
      </c>
      <c r="LC275" s="1217">
        <f t="shared" si="3092"/>
        <v>0</v>
      </c>
      <c r="LD275" s="545">
        <f t="shared" si="3092"/>
        <v>0</v>
      </c>
      <c r="LE275" s="545">
        <f t="shared" si="3092"/>
        <v>0</v>
      </c>
      <c r="LF275" s="329">
        <f t="shared" si="3092"/>
        <v>0</v>
      </c>
      <c r="LG275" s="550">
        <f t="shared" si="3092"/>
        <v>0</v>
      </c>
      <c r="LH275" s="550">
        <f t="shared" si="3092"/>
        <v>0</v>
      </c>
      <c r="LI275" s="550">
        <f t="shared" si="3092"/>
        <v>0</v>
      </c>
      <c r="LJ275" s="550">
        <f t="shared" si="3092"/>
        <v>0</v>
      </c>
      <c r="LK275" s="550">
        <f t="shared" si="3092"/>
        <v>0</v>
      </c>
      <c r="LL275" s="550">
        <f t="shared" si="3092"/>
        <v>0</v>
      </c>
      <c r="LM275" s="550">
        <f t="shared" si="3092"/>
        <v>0</v>
      </c>
      <c r="LN275" s="550">
        <f t="shared" si="3092"/>
        <v>0</v>
      </c>
      <c r="LO275" s="1217">
        <f t="shared" si="3092"/>
        <v>0</v>
      </c>
      <c r="LP275" s="1217">
        <f t="shared" si="3092"/>
        <v>0</v>
      </c>
      <c r="LQ275" s="1217">
        <f t="shared" si="3092"/>
        <v>0</v>
      </c>
      <c r="LR275" s="550">
        <f t="shared" si="3092"/>
        <v>18.586525759577277</v>
      </c>
      <c r="LS275" s="550">
        <f t="shared" si="3092"/>
        <v>61.955085865257594</v>
      </c>
      <c r="LT275" s="550">
        <f t="shared" si="3092"/>
        <v>0</v>
      </c>
      <c r="LU275" s="550">
        <f t="shared" si="3092"/>
        <v>0</v>
      </c>
      <c r="LV275" s="932">
        <f t="shared" si="3092"/>
        <v>0</v>
      </c>
      <c r="LW275" s="932">
        <f t="shared" si="3092"/>
        <v>1.239101717305152</v>
      </c>
      <c r="LX275" s="932">
        <f t="shared" si="3092"/>
        <v>0</v>
      </c>
      <c r="LY275" s="932">
        <f t="shared" si="3092"/>
        <v>0</v>
      </c>
      <c r="LZ275" s="932">
        <f t="shared" si="3092"/>
        <v>0</v>
      </c>
      <c r="MA275" s="932">
        <f t="shared" si="3092"/>
        <v>0</v>
      </c>
      <c r="MB275" s="932">
        <f t="shared" si="3092"/>
        <v>0</v>
      </c>
      <c r="MC275" s="932">
        <f t="shared" si="3092"/>
        <v>0</v>
      </c>
      <c r="MD275" s="932">
        <f t="shared" si="3092"/>
        <v>0</v>
      </c>
      <c r="ME275" s="327">
        <f t="shared" si="3092"/>
        <v>0</v>
      </c>
      <c r="MF275" s="327">
        <f t="shared" si="3092"/>
        <v>0</v>
      </c>
      <c r="MG275" s="327">
        <f t="shared" si="3092"/>
        <v>0</v>
      </c>
      <c r="MH275" s="327">
        <f t="shared" si="3092"/>
        <v>0</v>
      </c>
      <c r="MI275" s="327">
        <f t="shared" si="3092"/>
        <v>0</v>
      </c>
      <c r="MJ275" s="327">
        <f t="shared" si="3092"/>
        <v>0</v>
      </c>
      <c r="MK275" s="327">
        <f t="shared" si="3092"/>
        <v>0</v>
      </c>
      <c r="ML275" s="327">
        <f t="shared" si="3092"/>
        <v>0</v>
      </c>
      <c r="MM275" s="327">
        <f t="shared" si="3092"/>
        <v>0</v>
      </c>
      <c r="MN275" s="327">
        <f t="shared" ref="MN275:MP275" si="3093">SUM(KN275/$DO$15)</f>
        <v>0</v>
      </c>
      <c r="MO275" s="327">
        <f t="shared" si="3093"/>
        <v>0</v>
      </c>
      <c r="MP275" s="327">
        <f t="shared" si="3093"/>
        <v>0</v>
      </c>
      <c r="MQ275" s="327">
        <f>SUM(KQ275/$DO$15)</f>
        <v>0</v>
      </c>
    </row>
    <row r="276" spans="1:355" s="317" customFormat="1" ht="15" hidden="1" customHeight="1" outlineLevel="1" thickTop="1" thickBot="1" x14ac:dyDescent="0.3">
      <c r="A276" s="380"/>
      <c r="B276" s="1928" t="str">
        <f>$B$36</f>
        <v>Full Light</v>
      </c>
      <c r="C276" s="1924"/>
      <c r="D276" s="653">
        <v>1</v>
      </c>
      <c r="E276" s="836"/>
      <c r="F276" s="319"/>
      <c r="G276" s="1928"/>
      <c r="H276" s="1924"/>
      <c r="I276" s="788"/>
      <c r="J276" s="836"/>
      <c r="K276" s="319"/>
      <c r="L276" s="789"/>
      <c r="M276" s="837">
        <f>((E270*L276)/1)*(D276)</f>
        <v>0</v>
      </c>
      <c r="N276" s="784">
        <f>IF($BI$6="ON",$BR14*$L276,IF($BI$6="OFF",#REF!*$L276))</f>
        <v>0</v>
      </c>
      <c r="O276" s="1534"/>
      <c r="P276" s="789"/>
      <c r="Q276" s="837">
        <f>((E270*P276)/1)*(D276)</f>
        <v>0</v>
      </c>
      <c r="R276" s="784">
        <f t="shared" si="2997"/>
        <v>0</v>
      </c>
      <c r="S276" s="1534"/>
      <c r="T276" s="789">
        <v>2.7</v>
      </c>
      <c r="U276" s="837">
        <f>((E270*T276)/1)*(D276)</f>
        <v>67.5</v>
      </c>
      <c r="V276" s="784">
        <f t="shared" si="2976"/>
        <v>140.96580753129311</v>
      </c>
      <c r="W276" s="1534"/>
      <c r="X276" s="789">
        <v>1.3</v>
      </c>
      <c r="Y276" s="837">
        <f>((E270*X276)/1)*(D276)</f>
        <v>32.5</v>
      </c>
      <c r="Z276" s="784">
        <f t="shared" si="2977"/>
        <v>43.248268123668311</v>
      </c>
      <c r="AA276" s="1534"/>
      <c r="AB276" s="789">
        <v>2</v>
      </c>
      <c r="AC276" s="837">
        <f>((E270*AB276)/1)*(D276)</f>
        <v>50</v>
      </c>
      <c r="AD276" s="784">
        <f t="shared" si="2978"/>
        <v>82.994410041724166</v>
      </c>
      <c r="AE276" s="1534"/>
      <c r="AF276" s="789"/>
      <c r="AG276" s="837">
        <f>((E270*AF276)/1)*(D276)</f>
        <v>0</v>
      </c>
      <c r="AH276" s="784">
        <f t="shared" si="2979"/>
        <v>0</v>
      </c>
      <c r="AI276" s="1534"/>
      <c r="AJ276" s="789"/>
      <c r="AK276" s="837">
        <f>((E270*AJ276)/1)*(D276)</f>
        <v>0</v>
      </c>
      <c r="AL276" s="784">
        <f t="shared" si="2980"/>
        <v>0</v>
      </c>
      <c r="AM276" s="1534"/>
      <c r="AN276" s="789"/>
      <c r="AO276" s="838">
        <f>((E270*AN276)/1)*(D276)</f>
        <v>0</v>
      </c>
      <c r="AP276" s="784">
        <f t="shared" si="2981"/>
        <v>0</v>
      </c>
      <c r="AQ276" s="1534"/>
      <c r="AR276" s="789"/>
      <c r="AS276" s="837">
        <f>((E270*AR276)/1)*(D276)</f>
        <v>0</v>
      </c>
      <c r="AT276" s="784">
        <f t="shared" si="2982"/>
        <v>0</v>
      </c>
      <c r="AU276" s="1534"/>
      <c r="AV276" s="789">
        <v>5</v>
      </c>
      <c r="AW276" s="837">
        <f>((E270*AV276)/1)*(D276)</f>
        <v>125</v>
      </c>
      <c r="AX276" s="784">
        <f t="shared" si="2983"/>
        <v>164.67368130011369</v>
      </c>
      <c r="AY276" s="1534"/>
      <c r="AZ276" s="789"/>
      <c r="BA276" s="837">
        <f>((E270*AZ276)/1)*(D276)</f>
        <v>0</v>
      </c>
      <c r="BB276" s="784">
        <f t="shared" si="2984"/>
        <v>0</v>
      </c>
      <c r="BC276" s="649"/>
      <c r="BD276" s="840"/>
      <c r="BE276" s="837">
        <f>((E270*BD276)/1)*(D276)</f>
        <v>0</v>
      </c>
      <c r="BF276" s="319"/>
      <c r="BG276" s="880">
        <f t="shared" si="2985"/>
        <v>0.86376433399359853</v>
      </c>
      <c r="BH276" s="881">
        <f t="shared" si="2986"/>
        <v>0.87464083069108867</v>
      </c>
      <c r="BI276" s="786">
        <f t="shared" si="2987"/>
        <v>437.32041534554435</v>
      </c>
      <c r="BJ276" s="792"/>
      <c r="BK276" s="786">
        <f t="shared" si="2988"/>
        <v>612.24858148376211</v>
      </c>
      <c r="BL276" s="1932" t="s">
        <v>1365</v>
      </c>
      <c r="BM276" s="1933"/>
      <c r="BN276" s="1934"/>
      <c r="BO276" s="793"/>
      <c r="BP276" s="793"/>
      <c r="BQ276" s="1484"/>
      <c r="BR276" s="734">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78.31433751738507</v>
      </c>
      <c r="BS276" s="692">
        <f t="shared" si="2998"/>
        <v>53.866166418578516</v>
      </c>
      <c r="BT276" s="693">
        <f>T271</f>
        <v>1.5</v>
      </c>
      <c r="BU276" s="1146" t="str">
        <f>$BU$16</f>
        <v>GH FloraMicro</v>
      </c>
      <c r="BV276" s="1156" t="str">
        <f>$BV$16</f>
        <v>Micro</v>
      </c>
      <c r="BW276" s="1239">
        <f>BW$16</f>
        <v>3.0000000000000001E-3</v>
      </c>
      <c r="BX276" s="1239">
        <f t="shared" ref="BX276:DM276" si="3094">BX$16</f>
        <v>4.7E-2</v>
      </c>
      <c r="BY276" s="1239">
        <f t="shared" si="3094"/>
        <v>0</v>
      </c>
      <c r="BZ276" s="1240">
        <f t="shared" si="3094"/>
        <v>0</v>
      </c>
      <c r="CA276" s="1240">
        <f t="shared" si="3094"/>
        <v>0</v>
      </c>
      <c r="CB276" s="1241">
        <f t="shared" si="3094"/>
        <v>0.01</v>
      </c>
      <c r="CC276" s="1242">
        <f t="shared" si="3094"/>
        <v>0</v>
      </c>
      <c r="CD276" s="1242">
        <f t="shared" si="3094"/>
        <v>0</v>
      </c>
      <c r="CE276" s="1242">
        <f t="shared" si="3094"/>
        <v>0</v>
      </c>
      <c r="CF276" s="1242">
        <f t="shared" si="3094"/>
        <v>0</v>
      </c>
      <c r="CG276" s="1242">
        <f t="shared" si="3094"/>
        <v>0</v>
      </c>
      <c r="CH276" s="1242">
        <f t="shared" si="3094"/>
        <v>0</v>
      </c>
      <c r="CI276" s="1242">
        <f t="shared" si="3094"/>
        <v>0</v>
      </c>
      <c r="CJ276" s="1242">
        <f t="shared" si="3094"/>
        <v>0</v>
      </c>
      <c r="CK276" s="1239">
        <f t="shared" si="3094"/>
        <v>0</v>
      </c>
      <c r="CL276" s="1240">
        <f t="shared" si="3094"/>
        <v>0</v>
      </c>
      <c r="CM276" s="1241">
        <f t="shared" si="3094"/>
        <v>0</v>
      </c>
      <c r="CN276" s="1242">
        <f t="shared" si="3094"/>
        <v>0</v>
      </c>
      <c r="CO276" s="1242">
        <f t="shared" si="3094"/>
        <v>0.05</v>
      </c>
      <c r="CP276" s="1242">
        <f t="shared" si="3094"/>
        <v>0</v>
      </c>
      <c r="CQ276" s="1242">
        <f t="shared" si="3094"/>
        <v>0</v>
      </c>
      <c r="CR276" s="1243">
        <f t="shared" si="3094"/>
        <v>5.0000000000000004E-6</v>
      </c>
      <c r="CS276" s="1243">
        <f t="shared" si="3094"/>
        <v>1E-3</v>
      </c>
      <c r="CT276" s="1243">
        <f t="shared" si="3094"/>
        <v>5.0000000000000001E-4</v>
      </c>
      <c r="CU276" s="1243">
        <f t="shared" si="3094"/>
        <v>7.9999999999999996E-6</v>
      </c>
      <c r="CV276" s="1243">
        <f t="shared" si="3094"/>
        <v>1.4999999999999999E-4</v>
      </c>
      <c r="CW276" s="1243">
        <f t="shared" si="3094"/>
        <v>1E-4</v>
      </c>
      <c r="CX276" s="1243">
        <f t="shared" si="3094"/>
        <v>1E-4</v>
      </c>
      <c r="CY276" s="1243">
        <f t="shared" si="3094"/>
        <v>0</v>
      </c>
      <c r="CZ276" s="1244">
        <f t="shared" si="3094"/>
        <v>0</v>
      </c>
      <c r="DA276" s="1244">
        <f t="shared" si="3094"/>
        <v>0</v>
      </c>
      <c r="DB276" s="1244">
        <f t="shared" si="3094"/>
        <v>0</v>
      </c>
      <c r="DC276" s="1244">
        <f t="shared" si="3094"/>
        <v>0</v>
      </c>
      <c r="DD276" s="1244">
        <f t="shared" si="3094"/>
        <v>0</v>
      </c>
      <c r="DE276" s="1244">
        <f t="shared" si="3094"/>
        <v>0</v>
      </c>
      <c r="DF276" s="1244">
        <f t="shared" si="3094"/>
        <v>0</v>
      </c>
      <c r="DG276" s="1244">
        <f t="shared" si="3094"/>
        <v>0</v>
      </c>
      <c r="DH276" s="1244">
        <f t="shared" si="3094"/>
        <v>0</v>
      </c>
      <c r="DI276" s="1244">
        <f t="shared" si="3094"/>
        <v>0</v>
      </c>
      <c r="DJ276" s="1244">
        <f t="shared" si="3094"/>
        <v>0</v>
      </c>
      <c r="DK276" s="1244">
        <f t="shared" si="3094"/>
        <v>0</v>
      </c>
      <c r="DL276" s="1244">
        <f t="shared" si="3094"/>
        <v>0</v>
      </c>
      <c r="DM276" s="1244">
        <f t="shared" si="3094"/>
        <v>0</v>
      </c>
      <c r="DN276" s="933"/>
      <c r="DT276" s="739"/>
      <c r="EM276" s="898"/>
      <c r="EN276" s="898"/>
      <c r="EO276" s="898"/>
      <c r="EP276" s="898"/>
      <c r="EQ276" s="898"/>
      <c r="ER276" s="898"/>
      <c r="ES276" s="898"/>
      <c r="ET276" s="898"/>
      <c r="EU276" s="898"/>
      <c r="EV276" s="898"/>
      <c r="EW276" s="898"/>
      <c r="EX276" s="898"/>
      <c r="EY276" s="898"/>
      <c r="EZ276" s="1348" t="str">
        <f t="shared" si="3000"/>
        <v>GH FloraMicro</v>
      </c>
      <c r="FA276" s="1224">
        <f t="shared" si="3001"/>
        <v>4.5000000000000005E-3</v>
      </c>
      <c r="FB276" s="1224">
        <f t="shared" si="3002"/>
        <v>7.0500000000000007E-2</v>
      </c>
      <c r="FC276" s="1224">
        <f t="shared" si="3003"/>
        <v>0</v>
      </c>
      <c r="FD276" s="544">
        <f t="shared" si="3004"/>
        <v>0</v>
      </c>
      <c r="FE276" s="544">
        <f t="shared" si="3005"/>
        <v>0</v>
      </c>
      <c r="FF276" s="324">
        <f t="shared" si="3006"/>
        <v>1.2451499999999999E-2</v>
      </c>
      <c r="FG276" s="549">
        <f t="shared" si="3007"/>
        <v>0</v>
      </c>
      <c r="FH276" s="549">
        <f t="shared" si="3008"/>
        <v>0</v>
      </c>
      <c r="FI276" s="549">
        <f t="shared" si="3009"/>
        <v>0</v>
      </c>
      <c r="FJ276" s="549">
        <f t="shared" si="3010"/>
        <v>0</v>
      </c>
      <c r="FK276" s="549">
        <f t="shared" si="3011"/>
        <v>0</v>
      </c>
      <c r="FL276" s="549">
        <f t="shared" si="3012"/>
        <v>0</v>
      </c>
      <c r="FM276" s="549">
        <f t="shared" si="3013"/>
        <v>0</v>
      </c>
      <c r="FN276" s="549">
        <f t="shared" si="3014"/>
        <v>0</v>
      </c>
      <c r="FO276" s="1203">
        <f t="shared" si="3015"/>
        <v>7.5000000000000011E-2</v>
      </c>
      <c r="FP276" s="544">
        <f t="shared" si="3016"/>
        <v>0</v>
      </c>
      <c r="FQ276" s="324">
        <f t="shared" si="3017"/>
        <v>1.2451499999999999E-2</v>
      </c>
      <c r="FR276" s="548">
        <f t="shared" si="3018"/>
        <v>0</v>
      </c>
      <c r="FS276" s="548">
        <f t="shared" si="3019"/>
        <v>7.5000000000000011E-2</v>
      </c>
      <c r="FT276" s="548">
        <f t="shared" si="3090"/>
        <v>0</v>
      </c>
      <c r="FU276" s="548">
        <f t="shared" si="3020"/>
        <v>0</v>
      </c>
      <c r="FV276" s="928">
        <f t="shared" si="3021"/>
        <v>7.500000000000001E-6</v>
      </c>
      <c r="FW276" s="928">
        <f t="shared" si="3022"/>
        <v>1.5E-3</v>
      </c>
      <c r="FX276" s="928">
        <f t="shared" si="3023"/>
        <v>7.5000000000000002E-4</v>
      </c>
      <c r="FY276" s="928">
        <f t="shared" si="3024"/>
        <v>1.2E-5</v>
      </c>
      <c r="FZ276" s="928">
        <f t="shared" si="3025"/>
        <v>2.2499999999999999E-4</v>
      </c>
      <c r="GA276" s="928">
        <f t="shared" si="3026"/>
        <v>1.5000000000000001E-4</v>
      </c>
      <c r="GB276" s="928">
        <f t="shared" si="3027"/>
        <v>1.5000000000000001E-4</v>
      </c>
      <c r="GC276" s="928">
        <f t="shared" si="3028"/>
        <v>0</v>
      </c>
      <c r="GD276" s="326">
        <f t="shared" si="3029"/>
        <v>0</v>
      </c>
      <c r="GE276" s="326">
        <f t="shared" si="3030"/>
        <v>0</v>
      </c>
      <c r="GF276" s="326">
        <f t="shared" si="3031"/>
        <v>0</v>
      </c>
      <c r="GG276" s="326">
        <f t="shared" si="3032"/>
        <v>0</v>
      </c>
      <c r="GH276" s="326">
        <f t="shared" si="3033"/>
        <v>0</v>
      </c>
      <c r="GI276" s="326">
        <f t="shared" si="3034"/>
        <v>0</v>
      </c>
      <c r="GJ276" s="326">
        <f t="shared" si="3035"/>
        <v>0</v>
      </c>
      <c r="GK276" s="326">
        <f t="shared" si="3036"/>
        <v>0</v>
      </c>
      <c r="GL276" s="326">
        <f t="shared" si="3037"/>
        <v>0</v>
      </c>
      <c r="GM276" s="326">
        <f t="shared" si="3038"/>
        <v>0</v>
      </c>
      <c r="GN276" s="326">
        <f t="shared" si="3039"/>
        <v>0</v>
      </c>
      <c r="GO276" s="326">
        <f t="shared" si="3040"/>
        <v>0</v>
      </c>
      <c r="GP276" s="326">
        <f t="shared" si="3041"/>
        <v>0</v>
      </c>
      <c r="GQ276" s="326">
        <f t="shared" si="3042"/>
        <v>0</v>
      </c>
      <c r="GR276" s="899"/>
      <c r="GS276" s="899"/>
      <c r="GT276" s="899"/>
      <c r="GU276" s="899"/>
      <c r="GV276" s="899"/>
      <c r="GW276" s="899"/>
      <c r="GX276" s="899"/>
      <c r="GY276" s="899"/>
      <c r="GZ276" s="1374"/>
      <c r="HA276" s="1225">
        <f t="shared" si="3043"/>
        <v>1.4668902659283937E-3</v>
      </c>
      <c r="HB276" s="1225">
        <f t="shared" si="3044"/>
        <v>2.2981280832878166E-2</v>
      </c>
      <c r="HC276" s="1225">
        <f t="shared" si="3045"/>
        <v>0</v>
      </c>
      <c r="HD276" s="542">
        <f t="shared" si="3046"/>
        <v>0</v>
      </c>
      <c r="HE276" s="542">
        <f t="shared" si="3047"/>
        <v>0</v>
      </c>
      <c r="HF276" s="321">
        <f t="shared" si="3048"/>
        <v>4.0588853658238659E-3</v>
      </c>
      <c r="HG276" s="547">
        <f t="shared" si="3049"/>
        <v>0</v>
      </c>
      <c r="HH276" s="547">
        <f t="shared" si="3050"/>
        <v>0</v>
      </c>
      <c r="HI276" s="547">
        <f t="shared" si="3051"/>
        <v>0</v>
      </c>
      <c r="HJ276" s="547">
        <f t="shared" si="3052"/>
        <v>0</v>
      </c>
      <c r="HK276" s="547">
        <f t="shared" si="3053"/>
        <v>0</v>
      </c>
      <c r="HL276" s="547">
        <f t="shared" si="3054"/>
        <v>0</v>
      </c>
      <c r="HM276" s="547">
        <f t="shared" si="3055"/>
        <v>0</v>
      </c>
      <c r="HN276" s="547">
        <f t="shared" si="3056"/>
        <v>0</v>
      </c>
      <c r="HO276" s="1225">
        <f t="shared" si="3057"/>
        <v>0</v>
      </c>
      <c r="HP276" s="542">
        <f t="shared" si="3058"/>
        <v>0</v>
      </c>
      <c r="HQ276" s="321">
        <f t="shared" si="3059"/>
        <v>0</v>
      </c>
      <c r="HR276" s="547">
        <f t="shared" si="3060"/>
        <v>0</v>
      </c>
      <c r="HS276" s="547">
        <f t="shared" si="3061"/>
        <v>2.4448171098806558E-2</v>
      </c>
      <c r="HT276" s="547">
        <f t="shared" si="3062"/>
        <v>0</v>
      </c>
      <c r="HU276" s="547">
        <f t="shared" si="3063"/>
        <v>0</v>
      </c>
      <c r="HV276" s="931">
        <f t="shared" si="3064"/>
        <v>2.4448171098806563E-6</v>
      </c>
      <c r="HW276" s="931">
        <f t="shared" si="3065"/>
        <v>4.8896342197613115E-4</v>
      </c>
      <c r="HX276" s="931">
        <f t="shared" si="3066"/>
        <v>2.4448171098806557E-4</v>
      </c>
      <c r="HY276" s="931">
        <f t="shared" si="3067"/>
        <v>3.911707375809049E-6</v>
      </c>
      <c r="HZ276" s="931">
        <f t="shared" si="3068"/>
        <v>7.3344513296419672E-5</v>
      </c>
      <c r="IA276" s="931">
        <f t="shared" si="3069"/>
        <v>4.8896342197613122E-5</v>
      </c>
      <c r="IB276" s="931">
        <f t="shared" si="3070"/>
        <v>4.8896342197613122E-5</v>
      </c>
      <c r="IC276" s="931">
        <f t="shared" si="3071"/>
        <v>0</v>
      </c>
      <c r="ID276" s="1226">
        <f t="shared" si="3072"/>
        <v>0</v>
      </c>
      <c r="IE276" s="1226">
        <f t="shared" si="3073"/>
        <v>0</v>
      </c>
      <c r="IF276" s="1226">
        <f t="shared" si="3074"/>
        <v>0</v>
      </c>
      <c r="IG276" s="1226">
        <f t="shared" si="3075"/>
        <v>0</v>
      </c>
      <c r="IH276" s="1226">
        <f t="shared" si="3076"/>
        <v>0</v>
      </c>
      <c r="II276" s="1226">
        <f t="shared" si="3077"/>
        <v>0</v>
      </c>
      <c r="IJ276" s="1226">
        <f t="shared" si="3078"/>
        <v>0</v>
      </c>
      <c r="IK276" s="1226">
        <f t="shared" si="3079"/>
        <v>0</v>
      </c>
      <c r="IL276" s="1226">
        <f t="shared" si="3080"/>
        <v>0</v>
      </c>
      <c r="IM276" s="1226">
        <f t="shared" si="3081"/>
        <v>0</v>
      </c>
      <c r="IN276" s="1226">
        <f t="shared" si="3082"/>
        <v>0</v>
      </c>
      <c r="IO276" s="1226">
        <f t="shared" si="3083"/>
        <v>0</v>
      </c>
      <c r="IP276" s="1226">
        <f t="shared" si="3084"/>
        <v>0</v>
      </c>
      <c r="IQ276" s="1226">
        <f t="shared" si="3085"/>
        <v>0</v>
      </c>
      <c r="IR276" s="902"/>
      <c r="IS276" s="902"/>
      <c r="IT276" s="902"/>
      <c r="IU276" s="902"/>
      <c r="IV276" s="902"/>
      <c r="IW276" s="902"/>
      <c r="IX276" s="902"/>
      <c r="IY276" s="902"/>
      <c r="IZ276" s="1365"/>
      <c r="JA276" s="1231">
        <f t="shared" ref="JA276:KQ276" si="3095">SUM(BW276*$DP$16)</f>
        <v>14.01</v>
      </c>
      <c r="JB276" s="1231">
        <f t="shared" si="3095"/>
        <v>219.49</v>
      </c>
      <c r="JC276" s="1231">
        <f t="shared" si="3095"/>
        <v>0</v>
      </c>
      <c r="JD276" s="942">
        <f t="shared" si="3095"/>
        <v>0</v>
      </c>
      <c r="JE276" s="942">
        <f t="shared" si="3095"/>
        <v>0</v>
      </c>
      <c r="JF276" s="943">
        <f t="shared" si="3095"/>
        <v>46.7</v>
      </c>
      <c r="JG276" s="944">
        <f t="shared" si="3095"/>
        <v>0</v>
      </c>
      <c r="JH276" s="944">
        <f t="shared" si="3095"/>
        <v>0</v>
      </c>
      <c r="JI276" s="944">
        <f t="shared" si="3095"/>
        <v>0</v>
      </c>
      <c r="JJ276" s="944">
        <f t="shared" si="3095"/>
        <v>0</v>
      </c>
      <c r="JK276" s="944">
        <f t="shared" si="3095"/>
        <v>0</v>
      </c>
      <c r="JL276" s="944">
        <f t="shared" si="3095"/>
        <v>0</v>
      </c>
      <c r="JM276" s="944">
        <f t="shared" si="3095"/>
        <v>0</v>
      </c>
      <c r="JN276" s="944">
        <f t="shared" si="3095"/>
        <v>0</v>
      </c>
      <c r="JO276" s="1231">
        <f t="shared" si="3095"/>
        <v>0</v>
      </c>
      <c r="JP276" s="942">
        <f t="shared" si="3095"/>
        <v>0</v>
      </c>
      <c r="JQ276" s="943">
        <f t="shared" si="3095"/>
        <v>0</v>
      </c>
      <c r="JR276" s="944">
        <f t="shared" si="3095"/>
        <v>0</v>
      </c>
      <c r="JS276" s="944">
        <f t="shared" si="3095"/>
        <v>233.5</v>
      </c>
      <c r="JT276" s="944">
        <f t="shared" si="3095"/>
        <v>0</v>
      </c>
      <c r="JU276" s="944">
        <f t="shared" si="3095"/>
        <v>0</v>
      </c>
      <c r="JV276" s="945">
        <f t="shared" si="3095"/>
        <v>2.3350000000000003E-2</v>
      </c>
      <c r="JW276" s="945">
        <f t="shared" si="3095"/>
        <v>4.67</v>
      </c>
      <c r="JX276" s="945">
        <f t="shared" si="3095"/>
        <v>2.335</v>
      </c>
      <c r="JY276" s="945">
        <f t="shared" si="3095"/>
        <v>3.7359999999999997E-2</v>
      </c>
      <c r="JZ276" s="945">
        <f t="shared" si="3095"/>
        <v>0.7004999999999999</v>
      </c>
      <c r="KA276" s="945">
        <f t="shared" si="3095"/>
        <v>0.46700000000000003</v>
      </c>
      <c r="KB276" s="945">
        <f t="shared" si="3095"/>
        <v>0.46700000000000003</v>
      </c>
      <c r="KC276" s="945">
        <f t="shared" si="3095"/>
        <v>0</v>
      </c>
      <c r="KD276" s="946">
        <f t="shared" si="3095"/>
        <v>0</v>
      </c>
      <c r="KE276" s="946">
        <f t="shared" si="3095"/>
        <v>0</v>
      </c>
      <c r="KF276" s="946">
        <f t="shared" si="3095"/>
        <v>0</v>
      </c>
      <c r="KG276" s="946">
        <f t="shared" si="3095"/>
        <v>0</v>
      </c>
      <c r="KH276" s="946">
        <f t="shared" si="3095"/>
        <v>0</v>
      </c>
      <c r="KI276" s="946">
        <f t="shared" si="3095"/>
        <v>0</v>
      </c>
      <c r="KJ276" s="946">
        <f t="shared" si="3095"/>
        <v>0</v>
      </c>
      <c r="KK276" s="946">
        <f t="shared" si="3095"/>
        <v>0</v>
      </c>
      <c r="KL276" s="946">
        <f t="shared" si="3095"/>
        <v>0</v>
      </c>
      <c r="KM276" s="946">
        <f t="shared" si="3095"/>
        <v>0</v>
      </c>
      <c r="KN276" s="946">
        <f t="shared" si="3095"/>
        <v>0</v>
      </c>
      <c r="KO276" s="946">
        <f t="shared" si="3095"/>
        <v>0</v>
      </c>
      <c r="KP276" s="946">
        <f t="shared" si="3095"/>
        <v>0</v>
      </c>
      <c r="KQ276" s="946">
        <f t="shared" si="3095"/>
        <v>0</v>
      </c>
      <c r="KR276" s="898"/>
      <c r="KS276" s="898"/>
      <c r="KT276" s="898"/>
      <c r="KU276" s="898"/>
      <c r="KV276" s="898"/>
      <c r="KW276" s="898"/>
      <c r="KX276" s="898"/>
      <c r="KY276" s="898"/>
      <c r="KZ276" s="1363"/>
      <c r="LA276" s="1217">
        <f t="shared" ref="LA276:MM276" si="3096">SUM(JA276/$DO$16)</f>
        <v>3.7014531043593131</v>
      </c>
      <c r="LB276" s="1217">
        <f t="shared" si="3096"/>
        <v>57.989431968295904</v>
      </c>
      <c r="LC276" s="1217">
        <f t="shared" si="3096"/>
        <v>0</v>
      </c>
      <c r="LD276" s="545">
        <f t="shared" si="3096"/>
        <v>0</v>
      </c>
      <c r="LE276" s="545">
        <f t="shared" si="3096"/>
        <v>0</v>
      </c>
      <c r="LF276" s="329">
        <f t="shared" si="3096"/>
        <v>12.338177014531045</v>
      </c>
      <c r="LG276" s="550">
        <f t="shared" si="3096"/>
        <v>0</v>
      </c>
      <c r="LH276" s="550">
        <f t="shared" si="3096"/>
        <v>0</v>
      </c>
      <c r="LI276" s="550">
        <f t="shared" si="3096"/>
        <v>0</v>
      </c>
      <c r="LJ276" s="550">
        <f t="shared" si="3096"/>
        <v>0</v>
      </c>
      <c r="LK276" s="550">
        <f t="shared" si="3096"/>
        <v>0</v>
      </c>
      <c r="LL276" s="550">
        <f t="shared" si="3096"/>
        <v>0</v>
      </c>
      <c r="LM276" s="550">
        <f t="shared" si="3096"/>
        <v>0</v>
      </c>
      <c r="LN276" s="550">
        <f t="shared" si="3096"/>
        <v>0</v>
      </c>
      <c r="LO276" s="1217">
        <f t="shared" si="3096"/>
        <v>0</v>
      </c>
      <c r="LP276" s="1217">
        <f t="shared" si="3096"/>
        <v>0</v>
      </c>
      <c r="LQ276" s="1217">
        <f t="shared" si="3096"/>
        <v>0</v>
      </c>
      <c r="LR276" s="550">
        <f t="shared" si="3096"/>
        <v>0</v>
      </c>
      <c r="LS276" s="550">
        <f t="shared" si="3096"/>
        <v>61.690885072655213</v>
      </c>
      <c r="LT276" s="550">
        <f t="shared" si="3096"/>
        <v>0</v>
      </c>
      <c r="LU276" s="550">
        <f t="shared" si="3096"/>
        <v>0</v>
      </c>
      <c r="LV276" s="932">
        <f t="shared" si="3096"/>
        <v>6.1690885072655226E-3</v>
      </c>
      <c r="LW276" s="932">
        <f t="shared" si="3096"/>
        <v>1.2338177014531042</v>
      </c>
      <c r="LX276" s="932">
        <f t="shared" si="3096"/>
        <v>0.6169088507265521</v>
      </c>
      <c r="LY276" s="932">
        <f t="shared" si="3096"/>
        <v>9.8705416116248341E-3</v>
      </c>
      <c r="LZ276" s="932">
        <f t="shared" si="3096"/>
        <v>0.18507265521796562</v>
      </c>
      <c r="MA276" s="932">
        <f t="shared" si="3096"/>
        <v>0.12338177014531043</v>
      </c>
      <c r="MB276" s="932">
        <f t="shared" si="3096"/>
        <v>0.12338177014531043</v>
      </c>
      <c r="MC276" s="932">
        <f t="shared" si="3096"/>
        <v>0</v>
      </c>
      <c r="MD276" s="932">
        <f t="shared" si="3096"/>
        <v>0</v>
      </c>
      <c r="ME276" s="327">
        <f t="shared" si="3096"/>
        <v>0</v>
      </c>
      <c r="MF276" s="327">
        <f t="shared" si="3096"/>
        <v>0</v>
      </c>
      <c r="MG276" s="327">
        <f t="shared" si="3096"/>
        <v>0</v>
      </c>
      <c r="MH276" s="327">
        <f t="shared" si="3096"/>
        <v>0</v>
      </c>
      <c r="MI276" s="327">
        <f t="shared" si="3096"/>
        <v>0</v>
      </c>
      <c r="MJ276" s="327">
        <f t="shared" si="3096"/>
        <v>0</v>
      </c>
      <c r="MK276" s="327">
        <f t="shared" si="3096"/>
        <v>0</v>
      </c>
      <c r="ML276" s="327">
        <f t="shared" si="3096"/>
        <v>0</v>
      </c>
      <c r="MM276" s="327">
        <f t="shared" si="3096"/>
        <v>0</v>
      </c>
      <c r="MN276" s="327">
        <f t="shared" ref="MN276:MP276" si="3097">SUM(KN276/$DO$16)</f>
        <v>0</v>
      </c>
      <c r="MO276" s="327">
        <f t="shared" si="3097"/>
        <v>0</v>
      </c>
      <c r="MP276" s="327">
        <f t="shared" si="3097"/>
        <v>0</v>
      </c>
      <c r="MQ276" s="327">
        <f>SUM(KQ276/$DO$16)</f>
        <v>0</v>
      </c>
    </row>
    <row r="277" spans="1:355" s="317" customFormat="1" ht="15" hidden="1" customHeight="1" outlineLevel="1" thickTop="1" thickBot="1" x14ac:dyDescent="0.3">
      <c r="A277" s="380"/>
      <c r="B277" s="1923" t="str">
        <f>$B$37</f>
        <v>Full Medium</v>
      </c>
      <c r="C277" s="1924"/>
      <c r="D277" s="653">
        <v>1</v>
      </c>
      <c r="E277" s="841"/>
      <c r="F277" s="319"/>
      <c r="G277" s="1923"/>
      <c r="H277" s="1924"/>
      <c r="I277" s="781"/>
      <c r="J277" s="841"/>
      <c r="K277" s="319"/>
      <c r="L277" s="789"/>
      <c r="M277" s="842">
        <f>((E270*L277)/1)*(D277)</f>
        <v>0</v>
      </c>
      <c r="N277" s="784">
        <f>IF($BI$6="ON",$BR14*$L277,IF($BI$6="OFF",#REF!*$L277))</f>
        <v>0</v>
      </c>
      <c r="O277" s="1534"/>
      <c r="P277" s="789"/>
      <c r="Q277" s="842">
        <f>((E270*P277)/1)*(D277)</f>
        <v>0</v>
      </c>
      <c r="R277" s="784">
        <f t="shared" si="2997"/>
        <v>0</v>
      </c>
      <c r="S277" s="1534"/>
      <c r="T277" s="789">
        <v>2.8</v>
      </c>
      <c r="U277" s="842">
        <f>((E270*T277)/1)*(D277)</f>
        <v>70</v>
      </c>
      <c r="V277" s="784">
        <f t="shared" si="2976"/>
        <v>146.18676336578542</v>
      </c>
      <c r="W277" s="1534"/>
      <c r="X277" s="789">
        <v>1.5</v>
      </c>
      <c r="Y277" s="842">
        <f>((E270*X277)/1)*(D277)</f>
        <v>37.5</v>
      </c>
      <c r="Z277" s="784">
        <f t="shared" si="2977"/>
        <v>49.901847835001895</v>
      </c>
      <c r="AA277" s="1534"/>
      <c r="AB277" s="789">
        <v>2.2999999999999998</v>
      </c>
      <c r="AC277" s="842">
        <f>((E270*AB277)/1)*(D277)</f>
        <v>57.499999999999993</v>
      </c>
      <c r="AD277" s="784">
        <f t="shared" si="2978"/>
        <v>95.443571547982785</v>
      </c>
      <c r="AE277" s="1534"/>
      <c r="AF277" s="789"/>
      <c r="AG277" s="842">
        <f>((E270*AF277)/1)*(D277)</f>
        <v>0</v>
      </c>
      <c r="AH277" s="784">
        <f t="shared" si="2979"/>
        <v>0</v>
      </c>
      <c r="AI277" s="1534"/>
      <c r="AJ277" s="789"/>
      <c r="AK277" s="842">
        <f>((E270*AJ277)/1)*(D277)</f>
        <v>0</v>
      </c>
      <c r="AL277" s="784">
        <f t="shared" si="2980"/>
        <v>0</v>
      </c>
      <c r="AM277" s="1534"/>
      <c r="AN277" s="789"/>
      <c r="AO277" s="833">
        <f>((E270*AN277)/1)*(D277)</f>
        <v>0</v>
      </c>
      <c r="AP277" s="784">
        <f t="shared" si="2981"/>
        <v>0</v>
      </c>
      <c r="AQ277" s="1534"/>
      <c r="AR277" s="789"/>
      <c r="AS277" s="842">
        <f>((E270*AR277)/1)*(D277)</f>
        <v>0</v>
      </c>
      <c r="AT277" s="784">
        <f t="shared" si="2982"/>
        <v>0</v>
      </c>
      <c r="AU277" s="1534"/>
      <c r="AV277" s="789">
        <v>5</v>
      </c>
      <c r="AW277" s="842">
        <f>((E270*AV277)/1)*(D277)</f>
        <v>125</v>
      </c>
      <c r="AX277" s="784">
        <f t="shared" si="2983"/>
        <v>164.67368130011369</v>
      </c>
      <c r="AY277" s="1534"/>
      <c r="AZ277" s="789"/>
      <c r="BA277" s="842">
        <f>((E270*AZ277)/1)*(D277)</f>
        <v>0</v>
      </c>
      <c r="BB277" s="784">
        <f t="shared" si="2984"/>
        <v>0</v>
      </c>
      <c r="BC277" s="649"/>
      <c r="BD277" s="840"/>
      <c r="BE277" s="842">
        <f>((E270*BD277)/1)*(D277)</f>
        <v>0</v>
      </c>
      <c r="BF277" s="319"/>
      <c r="BG277" s="880">
        <f t="shared" si="2985"/>
        <v>0.91241172809776749</v>
      </c>
      <c r="BH277" s="881">
        <f t="shared" si="2986"/>
        <v>0.92328822479525763</v>
      </c>
      <c r="BI277" s="786">
        <f t="shared" si="2987"/>
        <v>461.64411239762882</v>
      </c>
      <c r="BJ277" s="792"/>
      <c r="BK277" s="786">
        <f t="shared" si="2988"/>
        <v>646.30175735668035</v>
      </c>
      <c r="BL277" s="1925" t="s">
        <v>1375</v>
      </c>
      <c r="BM277" s="1926"/>
      <c r="BN277" s="1927"/>
      <c r="BO277" s="793"/>
      <c r="BP277" s="793"/>
      <c r="BQ277" s="1484"/>
      <c r="BR277" s="734">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49.901847835001895</v>
      </c>
      <c r="BS277" s="692">
        <f t="shared" si="2998"/>
        <v>35.644177025001348</v>
      </c>
      <c r="BT277" s="693">
        <f>X271</f>
        <v>1.5</v>
      </c>
      <c r="BU277" s="1146" t="str">
        <f>$BU$17</f>
        <v>GH Flora Gro</v>
      </c>
      <c r="BV277" s="1157" t="str">
        <f>$BV$17</f>
        <v>Grow</v>
      </c>
      <c r="BW277" s="1239">
        <f>BW$17</f>
        <v>2.5000000000000001E-3</v>
      </c>
      <c r="BX277" s="1239">
        <f t="shared" ref="BX277:DM277" si="3098">BX$17</f>
        <v>1.7500000000000002E-2</v>
      </c>
      <c r="BY277" s="1239">
        <f t="shared" si="3098"/>
        <v>0</v>
      </c>
      <c r="BZ277" s="1240">
        <f t="shared" si="3098"/>
        <v>0.01</v>
      </c>
      <c r="CA277" s="1240">
        <f t="shared" si="3098"/>
        <v>0</v>
      </c>
      <c r="CB277" s="1241">
        <f t="shared" si="3098"/>
        <v>0.06</v>
      </c>
      <c r="CC277" s="1242">
        <f t="shared" si="3098"/>
        <v>0</v>
      </c>
      <c r="CD277" s="1242">
        <f t="shared" si="3098"/>
        <v>0</v>
      </c>
      <c r="CE277" s="1242">
        <f t="shared" si="3098"/>
        <v>0</v>
      </c>
      <c r="CF277" s="1242">
        <f t="shared" si="3098"/>
        <v>0</v>
      </c>
      <c r="CG277" s="1242">
        <f t="shared" si="3098"/>
        <v>0</v>
      </c>
      <c r="CH277" s="1242">
        <f t="shared" si="3098"/>
        <v>0</v>
      </c>
      <c r="CI277" s="1242">
        <f t="shared" si="3098"/>
        <v>0</v>
      </c>
      <c r="CJ277" s="1242">
        <f t="shared" si="3098"/>
        <v>0</v>
      </c>
      <c r="CK277" s="1239">
        <f t="shared" si="3098"/>
        <v>0</v>
      </c>
      <c r="CL277" s="1240">
        <f t="shared" si="3098"/>
        <v>0</v>
      </c>
      <c r="CM277" s="1241">
        <f t="shared" si="3098"/>
        <v>0</v>
      </c>
      <c r="CN277" s="1242">
        <f t="shared" si="3098"/>
        <v>5.0000000000000001E-3</v>
      </c>
      <c r="CO277" s="1242">
        <f t="shared" si="3098"/>
        <v>0</v>
      </c>
      <c r="CP277" s="1242">
        <f t="shared" si="3098"/>
        <v>0</v>
      </c>
      <c r="CQ277" s="1242">
        <f t="shared" si="3098"/>
        <v>0</v>
      </c>
      <c r="CR277" s="1243">
        <f t="shared" si="3098"/>
        <v>0</v>
      </c>
      <c r="CS277" s="1243">
        <f t="shared" si="3098"/>
        <v>0</v>
      </c>
      <c r="CT277" s="1243">
        <f t="shared" si="3098"/>
        <v>0</v>
      </c>
      <c r="CU277" s="1243">
        <f t="shared" si="3098"/>
        <v>0</v>
      </c>
      <c r="CV277" s="1243">
        <f t="shared" si="3098"/>
        <v>0</v>
      </c>
      <c r="CW277" s="1243">
        <f t="shared" si="3098"/>
        <v>0</v>
      </c>
      <c r="CX277" s="1243">
        <f t="shared" si="3098"/>
        <v>0</v>
      </c>
      <c r="CY277" s="1243">
        <f t="shared" si="3098"/>
        <v>0</v>
      </c>
      <c r="CZ277" s="1244">
        <f t="shared" si="3098"/>
        <v>0</v>
      </c>
      <c r="DA277" s="1244">
        <f t="shared" si="3098"/>
        <v>0</v>
      </c>
      <c r="DB277" s="1244">
        <f t="shared" si="3098"/>
        <v>0</v>
      </c>
      <c r="DC277" s="1244">
        <f t="shared" si="3098"/>
        <v>0</v>
      </c>
      <c r="DD277" s="1244">
        <f t="shared" si="3098"/>
        <v>0</v>
      </c>
      <c r="DE277" s="1244">
        <f t="shared" si="3098"/>
        <v>0</v>
      </c>
      <c r="DF277" s="1244">
        <f t="shared" si="3098"/>
        <v>0</v>
      </c>
      <c r="DG277" s="1244">
        <f t="shared" si="3098"/>
        <v>0</v>
      </c>
      <c r="DH277" s="1244">
        <f t="shared" si="3098"/>
        <v>0</v>
      </c>
      <c r="DI277" s="1244">
        <f t="shared" si="3098"/>
        <v>0</v>
      </c>
      <c r="DJ277" s="1244">
        <f t="shared" si="3098"/>
        <v>0</v>
      </c>
      <c r="DK277" s="1244">
        <f t="shared" si="3098"/>
        <v>0</v>
      </c>
      <c r="DL277" s="1244">
        <f t="shared" si="3098"/>
        <v>0</v>
      </c>
      <c r="DM277" s="1244">
        <f t="shared" si="3098"/>
        <v>0</v>
      </c>
      <c r="DN277" s="933"/>
      <c r="DT277" s="739"/>
      <c r="EM277" s="898"/>
      <c r="EN277" s="898"/>
      <c r="EO277" s="898"/>
      <c r="EP277" s="898"/>
      <c r="EQ277" s="898"/>
      <c r="ER277" s="898"/>
      <c r="ES277" s="898"/>
      <c r="ET277" s="898"/>
      <c r="EU277" s="898"/>
      <c r="EV277" s="898"/>
      <c r="EW277" s="898"/>
      <c r="EX277" s="898"/>
      <c r="EY277" s="898"/>
      <c r="EZ277" s="1348" t="str">
        <f t="shared" si="3000"/>
        <v>GH Flora Gro</v>
      </c>
      <c r="FA277" s="1224">
        <f t="shared" si="3001"/>
        <v>3.7499999999999999E-3</v>
      </c>
      <c r="FB277" s="1224">
        <f t="shared" si="3002"/>
        <v>2.6250000000000002E-2</v>
      </c>
      <c r="FC277" s="1224">
        <f t="shared" si="3003"/>
        <v>0</v>
      </c>
      <c r="FD277" s="544">
        <f t="shared" si="3004"/>
        <v>6.5459999999999997E-3</v>
      </c>
      <c r="FE277" s="544">
        <f t="shared" si="3005"/>
        <v>0</v>
      </c>
      <c r="FF277" s="324">
        <f t="shared" si="3006"/>
        <v>7.4708999999999998E-2</v>
      </c>
      <c r="FG277" s="549">
        <f t="shared" si="3007"/>
        <v>0</v>
      </c>
      <c r="FH277" s="549">
        <f t="shared" si="3008"/>
        <v>0</v>
      </c>
      <c r="FI277" s="549">
        <f t="shared" si="3009"/>
        <v>0</v>
      </c>
      <c r="FJ277" s="549">
        <f t="shared" si="3010"/>
        <v>0</v>
      </c>
      <c r="FK277" s="549">
        <f t="shared" si="3011"/>
        <v>0</v>
      </c>
      <c r="FL277" s="549">
        <f t="shared" si="3012"/>
        <v>0</v>
      </c>
      <c r="FM277" s="549">
        <f t="shared" si="3013"/>
        <v>0</v>
      </c>
      <c r="FN277" s="549">
        <f t="shared" si="3014"/>
        <v>0</v>
      </c>
      <c r="FO277" s="1203">
        <f t="shared" si="3015"/>
        <v>3.0000000000000002E-2</v>
      </c>
      <c r="FP277" s="544">
        <f t="shared" si="3016"/>
        <v>6.5459999999999997E-3</v>
      </c>
      <c r="FQ277" s="324">
        <f t="shared" si="3017"/>
        <v>7.4708999999999998E-2</v>
      </c>
      <c r="FR277" s="548">
        <f t="shared" si="3018"/>
        <v>7.4999999999999997E-3</v>
      </c>
      <c r="FS277" s="548">
        <f t="shared" si="3019"/>
        <v>0</v>
      </c>
      <c r="FT277" s="548">
        <f t="shared" si="3090"/>
        <v>0</v>
      </c>
      <c r="FU277" s="548">
        <f t="shared" si="3020"/>
        <v>0</v>
      </c>
      <c r="FV277" s="928">
        <f t="shared" si="3021"/>
        <v>0</v>
      </c>
      <c r="FW277" s="928">
        <f t="shared" si="3022"/>
        <v>0</v>
      </c>
      <c r="FX277" s="928">
        <f t="shared" si="3023"/>
        <v>0</v>
      </c>
      <c r="FY277" s="928">
        <f t="shared" si="3024"/>
        <v>0</v>
      </c>
      <c r="FZ277" s="928">
        <f t="shared" si="3025"/>
        <v>0</v>
      </c>
      <c r="GA277" s="928">
        <f t="shared" si="3026"/>
        <v>0</v>
      </c>
      <c r="GB277" s="928">
        <f t="shared" si="3027"/>
        <v>0</v>
      </c>
      <c r="GC277" s="928">
        <f t="shared" si="3028"/>
        <v>0</v>
      </c>
      <c r="GD277" s="326">
        <f t="shared" si="3029"/>
        <v>0</v>
      </c>
      <c r="GE277" s="326">
        <f t="shared" si="3030"/>
        <v>0</v>
      </c>
      <c r="GF277" s="326">
        <f t="shared" si="3031"/>
        <v>0</v>
      </c>
      <c r="GG277" s="326">
        <f t="shared" si="3032"/>
        <v>0</v>
      </c>
      <c r="GH277" s="326">
        <f t="shared" si="3033"/>
        <v>0</v>
      </c>
      <c r="GI277" s="326">
        <f t="shared" si="3034"/>
        <v>0</v>
      </c>
      <c r="GJ277" s="326">
        <f t="shared" si="3035"/>
        <v>0</v>
      </c>
      <c r="GK277" s="326">
        <f t="shared" si="3036"/>
        <v>0</v>
      </c>
      <c r="GL277" s="326">
        <f t="shared" si="3037"/>
        <v>0</v>
      </c>
      <c r="GM277" s="326">
        <f t="shared" si="3038"/>
        <v>0</v>
      </c>
      <c r="GN277" s="326">
        <f t="shared" si="3039"/>
        <v>0</v>
      </c>
      <c r="GO277" s="326">
        <f t="shared" si="3040"/>
        <v>0</v>
      </c>
      <c r="GP277" s="326">
        <f t="shared" si="3041"/>
        <v>0</v>
      </c>
      <c r="GQ277" s="326">
        <f t="shared" si="3042"/>
        <v>0</v>
      </c>
      <c r="GR277" s="899"/>
      <c r="GS277" s="899"/>
      <c r="GT277" s="899"/>
      <c r="GU277" s="899"/>
      <c r="GV277" s="899"/>
      <c r="GW277" s="899"/>
      <c r="GX277" s="899"/>
      <c r="GY277" s="899"/>
      <c r="GZ277" s="1374"/>
      <c r="HA277" s="1225">
        <f t="shared" si="3043"/>
        <v>1.12555819833906E-3</v>
      </c>
      <c r="HB277" s="1225">
        <f t="shared" si="3044"/>
        <v>7.8789073883734212E-3</v>
      </c>
      <c r="HC277" s="1225">
        <f t="shared" si="3045"/>
        <v>0</v>
      </c>
      <c r="HD277" s="542">
        <f t="shared" si="3046"/>
        <v>1.9647743910206632E-3</v>
      </c>
      <c r="HE277" s="542">
        <f t="shared" si="3047"/>
        <v>0</v>
      </c>
      <c r="HF277" s="321">
        <f t="shared" si="3048"/>
        <v>2.2423820650590089E-2</v>
      </c>
      <c r="HG277" s="547">
        <f t="shared" si="3049"/>
        <v>0</v>
      </c>
      <c r="HH277" s="547">
        <f t="shared" si="3050"/>
        <v>0</v>
      </c>
      <c r="HI277" s="547">
        <f t="shared" si="3051"/>
        <v>0</v>
      </c>
      <c r="HJ277" s="547">
        <f t="shared" si="3052"/>
        <v>0</v>
      </c>
      <c r="HK277" s="547">
        <f t="shared" si="3053"/>
        <v>0</v>
      </c>
      <c r="HL277" s="547">
        <f t="shared" si="3054"/>
        <v>0</v>
      </c>
      <c r="HM277" s="547">
        <f t="shared" si="3055"/>
        <v>0</v>
      </c>
      <c r="HN277" s="547">
        <f t="shared" si="3056"/>
        <v>0</v>
      </c>
      <c r="HO277" s="1225">
        <f t="shared" si="3057"/>
        <v>0</v>
      </c>
      <c r="HP277" s="542">
        <f t="shared" si="3058"/>
        <v>0</v>
      </c>
      <c r="HQ277" s="321">
        <f t="shared" si="3059"/>
        <v>0</v>
      </c>
      <c r="HR277" s="547">
        <f t="shared" si="3060"/>
        <v>2.2511163966781201E-3</v>
      </c>
      <c r="HS277" s="547">
        <f t="shared" si="3061"/>
        <v>0</v>
      </c>
      <c r="HT277" s="547">
        <f t="shared" si="3062"/>
        <v>0</v>
      </c>
      <c r="HU277" s="547">
        <f t="shared" si="3063"/>
        <v>0</v>
      </c>
      <c r="HV277" s="931">
        <f t="shared" si="3064"/>
        <v>0</v>
      </c>
      <c r="HW277" s="931">
        <f t="shared" si="3065"/>
        <v>0</v>
      </c>
      <c r="HX277" s="931">
        <f t="shared" si="3066"/>
        <v>0</v>
      </c>
      <c r="HY277" s="931">
        <f t="shared" si="3067"/>
        <v>0</v>
      </c>
      <c r="HZ277" s="931">
        <f t="shared" si="3068"/>
        <v>0</v>
      </c>
      <c r="IA277" s="931">
        <f t="shared" si="3069"/>
        <v>0</v>
      </c>
      <c r="IB277" s="931">
        <f t="shared" si="3070"/>
        <v>0</v>
      </c>
      <c r="IC277" s="931">
        <f t="shared" si="3071"/>
        <v>0</v>
      </c>
      <c r="ID277" s="1226">
        <f t="shared" si="3072"/>
        <v>0</v>
      </c>
      <c r="IE277" s="1226">
        <f t="shared" si="3073"/>
        <v>0</v>
      </c>
      <c r="IF277" s="1226">
        <f t="shared" si="3074"/>
        <v>0</v>
      </c>
      <c r="IG277" s="1226">
        <f t="shared" si="3075"/>
        <v>0</v>
      </c>
      <c r="IH277" s="1226">
        <f t="shared" si="3076"/>
        <v>0</v>
      </c>
      <c r="II277" s="1226">
        <f t="shared" si="3077"/>
        <v>0</v>
      </c>
      <c r="IJ277" s="1226">
        <f t="shared" si="3078"/>
        <v>0</v>
      </c>
      <c r="IK277" s="1226">
        <f t="shared" si="3079"/>
        <v>0</v>
      </c>
      <c r="IL277" s="1226">
        <f t="shared" si="3080"/>
        <v>0</v>
      </c>
      <c r="IM277" s="1226">
        <f t="shared" si="3081"/>
        <v>0</v>
      </c>
      <c r="IN277" s="1226">
        <f t="shared" si="3082"/>
        <v>0</v>
      </c>
      <c r="IO277" s="1226">
        <f t="shared" si="3083"/>
        <v>0</v>
      </c>
      <c r="IP277" s="1226">
        <f t="shared" si="3084"/>
        <v>0</v>
      </c>
      <c r="IQ277" s="1226">
        <f t="shared" si="3085"/>
        <v>0</v>
      </c>
      <c r="IR277" s="902"/>
      <c r="IS277" s="902"/>
      <c r="IT277" s="902"/>
      <c r="IU277" s="902"/>
      <c r="IV277" s="902"/>
      <c r="IW277" s="902"/>
      <c r="IX277" s="902"/>
      <c r="IY277" s="902"/>
      <c r="IZ277" s="1365"/>
      <c r="JA277" s="1231">
        <f t="shared" ref="JA277:KQ277" si="3099">SUM(BW277*$DP$17)</f>
        <v>10.75</v>
      </c>
      <c r="JB277" s="1231">
        <f t="shared" si="3099"/>
        <v>75.250000000000014</v>
      </c>
      <c r="JC277" s="1231">
        <f t="shared" si="3099"/>
        <v>0</v>
      </c>
      <c r="JD277" s="942">
        <f t="shared" si="3099"/>
        <v>43</v>
      </c>
      <c r="JE277" s="942">
        <f t="shared" si="3099"/>
        <v>0</v>
      </c>
      <c r="JF277" s="943">
        <f t="shared" si="3099"/>
        <v>258</v>
      </c>
      <c r="JG277" s="944">
        <f t="shared" si="3099"/>
        <v>0</v>
      </c>
      <c r="JH277" s="944">
        <f t="shared" si="3099"/>
        <v>0</v>
      </c>
      <c r="JI277" s="944">
        <f t="shared" si="3099"/>
        <v>0</v>
      </c>
      <c r="JJ277" s="944">
        <f t="shared" si="3099"/>
        <v>0</v>
      </c>
      <c r="JK277" s="944">
        <f t="shared" si="3099"/>
        <v>0</v>
      </c>
      <c r="JL277" s="944">
        <f t="shared" si="3099"/>
        <v>0</v>
      </c>
      <c r="JM277" s="944">
        <f t="shared" si="3099"/>
        <v>0</v>
      </c>
      <c r="JN277" s="944">
        <f t="shared" si="3099"/>
        <v>0</v>
      </c>
      <c r="JO277" s="1231">
        <f t="shared" si="3099"/>
        <v>0</v>
      </c>
      <c r="JP277" s="942">
        <f t="shared" si="3099"/>
        <v>0</v>
      </c>
      <c r="JQ277" s="943">
        <f t="shared" si="3099"/>
        <v>0</v>
      </c>
      <c r="JR277" s="944">
        <f t="shared" si="3099"/>
        <v>21.5</v>
      </c>
      <c r="JS277" s="944">
        <f t="shared" si="3099"/>
        <v>0</v>
      </c>
      <c r="JT277" s="944">
        <f t="shared" si="3099"/>
        <v>0</v>
      </c>
      <c r="JU277" s="944">
        <f t="shared" si="3099"/>
        <v>0</v>
      </c>
      <c r="JV277" s="945">
        <f t="shared" si="3099"/>
        <v>0</v>
      </c>
      <c r="JW277" s="945">
        <f t="shared" si="3099"/>
        <v>0</v>
      </c>
      <c r="JX277" s="945">
        <f t="shared" si="3099"/>
        <v>0</v>
      </c>
      <c r="JY277" s="945">
        <f t="shared" si="3099"/>
        <v>0</v>
      </c>
      <c r="JZ277" s="945">
        <f t="shared" si="3099"/>
        <v>0</v>
      </c>
      <c r="KA277" s="945">
        <f t="shared" si="3099"/>
        <v>0</v>
      </c>
      <c r="KB277" s="945">
        <f t="shared" si="3099"/>
        <v>0</v>
      </c>
      <c r="KC277" s="945">
        <f t="shared" si="3099"/>
        <v>0</v>
      </c>
      <c r="KD277" s="946">
        <f t="shared" si="3099"/>
        <v>0</v>
      </c>
      <c r="KE277" s="946">
        <f t="shared" si="3099"/>
        <v>0</v>
      </c>
      <c r="KF277" s="946">
        <f t="shared" si="3099"/>
        <v>0</v>
      </c>
      <c r="KG277" s="946">
        <f t="shared" si="3099"/>
        <v>0</v>
      </c>
      <c r="KH277" s="946">
        <f t="shared" si="3099"/>
        <v>0</v>
      </c>
      <c r="KI277" s="946">
        <f t="shared" si="3099"/>
        <v>0</v>
      </c>
      <c r="KJ277" s="946">
        <f t="shared" si="3099"/>
        <v>0</v>
      </c>
      <c r="KK277" s="946">
        <f t="shared" si="3099"/>
        <v>0</v>
      </c>
      <c r="KL277" s="946">
        <f t="shared" si="3099"/>
        <v>0</v>
      </c>
      <c r="KM277" s="946">
        <f t="shared" si="3099"/>
        <v>0</v>
      </c>
      <c r="KN277" s="946">
        <f t="shared" si="3099"/>
        <v>0</v>
      </c>
      <c r="KO277" s="946">
        <f t="shared" si="3099"/>
        <v>0</v>
      </c>
      <c r="KP277" s="946">
        <f t="shared" si="3099"/>
        <v>0</v>
      </c>
      <c r="KQ277" s="946">
        <f t="shared" si="3099"/>
        <v>0</v>
      </c>
      <c r="KR277" s="898"/>
      <c r="KS277" s="898"/>
      <c r="KT277" s="898"/>
      <c r="KU277" s="898"/>
      <c r="KV277" s="898"/>
      <c r="KW277" s="898"/>
      <c r="KX277" s="898"/>
      <c r="KY277" s="898"/>
      <c r="KZ277" s="1363"/>
      <c r="LA277" s="1217">
        <f t="shared" ref="LA277:MM277" si="3100">SUM(JA277/$DO$17)</f>
        <v>2.8401585204755615</v>
      </c>
      <c r="LB277" s="1217">
        <f t="shared" si="3100"/>
        <v>19.881109643328934</v>
      </c>
      <c r="LC277" s="1217">
        <f t="shared" si="3100"/>
        <v>0</v>
      </c>
      <c r="LD277" s="545">
        <f t="shared" si="3100"/>
        <v>11.360634081902246</v>
      </c>
      <c r="LE277" s="545">
        <f t="shared" si="3100"/>
        <v>0</v>
      </c>
      <c r="LF277" s="329">
        <f t="shared" si="3100"/>
        <v>68.163804491413472</v>
      </c>
      <c r="LG277" s="550">
        <f t="shared" si="3100"/>
        <v>0</v>
      </c>
      <c r="LH277" s="550">
        <f t="shared" si="3100"/>
        <v>0</v>
      </c>
      <c r="LI277" s="550">
        <f t="shared" si="3100"/>
        <v>0</v>
      </c>
      <c r="LJ277" s="550">
        <f t="shared" si="3100"/>
        <v>0</v>
      </c>
      <c r="LK277" s="550">
        <f t="shared" si="3100"/>
        <v>0</v>
      </c>
      <c r="LL277" s="550">
        <f t="shared" si="3100"/>
        <v>0</v>
      </c>
      <c r="LM277" s="550">
        <f t="shared" si="3100"/>
        <v>0</v>
      </c>
      <c r="LN277" s="550">
        <f t="shared" si="3100"/>
        <v>0</v>
      </c>
      <c r="LO277" s="1217">
        <f t="shared" si="3100"/>
        <v>0</v>
      </c>
      <c r="LP277" s="1217">
        <f t="shared" si="3100"/>
        <v>0</v>
      </c>
      <c r="LQ277" s="1217">
        <f t="shared" si="3100"/>
        <v>0</v>
      </c>
      <c r="LR277" s="550">
        <f t="shared" si="3100"/>
        <v>5.680317040951123</v>
      </c>
      <c r="LS277" s="550">
        <f t="shared" si="3100"/>
        <v>0</v>
      </c>
      <c r="LT277" s="550">
        <f t="shared" si="3100"/>
        <v>0</v>
      </c>
      <c r="LU277" s="550">
        <f t="shared" si="3100"/>
        <v>0</v>
      </c>
      <c r="LV277" s="932">
        <f t="shared" si="3100"/>
        <v>0</v>
      </c>
      <c r="LW277" s="932">
        <f t="shared" si="3100"/>
        <v>0</v>
      </c>
      <c r="LX277" s="932">
        <f t="shared" si="3100"/>
        <v>0</v>
      </c>
      <c r="LY277" s="932">
        <f t="shared" si="3100"/>
        <v>0</v>
      </c>
      <c r="LZ277" s="932">
        <f t="shared" si="3100"/>
        <v>0</v>
      </c>
      <c r="MA277" s="932">
        <f t="shared" si="3100"/>
        <v>0</v>
      </c>
      <c r="MB277" s="932">
        <f t="shared" si="3100"/>
        <v>0</v>
      </c>
      <c r="MC277" s="932">
        <f t="shared" si="3100"/>
        <v>0</v>
      </c>
      <c r="MD277" s="932">
        <f t="shared" si="3100"/>
        <v>0</v>
      </c>
      <c r="ME277" s="327">
        <f t="shared" si="3100"/>
        <v>0</v>
      </c>
      <c r="MF277" s="327">
        <f t="shared" si="3100"/>
        <v>0</v>
      </c>
      <c r="MG277" s="327">
        <f t="shared" si="3100"/>
        <v>0</v>
      </c>
      <c r="MH277" s="327">
        <f t="shared" si="3100"/>
        <v>0</v>
      </c>
      <c r="MI277" s="327">
        <f t="shared" si="3100"/>
        <v>0</v>
      </c>
      <c r="MJ277" s="327">
        <f t="shared" si="3100"/>
        <v>0</v>
      </c>
      <c r="MK277" s="327">
        <f t="shared" si="3100"/>
        <v>0</v>
      </c>
      <c r="ML277" s="327">
        <f t="shared" si="3100"/>
        <v>0</v>
      </c>
      <c r="MM277" s="327">
        <f t="shared" si="3100"/>
        <v>0</v>
      </c>
      <c r="MN277" s="327">
        <f t="shared" ref="MN277:MP277" si="3101">SUM(KN277/$DO$17)</f>
        <v>0</v>
      </c>
      <c r="MO277" s="327">
        <f t="shared" si="3101"/>
        <v>0</v>
      </c>
      <c r="MP277" s="327">
        <f t="shared" si="3101"/>
        <v>0</v>
      </c>
      <c r="MQ277" s="327">
        <f>SUM(KQ277/$DO$17)</f>
        <v>0</v>
      </c>
    </row>
    <row r="278" spans="1:355" s="317" customFormat="1" ht="15" hidden="1" customHeight="1" outlineLevel="1" thickTop="1" thickBot="1" x14ac:dyDescent="0.3">
      <c r="A278" s="380"/>
      <c r="B278" s="1928" t="str">
        <f>$B$38</f>
        <v>Testing</v>
      </c>
      <c r="C278" s="1924"/>
      <c r="D278" s="653">
        <v>1</v>
      </c>
      <c r="E278" s="836"/>
      <c r="F278" s="319"/>
      <c r="G278" s="1928"/>
      <c r="H278" s="1924"/>
      <c r="I278" s="788"/>
      <c r="J278" s="836"/>
      <c r="K278" s="319"/>
      <c r="L278" s="797"/>
      <c r="M278" s="837">
        <f>((E270*L278)/1)*(D278)</f>
        <v>0</v>
      </c>
      <c r="N278" s="784">
        <f>IF($BI$6="ON",$BR14*$L278,IF($BI$6="OFF",#REF!*$L278))</f>
        <v>0</v>
      </c>
      <c r="O278" s="1534"/>
      <c r="P278" s="797"/>
      <c r="Q278" s="837">
        <f>((E270*P278)/1)*(D278)</f>
        <v>0</v>
      </c>
      <c r="R278" s="784">
        <f t="shared" si="2997"/>
        <v>0</v>
      </c>
      <c r="S278" s="1534"/>
      <c r="T278" s="797">
        <v>2.5</v>
      </c>
      <c r="U278" s="837">
        <f>((E270*T278)/1)*(D278)</f>
        <v>62.5</v>
      </c>
      <c r="V278" s="784">
        <f t="shared" si="2976"/>
        <v>130.52389586230842</v>
      </c>
      <c r="W278" s="1534"/>
      <c r="X278" s="797"/>
      <c r="Y278" s="837">
        <f>((E270*X278)/1)*(D278)</f>
        <v>0</v>
      </c>
      <c r="Z278" s="784">
        <f t="shared" si="2977"/>
        <v>0</v>
      </c>
      <c r="AA278" s="1534"/>
      <c r="AB278" s="797">
        <v>5</v>
      </c>
      <c r="AC278" s="837">
        <f>((E270*AB278)/1)*(D278)</f>
        <v>125</v>
      </c>
      <c r="AD278" s="784">
        <f t="shared" si="2978"/>
        <v>207.48602510431041</v>
      </c>
      <c r="AE278" s="1534"/>
      <c r="AF278" s="797"/>
      <c r="AG278" s="837">
        <f>((E270*AF278)/1)*(D278)</f>
        <v>0</v>
      </c>
      <c r="AH278" s="784">
        <f t="shared" si="2979"/>
        <v>0</v>
      </c>
      <c r="AI278" s="1534"/>
      <c r="AJ278" s="797"/>
      <c r="AK278" s="837">
        <f>((E270*AJ278)/1)*(D278)</f>
        <v>0</v>
      </c>
      <c r="AL278" s="784">
        <f t="shared" si="2980"/>
        <v>0</v>
      </c>
      <c r="AM278" s="1534"/>
      <c r="AN278" s="797"/>
      <c r="AO278" s="838">
        <f>((E270*AN278)/1)*(D278)</f>
        <v>0</v>
      </c>
      <c r="AP278" s="784">
        <f t="shared" si="2981"/>
        <v>0</v>
      </c>
      <c r="AQ278" s="1534"/>
      <c r="AR278" s="797"/>
      <c r="AS278" s="837">
        <f>((E270*AR278)/1)*(D278)</f>
        <v>0</v>
      </c>
      <c r="AT278" s="784">
        <f t="shared" si="2982"/>
        <v>0</v>
      </c>
      <c r="AU278" s="1534"/>
      <c r="AV278" s="797">
        <v>5</v>
      </c>
      <c r="AW278" s="837">
        <f>((E270*AV278)/1)*(D278)</f>
        <v>125</v>
      </c>
      <c r="AX278" s="784">
        <f t="shared" si="2983"/>
        <v>164.67368130011369</v>
      </c>
      <c r="AY278" s="1534"/>
      <c r="AZ278" s="797"/>
      <c r="BA278" s="837">
        <f>((E270*AZ278)/1)*(D278)</f>
        <v>0</v>
      </c>
      <c r="BB278" s="784">
        <f t="shared" si="2984"/>
        <v>0</v>
      </c>
      <c r="BC278" s="649"/>
      <c r="BD278" s="840"/>
      <c r="BE278" s="837">
        <f>((E270*BD278)/1)*(D278)</f>
        <v>0</v>
      </c>
      <c r="BF278" s="319"/>
      <c r="BG278" s="880">
        <f t="shared" si="2985"/>
        <v>1.005367204533465</v>
      </c>
      <c r="BH278" s="881">
        <f t="shared" si="2986"/>
        <v>1.0162437012309551</v>
      </c>
      <c r="BI278" s="786">
        <f t="shared" si="2987"/>
        <v>508.12185061547757</v>
      </c>
      <c r="BJ278" s="800"/>
      <c r="BK278" s="786">
        <f t="shared" si="2988"/>
        <v>711.37059086166857</v>
      </c>
      <c r="BL278" s="1929"/>
      <c r="BM278" s="1930"/>
      <c r="BN278" s="1931"/>
      <c r="BO278" s="801"/>
      <c r="BP278" s="801"/>
      <c r="BQ278" s="1484"/>
      <c r="BR278" s="734">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82.994410041724166</v>
      </c>
      <c r="BS278" s="692">
        <f t="shared" si="2998"/>
        <v>48.82024120101422</v>
      </c>
      <c r="BT278" s="693">
        <f>AB271</f>
        <v>2</v>
      </c>
      <c r="BU278" s="1146" t="str">
        <f>$BU$18</f>
        <v>GH Flora Bloom</v>
      </c>
      <c r="BV278" s="1158" t="str">
        <f>$BV$18</f>
        <v>Bloom</v>
      </c>
      <c r="BW278" s="1239">
        <f>BW$18</f>
        <v>0</v>
      </c>
      <c r="BX278" s="1239">
        <f t="shared" ref="BX278:DM278" si="3102">BX$18</f>
        <v>0</v>
      </c>
      <c r="BY278" s="1239">
        <f t="shared" si="3102"/>
        <v>0</v>
      </c>
      <c r="BZ278" s="1240">
        <f t="shared" si="3102"/>
        <v>0.05</v>
      </c>
      <c r="CA278" s="1240">
        <f t="shared" si="3102"/>
        <v>0</v>
      </c>
      <c r="CB278" s="1241">
        <f t="shared" si="3102"/>
        <v>0.04</v>
      </c>
      <c r="CC278" s="1242">
        <f t="shared" si="3102"/>
        <v>0</v>
      </c>
      <c r="CD278" s="1242">
        <f t="shared" si="3102"/>
        <v>0</v>
      </c>
      <c r="CE278" s="1242">
        <f t="shared" si="3102"/>
        <v>0</v>
      </c>
      <c r="CF278" s="1242">
        <f t="shared" si="3102"/>
        <v>0</v>
      </c>
      <c r="CG278" s="1242">
        <f t="shared" si="3102"/>
        <v>0</v>
      </c>
      <c r="CH278" s="1242">
        <f t="shared" si="3102"/>
        <v>0</v>
      </c>
      <c r="CI278" s="1242">
        <f t="shared" si="3102"/>
        <v>0</v>
      </c>
      <c r="CJ278" s="1242">
        <f t="shared" si="3102"/>
        <v>0</v>
      </c>
      <c r="CK278" s="1239">
        <f t="shared" si="3102"/>
        <v>0</v>
      </c>
      <c r="CL278" s="1240">
        <f t="shared" si="3102"/>
        <v>0</v>
      </c>
      <c r="CM278" s="1241">
        <f t="shared" si="3102"/>
        <v>0</v>
      </c>
      <c r="CN278" s="1242">
        <f t="shared" si="3102"/>
        <v>1.4999999999999999E-2</v>
      </c>
      <c r="CO278" s="1242">
        <f t="shared" si="3102"/>
        <v>0</v>
      </c>
      <c r="CP278" s="1242">
        <f t="shared" si="3102"/>
        <v>0.01</v>
      </c>
      <c r="CQ278" s="1242">
        <f t="shared" si="3102"/>
        <v>0</v>
      </c>
      <c r="CR278" s="1243">
        <f t="shared" si="3102"/>
        <v>0</v>
      </c>
      <c r="CS278" s="1243">
        <f t="shared" si="3102"/>
        <v>0</v>
      </c>
      <c r="CT278" s="1243">
        <f t="shared" si="3102"/>
        <v>0</v>
      </c>
      <c r="CU278" s="1243">
        <f t="shared" si="3102"/>
        <v>0</v>
      </c>
      <c r="CV278" s="1243">
        <f t="shared" si="3102"/>
        <v>0</v>
      </c>
      <c r="CW278" s="1243">
        <f t="shared" si="3102"/>
        <v>0</v>
      </c>
      <c r="CX278" s="1243">
        <f t="shared" si="3102"/>
        <v>0</v>
      </c>
      <c r="CY278" s="1243">
        <f t="shared" si="3102"/>
        <v>0</v>
      </c>
      <c r="CZ278" s="1244">
        <f t="shared" si="3102"/>
        <v>0</v>
      </c>
      <c r="DA278" s="1244">
        <f t="shared" si="3102"/>
        <v>0</v>
      </c>
      <c r="DB278" s="1244">
        <f t="shared" si="3102"/>
        <v>0</v>
      </c>
      <c r="DC278" s="1244">
        <f t="shared" si="3102"/>
        <v>0</v>
      </c>
      <c r="DD278" s="1244">
        <f t="shared" si="3102"/>
        <v>0</v>
      </c>
      <c r="DE278" s="1244">
        <f t="shared" si="3102"/>
        <v>0</v>
      </c>
      <c r="DF278" s="1244">
        <f t="shared" si="3102"/>
        <v>0</v>
      </c>
      <c r="DG278" s="1244">
        <f t="shared" si="3102"/>
        <v>0</v>
      </c>
      <c r="DH278" s="1244">
        <f t="shared" si="3102"/>
        <v>0</v>
      </c>
      <c r="DI278" s="1244">
        <f t="shared" si="3102"/>
        <v>0</v>
      </c>
      <c r="DJ278" s="1244">
        <f t="shared" si="3102"/>
        <v>0</v>
      </c>
      <c r="DK278" s="1244">
        <f t="shared" si="3102"/>
        <v>0</v>
      </c>
      <c r="DL278" s="1244">
        <f t="shared" si="3102"/>
        <v>0</v>
      </c>
      <c r="DM278" s="1244">
        <f t="shared" si="3102"/>
        <v>0</v>
      </c>
      <c r="DN278" s="933"/>
      <c r="DT278" s="739"/>
      <c r="EM278" s="898"/>
      <c r="EN278" s="898"/>
      <c r="EO278" s="898"/>
      <c r="EP278" s="898"/>
      <c r="EQ278" s="898"/>
      <c r="ER278" s="898"/>
      <c r="ES278" s="898"/>
      <c r="ET278" s="898"/>
      <c r="EU278" s="898"/>
      <c r="EV278" s="898"/>
      <c r="EW278" s="898"/>
      <c r="EX278" s="898"/>
      <c r="EY278" s="898"/>
      <c r="EZ278" s="1348" t="str">
        <f t="shared" si="3000"/>
        <v>GH Flora Bloom</v>
      </c>
      <c r="FA278" s="1224">
        <f t="shared" si="3001"/>
        <v>0</v>
      </c>
      <c r="FB278" s="1224">
        <f t="shared" si="3002"/>
        <v>0</v>
      </c>
      <c r="FC278" s="1224">
        <f t="shared" si="3003"/>
        <v>0</v>
      </c>
      <c r="FD278" s="544">
        <f t="shared" si="3004"/>
        <v>4.3640000000000005E-2</v>
      </c>
      <c r="FE278" s="544">
        <f t="shared" si="3005"/>
        <v>0</v>
      </c>
      <c r="FF278" s="324">
        <f t="shared" si="3006"/>
        <v>6.6407999999999995E-2</v>
      </c>
      <c r="FG278" s="549">
        <f t="shared" si="3007"/>
        <v>0</v>
      </c>
      <c r="FH278" s="549">
        <f t="shared" si="3008"/>
        <v>0</v>
      </c>
      <c r="FI278" s="549">
        <f t="shared" si="3009"/>
        <v>0</v>
      </c>
      <c r="FJ278" s="549">
        <f t="shared" si="3010"/>
        <v>0</v>
      </c>
      <c r="FK278" s="549">
        <f t="shared" si="3011"/>
        <v>0</v>
      </c>
      <c r="FL278" s="549">
        <f t="shared" si="3012"/>
        <v>0</v>
      </c>
      <c r="FM278" s="549">
        <f t="shared" si="3013"/>
        <v>0</v>
      </c>
      <c r="FN278" s="549">
        <f t="shared" si="3014"/>
        <v>0</v>
      </c>
      <c r="FO278" s="1203">
        <f t="shared" si="3015"/>
        <v>0</v>
      </c>
      <c r="FP278" s="544">
        <f t="shared" si="3016"/>
        <v>4.3640000000000005E-2</v>
      </c>
      <c r="FQ278" s="324">
        <f t="shared" si="3017"/>
        <v>6.6407999999999995E-2</v>
      </c>
      <c r="FR278" s="548">
        <f t="shared" si="3018"/>
        <v>0.03</v>
      </c>
      <c r="FS278" s="548">
        <f t="shared" si="3019"/>
        <v>0</v>
      </c>
      <c r="FT278" s="548">
        <f t="shared" si="3090"/>
        <v>0.02</v>
      </c>
      <c r="FU278" s="548">
        <f t="shared" si="3020"/>
        <v>0</v>
      </c>
      <c r="FV278" s="928">
        <f t="shared" si="3021"/>
        <v>0</v>
      </c>
      <c r="FW278" s="928">
        <f t="shared" si="3022"/>
        <v>0</v>
      </c>
      <c r="FX278" s="928">
        <f t="shared" si="3023"/>
        <v>0</v>
      </c>
      <c r="FY278" s="928">
        <f t="shared" si="3024"/>
        <v>0</v>
      </c>
      <c r="FZ278" s="928">
        <f t="shared" si="3025"/>
        <v>0</v>
      </c>
      <c r="GA278" s="928">
        <f t="shared" si="3026"/>
        <v>0</v>
      </c>
      <c r="GB278" s="928">
        <f t="shared" si="3027"/>
        <v>0</v>
      </c>
      <c r="GC278" s="928">
        <f t="shared" si="3028"/>
        <v>0</v>
      </c>
      <c r="GD278" s="326">
        <f t="shared" si="3029"/>
        <v>0</v>
      </c>
      <c r="GE278" s="326">
        <f t="shared" si="3030"/>
        <v>0</v>
      </c>
      <c r="GF278" s="326">
        <f t="shared" si="3031"/>
        <v>0</v>
      </c>
      <c r="GG278" s="326">
        <f t="shared" si="3032"/>
        <v>0</v>
      </c>
      <c r="GH278" s="326">
        <f t="shared" si="3033"/>
        <v>0</v>
      </c>
      <c r="GI278" s="326">
        <f t="shared" si="3034"/>
        <v>0</v>
      </c>
      <c r="GJ278" s="326">
        <f t="shared" si="3035"/>
        <v>0</v>
      </c>
      <c r="GK278" s="326">
        <f t="shared" si="3036"/>
        <v>0</v>
      </c>
      <c r="GL278" s="326">
        <f t="shared" si="3037"/>
        <v>0</v>
      </c>
      <c r="GM278" s="326">
        <f t="shared" si="3038"/>
        <v>0</v>
      </c>
      <c r="GN278" s="326">
        <f t="shared" si="3039"/>
        <v>0</v>
      </c>
      <c r="GO278" s="326">
        <f t="shared" si="3040"/>
        <v>0</v>
      </c>
      <c r="GP278" s="326">
        <f t="shared" si="3041"/>
        <v>0</v>
      </c>
      <c r="GQ278" s="326">
        <f t="shared" si="3042"/>
        <v>0</v>
      </c>
      <c r="GR278" s="899"/>
      <c r="GS278" s="899"/>
      <c r="GT278" s="899"/>
      <c r="GU278" s="899"/>
      <c r="GV278" s="899"/>
      <c r="GW278" s="899"/>
      <c r="GX278" s="899"/>
      <c r="GY278" s="899"/>
      <c r="GZ278" s="1374"/>
      <c r="HA278" s="1225">
        <f t="shared" si="3043"/>
        <v>0</v>
      </c>
      <c r="HB278" s="1225">
        <f t="shared" si="3044"/>
        <v>0</v>
      </c>
      <c r="HC278" s="1225">
        <f t="shared" si="3045"/>
        <v>0</v>
      </c>
      <c r="HD278" s="542">
        <f t="shared" si="3046"/>
        <v>1.331172726939581E-2</v>
      </c>
      <c r="HE278" s="542">
        <f t="shared" si="3047"/>
        <v>0</v>
      </c>
      <c r="HF278" s="321">
        <f t="shared" si="3048"/>
        <v>2.0256764081256578E-2</v>
      </c>
      <c r="HG278" s="547">
        <f t="shared" si="3049"/>
        <v>0</v>
      </c>
      <c r="HH278" s="547">
        <f t="shared" si="3050"/>
        <v>0</v>
      </c>
      <c r="HI278" s="547">
        <f t="shared" si="3051"/>
        <v>0</v>
      </c>
      <c r="HJ278" s="547">
        <f t="shared" si="3052"/>
        <v>0</v>
      </c>
      <c r="HK278" s="547">
        <f t="shared" si="3053"/>
        <v>0</v>
      </c>
      <c r="HL278" s="547">
        <f t="shared" si="3054"/>
        <v>0</v>
      </c>
      <c r="HM278" s="547">
        <f t="shared" si="3055"/>
        <v>0</v>
      </c>
      <c r="HN278" s="547">
        <f t="shared" si="3056"/>
        <v>0</v>
      </c>
      <c r="HO278" s="1225">
        <f t="shared" si="3057"/>
        <v>0</v>
      </c>
      <c r="HP278" s="542">
        <f t="shared" si="3058"/>
        <v>0</v>
      </c>
      <c r="HQ278" s="321">
        <f t="shared" si="3059"/>
        <v>0</v>
      </c>
      <c r="HR278" s="547">
        <f t="shared" si="3060"/>
        <v>9.1510499102170993E-3</v>
      </c>
      <c r="HS278" s="547">
        <f t="shared" si="3061"/>
        <v>0</v>
      </c>
      <c r="HT278" s="547">
        <f t="shared" si="3062"/>
        <v>6.1006999401447349E-3</v>
      </c>
      <c r="HU278" s="547">
        <f t="shared" si="3063"/>
        <v>0</v>
      </c>
      <c r="HV278" s="931">
        <f t="shared" si="3064"/>
        <v>0</v>
      </c>
      <c r="HW278" s="931">
        <f t="shared" si="3065"/>
        <v>0</v>
      </c>
      <c r="HX278" s="931">
        <f t="shared" si="3066"/>
        <v>0</v>
      </c>
      <c r="HY278" s="931">
        <f t="shared" si="3067"/>
        <v>0</v>
      </c>
      <c r="HZ278" s="931">
        <f t="shared" si="3068"/>
        <v>0</v>
      </c>
      <c r="IA278" s="931">
        <f t="shared" si="3069"/>
        <v>0</v>
      </c>
      <c r="IB278" s="931">
        <f t="shared" si="3070"/>
        <v>0</v>
      </c>
      <c r="IC278" s="931">
        <f t="shared" si="3071"/>
        <v>0</v>
      </c>
      <c r="ID278" s="1226">
        <f t="shared" si="3072"/>
        <v>0</v>
      </c>
      <c r="IE278" s="1226">
        <f t="shared" si="3073"/>
        <v>0</v>
      </c>
      <c r="IF278" s="1226">
        <f t="shared" si="3074"/>
        <v>0</v>
      </c>
      <c r="IG278" s="1226">
        <f t="shared" si="3075"/>
        <v>0</v>
      </c>
      <c r="IH278" s="1226">
        <f t="shared" si="3076"/>
        <v>0</v>
      </c>
      <c r="II278" s="1226">
        <f t="shared" si="3077"/>
        <v>0</v>
      </c>
      <c r="IJ278" s="1226">
        <f t="shared" si="3078"/>
        <v>0</v>
      </c>
      <c r="IK278" s="1226">
        <f t="shared" si="3079"/>
        <v>0</v>
      </c>
      <c r="IL278" s="1226">
        <f t="shared" si="3080"/>
        <v>0</v>
      </c>
      <c r="IM278" s="1226">
        <f t="shared" si="3081"/>
        <v>0</v>
      </c>
      <c r="IN278" s="1226">
        <f t="shared" si="3082"/>
        <v>0</v>
      </c>
      <c r="IO278" s="1226">
        <f t="shared" si="3083"/>
        <v>0</v>
      </c>
      <c r="IP278" s="1226">
        <f t="shared" si="3084"/>
        <v>0</v>
      </c>
      <c r="IQ278" s="1226">
        <f t="shared" si="3085"/>
        <v>0</v>
      </c>
      <c r="IR278" s="902"/>
      <c r="IS278" s="902"/>
      <c r="IT278" s="902"/>
      <c r="IU278" s="902"/>
      <c r="IV278" s="902"/>
      <c r="IW278" s="902"/>
      <c r="IX278" s="902"/>
      <c r="IY278" s="902"/>
      <c r="IZ278" s="1365"/>
      <c r="JA278" s="1231">
        <f t="shared" ref="JA278:KQ278" si="3103">SUM(BW278*$DP$18)</f>
        <v>0</v>
      </c>
      <c r="JB278" s="1231">
        <f t="shared" si="3103"/>
        <v>0</v>
      </c>
      <c r="JC278" s="1231">
        <f t="shared" si="3103"/>
        <v>0</v>
      </c>
      <c r="JD278" s="942">
        <f t="shared" si="3103"/>
        <v>218.5</v>
      </c>
      <c r="JE278" s="942">
        <f t="shared" si="3103"/>
        <v>0</v>
      </c>
      <c r="JF278" s="943">
        <f t="shared" si="3103"/>
        <v>174.8</v>
      </c>
      <c r="JG278" s="944">
        <f t="shared" si="3103"/>
        <v>0</v>
      </c>
      <c r="JH278" s="944">
        <f t="shared" si="3103"/>
        <v>0</v>
      </c>
      <c r="JI278" s="944">
        <f t="shared" si="3103"/>
        <v>0</v>
      </c>
      <c r="JJ278" s="944">
        <f t="shared" si="3103"/>
        <v>0</v>
      </c>
      <c r="JK278" s="944">
        <f t="shared" si="3103"/>
        <v>0</v>
      </c>
      <c r="JL278" s="944">
        <f t="shared" si="3103"/>
        <v>0</v>
      </c>
      <c r="JM278" s="944">
        <f t="shared" si="3103"/>
        <v>0</v>
      </c>
      <c r="JN278" s="944">
        <f t="shared" si="3103"/>
        <v>0</v>
      </c>
      <c r="JO278" s="1231">
        <f t="shared" si="3103"/>
        <v>0</v>
      </c>
      <c r="JP278" s="942">
        <f t="shared" si="3103"/>
        <v>0</v>
      </c>
      <c r="JQ278" s="943">
        <f t="shared" si="3103"/>
        <v>0</v>
      </c>
      <c r="JR278" s="944">
        <f t="shared" si="3103"/>
        <v>65.55</v>
      </c>
      <c r="JS278" s="944">
        <f t="shared" si="3103"/>
        <v>0</v>
      </c>
      <c r="JT278" s="944">
        <f t="shared" si="3103"/>
        <v>43.7</v>
      </c>
      <c r="JU278" s="944">
        <f t="shared" si="3103"/>
        <v>0</v>
      </c>
      <c r="JV278" s="945">
        <f t="shared" si="3103"/>
        <v>0</v>
      </c>
      <c r="JW278" s="945">
        <f t="shared" si="3103"/>
        <v>0</v>
      </c>
      <c r="JX278" s="945">
        <f t="shared" si="3103"/>
        <v>0</v>
      </c>
      <c r="JY278" s="945">
        <f t="shared" si="3103"/>
        <v>0</v>
      </c>
      <c r="JZ278" s="945">
        <f t="shared" si="3103"/>
        <v>0</v>
      </c>
      <c r="KA278" s="945">
        <f t="shared" si="3103"/>
        <v>0</v>
      </c>
      <c r="KB278" s="945">
        <f t="shared" si="3103"/>
        <v>0</v>
      </c>
      <c r="KC278" s="945">
        <f t="shared" si="3103"/>
        <v>0</v>
      </c>
      <c r="KD278" s="946">
        <f t="shared" si="3103"/>
        <v>0</v>
      </c>
      <c r="KE278" s="946">
        <f t="shared" si="3103"/>
        <v>0</v>
      </c>
      <c r="KF278" s="946">
        <f t="shared" si="3103"/>
        <v>0</v>
      </c>
      <c r="KG278" s="946">
        <f t="shared" si="3103"/>
        <v>0</v>
      </c>
      <c r="KH278" s="946">
        <f t="shared" si="3103"/>
        <v>0</v>
      </c>
      <c r="KI278" s="946">
        <f t="shared" si="3103"/>
        <v>0</v>
      </c>
      <c r="KJ278" s="946">
        <f t="shared" si="3103"/>
        <v>0</v>
      </c>
      <c r="KK278" s="946">
        <f t="shared" si="3103"/>
        <v>0</v>
      </c>
      <c r="KL278" s="946">
        <f t="shared" si="3103"/>
        <v>0</v>
      </c>
      <c r="KM278" s="946">
        <f t="shared" si="3103"/>
        <v>0</v>
      </c>
      <c r="KN278" s="946">
        <f t="shared" si="3103"/>
        <v>0</v>
      </c>
      <c r="KO278" s="946">
        <f t="shared" si="3103"/>
        <v>0</v>
      </c>
      <c r="KP278" s="946">
        <f t="shared" si="3103"/>
        <v>0</v>
      </c>
      <c r="KQ278" s="946">
        <f t="shared" si="3103"/>
        <v>0</v>
      </c>
      <c r="KR278" s="898"/>
      <c r="KS278" s="898"/>
      <c r="KT278" s="898"/>
      <c r="KU278" s="898"/>
      <c r="KV278" s="898"/>
      <c r="KW278" s="898"/>
      <c r="KX278" s="898"/>
      <c r="KY278" s="898"/>
      <c r="KZ278" s="1363"/>
      <c r="LA278" s="1217">
        <f t="shared" ref="LA278:MM278" si="3104">SUM(JA278/$DO$18)</f>
        <v>0</v>
      </c>
      <c r="LB278" s="1217">
        <f t="shared" si="3104"/>
        <v>0</v>
      </c>
      <c r="LC278" s="1217">
        <f t="shared" si="3104"/>
        <v>0</v>
      </c>
      <c r="LD278" s="545">
        <f t="shared" si="3104"/>
        <v>57.72787318361955</v>
      </c>
      <c r="LE278" s="545">
        <f t="shared" si="3104"/>
        <v>0</v>
      </c>
      <c r="LF278" s="329">
        <f t="shared" si="3104"/>
        <v>46.182298546895645</v>
      </c>
      <c r="LG278" s="550">
        <f t="shared" si="3104"/>
        <v>0</v>
      </c>
      <c r="LH278" s="550">
        <f t="shared" si="3104"/>
        <v>0</v>
      </c>
      <c r="LI278" s="550">
        <f t="shared" si="3104"/>
        <v>0</v>
      </c>
      <c r="LJ278" s="550">
        <f t="shared" si="3104"/>
        <v>0</v>
      </c>
      <c r="LK278" s="550">
        <f t="shared" si="3104"/>
        <v>0</v>
      </c>
      <c r="LL278" s="550">
        <f t="shared" si="3104"/>
        <v>0</v>
      </c>
      <c r="LM278" s="550">
        <f t="shared" si="3104"/>
        <v>0</v>
      </c>
      <c r="LN278" s="550">
        <f t="shared" si="3104"/>
        <v>0</v>
      </c>
      <c r="LO278" s="1217">
        <f t="shared" si="3104"/>
        <v>0</v>
      </c>
      <c r="LP278" s="1217">
        <f t="shared" si="3104"/>
        <v>0</v>
      </c>
      <c r="LQ278" s="1217">
        <f t="shared" si="3104"/>
        <v>0</v>
      </c>
      <c r="LR278" s="550">
        <f t="shared" si="3104"/>
        <v>17.318361955085862</v>
      </c>
      <c r="LS278" s="550">
        <f t="shared" si="3104"/>
        <v>0</v>
      </c>
      <c r="LT278" s="550">
        <f t="shared" si="3104"/>
        <v>11.545574636723911</v>
      </c>
      <c r="LU278" s="550">
        <f t="shared" si="3104"/>
        <v>0</v>
      </c>
      <c r="LV278" s="932">
        <f t="shared" si="3104"/>
        <v>0</v>
      </c>
      <c r="LW278" s="932">
        <f t="shared" si="3104"/>
        <v>0</v>
      </c>
      <c r="LX278" s="932">
        <f t="shared" si="3104"/>
        <v>0</v>
      </c>
      <c r="LY278" s="932">
        <f t="shared" si="3104"/>
        <v>0</v>
      </c>
      <c r="LZ278" s="932">
        <f t="shared" si="3104"/>
        <v>0</v>
      </c>
      <c r="MA278" s="932">
        <f t="shared" si="3104"/>
        <v>0</v>
      </c>
      <c r="MB278" s="932">
        <f t="shared" si="3104"/>
        <v>0</v>
      </c>
      <c r="MC278" s="932">
        <f t="shared" si="3104"/>
        <v>0</v>
      </c>
      <c r="MD278" s="932">
        <f t="shared" si="3104"/>
        <v>0</v>
      </c>
      <c r="ME278" s="327">
        <f t="shared" si="3104"/>
        <v>0</v>
      </c>
      <c r="MF278" s="327">
        <f t="shared" si="3104"/>
        <v>0</v>
      </c>
      <c r="MG278" s="327">
        <f t="shared" si="3104"/>
        <v>0</v>
      </c>
      <c r="MH278" s="327">
        <f t="shared" si="3104"/>
        <v>0</v>
      </c>
      <c r="MI278" s="327">
        <f t="shared" si="3104"/>
        <v>0</v>
      </c>
      <c r="MJ278" s="327">
        <f t="shared" si="3104"/>
        <v>0</v>
      </c>
      <c r="MK278" s="327">
        <f t="shared" si="3104"/>
        <v>0</v>
      </c>
      <c r="ML278" s="327">
        <f t="shared" si="3104"/>
        <v>0</v>
      </c>
      <c r="MM278" s="327">
        <f t="shared" si="3104"/>
        <v>0</v>
      </c>
      <c r="MN278" s="327">
        <f t="shared" ref="MN278:MP278" si="3105">SUM(KN278/$DO$18)</f>
        <v>0</v>
      </c>
      <c r="MO278" s="327">
        <f t="shared" si="3105"/>
        <v>0</v>
      </c>
      <c r="MP278" s="327">
        <f t="shared" si="3105"/>
        <v>0</v>
      </c>
      <c r="MQ278" s="327">
        <f>SUM(KQ278/$DO$18)</f>
        <v>0</v>
      </c>
    </row>
    <row r="279" spans="1:355" s="317" customFormat="1" ht="15" hidden="1" customHeight="1" outlineLevel="1" thickTop="1" thickBot="1" x14ac:dyDescent="0.3">
      <c r="A279" s="381"/>
      <c r="B279" s="620" t="s">
        <v>965</v>
      </c>
      <c r="C279" s="877">
        <v>60000</v>
      </c>
      <c r="D279" s="621" t="s">
        <v>825</v>
      </c>
      <c r="E279" s="760">
        <f>(C279/64.55337)</f>
        <v>929.46348114745979</v>
      </c>
      <c r="F279" s="761"/>
      <c r="G279" s="622" t="s">
        <v>966</v>
      </c>
      <c r="H279" s="877">
        <v>60000</v>
      </c>
      <c r="I279" s="621" t="s">
        <v>825</v>
      </c>
      <c r="J279" s="762">
        <f>(H279/69.5388)</f>
        <v>862.82765880343072</v>
      </c>
      <c r="K279" s="756"/>
      <c r="L279" s="802" t="s">
        <v>1313</v>
      </c>
      <c r="M279" s="803"/>
      <c r="N279" s="804"/>
      <c r="O279" s="1539"/>
      <c r="P279" s="806"/>
      <c r="Q279" s="803"/>
      <c r="R279" s="804"/>
      <c r="S279" s="1539"/>
      <c r="T279" s="806"/>
      <c r="U279" s="803"/>
      <c r="V279" s="804"/>
      <c r="W279" s="1539"/>
      <c r="X279" s="806"/>
      <c r="Y279" s="803"/>
      <c r="Z279" s="804"/>
      <c r="AA279" s="1539"/>
      <c r="AB279" s="807"/>
      <c r="AC279" s="803"/>
      <c r="AD279" s="804"/>
      <c r="AE279" s="1539"/>
      <c r="AF279" s="806"/>
      <c r="AG279" s="803"/>
      <c r="AH279" s="804"/>
      <c r="AI279" s="1539"/>
      <c r="AJ279" s="806"/>
      <c r="AK279" s="803"/>
      <c r="AL279" s="804"/>
      <c r="AM279" s="1539"/>
      <c r="AN279" s="806"/>
      <c r="AO279" s="803"/>
      <c r="AP279" s="804"/>
      <c r="AQ279" s="1539"/>
      <c r="AR279" s="806"/>
      <c r="AS279" s="803"/>
      <c r="AT279" s="804"/>
      <c r="AU279" s="1539"/>
      <c r="AV279" s="806"/>
      <c r="AW279" s="803"/>
      <c r="AX279" s="804"/>
      <c r="AY279" s="1539"/>
      <c r="AZ279" s="806"/>
      <c r="BA279" s="803"/>
      <c r="BB279" s="808"/>
      <c r="BC279" s="805"/>
      <c r="BD279" s="806"/>
      <c r="BE279" s="803"/>
      <c r="BF279" s="805"/>
      <c r="BG279" s="806"/>
      <c r="BH279" s="806"/>
      <c r="BI279" s="806"/>
      <c r="BJ279" s="806"/>
      <c r="BK279" s="808"/>
      <c r="BL279" s="809"/>
      <c r="BM279" s="810"/>
      <c r="BN279" s="808"/>
      <c r="BO279" s="808"/>
      <c r="BP279" s="811"/>
      <c r="BQ279" s="1484"/>
      <c r="BR279" s="734">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692">
        <f t="shared" si="2998"/>
        <v>0</v>
      </c>
      <c r="BT279" s="693">
        <f>AF271</f>
        <v>0</v>
      </c>
      <c r="BU279" s="1146" t="str">
        <f>$BU$19</f>
        <v>GH KoolBloom</v>
      </c>
      <c r="BV279" s="1159" t="str">
        <f>$BV$19</f>
        <v>Weight</v>
      </c>
      <c r="BW279" s="1239">
        <f>BW$19</f>
        <v>0</v>
      </c>
      <c r="BX279" s="1239">
        <f t="shared" ref="BX279:DM279" si="3106">BX$19</f>
        <v>0</v>
      </c>
      <c r="BY279" s="1239">
        <f t="shared" si="3106"/>
        <v>0</v>
      </c>
      <c r="BZ279" s="1240">
        <f t="shared" si="3106"/>
        <v>0.1</v>
      </c>
      <c r="CA279" s="1240">
        <f t="shared" si="3106"/>
        <v>0</v>
      </c>
      <c r="CB279" s="1241">
        <f t="shared" si="3106"/>
        <v>0.1</v>
      </c>
      <c r="CC279" s="1242">
        <f t="shared" si="3106"/>
        <v>0</v>
      </c>
      <c r="CD279" s="1242">
        <f t="shared" si="3106"/>
        <v>0</v>
      </c>
      <c r="CE279" s="1242">
        <f t="shared" si="3106"/>
        <v>0</v>
      </c>
      <c r="CF279" s="1242">
        <f t="shared" si="3106"/>
        <v>0</v>
      </c>
      <c r="CG279" s="1242">
        <f t="shared" si="3106"/>
        <v>0</v>
      </c>
      <c r="CH279" s="1242">
        <f t="shared" si="3106"/>
        <v>0</v>
      </c>
      <c r="CI279" s="1242">
        <f t="shared" si="3106"/>
        <v>0</v>
      </c>
      <c r="CJ279" s="1242">
        <f t="shared" si="3106"/>
        <v>0</v>
      </c>
      <c r="CK279" s="1239">
        <f t="shared" si="3106"/>
        <v>0</v>
      </c>
      <c r="CL279" s="1240">
        <f t="shared" si="3106"/>
        <v>0</v>
      </c>
      <c r="CM279" s="1241">
        <f t="shared" si="3106"/>
        <v>0</v>
      </c>
      <c r="CN279" s="1242">
        <f t="shared" si="3106"/>
        <v>0</v>
      </c>
      <c r="CO279" s="1242">
        <f t="shared" si="3106"/>
        <v>0</v>
      </c>
      <c r="CP279" s="1242">
        <f t="shared" si="3106"/>
        <v>0</v>
      </c>
      <c r="CQ279" s="1242">
        <f t="shared" si="3106"/>
        <v>0</v>
      </c>
      <c r="CR279" s="1243">
        <f t="shared" si="3106"/>
        <v>0</v>
      </c>
      <c r="CS279" s="1243">
        <f t="shared" si="3106"/>
        <v>0</v>
      </c>
      <c r="CT279" s="1243">
        <f t="shared" si="3106"/>
        <v>0</v>
      </c>
      <c r="CU279" s="1243">
        <f t="shared" si="3106"/>
        <v>0</v>
      </c>
      <c r="CV279" s="1243">
        <f t="shared" si="3106"/>
        <v>0</v>
      </c>
      <c r="CW279" s="1243">
        <f t="shared" si="3106"/>
        <v>0</v>
      </c>
      <c r="CX279" s="1243">
        <f t="shared" si="3106"/>
        <v>0</v>
      </c>
      <c r="CY279" s="1243">
        <f t="shared" si="3106"/>
        <v>0</v>
      </c>
      <c r="CZ279" s="1244">
        <f t="shared" si="3106"/>
        <v>0</v>
      </c>
      <c r="DA279" s="1244">
        <f t="shared" si="3106"/>
        <v>0</v>
      </c>
      <c r="DB279" s="1244">
        <f t="shared" si="3106"/>
        <v>0</v>
      </c>
      <c r="DC279" s="1244">
        <f t="shared" si="3106"/>
        <v>0</v>
      </c>
      <c r="DD279" s="1244">
        <f t="shared" si="3106"/>
        <v>0</v>
      </c>
      <c r="DE279" s="1244">
        <f t="shared" si="3106"/>
        <v>0</v>
      </c>
      <c r="DF279" s="1244">
        <f t="shared" si="3106"/>
        <v>0</v>
      </c>
      <c r="DG279" s="1244">
        <f t="shared" si="3106"/>
        <v>0</v>
      </c>
      <c r="DH279" s="1244">
        <f t="shared" si="3106"/>
        <v>0</v>
      </c>
      <c r="DI279" s="1244">
        <f t="shared" si="3106"/>
        <v>0</v>
      </c>
      <c r="DJ279" s="1244">
        <f t="shared" si="3106"/>
        <v>0</v>
      </c>
      <c r="DK279" s="1244">
        <f t="shared" si="3106"/>
        <v>0</v>
      </c>
      <c r="DL279" s="1244">
        <f t="shared" si="3106"/>
        <v>0</v>
      </c>
      <c r="DM279" s="1244">
        <f t="shared" si="3106"/>
        <v>0</v>
      </c>
      <c r="DN279" s="933"/>
      <c r="DT279" s="739"/>
      <c r="EM279" s="898"/>
      <c r="EN279" s="898"/>
      <c r="EO279" s="898"/>
      <c r="EP279" s="898"/>
      <c r="EQ279" s="898"/>
      <c r="ER279" s="898"/>
      <c r="ES279" s="898"/>
      <c r="ET279" s="898"/>
      <c r="EU279" s="898"/>
      <c r="EV279" s="898"/>
      <c r="EW279" s="898"/>
      <c r="EX279" s="898"/>
      <c r="EY279" s="898"/>
      <c r="EZ279" s="1348" t="str">
        <f t="shared" si="3000"/>
        <v>GH KoolBloom</v>
      </c>
      <c r="FA279" s="1224">
        <f t="shared" si="3001"/>
        <v>0</v>
      </c>
      <c r="FB279" s="1224">
        <f t="shared" si="3002"/>
        <v>0</v>
      </c>
      <c r="FC279" s="1224">
        <f t="shared" si="3003"/>
        <v>0</v>
      </c>
      <c r="FD279" s="544">
        <f t="shared" si="3004"/>
        <v>0</v>
      </c>
      <c r="FE279" s="544">
        <f t="shared" si="3005"/>
        <v>0</v>
      </c>
      <c r="FF279" s="324">
        <f t="shared" si="3006"/>
        <v>0</v>
      </c>
      <c r="FG279" s="549">
        <f t="shared" si="3007"/>
        <v>0</v>
      </c>
      <c r="FH279" s="549">
        <f t="shared" si="3008"/>
        <v>0</v>
      </c>
      <c r="FI279" s="549">
        <f t="shared" si="3009"/>
        <v>0</v>
      </c>
      <c r="FJ279" s="549">
        <f t="shared" si="3010"/>
        <v>0</v>
      </c>
      <c r="FK279" s="549">
        <f t="shared" si="3011"/>
        <v>0</v>
      </c>
      <c r="FL279" s="549">
        <f t="shared" si="3012"/>
        <v>0</v>
      </c>
      <c r="FM279" s="549">
        <f t="shared" si="3013"/>
        <v>0</v>
      </c>
      <c r="FN279" s="549">
        <f t="shared" si="3014"/>
        <v>0</v>
      </c>
      <c r="FO279" s="1203">
        <f t="shared" si="3015"/>
        <v>0</v>
      </c>
      <c r="FP279" s="544">
        <f t="shared" si="3016"/>
        <v>0</v>
      </c>
      <c r="FQ279" s="324">
        <f t="shared" si="3017"/>
        <v>0</v>
      </c>
      <c r="FR279" s="548">
        <f t="shared" si="3018"/>
        <v>0</v>
      </c>
      <c r="FS279" s="548">
        <f t="shared" si="3019"/>
        <v>0</v>
      </c>
      <c r="FT279" s="548">
        <f t="shared" si="3090"/>
        <v>0</v>
      </c>
      <c r="FU279" s="548">
        <f t="shared" si="3020"/>
        <v>0</v>
      </c>
      <c r="FV279" s="928">
        <f t="shared" si="3021"/>
        <v>0</v>
      </c>
      <c r="FW279" s="928">
        <f t="shared" si="3022"/>
        <v>0</v>
      </c>
      <c r="FX279" s="928">
        <f t="shared" si="3023"/>
        <v>0</v>
      </c>
      <c r="FY279" s="928">
        <f t="shared" si="3024"/>
        <v>0</v>
      </c>
      <c r="FZ279" s="928">
        <f t="shared" si="3025"/>
        <v>0</v>
      </c>
      <c r="GA279" s="928">
        <f t="shared" si="3026"/>
        <v>0</v>
      </c>
      <c r="GB279" s="928">
        <f t="shared" si="3027"/>
        <v>0</v>
      </c>
      <c r="GC279" s="928">
        <f t="shared" si="3028"/>
        <v>0</v>
      </c>
      <c r="GD279" s="326">
        <f t="shared" si="3029"/>
        <v>0</v>
      </c>
      <c r="GE279" s="326">
        <f t="shared" si="3030"/>
        <v>0</v>
      </c>
      <c r="GF279" s="326">
        <f t="shared" si="3031"/>
        <v>0</v>
      </c>
      <c r="GG279" s="326">
        <f t="shared" si="3032"/>
        <v>0</v>
      </c>
      <c r="GH279" s="326">
        <f t="shared" si="3033"/>
        <v>0</v>
      </c>
      <c r="GI279" s="326">
        <f t="shared" si="3034"/>
        <v>0</v>
      </c>
      <c r="GJ279" s="326">
        <f t="shared" si="3035"/>
        <v>0</v>
      </c>
      <c r="GK279" s="326">
        <f t="shared" si="3036"/>
        <v>0</v>
      </c>
      <c r="GL279" s="326">
        <f t="shared" si="3037"/>
        <v>0</v>
      </c>
      <c r="GM279" s="326">
        <f t="shared" si="3038"/>
        <v>0</v>
      </c>
      <c r="GN279" s="326">
        <f t="shared" si="3039"/>
        <v>0</v>
      </c>
      <c r="GO279" s="326">
        <f t="shared" si="3040"/>
        <v>0</v>
      </c>
      <c r="GP279" s="326">
        <f t="shared" si="3041"/>
        <v>0</v>
      </c>
      <c r="GQ279" s="326">
        <f t="shared" si="3042"/>
        <v>0</v>
      </c>
      <c r="GR279" s="898"/>
      <c r="GS279" s="898"/>
      <c r="GT279" s="898"/>
      <c r="GU279" s="898"/>
      <c r="GV279" s="898"/>
      <c r="GW279" s="898"/>
      <c r="GX279" s="898"/>
      <c r="GY279" s="898"/>
      <c r="GZ279" s="1375"/>
      <c r="HA279" s="1225">
        <f t="shared" si="3043"/>
        <v>0</v>
      </c>
      <c r="HB279" s="1225">
        <f t="shared" si="3044"/>
        <v>0</v>
      </c>
      <c r="HC279" s="1225">
        <f t="shared" si="3045"/>
        <v>0</v>
      </c>
      <c r="HD279" s="542">
        <f t="shared" si="3046"/>
        <v>0</v>
      </c>
      <c r="HE279" s="542">
        <f t="shared" si="3047"/>
        <v>0</v>
      </c>
      <c r="HF279" s="321">
        <f t="shared" si="3048"/>
        <v>0</v>
      </c>
      <c r="HG279" s="547">
        <f t="shared" si="3049"/>
        <v>0</v>
      </c>
      <c r="HH279" s="547">
        <f t="shared" si="3050"/>
        <v>0</v>
      </c>
      <c r="HI279" s="547">
        <f t="shared" si="3051"/>
        <v>0</v>
      </c>
      <c r="HJ279" s="547">
        <f t="shared" si="3052"/>
        <v>0</v>
      </c>
      <c r="HK279" s="547">
        <f t="shared" si="3053"/>
        <v>0</v>
      </c>
      <c r="HL279" s="547">
        <f t="shared" si="3054"/>
        <v>0</v>
      </c>
      <c r="HM279" s="547">
        <f t="shared" si="3055"/>
        <v>0</v>
      </c>
      <c r="HN279" s="547">
        <f t="shared" si="3056"/>
        <v>0</v>
      </c>
      <c r="HO279" s="1225">
        <f t="shared" si="3057"/>
        <v>0</v>
      </c>
      <c r="HP279" s="542">
        <f t="shared" si="3058"/>
        <v>0</v>
      </c>
      <c r="HQ279" s="321">
        <f t="shared" si="3059"/>
        <v>0</v>
      </c>
      <c r="HR279" s="547">
        <f t="shared" si="3060"/>
        <v>0</v>
      </c>
      <c r="HS279" s="547">
        <f t="shared" si="3061"/>
        <v>0</v>
      </c>
      <c r="HT279" s="547">
        <f t="shared" si="3062"/>
        <v>0</v>
      </c>
      <c r="HU279" s="547">
        <f t="shared" si="3063"/>
        <v>0</v>
      </c>
      <c r="HV279" s="931">
        <f t="shared" si="3064"/>
        <v>0</v>
      </c>
      <c r="HW279" s="931">
        <f t="shared" si="3065"/>
        <v>0</v>
      </c>
      <c r="HX279" s="931">
        <f t="shared" si="3066"/>
        <v>0</v>
      </c>
      <c r="HY279" s="931">
        <f t="shared" si="3067"/>
        <v>0</v>
      </c>
      <c r="HZ279" s="931">
        <f t="shared" si="3068"/>
        <v>0</v>
      </c>
      <c r="IA279" s="931">
        <f t="shared" si="3069"/>
        <v>0</v>
      </c>
      <c r="IB279" s="931">
        <f t="shared" si="3070"/>
        <v>0</v>
      </c>
      <c r="IC279" s="931">
        <f t="shared" si="3071"/>
        <v>0</v>
      </c>
      <c r="ID279" s="1226">
        <f t="shared" si="3072"/>
        <v>0</v>
      </c>
      <c r="IE279" s="1226">
        <f t="shared" si="3073"/>
        <v>0</v>
      </c>
      <c r="IF279" s="1226">
        <f t="shared" si="3074"/>
        <v>0</v>
      </c>
      <c r="IG279" s="1226">
        <f t="shared" si="3075"/>
        <v>0</v>
      </c>
      <c r="IH279" s="1226">
        <f t="shared" si="3076"/>
        <v>0</v>
      </c>
      <c r="II279" s="1226">
        <f t="shared" si="3077"/>
        <v>0</v>
      </c>
      <c r="IJ279" s="1226">
        <f t="shared" si="3078"/>
        <v>0</v>
      </c>
      <c r="IK279" s="1226">
        <f t="shared" si="3079"/>
        <v>0</v>
      </c>
      <c r="IL279" s="1226">
        <f t="shared" si="3080"/>
        <v>0</v>
      </c>
      <c r="IM279" s="1226">
        <f t="shared" si="3081"/>
        <v>0</v>
      </c>
      <c r="IN279" s="1226">
        <f t="shared" si="3082"/>
        <v>0</v>
      </c>
      <c r="IO279" s="1226">
        <f t="shared" si="3083"/>
        <v>0</v>
      </c>
      <c r="IP279" s="1226">
        <f t="shared" si="3084"/>
        <v>0</v>
      </c>
      <c r="IQ279" s="1226">
        <f t="shared" si="3085"/>
        <v>0</v>
      </c>
      <c r="IR279" s="902"/>
      <c r="IS279" s="902"/>
      <c r="IT279" s="902"/>
      <c r="IU279" s="902"/>
      <c r="IV279" s="902"/>
      <c r="IW279" s="902"/>
      <c r="IX279" s="902"/>
      <c r="IY279" s="902"/>
      <c r="IZ279" s="1365"/>
      <c r="JA279" s="1231">
        <f t="shared" ref="JA279:KQ279" si="3107">SUM(BW279*$DP$19)</f>
        <v>0</v>
      </c>
      <c r="JB279" s="1231">
        <f t="shared" si="3107"/>
        <v>0</v>
      </c>
      <c r="JC279" s="1231">
        <f t="shared" si="3107"/>
        <v>0</v>
      </c>
      <c r="JD279" s="942">
        <f t="shared" si="3107"/>
        <v>450</v>
      </c>
      <c r="JE279" s="942">
        <f t="shared" si="3107"/>
        <v>0</v>
      </c>
      <c r="JF279" s="943">
        <f t="shared" si="3107"/>
        <v>450</v>
      </c>
      <c r="JG279" s="944">
        <f t="shared" si="3107"/>
        <v>0</v>
      </c>
      <c r="JH279" s="944">
        <f t="shared" si="3107"/>
        <v>0</v>
      </c>
      <c r="JI279" s="944">
        <f t="shared" si="3107"/>
        <v>0</v>
      </c>
      <c r="JJ279" s="944">
        <f t="shared" si="3107"/>
        <v>0</v>
      </c>
      <c r="JK279" s="944">
        <f t="shared" si="3107"/>
        <v>0</v>
      </c>
      <c r="JL279" s="944">
        <f t="shared" si="3107"/>
        <v>0</v>
      </c>
      <c r="JM279" s="944">
        <f t="shared" si="3107"/>
        <v>0</v>
      </c>
      <c r="JN279" s="944">
        <f t="shared" si="3107"/>
        <v>0</v>
      </c>
      <c r="JO279" s="1231">
        <f t="shared" si="3107"/>
        <v>0</v>
      </c>
      <c r="JP279" s="942">
        <f t="shared" si="3107"/>
        <v>0</v>
      </c>
      <c r="JQ279" s="943">
        <f t="shared" si="3107"/>
        <v>0</v>
      </c>
      <c r="JR279" s="944">
        <f t="shared" si="3107"/>
        <v>0</v>
      </c>
      <c r="JS279" s="944">
        <f t="shared" si="3107"/>
        <v>0</v>
      </c>
      <c r="JT279" s="944">
        <f t="shared" si="3107"/>
        <v>0</v>
      </c>
      <c r="JU279" s="944">
        <f t="shared" si="3107"/>
        <v>0</v>
      </c>
      <c r="JV279" s="945">
        <f t="shared" si="3107"/>
        <v>0</v>
      </c>
      <c r="JW279" s="945">
        <f t="shared" si="3107"/>
        <v>0</v>
      </c>
      <c r="JX279" s="945">
        <f t="shared" si="3107"/>
        <v>0</v>
      </c>
      <c r="JY279" s="945">
        <f t="shared" si="3107"/>
        <v>0</v>
      </c>
      <c r="JZ279" s="945">
        <f t="shared" si="3107"/>
        <v>0</v>
      </c>
      <c r="KA279" s="945">
        <f t="shared" si="3107"/>
        <v>0</v>
      </c>
      <c r="KB279" s="945">
        <f t="shared" si="3107"/>
        <v>0</v>
      </c>
      <c r="KC279" s="945">
        <f t="shared" si="3107"/>
        <v>0</v>
      </c>
      <c r="KD279" s="946">
        <f t="shared" si="3107"/>
        <v>0</v>
      </c>
      <c r="KE279" s="946">
        <f t="shared" si="3107"/>
        <v>0</v>
      </c>
      <c r="KF279" s="946">
        <f t="shared" si="3107"/>
        <v>0</v>
      </c>
      <c r="KG279" s="946">
        <f t="shared" si="3107"/>
        <v>0</v>
      </c>
      <c r="KH279" s="946">
        <f t="shared" si="3107"/>
        <v>0</v>
      </c>
      <c r="KI279" s="946">
        <f t="shared" si="3107"/>
        <v>0</v>
      </c>
      <c r="KJ279" s="946">
        <f t="shared" si="3107"/>
        <v>0</v>
      </c>
      <c r="KK279" s="946">
        <f t="shared" si="3107"/>
        <v>0</v>
      </c>
      <c r="KL279" s="946">
        <f t="shared" si="3107"/>
        <v>0</v>
      </c>
      <c r="KM279" s="946">
        <f t="shared" si="3107"/>
        <v>0</v>
      </c>
      <c r="KN279" s="946">
        <f t="shared" si="3107"/>
        <v>0</v>
      </c>
      <c r="KO279" s="946">
        <f t="shared" si="3107"/>
        <v>0</v>
      </c>
      <c r="KP279" s="946">
        <f t="shared" si="3107"/>
        <v>0</v>
      </c>
      <c r="KQ279" s="946">
        <f t="shared" si="3107"/>
        <v>0</v>
      </c>
      <c r="KR279" s="898"/>
      <c r="KS279" s="898"/>
      <c r="KT279" s="898"/>
      <c r="KU279" s="898"/>
      <c r="KV279" s="898"/>
      <c r="KW279" s="898"/>
      <c r="KX279" s="898"/>
      <c r="KY279" s="898"/>
      <c r="KZ279" s="1363"/>
      <c r="LA279" s="1217">
        <f t="shared" ref="LA279:MM279" si="3108">SUM(JA279/$DO$19)</f>
        <v>0</v>
      </c>
      <c r="LB279" s="1217">
        <f t="shared" si="3108"/>
        <v>0</v>
      </c>
      <c r="LC279" s="1217">
        <f t="shared" si="3108"/>
        <v>0</v>
      </c>
      <c r="LD279" s="545">
        <f t="shared" si="3108"/>
        <v>118.89035667107001</v>
      </c>
      <c r="LE279" s="545">
        <f t="shared" si="3108"/>
        <v>0</v>
      </c>
      <c r="LF279" s="329">
        <f t="shared" si="3108"/>
        <v>118.89035667107001</v>
      </c>
      <c r="LG279" s="550">
        <f t="shared" si="3108"/>
        <v>0</v>
      </c>
      <c r="LH279" s="550">
        <f t="shared" si="3108"/>
        <v>0</v>
      </c>
      <c r="LI279" s="550">
        <f t="shared" si="3108"/>
        <v>0</v>
      </c>
      <c r="LJ279" s="550">
        <f t="shared" si="3108"/>
        <v>0</v>
      </c>
      <c r="LK279" s="550">
        <f t="shared" si="3108"/>
        <v>0</v>
      </c>
      <c r="LL279" s="550">
        <f t="shared" si="3108"/>
        <v>0</v>
      </c>
      <c r="LM279" s="550">
        <f t="shared" si="3108"/>
        <v>0</v>
      </c>
      <c r="LN279" s="550">
        <f t="shared" si="3108"/>
        <v>0</v>
      </c>
      <c r="LO279" s="1217">
        <f t="shared" si="3108"/>
        <v>0</v>
      </c>
      <c r="LP279" s="1217">
        <f t="shared" si="3108"/>
        <v>0</v>
      </c>
      <c r="LQ279" s="1217">
        <f t="shared" si="3108"/>
        <v>0</v>
      </c>
      <c r="LR279" s="550">
        <f t="shared" si="3108"/>
        <v>0</v>
      </c>
      <c r="LS279" s="550">
        <f t="shared" si="3108"/>
        <v>0</v>
      </c>
      <c r="LT279" s="550">
        <f t="shared" si="3108"/>
        <v>0</v>
      </c>
      <c r="LU279" s="550">
        <f t="shared" si="3108"/>
        <v>0</v>
      </c>
      <c r="LV279" s="932">
        <f t="shared" si="3108"/>
        <v>0</v>
      </c>
      <c r="LW279" s="932">
        <f t="shared" si="3108"/>
        <v>0</v>
      </c>
      <c r="LX279" s="932">
        <f t="shared" si="3108"/>
        <v>0</v>
      </c>
      <c r="LY279" s="932">
        <f t="shared" si="3108"/>
        <v>0</v>
      </c>
      <c r="LZ279" s="932">
        <f t="shared" si="3108"/>
        <v>0</v>
      </c>
      <c r="MA279" s="932">
        <f t="shared" si="3108"/>
        <v>0</v>
      </c>
      <c r="MB279" s="932">
        <f t="shared" si="3108"/>
        <v>0</v>
      </c>
      <c r="MC279" s="932">
        <f t="shared" si="3108"/>
        <v>0</v>
      </c>
      <c r="MD279" s="932">
        <f t="shared" si="3108"/>
        <v>0</v>
      </c>
      <c r="ME279" s="327">
        <f t="shared" si="3108"/>
        <v>0</v>
      </c>
      <c r="MF279" s="327">
        <f t="shared" si="3108"/>
        <v>0</v>
      </c>
      <c r="MG279" s="327">
        <f t="shared" si="3108"/>
        <v>0</v>
      </c>
      <c r="MH279" s="327">
        <f t="shared" si="3108"/>
        <v>0</v>
      </c>
      <c r="MI279" s="327">
        <f t="shared" si="3108"/>
        <v>0</v>
      </c>
      <c r="MJ279" s="327">
        <f t="shared" si="3108"/>
        <v>0</v>
      </c>
      <c r="MK279" s="327">
        <f t="shared" si="3108"/>
        <v>0</v>
      </c>
      <c r="ML279" s="327">
        <f t="shared" si="3108"/>
        <v>0</v>
      </c>
      <c r="MM279" s="327">
        <f t="shared" si="3108"/>
        <v>0</v>
      </c>
      <c r="MN279" s="327">
        <f t="shared" ref="MN279:MP279" si="3109">SUM(KN279/$DO$19)</f>
        <v>0</v>
      </c>
      <c r="MO279" s="327">
        <f t="shared" si="3109"/>
        <v>0</v>
      </c>
      <c r="MP279" s="327">
        <f t="shared" si="3109"/>
        <v>0</v>
      </c>
      <c r="MQ279" s="327">
        <f>SUM(KQ279/$DO$19)</f>
        <v>0</v>
      </c>
    </row>
    <row r="280" spans="1:355" s="317" customFormat="1" ht="15" hidden="1" customHeight="1" outlineLevel="1" thickTop="1" thickBot="1" x14ac:dyDescent="0.3">
      <c r="A280" s="381"/>
      <c r="B280" s="1911" t="s">
        <v>962</v>
      </c>
      <c r="C280" s="1912"/>
      <c r="D280" s="655"/>
      <c r="E280" s="763"/>
      <c r="F280" s="757"/>
      <c r="G280" s="626"/>
      <c r="H280" s="627"/>
      <c r="I280" s="628"/>
      <c r="J280" s="812"/>
      <c r="K280" s="757"/>
      <c r="L280" s="878" t="s">
        <v>658</v>
      </c>
      <c r="M280" s="813"/>
      <c r="N280" s="814"/>
      <c r="O280" s="1537"/>
      <c r="P280" s="815"/>
      <c r="Q280" s="813"/>
      <c r="R280" s="814"/>
      <c r="S280" s="1537"/>
      <c r="T280" s="815"/>
      <c r="U280" s="813"/>
      <c r="V280" s="814"/>
      <c r="W280" s="1537"/>
      <c r="X280" s="815"/>
      <c r="Y280" s="813"/>
      <c r="Z280" s="814"/>
      <c r="AA280" s="1537"/>
      <c r="AB280" s="815"/>
      <c r="AC280" s="813"/>
      <c r="AD280" s="814"/>
      <c r="AE280" s="1537"/>
      <c r="AF280" s="815"/>
      <c r="AG280" s="813"/>
      <c r="AH280" s="814"/>
      <c r="AI280" s="1537"/>
      <c r="AJ280" s="815"/>
      <c r="AK280" s="813"/>
      <c r="AL280" s="814"/>
      <c r="AM280" s="1537"/>
      <c r="AN280" s="815"/>
      <c r="AO280" s="813"/>
      <c r="AP280" s="814"/>
      <c r="AQ280" s="1537"/>
      <c r="AR280" s="815"/>
      <c r="AS280" s="813"/>
      <c r="AT280" s="814"/>
      <c r="AU280" s="1537"/>
      <c r="AV280" s="815"/>
      <c r="AW280" s="813"/>
      <c r="AX280" s="814"/>
      <c r="AY280" s="1537"/>
      <c r="AZ280" s="815"/>
      <c r="BA280" s="813"/>
      <c r="BB280" s="816"/>
      <c r="BC280" s="757"/>
      <c r="BD280" s="815"/>
      <c r="BE280" s="813"/>
      <c r="BF280" s="757"/>
      <c r="BG280" s="815"/>
      <c r="BH280" s="815"/>
      <c r="BI280" s="815"/>
      <c r="BJ280" s="815"/>
      <c r="BK280" s="816"/>
      <c r="BL280" s="817"/>
      <c r="BM280" s="818"/>
      <c r="BN280" s="816"/>
      <c r="BO280" s="816"/>
      <c r="BP280" s="819"/>
      <c r="BQ280" s="1484"/>
      <c r="BR280" s="734">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692">
        <f t="shared" si="2998"/>
        <v>0</v>
      </c>
      <c r="BT280" s="693">
        <f>AJ271</f>
        <v>0</v>
      </c>
      <c r="BU280" s="1146" t="str">
        <f>$BU$20</f>
        <v>GH Floralicious+</v>
      </c>
      <c r="BV280" s="1159" t="str">
        <f>$BV$20</f>
        <v>Aroma</v>
      </c>
      <c r="BW280" s="1239">
        <f>BW$20</f>
        <v>0</v>
      </c>
      <c r="BX280" s="1239">
        <f t="shared" ref="BX280:DM280" si="3110">BX$20</f>
        <v>0.02</v>
      </c>
      <c r="BY280" s="1239">
        <f t="shared" si="3110"/>
        <v>0</v>
      </c>
      <c r="BZ280" s="1240">
        <f t="shared" si="3110"/>
        <v>8.0000000000000002E-3</v>
      </c>
      <c r="CA280" s="1240">
        <f t="shared" si="3110"/>
        <v>0</v>
      </c>
      <c r="CB280" s="1241">
        <f t="shared" si="3110"/>
        <v>5.0000000000000001E-3</v>
      </c>
      <c r="CC280" s="1242">
        <f t="shared" si="3110"/>
        <v>0</v>
      </c>
      <c r="CD280" s="1242">
        <f t="shared" si="3110"/>
        <v>0</v>
      </c>
      <c r="CE280" s="1242">
        <f t="shared" si="3110"/>
        <v>0</v>
      </c>
      <c r="CF280" s="1242">
        <f t="shared" si="3110"/>
        <v>0</v>
      </c>
      <c r="CG280" s="1242">
        <f t="shared" si="3110"/>
        <v>0</v>
      </c>
      <c r="CH280" s="1242">
        <f t="shared" si="3110"/>
        <v>0</v>
      </c>
      <c r="CI280" s="1242">
        <f t="shared" si="3110"/>
        <v>0</v>
      </c>
      <c r="CJ280" s="1242">
        <f t="shared" si="3110"/>
        <v>0</v>
      </c>
      <c r="CK280" s="1239">
        <f t="shared" si="3110"/>
        <v>0</v>
      </c>
      <c r="CL280" s="1240">
        <f t="shared" si="3110"/>
        <v>0</v>
      </c>
      <c r="CM280" s="1241">
        <f t="shared" si="3110"/>
        <v>0</v>
      </c>
      <c r="CN280" s="1242">
        <f t="shared" si="3110"/>
        <v>0</v>
      </c>
      <c r="CO280" s="1242">
        <f t="shared" si="3110"/>
        <v>0</v>
      </c>
      <c r="CP280" s="1242">
        <f t="shared" si="3110"/>
        <v>0</v>
      </c>
      <c r="CQ280" s="1242">
        <f t="shared" si="3110"/>
        <v>0</v>
      </c>
      <c r="CR280" s="1243">
        <f t="shared" si="3110"/>
        <v>0</v>
      </c>
      <c r="CS280" s="1243">
        <f t="shared" si="3110"/>
        <v>0</v>
      </c>
      <c r="CT280" s="1243">
        <f t="shared" si="3110"/>
        <v>0</v>
      </c>
      <c r="CU280" s="1243">
        <f t="shared" si="3110"/>
        <v>0</v>
      </c>
      <c r="CV280" s="1243">
        <f t="shared" si="3110"/>
        <v>0</v>
      </c>
      <c r="CW280" s="1243">
        <f t="shared" si="3110"/>
        <v>0</v>
      </c>
      <c r="CX280" s="1243">
        <f t="shared" si="3110"/>
        <v>0</v>
      </c>
      <c r="CY280" s="1243">
        <f t="shared" si="3110"/>
        <v>0</v>
      </c>
      <c r="CZ280" s="1244">
        <f t="shared" si="3110"/>
        <v>0</v>
      </c>
      <c r="DA280" s="1244">
        <f t="shared" si="3110"/>
        <v>8.4999999999999995E-4</v>
      </c>
      <c r="DB280" s="1244">
        <f t="shared" si="3110"/>
        <v>8.9999999999999993E-3</v>
      </c>
      <c r="DC280" s="1244">
        <f t="shared" si="3110"/>
        <v>1.15E-3</v>
      </c>
      <c r="DD280" s="1244">
        <f t="shared" si="3110"/>
        <v>0</v>
      </c>
      <c r="DE280" s="1244">
        <f t="shared" si="3110"/>
        <v>0</v>
      </c>
      <c r="DF280" s="1244">
        <f t="shared" si="3110"/>
        <v>0</v>
      </c>
      <c r="DG280" s="1244">
        <f t="shared" si="3110"/>
        <v>0</v>
      </c>
      <c r="DH280" s="1244">
        <f t="shared" si="3110"/>
        <v>0</v>
      </c>
      <c r="DI280" s="1244">
        <f t="shared" si="3110"/>
        <v>0</v>
      </c>
      <c r="DJ280" s="1244">
        <f t="shared" si="3110"/>
        <v>0</v>
      </c>
      <c r="DK280" s="1244">
        <f t="shared" si="3110"/>
        <v>0</v>
      </c>
      <c r="DL280" s="1244">
        <f t="shared" si="3110"/>
        <v>0</v>
      </c>
      <c r="DM280" s="1244">
        <f t="shared" si="3110"/>
        <v>0</v>
      </c>
      <c r="DN280" s="933"/>
      <c r="DT280" s="739"/>
      <c r="EM280" s="898"/>
      <c r="EN280" s="898"/>
      <c r="EO280" s="898"/>
      <c r="EP280" s="898"/>
      <c r="EQ280" s="898"/>
      <c r="ER280" s="898"/>
      <c r="ES280" s="898"/>
      <c r="ET280" s="898"/>
      <c r="EU280" s="898"/>
      <c r="EV280" s="898"/>
      <c r="EW280" s="898"/>
      <c r="EX280" s="898"/>
      <c r="EY280" s="898"/>
      <c r="EZ280" s="1348" t="str">
        <f t="shared" si="3000"/>
        <v>GH Floralicious+</v>
      </c>
      <c r="FA280" s="1224">
        <f t="shared" si="3001"/>
        <v>0</v>
      </c>
      <c r="FB280" s="1224">
        <f t="shared" si="3002"/>
        <v>0</v>
      </c>
      <c r="FC280" s="1224">
        <f t="shared" si="3003"/>
        <v>0</v>
      </c>
      <c r="FD280" s="544">
        <f t="shared" si="3004"/>
        <v>0</v>
      </c>
      <c r="FE280" s="544">
        <f t="shared" si="3005"/>
        <v>0</v>
      </c>
      <c r="FF280" s="324">
        <f t="shared" si="3006"/>
        <v>0</v>
      </c>
      <c r="FG280" s="549">
        <f t="shared" si="3007"/>
        <v>0</v>
      </c>
      <c r="FH280" s="549">
        <f t="shared" si="3008"/>
        <v>0</v>
      </c>
      <c r="FI280" s="549">
        <f t="shared" si="3009"/>
        <v>0</v>
      </c>
      <c r="FJ280" s="549">
        <f t="shared" si="3010"/>
        <v>0</v>
      </c>
      <c r="FK280" s="549">
        <f t="shared" si="3011"/>
        <v>0</v>
      </c>
      <c r="FL280" s="549">
        <f t="shared" si="3012"/>
        <v>0</v>
      </c>
      <c r="FM280" s="549">
        <f t="shared" si="3013"/>
        <v>0</v>
      </c>
      <c r="FN280" s="549">
        <f t="shared" si="3014"/>
        <v>0</v>
      </c>
      <c r="FO280" s="1203">
        <f t="shared" si="3015"/>
        <v>0</v>
      </c>
      <c r="FP280" s="544">
        <f t="shared" si="3016"/>
        <v>0</v>
      </c>
      <c r="FQ280" s="324">
        <f t="shared" si="3017"/>
        <v>0</v>
      </c>
      <c r="FR280" s="548">
        <f t="shared" si="3018"/>
        <v>0</v>
      </c>
      <c r="FS280" s="548">
        <f t="shared" si="3019"/>
        <v>0</v>
      </c>
      <c r="FT280" s="548">
        <f t="shared" si="3090"/>
        <v>0</v>
      </c>
      <c r="FU280" s="548">
        <f t="shared" si="3020"/>
        <v>0</v>
      </c>
      <c r="FV280" s="928">
        <f t="shared" si="3021"/>
        <v>0</v>
      </c>
      <c r="FW280" s="928">
        <f t="shared" si="3022"/>
        <v>0</v>
      </c>
      <c r="FX280" s="928">
        <f t="shared" si="3023"/>
        <v>0</v>
      </c>
      <c r="FY280" s="928">
        <f t="shared" si="3024"/>
        <v>0</v>
      </c>
      <c r="FZ280" s="928">
        <f t="shared" si="3025"/>
        <v>0</v>
      </c>
      <c r="GA280" s="928">
        <f t="shared" si="3026"/>
        <v>0</v>
      </c>
      <c r="GB280" s="928">
        <f t="shared" si="3027"/>
        <v>0</v>
      </c>
      <c r="GC280" s="928">
        <f t="shared" si="3028"/>
        <v>0</v>
      </c>
      <c r="GD280" s="326">
        <f t="shared" si="3029"/>
        <v>0</v>
      </c>
      <c r="GE280" s="326">
        <f t="shared" si="3030"/>
        <v>0</v>
      </c>
      <c r="GF280" s="326">
        <f t="shared" si="3031"/>
        <v>0</v>
      </c>
      <c r="GG280" s="326">
        <f t="shared" si="3032"/>
        <v>0</v>
      </c>
      <c r="GH280" s="326">
        <f t="shared" si="3033"/>
        <v>0</v>
      </c>
      <c r="GI280" s="326">
        <f t="shared" si="3034"/>
        <v>0</v>
      </c>
      <c r="GJ280" s="326">
        <f t="shared" si="3035"/>
        <v>0</v>
      </c>
      <c r="GK280" s="326">
        <f t="shared" si="3036"/>
        <v>0</v>
      </c>
      <c r="GL280" s="326">
        <f t="shared" si="3037"/>
        <v>0</v>
      </c>
      <c r="GM280" s="326">
        <f t="shared" si="3038"/>
        <v>0</v>
      </c>
      <c r="GN280" s="326">
        <f t="shared" si="3039"/>
        <v>0</v>
      </c>
      <c r="GO280" s="326">
        <f t="shared" si="3040"/>
        <v>0</v>
      </c>
      <c r="GP280" s="326">
        <f t="shared" si="3041"/>
        <v>0</v>
      </c>
      <c r="GQ280" s="326">
        <f t="shared" si="3042"/>
        <v>0</v>
      </c>
      <c r="GR280" s="899"/>
      <c r="GS280" s="899"/>
      <c r="GT280" s="899"/>
      <c r="GU280" s="899"/>
      <c r="GV280" s="899"/>
      <c r="GW280" s="899"/>
      <c r="GX280" s="899"/>
      <c r="GY280" s="899"/>
      <c r="GZ280" s="1374"/>
      <c r="HA280" s="1225">
        <f t="shared" si="3043"/>
        <v>0</v>
      </c>
      <c r="HB280" s="1225">
        <f t="shared" si="3044"/>
        <v>0</v>
      </c>
      <c r="HC280" s="1225">
        <f t="shared" si="3045"/>
        <v>0</v>
      </c>
      <c r="HD280" s="542">
        <f t="shared" si="3046"/>
        <v>0</v>
      </c>
      <c r="HE280" s="542">
        <f t="shared" si="3047"/>
        <v>0</v>
      </c>
      <c r="HF280" s="321">
        <f t="shared" si="3048"/>
        <v>0</v>
      </c>
      <c r="HG280" s="547">
        <f t="shared" si="3049"/>
        <v>0</v>
      </c>
      <c r="HH280" s="547">
        <f t="shared" si="3050"/>
        <v>0</v>
      </c>
      <c r="HI280" s="547">
        <f t="shared" si="3051"/>
        <v>0</v>
      </c>
      <c r="HJ280" s="547">
        <f t="shared" si="3052"/>
        <v>0</v>
      </c>
      <c r="HK280" s="547">
        <f t="shared" si="3053"/>
        <v>0</v>
      </c>
      <c r="HL280" s="547">
        <f t="shared" si="3054"/>
        <v>0</v>
      </c>
      <c r="HM280" s="547">
        <f t="shared" si="3055"/>
        <v>0</v>
      </c>
      <c r="HN280" s="547">
        <f t="shared" si="3056"/>
        <v>0</v>
      </c>
      <c r="HO280" s="1225">
        <f t="shared" si="3057"/>
        <v>0</v>
      </c>
      <c r="HP280" s="542">
        <f t="shared" si="3058"/>
        <v>0</v>
      </c>
      <c r="HQ280" s="321">
        <f t="shared" si="3059"/>
        <v>0</v>
      </c>
      <c r="HR280" s="547">
        <f t="shared" si="3060"/>
        <v>0</v>
      </c>
      <c r="HS280" s="547">
        <f t="shared" si="3061"/>
        <v>0</v>
      </c>
      <c r="HT280" s="547">
        <f t="shared" si="3062"/>
        <v>0</v>
      </c>
      <c r="HU280" s="547">
        <f t="shared" si="3063"/>
        <v>0</v>
      </c>
      <c r="HV280" s="931">
        <f t="shared" si="3064"/>
        <v>0</v>
      </c>
      <c r="HW280" s="931">
        <f t="shared" si="3065"/>
        <v>0</v>
      </c>
      <c r="HX280" s="931">
        <f t="shared" si="3066"/>
        <v>0</v>
      </c>
      <c r="HY280" s="931">
        <f t="shared" si="3067"/>
        <v>0</v>
      </c>
      <c r="HZ280" s="931">
        <f t="shared" si="3068"/>
        <v>0</v>
      </c>
      <c r="IA280" s="931">
        <f t="shared" si="3069"/>
        <v>0</v>
      </c>
      <c r="IB280" s="931">
        <f t="shared" si="3070"/>
        <v>0</v>
      </c>
      <c r="IC280" s="931">
        <f t="shared" si="3071"/>
        <v>0</v>
      </c>
      <c r="ID280" s="1226">
        <f t="shared" si="3072"/>
        <v>0</v>
      </c>
      <c r="IE280" s="1226">
        <f t="shared" si="3073"/>
        <v>0</v>
      </c>
      <c r="IF280" s="1226">
        <f t="shared" si="3074"/>
        <v>0</v>
      </c>
      <c r="IG280" s="1226">
        <f t="shared" si="3075"/>
        <v>0</v>
      </c>
      <c r="IH280" s="1226">
        <f t="shared" si="3076"/>
        <v>0</v>
      </c>
      <c r="II280" s="1226">
        <f t="shared" si="3077"/>
        <v>0</v>
      </c>
      <c r="IJ280" s="1226">
        <f t="shared" si="3078"/>
        <v>0</v>
      </c>
      <c r="IK280" s="1226">
        <f t="shared" si="3079"/>
        <v>0</v>
      </c>
      <c r="IL280" s="1226">
        <f t="shared" si="3080"/>
        <v>0</v>
      </c>
      <c r="IM280" s="1226">
        <f t="shared" si="3081"/>
        <v>0</v>
      </c>
      <c r="IN280" s="1226">
        <f t="shared" si="3082"/>
        <v>0</v>
      </c>
      <c r="IO280" s="1226">
        <f t="shared" si="3083"/>
        <v>0</v>
      </c>
      <c r="IP280" s="1226">
        <f t="shared" si="3084"/>
        <v>0</v>
      </c>
      <c r="IQ280" s="1226">
        <f t="shared" si="3085"/>
        <v>0</v>
      </c>
      <c r="IR280" s="902"/>
      <c r="IS280" s="902"/>
      <c r="IT280" s="902"/>
      <c r="IU280" s="902"/>
      <c r="IV280" s="902"/>
      <c r="IW280" s="902"/>
      <c r="IX280" s="902"/>
      <c r="IY280" s="902"/>
      <c r="IZ280" s="1365"/>
      <c r="JA280" s="1231">
        <f t="shared" ref="JA280:KQ280" si="3111">SUM(BW280*$DP$20)</f>
        <v>0</v>
      </c>
      <c r="JB280" s="1231">
        <f t="shared" si="3111"/>
        <v>10.6</v>
      </c>
      <c r="JC280" s="1231">
        <f t="shared" si="3111"/>
        <v>0</v>
      </c>
      <c r="JD280" s="942">
        <f t="shared" si="3111"/>
        <v>4.24</v>
      </c>
      <c r="JE280" s="942">
        <f t="shared" si="3111"/>
        <v>0</v>
      </c>
      <c r="JF280" s="943">
        <f t="shared" si="3111"/>
        <v>2.65</v>
      </c>
      <c r="JG280" s="944">
        <f t="shared" si="3111"/>
        <v>0</v>
      </c>
      <c r="JH280" s="944">
        <f t="shared" si="3111"/>
        <v>0</v>
      </c>
      <c r="JI280" s="944">
        <f t="shared" si="3111"/>
        <v>0</v>
      </c>
      <c r="JJ280" s="944">
        <f t="shared" si="3111"/>
        <v>0</v>
      </c>
      <c r="JK280" s="944">
        <f t="shared" si="3111"/>
        <v>0</v>
      </c>
      <c r="JL280" s="944">
        <f t="shared" si="3111"/>
        <v>0</v>
      </c>
      <c r="JM280" s="944">
        <f t="shared" si="3111"/>
        <v>0</v>
      </c>
      <c r="JN280" s="944">
        <f t="shared" si="3111"/>
        <v>0</v>
      </c>
      <c r="JO280" s="1231">
        <f t="shared" si="3111"/>
        <v>0</v>
      </c>
      <c r="JP280" s="942">
        <f t="shared" si="3111"/>
        <v>0</v>
      </c>
      <c r="JQ280" s="943">
        <f t="shared" si="3111"/>
        <v>0</v>
      </c>
      <c r="JR280" s="944">
        <f t="shared" si="3111"/>
        <v>0</v>
      </c>
      <c r="JS280" s="944">
        <f t="shared" si="3111"/>
        <v>0</v>
      </c>
      <c r="JT280" s="944">
        <f t="shared" si="3111"/>
        <v>0</v>
      </c>
      <c r="JU280" s="944">
        <f t="shared" si="3111"/>
        <v>0</v>
      </c>
      <c r="JV280" s="945">
        <f t="shared" si="3111"/>
        <v>0</v>
      </c>
      <c r="JW280" s="945">
        <f t="shared" si="3111"/>
        <v>0</v>
      </c>
      <c r="JX280" s="945">
        <f t="shared" si="3111"/>
        <v>0</v>
      </c>
      <c r="JY280" s="945">
        <f t="shared" si="3111"/>
        <v>0</v>
      </c>
      <c r="JZ280" s="945">
        <f t="shared" si="3111"/>
        <v>0</v>
      </c>
      <c r="KA280" s="945">
        <f t="shared" si="3111"/>
        <v>0</v>
      </c>
      <c r="KB280" s="945">
        <f t="shared" si="3111"/>
        <v>0</v>
      </c>
      <c r="KC280" s="945">
        <f t="shared" si="3111"/>
        <v>0</v>
      </c>
      <c r="KD280" s="946">
        <f t="shared" si="3111"/>
        <v>0</v>
      </c>
      <c r="KE280" s="946">
        <f t="shared" si="3111"/>
        <v>0.45049999999999996</v>
      </c>
      <c r="KF280" s="946">
        <f t="shared" si="3111"/>
        <v>4.7699999999999996</v>
      </c>
      <c r="KG280" s="946">
        <f t="shared" si="3111"/>
        <v>0.60950000000000004</v>
      </c>
      <c r="KH280" s="946">
        <f t="shared" si="3111"/>
        <v>0</v>
      </c>
      <c r="KI280" s="946">
        <f t="shared" si="3111"/>
        <v>0</v>
      </c>
      <c r="KJ280" s="946">
        <f t="shared" si="3111"/>
        <v>0</v>
      </c>
      <c r="KK280" s="946">
        <f t="shared" si="3111"/>
        <v>0</v>
      </c>
      <c r="KL280" s="946">
        <f t="shared" si="3111"/>
        <v>0</v>
      </c>
      <c r="KM280" s="946">
        <f t="shared" si="3111"/>
        <v>0</v>
      </c>
      <c r="KN280" s="946">
        <f t="shared" si="3111"/>
        <v>0</v>
      </c>
      <c r="KO280" s="946">
        <f t="shared" si="3111"/>
        <v>0</v>
      </c>
      <c r="KP280" s="946">
        <f t="shared" si="3111"/>
        <v>0</v>
      </c>
      <c r="KQ280" s="946">
        <f t="shared" si="3111"/>
        <v>0</v>
      </c>
      <c r="KR280" s="898"/>
      <c r="KS280" s="898"/>
      <c r="KT280" s="898"/>
      <c r="KU280" s="898"/>
      <c r="KV280" s="898"/>
      <c r="KW280" s="898"/>
      <c r="KX280" s="898"/>
      <c r="KY280" s="898"/>
      <c r="KZ280" s="1363"/>
      <c r="LA280" s="1217">
        <f t="shared" ref="LA280:MM280" si="3112">SUM(JA280/$DO$20)</f>
        <v>0</v>
      </c>
      <c r="LB280" s="1217">
        <f t="shared" si="3112"/>
        <v>22.400676246830091</v>
      </c>
      <c r="LC280" s="1217">
        <f t="shared" si="3112"/>
        <v>0</v>
      </c>
      <c r="LD280" s="545">
        <f t="shared" si="3112"/>
        <v>8.9602704987320383</v>
      </c>
      <c r="LE280" s="545">
        <f t="shared" si="3112"/>
        <v>0</v>
      </c>
      <c r="LF280" s="329">
        <f t="shared" si="3112"/>
        <v>5.6001690617075228</v>
      </c>
      <c r="LG280" s="550">
        <f t="shared" si="3112"/>
        <v>0</v>
      </c>
      <c r="LH280" s="550">
        <f t="shared" si="3112"/>
        <v>0</v>
      </c>
      <c r="LI280" s="550">
        <f t="shared" si="3112"/>
        <v>0</v>
      </c>
      <c r="LJ280" s="550">
        <f t="shared" si="3112"/>
        <v>0</v>
      </c>
      <c r="LK280" s="550">
        <f t="shared" si="3112"/>
        <v>0</v>
      </c>
      <c r="LL280" s="550">
        <f t="shared" si="3112"/>
        <v>0</v>
      </c>
      <c r="LM280" s="550">
        <f t="shared" si="3112"/>
        <v>0</v>
      </c>
      <c r="LN280" s="550">
        <f t="shared" si="3112"/>
        <v>0</v>
      </c>
      <c r="LO280" s="1217">
        <f t="shared" si="3112"/>
        <v>0</v>
      </c>
      <c r="LP280" s="1217">
        <f t="shared" si="3112"/>
        <v>0</v>
      </c>
      <c r="LQ280" s="1217">
        <f t="shared" si="3112"/>
        <v>0</v>
      </c>
      <c r="LR280" s="550">
        <f t="shared" si="3112"/>
        <v>0</v>
      </c>
      <c r="LS280" s="550">
        <f t="shared" si="3112"/>
        <v>0</v>
      </c>
      <c r="LT280" s="550">
        <f t="shared" si="3112"/>
        <v>0</v>
      </c>
      <c r="LU280" s="550">
        <f t="shared" si="3112"/>
        <v>0</v>
      </c>
      <c r="LV280" s="932">
        <f t="shared" si="3112"/>
        <v>0</v>
      </c>
      <c r="LW280" s="932">
        <f t="shared" si="3112"/>
        <v>0</v>
      </c>
      <c r="LX280" s="932">
        <f t="shared" si="3112"/>
        <v>0</v>
      </c>
      <c r="LY280" s="932">
        <f t="shared" si="3112"/>
        <v>0</v>
      </c>
      <c r="LZ280" s="932">
        <f t="shared" si="3112"/>
        <v>0</v>
      </c>
      <c r="MA280" s="932">
        <f t="shared" si="3112"/>
        <v>0</v>
      </c>
      <c r="MB280" s="932">
        <f t="shared" si="3112"/>
        <v>0</v>
      </c>
      <c r="MC280" s="932">
        <f t="shared" si="3112"/>
        <v>0</v>
      </c>
      <c r="MD280" s="932">
        <f t="shared" si="3112"/>
        <v>0</v>
      </c>
      <c r="ME280" s="327">
        <f t="shared" si="3112"/>
        <v>0.95202874049027886</v>
      </c>
      <c r="MF280" s="327">
        <f t="shared" si="3112"/>
        <v>10.08030431107354</v>
      </c>
      <c r="MG280" s="327">
        <f t="shared" si="3112"/>
        <v>1.2880388841927304</v>
      </c>
      <c r="MH280" s="327">
        <f t="shared" si="3112"/>
        <v>0</v>
      </c>
      <c r="MI280" s="327">
        <f t="shared" si="3112"/>
        <v>0</v>
      </c>
      <c r="MJ280" s="327">
        <f t="shared" si="3112"/>
        <v>0</v>
      </c>
      <c r="MK280" s="327">
        <f t="shared" si="3112"/>
        <v>0</v>
      </c>
      <c r="ML280" s="327">
        <f t="shared" si="3112"/>
        <v>0</v>
      </c>
      <c r="MM280" s="327">
        <f t="shared" si="3112"/>
        <v>0</v>
      </c>
      <c r="MN280" s="327">
        <f t="shared" ref="MN280:MP280" si="3113">SUM(KN280/$DO$20)</f>
        <v>0</v>
      </c>
      <c r="MO280" s="327">
        <f t="shared" si="3113"/>
        <v>0</v>
      </c>
      <c r="MP280" s="327">
        <f t="shared" si="3113"/>
        <v>0</v>
      </c>
      <c r="MQ280" s="327">
        <f>SUM(KQ280/$DO$20)</f>
        <v>0</v>
      </c>
    </row>
    <row r="281" spans="1:355" s="317" customFormat="1" ht="15" hidden="1" customHeight="1" outlineLevel="1" thickTop="1" thickBot="1" x14ac:dyDescent="0.3">
      <c r="A281" s="381"/>
      <c r="B281" s="1913" t="s">
        <v>963</v>
      </c>
      <c r="C281" s="1914"/>
      <c r="D281" s="656"/>
      <c r="E281" s="765"/>
      <c r="F281" s="757"/>
      <c r="G281" s="629"/>
      <c r="H281" s="630"/>
      <c r="I281" s="631"/>
      <c r="J281" s="820"/>
      <c r="K281" s="757"/>
      <c r="L281" s="878" t="s">
        <v>939</v>
      </c>
      <c r="M281" s="813"/>
      <c r="N281" s="814"/>
      <c r="O281" s="1537"/>
      <c r="P281" s="815"/>
      <c r="Q281" s="813"/>
      <c r="R281" s="814"/>
      <c r="S281" s="1537"/>
      <c r="T281" s="815"/>
      <c r="U281" s="813"/>
      <c r="V281" s="814"/>
      <c r="W281" s="1537"/>
      <c r="X281" s="815"/>
      <c r="Y281" s="813"/>
      <c r="Z281" s="814"/>
      <c r="AA281" s="1537"/>
      <c r="AB281" s="815"/>
      <c r="AC281" s="813"/>
      <c r="AD281" s="814"/>
      <c r="AE281" s="1537"/>
      <c r="AF281" s="815"/>
      <c r="AG281" s="813"/>
      <c r="AH281" s="814"/>
      <c r="AI281" s="1537"/>
      <c r="AJ281" s="815"/>
      <c r="AK281" s="813"/>
      <c r="AL281" s="814"/>
      <c r="AM281" s="1537"/>
      <c r="AN281" s="815"/>
      <c r="AO281" s="813"/>
      <c r="AP281" s="814"/>
      <c r="AQ281" s="1537"/>
      <c r="AR281" s="815"/>
      <c r="AS281" s="813"/>
      <c r="AT281" s="814"/>
      <c r="AU281" s="1537"/>
      <c r="AV281" s="815"/>
      <c r="AW281" s="813"/>
      <c r="AX281" s="814"/>
      <c r="AY281" s="1537"/>
      <c r="AZ281" s="815"/>
      <c r="BA281" s="813"/>
      <c r="BB281" s="816"/>
      <c r="BC281" s="757"/>
      <c r="BD281" s="815"/>
      <c r="BE281" s="813"/>
      <c r="BF281" s="757"/>
      <c r="BG281" s="815"/>
      <c r="BH281" s="815"/>
      <c r="BI281" s="815"/>
      <c r="BJ281" s="815"/>
      <c r="BK281" s="816"/>
      <c r="BL281" s="817"/>
      <c r="BM281" s="818"/>
      <c r="BN281" s="816"/>
      <c r="BO281" s="816"/>
      <c r="BP281" s="819"/>
      <c r="BQ281" s="1484"/>
      <c r="BR281" s="734">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692">
        <f t="shared" si="2998"/>
        <v>0</v>
      </c>
      <c r="BT281" s="693">
        <f>AN271</f>
        <v>0</v>
      </c>
      <c r="BU281" s="1146" t="str">
        <f>$BU$21</f>
        <v>GH Diamond Nectar</v>
      </c>
      <c r="BV281" s="1160" t="str">
        <f>$BV$21</f>
        <v>Flavor</v>
      </c>
      <c r="BW281" s="1239">
        <f>BW$21</f>
        <v>0</v>
      </c>
      <c r="BX281" s="1239">
        <f t="shared" ref="BX281:DM281" si="3114">BX$21</f>
        <v>0</v>
      </c>
      <c r="BY281" s="1239">
        <f t="shared" si="3114"/>
        <v>0</v>
      </c>
      <c r="BZ281" s="1240">
        <f t="shared" si="3114"/>
        <v>0.01</v>
      </c>
      <c r="CA281" s="1240">
        <f t="shared" si="3114"/>
        <v>0</v>
      </c>
      <c r="CB281" s="1241">
        <f t="shared" si="3114"/>
        <v>0.01</v>
      </c>
      <c r="CC281" s="1242">
        <f t="shared" si="3114"/>
        <v>0</v>
      </c>
      <c r="CD281" s="1242">
        <f t="shared" si="3114"/>
        <v>0</v>
      </c>
      <c r="CE281" s="1242">
        <f t="shared" si="3114"/>
        <v>0</v>
      </c>
      <c r="CF281" s="1242">
        <f t="shared" si="3114"/>
        <v>0</v>
      </c>
      <c r="CG281" s="1242">
        <f t="shared" si="3114"/>
        <v>0</v>
      </c>
      <c r="CH281" s="1242">
        <f t="shared" si="3114"/>
        <v>0</v>
      </c>
      <c r="CI281" s="1242">
        <f t="shared" si="3114"/>
        <v>0</v>
      </c>
      <c r="CJ281" s="1242">
        <f t="shared" si="3114"/>
        <v>0</v>
      </c>
      <c r="CK281" s="1239">
        <f t="shared" si="3114"/>
        <v>0</v>
      </c>
      <c r="CL281" s="1240">
        <f t="shared" si="3114"/>
        <v>0</v>
      </c>
      <c r="CM281" s="1241">
        <f t="shared" si="3114"/>
        <v>0</v>
      </c>
      <c r="CN281" s="1242">
        <f t="shared" si="3114"/>
        <v>0</v>
      </c>
      <c r="CO281" s="1242">
        <f t="shared" si="3114"/>
        <v>0</v>
      </c>
      <c r="CP281" s="1242">
        <f t="shared" si="3114"/>
        <v>0</v>
      </c>
      <c r="CQ281" s="1242">
        <f t="shared" si="3114"/>
        <v>0</v>
      </c>
      <c r="CR281" s="1243">
        <f t="shared" si="3114"/>
        <v>0</v>
      </c>
      <c r="CS281" s="1243">
        <f t="shared" si="3114"/>
        <v>0</v>
      </c>
      <c r="CT281" s="1243">
        <f t="shared" si="3114"/>
        <v>0</v>
      </c>
      <c r="CU281" s="1243">
        <f t="shared" si="3114"/>
        <v>0</v>
      </c>
      <c r="CV281" s="1243">
        <f t="shared" si="3114"/>
        <v>0</v>
      </c>
      <c r="CW281" s="1243">
        <f t="shared" si="3114"/>
        <v>0</v>
      </c>
      <c r="CX281" s="1243">
        <f t="shared" si="3114"/>
        <v>0</v>
      </c>
      <c r="CY281" s="1243">
        <f t="shared" si="3114"/>
        <v>0</v>
      </c>
      <c r="CZ281" s="1244">
        <f t="shared" si="3114"/>
        <v>0</v>
      </c>
      <c r="DA281" s="1244">
        <f t="shared" si="3114"/>
        <v>5.0000000000000001E-4</v>
      </c>
      <c r="DB281" s="1244">
        <f t="shared" si="3114"/>
        <v>9.0000000000000006E-5</v>
      </c>
      <c r="DC281" s="1244">
        <f t="shared" si="3114"/>
        <v>0</v>
      </c>
      <c r="DD281" s="1244">
        <f t="shared" si="3114"/>
        <v>0</v>
      </c>
      <c r="DE281" s="1244">
        <f t="shared" si="3114"/>
        <v>0</v>
      </c>
      <c r="DF281" s="1244">
        <f t="shared" si="3114"/>
        <v>0</v>
      </c>
      <c r="DG281" s="1244">
        <f t="shared" si="3114"/>
        <v>0</v>
      </c>
      <c r="DH281" s="1244">
        <f t="shared" si="3114"/>
        <v>0</v>
      </c>
      <c r="DI281" s="1244">
        <f t="shared" si="3114"/>
        <v>0</v>
      </c>
      <c r="DJ281" s="1244">
        <f t="shared" si="3114"/>
        <v>0</v>
      </c>
      <c r="DK281" s="1244">
        <f t="shared" si="3114"/>
        <v>0</v>
      </c>
      <c r="DL281" s="1244">
        <f t="shared" si="3114"/>
        <v>0</v>
      </c>
      <c r="DM281" s="1244">
        <f t="shared" si="3114"/>
        <v>0</v>
      </c>
      <c r="DN281" s="933"/>
      <c r="DT281" s="739"/>
      <c r="EM281" s="898"/>
      <c r="EN281" s="898"/>
      <c r="EO281" s="898"/>
      <c r="EP281" s="898"/>
      <c r="EQ281" s="898"/>
      <c r="ER281" s="898"/>
      <c r="ES281" s="898"/>
      <c r="ET281" s="898"/>
      <c r="EU281" s="898"/>
      <c r="EV281" s="898"/>
      <c r="EW281" s="898"/>
      <c r="EX281" s="898"/>
      <c r="EY281" s="898"/>
      <c r="EZ281" s="1348" t="str">
        <f t="shared" si="3000"/>
        <v>GH Diamond Nectar</v>
      </c>
      <c r="FA281" s="1224">
        <f t="shared" si="3001"/>
        <v>0</v>
      </c>
      <c r="FB281" s="1224">
        <f t="shared" si="3002"/>
        <v>0</v>
      </c>
      <c r="FC281" s="1224">
        <f t="shared" si="3003"/>
        <v>0</v>
      </c>
      <c r="FD281" s="544">
        <f t="shared" si="3004"/>
        <v>0</v>
      </c>
      <c r="FE281" s="544">
        <f t="shared" si="3005"/>
        <v>0</v>
      </c>
      <c r="FF281" s="324">
        <f t="shared" si="3006"/>
        <v>0</v>
      </c>
      <c r="FG281" s="549">
        <f t="shared" si="3007"/>
        <v>0</v>
      </c>
      <c r="FH281" s="549">
        <f t="shared" si="3008"/>
        <v>0</v>
      </c>
      <c r="FI281" s="549">
        <f t="shared" si="3009"/>
        <v>0</v>
      </c>
      <c r="FJ281" s="549">
        <f t="shared" si="3010"/>
        <v>0</v>
      </c>
      <c r="FK281" s="549">
        <f t="shared" si="3011"/>
        <v>0</v>
      </c>
      <c r="FL281" s="549">
        <f t="shared" si="3012"/>
        <v>0</v>
      </c>
      <c r="FM281" s="549">
        <f t="shared" si="3013"/>
        <v>0</v>
      </c>
      <c r="FN281" s="549">
        <f t="shared" si="3014"/>
        <v>0</v>
      </c>
      <c r="FO281" s="1203">
        <f t="shared" si="3015"/>
        <v>0</v>
      </c>
      <c r="FP281" s="544">
        <f t="shared" si="3016"/>
        <v>0</v>
      </c>
      <c r="FQ281" s="324">
        <f t="shared" si="3017"/>
        <v>0</v>
      </c>
      <c r="FR281" s="548">
        <f t="shared" si="3018"/>
        <v>0</v>
      </c>
      <c r="FS281" s="548">
        <f t="shared" si="3019"/>
        <v>0</v>
      </c>
      <c r="FT281" s="548">
        <f t="shared" si="3090"/>
        <v>0</v>
      </c>
      <c r="FU281" s="548">
        <f t="shared" si="3020"/>
        <v>0</v>
      </c>
      <c r="FV281" s="928">
        <f t="shared" si="3021"/>
        <v>0</v>
      </c>
      <c r="FW281" s="928">
        <f t="shared" si="3022"/>
        <v>0</v>
      </c>
      <c r="FX281" s="928">
        <f t="shared" si="3023"/>
        <v>0</v>
      </c>
      <c r="FY281" s="928">
        <f t="shared" si="3024"/>
        <v>0</v>
      </c>
      <c r="FZ281" s="928">
        <f t="shared" si="3025"/>
        <v>0</v>
      </c>
      <c r="GA281" s="928">
        <f t="shared" si="3026"/>
        <v>0</v>
      </c>
      <c r="GB281" s="928">
        <f t="shared" si="3027"/>
        <v>0</v>
      </c>
      <c r="GC281" s="928">
        <f t="shared" si="3028"/>
        <v>0</v>
      </c>
      <c r="GD281" s="326">
        <f t="shared" si="3029"/>
        <v>0</v>
      </c>
      <c r="GE281" s="326">
        <f t="shared" si="3030"/>
        <v>0</v>
      </c>
      <c r="GF281" s="326">
        <f t="shared" si="3031"/>
        <v>0</v>
      </c>
      <c r="GG281" s="326">
        <f t="shared" si="3032"/>
        <v>0</v>
      </c>
      <c r="GH281" s="326">
        <f t="shared" si="3033"/>
        <v>0</v>
      </c>
      <c r="GI281" s="326">
        <f t="shared" si="3034"/>
        <v>0</v>
      </c>
      <c r="GJ281" s="326">
        <f t="shared" si="3035"/>
        <v>0</v>
      </c>
      <c r="GK281" s="326">
        <f t="shared" si="3036"/>
        <v>0</v>
      </c>
      <c r="GL281" s="326">
        <f t="shared" si="3037"/>
        <v>0</v>
      </c>
      <c r="GM281" s="326">
        <f t="shared" si="3038"/>
        <v>0</v>
      </c>
      <c r="GN281" s="326">
        <f t="shared" si="3039"/>
        <v>0</v>
      </c>
      <c r="GO281" s="326">
        <f t="shared" si="3040"/>
        <v>0</v>
      </c>
      <c r="GP281" s="326">
        <f t="shared" si="3041"/>
        <v>0</v>
      </c>
      <c r="GQ281" s="326">
        <f t="shared" si="3042"/>
        <v>0</v>
      </c>
      <c r="GR281" s="899"/>
      <c r="GS281" s="899"/>
      <c r="GT281" s="899"/>
      <c r="GU281" s="899"/>
      <c r="GV281" s="899"/>
      <c r="GW281" s="899"/>
      <c r="GX281" s="899"/>
      <c r="GY281" s="899"/>
      <c r="GZ281" s="1374"/>
      <c r="HA281" s="1225">
        <f t="shared" si="3043"/>
        <v>0</v>
      </c>
      <c r="HB281" s="1225">
        <f t="shared" si="3044"/>
        <v>0</v>
      </c>
      <c r="HC281" s="1225">
        <f t="shared" si="3045"/>
        <v>0</v>
      </c>
      <c r="HD281" s="542">
        <f t="shared" si="3046"/>
        <v>0</v>
      </c>
      <c r="HE281" s="542">
        <f t="shared" si="3047"/>
        <v>0</v>
      </c>
      <c r="HF281" s="321">
        <f t="shared" si="3048"/>
        <v>0</v>
      </c>
      <c r="HG281" s="547">
        <f t="shared" si="3049"/>
        <v>0</v>
      </c>
      <c r="HH281" s="547">
        <f t="shared" si="3050"/>
        <v>0</v>
      </c>
      <c r="HI281" s="547">
        <f t="shared" si="3051"/>
        <v>0</v>
      </c>
      <c r="HJ281" s="547">
        <f t="shared" si="3052"/>
        <v>0</v>
      </c>
      <c r="HK281" s="547">
        <f t="shared" si="3053"/>
        <v>0</v>
      </c>
      <c r="HL281" s="547">
        <f t="shared" si="3054"/>
        <v>0</v>
      </c>
      <c r="HM281" s="547">
        <f t="shared" si="3055"/>
        <v>0</v>
      </c>
      <c r="HN281" s="547">
        <f t="shared" si="3056"/>
        <v>0</v>
      </c>
      <c r="HO281" s="1225">
        <f t="shared" si="3057"/>
        <v>0</v>
      </c>
      <c r="HP281" s="542">
        <f t="shared" si="3058"/>
        <v>0</v>
      </c>
      <c r="HQ281" s="321">
        <f t="shared" si="3059"/>
        <v>0</v>
      </c>
      <c r="HR281" s="547">
        <f t="shared" si="3060"/>
        <v>0</v>
      </c>
      <c r="HS281" s="547">
        <f t="shared" si="3061"/>
        <v>0</v>
      </c>
      <c r="HT281" s="547">
        <f t="shared" si="3062"/>
        <v>0</v>
      </c>
      <c r="HU281" s="547">
        <f t="shared" si="3063"/>
        <v>0</v>
      </c>
      <c r="HV281" s="931">
        <f t="shared" si="3064"/>
        <v>0</v>
      </c>
      <c r="HW281" s="931">
        <f t="shared" si="3065"/>
        <v>0</v>
      </c>
      <c r="HX281" s="931">
        <f t="shared" si="3066"/>
        <v>0</v>
      </c>
      <c r="HY281" s="931">
        <f t="shared" si="3067"/>
        <v>0</v>
      </c>
      <c r="HZ281" s="931">
        <f t="shared" si="3068"/>
        <v>0</v>
      </c>
      <c r="IA281" s="931">
        <f t="shared" si="3069"/>
        <v>0</v>
      </c>
      <c r="IB281" s="931">
        <f t="shared" si="3070"/>
        <v>0</v>
      </c>
      <c r="IC281" s="931">
        <f t="shared" si="3071"/>
        <v>0</v>
      </c>
      <c r="ID281" s="1226">
        <f t="shared" si="3072"/>
        <v>0</v>
      </c>
      <c r="IE281" s="1226">
        <f t="shared" si="3073"/>
        <v>0</v>
      </c>
      <c r="IF281" s="1226">
        <f t="shared" si="3074"/>
        <v>0</v>
      </c>
      <c r="IG281" s="1226">
        <f t="shared" si="3075"/>
        <v>0</v>
      </c>
      <c r="IH281" s="1226">
        <f t="shared" si="3076"/>
        <v>0</v>
      </c>
      <c r="II281" s="1226">
        <f t="shared" si="3077"/>
        <v>0</v>
      </c>
      <c r="IJ281" s="1226">
        <f t="shared" si="3078"/>
        <v>0</v>
      </c>
      <c r="IK281" s="1226">
        <f t="shared" si="3079"/>
        <v>0</v>
      </c>
      <c r="IL281" s="1226">
        <f t="shared" si="3080"/>
        <v>0</v>
      </c>
      <c r="IM281" s="1226">
        <f t="shared" si="3081"/>
        <v>0</v>
      </c>
      <c r="IN281" s="1226">
        <f t="shared" si="3082"/>
        <v>0</v>
      </c>
      <c r="IO281" s="1226">
        <f t="shared" si="3083"/>
        <v>0</v>
      </c>
      <c r="IP281" s="1226">
        <f t="shared" si="3084"/>
        <v>0</v>
      </c>
      <c r="IQ281" s="1226">
        <f t="shared" si="3085"/>
        <v>0</v>
      </c>
      <c r="IR281" s="902"/>
      <c r="IS281" s="902"/>
      <c r="IT281" s="902"/>
      <c r="IU281" s="902"/>
      <c r="IV281" s="902"/>
      <c r="IW281" s="902"/>
      <c r="IX281" s="902"/>
      <c r="IY281" s="902"/>
      <c r="IZ281" s="1365"/>
      <c r="JA281" s="1231">
        <f t="shared" ref="JA281:KQ281" si="3115">SUM(BW281*$DP$21)</f>
        <v>0</v>
      </c>
      <c r="JB281" s="1231">
        <f t="shared" si="3115"/>
        <v>0</v>
      </c>
      <c r="JC281" s="1231">
        <f t="shared" si="3115"/>
        <v>0</v>
      </c>
      <c r="JD281" s="942">
        <f t="shared" si="3115"/>
        <v>38</v>
      </c>
      <c r="JE281" s="942">
        <f t="shared" si="3115"/>
        <v>0</v>
      </c>
      <c r="JF281" s="943">
        <f t="shared" si="3115"/>
        <v>38</v>
      </c>
      <c r="JG281" s="944">
        <f t="shared" si="3115"/>
        <v>0</v>
      </c>
      <c r="JH281" s="944">
        <f t="shared" si="3115"/>
        <v>0</v>
      </c>
      <c r="JI281" s="944">
        <f t="shared" si="3115"/>
        <v>0</v>
      </c>
      <c r="JJ281" s="944">
        <f t="shared" si="3115"/>
        <v>0</v>
      </c>
      <c r="JK281" s="944">
        <f t="shared" si="3115"/>
        <v>0</v>
      </c>
      <c r="JL281" s="944">
        <f t="shared" si="3115"/>
        <v>0</v>
      </c>
      <c r="JM281" s="944">
        <f t="shared" si="3115"/>
        <v>0</v>
      </c>
      <c r="JN281" s="944">
        <f t="shared" si="3115"/>
        <v>0</v>
      </c>
      <c r="JO281" s="1231">
        <f t="shared" si="3115"/>
        <v>0</v>
      </c>
      <c r="JP281" s="942">
        <f t="shared" si="3115"/>
        <v>0</v>
      </c>
      <c r="JQ281" s="943">
        <f t="shared" si="3115"/>
        <v>0</v>
      </c>
      <c r="JR281" s="944">
        <f t="shared" si="3115"/>
        <v>0</v>
      </c>
      <c r="JS281" s="944">
        <f t="shared" si="3115"/>
        <v>0</v>
      </c>
      <c r="JT281" s="944">
        <f t="shared" si="3115"/>
        <v>0</v>
      </c>
      <c r="JU281" s="944">
        <f t="shared" si="3115"/>
        <v>0</v>
      </c>
      <c r="JV281" s="945">
        <f t="shared" si="3115"/>
        <v>0</v>
      </c>
      <c r="JW281" s="945">
        <f t="shared" si="3115"/>
        <v>0</v>
      </c>
      <c r="JX281" s="945">
        <f t="shared" si="3115"/>
        <v>0</v>
      </c>
      <c r="JY281" s="945">
        <f t="shared" si="3115"/>
        <v>0</v>
      </c>
      <c r="JZ281" s="945">
        <f t="shared" si="3115"/>
        <v>0</v>
      </c>
      <c r="KA281" s="945">
        <f t="shared" si="3115"/>
        <v>0</v>
      </c>
      <c r="KB281" s="945">
        <f t="shared" si="3115"/>
        <v>0</v>
      </c>
      <c r="KC281" s="945">
        <f t="shared" si="3115"/>
        <v>0</v>
      </c>
      <c r="KD281" s="946">
        <f t="shared" si="3115"/>
        <v>0</v>
      </c>
      <c r="KE281" s="946">
        <f t="shared" si="3115"/>
        <v>1.9000000000000001</v>
      </c>
      <c r="KF281" s="946">
        <f t="shared" si="3115"/>
        <v>0.34200000000000003</v>
      </c>
      <c r="KG281" s="946">
        <f t="shared" si="3115"/>
        <v>0</v>
      </c>
      <c r="KH281" s="946">
        <f t="shared" si="3115"/>
        <v>0</v>
      </c>
      <c r="KI281" s="946">
        <f t="shared" si="3115"/>
        <v>0</v>
      </c>
      <c r="KJ281" s="946">
        <f t="shared" si="3115"/>
        <v>0</v>
      </c>
      <c r="KK281" s="946">
        <f t="shared" si="3115"/>
        <v>0</v>
      </c>
      <c r="KL281" s="946">
        <f t="shared" si="3115"/>
        <v>0</v>
      </c>
      <c r="KM281" s="946">
        <f t="shared" si="3115"/>
        <v>0</v>
      </c>
      <c r="KN281" s="946">
        <f t="shared" si="3115"/>
        <v>0</v>
      </c>
      <c r="KO281" s="946">
        <f t="shared" si="3115"/>
        <v>0</v>
      </c>
      <c r="KP281" s="946">
        <f t="shared" si="3115"/>
        <v>0</v>
      </c>
      <c r="KQ281" s="946">
        <f t="shared" si="3115"/>
        <v>0</v>
      </c>
      <c r="KR281" s="898"/>
      <c r="KS281" s="898"/>
      <c r="KT281" s="898"/>
      <c r="KU281" s="898"/>
      <c r="KV281" s="898"/>
      <c r="KW281" s="898"/>
      <c r="KX281" s="898"/>
      <c r="KY281" s="898"/>
      <c r="KZ281" s="1363"/>
      <c r="LA281" s="1217">
        <f t="shared" ref="LA281:MM281" si="3116">SUM(JA281/$DO$21)</f>
        <v>0</v>
      </c>
      <c r="LB281" s="1217">
        <f t="shared" si="3116"/>
        <v>0</v>
      </c>
      <c r="LC281" s="1217">
        <f t="shared" si="3116"/>
        <v>0</v>
      </c>
      <c r="LD281" s="545">
        <f t="shared" si="3116"/>
        <v>10.039630118890356</v>
      </c>
      <c r="LE281" s="545">
        <f t="shared" si="3116"/>
        <v>0</v>
      </c>
      <c r="LF281" s="329">
        <f t="shared" si="3116"/>
        <v>10.039630118890356</v>
      </c>
      <c r="LG281" s="550">
        <f t="shared" si="3116"/>
        <v>0</v>
      </c>
      <c r="LH281" s="550">
        <f t="shared" si="3116"/>
        <v>0</v>
      </c>
      <c r="LI281" s="550">
        <f t="shared" si="3116"/>
        <v>0</v>
      </c>
      <c r="LJ281" s="550">
        <f t="shared" si="3116"/>
        <v>0</v>
      </c>
      <c r="LK281" s="550">
        <f t="shared" si="3116"/>
        <v>0</v>
      </c>
      <c r="LL281" s="550">
        <f t="shared" si="3116"/>
        <v>0</v>
      </c>
      <c r="LM281" s="550">
        <f t="shared" si="3116"/>
        <v>0</v>
      </c>
      <c r="LN281" s="550">
        <f t="shared" si="3116"/>
        <v>0</v>
      </c>
      <c r="LO281" s="1217">
        <f t="shared" si="3116"/>
        <v>0</v>
      </c>
      <c r="LP281" s="1217">
        <f t="shared" si="3116"/>
        <v>0</v>
      </c>
      <c r="LQ281" s="1217">
        <f t="shared" si="3116"/>
        <v>0</v>
      </c>
      <c r="LR281" s="550">
        <f t="shared" si="3116"/>
        <v>0</v>
      </c>
      <c r="LS281" s="550">
        <f t="shared" si="3116"/>
        <v>0</v>
      </c>
      <c r="LT281" s="550">
        <f t="shared" si="3116"/>
        <v>0</v>
      </c>
      <c r="LU281" s="550">
        <f t="shared" si="3116"/>
        <v>0</v>
      </c>
      <c r="LV281" s="932">
        <f t="shared" si="3116"/>
        <v>0</v>
      </c>
      <c r="LW281" s="932">
        <f t="shared" si="3116"/>
        <v>0</v>
      </c>
      <c r="LX281" s="932">
        <f t="shared" si="3116"/>
        <v>0</v>
      </c>
      <c r="LY281" s="932">
        <f t="shared" si="3116"/>
        <v>0</v>
      </c>
      <c r="LZ281" s="932">
        <f t="shared" si="3116"/>
        <v>0</v>
      </c>
      <c r="MA281" s="932">
        <f t="shared" si="3116"/>
        <v>0</v>
      </c>
      <c r="MB281" s="932">
        <f t="shared" si="3116"/>
        <v>0</v>
      </c>
      <c r="MC281" s="932">
        <f t="shared" si="3116"/>
        <v>0</v>
      </c>
      <c r="MD281" s="932">
        <f t="shared" si="3116"/>
        <v>0</v>
      </c>
      <c r="ME281" s="327">
        <f t="shared" si="3116"/>
        <v>0.50198150594451785</v>
      </c>
      <c r="MF281" s="327">
        <f t="shared" si="3116"/>
        <v>9.0356671070013217E-2</v>
      </c>
      <c r="MG281" s="327">
        <f t="shared" si="3116"/>
        <v>0</v>
      </c>
      <c r="MH281" s="327">
        <f t="shared" si="3116"/>
        <v>0</v>
      </c>
      <c r="MI281" s="327">
        <f t="shared" si="3116"/>
        <v>0</v>
      </c>
      <c r="MJ281" s="327">
        <f t="shared" si="3116"/>
        <v>0</v>
      </c>
      <c r="MK281" s="327">
        <f t="shared" si="3116"/>
        <v>0</v>
      </c>
      <c r="ML281" s="327">
        <f t="shared" si="3116"/>
        <v>0</v>
      </c>
      <c r="MM281" s="327">
        <f t="shared" si="3116"/>
        <v>0</v>
      </c>
      <c r="MN281" s="327">
        <f t="shared" ref="MN281:MP281" si="3117">SUM(KN281/$DO$21)</f>
        <v>0</v>
      </c>
      <c r="MO281" s="327">
        <f t="shared" si="3117"/>
        <v>0</v>
      </c>
      <c r="MP281" s="327">
        <f t="shared" si="3117"/>
        <v>0</v>
      </c>
      <c r="MQ281" s="327">
        <f>SUM(KQ281/$DO$21)</f>
        <v>0</v>
      </c>
    </row>
    <row r="282" spans="1:355" s="317" customFormat="1" ht="15" hidden="1" customHeight="1" outlineLevel="1" thickTop="1" thickBot="1" x14ac:dyDescent="0.3">
      <c r="A282" s="381"/>
      <c r="B282" s="1915" t="s">
        <v>964</v>
      </c>
      <c r="C282" s="1916"/>
      <c r="D282" s="655"/>
      <c r="E282" s="766"/>
      <c r="F282" s="757"/>
      <c r="G282" s="632"/>
      <c r="H282" s="633"/>
      <c r="I282" s="634"/>
      <c r="J282" s="820"/>
      <c r="K282" s="757"/>
      <c r="L282" s="878" t="s">
        <v>938</v>
      </c>
      <c r="M282" s="813"/>
      <c r="N282" s="814"/>
      <c r="O282" s="1537"/>
      <c r="P282" s="815"/>
      <c r="Q282" s="813"/>
      <c r="R282" s="814"/>
      <c r="S282" s="1537"/>
      <c r="T282" s="815"/>
      <c r="U282" s="813"/>
      <c r="V282" s="814"/>
      <c r="W282" s="1537"/>
      <c r="X282" s="815"/>
      <c r="Y282" s="813"/>
      <c r="Z282" s="814"/>
      <c r="AA282" s="1537"/>
      <c r="AB282" s="815"/>
      <c r="AC282" s="813"/>
      <c r="AD282" s="814"/>
      <c r="AE282" s="1537"/>
      <c r="AF282" s="815"/>
      <c r="AG282" s="813"/>
      <c r="AH282" s="814"/>
      <c r="AI282" s="1537"/>
      <c r="AJ282" s="815"/>
      <c r="AK282" s="813"/>
      <c r="AL282" s="814"/>
      <c r="AM282" s="1537"/>
      <c r="AN282" s="815"/>
      <c r="AO282" s="813"/>
      <c r="AP282" s="814"/>
      <c r="AQ282" s="1537"/>
      <c r="AR282" s="815"/>
      <c r="AS282" s="813"/>
      <c r="AT282" s="814"/>
      <c r="AU282" s="1537"/>
      <c r="AV282" s="815"/>
      <c r="AW282" s="813"/>
      <c r="AX282" s="814"/>
      <c r="AY282" s="1537"/>
      <c r="AZ282" s="815"/>
      <c r="BA282" s="813"/>
      <c r="BB282" s="816"/>
      <c r="BC282" s="757"/>
      <c r="BD282" s="815"/>
      <c r="BE282" s="813"/>
      <c r="BF282" s="757"/>
      <c r="BG282" s="815"/>
      <c r="BH282" s="815"/>
      <c r="BI282" s="815"/>
      <c r="BJ282" s="815"/>
      <c r="BK282" s="816"/>
      <c r="BL282" s="816"/>
      <c r="BM282" s="818"/>
      <c r="BN282" s="816"/>
      <c r="BO282" s="816"/>
      <c r="BP282" s="819"/>
      <c r="BQ282" s="1484"/>
      <c r="BR282" s="734">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692">
        <f t="shared" si="2998"/>
        <v>0</v>
      </c>
      <c r="BT282" s="693">
        <f>AR271</f>
        <v>0</v>
      </c>
      <c r="BU282" s="1146">
        <f>$BU$22</f>
        <v>0</v>
      </c>
      <c r="BV282" s="694">
        <f>$BV$22</f>
        <v>0</v>
      </c>
      <c r="BW282" s="1239">
        <f>BW$22</f>
        <v>0</v>
      </c>
      <c r="BX282" s="1239">
        <f t="shared" ref="BX282:DM282" si="3118">BX$22</f>
        <v>0</v>
      </c>
      <c r="BY282" s="1239">
        <f t="shared" si="3118"/>
        <v>0</v>
      </c>
      <c r="BZ282" s="1240">
        <f t="shared" si="3118"/>
        <v>0</v>
      </c>
      <c r="CA282" s="1240">
        <f t="shared" si="3118"/>
        <v>0</v>
      </c>
      <c r="CB282" s="1241">
        <f t="shared" si="3118"/>
        <v>0</v>
      </c>
      <c r="CC282" s="1242">
        <f t="shared" si="3118"/>
        <v>0</v>
      </c>
      <c r="CD282" s="1242">
        <f t="shared" si="3118"/>
        <v>0</v>
      </c>
      <c r="CE282" s="1242">
        <f t="shared" si="3118"/>
        <v>0</v>
      </c>
      <c r="CF282" s="1242">
        <f t="shared" si="3118"/>
        <v>0</v>
      </c>
      <c r="CG282" s="1242">
        <f t="shared" si="3118"/>
        <v>0</v>
      </c>
      <c r="CH282" s="1242">
        <f t="shared" si="3118"/>
        <v>0</v>
      </c>
      <c r="CI282" s="1242">
        <f t="shared" si="3118"/>
        <v>0</v>
      </c>
      <c r="CJ282" s="1242">
        <f t="shared" si="3118"/>
        <v>0</v>
      </c>
      <c r="CK282" s="1239">
        <f t="shared" si="3118"/>
        <v>0</v>
      </c>
      <c r="CL282" s="1240">
        <f t="shared" si="3118"/>
        <v>0</v>
      </c>
      <c r="CM282" s="1241">
        <f t="shared" si="3118"/>
        <v>0</v>
      </c>
      <c r="CN282" s="1242">
        <f t="shared" si="3118"/>
        <v>0</v>
      </c>
      <c r="CO282" s="1242">
        <f t="shared" si="3118"/>
        <v>0</v>
      </c>
      <c r="CP282" s="1242">
        <f t="shared" si="3118"/>
        <v>0</v>
      </c>
      <c r="CQ282" s="1242">
        <f t="shared" si="3118"/>
        <v>0</v>
      </c>
      <c r="CR282" s="1243">
        <f t="shared" si="3118"/>
        <v>0</v>
      </c>
      <c r="CS282" s="1243">
        <f t="shared" si="3118"/>
        <v>0</v>
      </c>
      <c r="CT282" s="1243">
        <f t="shared" si="3118"/>
        <v>0</v>
      </c>
      <c r="CU282" s="1243">
        <f t="shared" si="3118"/>
        <v>0</v>
      </c>
      <c r="CV282" s="1243">
        <f t="shared" si="3118"/>
        <v>0</v>
      </c>
      <c r="CW282" s="1243">
        <f t="shared" si="3118"/>
        <v>0</v>
      </c>
      <c r="CX282" s="1243">
        <f t="shared" si="3118"/>
        <v>0</v>
      </c>
      <c r="CY282" s="1243">
        <f t="shared" si="3118"/>
        <v>0</v>
      </c>
      <c r="CZ282" s="1244">
        <f t="shared" si="3118"/>
        <v>0</v>
      </c>
      <c r="DA282" s="1244">
        <f t="shared" si="3118"/>
        <v>0</v>
      </c>
      <c r="DB282" s="1244">
        <f t="shared" si="3118"/>
        <v>0</v>
      </c>
      <c r="DC282" s="1244">
        <f t="shared" si="3118"/>
        <v>0</v>
      </c>
      <c r="DD282" s="1244">
        <f t="shared" si="3118"/>
        <v>0</v>
      </c>
      <c r="DE282" s="1244">
        <f t="shared" si="3118"/>
        <v>0</v>
      </c>
      <c r="DF282" s="1244">
        <f t="shared" si="3118"/>
        <v>0</v>
      </c>
      <c r="DG282" s="1244">
        <f t="shared" si="3118"/>
        <v>0</v>
      </c>
      <c r="DH282" s="1244">
        <f t="shared" si="3118"/>
        <v>0</v>
      </c>
      <c r="DI282" s="1244">
        <f t="shared" si="3118"/>
        <v>0</v>
      </c>
      <c r="DJ282" s="1244">
        <f t="shared" si="3118"/>
        <v>0</v>
      </c>
      <c r="DK282" s="1244">
        <f t="shared" si="3118"/>
        <v>0</v>
      </c>
      <c r="DL282" s="1244">
        <f t="shared" si="3118"/>
        <v>0</v>
      </c>
      <c r="DM282" s="1244">
        <f t="shared" si="3118"/>
        <v>0</v>
      </c>
      <c r="DN282" s="933"/>
      <c r="DT282" s="739"/>
      <c r="EM282" s="898"/>
      <c r="EN282" s="898"/>
      <c r="EO282" s="898"/>
      <c r="EP282" s="898"/>
      <c r="EQ282" s="898"/>
      <c r="ER282" s="898"/>
      <c r="ES282" s="898"/>
      <c r="ET282" s="898"/>
      <c r="EU282" s="898"/>
      <c r="EV282" s="898"/>
      <c r="EW282" s="898"/>
      <c r="EX282" s="898"/>
      <c r="EY282" s="898"/>
      <c r="EZ282" s="1348">
        <f t="shared" si="3000"/>
        <v>0</v>
      </c>
      <c r="FA282" s="1224">
        <f t="shared" si="3001"/>
        <v>0</v>
      </c>
      <c r="FB282" s="1224">
        <f t="shared" si="3002"/>
        <v>0</v>
      </c>
      <c r="FC282" s="1224">
        <f t="shared" si="3003"/>
        <v>0</v>
      </c>
      <c r="FD282" s="544">
        <f t="shared" si="3004"/>
        <v>0</v>
      </c>
      <c r="FE282" s="544">
        <f t="shared" si="3005"/>
        <v>0</v>
      </c>
      <c r="FF282" s="324">
        <f t="shared" si="3006"/>
        <v>0</v>
      </c>
      <c r="FG282" s="549">
        <f t="shared" si="3007"/>
        <v>0</v>
      </c>
      <c r="FH282" s="549">
        <f t="shared" si="3008"/>
        <v>0</v>
      </c>
      <c r="FI282" s="549">
        <f t="shared" si="3009"/>
        <v>0</v>
      </c>
      <c r="FJ282" s="549">
        <f t="shared" si="3010"/>
        <v>0</v>
      </c>
      <c r="FK282" s="549">
        <f t="shared" si="3011"/>
        <v>0</v>
      </c>
      <c r="FL282" s="549">
        <f t="shared" si="3012"/>
        <v>0</v>
      </c>
      <c r="FM282" s="549">
        <f t="shared" si="3013"/>
        <v>0</v>
      </c>
      <c r="FN282" s="549">
        <f t="shared" si="3014"/>
        <v>0</v>
      </c>
      <c r="FO282" s="1203">
        <f t="shared" si="3015"/>
        <v>0</v>
      </c>
      <c r="FP282" s="544">
        <f t="shared" si="3016"/>
        <v>0</v>
      </c>
      <c r="FQ282" s="324">
        <f t="shared" si="3017"/>
        <v>0</v>
      </c>
      <c r="FR282" s="548">
        <f t="shared" si="3018"/>
        <v>0</v>
      </c>
      <c r="FS282" s="548">
        <f t="shared" si="3019"/>
        <v>0</v>
      </c>
      <c r="FT282" s="548">
        <f t="shared" si="3090"/>
        <v>0</v>
      </c>
      <c r="FU282" s="548">
        <f t="shared" si="3020"/>
        <v>0</v>
      </c>
      <c r="FV282" s="928">
        <f t="shared" si="3021"/>
        <v>0</v>
      </c>
      <c r="FW282" s="928">
        <f t="shared" si="3022"/>
        <v>0</v>
      </c>
      <c r="FX282" s="928">
        <f t="shared" si="3023"/>
        <v>0</v>
      </c>
      <c r="FY282" s="928">
        <f t="shared" si="3024"/>
        <v>0</v>
      </c>
      <c r="FZ282" s="928">
        <f t="shared" si="3025"/>
        <v>0</v>
      </c>
      <c r="GA282" s="928">
        <f t="shared" si="3026"/>
        <v>0</v>
      </c>
      <c r="GB282" s="928">
        <f t="shared" si="3027"/>
        <v>0</v>
      </c>
      <c r="GC282" s="928">
        <f t="shared" si="3028"/>
        <v>0</v>
      </c>
      <c r="GD282" s="326">
        <f t="shared" si="3029"/>
        <v>0</v>
      </c>
      <c r="GE282" s="326">
        <f t="shared" si="3030"/>
        <v>0</v>
      </c>
      <c r="GF282" s="326">
        <f t="shared" si="3031"/>
        <v>0</v>
      </c>
      <c r="GG282" s="326">
        <f t="shared" si="3032"/>
        <v>0</v>
      </c>
      <c r="GH282" s="326">
        <f t="shared" si="3033"/>
        <v>0</v>
      </c>
      <c r="GI282" s="326">
        <f t="shared" si="3034"/>
        <v>0</v>
      </c>
      <c r="GJ282" s="326">
        <f t="shared" si="3035"/>
        <v>0</v>
      </c>
      <c r="GK282" s="326">
        <f t="shared" si="3036"/>
        <v>0</v>
      </c>
      <c r="GL282" s="326">
        <f t="shared" si="3037"/>
        <v>0</v>
      </c>
      <c r="GM282" s="326">
        <f t="shared" si="3038"/>
        <v>0</v>
      </c>
      <c r="GN282" s="326">
        <f t="shared" si="3039"/>
        <v>0</v>
      </c>
      <c r="GO282" s="326">
        <f t="shared" si="3040"/>
        <v>0</v>
      </c>
      <c r="GP282" s="326">
        <f t="shared" si="3041"/>
        <v>0</v>
      </c>
      <c r="GQ282" s="326">
        <f t="shared" si="3042"/>
        <v>0</v>
      </c>
      <c r="GR282" s="898"/>
      <c r="GS282" s="898"/>
      <c r="GT282" s="898"/>
      <c r="GU282" s="898"/>
      <c r="GV282" s="898"/>
      <c r="GW282" s="898"/>
      <c r="GX282" s="898"/>
      <c r="GY282" s="898"/>
      <c r="GZ282" s="1375"/>
      <c r="HA282" s="1225">
        <f t="shared" si="3043"/>
        <v>0</v>
      </c>
      <c r="HB282" s="1225">
        <f t="shared" si="3044"/>
        <v>0</v>
      </c>
      <c r="HC282" s="1225">
        <f t="shared" si="3045"/>
        <v>0</v>
      </c>
      <c r="HD282" s="542">
        <f t="shared" si="3046"/>
        <v>0</v>
      </c>
      <c r="HE282" s="542">
        <f t="shared" si="3047"/>
        <v>0</v>
      </c>
      <c r="HF282" s="321">
        <f t="shared" si="3048"/>
        <v>0</v>
      </c>
      <c r="HG282" s="547">
        <f t="shared" si="3049"/>
        <v>0</v>
      </c>
      <c r="HH282" s="547">
        <f t="shared" si="3050"/>
        <v>0</v>
      </c>
      <c r="HI282" s="547">
        <f t="shared" si="3051"/>
        <v>0</v>
      </c>
      <c r="HJ282" s="547">
        <f t="shared" si="3052"/>
        <v>0</v>
      </c>
      <c r="HK282" s="547">
        <f t="shared" si="3053"/>
        <v>0</v>
      </c>
      <c r="HL282" s="547">
        <f t="shared" si="3054"/>
        <v>0</v>
      </c>
      <c r="HM282" s="547">
        <f t="shared" si="3055"/>
        <v>0</v>
      </c>
      <c r="HN282" s="547">
        <f t="shared" si="3056"/>
        <v>0</v>
      </c>
      <c r="HO282" s="1225">
        <f t="shared" si="3057"/>
        <v>0</v>
      </c>
      <c r="HP282" s="542">
        <f t="shared" si="3058"/>
        <v>0</v>
      </c>
      <c r="HQ282" s="321">
        <f t="shared" si="3059"/>
        <v>0</v>
      </c>
      <c r="HR282" s="547">
        <f t="shared" si="3060"/>
        <v>0</v>
      </c>
      <c r="HS282" s="547">
        <f t="shared" si="3061"/>
        <v>0</v>
      </c>
      <c r="HT282" s="547">
        <f t="shared" si="3062"/>
        <v>0</v>
      </c>
      <c r="HU282" s="547">
        <f t="shared" si="3063"/>
        <v>0</v>
      </c>
      <c r="HV282" s="931">
        <f t="shared" si="3064"/>
        <v>0</v>
      </c>
      <c r="HW282" s="931">
        <f t="shared" si="3065"/>
        <v>0</v>
      </c>
      <c r="HX282" s="931">
        <f t="shared" si="3066"/>
        <v>0</v>
      </c>
      <c r="HY282" s="931">
        <f t="shared" si="3067"/>
        <v>0</v>
      </c>
      <c r="HZ282" s="931">
        <f t="shared" si="3068"/>
        <v>0</v>
      </c>
      <c r="IA282" s="931">
        <f t="shared" si="3069"/>
        <v>0</v>
      </c>
      <c r="IB282" s="931">
        <f t="shared" si="3070"/>
        <v>0</v>
      </c>
      <c r="IC282" s="931">
        <f t="shared" si="3071"/>
        <v>0</v>
      </c>
      <c r="ID282" s="1226">
        <f t="shared" si="3072"/>
        <v>0</v>
      </c>
      <c r="IE282" s="1226">
        <f t="shared" si="3073"/>
        <v>0</v>
      </c>
      <c r="IF282" s="1226">
        <f t="shared" si="3074"/>
        <v>0</v>
      </c>
      <c r="IG282" s="1226">
        <f t="shared" si="3075"/>
        <v>0</v>
      </c>
      <c r="IH282" s="1226">
        <f t="shared" si="3076"/>
        <v>0</v>
      </c>
      <c r="II282" s="1226">
        <f t="shared" si="3077"/>
        <v>0</v>
      </c>
      <c r="IJ282" s="1226">
        <f t="shared" si="3078"/>
        <v>0</v>
      </c>
      <c r="IK282" s="1226">
        <f t="shared" si="3079"/>
        <v>0</v>
      </c>
      <c r="IL282" s="1226">
        <f t="shared" si="3080"/>
        <v>0</v>
      </c>
      <c r="IM282" s="1226">
        <f t="shared" si="3081"/>
        <v>0</v>
      </c>
      <c r="IN282" s="1226">
        <f t="shared" si="3082"/>
        <v>0</v>
      </c>
      <c r="IO282" s="1226">
        <f t="shared" si="3083"/>
        <v>0</v>
      </c>
      <c r="IP282" s="1226">
        <f t="shared" si="3084"/>
        <v>0</v>
      </c>
      <c r="IQ282" s="1226">
        <f t="shared" si="3085"/>
        <v>0</v>
      </c>
      <c r="IR282" s="902"/>
      <c r="IS282" s="902"/>
      <c r="IT282" s="902"/>
      <c r="IU282" s="902"/>
      <c r="IV282" s="902"/>
      <c r="IW282" s="902"/>
      <c r="IX282" s="902"/>
      <c r="IY282" s="902"/>
      <c r="IZ282" s="1365"/>
      <c r="JA282" s="1231">
        <f t="shared" ref="JA282:KQ282" si="3119">SUM(BW282*$DP$22)</f>
        <v>0</v>
      </c>
      <c r="JB282" s="1231">
        <f t="shared" si="3119"/>
        <v>0</v>
      </c>
      <c r="JC282" s="1231">
        <f t="shared" si="3119"/>
        <v>0</v>
      </c>
      <c r="JD282" s="942">
        <f t="shared" si="3119"/>
        <v>0</v>
      </c>
      <c r="JE282" s="942">
        <f t="shared" si="3119"/>
        <v>0</v>
      </c>
      <c r="JF282" s="943">
        <f t="shared" si="3119"/>
        <v>0</v>
      </c>
      <c r="JG282" s="944">
        <f t="shared" si="3119"/>
        <v>0</v>
      </c>
      <c r="JH282" s="944">
        <f t="shared" si="3119"/>
        <v>0</v>
      </c>
      <c r="JI282" s="944">
        <f t="shared" si="3119"/>
        <v>0</v>
      </c>
      <c r="JJ282" s="944">
        <f t="shared" si="3119"/>
        <v>0</v>
      </c>
      <c r="JK282" s="944">
        <f t="shared" si="3119"/>
        <v>0</v>
      </c>
      <c r="JL282" s="944">
        <f t="shared" si="3119"/>
        <v>0</v>
      </c>
      <c r="JM282" s="944">
        <f t="shared" si="3119"/>
        <v>0</v>
      </c>
      <c r="JN282" s="944">
        <f t="shared" si="3119"/>
        <v>0</v>
      </c>
      <c r="JO282" s="1231">
        <f t="shared" si="3119"/>
        <v>0</v>
      </c>
      <c r="JP282" s="942">
        <f t="shared" si="3119"/>
        <v>0</v>
      </c>
      <c r="JQ282" s="943">
        <f t="shared" si="3119"/>
        <v>0</v>
      </c>
      <c r="JR282" s="944">
        <f t="shared" si="3119"/>
        <v>0</v>
      </c>
      <c r="JS282" s="944">
        <f t="shared" si="3119"/>
        <v>0</v>
      </c>
      <c r="JT282" s="944">
        <f t="shared" si="3119"/>
        <v>0</v>
      </c>
      <c r="JU282" s="944">
        <f t="shared" si="3119"/>
        <v>0</v>
      </c>
      <c r="JV282" s="945">
        <f t="shared" si="3119"/>
        <v>0</v>
      </c>
      <c r="JW282" s="945">
        <f t="shared" si="3119"/>
        <v>0</v>
      </c>
      <c r="JX282" s="945">
        <f t="shared" si="3119"/>
        <v>0</v>
      </c>
      <c r="JY282" s="945">
        <f t="shared" si="3119"/>
        <v>0</v>
      </c>
      <c r="JZ282" s="945">
        <f t="shared" si="3119"/>
        <v>0</v>
      </c>
      <c r="KA282" s="945">
        <f t="shared" si="3119"/>
        <v>0</v>
      </c>
      <c r="KB282" s="945">
        <f t="shared" si="3119"/>
        <v>0</v>
      </c>
      <c r="KC282" s="945">
        <f t="shared" si="3119"/>
        <v>0</v>
      </c>
      <c r="KD282" s="946">
        <f t="shared" si="3119"/>
        <v>0</v>
      </c>
      <c r="KE282" s="946">
        <f t="shared" si="3119"/>
        <v>0</v>
      </c>
      <c r="KF282" s="946">
        <f t="shared" si="3119"/>
        <v>0</v>
      </c>
      <c r="KG282" s="946">
        <f t="shared" si="3119"/>
        <v>0</v>
      </c>
      <c r="KH282" s="946">
        <f t="shared" si="3119"/>
        <v>0</v>
      </c>
      <c r="KI282" s="946">
        <f t="shared" si="3119"/>
        <v>0</v>
      </c>
      <c r="KJ282" s="946">
        <f t="shared" si="3119"/>
        <v>0</v>
      </c>
      <c r="KK282" s="946">
        <f t="shared" si="3119"/>
        <v>0</v>
      </c>
      <c r="KL282" s="946">
        <f t="shared" si="3119"/>
        <v>0</v>
      </c>
      <c r="KM282" s="946">
        <f t="shared" si="3119"/>
        <v>0</v>
      </c>
      <c r="KN282" s="946">
        <f t="shared" si="3119"/>
        <v>0</v>
      </c>
      <c r="KO282" s="946">
        <f t="shared" si="3119"/>
        <v>0</v>
      </c>
      <c r="KP282" s="946">
        <f t="shared" si="3119"/>
        <v>0</v>
      </c>
      <c r="KQ282" s="946">
        <f t="shared" si="3119"/>
        <v>0</v>
      </c>
      <c r="KR282" s="898"/>
      <c r="KS282" s="898"/>
      <c r="KT282" s="898"/>
      <c r="KU282" s="898"/>
      <c r="KV282" s="898"/>
      <c r="KW282" s="898"/>
      <c r="KX282" s="898"/>
      <c r="KY282" s="898"/>
      <c r="KZ282" s="1363"/>
      <c r="LA282" s="1217">
        <f t="shared" ref="LA282:MM282" si="3120">SUM(JA282/$DO$22)</f>
        <v>0</v>
      </c>
      <c r="LB282" s="1217">
        <f t="shared" si="3120"/>
        <v>0</v>
      </c>
      <c r="LC282" s="1217">
        <f t="shared" si="3120"/>
        <v>0</v>
      </c>
      <c r="LD282" s="545">
        <f t="shared" si="3120"/>
        <v>0</v>
      </c>
      <c r="LE282" s="545">
        <f t="shared" si="3120"/>
        <v>0</v>
      </c>
      <c r="LF282" s="329">
        <f t="shared" si="3120"/>
        <v>0</v>
      </c>
      <c r="LG282" s="550">
        <f t="shared" si="3120"/>
        <v>0</v>
      </c>
      <c r="LH282" s="550">
        <f t="shared" si="3120"/>
        <v>0</v>
      </c>
      <c r="LI282" s="550">
        <f t="shared" si="3120"/>
        <v>0</v>
      </c>
      <c r="LJ282" s="550">
        <f t="shared" si="3120"/>
        <v>0</v>
      </c>
      <c r="LK282" s="550">
        <f t="shared" si="3120"/>
        <v>0</v>
      </c>
      <c r="LL282" s="550">
        <f t="shared" si="3120"/>
        <v>0</v>
      </c>
      <c r="LM282" s="550">
        <f t="shared" si="3120"/>
        <v>0</v>
      </c>
      <c r="LN282" s="550">
        <f t="shared" si="3120"/>
        <v>0</v>
      </c>
      <c r="LO282" s="1217">
        <f t="shared" si="3120"/>
        <v>0</v>
      </c>
      <c r="LP282" s="1217">
        <f t="shared" si="3120"/>
        <v>0</v>
      </c>
      <c r="LQ282" s="1217">
        <f t="shared" si="3120"/>
        <v>0</v>
      </c>
      <c r="LR282" s="550">
        <f t="shared" si="3120"/>
        <v>0</v>
      </c>
      <c r="LS282" s="550">
        <f t="shared" si="3120"/>
        <v>0</v>
      </c>
      <c r="LT282" s="550">
        <f t="shared" si="3120"/>
        <v>0</v>
      </c>
      <c r="LU282" s="550">
        <f t="shared" si="3120"/>
        <v>0</v>
      </c>
      <c r="LV282" s="932">
        <f t="shared" si="3120"/>
        <v>0</v>
      </c>
      <c r="LW282" s="932">
        <f t="shared" si="3120"/>
        <v>0</v>
      </c>
      <c r="LX282" s="932">
        <f t="shared" si="3120"/>
        <v>0</v>
      </c>
      <c r="LY282" s="932">
        <f t="shared" si="3120"/>
        <v>0</v>
      </c>
      <c r="LZ282" s="932">
        <f t="shared" si="3120"/>
        <v>0</v>
      </c>
      <c r="MA282" s="932">
        <f t="shared" si="3120"/>
        <v>0</v>
      </c>
      <c r="MB282" s="932">
        <f t="shared" si="3120"/>
        <v>0</v>
      </c>
      <c r="MC282" s="932">
        <f t="shared" si="3120"/>
        <v>0</v>
      </c>
      <c r="MD282" s="932">
        <f t="shared" si="3120"/>
        <v>0</v>
      </c>
      <c r="ME282" s="327">
        <f t="shared" si="3120"/>
        <v>0</v>
      </c>
      <c r="MF282" s="327">
        <f t="shared" si="3120"/>
        <v>0</v>
      </c>
      <c r="MG282" s="327">
        <f t="shared" si="3120"/>
        <v>0</v>
      </c>
      <c r="MH282" s="327">
        <f t="shared" si="3120"/>
        <v>0</v>
      </c>
      <c r="MI282" s="327">
        <f t="shared" si="3120"/>
        <v>0</v>
      </c>
      <c r="MJ282" s="327">
        <f t="shared" si="3120"/>
        <v>0</v>
      </c>
      <c r="MK282" s="327">
        <f t="shared" si="3120"/>
        <v>0</v>
      </c>
      <c r="ML282" s="327">
        <f t="shared" si="3120"/>
        <v>0</v>
      </c>
      <c r="MM282" s="327">
        <f t="shared" si="3120"/>
        <v>0</v>
      </c>
      <c r="MN282" s="327">
        <f t="shared" ref="MN282:MP282" si="3121">SUM(KN282/$DO$22)</f>
        <v>0</v>
      </c>
      <c r="MO282" s="327">
        <f t="shared" si="3121"/>
        <v>0</v>
      </c>
      <c r="MP282" s="327">
        <f t="shared" si="3121"/>
        <v>0</v>
      </c>
      <c r="MQ282" s="327">
        <f>SUM(KQ282/$DO$22)</f>
        <v>0</v>
      </c>
    </row>
    <row r="283" spans="1:355" s="317" customFormat="1" ht="15" hidden="1" customHeight="1" outlineLevel="1" thickTop="1" thickBot="1" x14ac:dyDescent="0.3">
      <c r="A283" s="381"/>
      <c r="B283" s="1917" t="s">
        <v>961</v>
      </c>
      <c r="C283" s="1918"/>
      <c r="D283" s="656"/>
      <c r="E283" s="765"/>
      <c r="F283" s="757"/>
      <c r="G283" s="629"/>
      <c r="H283" s="630"/>
      <c r="I283" s="636"/>
      <c r="J283" s="821"/>
      <c r="K283" s="757"/>
      <c r="L283" s="878"/>
      <c r="M283" s="813"/>
      <c r="N283" s="814"/>
      <c r="O283" s="1537"/>
      <c r="P283" s="815"/>
      <c r="Q283" s="813"/>
      <c r="R283" s="814"/>
      <c r="S283" s="1537"/>
      <c r="T283" s="815"/>
      <c r="U283" s="813"/>
      <c r="V283" s="814"/>
      <c r="W283" s="1537"/>
      <c r="X283" s="815"/>
      <c r="Y283" s="813"/>
      <c r="Z283" s="814"/>
      <c r="AA283" s="1537"/>
      <c r="AB283" s="815"/>
      <c r="AC283" s="813"/>
      <c r="AD283" s="814"/>
      <c r="AE283" s="1537"/>
      <c r="AF283" s="815"/>
      <c r="AG283" s="813"/>
      <c r="AH283" s="814"/>
      <c r="AI283" s="1537"/>
      <c r="AJ283" s="815"/>
      <c r="AK283" s="813"/>
      <c r="AL283" s="814"/>
      <c r="AM283" s="1537"/>
      <c r="AN283" s="815"/>
      <c r="AO283" s="813"/>
      <c r="AP283" s="814"/>
      <c r="AQ283" s="1537"/>
      <c r="AR283" s="815"/>
      <c r="AS283" s="813"/>
      <c r="AT283" s="814"/>
      <c r="AU283" s="1537"/>
      <c r="AV283" s="815"/>
      <c r="AW283" s="813"/>
      <c r="AX283" s="814"/>
      <c r="AY283" s="1537"/>
      <c r="AZ283" s="815"/>
      <c r="BA283" s="813"/>
      <c r="BB283" s="816"/>
      <c r="BC283" s="757"/>
      <c r="BD283" s="815"/>
      <c r="BE283" s="813"/>
      <c r="BF283" s="757"/>
      <c r="BG283" s="815"/>
      <c r="BH283" s="815"/>
      <c r="BI283" s="815"/>
      <c r="BJ283" s="815"/>
      <c r="BK283" s="816"/>
      <c r="BL283" s="816"/>
      <c r="BM283" s="818"/>
      <c r="BN283" s="816"/>
      <c r="BO283" s="816"/>
      <c r="BP283" s="819"/>
      <c r="BQ283" s="1484"/>
      <c r="BR283" s="734">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164.67368130011366</v>
      </c>
      <c r="BS283" s="692">
        <f t="shared" si="2998"/>
        <v>149.70334663646699</v>
      </c>
      <c r="BT283" s="693">
        <f>AV271</f>
        <v>5</v>
      </c>
      <c r="BU283" s="1146" t="str">
        <f>$BU$23</f>
        <v>GH Ripen</v>
      </c>
      <c r="BV283" s="1160" t="str">
        <f>$BV$23</f>
        <v>Booster</v>
      </c>
      <c r="BW283" s="1239">
        <f>BW$23</f>
        <v>5.0000000000000001E-3</v>
      </c>
      <c r="BX283" s="1239">
        <f t="shared" ref="BX283:DM283" si="3122">BX$23</f>
        <v>0</v>
      </c>
      <c r="BY283" s="1239">
        <f t="shared" si="3122"/>
        <v>0</v>
      </c>
      <c r="BZ283" s="1240">
        <f t="shared" si="3122"/>
        <v>7.0000000000000007E-2</v>
      </c>
      <c r="CA283" s="1240">
        <f t="shared" si="3122"/>
        <v>0</v>
      </c>
      <c r="CB283" s="1241">
        <f t="shared" si="3122"/>
        <v>0.06</v>
      </c>
      <c r="CC283" s="1242">
        <f t="shared" si="3122"/>
        <v>0</v>
      </c>
      <c r="CD283" s="1242">
        <f t="shared" si="3122"/>
        <v>0</v>
      </c>
      <c r="CE283" s="1242">
        <f t="shared" si="3122"/>
        <v>0</v>
      </c>
      <c r="CF283" s="1242">
        <f t="shared" si="3122"/>
        <v>0</v>
      </c>
      <c r="CG283" s="1242">
        <f t="shared" si="3122"/>
        <v>0</v>
      </c>
      <c r="CH283" s="1242">
        <f t="shared" si="3122"/>
        <v>0</v>
      </c>
      <c r="CI283" s="1242">
        <f t="shared" si="3122"/>
        <v>0</v>
      </c>
      <c r="CJ283" s="1242">
        <f t="shared" si="3122"/>
        <v>0</v>
      </c>
      <c r="CK283" s="1239">
        <f t="shared" si="3122"/>
        <v>0</v>
      </c>
      <c r="CL283" s="1240">
        <f t="shared" si="3122"/>
        <v>0</v>
      </c>
      <c r="CM283" s="1241">
        <f t="shared" si="3122"/>
        <v>0</v>
      </c>
      <c r="CN283" s="1242">
        <f t="shared" si="3122"/>
        <v>2.5000000000000001E-3</v>
      </c>
      <c r="CO283" s="1242">
        <f t="shared" si="3122"/>
        <v>0</v>
      </c>
      <c r="CP283" s="1242">
        <f t="shared" si="3122"/>
        <v>3.0000000000000001E-3</v>
      </c>
      <c r="CQ283" s="1242">
        <f t="shared" si="3122"/>
        <v>0</v>
      </c>
      <c r="CR283" s="1243">
        <f t="shared" si="3122"/>
        <v>0</v>
      </c>
      <c r="CS283" s="1243">
        <f t="shared" si="3122"/>
        <v>0</v>
      </c>
      <c r="CT283" s="1243">
        <f t="shared" si="3122"/>
        <v>0</v>
      </c>
      <c r="CU283" s="1243">
        <f t="shared" si="3122"/>
        <v>0</v>
      </c>
      <c r="CV283" s="1243">
        <f t="shared" si="3122"/>
        <v>0</v>
      </c>
      <c r="CW283" s="1243">
        <f t="shared" si="3122"/>
        <v>0</v>
      </c>
      <c r="CX283" s="1243">
        <f t="shared" si="3122"/>
        <v>0</v>
      </c>
      <c r="CY283" s="1243">
        <f t="shared" si="3122"/>
        <v>7.4999999999999997E-3</v>
      </c>
      <c r="CZ283" s="1244">
        <f t="shared" si="3122"/>
        <v>0</v>
      </c>
      <c r="DA283" s="1244">
        <f t="shared" si="3122"/>
        <v>0</v>
      </c>
      <c r="DB283" s="1244">
        <f t="shared" si="3122"/>
        <v>0</v>
      </c>
      <c r="DC283" s="1244">
        <f t="shared" si="3122"/>
        <v>0</v>
      </c>
      <c r="DD283" s="1244">
        <f t="shared" si="3122"/>
        <v>0</v>
      </c>
      <c r="DE283" s="1244">
        <f t="shared" si="3122"/>
        <v>0</v>
      </c>
      <c r="DF283" s="1244">
        <f t="shared" si="3122"/>
        <v>0</v>
      </c>
      <c r="DG283" s="1244">
        <f t="shared" si="3122"/>
        <v>0</v>
      </c>
      <c r="DH283" s="1244">
        <f t="shared" si="3122"/>
        <v>0</v>
      </c>
      <c r="DI283" s="1244">
        <f t="shared" si="3122"/>
        <v>0</v>
      </c>
      <c r="DJ283" s="1244">
        <f t="shared" si="3122"/>
        <v>0</v>
      </c>
      <c r="DK283" s="1244">
        <f t="shared" si="3122"/>
        <v>0</v>
      </c>
      <c r="DL283" s="1244">
        <f t="shared" si="3122"/>
        <v>0</v>
      </c>
      <c r="DM283" s="1244">
        <f t="shared" si="3122"/>
        <v>0</v>
      </c>
      <c r="DN283" s="933"/>
      <c r="DT283" s="739"/>
      <c r="EM283" s="898"/>
      <c r="EN283" s="898"/>
      <c r="EO283" s="898"/>
      <c r="EP283" s="898"/>
      <c r="EQ283" s="898"/>
      <c r="ER283" s="898"/>
      <c r="ES283" s="898"/>
      <c r="ET283" s="898"/>
      <c r="EU283" s="898"/>
      <c r="EV283" s="898"/>
      <c r="EW283" s="898"/>
      <c r="EX283" s="898"/>
      <c r="EY283" s="898"/>
      <c r="EZ283" s="1348" t="str">
        <f t="shared" si="3000"/>
        <v>GH Ripen</v>
      </c>
      <c r="FA283" s="1224">
        <f t="shared" si="3001"/>
        <v>2.5000000000000001E-2</v>
      </c>
      <c r="FB283" s="1224">
        <f t="shared" si="3002"/>
        <v>0</v>
      </c>
      <c r="FC283" s="1224">
        <f t="shared" si="3003"/>
        <v>0</v>
      </c>
      <c r="FD283" s="544">
        <f t="shared" si="3004"/>
        <v>0.15274000000000001</v>
      </c>
      <c r="FE283" s="544">
        <f t="shared" si="3005"/>
        <v>0</v>
      </c>
      <c r="FF283" s="324">
        <f t="shared" si="3006"/>
        <v>0.24902999999999997</v>
      </c>
      <c r="FG283" s="549">
        <f t="shared" si="3007"/>
        <v>0</v>
      </c>
      <c r="FH283" s="549">
        <f t="shared" si="3008"/>
        <v>0</v>
      </c>
      <c r="FI283" s="549">
        <f t="shared" si="3009"/>
        <v>0</v>
      </c>
      <c r="FJ283" s="549">
        <f t="shared" si="3010"/>
        <v>0</v>
      </c>
      <c r="FK283" s="549">
        <f t="shared" si="3011"/>
        <v>0</v>
      </c>
      <c r="FL283" s="549">
        <f t="shared" si="3012"/>
        <v>0</v>
      </c>
      <c r="FM283" s="549">
        <f t="shared" si="3013"/>
        <v>0</v>
      </c>
      <c r="FN283" s="549">
        <f t="shared" si="3014"/>
        <v>0</v>
      </c>
      <c r="FO283" s="1203">
        <f t="shared" si="3015"/>
        <v>2.5000000000000001E-2</v>
      </c>
      <c r="FP283" s="544">
        <f t="shared" si="3016"/>
        <v>0.15274000000000001</v>
      </c>
      <c r="FQ283" s="324">
        <f t="shared" si="3017"/>
        <v>0.24902999999999997</v>
      </c>
      <c r="FR283" s="548">
        <f t="shared" si="3018"/>
        <v>1.2500000000000001E-2</v>
      </c>
      <c r="FS283" s="548">
        <f t="shared" si="3019"/>
        <v>0</v>
      </c>
      <c r="FT283" s="548">
        <f t="shared" si="3090"/>
        <v>1.4999999999999999E-2</v>
      </c>
      <c r="FU283" s="548">
        <f t="shared" si="3020"/>
        <v>0</v>
      </c>
      <c r="FV283" s="928">
        <f t="shared" si="3021"/>
        <v>0</v>
      </c>
      <c r="FW283" s="928">
        <f t="shared" si="3022"/>
        <v>0</v>
      </c>
      <c r="FX283" s="928">
        <f t="shared" si="3023"/>
        <v>0</v>
      </c>
      <c r="FY283" s="928">
        <f t="shared" si="3024"/>
        <v>0</v>
      </c>
      <c r="FZ283" s="928">
        <f t="shared" si="3025"/>
        <v>0</v>
      </c>
      <c r="GA283" s="928">
        <f t="shared" si="3026"/>
        <v>0</v>
      </c>
      <c r="GB283" s="928">
        <f t="shared" si="3027"/>
        <v>0</v>
      </c>
      <c r="GC283" s="928">
        <f t="shared" si="3028"/>
        <v>3.7499999999999999E-2</v>
      </c>
      <c r="GD283" s="326">
        <f t="shared" si="3029"/>
        <v>0</v>
      </c>
      <c r="GE283" s="326">
        <f t="shared" si="3030"/>
        <v>0</v>
      </c>
      <c r="GF283" s="326">
        <f t="shared" si="3031"/>
        <v>0</v>
      </c>
      <c r="GG283" s="326">
        <f t="shared" si="3032"/>
        <v>0</v>
      </c>
      <c r="GH283" s="326">
        <f t="shared" si="3033"/>
        <v>0</v>
      </c>
      <c r="GI283" s="326">
        <f t="shared" si="3034"/>
        <v>0</v>
      </c>
      <c r="GJ283" s="326">
        <f t="shared" si="3035"/>
        <v>0</v>
      </c>
      <c r="GK283" s="326">
        <f t="shared" si="3036"/>
        <v>0</v>
      </c>
      <c r="GL283" s="326">
        <f t="shared" si="3037"/>
        <v>0</v>
      </c>
      <c r="GM283" s="326">
        <f t="shared" si="3038"/>
        <v>0</v>
      </c>
      <c r="GN283" s="326">
        <f t="shared" si="3039"/>
        <v>0</v>
      </c>
      <c r="GO283" s="326">
        <f t="shared" si="3040"/>
        <v>0</v>
      </c>
      <c r="GP283" s="326">
        <f t="shared" si="3041"/>
        <v>0</v>
      </c>
      <c r="GQ283" s="326">
        <f t="shared" si="3042"/>
        <v>0</v>
      </c>
      <c r="GR283" s="898"/>
      <c r="GS283" s="898"/>
      <c r="GT283" s="898"/>
      <c r="GU283" s="898"/>
      <c r="GV283" s="898"/>
      <c r="GW283" s="898"/>
      <c r="GX283" s="898"/>
      <c r="GY283" s="898"/>
      <c r="GZ283" s="1375"/>
      <c r="HA283" s="1225">
        <f t="shared" si="3043"/>
        <v>7.6104350934617293E-3</v>
      </c>
      <c r="HB283" s="1225">
        <f t="shared" si="3044"/>
        <v>0</v>
      </c>
      <c r="HC283" s="1225">
        <f t="shared" si="3045"/>
        <v>0</v>
      </c>
      <c r="HD283" s="542">
        <f t="shared" si="3046"/>
        <v>4.6496714247013786E-2</v>
      </c>
      <c r="HE283" s="542">
        <f t="shared" si="3047"/>
        <v>0</v>
      </c>
      <c r="HF283" s="321">
        <f t="shared" si="3048"/>
        <v>7.5809066052990953E-2</v>
      </c>
      <c r="HG283" s="547">
        <f t="shared" si="3049"/>
        <v>0</v>
      </c>
      <c r="HH283" s="547">
        <f t="shared" si="3050"/>
        <v>0</v>
      </c>
      <c r="HI283" s="547">
        <f t="shared" si="3051"/>
        <v>0</v>
      </c>
      <c r="HJ283" s="547">
        <f t="shared" si="3052"/>
        <v>0</v>
      </c>
      <c r="HK283" s="547">
        <f t="shared" si="3053"/>
        <v>0</v>
      </c>
      <c r="HL283" s="547">
        <f t="shared" si="3054"/>
        <v>0</v>
      </c>
      <c r="HM283" s="547">
        <f t="shared" si="3055"/>
        <v>0</v>
      </c>
      <c r="HN283" s="547">
        <f t="shared" si="3056"/>
        <v>0</v>
      </c>
      <c r="HO283" s="1225">
        <f t="shared" si="3057"/>
        <v>0</v>
      </c>
      <c r="HP283" s="542">
        <f t="shared" si="3058"/>
        <v>0</v>
      </c>
      <c r="HQ283" s="321">
        <f t="shared" si="3059"/>
        <v>0</v>
      </c>
      <c r="HR283" s="547">
        <f t="shared" si="3060"/>
        <v>3.8052175467308646E-3</v>
      </c>
      <c r="HS283" s="547">
        <f t="shared" si="3061"/>
        <v>0</v>
      </c>
      <c r="HT283" s="547">
        <f t="shared" si="3062"/>
        <v>4.5662610560770374E-3</v>
      </c>
      <c r="HU283" s="547">
        <f t="shared" si="3063"/>
        <v>0</v>
      </c>
      <c r="HV283" s="931">
        <f t="shared" si="3064"/>
        <v>0</v>
      </c>
      <c r="HW283" s="931">
        <f t="shared" si="3065"/>
        <v>0</v>
      </c>
      <c r="HX283" s="931">
        <f t="shared" si="3066"/>
        <v>0</v>
      </c>
      <c r="HY283" s="931">
        <f t="shared" si="3067"/>
        <v>0</v>
      </c>
      <c r="HZ283" s="931">
        <f t="shared" si="3068"/>
        <v>0</v>
      </c>
      <c r="IA283" s="931">
        <f t="shared" si="3069"/>
        <v>0</v>
      </c>
      <c r="IB283" s="931">
        <f t="shared" si="3070"/>
        <v>0</v>
      </c>
      <c r="IC283" s="931">
        <f t="shared" si="3071"/>
        <v>1.1415652640192592E-2</v>
      </c>
      <c r="ID283" s="1226">
        <f t="shared" si="3072"/>
        <v>0</v>
      </c>
      <c r="IE283" s="1226">
        <f t="shared" si="3073"/>
        <v>0</v>
      </c>
      <c r="IF283" s="1226">
        <f t="shared" si="3074"/>
        <v>0</v>
      </c>
      <c r="IG283" s="1226">
        <f t="shared" si="3075"/>
        <v>0</v>
      </c>
      <c r="IH283" s="1226">
        <f t="shared" si="3076"/>
        <v>0</v>
      </c>
      <c r="II283" s="1226">
        <f t="shared" si="3077"/>
        <v>0</v>
      </c>
      <c r="IJ283" s="1226">
        <f t="shared" si="3078"/>
        <v>0</v>
      </c>
      <c r="IK283" s="1226">
        <f t="shared" si="3079"/>
        <v>0</v>
      </c>
      <c r="IL283" s="1226">
        <f t="shared" si="3080"/>
        <v>0</v>
      </c>
      <c r="IM283" s="1226">
        <f t="shared" si="3081"/>
        <v>0</v>
      </c>
      <c r="IN283" s="1226">
        <f t="shared" si="3082"/>
        <v>0</v>
      </c>
      <c r="IO283" s="1226">
        <f t="shared" si="3083"/>
        <v>0</v>
      </c>
      <c r="IP283" s="1226">
        <f t="shared" si="3084"/>
        <v>0</v>
      </c>
      <c r="IQ283" s="1226">
        <f t="shared" si="3085"/>
        <v>0</v>
      </c>
      <c r="IR283" s="902"/>
      <c r="IS283" s="902"/>
      <c r="IT283" s="902"/>
      <c r="IU283" s="902"/>
      <c r="IV283" s="902"/>
      <c r="IW283" s="902"/>
      <c r="IX283" s="902"/>
      <c r="IY283" s="902"/>
      <c r="IZ283" s="1365"/>
      <c r="JA283" s="1231">
        <f t="shared" ref="JA283:KQ283" si="3123">SUM(BW283*$DP$23)</f>
        <v>5.45</v>
      </c>
      <c r="JB283" s="1231">
        <f t="shared" si="3123"/>
        <v>0</v>
      </c>
      <c r="JC283" s="1231">
        <f t="shared" si="3123"/>
        <v>0</v>
      </c>
      <c r="JD283" s="942">
        <f t="shared" si="3123"/>
        <v>76.300000000000011</v>
      </c>
      <c r="JE283" s="942">
        <f t="shared" si="3123"/>
        <v>0</v>
      </c>
      <c r="JF283" s="943">
        <f t="shared" si="3123"/>
        <v>65.399999999999991</v>
      </c>
      <c r="JG283" s="944">
        <f t="shared" si="3123"/>
        <v>0</v>
      </c>
      <c r="JH283" s="944">
        <f t="shared" si="3123"/>
        <v>0</v>
      </c>
      <c r="JI283" s="944">
        <f t="shared" si="3123"/>
        <v>0</v>
      </c>
      <c r="JJ283" s="944">
        <f t="shared" si="3123"/>
        <v>0</v>
      </c>
      <c r="JK283" s="944">
        <f t="shared" si="3123"/>
        <v>0</v>
      </c>
      <c r="JL283" s="944">
        <f t="shared" si="3123"/>
        <v>0</v>
      </c>
      <c r="JM283" s="944">
        <f t="shared" si="3123"/>
        <v>0</v>
      </c>
      <c r="JN283" s="944">
        <f t="shared" si="3123"/>
        <v>0</v>
      </c>
      <c r="JO283" s="1231">
        <f t="shared" si="3123"/>
        <v>0</v>
      </c>
      <c r="JP283" s="942">
        <f t="shared" si="3123"/>
        <v>0</v>
      </c>
      <c r="JQ283" s="943">
        <f t="shared" si="3123"/>
        <v>0</v>
      </c>
      <c r="JR283" s="944">
        <f t="shared" si="3123"/>
        <v>2.7250000000000001</v>
      </c>
      <c r="JS283" s="944">
        <f t="shared" si="3123"/>
        <v>0</v>
      </c>
      <c r="JT283" s="944">
        <f t="shared" si="3123"/>
        <v>3.27</v>
      </c>
      <c r="JU283" s="944">
        <f t="shared" si="3123"/>
        <v>0</v>
      </c>
      <c r="JV283" s="945">
        <f t="shared" si="3123"/>
        <v>0</v>
      </c>
      <c r="JW283" s="945">
        <f t="shared" si="3123"/>
        <v>0</v>
      </c>
      <c r="JX283" s="945">
        <f t="shared" si="3123"/>
        <v>0</v>
      </c>
      <c r="JY283" s="945">
        <f t="shared" si="3123"/>
        <v>0</v>
      </c>
      <c r="JZ283" s="945">
        <f t="shared" si="3123"/>
        <v>0</v>
      </c>
      <c r="KA283" s="945">
        <f t="shared" si="3123"/>
        <v>0</v>
      </c>
      <c r="KB283" s="945">
        <f t="shared" si="3123"/>
        <v>0</v>
      </c>
      <c r="KC283" s="945">
        <f t="shared" si="3123"/>
        <v>8.1749999999999989</v>
      </c>
      <c r="KD283" s="946">
        <f t="shared" si="3123"/>
        <v>0</v>
      </c>
      <c r="KE283" s="946">
        <f t="shared" si="3123"/>
        <v>0</v>
      </c>
      <c r="KF283" s="946">
        <f t="shared" si="3123"/>
        <v>0</v>
      </c>
      <c r="KG283" s="946">
        <f t="shared" si="3123"/>
        <v>0</v>
      </c>
      <c r="KH283" s="946">
        <f t="shared" si="3123"/>
        <v>0</v>
      </c>
      <c r="KI283" s="946">
        <f t="shared" si="3123"/>
        <v>0</v>
      </c>
      <c r="KJ283" s="946">
        <f t="shared" si="3123"/>
        <v>0</v>
      </c>
      <c r="KK283" s="946">
        <f t="shared" si="3123"/>
        <v>0</v>
      </c>
      <c r="KL283" s="946">
        <f t="shared" si="3123"/>
        <v>0</v>
      </c>
      <c r="KM283" s="946">
        <f t="shared" si="3123"/>
        <v>0</v>
      </c>
      <c r="KN283" s="946">
        <f t="shared" si="3123"/>
        <v>0</v>
      </c>
      <c r="KO283" s="946">
        <f t="shared" si="3123"/>
        <v>0</v>
      </c>
      <c r="KP283" s="946">
        <f t="shared" si="3123"/>
        <v>0</v>
      </c>
      <c r="KQ283" s="946">
        <f t="shared" si="3123"/>
        <v>0</v>
      </c>
      <c r="KR283" s="898"/>
      <c r="KS283" s="898"/>
      <c r="KT283" s="898"/>
      <c r="KU283" s="898"/>
      <c r="KV283" s="898"/>
      <c r="KW283" s="898"/>
      <c r="KX283" s="898"/>
      <c r="KY283" s="898"/>
      <c r="KZ283" s="1363"/>
      <c r="LA283" s="1217">
        <f t="shared" ref="LA283:MM283" si="3124">SUM(JA283/$DO$23)</f>
        <v>5.7610993657505292</v>
      </c>
      <c r="LB283" s="1217">
        <f t="shared" si="3124"/>
        <v>0</v>
      </c>
      <c r="LC283" s="1217">
        <f t="shared" si="3124"/>
        <v>0</v>
      </c>
      <c r="LD283" s="545">
        <f t="shared" si="3124"/>
        <v>80.655391120507417</v>
      </c>
      <c r="LE283" s="545">
        <f t="shared" si="3124"/>
        <v>0</v>
      </c>
      <c r="LF283" s="329">
        <f t="shared" si="3124"/>
        <v>69.133192389006339</v>
      </c>
      <c r="LG283" s="550">
        <f t="shared" si="3124"/>
        <v>0</v>
      </c>
      <c r="LH283" s="550">
        <f t="shared" si="3124"/>
        <v>0</v>
      </c>
      <c r="LI283" s="550">
        <f t="shared" si="3124"/>
        <v>0</v>
      </c>
      <c r="LJ283" s="550">
        <f t="shared" si="3124"/>
        <v>0</v>
      </c>
      <c r="LK283" s="550">
        <f t="shared" si="3124"/>
        <v>0</v>
      </c>
      <c r="LL283" s="550">
        <f t="shared" si="3124"/>
        <v>0</v>
      </c>
      <c r="LM283" s="550">
        <f t="shared" si="3124"/>
        <v>0</v>
      </c>
      <c r="LN283" s="550">
        <f t="shared" si="3124"/>
        <v>0</v>
      </c>
      <c r="LO283" s="1217">
        <f t="shared" si="3124"/>
        <v>0</v>
      </c>
      <c r="LP283" s="1217">
        <f t="shared" si="3124"/>
        <v>0</v>
      </c>
      <c r="LQ283" s="1217">
        <f t="shared" si="3124"/>
        <v>0</v>
      </c>
      <c r="LR283" s="550">
        <f t="shared" si="3124"/>
        <v>2.8805496828752646</v>
      </c>
      <c r="LS283" s="550">
        <f t="shared" si="3124"/>
        <v>0</v>
      </c>
      <c r="LT283" s="550">
        <f t="shared" si="3124"/>
        <v>3.4566596194503174</v>
      </c>
      <c r="LU283" s="550">
        <f t="shared" si="3124"/>
        <v>0</v>
      </c>
      <c r="LV283" s="932">
        <f t="shared" si="3124"/>
        <v>0</v>
      </c>
      <c r="LW283" s="932">
        <f t="shared" si="3124"/>
        <v>0</v>
      </c>
      <c r="LX283" s="932">
        <f t="shared" si="3124"/>
        <v>0</v>
      </c>
      <c r="LY283" s="932">
        <f t="shared" si="3124"/>
        <v>0</v>
      </c>
      <c r="LZ283" s="932">
        <f t="shared" si="3124"/>
        <v>0</v>
      </c>
      <c r="MA283" s="932">
        <f t="shared" si="3124"/>
        <v>0</v>
      </c>
      <c r="MB283" s="932">
        <f t="shared" si="3124"/>
        <v>0</v>
      </c>
      <c r="MC283" s="932">
        <f t="shared" si="3124"/>
        <v>8.6416490486257924</v>
      </c>
      <c r="MD283" s="932">
        <f t="shared" si="3124"/>
        <v>0</v>
      </c>
      <c r="ME283" s="327">
        <f t="shared" si="3124"/>
        <v>0</v>
      </c>
      <c r="MF283" s="327">
        <f t="shared" si="3124"/>
        <v>0</v>
      </c>
      <c r="MG283" s="327">
        <f t="shared" si="3124"/>
        <v>0</v>
      </c>
      <c r="MH283" s="327">
        <f t="shared" si="3124"/>
        <v>0</v>
      </c>
      <c r="MI283" s="327">
        <f t="shared" si="3124"/>
        <v>0</v>
      </c>
      <c r="MJ283" s="327">
        <f t="shared" si="3124"/>
        <v>0</v>
      </c>
      <c r="MK283" s="327">
        <f t="shared" si="3124"/>
        <v>0</v>
      </c>
      <c r="ML283" s="327">
        <f t="shared" si="3124"/>
        <v>0</v>
      </c>
      <c r="MM283" s="327">
        <f t="shared" si="3124"/>
        <v>0</v>
      </c>
      <c r="MN283" s="327">
        <f t="shared" ref="MN283:MP283" si="3125">SUM(KN283/$DO$23)</f>
        <v>0</v>
      </c>
      <c r="MO283" s="327">
        <f t="shared" si="3125"/>
        <v>0</v>
      </c>
      <c r="MP283" s="327">
        <f t="shared" si="3125"/>
        <v>0</v>
      </c>
      <c r="MQ283" s="327">
        <f>SUM(KQ283/$DO$23)</f>
        <v>0</v>
      </c>
    </row>
    <row r="284" spans="1:355" s="317" customFormat="1" ht="15" hidden="1" customHeight="1" outlineLevel="1" thickTop="1" thickBot="1" x14ac:dyDescent="0.3">
      <c r="A284" s="381"/>
      <c r="B284" s="1919" t="s">
        <v>960</v>
      </c>
      <c r="C284" s="1920"/>
      <c r="D284" s="655"/>
      <c r="E284" s="770"/>
      <c r="F284" s="757"/>
      <c r="G284" s="638"/>
      <c r="H284" s="627"/>
      <c r="I284" s="639"/>
      <c r="J284" s="770"/>
      <c r="K284" s="757"/>
      <c r="L284" s="878"/>
      <c r="M284" s="813"/>
      <c r="N284" s="814"/>
      <c r="O284" s="1537"/>
      <c r="P284" s="815"/>
      <c r="Q284" s="813"/>
      <c r="R284" s="814"/>
      <c r="S284" s="1537"/>
      <c r="T284" s="815"/>
      <c r="U284" s="813"/>
      <c r="V284" s="814"/>
      <c r="W284" s="1537"/>
      <c r="X284" s="815"/>
      <c r="Y284" s="813"/>
      <c r="Z284" s="814"/>
      <c r="AA284" s="1537"/>
      <c r="AB284" s="815"/>
      <c r="AC284" s="813"/>
      <c r="AD284" s="814"/>
      <c r="AE284" s="1537"/>
      <c r="AF284" s="815"/>
      <c r="AG284" s="813"/>
      <c r="AH284" s="814"/>
      <c r="AI284" s="1537"/>
      <c r="AJ284" s="815"/>
      <c r="AK284" s="813"/>
      <c r="AL284" s="814"/>
      <c r="AM284" s="1537"/>
      <c r="AN284" s="815"/>
      <c r="AO284" s="813"/>
      <c r="AP284" s="814"/>
      <c r="AQ284" s="1537"/>
      <c r="AR284" s="815"/>
      <c r="AS284" s="813"/>
      <c r="AT284" s="814"/>
      <c r="AU284" s="1537"/>
      <c r="AV284" s="815"/>
      <c r="AW284" s="813"/>
      <c r="AX284" s="814"/>
      <c r="AY284" s="1537"/>
      <c r="AZ284" s="815"/>
      <c r="BA284" s="813"/>
      <c r="BB284" s="816"/>
      <c r="BC284" s="757"/>
      <c r="BD284" s="815"/>
      <c r="BE284" s="813"/>
      <c r="BF284" s="757"/>
      <c r="BG284" s="815"/>
      <c r="BH284" s="815"/>
      <c r="BI284" s="815"/>
      <c r="BJ284" s="815"/>
      <c r="BK284" s="816"/>
      <c r="BL284" s="816"/>
      <c r="BM284" s="816"/>
      <c r="BN284" s="816"/>
      <c r="BO284" s="816"/>
      <c r="BP284" s="819"/>
      <c r="BQ284" s="1484"/>
      <c r="BR284" s="734">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692">
        <f t="shared" si="2998"/>
        <v>0</v>
      </c>
      <c r="BT284" s="693">
        <f>AV272</f>
        <v>0</v>
      </c>
      <c r="BU284" s="1146" t="str">
        <f>$BU$24</f>
        <v>KoolBloom (Dry)</v>
      </c>
      <c r="BV284" s="695" t="str">
        <f>$BV$24</f>
        <v>Booster</v>
      </c>
      <c r="BW284" s="1239">
        <f>BW$24</f>
        <v>0.02</v>
      </c>
      <c r="BX284" s="1239">
        <f t="shared" ref="BX284:DM284" si="3126">BX$24</f>
        <v>0</v>
      </c>
      <c r="BY284" s="1239">
        <f t="shared" si="3126"/>
        <v>0</v>
      </c>
      <c r="BZ284" s="1240">
        <f t="shared" si="3126"/>
        <v>0.45</v>
      </c>
      <c r="CA284" s="1240">
        <f t="shared" si="3126"/>
        <v>0</v>
      </c>
      <c r="CB284" s="1241">
        <f t="shared" si="3126"/>
        <v>0.28000000000000003</v>
      </c>
      <c r="CC284" s="1242">
        <f t="shared" si="3126"/>
        <v>0</v>
      </c>
      <c r="CD284" s="1242">
        <f t="shared" si="3126"/>
        <v>0</v>
      </c>
      <c r="CE284" s="1242">
        <f t="shared" si="3126"/>
        <v>0</v>
      </c>
      <c r="CF284" s="1242">
        <f t="shared" si="3126"/>
        <v>0</v>
      </c>
      <c r="CG284" s="1242">
        <f t="shared" si="3126"/>
        <v>0</v>
      </c>
      <c r="CH284" s="1242">
        <f t="shared" si="3126"/>
        <v>0</v>
      </c>
      <c r="CI284" s="1242">
        <f t="shared" si="3126"/>
        <v>0</v>
      </c>
      <c r="CJ284" s="1242">
        <f t="shared" si="3126"/>
        <v>0</v>
      </c>
      <c r="CK284" s="1239">
        <f t="shared" si="3126"/>
        <v>0</v>
      </c>
      <c r="CL284" s="1240">
        <f t="shared" si="3126"/>
        <v>0</v>
      </c>
      <c r="CM284" s="1241">
        <f t="shared" si="3126"/>
        <v>0</v>
      </c>
      <c r="CN284" s="1242">
        <f t="shared" si="3126"/>
        <v>0.01</v>
      </c>
      <c r="CO284" s="1242">
        <f t="shared" si="3126"/>
        <v>0</v>
      </c>
      <c r="CP284" s="1242">
        <f t="shared" si="3126"/>
        <v>1.4999999999999999E-2</v>
      </c>
      <c r="CQ284" s="1242">
        <f t="shared" si="3126"/>
        <v>0</v>
      </c>
      <c r="CR284" s="1243">
        <f t="shared" si="3126"/>
        <v>0</v>
      </c>
      <c r="CS284" s="1243">
        <f t="shared" si="3126"/>
        <v>0</v>
      </c>
      <c r="CT284" s="1243">
        <f t="shared" si="3126"/>
        <v>0</v>
      </c>
      <c r="CU284" s="1243">
        <f t="shared" si="3126"/>
        <v>1.0000000000000001E-5</v>
      </c>
      <c r="CV284" s="1243">
        <f t="shared" si="3126"/>
        <v>0</v>
      </c>
      <c r="CW284" s="1243">
        <f t="shared" si="3126"/>
        <v>0</v>
      </c>
      <c r="CX284" s="1243">
        <f t="shared" si="3126"/>
        <v>0</v>
      </c>
      <c r="CY284" s="1243">
        <f t="shared" si="3126"/>
        <v>0</v>
      </c>
      <c r="CZ284" s="1244">
        <f t="shared" si="3126"/>
        <v>0</v>
      </c>
      <c r="DA284" s="1244">
        <f t="shared" si="3126"/>
        <v>0</v>
      </c>
      <c r="DB284" s="1244">
        <f t="shared" si="3126"/>
        <v>0</v>
      </c>
      <c r="DC284" s="1244">
        <f t="shared" si="3126"/>
        <v>0</v>
      </c>
      <c r="DD284" s="1244">
        <f t="shared" si="3126"/>
        <v>0</v>
      </c>
      <c r="DE284" s="1244">
        <f t="shared" si="3126"/>
        <v>0</v>
      </c>
      <c r="DF284" s="1244">
        <f t="shared" si="3126"/>
        <v>0</v>
      </c>
      <c r="DG284" s="1244">
        <f t="shared" si="3126"/>
        <v>0</v>
      </c>
      <c r="DH284" s="1244">
        <f t="shared" si="3126"/>
        <v>0</v>
      </c>
      <c r="DI284" s="1244">
        <f t="shared" si="3126"/>
        <v>0</v>
      </c>
      <c r="DJ284" s="1244">
        <f t="shared" si="3126"/>
        <v>0</v>
      </c>
      <c r="DK284" s="1244">
        <f t="shared" si="3126"/>
        <v>0</v>
      </c>
      <c r="DL284" s="1244">
        <f t="shared" si="3126"/>
        <v>0</v>
      </c>
      <c r="DM284" s="1244">
        <f t="shared" si="3126"/>
        <v>0</v>
      </c>
      <c r="DN284" s="933"/>
      <c r="DT284" s="739"/>
      <c r="EM284" s="898"/>
      <c r="EN284" s="898"/>
      <c r="EO284" s="898"/>
      <c r="EP284" s="898"/>
      <c r="EQ284" s="898"/>
      <c r="ER284" s="898"/>
      <c r="ES284" s="898"/>
      <c r="ET284" s="898"/>
      <c r="EU284" s="898"/>
      <c r="EV284" s="898"/>
      <c r="EW284" s="898"/>
      <c r="EX284" s="898"/>
      <c r="EY284" s="898"/>
      <c r="EZ284" s="1348" t="str">
        <f t="shared" si="3000"/>
        <v>KoolBloom (Dry)</v>
      </c>
      <c r="FA284" s="1224">
        <f t="shared" si="3001"/>
        <v>0</v>
      </c>
      <c r="FB284" s="1224">
        <f t="shared" si="3002"/>
        <v>0</v>
      </c>
      <c r="FC284" s="1224">
        <f t="shared" si="3003"/>
        <v>0</v>
      </c>
      <c r="FD284" s="544">
        <f t="shared" si="3004"/>
        <v>0</v>
      </c>
      <c r="FE284" s="544">
        <f t="shared" si="3005"/>
        <v>0</v>
      </c>
      <c r="FF284" s="324">
        <f t="shared" si="3006"/>
        <v>0</v>
      </c>
      <c r="FG284" s="549">
        <f t="shared" si="3007"/>
        <v>0</v>
      </c>
      <c r="FH284" s="549">
        <f t="shared" si="3008"/>
        <v>0</v>
      </c>
      <c r="FI284" s="549">
        <f t="shared" si="3009"/>
        <v>0</v>
      </c>
      <c r="FJ284" s="549">
        <f t="shared" si="3010"/>
        <v>0</v>
      </c>
      <c r="FK284" s="549">
        <f t="shared" si="3011"/>
        <v>0</v>
      </c>
      <c r="FL284" s="549">
        <f t="shared" si="3012"/>
        <v>0</v>
      </c>
      <c r="FM284" s="549">
        <f t="shared" si="3013"/>
        <v>0</v>
      </c>
      <c r="FN284" s="549">
        <f t="shared" si="3014"/>
        <v>0</v>
      </c>
      <c r="FO284" s="1203">
        <f t="shared" si="3015"/>
        <v>0</v>
      </c>
      <c r="FP284" s="544">
        <f t="shared" si="3016"/>
        <v>0</v>
      </c>
      <c r="FQ284" s="324">
        <f t="shared" si="3017"/>
        <v>0</v>
      </c>
      <c r="FR284" s="548">
        <f t="shared" si="3018"/>
        <v>0</v>
      </c>
      <c r="FS284" s="548">
        <f t="shared" si="3019"/>
        <v>0</v>
      </c>
      <c r="FT284" s="548">
        <f t="shared" si="3090"/>
        <v>0</v>
      </c>
      <c r="FU284" s="548">
        <f t="shared" si="3020"/>
        <v>0</v>
      </c>
      <c r="FV284" s="928">
        <f t="shared" si="3021"/>
        <v>0</v>
      </c>
      <c r="FW284" s="928">
        <f t="shared" si="3022"/>
        <v>0</v>
      </c>
      <c r="FX284" s="928">
        <f t="shared" si="3023"/>
        <v>0</v>
      </c>
      <c r="FY284" s="928">
        <f t="shared" si="3024"/>
        <v>0</v>
      </c>
      <c r="FZ284" s="928">
        <f t="shared" si="3025"/>
        <v>0</v>
      </c>
      <c r="GA284" s="928">
        <f t="shared" si="3026"/>
        <v>0</v>
      </c>
      <c r="GB284" s="928">
        <f t="shared" si="3027"/>
        <v>0</v>
      </c>
      <c r="GC284" s="928">
        <f t="shared" si="3028"/>
        <v>0</v>
      </c>
      <c r="GD284" s="326">
        <f t="shared" si="3029"/>
        <v>0</v>
      </c>
      <c r="GE284" s="326">
        <f t="shared" si="3030"/>
        <v>0</v>
      </c>
      <c r="GF284" s="326">
        <f t="shared" si="3031"/>
        <v>0</v>
      </c>
      <c r="GG284" s="326">
        <f t="shared" si="3032"/>
        <v>0</v>
      </c>
      <c r="GH284" s="326">
        <f t="shared" si="3033"/>
        <v>0</v>
      </c>
      <c r="GI284" s="326">
        <f t="shared" si="3034"/>
        <v>0</v>
      </c>
      <c r="GJ284" s="326">
        <f t="shared" si="3035"/>
        <v>0</v>
      </c>
      <c r="GK284" s="326">
        <f t="shared" si="3036"/>
        <v>0</v>
      </c>
      <c r="GL284" s="326">
        <f t="shared" si="3037"/>
        <v>0</v>
      </c>
      <c r="GM284" s="326">
        <f t="shared" si="3038"/>
        <v>0</v>
      </c>
      <c r="GN284" s="326">
        <f t="shared" si="3039"/>
        <v>0</v>
      </c>
      <c r="GO284" s="326">
        <f t="shared" si="3040"/>
        <v>0</v>
      </c>
      <c r="GP284" s="326">
        <f t="shared" si="3041"/>
        <v>0</v>
      </c>
      <c r="GQ284" s="326">
        <f t="shared" si="3042"/>
        <v>0</v>
      </c>
      <c r="GR284" s="898"/>
      <c r="GS284" s="898"/>
      <c r="GT284" s="898"/>
      <c r="GU284" s="898"/>
      <c r="GV284" s="898"/>
      <c r="GW284" s="898"/>
      <c r="GX284" s="898"/>
      <c r="GY284" s="898"/>
      <c r="GZ284" s="1375"/>
      <c r="HA284" s="1225">
        <f t="shared" si="3043"/>
        <v>0</v>
      </c>
      <c r="HB284" s="1225">
        <f t="shared" si="3044"/>
        <v>0</v>
      </c>
      <c r="HC284" s="1225">
        <f t="shared" si="3045"/>
        <v>0</v>
      </c>
      <c r="HD284" s="542">
        <f t="shared" si="3046"/>
        <v>0</v>
      </c>
      <c r="HE284" s="542">
        <f t="shared" si="3047"/>
        <v>0</v>
      </c>
      <c r="HF284" s="321">
        <f t="shared" si="3048"/>
        <v>0</v>
      </c>
      <c r="HG284" s="547">
        <f t="shared" si="3049"/>
        <v>0</v>
      </c>
      <c r="HH284" s="547">
        <f t="shared" si="3050"/>
        <v>0</v>
      </c>
      <c r="HI284" s="547">
        <f t="shared" si="3051"/>
        <v>0</v>
      </c>
      <c r="HJ284" s="547">
        <f t="shared" si="3052"/>
        <v>0</v>
      </c>
      <c r="HK284" s="547">
        <f t="shared" si="3053"/>
        <v>0</v>
      </c>
      <c r="HL284" s="547">
        <f t="shared" si="3054"/>
        <v>0</v>
      </c>
      <c r="HM284" s="547">
        <f t="shared" si="3055"/>
        <v>0</v>
      </c>
      <c r="HN284" s="547">
        <f t="shared" si="3056"/>
        <v>0</v>
      </c>
      <c r="HO284" s="1225">
        <f t="shared" si="3057"/>
        <v>0</v>
      </c>
      <c r="HP284" s="542">
        <f t="shared" si="3058"/>
        <v>0</v>
      </c>
      <c r="HQ284" s="321">
        <f t="shared" si="3059"/>
        <v>0</v>
      </c>
      <c r="HR284" s="547">
        <f t="shared" si="3060"/>
        <v>0</v>
      </c>
      <c r="HS284" s="547">
        <f t="shared" si="3061"/>
        <v>0</v>
      </c>
      <c r="HT284" s="547">
        <f t="shared" si="3062"/>
        <v>0</v>
      </c>
      <c r="HU284" s="547">
        <f t="shared" si="3063"/>
        <v>0</v>
      </c>
      <c r="HV284" s="931">
        <f t="shared" si="3064"/>
        <v>0</v>
      </c>
      <c r="HW284" s="931">
        <f t="shared" si="3065"/>
        <v>0</v>
      </c>
      <c r="HX284" s="931">
        <f t="shared" si="3066"/>
        <v>0</v>
      </c>
      <c r="HY284" s="931">
        <f t="shared" si="3067"/>
        <v>0</v>
      </c>
      <c r="HZ284" s="931">
        <f t="shared" si="3068"/>
        <v>0</v>
      </c>
      <c r="IA284" s="931">
        <f t="shared" si="3069"/>
        <v>0</v>
      </c>
      <c r="IB284" s="931">
        <f t="shared" si="3070"/>
        <v>0</v>
      </c>
      <c r="IC284" s="931">
        <f t="shared" si="3071"/>
        <v>0</v>
      </c>
      <c r="ID284" s="1226">
        <f t="shared" si="3072"/>
        <v>0</v>
      </c>
      <c r="IE284" s="1226">
        <f t="shared" si="3073"/>
        <v>0</v>
      </c>
      <c r="IF284" s="1226">
        <f t="shared" si="3074"/>
        <v>0</v>
      </c>
      <c r="IG284" s="1226">
        <f t="shared" si="3075"/>
        <v>0</v>
      </c>
      <c r="IH284" s="1226">
        <f t="shared" si="3076"/>
        <v>0</v>
      </c>
      <c r="II284" s="1226">
        <f t="shared" si="3077"/>
        <v>0</v>
      </c>
      <c r="IJ284" s="1226">
        <f t="shared" si="3078"/>
        <v>0</v>
      </c>
      <c r="IK284" s="1226">
        <f t="shared" si="3079"/>
        <v>0</v>
      </c>
      <c r="IL284" s="1226">
        <f t="shared" si="3080"/>
        <v>0</v>
      </c>
      <c r="IM284" s="1226">
        <f t="shared" si="3081"/>
        <v>0</v>
      </c>
      <c r="IN284" s="1226">
        <f t="shared" si="3082"/>
        <v>0</v>
      </c>
      <c r="IO284" s="1226">
        <f t="shared" si="3083"/>
        <v>0</v>
      </c>
      <c r="IP284" s="1226">
        <f t="shared" si="3084"/>
        <v>0</v>
      </c>
      <c r="IQ284" s="1226">
        <f t="shared" si="3085"/>
        <v>0</v>
      </c>
      <c r="IR284" s="902"/>
      <c r="IS284" s="902"/>
      <c r="IT284" s="902"/>
      <c r="IU284" s="902"/>
      <c r="IV284" s="902"/>
      <c r="IW284" s="902"/>
      <c r="IX284" s="902"/>
      <c r="IY284" s="902"/>
      <c r="IZ284" s="1365"/>
      <c r="JA284" s="1231">
        <f t="shared" ref="JA284:KQ284" si="3127">SUM(BW284*$DP$24)</f>
        <v>20</v>
      </c>
      <c r="JB284" s="1231">
        <f t="shared" si="3127"/>
        <v>0</v>
      </c>
      <c r="JC284" s="1231">
        <f t="shared" si="3127"/>
        <v>0</v>
      </c>
      <c r="JD284" s="942">
        <f t="shared" si="3127"/>
        <v>450</v>
      </c>
      <c r="JE284" s="942">
        <f t="shared" si="3127"/>
        <v>0</v>
      </c>
      <c r="JF284" s="943">
        <f t="shared" si="3127"/>
        <v>280</v>
      </c>
      <c r="JG284" s="944">
        <f t="shared" si="3127"/>
        <v>0</v>
      </c>
      <c r="JH284" s="944">
        <f t="shared" si="3127"/>
        <v>0</v>
      </c>
      <c r="JI284" s="944">
        <f t="shared" si="3127"/>
        <v>0</v>
      </c>
      <c r="JJ284" s="944">
        <f t="shared" si="3127"/>
        <v>0</v>
      </c>
      <c r="JK284" s="944">
        <f t="shared" si="3127"/>
        <v>0</v>
      </c>
      <c r="JL284" s="944">
        <f t="shared" si="3127"/>
        <v>0</v>
      </c>
      <c r="JM284" s="944">
        <f t="shared" si="3127"/>
        <v>0</v>
      </c>
      <c r="JN284" s="944">
        <f t="shared" si="3127"/>
        <v>0</v>
      </c>
      <c r="JO284" s="1231">
        <f t="shared" si="3127"/>
        <v>0</v>
      </c>
      <c r="JP284" s="942">
        <f t="shared" si="3127"/>
        <v>0</v>
      </c>
      <c r="JQ284" s="943">
        <f t="shared" si="3127"/>
        <v>0</v>
      </c>
      <c r="JR284" s="944">
        <f t="shared" si="3127"/>
        <v>10</v>
      </c>
      <c r="JS284" s="944">
        <f t="shared" si="3127"/>
        <v>0</v>
      </c>
      <c r="JT284" s="944">
        <f t="shared" si="3127"/>
        <v>15</v>
      </c>
      <c r="JU284" s="944">
        <f t="shared" si="3127"/>
        <v>0</v>
      </c>
      <c r="JV284" s="945">
        <f t="shared" si="3127"/>
        <v>0</v>
      </c>
      <c r="JW284" s="945">
        <f t="shared" si="3127"/>
        <v>0</v>
      </c>
      <c r="JX284" s="945">
        <f t="shared" si="3127"/>
        <v>0</v>
      </c>
      <c r="JY284" s="945">
        <f t="shared" si="3127"/>
        <v>0.01</v>
      </c>
      <c r="JZ284" s="945">
        <f t="shared" si="3127"/>
        <v>0</v>
      </c>
      <c r="KA284" s="945">
        <f t="shared" si="3127"/>
        <v>0</v>
      </c>
      <c r="KB284" s="945">
        <f t="shared" si="3127"/>
        <v>0</v>
      </c>
      <c r="KC284" s="945">
        <f t="shared" si="3127"/>
        <v>0</v>
      </c>
      <c r="KD284" s="946">
        <f t="shared" si="3127"/>
        <v>0</v>
      </c>
      <c r="KE284" s="946">
        <f t="shared" si="3127"/>
        <v>0</v>
      </c>
      <c r="KF284" s="946">
        <f t="shared" si="3127"/>
        <v>0</v>
      </c>
      <c r="KG284" s="946">
        <f t="shared" si="3127"/>
        <v>0</v>
      </c>
      <c r="KH284" s="946">
        <f t="shared" si="3127"/>
        <v>0</v>
      </c>
      <c r="KI284" s="946">
        <f t="shared" si="3127"/>
        <v>0</v>
      </c>
      <c r="KJ284" s="946">
        <f t="shared" si="3127"/>
        <v>0</v>
      </c>
      <c r="KK284" s="946">
        <f t="shared" si="3127"/>
        <v>0</v>
      </c>
      <c r="KL284" s="946">
        <f t="shared" si="3127"/>
        <v>0</v>
      </c>
      <c r="KM284" s="946">
        <f t="shared" si="3127"/>
        <v>0</v>
      </c>
      <c r="KN284" s="946">
        <f t="shared" si="3127"/>
        <v>0</v>
      </c>
      <c r="KO284" s="946">
        <f t="shared" si="3127"/>
        <v>0</v>
      </c>
      <c r="KP284" s="946">
        <f t="shared" si="3127"/>
        <v>0</v>
      </c>
      <c r="KQ284" s="946">
        <f t="shared" si="3127"/>
        <v>0</v>
      </c>
      <c r="KR284" s="898"/>
      <c r="KS284" s="898"/>
      <c r="KT284" s="898"/>
      <c r="KU284" s="898"/>
      <c r="KV284" s="898"/>
      <c r="KW284" s="898"/>
      <c r="KX284" s="898"/>
      <c r="KY284" s="898"/>
      <c r="KZ284" s="1363"/>
      <c r="LA284" s="1217">
        <f t="shared" ref="LA284:MM284" si="3128">SUM(JA284/$DO$24)</f>
        <v>20</v>
      </c>
      <c r="LB284" s="1217">
        <f t="shared" si="3128"/>
        <v>0</v>
      </c>
      <c r="LC284" s="1217">
        <f t="shared" si="3128"/>
        <v>0</v>
      </c>
      <c r="LD284" s="545">
        <f t="shared" si="3128"/>
        <v>450</v>
      </c>
      <c r="LE284" s="545">
        <f t="shared" si="3128"/>
        <v>0</v>
      </c>
      <c r="LF284" s="329">
        <f t="shared" si="3128"/>
        <v>280</v>
      </c>
      <c r="LG284" s="550">
        <f t="shared" si="3128"/>
        <v>0</v>
      </c>
      <c r="LH284" s="550">
        <f t="shared" si="3128"/>
        <v>0</v>
      </c>
      <c r="LI284" s="550">
        <f t="shared" si="3128"/>
        <v>0</v>
      </c>
      <c r="LJ284" s="550">
        <f t="shared" si="3128"/>
        <v>0</v>
      </c>
      <c r="LK284" s="550">
        <f t="shared" si="3128"/>
        <v>0</v>
      </c>
      <c r="LL284" s="550">
        <f t="shared" si="3128"/>
        <v>0</v>
      </c>
      <c r="LM284" s="550">
        <f t="shared" si="3128"/>
        <v>0</v>
      </c>
      <c r="LN284" s="550">
        <f t="shared" si="3128"/>
        <v>0</v>
      </c>
      <c r="LO284" s="1217">
        <f t="shared" si="3128"/>
        <v>0</v>
      </c>
      <c r="LP284" s="1217">
        <f t="shared" si="3128"/>
        <v>0</v>
      </c>
      <c r="LQ284" s="1217">
        <f t="shared" si="3128"/>
        <v>0</v>
      </c>
      <c r="LR284" s="550">
        <f t="shared" si="3128"/>
        <v>10</v>
      </c>
      <c r="LS284" s="550">
        <f t="shared" si="3128"/>
        <v>0</v>
      </c>
      <c r="LT284" s="550">
        <f t="shared" si="3128"/>
        <v>15</v>
      </c>
      <c r="LU284" s="550">
        <f t="shared" si="3128"/>
        <v>0</v>
      </c>
      <c r="LV284" s="932">
        <f t="shared" si="3128"/>
        <v>0</v>
      </c>
      <c r="LW284" s="932">
        <f t="shared" si="3128"/>
        <v>0</v>
      </c>
      <c r="LX284" s="932">
        <f t="shared" si="3128"/>
        <v>0</v>
      </c>
      <c r="LY284" s="932">
        <f t="shared" si="3128"/>
        <v>0.01</v>
      </c>
      <c r="LZ284" s="932">
        <f t="shared" si="3128"/>
        <v>0</v>
      </c>
      <c r="MA284" s="932">
        <f t="shared" si="3128"/>
        <v>0</v>
      </c>
      <c r="MB284" s="932">
        <f t="shared" si="3128"/>
        <v>0</v>
      </c>
      <c r="MC284" s="932">
        <f t="shared" si="3128"/>
        <v>0</v>
      </c>
      <c r="MD284" s="932">
        <f t="shared" si="3128"/>
        <v>0</v>
      </c>
      <c r="ME284" s="327">
        <f t="shared" si="3128"/>
        <v>0</v>
      </c>
      <c r="MF284" s="327">
        <f t="shared" si="3128"/>
        <v>0</v>
      </c>
      <c r="MG284" s="327">
        <f t="shared" si="3128"/>
        <v>0</v>
      </c>
      <c r="MH284" s="327">
        <f t="shared" si="3128"/>
        <v>0</v>
      </c>
      <c r="MI284" s="327">
        <f t="shared" si="3128"/>
        <v>0</v>
      </c>
      <c r="MJ284" s="327">
        <f t="shared" si="3128"/>
        <v>0</v>
      </c>
      <c r="MK284" s="327">
        <f t="shared" si="3128"/>
        <v>0</v>
      </c>
      <c r="ML284" s="327">
        <f t="shared" si="3128"/>
        <v>0</v>
      </c>
      <c r="MM284" s="327">
        <f t="shared" si="3128"/>
        <v>0</v>
      </c>
      <c r="MN284" s="327">
        <f t="shared" ref="MN284:MP284" si="3129">SUM(KN284/$DO$24)</f>
        <v>0</v>
      </c>
      <c r="MO284" s="327">
        <f t="shared" si="3129"/>
        <v>0</v>
      </c>
      <c r="MP284" s="327">
        <f t="shared" si="3129"/>
        <v>0</v>
      </c>
      <c r="MQ284" s="327">
        <f>SUM(KQ284/$DO$24)</f>
        <v>0</v>
      </c>
    </row>
    <row r="285" spans="1:355" s="317" customFormat="1" ht="15" hidden="1" customHeight="1" outlineLevel="1" thickTop="1" thickBot="1" x14ac:dyDescent="0.3">
      <c r="A285" s="381"/>
      <c r="B285" s="1921" t="s">
        <v>957</v>
      </c>
      <c r="C285" s="1922"/>
      <c r="D285" s="655"/>
      <c r="E285" s="770"/>
      <c r="F285" s="757"/>
      <c r="G285" s="638"/>
      <c r="H285" s="627"/>
      <c r="I285" s="639"/>
      <c r="J285" s="770"/>
      <c r="K285" s="757"/>
      <c r="L285" s="878"/>
      <c r="M285" s="813"/>
      <c r="N285" s="814"/>
      <c r="O285" s="1537"/>
      <c r="P285" s="815"/>
      <c r="Q285" s="813"/>
      <c r="R285" s="814"/>
      <c r="S285" s="1537"/>
      <c r="T285" s="815"/>
      <c r="U285" s="813"/>
      <c r="V285" s="814"/>
      <c r="W285" s="1537"/>
      <c r="X285" s="815"/>
      <c r="Y285" s="813"/>
      <c r="Z285" s="814"/>
      <c r="AA285" s="1537"/>
      <c r="AB285" s="815"/>
      <c r="AC285" s="813"/>
      <c r="AD285" s="814"/>
      <c r="AE285" s="1537"/>
      <c r="AF285" s="815"/>
      <c r="AG285" s="813"/>
      <c r="AH285" s="814"/>
      <c r="AI285" s="1537"/>
      <c r="AJ285" s="815"/>
      <c r="AK285" s="813"/>
      <c r="AL285" s="814"/>
      <c r="AM285" s="1537"/>
      <c r="AN285" s="815"/>
      <c r="AO285" s="813"/>
      <c r="AP285" s="814"/>
      <c r="AQ285" s="1537"/>
      <c r="AR285" s="815"/>
      <c r="AS285" s="813"/>
      <c r="AT285" s="814"/>
      <c r="AU285" s="1537"/>
      <c r="AV285" s="815"/>
      <c r="AW285" s="813"/>
      <c r="AX285" s="814"/>
      <c r="AY285" s="1537"/>
      <c r="AZ285" s="815"/>
      <c r="BA285" s="813"/>
      <c r="BB285" s="816"/>
      <c r="BC285" s="757"/>
      <c r="BD285" s="815"/>
      <c r="BE285" s="813"/>
      <c r="BF285" s="757"/>
      <c r="BG285" s="815"/>
      <c r="BH285" s="815"/>
      <c r="BI285" s="815"/>
      <c r="BJ285" s="815"/>
      <c r="BK285" s="816"/>
      <c r="BL285" s="816"/>
      <c r="BM285" s="816"/>
      <c r="BN285" s="816"/>
      <c r="BO285" s="816"/>
      <c r="BP285" s="819"/>
      <c r="BQ285" s="1484"/>
      <c r="BR285" s="734">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35.984147952443855</v>
      </c>
      <c r="BS285" s="692">
        <f t="shared" si="2998"/>
        <v>35.984147952443855</v>
      </c>
      <c r="BT285" s="693">
        <f>AZ270</f>
        <v>0.6</v>
      </c>
      <c r="BU285" s="1147" t="str">
        <f>$BU$25</f>
        <v>Epsom Salt</v>
      </c>
      <c r="BV285" s="1159" t="str">
        <f>$BV$25</f>
        <v>Additives</v>
      </c>
      <c r="BW285" s="1239">
        <f>BW$25</f>
        <v>0</v>
      </c>
      <c r="BX285" s="1239">
        <f t="shared" ref="BX285:DM285" si="3130">BX$25</f>
        <v>0</v>
      </c>
      <c r="BY285" s="1239">
        <f t="shared" si="3130"/>
        <v>0</v>
      </c>
      <c r="BZ285" s="1240">
        <f t="shared" si="3130"/>
        <v>0</v>
      </c>
      <c r="CA285" s="1240">
        <f t="shared" si="3130"/>
        <v>0</v>
      </c>
      <c r="CB285" s="1241">
        <f t="shared" si="3130"/>
        <v>0</v>
      </c>
      <c r="CC285" s="1242">
        <f t="shared" si="3130"/>
        <v>0</v>
      </c>
      <c r="CD285" s="1242">
        <f t="shared" si="3130"/>
        <v>0</v>
      </c>
      <c r="CE285" s="1242">
        <f t="shared" si="3130"/>
        <v>0</v>
      </c>
      <c r="CF285" s="1242">
        <f t="shared" si="3130"/>
        <v>0</v>
      </c>
      <c r="CG285" s="1242">
        <f t="shared" si="3130"/>
        <v>0</v>
      </c>
      <c r="CH285" s="1242">
        <f t="shared" si="3130"/>
        <v>0</v>
      </c>
      <c r="CI285" s="1242">
        <f t="shared" si="3130"/>
        <v>0</v>
      </c>
      <c r="CJ285" s="1242">
        <f t="shared" si="3130"/>
        <v>0</v>
      </c>
      <c r="CK285" s="1239">
        <f t="shared" si="3130"/>
        <v>0</v>
      </c>
      <c r="CL285" s="1240">
        <f t="shared" si="3130"/>
        <v>0</v>
      </c>
      <c r="CM285" s="1241">
        <f t="shared" si="3130"/>
        <v>0</v>
      </c>
      <c r="CN285" s="1242">
        <f t="shared" si="3130"/>
        <v>9.8000000000000004E-2</v>
      </c>
      <c r="CO285" s="1242">
        <f t="shared" si="3130"/>
        <v>0</v>
      </c>
      <c r="CP285" s="1242">
        <f t="shared" si="3130"/>
        <v>0.129</v>
      </c>
      <c r="CQ285" s="1242">
        <f t="shared" si="3130"/>
        <v>0</v>
      </c>
      <c r="CR285" s="1243">
        <f t="shared" si="3130"/>
        <v>0</v>
      </c>
      <c r="CS285" s="1243">
        <f t="shared" si="3130"/>
        <v>0</v>
      </c>
      <c r="CT285" s="1243">
        <f t="shared" si="3130"/>
        <v>0</v>
      </c>
      <c r="CU285" s="1243">
        <f t="shared" si="3130"/>
        <v>0</v>
      </c>
      <c r="CV285" s="1243">
        <f t="shared" si="3130"/>
        <v>0</v>
      </c>
      <c r="CW285" s="1243">
        <f t="shared" si="3130"/>
        <v>0</v>
      </c>
      <c r="CX285" s="1243">
        <f t="shared" si="3130"/>
        <v>0</v>
      </c>
      <c r="CY285" s="1243">
        <f t="shared" si="3130"/>
        <v>0</v>
      </c>
      <c r="CZ285" s="1244">
        <f t="shared" si="3130"/>
        <v>0</v>
      </c>
      <c r="DA285" s="1244">
        <f t="shared" si="3130"/>
        <v>0</v>
      </c>
      <c r="DB285" s="1244">
        <f t="shared" si="3130"/>
        <v>0</v>
      </c>
      <c r="DC285" s="1244">
        <f t="shared" si="3130"/>
        <v>0</v>
      </c>
      <c r="DD285" s="1244">
        <f t="shared" si="3130"/>
        <v>0</v>
      </c>
      <c r="DE285" s="1244">
        <f t="shared" si="3130"/>
        <v>0</v>
      </c>
      <c r="DF285" s="1244">
        <f t="shared" si="3130"/>
        <v>0</v>
      </c>
      <c r="DG285" s="1244">
        <f t="shared" si="3130"/>
        <v>0</v>
      </c>
      <c r="DH285" s="1244">
        <f t="shared" si="3130"/>
        <v>0</v>
      </c>
      <c r="DI285" s="1244">
        <f t="shared" si="3130"/>
        <v>0</v>
      </c>
      <c r="DJ285" s="1244">
        <f t="shared" si="3130"/>
        <v>0</v>
      </c>
      <c r="DK285" s="1244">
        <f t="shared" si="3130"/>
        <v>0</v>
      </c>
      <c r="DL285" s="1244">
        <f t="shared" si="3130"/>
        <v>0</v>
      </c>
      <c r="DM285" s="1244">
        <f t="shared" si="3130"/>
        <v>0</v>
      </c>
      <c r="DN285" s="933"/>
      <c r="DT285" s="739"/>
      <c r="EM285" s="898"/>
      <c r="EN285" s="898"/>
      <c r="EO285" s="898"/>
      <c r="EP285" s="898"/>
      <c r="EQ285" s="898"/>
      <c r="ER285" s="898"/>
      <c r="ES285" s="898"/>
      <c r="ET285" s="898"/>
      <c r="EU285" s="898"/>
      <c r="EV285" s="898"/>
      <c r="EW285" s="898"/>
      <c r="EX285" s="898"/>
      <c r="EY285" s="898"/>
      <c r="EZ285" s="1348" t="str">
        <f t="shared" si="3000"/>
        <v>Epsom Salt</v>
      </c>
      <c r="FA285" s="1224">
        <f t="shared" si="3001"/>
        <v>0</v>
      </c>
      <c r="FB285" s="1224">
        <f t="shared" si="3002"/>
        <v>0</v>
      </c>
      <c r="FC285" s="1224">
        <f t="shared" si="3003"/>
        <v>0</v>
      </c>
      <c r="FD285" s="544">
        <f t="shared" si="3004"/>
        <v>0</v>
      </c>
      <c r="FE285" s="544">
        <f t="shared" si="3005"/>
        <v>0</v>
      </c>
      <c r="FF285" s="324">
        <f t="shared" si="3006"/>
        <v>0</v>
      </c>
      <c r="FG285" s="549">
        <f t="shared" si="3007"/>
        <v>0</v>
      </c>
      <c r="FH285" s="549">
        <f t="shared" si="3008"/>
        <v>0</v>
      </c>
      <c r="FI285" s="549">
        <f t="shared" si="3009"/>
        <v>0</v>
      </c>
      <c r="FJ285" s="549">
        <f t="shared" si="3010"/>
        <v>0</v>
      </c>
      <c r="FK285" s="549">
        <f t="shared" si="3011"/>
        <v>0</v>
      </c>
      <c r="FL285" s="549">
        <f t="shared" si="3012"/>
        <v>0</v>
      </c>
      <c r="FM285" s="549">
        <f t="shared" si="3013"/>
        <v>0</v>
      </c>
      <c r="FN285" s="549">
        <f t="shared" si="3014"/>
        <v>0</v>
      </c>
      <c r="FO285" s="1203">
        <f t="shared" si="3015"/>
        <v>0</v>
      </c>
      <c r="FP285" s="544">
        <f t="shared" si="3016"/>
        <v>0</v>
      </c>
      <c r="FQ285" s="324">
        <f t="shared" si="3017"/>
        <v>0</v>
      </c>
      <c r="FR285" s="548">
        <f t="shared" si="3018"/>
        <v>5.8799999999999998E-2</v>
      </c>
      <c r="FS285" s="548">
        <f t="shared" si="3019"/>
        <v>0</v>
      </c>
      <c r="FT285" s="548">
        <f t="shared" si="3090"/>
        <v>7.7399999999999997E-2</v>
      </c>
      <c r="FU285" s="548">
        <f t="shared" si="3020"/>
        <v>0</v>
      </c>
      <c r="FV285" s="928">
        <f t="shared" si="3021"/>
        <v>0</v>
      </c>
      <c r="FW285" s="928">
        <f t="shared" si="3022"/>
        <v>0</v>
      </c>
      <c r="FX285" s="928">
        <f t="shared" si="3023"/>
        <v>0</v>
      </c>
      <c r="FY285" s="928">
        <f t="shared" si="3024"/>
        <v>0</v>
      </c>
      <c r="FZ285" s="928">
        <f t="shared" si="3025"/>
        <v>0</v>
      </c>
      <c r="GA285" s="928">
        <f t="shared" si="3026"/>
        <v>0</v>
      </c>
      <c r="GB285" s="928">
        <f t="shared" si="3027"/>
        <v>0</v>
      </c>
      <c r="GC285" s="928">
        <f t="shared" si="3028"/>
        <v>0</v>
      </c>
      <c r="GD285" s="326">
        <f t="shared" si="3029"/>
        <v>0</v>
      </c>
      <c r="GE285" s="326">
        <f t="shared" si="3030"/>
        <v>0</v>
      </c>
      <c r="GF285" s="326">
        <f t="shared" si="3031"/>
        <v>0</v>
      </c>
      <c r="GG285" s="326">
        <f t="shared" si="3032"/>
        <v>0</v>
      </c>
      <c r="GH285" s="326">
        <f t="shared" si="3033"/>
        <v>0</v>
      </c>
      <c r="GI285" s="326">
        <f t="shared" si="3034"/>
        <v>0</v>
      </c>
      <c r="GJ285" s="326">
        <f t="shared" si="3035"/>
        <v>0</v>
      </c>
      <c r="GK285" s="326">
        <f t="shared" si="3036"/>
        <v>0</v>
      </c>
      <c r="GL285" s="326">
        <f t="shared" si="3037"/>
        <v>0</v>
      </c>
      <c r="GM285" s="326">
        <f t="shared" si="3038"/>
        <v>0</v>
      </c>
      <c r="GN285" s="326">
        <f t="shared" si="3039"/>
        <v>0</v>
      </c>
      <c r="GO285" s="326">
        <f t="shared" si="3040"/>
        <v>0</v>
      </c>
      <c r="GP285" s="326">
        <f t="shared" si="3041"/>
        <v>0</v>
      </c>
      <c r="GQ285" s="326">
        <f t="shared" si="3042"/>
        <v>0</v>
      </c>
      <c r="GR285" s="898"/>
      <c r="GS285" s="898"/>
      <c r="GT285" s="898"/>
      <c r="GU285" s="898"/>
      <c r="GV285" s="898"/>
      <c r="GW285" s="898"/>
      <c r="GX285" s="898"/>
      <c r="GY285" s="898"/>
      <c r="GZ285" s="1375"/>
      <c r="HA285" s="1225">
        <f t="shared" si="3043"/>
        <v>0</v>
      </c>
      <c r="HB285" s="1225">
        <f t="shared" si="3044"/>
        <v>0</v>
      </c>
      <c r="HC285" s="1225">
        <f t="shared" si="3045"/>
        <v>0</v>
      </c>
      <c r="HD285" s="542">
        <f t="shared" si="3046"/>
        <v>0</v>
      </c>
      <c r="HE285" s="542">
        <f t="shared" si="3047"/>
        <v>0</v>
      </c>
      <c r="HF285" s="321">
        <f t="shared" si="3048"/>
        <v>0</v>
      </c>
      <c r="HG285" s="547">
        <f t="shared" si="3049"/>
        <v>0</v>
      </c>
      <c r="HH285" s="547">
        <f t="shared" si="3050"/>
        <v>0</v>
      </c>
      <c r="HI285" s="547">
        <f t="shared" si="3051"/>
        <v>0</v>
      </c>
      <c r="HJ285" s="547">
        <f t="shared" si="3052"/>
        <v>0</v>
      </c>
      <c r="HK285" s="547">
        <f t="shared" si="3053"/>
        <v>0</v>
      </c>
      <c r="HL285" s="547">
        <f t="shared" si="3054"/>
        <v>0</v>
      </c>
      <c r="HM285" s="547">
        <f t="shared" si="3055"/>
        <v>0</v>
      </c>
      <c r="HN285" s="547">
        <f t="shared" si="3056"/>
        <v>0</v>
      </c>
      <c r="HO285" s="1225">
        <f t="shared" si="3057"/>
        <v>0</v>
      </c>
      <c r="HP285" s="542">
        <f t="shared" si="3058"/>
        <v>0</v>
      </c>
      <c r="HQ285" s="321">
        <f t="shared" si="3059"/>
        <v>0</v>
      </c>
      <c r="HR285" s="547">
        <f t="shared" si="3060"/>
        <v>1.5535006605019814E-2</v>
      </c>
      <c r="HS285" s="547">
        <f t="shared" si="3061"/>
        <v>0</v>
      </c>
      <c r="HT285" s="547">
        <f t="shared" si="3062"/>
        <v>2.0449141347424041E-2</v>
      </c>
      <c r="HU285" s="547">
        <f t="shared" si="3063"/>
        <v>0</v>
      </c>
      <c r="HV285" s="931">
        <f t="shared" si="3064"/>
        <v>0</v>
      </c>
      <c r="HW285" s="931">
        <f t="shared" si="3065"/>
        <v>0</v>
      </c>
      <c r="HX285" s="931">
        <f t="shared" si="3066"/>
        <v>0</v>
      </c>
      <c r="HY285" s="931">
        <f t="shared" si="3067"/>
        <v>0</v>
      </c>
      <c r="HZ285" s="931">
        <f t="shared" si="3068"/>
        <v>0</v>
      </c>
      <c r="IA285" s="931">
        <f t="shared" si="3069"/>
        <v>0</v>
      </c>
      <c r="IB285" s="931">
        <f t="shared" si="3070"/>
        <v>0</v>
      </c>
      <c r="IC285" s="931">
        <f t="shared" si="3071"/>
        <v>0</v>
      </c>
      <c r="ID285" s="1226">
        <f t="shared" si="3072"/>
        <v>0</v>
      </c>
      <c r="IE285" s="1226">
        <f t="shared" si="3073"/>
        <v>0</v>
      </c>
      <c r="IF285" s="1226">
        <f t="shared" si="3074"/>
        <v>0</v>
      </c>
      <c r="IG285" s="1226">
        <f t="shared" si="3075"/>
        <v>0</v>
      </c>
      <c r="IH285" s="1226">
        <f t="shared" si="3076"/>
        <v>0</v>
      </c>
      <c r="II285" s="1226">
        <f t="shared" si="3077"/>
        <v>0</v>
      </c>
      <c r="IJ285" s="1226">
        <f t="shared" si="3078"/>
        <v>0</v>
      </c>
      <c r="IK285" s="1226">
        <f t="shared" si="3079"/>
        <v>0</v>
      </c>
      <c r="IL285" s="1226">
        <f t="shared" si="3080"/>
        <v>0</v>
      </c>
      <c r="IM285" s="1226">
        <f t="shared" si="3081"/>
        <v>0</v>
      </c>
      <c r="IN285" s="1226">
        <f t="shared" si="3082"/>
        <v>0</v>
      </c>
      <c r="IO285" s="1226">
        <f t="shared" si="3083"/>
        <v>0</v>
      </c>
      <c r="IP285" s="1226">
        <f t="shared" si="3084"/>
        <v>0</v>
      </c>
      <c r="IQ285" s="1226">
        <f t="shared" si="3085"/>
        <v>0</v>
      </c>
      <c r="IR285" s="902"/>
      <c r="IS285" s="902"/>
      <c r="IT285" s="902"/>
      <c r="IU285" s="902"/>
      <c r="IV285" s="902"/>
      <c r="IW285" s="902"/>
      <c r="IX285" s="902"/>
      <c r="IY285" s="902"/>
      <c r="IZ285" s="1365"/>
      <c r="JA285" s="1231">
        <f t="shared" ref="JA285:KQ285" si="3131">SUM(BW285*$DP$25)</f>
        <v>0</v>
      </c>
      <c r="JB285" s="1231">
        <f t="shared" si="3131"/>
        <v>0</v>
      </c>
      <c r="JC285" s="1231">
        <f t="shared" si="3131"/>
        <v>0</v>
      </c>
      <c r="JD285" s="942">
        <f t="shared" si="3131"/>
        <v>0</v>
      </c>
      <c r="JE285" s="942">
        <f t="shared" si="3131"/>
        <v>0</v>
      </c>
      <c r="JF285" s="943">
        <f t="shared" si="3131"/>
        <v>0</v>
      </c>
      <c r="JG285" s="944">
        <f t="shared" si="3131"/>
        <v>0</v>
      </c>
      <c r="JH285" s="944">
        <f t="shared" si="3131"/>
        <v>0</v>
      </c>
      <c r="JI285" s="944">
        <f t="shared" si="3131"/>
        <v>0</v>
      </c>
      <c r="JJ285" s="944">
        <f t="shared" si="3131"/>
        <v>0</v>
      </c>
      <c r="JK285" s="944">
        <f t="shared" si="3131"/>
        <v>0</v>
      </c>
      <c r="JL285" s="944">
        <f t="shared" si="3131"/>
        <v>0</v>
      </c>
      <c r="JM285" s="944">
        <f t="shared" si="3131"/>
        <v>0</v>
      </c>
      <c r="JN285" s="944">
        <f t="shared" si="3131"/>
        <v>0</v>
      </c>
      <c r="JO285" s="1231">
        <f t="shared" si="3131"/>
        <v>0</v>
      </c>
      <c r="JP285" s="942">
        <f t="shared" si="3131"/>
        <v>0</v>
      </c>
      <c r="JQ285" s="943">
        <f t="shared" si="3131"/>
        <v>0</v>
      </c>
      <c r="JR285" s="944">
        <f t="shared" si="3131"/>
        <v>98</v>
      </c>
      <c r="JS285" s="944">
        <f t="shared" si="3131"/>
        <v>0</v>
      </c>
      <c r="JT285" s="944">
        <f t="shared" si="3131"/>
        <v>129</v>
      </c>
      <c r="JU285" s="944">
        <f t="shared" si="3131"/>
        <v>0</v>
      </c>
      <c r="JV285" s="945">
        <f t="shared" si="3131"/>
        <v>0</v>
      </c>
      <c r="JW285" s="945">
        <f t="shared" si="3131"/>
        <v>0</v>
      </c>
      <c r="JX285" s="945">
        <f t="shared" si="3131"/>
        <v>0</v>
      </c>
      <c r="JY285" s="945">
        <f t="shared" si="3131"/>
        <v>0</v>
      </c>
      <c r="JZ285" s="945">
        <f t="shared" si="3131"/>
        <v>0</v>
      </c>
      <c r="KA285" s="945">
        <f t="shared" si="3131"/>
        <v>0</v>
      </c>
      <c r="KB285" s="945">
        <f t="shared" si="3131"/>
        <v>0</v>
      </c>
      <c r="KC285" s="945">
        <f t="shared" si="3131"/>
        <v>0</v>
      </c>
      <c r="KD285" s="946">
        <f t="shared" si="3131"/>
        <v>0</v>
      </c>
      <c r="KE285" s="946">
        <f t="shared" si="3131"/>
        <v>0</v>
      </c>
      <c r="KF285" s="946">
        <f t="shared" si="3131"/>
        <v>0</v>
      </c>
      <c r="KG285" s="946">
        <f t="shared" si="3131"/>
        <v>0</v>
      </c>
      <c r="KH285" s="946">
        <f t="shared" si="3131"/>
        <v>0</v>
      </c>
      <c r="KI285" s="946">
        <f t="shared" si="3131"/>
        <v>0</v>
      </c>
      <c r="KJ285" s="946">
        <f t="shared" si="3131"/>
        <v>0</v>
      </c>
      <c r="KK285" s="946">
        <f t="shared" si="3131"/>
        <v>0</v>
      </c>
      <c r="KL285" s="946">
        <f t="shared" si="3131"/>
        <v>0</v>
      </c>
      <c r="KM285" s="946">
        <f t="shared" si="3131"/>
        <v>0</v>
      </c>
      <c r="KN285" s="946">
        <f t="shared" si="3131"/>
        <v>0</v>
      </c>
      <c r="KO285" s="946">
        <f t="shared" si="3131"/>
        <v>0</v>
      </c>
      <c r="KP285" s="946">
        <f t="shared" si="3131"/>
        <v>0</v>
      </c>
      <c r="KQ285" s="946">
        <f t="shared" si="3131"/>
        <v>0</v>
      </c>
      <c r="KR285" s="898"/>
      <c r="KS285" s="898"/>
      <c r="KT285" s="898"/>
      <c r="KU285" s="898"/>
      <c r="KV285" s="898"/>
      <c r="KW285" s="898"/>
      <c r="KX285" s="898"/>
      <c r="KY285" s="898"/>
      <c r="KZ285" s="1363"/>
      <c r="LA285" s="1217">
        <f t="shared" ref="LA285:MM285" si="3132">SUM(JA285/$DO$25)</f>
        <v>0</v>
      </c>
      <c r="LB285" s="1217">
        <f t="shared" si="3132"/>
        <v>0</v>
      </c>
      <c r="LC285" s="1217">
        <f t="shared" si="3132"/>
        <v>0</v>
      </c>
      <c r="LD285" s="545">
        <f t="shared" si="3132"/>
        <v>0</v>
      </c>
      <c r="LE285" s="545">
        <f t="shared" si="3132"/>
        <v>0</v>
      </c>
      <c r="LF285" s="329">
        <f t="shared" si="3132"/>
        <v>0</v>
      </c>
      <c r="LG285" s="550">
        <f t="shared" si="3132"/>
        <v>0</v>
      </c>
      <c r="LH285" s="550">
        <f t="shared" si="3132"/>
        <v>0</v>
      </c>
      <c r="LI285" s="550">
        <f t="shared" si="3132"/>
        <v>0</v>
      </c>
      <c r="LJ285" s="550">
        <f t="shared" si="3132"/>
        <v>0</v>
      </c>
      <c r="LK285" s="550">
        <f t="shared" si="3132"/>
        <v>0</v>
      </c>
      <c r="LL285" s="550">
        <f t="shared" si="3132"/>
        <v>0</v>
      </c>
      <c r="LM285" s="550">
        <f t="shared" si="3132"/>
        <v>0</v>
      </c>
      <c r="LN285" s="550">
        <f t="shared" si="3132"/>
        <v>0</v>
      </c>
      <c r="LO285" s="1217">
        <f t="shared" si="3132"/>
        <v>0</v>
      </c>
      <c r="LP285" s="1217">
        <f t="shared" si="3132"/>
        <v>0</v>
      </c>
      <c r="LQ285" s="1217">
        <f t="shared" si="3132"/>
        <v>0</v>
      </c>
      <c r="LR285" s="550">
        <f t="shared" si="3132"/>
        <v>98</v>
      </c>
      <c r="LS285" s="550">
        <f t="shared" si="3132"/>
        <v>0</v>
      </c>
      <c r="LT285" s="550">
        <f t="shared" si="3132"/>
        <v>129</v>
      </c>
      <c r="LU285" s="550">
        <f t="shared" si="3132"/>
        <v>0</v>
      </c>
      <c r="LV285" s="932">
        <f t="shared" si="3132"/>
        <v>0</v>
      </c>
      <c r="LW285" s="932">
        <f t="shared" si="3132"/>
        <v>0</v>
      </c>
      <c r="LX285" s="932">
        <f t="shared" si="3132"/>
        <v>0</v>
      </c>
      <c r="LY285" s="932">
        <f t="shared" si="3132"/>
        <v>0</v>
      </c>
      <c r="LZ285" s="932">
        <f t="shared" si="3132"/>
        <v>0</v>
      </c>
      <c r="MA285" s="932">
        <f t="shared" si="3132"/>
        <v>0</v>
      </c>
      <c r="MB285" s="932">
        <f t="shared" si="3132"/>
        <v>0</v>
      </c>
      <c r="MC285" s="932">
        <f t="shared" si="3132"/>
        <v>0</v>
      </c>
      <c r="MD285" s="932">
        <f t="shared" si="3132"/>
        <v>0</v>
      </c>
      <c r="ME285" s="327">
        <f t="shared" si="3132"/>
        <v>0</v>
      </c>
      <c r="MF285" s="327">
        <f t="shared" si="3132"/>
        <v>0</v>
      </c>
      <c r="MG285" s="327">
        <f t="shared" si="3132"/>
        <v>0</v>
      </c>
      <c r="MH285" s="327">
        <f t="shared" si="3132"/>
        <v>0</v>
      </c>
      <c r="MI285" s="327">
        <f t="shared" si="3132"/>
        <v>0</v>
      </c>
      <c r="MJ285" s="327">
        <f t="shared" si="3132"/>
        <v>0</v>
      </c>
      <c r="MK285" s="327">
        <f t="shared" si="3132"/>
        <v>0</v>
      </c>
      <c r="ML285" s="327">
        <f t="shared" si="3132"/>
        <v>0</v>
      </c>
      <c r="MM285" s="327">
        <f t="shared" si="3132"/>
        <v>0</v>
      </c>
      <c r="MN285" s="327">
        <f t="shared" ref="MN285:MP285" si="3133">SUM(KN285/$DO$25)</f>
        <v>0</v>
      </c>
      <c r="MO285" s="327">
        <f t="shared" si="3133"/>
        <v>0</v>
      </c>
      <c r="MP285" s="327">
        <f t="shared" si="3133"/>
        <v>0</v>
      </c>
      <c r="MQ285" s="327">
        <f>SUM(KQ285/$DO$25)</f>
        <v>0</v>
      </c>
    </row>
    <row r="286" spans="1:355" s="317" customFormat="1" ht="15" hidden="1" customHeight="1" outlineLevel="1" thickTop="1" thickBot="1" x14ac:dyDescent="0.3">
      <c r="A286" s="381"/>
      <c r="B286" s="1902" t="s">
        <v>958</v>
      </c>
      <c r="C286" s="1903"/>
      <c r="D286" s="655"/>
      <c r="E286" s="770"/>
      <c r="F286" s="757"/>
      <c r="G286" s="638"/>
      <c r="H286" s="627"/>
      <c r="I286" s="639"/>
      <c r="J286" s="770"/>
      <c r="K286" s="757"/>
      <c r="L286" s="878"/>
      <c r="M286" s="813"/>
      <c r="N286" s="814"/>
      <c r="O286" s="1537"/>
      <c r="P286" s="815"/>
      <c r="Q286" s="813"/>
      <c r="R286" s="814"/>
      <c r="S286" s="1537"/>
      <c r="T286" s="815"/>
      <c r="U286" s="813"/>
      <c r="V286" s="814"/>
      <c r="W286" s="1537"/>
      <c r="X286" s="815"/>
      <c r="Y286" s="813"/>
      <c r="Z286" s="814"/>
      <c r="AA286" s="1537"/>
      <c r="AB286" s="815"/>
      <c r="AC286" s="813"/>
      <c r="AD286" s="814"/>
      <c r="AE286" s="1537"/>
      <c r="AF286" s="815"/>
      <c r="AG286" s="813"/>
      <c r="AH286" s="814"/>
      <c r="AI286" s="1537"/>
      <c r="AJ286" s="815"/>
      <c r="AK286" s="813"/>
      <c r="AL286" s="814"/>
      <c r="AM286" s="1537"/>
      <c r="AN286" s="815"/>
      <c r="AO286" s="813"/>
      <c r="AP286" s="814"/>
      <c r="AQ286" s="1537"/>
      <c r="AR286" s="815"/>
      <c r="AS286" s="813"/>
      <c r="AT286" s="814"/>
      <c r="AU286" s="1537"/>
      <c r="AV286" s="815"/>
      <c r="AW286" s="813"/>
      <c r="AX286" s="814"/>
      <c r="AY286" s="1537"/>
      <c r="AZ286" s="815"/>
      <c r="BA286" s="813"/>
      <c r="BB286" s="816"/>
      <c r="BC286" s="757"/>
      <c r="BD286" s="815"/>
      <c r="BE286" s="813"/>
      <c r="BF286" s="757"/>
      <c r="BG286" s="815"/>
      <c r="BH286" s="815"/>
      <c r="BI286" s="815"/>
      <c r="BJ286" s="815"/>
      <c r="BK286" s="816"/>
      <c r="BL286" s="816"/>
      <c r="BM286" s="816"/>
      <c r="BN286" s="816"/>
      <c r="BO286" s="816"/>
      <c r="BP286" s="819"/>
      <c r="BQ286" s="1484"/>
      <c r="BR286" s="734">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692">
        <f t="shared" si="2998"/>
        <v>0</v>
      </c>
      <c r="BT286" s="637">
        <f>AZ271</f>
        <v>0.5</v>
      </c>
      <c r="BU286" s="1148" t="str">
        <f>$BU$26</f>
        <v>Z9 (2 Part)</v>
      </c>
      <c r="BV286" s="694" t="str">
        <f>$BV$26</f>
        <v>Additives</v>
      </c>
      <c r="BW286" s="1239">
        <f>BW$26</f>
        <v>0</v>
      </c>
      <c r="BX286" s="1239">
        <f t="shared" ref="BX286:DM286" si="3134">BX$26</f>
        <v>0</v>
      </c>
      <c r="BY286" s="1239">
        <f t="shared" si="3134"/>
        <v>0</v>
      </c>
      <c r="BZ286" s="1240">
        <f t="shared" si="3134"/>
        <v>0</v>
      </c>
      <c r="CA286" s="1240">
        <f t="shared" si="3134"/>
        <v>0</v>
      </c>
      <c r="CB286" s="1241">
        <f t="shared" si="3134"/>
        <v>0</v>
      </c>
      <c r="CC286" s="1242">
        <f t="shared" si="3134"/>
        <v>0</v>
      </c>
      <c r="CD286" s="1242">
        <f t="shared" si="3134"/>
        <v>0</v>
      </c>
      <c r="CE286" s="1242">
        <f t="shared" si="3134"/>
        <v>0</v>
      </c>
      <c r="CF286" s="1242">
        <f t="shared" si="3134"/>
        <v>0</v>
      </c>
      <c r="CG286" s="1242">
        <f t="shared" si="3134"/>
        <v>0</v>
      </c>
      <c r="CH286" s="1242">
        <f t="shared" si="3134"/>
        <v>0</v>
      </c>
      <c r="CI286" s="1242">
        <f t="shared" si="3134"/>
        <v>0</v>
      </c>
      <c r="CJ286" s="1242">
        <f t="shared" si="3134"/>
        <v>0</v>
      </c>
      <c r="CK286" s="1239">
        <f t="shared" si="3134"/>
        <v>0</v>
      </c>
      <c r="CL286" s="1240">
        <f t="shared" si="3134"/>
        <v>0</v>
      </c>
      <c r="CM286" s="1241">
        <f t="shared" si="3134"/>
        <v>0</v>
      </c>
      <c r="CN286" s="1242">
        <f t="shared" si="3134"/>
        <v>0</v>
      </c>
      <c r="CO286" s="1242">
        <f t="shared" si="3134"/>
        <v>0</v>
      </c>
      <c r="CP286" s="1242">
        <f t="shared" si="3134"/>
        <v>0</v>
      </c>
      <c r="CQ286" s="1242">
        <f t="shared" si="3134"/>
        <v>0</v>
      </c>
      <c r="CR286" s="1243">
        <f t="shared" si="3134"/>
        <v>0</v>
      </c>
      <c r="CS286" s="1243">
        <f t="shared" si="3134"/>
        <v>0</v>
      </c>
      <c r="CT286" s="1243">
        <f t="shared" si="3134"/>
        <v>0</v>
      </c>
      <c r="CU286" s="1243">
        <f t="shared" si="3134"/>
        <v>0</v>
      </c>
      <c r="CV286" s="1243">
        <f t="shared" si="3134"/>
        <v>0</v>
      </c>
      <c r="CW286" s="1243">
        <f t="shared" si="3134"/>
        <v>0</v>
      </c>
      <c r="CX286" s="1243">
        <f t="shared" si="3134"/>
        <v>0</v>
      </c>
      <c r="CY286" s="1243">
        <f t="shared" si="3134"/>
        <v>0</v>
      </c>
      <c r="CZ286" s="1244">
        <f t="shared" si="3134"/>
        <v>0</v>
      </c>
      <c r="DA286" s="1244">
        <f t="shared" si="3134"/>
        <v>0</v>
      </c>
      <c r="DB286" s="1244">
        <f t="shared" si="3134"/>
        <v>0</v>
      </c>
      <c r="DC286" s="1244">
        <f t="shared" si="3134"/>
        <v>0</v>
      </c>
      <c r="DD286" s="1244">
        <f t="shared" si="3134"/>
        <v>0</v>
      </c>
      <c r="DE286" s="1244">
        <f t="shared" si="3134"/>
        <v>0</v>
      </c>
      <c r="DF286" s="1244">
        <f t="shared" si="3134"/>
        <v>0</v>
      </c>
      <c r="DG286" s="1244">
        <f t="shared" si="3134"/>
        <v>0</v>
      </c>
      <c r="DH286" s="1244">
        <f t="shared" si="3134"/>
        <v>0</v>
      </c>
      <c r="DI286" s="1244">
        <f t="shared" si="3134"/>
        <v>0</v>
      </c>
      <c r="DJ286" s="1244">
        <f t="shared" si="3134"/>
        <v>0</v>
      </c>
      <c r="DK286" s="1244">
        <f t="shared" si="3134"/>
        <v>0</v>
      </c>
      <c r="DL286" s="1244">
        <f t="shared" si="3134"/>
        <v>0</v>
      </c>
      <c r="DM286" s="1244">
        <f t="shared" si="3134"/>
        <v>0</v>
      </c>
      <c r="DN286" s="933"/>
      <c r="DT286" s="739"/>
      <c r="EM286" s="898"/>
      <c r="EN286" s="898"/>
      <c r="EO286" s="898"/>
      <c r="EP286" s="898"/>
      <c r="EQ286" s="898"/>
      <c r="ER286" s="898"/>
      <c r="ES286" s="898"/>
      <c r="ET286" s="898"/>
      <c r="EU286" s="898"/>
      <c r="EV286" s="898"/>
      <c r="EW286" s="898"/>
      <c r="EX286" s="898"/>
      <c r="EY286" s="898"/>
      <c r="EZ286" s="1348" t="str">
        <f t="shared" si="3000"/>
        <v>Z9 (2 Part)</v>
      </c>
      <c r="FA286" s="1224">
        <f t="shared" si="3001"/>
        <v>0</v>
      </c>
      <c r="FB286" s="1224">
        <f t="shared" si="3002"/>
        <v>0</v>
      </c>
      <c r="FC286" s="1224">
        <f t="shared" si="3003"/>
        <v>0</v>
      </c>
      <c r="FD286" s="544">
        <f t="shared" si="3004"/>
        <v>0</v>
      </c>
      <c r="FE286" s="544">
        <f t="shared" si="3005"/>
        <v>0</v>
      </c>
      <c r="FF286" s="324">
        <f t="shared" si="3006"/>
        <v>0</v>
      </c>
      <c r="FG286" s="549">
        <f t="shared" si="3007"/>
        <v>0</v>
      </c>
      <c r="FH286" s="549">
        <f t="shared" si="3008"/>
        <v>0</v>
      </c>
      <c r="FI286" s="549">
        <f t="shared" si="3009"/>
        <v>0</v>
      </c>
      <c r="FJ286" s="549">
        <f t="shared" si="3010"/>
        <v>0</v>
      </c>
      <c r="FK286" s="549">
        <f t="shared" si="3011"/>
        <v>0</v>
      </c>
      <c r="FL286" s="549">
        <f t="shared" si="3012"/>
        <v>0</v>
      </c>
      <c r="FM286" s="549">
        <f t="shared" si="3013"/>
        <v>0</v>
      </c>
      <c r="FN286" s="549">
        <f t="shared" si="3014"/>
        <v>0</v>
      </c>
      <c r="FO286" s="1203">
        <f t="shared" si="3015"/>
        <v>0</v>
      </c>
      <c r="FP286" s="544">
        <f t="shared" si="3016"/>
        <v>0</v>
      </c>
      <c r="FQ286" s="324">
        <f t="shared" si="3017"/>
        <v>0</v>
      </c>
      <c r="FR286" s="548">
        <f t="shared" si="3018"/>
        <v>0</v>
      </c>
      <c r="FS286" s="548">
        <f t="shared" si="3019"/>
        <v>0</v>
      </c>
      <c r="FT286" s="548">
        <f t="shared" si="3090"/>
        <v>0</v>
      </c>
      <c r="FU286" s="548">
        <f t="shared" si="3020"/>
        <v>0</v>
      </c>
      <c r="FV286" s="928">
        <f t="shared" si="3021"/>
        <v>0</v>
      </c>
      <c r="FW286" s="928">
        <f t="shared" si="3022"/>
        <v>0</v>
      </c>
      <c r="FX286" s="928">
        <f t="shared" si="3023"/>
        <v>0</v>
      </c>
      <c r="FY286" s="928">
        <f t="shared" si="3024"/>
        <v>0</v>
      </c>
      <c r="FZ286" s="928">
        <f t="shared" si="3025"/>
        <v>0</v>
      </c>
      <c r="GA286" s="928">
        <f t="shared" si="3026"/>
        <v>0</v>
      </c>
      <c r="GB286" s="928">
        <f t="shared" si="3027"/>
        <v>0</v>
      </c>
      <c r="GC286" s="928">
        <f t="shared" si="3028"/>
        <v>0</v>
      </c>
      <c r="GD286" s="326">
        <f t="shared" si="3029"/>
        <v>0</v>
      </c>
      <c r="GE286" s="326">
        <f t="shared" si="3030"/>
        <v>0</v>
      </c>
      <c r="GF286" s="326">
        <f t="shared" si="3031"/>
        <v>0</v>
      </c>
      <c r="GG286" s="326">
        <f t="shared" si="3032"/>
        <v>0</v>
      </c>
      <c r="GH286" s="326">
        <f t="shared" si="3033"/>
        <v>0</v>
      </c>
      <c r="GI286" s="326">
        <f t="shared" si="3034"/>
        <v>0</v>
      </c>
      <c r="GJ286" s="326">
        <f t="shared" si="3035"/>
        <v>0</v>
      </c>
      <c r="GK286" s="326">
        <f t="shared" si="3036"/>
        <v>0</v>
      </c>
      <c r="GL286" s="326">
        <f t="shared" si="3037"/>
        <v>0</v>
      </c>
      <c r="GM286" s="326">
        <f t="shared" si="3038"/>
        <v>0</v>
      </c>
      <c r="GN286" s="326">
        <f t="shared" si="3039"/>
        <v>0</v>
      </c>
      <c r="GO286" s="326">
        <f t="shared" si="3040"/>
        <v>0</v>
      </c>
      <c r="GP286" s="326">
        <f t="shared" si="3041"/>
        <v>0</v>
      </c>
      <c r="GQ286" s="326">
        <f t="shared" si="3042"/>
        <v>0</v>
      </c>
      <c r="GR286" s="898"/>
      <c r="GS286" s="898"/>
      <c r="GT286" s="898"/>
      <c r="GU286" s="898"/>
      <c r="GV286" s="898"/>
      <c r="GW286" s="898"/>
      <c r="GX286" s="898"/>
      <c r="GY286" s="898"/>
      <c r="GZ286" s="1375"/>
      <c r="HA286" s="1225">
        <f t="shared" si="3043"/>
        <v>0</v>
      </c>
      <c r="HB286" s="1225">
        <f t="shared" si="3044"/>
        <v>0</v>
      </c>
      <c r="HC286" s="1225">
        <f t="shared" si="3045"/>
        <v>0</v>
      </c>
      <c r="HD286" s="542">
        <f t="shared" si="3046"/>
        <v>0</v>
      </c>
      <c r="HE286" s="542">
        <f t="shared" si="3047"/>
        <v>0</v>
      </c>
      <c r="HF286" s="321">
        <f t="shared" si="3048"/>
        <v>0</v>
      </c>
      <c r="HG286" s="547">
        <f t="shared" si="3049"/>
        <v>0</v>
      </c>
      <c r="HH286" s="547">
        <f t="shared" si="3050"/>
        <v>0</v>
      </c>
      <c r="HI286" s="547">
        <f t="shared" si="3051"/>
        <v>0</v>
      </c>
      <c r="HJ286" s="547">
        <f t="shared" si="3052"/>
        <v>0</v>
      </c>
      <c r="HK286" s="547">
        <f t="shared" si="3053"/>
        <v>0</v>
      </c>
      <c r="HL286" s="547">
        <f t="shared" si="3054"/>
        <v>0</v>
      </c>
      <c r="HM286" s="547">
        <f t="shared" si="3055"/>
        <v>0</v>
      </c>
      <c r="HN286" s="547">
        <f t="shared" si="3056"/>
        <v>0</v>
      </c>
      <c r="HO286" s="1225">
        <f t="shared" si="3057"/>
        <v>0</v>
      </c>
      <c r="HP286" s="542">
        <f t="shared" si="3058"/>
        <v>0</v>
      </c>
      <c r="HQ286" s="321">
        <f t="shared" si="3059"/>
        <v>0</v>
      </c>
      <c r="HR286" s="547">
        <f t="shared" si="3060"/>
        <v>0</v>
      </c>
      <c r="HS286" s="547">
        <f t="shared" si="3061"/>
        <v>0</v>
      </c>
      <c r="HT286" s="547">
        <f t="shared" si="3062"/>
        <v>0</v>
      </c>
      <c r="HU286" s="547">
        <f t="shared" si="3063"/>
        <v>0</v>
      </c>
      <c r="HV286" s="931">
        <f t="shared" si="3064"/>
        <v>0</v>
      </c>
      <c r="HW286" s="931">
        <f t="shared" si="3065"/>
        <v>0</v>
      </c>
      <c r="HX286" s="931">
        <f t="shared" si="3066"/>
        <v>0</v>
      </c>
      <c r="HY286" s="931">
        <f t="shared" si="3067"/>
        <v>0</v>
      </c>
      <c r="HZ286" s="931">
        <f t="shared" si="3068"/>
        <v>0</v>
      </c>
      <c r="IA286" s="931">
        <f t="shared" si="3069"/>
        <v>0</v>
      </c>
      <c r="IB286" s="931">
        <f t="shared" si="3070"/>
        <v>0</v>
      </c>
      <c r="IC286" s="931">
        <f t="shared" si="3071"/>
        <v>0</v>
      </c>
      <c r="ID286" s="1226">
        <f t="shared" si="3072"/>
        <v>0</v>
      </c>
      <c r="IE286" s="1226">
        <f t="shared" si="3073"/>
        <v>0</v>
      </c>
      <c r="IF286" s="1226">
        <f t="shared" si="3074"/>
        <v>0</v>
      </c>
      <c r="IG286" s="1226">
        <f t="shared" si="3075"/>
        <v>0</v>
      </c>
      <c r="IH286" s="1226">
        <f t="shared" si="3076"/>
        <v>0</v>
      </c>
      <c r="II286" s="1226">
        <f t="shared" si="3077"/>
        <v>0</v>
      </c>
      <c r="IJ286" s="1226">
        <f t="shared" si="3078"/>
        <v>0</v>
      </c>
      <c r="IK286" s="1226">
        <f t="shared" si="3079"/>
        <v>0</v>
      </c>
      <c r="IL286" s="1226">
        <f t="shared" si="3080"/>
        <v>0</v>
      </c>
      <c r="IM286" s="1226">
        <f t="shared" si="3081"/>
        <v>0</v>
      </c>
      <c r="IN286" s="1226">
        <f t="shared" si="3082"/>
        <v>0</v>
      </c>
      <c r="IO286" s="1226">
        <f t="shared" si="3083"/>
        <v>0</v>
      </c>
      <c r="IP286" s="1226">
        <f t="shared" si="3084"/>
        <v>0</v>
      </c>
      <c r="IQ286" s="1226">
        <f t="shared" si="3085"/>
        <v>0</v>
      </c>
      <c r="IR286" s="902"/>
      <c r="IS286" s="902"/>
      <c r="IT286" s="902"/>
      <c r="IU286" s="902"/>
      <c r="IV286" s="902"/>
      <c r="IW286" s="902"/>
      <c r="IX286" s="902"/>
      <c r="IY286" s="902"/>
      <c r="IZ286" s="1365"/>
      <c r="JA286" s="1231">
        <f t="shared" ref="JA286:KQ286" si="3135">SUM(BW286*$DP$26)</f>
        <v>0</v>
      </c>
      <c r="JB286" s="1231">
        <f t="shared" si="3135"/>
        <v>0</v>
      </c>
      <c r="JC286" s="1231">
        <f t="shared" si="3135"/>
        <v>0</v>
      </c>
      <c r="JD286" s="942">
        <f t="shared" si="3135"/>
        <v>0</v>
      </c>
      <c r="JE286" s="942">
        <f t="shared" si="3135"/>
        <v>0</v>
      </c>
      <c r="JF286" s="943">
        <f t="shared" si="3135"/>
        <v>0</v>
      </c>
      <c r="JG286" s="944">
        <f t="shared" si="3135"/>
        <v>0</v>
      </c>
      <c r="JH286" s="944">
        <f t="shared" si="3135"/>
        <v>0</v>
      </c>
      <c r="JI286" s="944">
        <f t="shared" si="3135"/>
        <v>0</v>
      </c>
      <c r="JJ286" s="944">
        <f t="shared" si="3135"/>
        <v>0</v>
      </c>
      <c r="JK286" s="944">
        <f t="shared" si="3135"/>
        <v>0</v>
      </c>
      <c r="JL286" s="944">
        <f t="shared" si="3135"/>
        <v>0</v>
      </c>
      <c r="JM286" s="944">
        <f t="shared" si="3135"/>
        <v>0</v>
      </c>
      <c r="JN286" s="944">
        <f t="shared" si="3135"/>
        <v>0</v>
      </c>
      <c r="JO286" s="1231">
        <f t="shared" si="3135"/>
        <v>0</v>
      </c>
      <c r="JP286" s="942">
        <f t="shared" si="3135"/>
        <v>0</v>
      </c>
      <c r="JQ286" s="943">
        <f t="shared" si="3135"/>
        <v>0</v>
      </c>
      <c r="JR286" s="944">
        <f t="shared" si="3135"/>
        <v>0</v>
      </c>
      <c r="JS286" s="944">
        <f t="shared" si="3135"/>
        <v>0</v>
      </c>
      <c r="JT286" s="944">
        <f t="shared" si="3135"/>
        <v>0</v>
      </c>
      <c r="JU286" s="944">
        <f t="shared" si="3135"/>
        <v>0</v>
      </c>
      <c r="JV286" s="945">
        <f t="shared" si="3135"/>
        <v>0</v>
      </c>
      <c r="JW286" s="945">
        <f t="shared" si="3135"/>
        <v>0</v>
      </c>
      <c r="JX286" s="945">
        <f t="shared" si="3135"/>
        <v>0</v>
      </c>
      <c r="JY286" s="945">
        <f t="shared" si="3135"/>
        <v>0</v>
      </c>
      <c r="JZ286" s="945">
        <f t="shared" si="3135"/>
        <v>0</v>
      </c>
      <c r="KA286" s="945">
        <f t="shared" si="3135"/>
        <v>0</v>
      </c>
      <c r="KB286" s="945">
        <f t="shared" si="3135"/>
        <v>0</v>
      </c>
      <c r="KC286" s="945">
        <f t="shared" si="3135"/>
        <v>0</v>
      </c>
      <c r="KD286" s="946">
        <f t="shared" si="3135"/>
        <v>0</v>
      </c>
      <c r="KE286" s="946">
        <f t="shared" si="3135"/>
        <v>0</v>
      </c>
      <c r="KF286" s="946">
        <f t="shared" si="3135"/>
        <v>0</v>
      </c>
      <c r="KG286" s="946">
        <f t="shared" si="3135"/>
        <v>0</v>
      </c>
      <c r="KH286" s="946">
        <f t="shared" si="3135"/>
        <v>0</v>
      </c>
      <c r="KI286" s="946">
        <f t="shared" si="3135"/>
        <v>0</v>
      </c>
      <c r="KJ286" s="946">
        <f t="shared" si="3135"/>
        <v>0</v>
      </c>
      <c r="KK286" s="946">
        <f t="shared" si="3135"/>
        <v>0</v>
      </c>
      <c r="KL286" s="946">
        <f t="shared" si="3135"/>
        <v>0</v>
      </c>
      <c r="KM286" s="946">
        <f t="shared" si="3135"/>
        <v>0</v>
      </c>
      <c r="KN286" s="946">
        <f t="shared" si="3135"/>
        <v>0</v>
      </c>
      <c r="KO286" s="946">
        <f t="shared" si="3135"/>
        <v>0</v>
      </c>
      <c r="KP286" s="946">
        <f t="shared" si="3135"/>
        <v>0</v>
      </c>
      <c r="KQ286" s="946">
        <f t="shared" si="3135"/>
        <v>0</v>
      </c>
      <c r="KR286" s="898"/>
      <c r="KS286" s="898"/>
      <c r="KT286" s="898"/>
      <c r="KU286" s="898"/>
      <c r="KV286" s="898"/>
      <c r="KW286" s="898"/>
      <c r="KX286" s="898"/>
      <c r="KY286" s="898"/>
      <c r="KZ286" s="1363"/>
      <c r="LA286" s="1217">
        <f t="shared" ref="LA286:MM286" si="3136">SUM(JA286/$DO$26)</f>
        <v>0</v>
      </c>
      <c r="LB286" s="1217">
        <f t="shared" si="3136"/>
        <v>0</v>
      </c>
      <c r="LC286" s="1217">
        <f t="shared" si="3136"/>
        <v>0</v>
      </c>
      <c r="LD286" s="545">
        <f t="shared" si="3136"/>
        <v>0</v>
      </c>
      <c r="LE286" s="545">
        <f t="shared" si="3136"/>
        <v>0</v>
      </c>
      <c r="LF286" s="329">
        <f t="shared" si="3136"/>
        <v>0</v>
      </c>
      <c r="LG286" s="550">
        <f t="shared" si="3136"/>
        <v>0</v>
      </c>
      <c r="LH286" s="550">
        <f t="shared" si="3136"/>
        <v>0</v>
      </c>
      <c r="LI286" s="550">
        <f t="shared" si="3136"/>
        <v>0</v>
      </c>
      <c r="LJ286" s="550">
        <f t="shared" si="3136"/>
        <v>0</v>
      </c>
      <c r="LK286" s="550">
        <f t="shared" si="3136"/>
        <v>0</v>
      </c>
      <c r="LL286" s="550">
        <f t="shared" si="3136"/>
        <v>0</v>
      </c>
      <c r="LM286" s="550">
        <f t="shared" si="3136"/>
        <v>0</v>
      </c>
      <c r="LN286" s="550">
        <f t="shared" si="3136"/>
        <v>0</v>
      </c>
      <c r="LO286" s="1217">
        <f t="shared" si="3136"/>
        <v>0</v>
      </c>
      <c r="LP286" s="1217">
        <f t="shared" si="3136"/>
        <v>0</v>
      </c>
      <c r="LQ286" s="1217">
        <f t="shared" si="3136"/>
        <v>0</v>
      </c>
      <c r="LR286" s="550">
        <f t="shared" si="3136"/>
        <v>0</v>
      </c>
      <c r="LS286" s="550">
        <f t="shared" si="3136"/>
        <v>0</v>
      </c>
      <c r="LT286" s="550">
        <f t="shared" si="3136"/>
        <v>0</v>
      </c>
      <c r="LU286" s="550">
        <f t="shared" si="3136"/>
        <v>0</v>
      </c>
      <c r="LV286" s="932">
        <f t="shared" si="3136"/>
        <v>0</v>
      </c>
      <c r="LW286" s="932">
        <f t="shared" si="3136"/>
        <v>0</v>
      </c>
      <c r="LX286" s="932">
        <f t="shared" si="3136"/>
        <v>0</v>
      </c>
      <c r="LY286" s="932">
        <f t="shared" si="3136"/>
        <v>0</v>
      </c>
      <c r="LZ286" s="932">
        <f t="shared" si="3136"/>
        <v>0</v>
      </c>
      <c r="MA286" s="932">
        <f t="shared" si="3136"/>
        <v>0</v>
      </c>
      <c r="MB286" s="932">
        <f t="shared" si="3136"/>
        <v>0</v>
      </c>
      <c r="MC286" s="932">
        <f t="shared" si="3136"/>
        <v>0</v>
      </c>
      <c r="MD286" s="932">
        <f t="shared" si="3136"/>
        <v>0</v>
      </c>
      <c r="ME286" s="327">
        <f t="shared" si="3136"/>
        <v>0</v>
      </c>
      <c r="MF286" s="327">
        <f t="shared" si="3136"/>
        <v>0</v>
      </c>
      <c r="MG286" s="327">
        <f t="shared" si="3136"/>
        <v>0</v>
      </c>
      <c r="MH286" s="327">
        <f t="shared" si="3136"/>
        <v>0</v>
      </c>
      <c r="MI286" s="327">
        <f t="shared" si="3136"/>
        <v>0</v>
      </c>
      <c r="MJ286" s="327">
        <f t="shared" si="3136"/>
        <v>0</v>
      </c>
      <c r="MK286" s="327">
        <f t="shared" si="3136"/>
        <v>0</v>
      </c>
      <c r="ML286" s="327">
        <f t="shared" si="3136"/>
        <v>0</v>
      </c>
      <c r="MM286" s="327">
        <f t="shared" si="3136"/>
        <v>0</v>
      </c>
      <c r="MN286" s="327">
        <f t="shared" ref="MN286:MP286" si="3137">SUM(KN286/$DO$26)</f>
        <v>0</v>
      </c>
      <c r="MO286" s="327">
        <f t="shared" si="3137"/>
        <v>0</v>
      </c>
      <c r="MP286" s="327">
        <f t="shared" si="3137"/>
        <v>0</v>
      </c>
      <c r="MQ286" s="327">
        <f>SUM(KQ286/$DO$26)</f>
        <v>0</v>
      </c>
    </row>
    <row r="287" spans="1:355" s="317" customFormat="1" ht="15" hidden="1" customHeight="1" outlineLevel="1" thickTop="1" thickBot="1" x14ac:dyDescent="0.3">
      <c r="A287" s="381"/>
      <c r="B287" s="1904" t="s">
        <v>959</v>
      </c>
      <c r="C287" s="1905"/>
      <c r="D287" s="655"/>
      <c r="E287" s="770"/>
      <c r="F287" s="757"/>
      <c r="G287" s="638"/>
      <c r="H287" s="627"/>
      <c r="I287" s="639"/>
      <c r="J287" s="770"/>
      <c r="K287" s="757"/>
      <c r="L287" s="878"/>
      <c r="M287" s="813"/>
      <c r="N287" s="814"/>
      <c r="O287" s="1537"/>
      <c r="P287" s="815"/>
      <c r="Q287" s="813"/>
      <c r="R287" s="814"/>
      <c r="S287" s="1537"/>
      <c r="T287" s="815"/>
      <c r="U287" s="813"/>
      <c r="V287" s="814"/>
      <c r="W287" s="1537"/>
      <c r="X287" s="815"/>
      <c r="Y287" s="813"/>
      <c r="Z287" s="814"/>
      <c r="AA287" s="1537"/>
      <c r="AB287" s="815"/>
      <c r="AC287" s="813"/>
      <c r="AD287" s="814"/>
      <c r="AE287" s="1537"/>
      <c r="AF287" s="815"/>
      <c r="AG287" s="813"/>
      <c r="AH287" s="814"/>
      <c r="AI287" s="1537"/>
      <c r="AJ287" s="815"/>
      <c r="AK287" s="813"/>
      <c r="AL287" s="814"/>
      <c r="AM287" s="1537"/>
      <c r="AN287" s="815"/>
      <c r="AO287" s="813"/>
      <c r="AP287" s="814"/>
      <c r="AQ287" s="1537"/>
      <c r="AR287" s="815"/>
      <c r="AS287" s="813"/>
      <c r="AT287" s="814"/>
      <c r="AU287" s="1537"/>
      <c r="AV287" s="815"/>
      <c r="AW287" s="813"/>
      <c r="AX287" s="814"/>
      <c r="AY287" s="1537"/>
      <c r="AZ287" s="815"/>
      <c r="BA287" s="813"/>
      <c r="BB287" s="816"/>
      <c r="BC287" s="757"/>
      <c r="BD287" s="815"/>
      <c r="BE287" s="813"/>
      <c r="BF287" s="757"/>
      <c r="BG287" s="815"/>
      <c r="BH287" s="815"/>
      <c r="BI287" s="815"/>
      <c r="BJ287" s="815"/>
      <c r="BK287" s="816"/>
      <c r="BL287" s="816"/>
      <c r="BM287" s="816"/>
      <c r="BN287" s="816"/>
      <c r="BO287" s="816"/>
      <c r="BP287" s="819"/>
      <c r="BQ287" s="1484"/>
      <c r="BR287" s="734">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692">
        <f t="shared" si="2998"/>
        <v>0</v>
      </c>
      <c r="BT287" s="637">
        <f>AZ272</f>
        <v>0.5</v>
      </c>
      <c r="BU287" s="1148" t="str">
        <f>$BU$27</f>
        <v>AG F Fungacide</v>
      </c>
      <c r="BV287" s="694" t="str">
        <f>$BV$27</f>
        <v>Additives</v>
      </c>
      <c r="BW287" s="1239">
        <f>BW$27</f>
        <v>0</v>
      </c>
      <c r="BX287" s="1239">
        <f t="shared" ref="BX287:DM287" si="3138">BX$27</f>
        <v>0</v>
      </c>
      <c r="BY287" s="1239">
        <f t="shared" si="3138"/>
        <v>0</v>
      </c>
      <c r="BZ287" s="1240">
        <f t="shared" si="3138"/>
        <v>0</v>
      </c>
      <c r="CA287" s="1240">
        <f t="shared" si="3138"/>
        <v>0</v>
      </c>
      <c r="CB287" s="1241">
        <f t="shared" si="3138"/>
        <v>0</v>
      </c>
      <c r="CC287" s="1242">
        <f t="shared" si="3138"/>
        <v>0</v>
      </c>
      <c r="CD287" s="1242">
        <f t="shared" si="3138"/>
        <v>0</v>
      </c>
      <c r="CE287" s="1242">
        <f t="shared" si="3138"/>
        <v>0</v>
      </c>
      <c r="CF287" s="1242">
        <f t="shared" si="3138"/>
        <v>0</v>
      </c>
      <c r="CG287" s="1242">
        <f t="shared" si="3138"/>
        <v>0</v>
      </c>
      <c r="CH287" s="1242">
        <f t="shared" si="3138"/>
        <v>0</v>
      </c>
      <c r="CI287" s="1242">
        <f t="shared" si="3138"/>
        <v>0</v>
      </c>
      <c r="CJ287" s="1242">
        <f t="shared" si="3138"/>
        <v>0</v>
      </c>
      <c r="CK287" s="1239">
        <f t="shared" si="3138"/>
        <v>0</v>
      </c>
      <c r="CL287" s="1240">
        <f t="shared" si="3138"/>
        <v>0</v>
      </c>
      <c r="CM287" s="1241">
        <f t="shared" si="3138"/>
        <v>0</v>
      </c>
      <c r="CN287" s="1242">
        <f t="shared" si="3138"/>
        <v>0</v>
      </c>
      <c r="CO287" s="1242">
        <f t="shared" si="3138"/>
        <v>0</v>
      </c>
      <c r="CP287" s="1242">
        <f t="shared" si="3138"/>
        <v>0</v>
      </c>
      <c r="CQ287" s="1242">
        <f t="shared" si="3138"/>
        <v>0</v>
      </c>
      <c r="CR287" s="1243">
        <f t="shared" si="3138"/>
        <v>0</v>
      </c>
      <c r="CS287" s="1243">
        <f t="shared" si="3138"/>
        <v>0</v>
      </c>
      <c r="CT287" s="1243">
        <f t="shared" si="3138"/>
        <v>0</v>
      </c>
      <c r="CU287" s="1243">
        <f t="shared" si="3138"/>
        <v>0</v>
      </c>
      <c r="CV287" s="1243">
        <f t="shared" si="3138"/>
        <v>0</v>
      </c>
      <c r="CW287" s="1243">
        <f t="shared" si="3138"/>
        <v>0</v>
      </c>
      <c r="CX287" s="1243">
        <f t="shared" si="3138"/>
        <v>0</v>
      </c>
      <c r="CY287" s="1243">
        <f t="shared" si="3138"/>
        <v>0</v>
      </c>
      <c r="CZ287" s="1244">
        <f t="shared" si="3138"/>
        <v>0</v>
      </c>
      <c r="DA287" s="1244">
        <f t="shared" si="3138"/>
        <v>0</v>
      </c>
      <c r="DB287" s="1244">
        <f t="shared" si="3138"/>
        <v>0</v>
      </c>
      <c r="DC287" s="1244">
        <f t="shared" si="3138"/>
        <v>0</v>
      </c>
      <c r="DD287" s="1244">
        <f t="shared" si="3138"/>
        <v>0</v>
      </c>
      <c r="DE287" s="1244">
        <f t="shared" si="3138"/>
        <v>0</v>
      </c>
      <c r="DF287" s="1244">
        <f t="shared" si="3138"/>
        <v>0</v>
      </c>
      <c r="DG287" s="1244">
        <f t="shared" si="3138"/>
        <v>0</v>
      </c>
      <c r="DH287" s="1244">
        <f t="shared" si="3138"/>
        <v>0</v>
      </c>
      <c r="DI287" s="1244">
        <f t="shared" si="3138"/>
        <v>0</v>
      </c>
      <c r="DJ287" s="1244">
        <f t="shared" si="3138"/>
        <v>0</v>
      </c>
      <c r="DK287" s="1244">
        <f t="shared" si="3138"/>
        <v>0</v>
      </c>
      <c r="DL287" s="1244">
        <f t="shared" si="3138"/>
        <v>0</v>
      </c>
      <c r="DM287" s="1244">
        <f t="shared" si="3138"/>
        <v>0</v>
      </c>
      <c r="DN287" s="933"/>
      <c r="DT287" s="739"/>
      <c r="EM287" s="898"/>
      <c r="EN287" s="898"/>
      <c r="EO287" s="898"/>
      <c r="EP287" s="898"/>
      <c r="EQ287" s="898"/>
      <c r="ER287" s="898"/>
      <c r="ES287" s="898"/>
      <c r="ET287" s="898"/>
      <c r="EU287" s="898"/>
      <c r="EV287" s="898"/>
      <c r="EW287" s="898"/>
      <c r="EX287" s="898"/>
      <c r="EY287" s="898"/>
      <c r="EZ287" s="1348" t="str">
        <f t="shared" si="3000"/>
        <v>AG F Fungacide</v>
      </c>
      <c r="FA287" s="1224">
        <f t="shared" si="3001"/>
        <v>0</v>
      </c>
      <c r="FB287" s="1224">
        <f t="shared" si="3002"/>
        <v>0</v>
      </c>
      <c r="FC287" s="1224">
        <f t="shared" si="3003"/>
        <v>0</v>
      </c>
      <c r="FD287" s="544">
        <f t="shared" si="3004"/>
        <v>0</v>
      </c>
      <c r="FE287" s="544">
        <f t="shared" si="3005"/>
        <v>0</v>
      </c>
      <c r="FF287" s="324">
        <f t="shared" si="3006"/>
        <v>0</v>
      </c>
      <c r="FG287" s="549">
        <f t="shared" si="3007"/>
        <v>0</v>
      </c>
      <c r="FH287" s="549">
        <f t="shared" si="3008"/>
        <v>0</v>
      </c>
      <c r="FI287" s="549">
        <f t="shared" si="3009"/>
        <v>0</v>
      </c>
      <c r="FJ287" s="549">
        <f t="shared" si="3010"/>
        <v>0</v>
      </c>
      <c r="FK287" s="549">
        <f t="shared" si="3011"/>
        <v>0</v>
      </c>
      <c r="FL287" s="549">
        <f t="shared" si="3012"/>
        <v>0</v>
      </c>
      <c r="FM287" s="549">
        <f t="shared" si="3013"/>
        <v>0</v>
      </c>
      <c r="FN287" s="549">
        <f t="shared" si="3014"/>
        <v>0</v>
      </c>
      <c r="FO287" s="1203">
        <f t="shared" si="3015"/>
        <v>0</v>
      </c>
      <c r="FP287" s="544">
        <f t="shared" si="3016"/>
        <v>0</v>
      </c>
      <c r="FQ287" s="324">
        <f t="shared" si="3017"/>
        <v>0</v>
      </c>
      <c r="FR287" s="548">
        <f t="shared" si="3018"/>
        <v>0</v>
      </c>
      <c r="FS287" s="548">
        <f t="shared" si="3019"/>
        <v>0</v>
      </c>
      <c r="FT287" s="548">
        <f t="shared" si="3090"/>
        <v>0</v>
      </c>
      <c r="FU287" s="548">
        <f t="shared" si="3020"/>
        <v>0</v>
      </c>
      <c r="FV287" s="928">
        <f t="shared" si="3021"/>
        <v>0</v>
      </c>
      <c r="FW287" s="928">
        <f t="shared" si="3022"/>
        <v>0</v>
      </c>
      <c r="FX287" s="928">
        <f t="shared" si="3023"/>
        <v>0</v>
      </c>
      <c r="FY287" s="928">
        <f t="shared" si="3024"/>
        <v>0</v>
      </c>
      <c r="FZ287" s="928">
        <f t="shared" si="3025"/>
        <v>0</v>
      </c>
      <c r="GA287" s="928">
        <f t="shared" si="3026"/>
        <v>0</v>
      </c>
      <c r="GB287" s="928">
        <f t="shared" si="3027"/>
        <v>0</v>
      </c>
      <c r="GC287" s="928">
        <f t="shared" si="3028"/>
        <v>0</v>
      </c>
      <c r="GD287" s="326">
        <f t="shared" si="3029"/>
        <v>0</v>
      </c>
      <c r="GE287" s="326">
        <f t="shared" si="3030"/>
        <v>0</v>
      </c>
      <c r="GF287" s="326">
        <f t="shared" si="3031"/>
        <v>0</v>
      </c>
      <c r="GG287" s="326">
        <f t="shared" si="3032"/>
        <v>0</v>
      </c>
      <c r="GH287" s="326">
        <f t="shared" si="3033"/>
        <v>0</v>
      </c>
      <c r="GI287" s="326">
        <f t="shared" si="3034"/>
        <v>0</v>
      </c>
      <c r="GJ287" s="326">
        <f t="shared" si="3035"/>
        <v>0</v>
      </c>
      <c r="GK287" s="326">
        <f t="shared" si="3036"/>
        <v>0</v>
      </c>
      <c r="GL287" s="326">
        <f t="shared" si="3037"/>
        <v>0</v>
      </c>
      <c r="GM287" s="326">
        <f t="shared" si="3038"/>
        <v>0</v>
      </c>
      <c r="GN287" s="326">
        <f t="shared" si="3039"/>
        <v>0</v>
      </c>
      <c r="GO287" s="326">
        <f t="shared" si="3040"/>
        <v>0</v>
      </c>
      <c r="GP287" s="326">
        <f t="shared" si="3041"/>
        <v>0</v>
      </c>
      <c r="GQ287" s="326">
        <f t="shared" si="3042"/>
        <v>0</v>
      </c>
      <c r="GR287" s="898"/>
      <c r="GS287" s="898"/>
      <c r="GT287" s="898"/>
      <c r="GU287" s="898"/>
      <c r="GV287" s="898"/>
      <c r="GW287" s="898"/>
      <c r="GX287" s="898"/>
      <c r="GY287" s="898"/>
      <c r="GZ287" s="1375"/>
      <c r="HA287" s="1225">
        <f t="shared" si="3043"/>
        <v>0</v>
      </c>
      <c r="HB287" s="1225">
        <f t="shared" si="3044"/>
        <v>0</v>
      </c>
      <c r="HC287" s="1225">
        <f t="shared" si="3045"/>
        <v>0</v>
      </c>
      <c r="HD287" s="542">
        <f t="shared" si="3046"/>
        <v>0</v>
      </c>
      <c r="HE287" s="542">
        <f t="shared" si="3047"/>
        <v>0</v>
      </c>
      <c r="HF287" s="321">
        <f t="shared" si="3048"/>
        <v>0</v>
      </c>
      <c r="HG287" s="547">
        <f t="shared" si="3049"/>
        <v>0</v>
      </c>
      <c r="HH287" s="547">
        <f t="shared" si="3050"/>
        <v>0</v>
      </c>
      <c r="HI287" s="547">
        <f t="shared" si="3051"/>
        <v>0</v>
      </c>
      <c r="HJ287" s="547">
        <f t="shared" si="3052"/>
        <v>0</v>
      </c>
      <c r="HK287" s="547">
        <f t="shared" si="3053"/>
        <v>0</v>
      </c>
      <c r="HL287" s="547">
        <f t="shared" si="3054"/>
        <v>0</v>
      </c>
      <c r="HM287" s="547">
        <f t="shared" si="3055"/>
        <v>0</v>
      </c>
      <c r="HN287" s="547">
        <f t="shared" si="3056"/>
        <v>0</v>
      </c>
      <c r="HO287" s="1225">
        <f t="shared" si="3057"/>
        <v>0</v>
      </c>
      <c r="HP287" s="542">
        <f t="shared" si="3058"/>
        <v>0</v>
      </c>
      <c r="HQ287" s="321">
        <f t="shared" si="3059"/>
        <v>0</v>
      </c>
      <c r="HR287" s="547">
        <f t="shared" si="3060"/>
        <v>0</v>
      </c>
      <c r="HS287" s="547">
        <f t="shared" si="3061"/>
        <v>0</v>
      </c>
      <c r="HT287" s="547">
        <f t="shared" si="3062"/>
        <v>0</v>
      </c>
      <c r="HU287" s="547">
        <f t="shared" si="3063"/>
        <v>0</v>
      </c>
      <c r="HV287" s="931">
        <f t="shared" si="3064"/>
        <v>0</v>
      </c>
      <c r="HW287" s="931">
        <f t="shared" si="3065"/>
        <v>0</v>
      </c>
      <c r="HX287" s="931">
        <f t="shared" si="3066"/>
        <v>0</v>
      </c>
      <c r="HY287" s="931">
        <f t="shared" si="3067"/>
        <v>0</v>
      </c>
      <c r="HZ287" s="931">
        <f t="shared" si="3068"/>
        <v>0</v>
      </c>
      <c r="IA287" s="931">
        <f t="shared" si="3069"/>
        <v>0</v>
      </c>
      <c r="IB287" s="931">
        <f t="shared" si="3070"/>
        <v>0</v>
      </c>
      <c r="IC287" s="931">
        <f t="shared" si="3071"/>
        <v>0</v>
      </c>
      <c r="ID287" s="1226">
        <f t="shared" si="3072"/>
        <v>0</v>
      </c>
      <c r="IE287" s="1226">
        <f t="shared" si="3073"/>
        <v>0</v>
      </c>
      <c r="IF287" s="1226">
        <f t="shared" si="3074"/>
        <v>0</v>
      </c>
      <c r="IG287" s="1226">
        <f t="shared" si="3075"/>
        <v>0</v>
      </c>
      <c r="IH287" s="1226">
        <f t="shared" si="3076"/>
        <v>0</v>
      </c>
      <c r="II287" s="1226">
        <f t="shared" si="3077"/>
        <v>0</v>
      </c>
      <c r="IJ287" s="1226">
        <f t="shared" si="3078"/>
        <v>0</v>
      </c>
      <c r="IK287" s="1226">
        <f t="shared" si="3079"/>
        <v>0</v>
      </c>
      <c r="IL287" s="1226">
        <f t="shared" si="3080"/>
        <v>0</v>
      </c>
      <c r="IM287" s="1226">
        <f t="shared" si="3081"/>
        <v>0</v>
      </c>
      <c r="IN287" s="1226">
        <f t="shared" si="3082"/>
        <v>0</v>
      </c>
      <c r="IO287" s="1226">
        <f t="shared" si="3083"/>
        <v>0</v>
      </c>
      <c r="IP287" s="1226">
        <f t="shared" si="3084"/>
        <v>0</v>
      </c>
      <c r="IQ287" s="1226">
        <f t="shared" si="3085"/>
        <v>0</v>
      </c>
      <c r="IR287" s="902"/>
      <c r="IS287" s="902"/>
      <c r="IT287" s="902"/>
      <c r="IU287" s="902"/>
      <c r="IV287" s="902"/>
      <c r="IW287" s="902"/>
      <c r="IX287" s="902"/>
      <c r="IY287" s="902"/>
      <c r="IZ287" s="1365"/>
      <c r="JA287" s="1231">
        <f t="shared" ref="JA287:KQ287" si="3139">SUM(BW287*$DP$27)</f>
        <v>0</v>
      </c>
      <c r="JB287" s="1231">
        <f t="shared" si="3139"/>
        <v>0</v>
      </c>
      <c r="JC287" s="1231">
        <f t="shared" si="3139"/>
        <v>0</v>
      </c>
      <c r="JD287" s="942">
        <f t="shared" si="3139"/>
        <v>0</v>
      </c>
      <c r="JE287" s="942">
        <f t="shared" si="3139"/>
        <v>0</v>
      </c>
      <c r="JF287" s="943">
        <f t="shared" si="3139"/>
        <v>0</v>
      </c>
      <c r="JG287" s="944">
        <f t="shared" si="3139"/>
        <v>0</v>
      </c>
      <c r="JH287" s="944">
        <f t="shared" si="3139"/>
        <v>0</v>
      </c>
      <c r="JI287" s="944">
        <f t="shared" si="3139"/>
        <v>0</v>
      </c>
      <c r="JJ287" s="944">
        <f t="shared" si="3139"/>
        <v>0</v>
      </c>
      <c r="JK287" s="944">
        <f t="shared" si="3139"/>
        <v>0</v>
      </c>
      <c r="JL287" s="944">
        <f t="shared" si="3139"/>
        <v>0</v>
      </c>
      <c r="JM287" s="944">
        <f t="shared" si="3139"/>
        <v>0</v>
      </c>
      <c r="JN287" s="944">
        <f t="shared" si="3139"/>
        <v>0</v>
      </c>
      <c r="JO287" s="1231">
        <f t="shared" si="3139"/>
        <v>0</v>
      </c>
      <c r="JP287" s="942">
        <f t="shared" si="3139"/>
        <v>0</v>
      </c>
      <c r="JQ287" s="943">
        <f t="shared" si="3139"/>
        <v>0</v>
      </c>
      <c r="JR287" s="944">
        <f t="shared" si="3139"/>
        <v>0</v>
      </c>
      <c r="JS287" s="944">
        <f t="shared" si="3139"/>
        <v>0</v>
      </c>
      <c r="JT287" s="944">
        <f t="shared" si="3139"/>
        <v>0</v>
      </c>
      <c r="JU287" s="944">
        <f t="shared" si="3139"/>
        <v>0</v>
      </c>
      <c r="JV287" s="945">
        <f t="shared" si="3139"/>
        <v>0</v>
      </c>
      <c r="JW287" s="945">
        <f t="shared" si="3139"/>
        <v>0</v>
      </c>
      <c r="JX287" s="945">
        <f t="shared" si="3139"/>
        <v>0</v>
      </c>
      <c r="JY287" s="945">
        <f t="shared" si="3139"/>
        <v>0</v>
      </c>
      <c r="JZ287" s="945">
        <f t="shared" si="3139"/>
        <v>0</v>
      </c>
      <c r="KA287" s="945">
        <f t="shared" si="3139"/>
        <v>0</v>
      </c>
      <c r="KB287" s="945">
        <f t="shared" si="3139"/>
        <v>0</v>
      </c>
      <c r="KC287" s="945">
        <f t="shared" si="3139"/>
        <v>0</v>
      </c>
      <c r="KD287" s="946">
        <f t="shared" si="3139"/>
        <v>0</v>
      </c>
      <c r="KE287" s="946">
        <f t="shared" si="3139"/>
        <v>0</v>
      </c>
      <c r="KF287" s="946">
        <f t="shared" si="3139"/>
        <v>0</v>
      </c>
      <c r="KG287" s="946">
        <f t="shared" si="3139"/>
        <v>0</v>
      </c>
      <c r="KH287" s="946">
        <f t="shared" si="3139"/>
        <v>0</v>
      </c>
      <c r="KI287" s="946">
        <f t="shared" si="3139"/>
        <v>0</v>
      </c>
      <c r="KJ287" s="946">
        <f t="shared" si="3139"/>
        <v>0</v>
      </c>
      <c r="KK287" s="946">
        <f t="shared" si="3139"/>
        <v>0</v>
      </c>
      <c r="KL287" s="946">
        <f t="shared" si="3139"/>
        <v>0</v>
      </c>
      <c r="KM287" s="946">
        <f t="shared" si="3139"/>
        <v>0</v>
      </c>
      <c r="KN287" s="946">
        <f t="shared" si="3139"/>
        <v>0</v>
      </c>
      <c r="KO287" s="946">
        <f t="shared" si="3139"/>
        <v>0</v>
      </c>
      <c r="KP287" s="946">
        <f t="shared" si="3139"/>
        <v>0</v>
      </c>
      <c r="KQ287" s="946">
        <f t="shared" si="3139"/>
        <v>0</v>
      </c>
      <c r="KR287" s="898"/>
      <c r="KS287" s="898"/>
      <c r="KT287" s="898"/>
      <c r="KU287" s="898"/>
      <c r="KV287" s="898"/>
      <c r="KW287" s="898"/>
      <c r="KX287" s="898"/>
      <c r="KY287" s="898"/>
      <c r="KZ287" s="1363"/>
      <c r="LA287" s="1217">
        <f t="shared" ref="LA287:MM287" si="3140">SUM(JA287/$DO$27)</f>
        <v>0</v>
      </c>
      <c r="LB287" s="1217">
        <f t="shared" si="3140"/>
        <v>0</v>
      </c>
      <c r="LC287" s="1217">
        <f t="shared" si="3140"/>
        <v>0</v>
      </c>
      <c r="LD287" s="545">
        <f t="shared" si="3140"/>
        <v>0</v>
      </c>
      <c r="LE287" s="545">
        <f t="shared" si="3140"/>
        <v>0</v>
      </c>
      <c r="LF287" s="329">
        <f t="shared" si="3140"/>
        <v>0</v>
      </c>
      <c r="LG287" s="550">
        <f t="shared" si="3140"/>
        <v>0</v>
      </c>
      <c r="LH287" s="550">
        <f t="shared" si="3140"/>
        <v>0</v>
      </c>
      <c r="LI287" s="550">
        <f t="shared" si="3140"/>
        <v>0</v>
      </c>
      <c r="LJ287" s="550">
        <f t="shared" si="3140"/>
        <v>0</v>
      </c>
      <c r="LK287" s="550">
        <f t="shared" si="3140"/>
        <v>0</v>
      </c>
      <c r="LL287" s="550">
        <f t="shared" si="3140"/>
        <v>0</v>
      </c>
      <c r="LM287" s="550">
        <f t="shared" si="3140"/>
        <v>0</v>
      </c>
      <c r="LN287" s="550">
        <f t="shared" si="3140"/>
        <v>0</v>
      </c>
      <c r="LO287" s="1217">
        <f t="shared" si="3140"/>
        <v>0</v>
      </c>
      <c r="LP287" s="1217">
        <f t="shared" si="3140"/>
        <v>0</v>
      </c>
      <c r="LQ287" s="1217">
        <f t="shared" si="3140"/>
        <v>0</v>
      </c>
      <c r="LR287" s="550">
        <f t="shared" si="3140"/>
        <v>0</v>
      </c>
      <c r="LS287" s="550">
        <f t="shared" si="3140"/>
        <v>0</v>
      </c>
      <c r="LT287" s="550">
        <f t="shared" si="3140"/>
        <v>0</v>
      </c>
      <c r="LU287" s="550">
        <f t="shared" si="3140"/>
        <v>0</v>
      </c>
      <c r="LV287" s="932">
        <f t="shared" si="3140"/>
        <v>0</v>
      </c>
      <c r="LW287" s="932">
        <f t="shared" si="3140"/>
        <v>0</v>
      </c>
      <c r="LX287" s="932">
        <f t="shared" si="3140"/>
        <v>0</v>
      </c>
      <c r="LY287" s="932">
        <f t="shared" si="3140"/>
        <v>0</v>
      </c>
      <c r="LZ287" s="932">
        <f t="shared" si="3140"/>
        <v>0</v>
      </c>
      <c r="MA287" s="932">
        <f t="shared" si="3140"/>
        <v>0</v>
      </c>
      <c r="MB287" s="932">
        <f t="shared" si="3140"/>
        <v>0</v>
      </c>
      <c r="MC287" s="932">
        <f t="shared" si="3140"/>
        <v>0</v>
      </c>
      <c r="MD287" s="932">
        <f t="shared" si="3140"/>
        <v>0</v>
      </c>
      <c r="ME287" s="327">
        <f t="shared" si="3140"/>
        <v>0</v>
      </c>
      <c r="MF287" s="327">
        <f t="shared" si="3140"/>
        <v>0</v>
      </c>
      <c r="MG287" s="327">
        <f t="shared" si="3140"/>
        <v>0</v>
      </c>
      <c r="MH287" s="327">
        <f t="shared" si="3140"/>
        <v>0</v>
      </c>
      <c r="MI287" s="327">
        <f t="shared" si="3140"/>
        <v>0</v>
      </c>
      <c r="MJ287" s="327">
        <f t="shared" si="3140"/>
        <v>0</v>
      </c>
      <c r="MK287" s="327">
        <f t="shared" si="3140"/>
        <v>0</v>
      </c>
      <c r="ML287" s="327">
        <f t="shared" si="3140"/>
        <v>0</v>
      </c>
      <c r="MM287" s="327">
        <f t="shared" si="3140"/>
        <v>0</v>
      </c>
      <c r="MN287" s="327">
        <f t="shared" ref="MN287:MP287" si="3141">SUM(KN287/$DO$27)</f>
        <v>0</v>
      </c>
      <c r="MO287" s="327">
        <f t="shared" si="3141"/>
        <v>0</v>
      </c>
      <c r="MP287" s="327">
        <f t="shared" si="3141"/>
        <v>0</v>
      </c>
      <c r="MQ287" s="327">
        <f>SUM(KQ287/$DO$27)</f>
        <v>0</v>
      </c>
    </row>
    <row r="288" spans="1:355" s="317" customFormat="1" ht="15" hidden="1" customHeight="1" outlineLevel="1" thickTop="1" thickBot="1" x14ac:dyDescent="0.3">
      <c r="A288" s="381"/>
      <c r="B288" s="1904" t="s">
        <v>1254</v>
      </c>
      <c r="C288" s="1905"/>
      <c r="D288" s="657"/>
      <c r="E288" s="822"/>
      <c r="F288" s="823"/>
      <c r="G288" s="658"/>
      <c r="H288" s="659"/>
      <c r="I288" s="660"/>
      <c r="J288" s="822"/>
      <c r="K288" s="824"/>
      <c r="L288" s="879"/>
      <c r="M288" s="825"/>
      <c r="N288" s="826"/>
      <c r="O288" s="1538"/>
      <c r="P288" s="827"/>
      <c r="Q288" s="825"/>
      <c r="R288" s="826"/>
      <c r="S288" s="1538"/>
      <c r="T288" s="827"/>
      <c r="U288" s="825"/>
      <c r="V288" s="826"/>
      <c r="W288" s="1538"/>
      <c r="X288" s="827"/>
      <c r="Y288" s="825"/>
      <c r="Z288" s="826"/>
      <c r="AA288" s="1538"/>
      <c r="AB288" s="827"/>
      <c r="AC288" s="825"/>
      <c r="AD288" s="826"/>
      <c r="AE288" s="1538"/>
      <c r="AF288" s="827"/>
      <c r="AG288" s="825"/>
      <c r="AH288" s="826"/>
      <c r="AI288" s="1538"/>
      <c r="AJ288" s="827"/>
      <c r="AK288" s="825"/>
      <c r="AL288" s="826"/>
      <c r="AM288" s="1538"/>
      <c r="AN288" s="827"/>
      <c r="AO288" s="825"/>
      <c r="AP288" s="826"/>
      <c r="AQ288" s="1538"/>
      <c r="AR288" s="827"/>
      <c r="AS288" s="825"/>
      <c r="AT288" s="826"/>
      <c r="AU288" s="1538"/>
      <c r="AV288" s="827"/>
      <c r="AW288" s="825"/>
      <c r="AX288" s="826"/>
      <c r="AY288" s="1538"/>
      <c r="AZ288" s="827"/>
      <c r="BA288" s="825"/>
      <c r="BB288" s="828"/>
      <c r="BC288" s="824"/>
      <c r="BD288" s="827"/>
      <c r="BE288" s="825"/>
      <c r="BF288" s="824"/>
      <c r="BG288" s="827"/>
      <c r="BH288" s="827"/>
      <c r="BI288" s="827"/>
      <c r="BJ288" s="827"/>
      <c r="BK288" s="828"/>
      <c r="BL288" s="828"/>
      <c r="BM288" s="828"/>
      <c r="BN288" s="828"/>
      <c r="BO288" s="828"/>
      <c r="BP288" s="829"/>
      <c r="BQ288" s="1484"/>
      <c r="BR288" s="734">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5.4382483487450459</v>
      </c>
      <c r="BS288" s="692">
        <f t="shared" si="2998"/>
        <v>5.1064121532364597</v>
      </c>
      <c r="BT288" s="637">
        <f>$BT$28</f>
        <v>1</v>
      </c>
      <c r="BU288" s="1162" t="str">
        <f>$BU$28</f>
        <v>**Water RO</v>
      </c>
      <c r="BV288" s="1156" t="str">
        <f>$BV$28</f>
        <v>H2O</v>
      </c>
      <c r="BW288" s="1239">
        <f>BW$28</f>
        <v>0</v>
      </c>
      <c r="BX288" s="1239">
        <f t="shared" ref="BX288:DM288" si="3142">BX$28</f>
        <v>0</v>
      </c>
      <c r="BY288" s="1239">
        <f t="shared" si="3142"/>
        <v>0</v>
      </c>
      <c r="BZ288" s="1240">
        <f t="shared" si="3142"/>
        <v>0</v>
      </c>
      <c r="CA288" s="1240">
        <f t="shared" si="3142"/>
        <v>0</v>
      </c>
      <c r="CB288" s="1241">
        <f t="shared" si="3142"/>
        <v>0</v>
      </c>
      <c r="CC288" s="1242">
        <f t="shared" si="3142"/>
        <v>0</v>
      </c>
      <c r="CD288" s="1242">
        <f t="shared" si="3142"/>
        <v>0</v>
      </c>
      <c r="CE288" s="1242">
        <f t="shared" si="3142"/>
        <v>0</v>
      </c>
      <c r="CF288" s="1242">
        <f t="shared" si="3142"/>
        <v>0</v>
      </c>
      <c r="CG288" s="1242">
        <f t="shared" si="3142"/>
        <v>3.0000000000000001E-3</v>
      </c>
      <c r="CH288" s="1242">
        <f t="shared" si="3142"/>
        <v>0</v>
      </c>
      <c r="CI288" s="1242">
        <f t="shared" si="3142"/>
        <v>0</v>
      </c>
      <c r="CJ288" s="1242">
        <f t="shared" si="3142"/>
        <v>0</v>
      </c>
      <c r="CK288" s="1239">
        <f t="shared" si="3142"/>
        <v>0</v>
      </c>
      <c r="CL288" s="1240">
        <f t="shared" si="3142"/>
        <v>0</v>
      </c>
      <c r="CM288" s="1241">
        <f t="shared" si="3142"/>
        <v>0</v>
      </c>
      <c r="CN288" s="1242">
        <f t="shared" si="3142"/>
        <v>4.0000000000000002E-4</v>
      </c>
      <c r="CO288" s="1242">
        <f t="shared" si="3142"/>
        <v>1.256E-3</v>
      </c>
      <c r="CP288" s="1242">
        <f t="shared" si="3142"/>
        <v>0</v>
      </c>
      <c r="CQ288" s="1242">
        <f t="shared" si="3142"/>
        <v>0</v>
      </c>
      <c r="CR288" s="1243">
        <f t="shared" si="3142"/>
        <v>0</v>
      </c>
      <c r="CS288" s="1243">
        <f t="shared" si="3142"/>
        <v>7.4980000000000001E-4</v>
      </c>
      <c r="CT288" s="1243">
        <f t="shared" si="3142"/>
        <v>7.9978999999999998E-4</v>
      </c>
      <c r="CU288" s="1243">
        <f t="shared" si="3142"/>
        <v>3.9999999999999998E-6</v>
      </c>
      <c r="CV288" s="1243">
        <f t="shared" si="3142"/>
        <v>4.4988E-4</v>
      </c>
      <c r="CW288" s="1243">
        <f t="shared" si="3142"/>
        <v>1.3496E-4</v>
      </c>
      <c r="CX288" s="1243">
        <f t="shared" si="3142"/>
        <v>2.2994000000000001E-4</v>
      </c>
      <c r="CY288" s="1243">
        <f t="shared" si="3142"/>
        <v>9.6492000000000001E-3</v>
      </c>
      <c r="CZ288" s="1244">
        <f t="shared" si="3142"/>
        <v>4.6543000000000001E-3</v>
      </c>
      <c r="DA288" s="1244">
        <f t="shared" si="3142"/>
        <v>0</v>
      </c>
      <c r="DB288" s="1244">
        <f t="shared" si="3142"/>
        <v>0</v>
      </c>
      <c r="DC288" s="1244">
        <f t="shared" si="3142"/>
        <v>0</v>
      </c>
      <c r="DD288" s="1244">
        <f t="shared" si="3142"/>
        <v>0</v>
      </c>
      <c r="DE288" s="1244">
        <f t="shared" si="3142"/>
        <v>0</v>
      </c>
      <c r="DF288" s="1244">
        <f t="shared" si="3142"/>
        <v>0</v>
      </c>
      <c r="DG288" s="1244">
        <f t="shared" si="3142"/>
        <v>0</v>
      </c>
      <c r="DH288" s="1244">
        <f t="shared" si="3142"/>
        <v>0</v>
      </c>
      <c r="DI288" s="1244">
        <f t="shared" si="3142"/>
        <v>0</v>
      </c>
      <c r="DJ288" s="1244">
        <f t="shared" si="3142"/>
        <v>0</v>
      </c>
      <c r="DK288" s="1244">
        <f t="shared" si="3142"/>
        <v>0</v>
      </c>
      <c r="DL288" s="1244">
        <f t="shared" si="3142"/>
        <v>0</v>
      </c>
      <c r="DM288" s="1244">
        <f t="shared" si="3142"/>
        <v>0</v>
      </c>
      <c r="DN288" s="933"/>
      <c r="DT288" s="739"/>
      <c r="EM288" s="898"/>
      <c r="EN288" s="898"/>
      <c r="EO288" s="898"/>
      <c r="EP288" s="898"/>
      <c r="EQ288" s="898"/>
      <c r="ER288" s="898"/>
      <c r="ES288" s="898"/>
      <c r="ET288" s="898"/>
      <c r="EU288" s="898"/>
      <c r="EV288" s="898"/>
      <c r="EW288" s="898"/>
      <c r="EX288" s="898"/>
      <c r="EY288" s="898"/>
      <c r="EZ288" s="1348" t="str">
        <f t="shared" si="3000"/>
        <v>**Water RO</v>
      </c>
      <c r="FA288" s="1224">
        <f t="shared" si="3001"/>
        <v>0</v>
      </c>
      <c r="FB288" s="1224">
        <f t="shared" si="3002"/>
        <v>0</v>
      </c>
      <c r="FC288" s="1224">
        <f t="shared" si="3003"/>
        <v>0</v>
      </c>
      <c r="FD288" s="544">
        <f t="shared" si="3004"/>
        <v>0</v>
      </c>
      <c r="FE288" s="544">
        <f t="shared" si="3005"/>
        <v>0</v>
      </c>
      <c r="FF288" s="324">
        <f t="shared" si="3006"/>
        <v>0</v>
      </c>
      <c r="FG288" s="549">
        <f t="shared" si="3007"/>
        <v>0</v>
      </c>
      <c r="FH288" s="549">
        <f t="shared" si="3008"/>
        <v>0</v>
      </c>
      <c r="FI288" s="549">
        <f t="shared" si="3009"/>
        <v>0</v>
      </c>
      <c r="FJ288" s="549">
        <f t="shared" si="3010"/>
        <v>0</v>
      </c>
      <c r="FK288" s="549">
        <f t="shared" si="3011"/>
        <v>9.9989999999999996E-4</v>
      </c>
      <c r="FL288" s="549">
        <f t="shared" si="3012"/>
        <v>0</v>
      </c>
      <c r="FM288" s="549">
        <f t="shared" si="3013"/>
        <v>0</v>
      </c>
      <c r="FN288" s="549">
        <f t="shared" si="3014"/>
        <v>0</v>
      </c>
      <c r="FO288" s="1203">
        <f t="shared" si="3015"/>
        <v>0</v>
      </c>
      <c r="FP288" s="544">
        <f t="shared" si="3016"/>
        <v>0</v>
      </c>
      <c r="FQ288" s="324">
        <f t="shared" si="3017"/>
        <v>0</v>
      </c>
      <c r="FR288" s="549">
        <f t="shared" si="3018"/>
        <v>4.0000000000000002E-4</v>
      </c>
      <c r="FS288" s="549">
        <f t="shared" si="3019"/>
        <v>1.256E-3</v>
      </c>
      <c r="FT288" s="549">
        <f t="shared" si="3090"/>
        <v>9.9989999999999996E-4</v>
      </c>
      <c r="FU288" s="549">
        <f t="shared" si="3020"/>
        <v>0</v>
      </c>
      <c r="FV288" s="929">
        <f t="shared" si="3021"/>
        <v>0</v>
      </c>
      <c r="FW288" s="929">
        <f t="shared" si="3022"/>
        <v>7.4980000000000001E-4</v>
      </c>
      <c r="FX288" s="929">
        <f t="shared" si="3023"/>
        <v>7.9978999999999998E-4</v>
      </c>
      <c r="FY288" s="929">
        <f t="shared" si="3024"/>
        <v>3.9999999999999998E-6</v>
      </c>
      <c r="FZ288" s="929">
        <f t="shared" si="3025"/>
        <v>4.4988E-4</v>
      </c>
      <c r="GA288" s="929">
        <f t="shared" si="3026"/>
        <v>1.3496E-4</v>
      </c>
      <c r="GB288" s="929">
        <f t="shared" si="3027"/>
        <v>2.2994000000000001E-4</v>
      </c>
      <c r="GC288" s="929">
        <f t="shared" si="3028"/>
        <v>9.6492000000000001E-3</v>
      </c>
      <c r="GD288" s="325">
        <f t="shared" si="3029"/>
        <v>4.6543000000000001E-3</v>
      </c>
      <c r="GE288" s="325">
        <f t="shared" si="3030"/>
        <v>0</v>
      </c>
      <c r="GF288" s="325">
        <f t="shared" si="3031"/>
        <v>0</v>
      </c>
      <c r="GG288" s="325">
        <f t="shared" si="3032"/>
        <v>0</v>
      </c>
      <c r="GH288" s="325">
        <f t="shared" si="3033"/>
        <v>0</v>
      </c>
      <c r="GI288" s="325">
        <f t="shared" si="3034"/>
        <v>0</v>
      </c>
      <c r="GJ288" s="325">
        <f t="shared" si="3035"/>
        <v>0</v>
      </c>
      <c r="GK288" s="325">
        <f t="shared" si="3036"/>
        <v>0</v>
      </c>
      <c r="GL288" s="325">
        <f t="shared" si="3037"/>
        <v>0</v>
      </c>
      <c r="GM288" s="325">
        <f t="shared" si="3038"/>
        <v>0</v>
      </c>
      <c r="GN288" s="325">
        <f t="shared" si="3039"/>
        <v>0</v>
      </c>
      <c r="GO288" s="325">
        <f t="shared" si="3040"/>
        <v>0</v>
      </c>
      <c r="GP288" s="325">
        <f t="shared" si="3041"/>
        <v>0</v>
      </c>
      <c r="GQ288" s="325">
        <f t="shared" si="3042"/>
        <v>0</v>
      </c>
      <c r="GR288" s="898"/>
      <c r="GS288" s="898"/>
      <c r="GT288" s="898"/>
      <c r="GU288" s="898"/>
      <c r="GV288" s="898"/>
      <c r="GW288" s="898"/>
      <c r="GX288" s="898"/>
      <c r="GY288" s="898"/>
      <c r="GZ288" s="1375"/>
      <c r="HA288" s="1225">
        <f t="shared" si="3043"/>
        <v>0</v>
      </c>
      <c r="HB288" s="1225">
        <f t="shared" si="3044"/>
        <v>0</v>
      </c>
      <c r="HC288" s="1225">
        <f t="shared" si="3045"/>
        <v>0</v>
      </c>
      <c r="HD288" s="542">
        <f t="shared" si="3046"/>
        <v>0</v>
      </c>
      <c r="HE288" s="542">
        <f t="shared" si="3047"/>
        <v>0</v>
      </c>
      <c r="HF288" s="321">
        <f t="shared" si="3048"/>
        <v>0</v>
      </c>
      <c r="HG288" s="547">
        <f t="shared" si="3049"/>
        <v>0</v>
      </c>
      <c r="HH288" s="547">
        <f t="shared" si="3050"/>
        <v>0</v>
      </c>
      <c r="HI288" s="547">
        <f t="shared" si="3051"/>
        <v>0</v>
      </c>
      <c r="HJ288" s="547">
        <f t="shared" si="3052"/>
        <v>0</v>
      </c>
      <c r="HK288" s="547">
        <f t="shared" si="3053"/>
        <v>2.6417437252311755E-4</v>
      </c>
      <c r="HL288" s="547">
        <f t="shared" si="3054"/>
        <v>0</v>
      </c>
      <c r="HM288" s="547">
        <f t="shared" si="3055"/>
        <v>0</v>
      </c>
      <c r="HN288" s="547">
        <f t="shared" si="3056"/>
        <v>0</v>
      </c>
      <c r="HO288" s="1225">
        <f t="shared" si="3057"/>
        <v>0</v>
      </c>
      <c r="HP288" s="542">
        <f t="shared" si="3058"/>
        <v>0</v>
      </c>
      <c r="HQ288" s="321">
        <f t="shared" si="3059"/>
        <v>0</v>
      </c>
      <c r="HR288" s="547">
        <f t="shared" si="3060"/>
        <v>1.0568031704095113E-4</v>
      </c>
      <c r="HS288" s="547">
        <f t="shared" si="3061"/>
        <v>3.3183619550858649E-4</v>
      </c>
      <c r="HT288" s="547">
        <f t="shared" si="3062"/>
        <v>0</v>
      </c>
      <c r="HU288" s="547">
        <f t="shared" si="3063"/>
        <v>0</v>
      </c>
      <c r="HV288" s="931">
        <f t="shared" si="3064"/>
        <v>0</v>
      </c>
      <c r="HW288" s="931">
        <f t="shared" si="3065"/>
        <v>1.9809775429326288E-4</v>
      </c>
      <c r="HX288" s="931">
        <f t="shared" si="3066"/>
        <v>2.1130515191545573E-4</v>
      </c>
      <c r="HY288" s="931">
        <f t="shared" si="3067"/>
        <v>1.0568031704095113E-6</v>
      </c>
      <c r="HZ288" s="931">
        <f t="shared" si="3068"/>
        <v>1.1885865257595773E-4</v>
      </c>
      <c r="IA288" s="931">
        <f t="shared" si="3069"/>
        <v>3.5656538969616908E-5</v>
      </c>
      <c r="IB288" s="931">
        <f t="shared" si="3070"/>
        <v>6.0750330250990752E-5</v>
      </c>
      <c r="IC288" s="931">
        <f t="shared" si="3071"/>
        <v>2.549326287978864E-3</v>
      </c>
      <c r="ID288" s="1226">
        <f t="shared" si="3072"/>
        <v>1.2296697490092471E-3</v>
      </c>
      <c r="IE288" s="1226">
        <f t="shared" si="3073"/>
        <v>0</v>
      </c>
      <c r="IF288" s="1226">
        <f t="shared" si="3074"/>
        <v>0</v>
      </c>
      <c r="IG288" s="1226">
        <f t="shared" si="3075"/>
        <v>0</v>
      </c>
      <c r="IH288" s="1226">
        <f t="shared" si="3076"/>
        <v>0</v>
      </c>
      <c r="II288" s="1226">
        <f t="shared" si="3077"/>
        <v>0</v>
      </c>
      <c r="IJ288" s="1226">
        <f t="shared" si="3078"/>
        <v>0</v>
      </c>
      <c r="IK288" s="1226">
        <f t="shared" si="3079"/>
        <v>0</v>
      </c>
      <c r="IL288" s="1226">
        <f t="shared" si="3080"/>
        <v>0</v>
      </c>
      <c r="IM288" s="1226">
        <f t="shared" si="3081"/>
        <v>0</v>
      </c>
      <c r="IN288" s="1226">
        <f t="shared" si="3082"/>
        <v>0</v>
      </c>
      <c r="IO288" s="1226">
        <f t="shared" si="3083"/>
        <v>0</v>
      </c>
      <c r="IP288" s="1226">
        <f t="shared" si="3084"/>
        <v>0</v>
      </c>
      <c r="IQ288" s="1226">
        <f t="shared" si="3085"/>
        <v>0</v>
      </c>
      <c r="IR288" s="902"/>
      <c r="IS288" s="902"/>
      <c r="IT288" s="902"/>
      <c r="IU288" s="902"/>
      <c r="IV288" s="902"/>
      <c r="IW288" s="902"/>
      <c r="IX288" s="902"/>
      <c r="IY288" s="902"/>
      <c r="IZ288" s="1365"/>
      <c r="JA288" s="1231">
        <f t="shared" ref="JA288:KQ288" si="3143">SUM(BW288*$DP$28)</f>
        <v>0</v>
      </c>
      <c r="JB288" s="1231">
        <f t="shared" si="3143"/>
        <v>0</v>
      </c>
      <c r="JC288" s="1231">
        <f t="shared" si="3143"/>
        <v>0</v>
      </c>
      <c r="JD288" s="942">
        <f t="shared" si="3143"/>
        <v>0</v>
      </c>
      <c r="JE288" s="942">
        <f t="shared" si="3143"/>
        <v>0</v>
      </c>
      <c r="JF288" s="943">
        <f t="shared" si="3143"/>
        <v>0</v>
      </c>
      <c r="JG288" s="944">
        <f t="shared" si="3143"/>
        <v>0</v>
      </c>
      <c r="JH288" s="944">
        <f t="shared" si="3143"/>
        <v>0</v>
      </c>
      <c r="JI288" s="944">
        <f t="shared" si="3143"/>
        <v>0</v>
      </c>
      <c r="JJ288" s="944">
        <f t="shared" si="3143"/>
        <v>0</v>
      </c>
      <c r="JK288" s="944">
        <f t="shared" si="3143"/>
        <v>3</v>
      </c>
      <c r="JL288" s="944">
        <f t="shared" si="3143"/>
        <v>0</v>
      </c>
      <c r="JM288" s="944">
        <f t="shared" si="3143"/>
        <v>0</v>
      </c>
      <c r="JN288" s="944">
        <f t="shared" si="3143"/>
        <v>0</v>
      </c>
      <c r="JO288" s="1231">
        <f t="shared" si="3143"/>
        <v>0</v>
      </c>
      <c r="JP288" s="942">
        <f t="shared" si="3143"/>
        <v>0</v>
      </c>
      <c r="JQ288" s="943">
        <f t="shared" si="3143"/>
        <v>0</v>
      </c>
      <c r="JR288" s="944">
        <f t="shared" si="3143"/>
        <v>0.4</v>
      </c>
      <c r="JS288" s="944">
        <f t="shared" si="3143"/>
        <v>1.256</v>
      </c>
      <c r="JT288" s="944">
        <f t="shared" si="3143"/>
        <v>0</v>
      </c>
      <c r="JU288" s="944">
        <f t="shared" si="3143"/>
        <v>0</v>
      </c>
      <c r="JV288" s="945">
        <f t="shared" si="3143"/>
        <v>0</v>
      </c>
      <c r="JW288" s="945">
        <f t="shared" si="3143"/>
        <v>0.74980000000000002</v>
      </c>
      <c r="JX288" s="945">
        <f t="shared" si="3143"/>
        <v>0.79979</v>
      </c>
      <c r="JY288" s="945">
        <f t="shared" si="3143"/>
        <v>4.0000000000000001E-3</v>
      </c>
      <c r="JZ288" s="945">
        <f t="shared" si="3143"/>
        <v>0.44988</v>
      </c>
      <c r="KA288" s="945">
        <f t="shared" si="3143"/>
        <v>0.13496</v>
      </c>
      <c r="KB288" s="945">
        <f t="shared" si="3143"/>
        <v>0.22994000000000001</v>
      </c>
      <c r="KC288" s="945">
        <f t="shared" si="3143"/>
        <v>9.6492000000000004</v>
      </c>
      <c r="KD288" s="946">
        <f t="shared" si="3143"/>
        <v>4.6543000000000001</v>
      </c>
      <c r="KE288" s="946">
        <f t="shared" si="3143"/>
        <v>0</v>
      </c>
      <c r="KF288" s="946">
        <f t="shared" si="3143"/>
        <v>0</v>
      </c>
      <c r="KG288" s="946">
        <f t="shared" si="3143"/>
        <v>0</v>
      </c>
      <c r="KH288" s="946">
        <f t="shared" si="3143"/>
        <v>0</v>
      </c>
      <c r="KI288" s="946">
        <f t="shared" si="3143"/>
        <v>0</v>
      </c>
      <c r="KJ288" s="946">
        <f t="shared" si="3143"/>
        <v>0</v>
      </c>
      <c r="KK288" s="946">
        <f t="shared" si="3143"/>
        <v>0</v>
      </c>
      <c r="KL288" s="946">
        <f t="shared" si="3143"/>
        <v>0</v>
      </c>
      <c r="KM288" s="946">
        <f t="shared" si="3143"/>
        <v>0</v>
      </c>
      <c r="KN288" s="946">
        <f t="shared" si="3143"/>
        <v>0</v>
      </c>
      <c r="KO288" s="946">
        <f t="shared" si="3143"/>
        <v>0</v>
      </c>
      <c r="KP288" s="946">
        <f t="shared" si="3143"/>
        <v>0</v>
      </c>
      <c r="KQ288" s="946">
        <f t="shared" si="3143"/>
        <v>0</v>
      </c>
      <c r="KR288" s="898"/>
      <c r="KS288" s="898"/>
      <c r="KT288" s="898"/>
      <c r="KU288" s="898"/>
      <c r="KV288" s="898"/>
      <c r="KW288" s="898"/>
      <c r="KX288" s="898"/>
      <c r="KY288" s="898"/>
      <c r="KZ288" s="1363"/>
      <c r="LA288" s="1217">
        <f t="shared" ref="LA288:MM288" si="3144">SUM(JA288/$DO$28)</f>
        <v>0</v>
      </c>
      <c r="LB288" s="1217">
        <f t="shared" si="3144"/>
        <v>0</v>
      </c>
      <c r="LC288" s="1217">
        <f t="shared" si="3144"/>
        <v>0</v>
      </c>
      <c r="LD288" s="545">
        <f t="shared" si="3144"/>
        <v>0</v>
      </c>
      <c r="LE288" s="545">
        <f t="shared" si="3144"/>
        <v>0</v>
      </c>
      <c r="LF288" s="329">
        <f t="shared" si="3144"/>
        <v>0</v>
      </c>
      <c r="LG288" s="550">
        <f t="shared" si="3144"/>
        <v>0</v>
      </c>
      <c r="LH288" s="550">
        <f t="shared" si="3144"/>
        <v>0</v>
      </c>
      <c r="LI288" s="550">
        <f t="shared" si="3144"/>
        <v>0</v>
      </c>
      <c r="LJ288" s="550">
        <f t="shared" si="3144"/>
        <v>0</v>
      </c>
      <c r="LK288" s="550">
        <f t="shared" si="3144"/>
        <v>3</v>
      </c>
      <c r="LL288" s="550">
        <f t="shared" si="3144"/>
        <v>0</v>
      </c>
      <c r="LM288" s="550">
        <f t="shared" si="3144"/>
        <v>0</v>
      </c>
      <c r="LN288" s="550">
        <f t="shared" si="3144"/>
        <v>0</v>
      </c>
      <c r="LO288" s="1217">
        <f t="shared" si="3144"/>
        <v>0</v>
      </c>
      <c r="LP288" s="1217">
        <f t="shared" si="3144"/>
        <v>0</v>
      </c>
      <c r="LQ288" s="1217">
        <f t="shared" si="3144"/>
        <v>0</v>
      </c>
      <c r="LR288" s="550">
        <f t="shared" si="3144"/>
        <v>0.4</v>
      </c>
      <c r="LS288" s="550">
        <f t="shared" si="3144"/>
        <v>1.256</v>
      </c>
      <c r="LT288" s="550">
        <f t="shared" si="3144"/>
        <v>0</v>
      </c>
      <c r="LU288" s="550">
        <f t="shared" si="3144"/>
        <v>0</v>
      </c>
      <c r="LV288" s="932">
        <f t="shared" si="3144"/>
        <v>0</v>
      </c>
      <c r="LW288" s="932">
        <f t="shared" si="3144"/>
        <v>0.74980000000000002</v>
      </c>
      <c r="LX288" s="932">
        <f t="shared" si="3144"/>
        <v>0.79979</v>
      </c>
      <c r="LY288" s="932">
        <f t="shared" si="3144"/>
        <v>4.0000000000000001E-3</v>
      </c>
      <c r="LZ288" s="932">
        <f t="shared" si="3144"/>
        <v>0.44988</v>
      </c>
      <c r="MA288" s="932">
        <f t="shared" si="3144"/>
        <v>0.13496</v>
      </c>
      <c r="MB288" s="932">
        <f t="shared" si="3144"/>
        <v>0.22994000000000001</v>
      </c>
      <c r="MC288" s="932">
        <f t="shared" si="3144"/>
        <v>9.6492000000000004</v>
      </c>
      <c r="MD288" s="932">
        <f t="shared" si="3144"/>
        <v>4.6543000000000001</v>
      </c>
      <c r="ME288" s="327">
        <f t="shared" si="3144"/>
        <v>0</v>
      </c>
      <c r="MF288" s="327">
        <f t="shared" si="3144"/>
        <v>0</v>
      </c>
      <c r="MG288" s="327">
        <f t="shared" si="3144"/>
        <v>0</v>
      </c>
      <c r="MH288" s="327">
        <f t="shared" si="3144"/>
        <v>0</v>
      </c>
      <c r="MI288" s="327">
        <f t="shared" si="3144"/>
        <v>0</v>
      </c>
      <c r="MJ288" s="327">
        <f t="shared" si="3144"/>
        <v>0</v>
      </c>
      <c r="MK288" s="327">
        <f t="shared" si="3144"/>
        <v>0</v>
      </c>
      <c r="ML288" s="327">
        <f t="shared" si="3144"/>
        <v>0</v>
      </c>
      <c r="MM288" s="327">
        <f t="shared" si="3144"/>
        <v>0</v>
      </c>
      <c r="MN288" s="327">
        <f t="shared" ref="MN288:MP288" si="3145">SUM(KN288/$DO$28)</f>
        <v>0</v>
      </c>
      <c r="MO288" s="327">
        <f t="shared" si="3145"/>
        <v>0</v>
      </c>
      <c r="MP288" s="327">
        <f t="shared" si="3145"/>
        <v>0</v>
      </c>
      <c r="MQ288" s="327">
        <f>SUM(KQ288/$DO$28)</f>
        <v>0</v>
      </c>
    </row>
    <row r="289" spans="1:367" s="317" customFormat="1" ht="3.75" customHeight="1" collapsed="1" thickTop="1" thickBot="1" x14ac:dyDescent="0.3">
      <c r="A289" s="382"/>
      <c r="B289" s="319"/>
      <c r="C289" s="319"/>
      <c r="D289" s="319"/>
      <c r="E289" s="319"/>
      <c r="F289" s="319"/>
      <c r="G289" s="319"/>
      <c r="H289" s="319"/>
      <c r="I289" s="319"/>
      <c r="J289" s="319"/>
      <c r="K289" s="319"/>
      <c r="L289" s="319"/>
      <c r="M289" s="617"/>
      <c r="N289" s="618"/>
      <c r="O289" s="1534"/>
      <c r="P289" s="319"/>
      <c r="Q289" s="617"/>
      <c r="R289" s="618"/>
      <c r="S289" s="1534"/>
      <c r="T289" s="319"/>
      <c r="U289" s="617"/>
      <c r="V289" s="618"/>
      <c r="W289" s="1534"/>
      <c r="X289" s="319"/>
      <c r="Y289" s="617"/>
      <c r="Z289" s="618"/>
      <c r="AA289" s="1534"/>
      <c r="AB289" s="319"/>
      <c r="AC289" s="617"/>
      <c r="AD289" s="618"/>
      <c r="AE289" s="1534"/>
      <c r="AF289" s="319"/>
      <c r="AG289" s="617"/>
      <c r="AH289" s="618"/>
      <c r="AI289" s="1534"/>
      <c r="AJ289" s="319"/>
      <c r="AK289" s="617"/>
      <c r="AL289" s="618"/>
      <c r="AM289" s="1534"/>
      <c r="AN289" s="319"/>
      <c r="AO289" s="617"/>
      <c r="AP289" s="618"/>
      <c r="AQ289" s="1534"/>
      <c r="AR289" s="319"/>
      <c r="AS289" s="617"/>
      <c r="AT289" s="618"/>
      <c r="AU289" s="1534"/>
      <c r="AV289" s="319"/>
      <c r="AW289" s="617"/>
      <c r="AX289" s="618"/>
      <c r="AY289" s="1534"/>
      <c r="AZ289" s="319"/>
      <c r="BA289" s="617"/>
      <c r="BB289" s="319"/>
      <c r="BC289" s="649"/>
      <c r="BD289" s="319"/>
      <c r="BE289" s="617"/>
      <c r="BF289" s="319"/>
      <c r="BG289" s="319"/>
      <c r="BH289" s="319"/>
      <c r="BI289" s="319"/>
      <c r="BJ289" s="319"/>
      <c r="BK289" s="649"/>
      <c r="BL289" s="859"/>
      <c r="BM289" s="859"/>
      <c r="BN289" s="859"/>
      <c r="BO289" s="859"/>
      <c r="BP289" s="859"/>
      <c r="BQ289" s="1484"/>
      <c r="BR289" s="323"/>
      <c r="BS289" s="697"/>
      <c r="BT289" s="686"/>
      <c r="BU289" s="1149"/>
      <c r="BV289" s="1149"/>
      <c r="BW289" s="686"/>
      <c r="BX289" s="686"/>
      <c r="BY289" s="686"/>
      <c r="BZ289" s="686"/>
      <c r="CA289" s="686"/>
      <c r="CB289" s="686"/>
      <c r="CC289" s="686"/>
      <c r="CD289" s="686"/>
      <c r="CE289" s="686"/>
      <c r="CF289" s="686"/>
      <c r="CG289" s="686"/>
      <c r="CH289" s="686"/>
      <c r="CI289" s="686"/>
      <c r="CJ289" s="686"/>
      <c r="CK289" s="686"/>
      <c r="CL289" s="686"/>
      <c r="CM289" s="686"/>
      <c r="CN289" s="686"/>
      <c r="CO289" s="686"/>
      <c r="CP289" s="686"/>
      <c r="CQ289" s="686"/>
      <c r="CR289" s="686"/>
      <c r="CS289" s="686"/>
      <c r="CT289" s="686"/>
      <c r="CU289" s="686"/>
      <c r="CV289" s="686"/>
      <c r="CW289" s="686"/>
      <c r="CX289" s="686"/>
      <c r="CY289" s="686"/>
      <c r="CZ289" s="686"/>
      <c r="DA289" s="686"/>
      <c r="DB289" s="686"/>
      <c r="DC289" s="686"/>
      <c r="DD289" s="686"/>
      <c r="DE289" s="686"/>
      <c r="DF289" s="686"/>
      <c r="DG289" s="686"/>
      <c r="DH289" s="686"/>
      <c r="DI289" s="686"/>
      <c r="DJ289" s="686"/>
      <c r="DK289" s="686"/>
      <c r="DL289" s="686"/>
      <c r="DM289" s="686"/>
      <c r="DN289" s="933"/>
      <c r="DT289" s="218"/>
      <c r="EM289" s="900"/>
      <c r="EN289" s="900"/>
      <c r="EO289" s="900"/>
      <c r="EP289" s="900"/>
      <c r="EQ289" s="900"/>
      <c r="ER289" s="900"/>
      <c r="ES289" s="900"/>
      <c r="ET289" s="900"/>
      <c r="EU289" s="900"/>
      <c r="EV289" s="900"/>
      <c r="EW289" s="900"/>
      <c r="EX289" s="900"/>
      <c r="EY289" s="900"/>
      <c r="EZ289" s="1347"/>
      <c r="FA289" s="686"/>
      <c r="FB289" s="686"/>
      <c r="FC289" s="686"/>
      <c r="FD289" s="686"/>
      <c r="FE289" s="686"/>
      <c r="FF289" s="686"/>
      <c r="FG289" s="686"/>
      <c r="FH289" s="686"/>
      <c r="FI289" s="686"/>
      <c r="FJ289" s="686"/>
      <c r="FK289" s="686"/>
      <c r="FL289" s="686"/>
      <c r="FM289" s="686"/>
      <c r="FN289" s="686"/>
      <c r="FO289" s="686"/>
      <c r="FP289" s="686"/>
      <c r="FQ289" s="686"/>
      <c r="FR289" s="686"/>
      <c r="FS289" s="686"/>
      <c r="FT289" s="686"/>
      <c r="FU289" s="686"/>
      <c r="FV289" s="686"/>
      <c r="FW289" s="686"/>
      <c r="FX289" s="686"/>
      <c r="FY289" s="686"/>
      <c r="FZ289" s="686"/>
      <c r="GA289" s="686"/>
      <c r="GB289" s="686"/>
      <c r="GC289" s="686"/>
      <c r="GD289" s="686"/>
      <c r="GE289" s="686"/>
      <c r="GF289" s="686"/>
      <c r="GG289" s="686"/>
      <c r="GH289" s="686"/>
      <c r="GI289" s="686"/>
      <c r="GJ289" s="686"/>
      <c r="GK289" s="686"/>
      <c r="GL289" s="686"/>
      <c r="GM289" s="686"/>
      <c r="GN289" s="686"/>
      <c r="GO289" s="686"/>
      <c r="GP289" s="686"/>
      <c r="GQ289" s="686"/>
      <c r="GR289" s="900"/>
      <c r="GS289" s="900"/>
      <c r="GT289" s="900"/>
      <c r="GU289" s="900"/>
      <c r="GV289" s="900"/>
      <c r="GW289" s="900"/>
      <c r="GX289" s="900"/>
      <c r="GY289" s="900"/>
      <c r="GZ289" s="1375"/>
      <c r="HA289" s="686"/>
      <c r="HB289" s="686"/>
      <c r="HC289" s="686"/>
      <c r="HD289" s="686"/>
      <c r="HE289" s="686"/>
      <c r="HF289" s="686"/>
      <c r="HG289" s="686"/>
      <c r="HH289" s="686"/>
      <c r="HI289" s="686"/>
      <c r="HJ289" s="686"/>
      <c r="HK289" s="686"/>
      <c r="HL289" s="686"/>
      <c r="HM289" s="686"/>
      <c r="HN289" s="686"/>
      <c r="HO289" s="686"/>
      <c r="HP289" s="686"/>
      <c r="HQ289" s="686"/>
      <c r="HR289" s="686"/>
      <c r="HS289" s="686"/>
      <c r="HT289" s="686"/>
      <c r="HU289" s="686"/>
      <c r="HV289" s="686"/>
      <c r="HW289" s="686"/>
      <c r="HX289" s="686"/>
      <c r="HY289" s="686"/>
      <c r="HZ289" s="686"/>
      <c r="IA289" s="686"/>
      <c r="IB289" s="686"/>
      <c r="IC289" s="686"/>
      <c r="ID289" s="686"/>
      <c r="IE289" s="686"/>
      <c r="IF289" s="686"/>
      <c r="IG289" s="686"/>
      <c r="IH289" s="686"/>
      <c r="II289" s="686"/>
      <c r="IJ289" s="686"/>
      <c r="IK289" s="686"/>
      <c r="IL289" s="686"/>
      <c r="IM289" s="686"/>
      <c r="IN289" s="686"/>
      <c r="IO289" s="686"/>
      <c r="IP289" s="686"/>
      <c r="IQ289" s="686"/>
      <c r="IR289" s="900"/>
      <c r="IS289" s="900"/>
      <c r="IT289" s="900"/>
      <c r="IU289" s="900"/>
      <c r="IV289" s="900"/>
      <c r="IW289" s="900"/>
      <c r="IX289" s="900"/>
      <c r="IY289" s="900"/>
      <c r="IZ289" s="1363"/>
      <c r="JA289" s="686"/>
      <c r="JB289" s="686"/>
      <c r="JC289" s="686"/>
      <c r="JD289" s="686"/>
      <c r="JE289" s="686"/>
      <c r="JF289" s="686"/>
      <c r="JG289" s="686"/>
      <c r="JH289" s="686"/>
      <c r="JI289" s="686"/>
      <c r="JJ289" s="686"/>
      <c r="JK289" s="686"/>
      <c r="JL289" s="686"/>
      <c r="JM289" s="686"/>
      <c r="JN289" s="686"/>
      <c r="JO289" s="686"/>
      <c r="JP289" s="686"/>
      <c r="JQ289" s="686"/>
      <c r="JR289" s="686"/>
      <c r="JS289" s="686"/>
      <c r="JT289" s="686"/>
      <c r="JU289" s="686"/>
      <c r="JV289" s="686"/>
      <c r="JW289" s="686"/>
      <c r="JX289" s="686"/>
      <c r="JY289" s="686"/>
      <c r="JZ289" s="686"/>
      <c r="KA289" s="686"/>
      <c r="KB289" s="686"/>
      <c r="KC289" s="686"/>
      <c r="KD289" s="686"/>
      <c r="KE289" s="686"/>
      <c r="KF289" s="686"/>
      <c r="KG289" s="686"/>
      <c r="KH289" s="686"/>
      <c r="KI289" s="686"/>
      <c r="KJ289" s="686"/>
      <c r="KK289" s="686"/>
      <c r="KL289" s="686"/>
      <c r="KM289" s="686"/>
      <c r="KN289" s="686"/>
      <c r="KO289" s="686"/>
      <c r="KP289" s="686"/>
      <c r="KQ289" s="686"/>
      <c r="KR289" s="900"/>
      <c r="KS289" s="900"/>
      <c r="KT289" s="900"/>
      <c r="KU289" s="900"/>
      <c r="KV289" s="900"/>
      <c r="KW289" s="900"/>
      <c r="KX289" s="900"/>
      <c r="KY289" s="900"/>
      <c r="KZ289" s="1363"/>
      <c r="LA289" s="686"/>
      <c r="LB289" s="686"/>
      <c r="LC289" s="686"/>
      <c r="LD289" s="686"/>
      <c r="LE289" s="686"/>
      <c r="LF289" s="686"/>
      <c r="LG289" s="686"/>
      <c r="LH289" s="686"/>
      <c r="LI289" s="686"/>
      <c r="LJ289" s="686"/>
      <c r="LK289" s="686"/>
      <c r="LL289" s="686"/>
      <c r="LM289" s="686"/>
      <c r="LN289" s="686"/>
      <c r="LO289" s="686"/>
      <c r="LP289" s="686"/>
      <c r="LQ289" s="686"/>
      <c r="LR289" s="686"/>
      <c r="LS289" s="686"/>
      <c r="LT289" s="686"/>
      <c r="LU289" s="686"/>
      <c r="LV289" s="686"/>
      <c r="LW289" s="686"/>
      <c r="LX289" s="686"/>
      <c r="LY289" s="686"/>
      <c r="LZ289" s="686"/>
      <c r="MA289" s="686"/>
      <c r="MB289" s="686"/>
      <c r="MC289" s="686"/>
      <c r="MD289" s="686"/>
      <c r="ME289" s="686"/>
      <c r="MF289" s="686"/>
      <c r="MG289" s="686"/>
      <c r="MH289" s="686"/>
      <c r="MI289" s="686"/>
      <c r="MJ289" s="686"/>
      <c r="MK289" s="686"/>
      <c r="ML289" s="686"/>
      <c r="MM289" s="686"/>
      <c r="MN289" s="686"/>
      <c r="MO289" s="686"/>
      <c r="MP289" s="686"/>
      <c r="MQ289" s="686"/>
    </row>
    <row r="290" spans="1:367" s="317" customFormat="1" ht="11.25" customHeight="1" thickTop="1" thickBot="1" x14ac:dyDescent="0.3">
      <c r="A290" s="384">
        <v>13</v>
      </c>
      <c r="B290" s="1906" t="s">
        <v>23</v>
      </c>
      <c r="C290" s="1907"/>
      <c r="D290" s="776">
        <v>4</v>
      </c>
      <c r="E290" s="661">
        <v>25</v>
      </c>
      <c r="F290" s="319"/>
      <c r="G290" s="1906" t="s">
        <v>23</v>
      </c>
      <c r="H290" s="1907"/>
      <c r="I290" s="776">
        <v>4</v>
      </c>
      <c r="J290" s="646"/>
      <c r="K290" s="319"/>
      <c r="L290" s="1908" t="s">
        <v>829</v>
      </c>
      <c r="M290" s="1909"/>
      <c r="N290" s="1910"/>
      <c r="O290" s="1541"/>
      <c r="P290" s="647">
        <v>60000</v>
      </c>
      <c r="Q290" s="623" t="s">
        <v>825</v>
      </c>
      <c r="R290" s="727">
        <f>(P290/64.55337)</f>
        <v>929.46348114745979</v>
      </c>
      <c r="S290" s="1541"/>
      <c r="T290" s="1849" t="str">
        <f>IF($BN$5="ON","64F                18c",IF($BN$5="OFF","64F                18c"))</f>
        <v>64F                18c</v>
      </c>
      <c r="U290" s="1850"/>
      <c r="V290" s="1851"/>
      <c r="W290" s="1541"/>
      <c r="X290" s="1849" t="str">
        <f>IF($BN$5="ON","60F                16c",IF($BN$5="OFF","60F                16c"))</f>
        <v>60F                16c</v>
      </c>
      <c r="Y290" s="1850"/>
      <c r="Z290" s="1851"/>
      <c r="AA290" s="1534"/>
      <c r="AB290" s="1849" t="str">
        <f>IF($BN$5="ON","40%                25%",IF($BN$5="OFF","40%                25%"))</f>
        <v>40%                25%</v>
      </c>
      <c r="AC290" s="1850"/>
      <c r="AD290" s="1851"/>
      <c r="AE290" s="1534"/>
      <c r="AF290" s="2053" t="s">
        <v>1360</v>
      </c>
      <c r="AG290" s="2054"/>
      <c r="AH290" s="2055"/>
      <c r="AI290" s="1541"/>
      <c r="AJ290" s="2053" t="s">
        <v>19</v>
      </c>
      <c r="AK290" s="2054"/>
      <c r="AL290" s="2055"/>
      <c r="AM290" s="1541"/>
      <c r="AN290" s="1939" t="s">
        <v>981</v>
      </c>
      <c r="AO290" s="1850"/>
      <c r="AP290" s="1851"/>
      <c r="AQ290" s="1541"/>
      <c r="AR290" s="1849" t="str">
        <f>IF($BN$5="ON","65F                18c",IF($BN$5="OFF","65F                18c"))</f>
        <v>65F                18c</v>
      </c>
      <c r="AS290" s="1850"/>
      <c r="AT290" s="1851"/>
      <c r="AU290" s="1541"/>
      <c r="AV290" s="1849" t="str">
        <f>IF($BN$5="ON","350 PPM co2",IF($BN$5="OFF","3450 PPM co2"))</f>
        <v>350 PPM co2</v>
      </c>
      <c r="AW290" s="1850"/>
      <c r="AX290" s="1851"/>
      <c r="AY290" s="1541"/>
      <c r="AZ290" s="2053"/>
      <c r="BA290" s="2054"/>
      <c r="BB290" s="2055"/>
      <c r="BC290" s="649"/>
      <c r="BD290" s="1937">
        <v>5.7</v>
      </c>
      <c r="BE290" s="1938"/>
      <c r="BF290" s="319"/>
      <c r="BG290" s="623">
        <v>0</v>
      </c>
      <c r="BH290" s="623">
        <v>0.4</v>
      </c>
      <c r="BI290" s="1014" t="str">
        <f>BG290*500&amp;"-"&amp;BH290*500</f>
        <v>0-200</v>
      </c>
      <c r="BJ290" s="1014" t="str">
        <f>BG290*645&amp;"-"&amp;BH290*645</f>
        <v>0-258</v>
      </c>
      <c r="BK290" s="624" t="s">
        <v>984</v>
      </c>
      <c r="BL290" s="624">
        <v>0</v>
      </c>
      <c r="BM290" s="624">
        <v>0</v>
      </c>
      <c r="BN290" s="624">
        <v>0</v>
      </c>
      <c r="BO290" s="1306">
        <v>0</v>
      </c>
      <c r="BP290" s="1306">
        <v>0</v>
      </c>
      <c r="BQ290" s="1489"/>
      <c r="BR290" s="1010"/>
      <c r="BS290" s="685"/>
      <c r="BT290" s="1011"/>
      <c r="BU290" s="1150" t="str">
        <f>$B290</f>
        <v>Flush</v>
      </c>
      <c r="BV290" s="1167"/>
      <c r="BW290" s="1072" t="s">
        <v>1701</v>
      </c>
      <c r="BX290" s="698"/>
      <c r="BY290" s="698"/>
      <c r="BZ290" s="698"/>
      <c r="CA290" s="698"/>
      <c r="CB290" s="698"/>
      <c r="CC290" s="698"/>
      <c r="CD290" s="698"/>
      <c r="CE290" s="698"/>
      <c r="CF290" s="698"/>
      <c r="CG290" s="698"/>
      <c r="CH290" s="698"/>
      <c r="CI290" s="698"/>
      <c r="CJ290" s="698"/>
      <c r="CK290" s="698"/>
      <c r="CL290" s="698"/>
      <c r="CM290" s="698"/>
      <c r="CN290" s="698"/>
      <c r="CO290" s="698"/>
      <c r="CP290" s="698"/>
      <c r="CQ290" s="698"/>
      <c r="CR290" s="698"/>
      <c r="CS290" s="1617"/>
      <c r="CT290" s="1617"/>
      <c r="CU290" s="1617"/>
      <c r="CV290" s="1617"/>
      <c r="CW290" s="1617"/>
      <c r="CX290" s="1617"/>
      <c r="CY290" s="1617"/>
      <c r="CZ290" s="1618"/>
      <c r="DA290" s="1617"/>
      <c r="DB290" s="1617"/>
      <c r="DC290" s="1617"/>
      <c r="DD290" s="1617"/>
      <c r="DE290" s="1617"/>
      <c r="DF290" s="698"/>
      <c r="DG290" s="698"/>
      <c r="DH290" s="698"/>
      <c r="DI290" s="698"/>
      <c r="DJ290" s="698"/>
      <c r="DK290" s="698"/>
      <c r="DL290" s="698"/>
      <c r="DM290" s="698"/>
      <c r="DN290" s="690"/>
      <c r="DT290" s="896"/>
      <c r="EM290" s="901"/>
      <c r="EN290" s="901"/>
      <c r="EO290" s="901"/>
      <c r="EP290" s="901"/>
      <c r="EQ290" s="901"/>
      <c r="ER290" s="901"/>
      <c r="ES290" s="901"/>
      <c r="ET290" s="901"/>
      <c r="EU290" s="901"/>
      <c r="EV290" s="901"/>
      <c r="EW290" s="901"/>
      <c r="EX290" s="901"/>
      <c r="EY290" s="901"/>
      <c r="EZ290" s="1347"/>
      <c r="FA290" s="688"/>
      <c r="FB290" s="688"/>
      <c r="FC290" s="688"/>
      <c r="FD290" s="688"/>
      <c r="FE290" s="688"/>
      <c r="FF290" s="688"/>
      <c r="FG290" s="688"/>
      <c r="FH290" s="688"/>
      <c r="FI290" s="688"/>
      <c r="FJ290" s="688"/>
      <c r="FK290" s="688"/>
      <c r="FL290" s="688"/>
      <c r="FM290" s="688"/>
      <c r="FN290" s="688"/>
      <c r="FO290" s="688"/>
      <c r="FP290" s="688"/>
      <c r="FQ290" s="688"/>
      <c r="FR290" s="688"/>
      <c r="FS290" s="688"/>
      <c r="FT290" s="688"/>
      <c r="FU290" s="688"/>
      <c r="FV290" s="688"/>
      <c r="FW290" s="688"/>
      <c r="FX290" s="688"/>
      <c r="FY290" s="688"/>
      <c r="FZ290" s="688"/>
      <c r="GA290" s="688"/>
      <c r="GB290" s="688"/>
      <c r="GC290" s="688"/>
      <c r="GD290" s="688"/>
      <c r="GE290" s="688"/>
      <c r="GF290" s="688"/>
      <c r="GG290" s="688"/>
      <c r="GH290" s="688"/>
      <c r="GI290" s="688"/>
      <c r="GJ290" s="688"/>
      <c r="GK290" s="688"/>
      <c r="GL290" s="688"/>
      <c r="GM290" s="688"/>
      <c r="GN290" s="688"/>
      <c r="GO290" s="688"/>
      <c r="GP290" s="688"/>
      <c r="GQ290" s="688"/>
      <c r="GR290" s="901"/>
      <c r="GS290" s="901"/>
      <c r="GT290" s="901"/>
      <c r="GU290" s="901"/>
      <c r="GV290" s="901"/>
      <c r="GW290" s="901"/>
      <c r="GX290" s="901"/>
      <c r="GY290" s="901"/>
      <c r="GZ290" s="1376"/>
      <c r="HA290" s="687"/>
      <c r="HB290" s="687"/>
      <c r="HC290" s="687"/>
      <c r="HD290" s="687"/>
      <c r="HE290" s="687"/>
      <c r="HF290" s="687"/>
      <c r="HG290" s="687"/>
      <c r="HH290" s="687"/>
      <c r="HI290" s="687"/>
      <c r="HJ290" s="687"/>
      <c r="HK290" s="687"/>
      <c r="HL290" s="687"/>
      <c r="HM290" s="687"/>
      <c r="HN290" s="687"/>
      <c r="HO290" s="687"/>
      <c r="HP290" s="687"/>
      <c r="HQ290" s="687"/>
      <c r="HR290" s="687"/>
      <c r="HS290" s="687"/>
      <c r="HT290" s="687"/>
      <c r="HU290" s="687"/>
      <c r="HV290" s="687"/>
      <c r="HW290" s="687"/>
      <c r="HX290" s="687"/>
      <c r="HY290" s="687"/>
      <c r="HZ290" s="687"/>
      <c r="IA290" s="687"/>
      <c r="IB290" s="687"/>
      <c r="IC290" s="687"/>
      <c r="ID290" s="687"/>
      <c r="IE290" s="687"/>
      <c r="IF290" s="687"/>
      <c r="IG290" s="687"/>
      <c r="IH290" s="687"/>
      <c r="II290" s="687"/>
      <c r="IJ290" s="687"/>
      <c r="IK290" s="687"/>
      <c r="IL290" s="687"/>
      <c r="IM290" s="687"/>
      <c r="IN290" s="687"/>
      <c r="IO290" s="687"/>
      <c r="IP290" s="687"/>
      <c r="IQ290" s="687"/>
      <c r="IR290" s="903"/>
      <c r="IS290" s="903"/>
      <c r="IT290" s="903"/>
      <c r="IU290" s="903"/>
      <c r="IV290" s="903"/>
      <c r="IW290" s="903"/>
      <c r="IX290" s="903"/>
      <c r="IY290" s="903"/>
      <c r="IZ290" s="1366"/>
      <c r="JA290" s="689"/>
      <c r="JB290" s="689"/>
      <c r="JC290" s="689"/>
      <c r="JD290" s="689"/>
      <c r="JE290" s="689"/>
      <c r="JF290" s="689"/>
      <c r="JG290" s="689"/>
      <c r="JH290" s="689"/>
      <c r="JI290" s="689"/>
      <c r="JJ290" s="689"/>
      <c r="JK290" s="689"/>
      <c r="JL290" s="689"/>
      <c r="JM290" s="689"/>
      <c r="JN290" s="689"/>
      <c r="JO290" s="689"/>
      <c r="JP290" s="689"/>
      <c r="JQ290" s="689"/>
      <c r="JR290" s="689"/>
      <c r="JS290" s="689"/>
      <c r="JT290" s="689"/>
      <c r="JU290" s="689"/>
      <c r="JV290" s="689"/>
      <c r="JW290" s="689"/>
      <c r="JX290" s="689"/>
      <c r="JY290" s="689"/>
      <c r="JZ290" s="689"/>
      <c r="KA290" s="689"/>
      <c r="KB290" s="689"/>
      <c r="KC290" s="689"/>
      <c r="KD290" s="689"/>
      <c r="KE290" s="689"/>
      <c r="KF290" s="689"/>
      <c r="KG290" s="689"/>
      <c r="KH290" s="689"/>
      <c r="KI290" s="689"/>
      <c r="KJ290" s="689"/>
      <c r="KK290" s="689"/>
      <c r="KL290" s="689"/>
      <c r="KM290" s="689"/>
      <c r="KN290" s="689"/>
      <c r="KO290" s="689"/>
      <c r="KP290" s="689"/>
      <c r="KQ290" s="689"/>
      <c r="KR290" s="901"/>
      <c r="KS290" s="901"/>
      <c r="KT290" s="901"/>
      <c r="KU290" s="901"/>
      <c r="KV290" s="901"/>
      <c r="KW290" s="901"/>
      <c r="KX290" s="901"/>
      <c r="KY290" s="901"/>
      <c r="KZ290" s="1364"/>
      <c r="LA290" s="689"/>
      <c r="LB290" s="689"/>
      <c r="LC290" s="689"/>
      <c r="LD290" s="689"/>
      <c r="LE290" s="689"/>
      <c r="LF290" s="689"/>
      <c r="LG290" s="689"/>
      <c r="LH290" s="689"/>
      <c r="LI290" s="689"/>
      <c r="LJ290" s="689"/>
      <c r="LK290" s="689"/>
      <c r="LL290" s="689"/>
      <c r="LM290" s="689"/>
      <c r="LN290" s="689"/>
      <c r="LO290" s="689"/>
      <c r="LP290" s="689"/>
      <c r="LQ290" s="689"/>
      <c r="LR290" s="689"/>
      <c r="LS290" s="689"/>
      <c r="LT290" s="689"/>
      <c r="LU290" s="689"/>
      <c r="LV290" s="689"/>
      <c r="LW290" s="689"/>
      <c r="LX290" s="689"/>
      <c r="LY290" s="689"/>
      <c r="LZ290" s="689"/>
      <c r="MA290" s="689"/>
      <c r="MB290" s="689"/>
      <c r="MC290" s="689"/>
      <c r="MD290" s="689"/>
      <c r="ME290" s="689"/>
      <c r="MF290" s="689"/>
      <c r="MG290" s="689"/>
      <c r="MH290" s="689"/>
      <c r="MI290" s="689"/>
      <c r="MJ290" s="689"/>
      <c r="MK290" s="689"/>
      <c r="ML290" s="689"/>
      <c r="MM290" s="689"/>
      <c r="MN290" s="689"/>
      <c r="MO290" s="689"/>
      <c r="MP290" s="689"/>
      <c r="MQ290" s="689"/>
    </row>
    <row r="291" spans="1:367" s="317" customFormat="1" ht="12.75" customHeight="1" thickTop="1" thickBot="1" x14ac:dyDescent="0.3">
      <c r="A291" s="379">
        <v>9</v>
      </c>
      <c r="B291" s="1887" t="s">
        <v>851</v>
      </c>
      <c r="C291" s="1888"/>
      <c r="D291" s="1889">
        <f>SUM(D271,D270)</f>
        <v>44344</v>
      </c>
      <c r="E291" s="1890"/>
      <c r="F291" s="319"/>
      <c r="G291" s="1887" t="s">
        <v>851</v>
      </c>
      <c r="H291" s="1888"/>
      <c r="I291" s="1889">
        <f>SUM(I271,I270)</f>
        <v>44415</v>
      </c>
      <c r="J291" s="1890"/>
      <c r="K291" s="753"/>
      <c r="L291" s="1891" t="s">
        <v>1822</v>
      </c>
      <c r="M291" s="1892"/>
      <c r="N291" s="1893"/>
      <c r="O291" s="1541"/>
      <c r="P291" s="1882" t="s">
        <v>985</v>
      </c>
      <c r="Q291" s="1883"/>
      <c r="R291" s="860">
        <f>SUM(Electricity!AL4*U291)</f>
        <v>239.52860239999998</v>
      </c>
      <c r="S291" s="1093"/>
      <c r="T291" s="708">
        <f>(D293/7)</f>
        <v>17.428571428571427</v>
      </c>
      <c r="U291" s="861">
        <f>SUM(C7,D30,D50,D70,D90,D110,D130,D150,D170,D190,D210,D230,D250,D270,D290)</f>
        <v>122</v>
      </c>
      <c r="V291" s="709">
        <f ca="1">D7/D6</f>
        <v>0.97540983606557374</v>
      </c>
      <c r="W291" s="1093"/>
      <c r="X291" s="710" t="s">
        <v>987</v>
      </c>
      <c r="Y291" s="862">
        <f>(D132/7)</f>
        <v>7.4285714285714288</v>
      </c>
      <c r="Z291" s="863">
        <f>SUM(C7,D30,D50,D70,D90,D110)</f>
        <v>52</v>
      </c>
      <c r="AA291" s="1556"/>
      <c r="AB291" s="711" t="s">
        <v>942</v>
      </c>
      <c r="AC291" s="712">
        <f>(B293/7)</f>
        <v>10</v>
      </c>
      <c r="AD291" s="713">
        <f>SUM(D130,D150,D170,D190,D210,D230,D250,D270,D290)</f>
        <v>70</v>
      </c>
      <c r="AE291" s="1553"/>
      <c r="AF291" s="1884">
        <f>SUM(D291,D290)</f>
        <v>44348</v>
      </c>
      <c r="AG291" s="1885"/>
      <c r="AH291" s="1885"/>
      <c r="AI291" s="1885"/>
      <c r="AJ291" s="1885"/>
      <c r="AK291" s="1885"/>
      <c r="AL291" s="1886"/>
      <c r="AM291" s="1093"/>
      <c r="AN291" s="1852">
        <f>SUM(D291,D290)</f>
        <v>44348</v>
      </c>
      <c r="AO291" s="1853"/>
      <c r="AP291" s="1848"/>
      <c r="AQ291" s="1542"/>
      <c r="AR291" s="1519"/>
      <c r="AS291" s="1519"/>
      <c r="AT291" s="1519"/>
      <c r="AU291" s="1542"/>
      <c r="AV291" s="1519"/>
      <c r="AW291" s="1519"/>
      <c r="AX291" s="1519"/>
      <c r="AY291" s="1542"/>
      <c r="AZ291" s="1519"/>
      <c r="BA291" s="1519"/>
      <c r="BB291" s="1520"/>
      <c r="BC291" s="715"/>
      <c r="BD291" s="650">
        <v>2</v>
      </c>
      <c r="BE291" s="731">
        <f>(E290*BD291)</f>
        <v>50</v>
      </c>
      <c r="BF291" s="715"/>
      <c r="BG291" s="699">
        <f>IF($BG$6&lt;&gt;0,BG292-$BG$6,0)</f>
        <v>0</v>
      </c>
      <c r="BH291" s="699">
        <f>IF($BG$6&lt;&gt;0,BH292-$BG$6,0)</f>
        <v>0</v>
      </c>
      <c r="BI291" s="752">
        <f>(BG291*500)</f>
        <v>0</v>
      </c>
      <c r="BJ291" s="1292">
        <f>(BG291*640)</f>
        <v>0</v>
      </c>
      <c r="BK291" s="702">
        <f>(BG291*700)</f>
        <v>0</v>
      </c>
      <c r="BL291" s="2051" t="s">
        <v>1012</v>
      </c>
      <c r="BM291" s="2052"/>
      <c r="BN291" s="2052"/>
      <c r="BO291" s="1853"/>
      <c r="BP291" s="1848"/>
      <c r="BQ291" s="1489"/>
      <c r="BR291" s="539"/>
      <c r="BS291" s="686"/>
      <c r="BT291" s="686"/>
      <c r="BU291" s="686"/>
      <c r="BV291" s="686"/>
      <c r="BW291" s="686"/>
      <c r="BX291" s="686"/>
      <c r="BY291" s="686"/>
      <c r="BZ291" s="686"/>
      <c r="CA291" s="686"/>
      <c r="CB291" s="686"/>
      <c r="CC291" s="686"/>
      <c r="CD291" s="686"/>
      <c r="CE291" s="686"/>
      <c r="CF291" s="686"/>
      <c r="CG291" s="686"/>
      <c r="CH291" s="686"/>
      <c r="CI291" s="686"/>
      <c r="CJ291" s="686"/>
      <c r="CK291" s="686"/>
      <c r="CL291" s="686"/>
      <c r="CM291" s="686"/>
      <c r="CN291" s="686"/>
      <c r="CO291" s="686"/>
      <c r="CP291" s="686"/>
      <c r="CQ291" s="686"/>
      <c r="CR291" s="686"/>
      <c r="CS291" s="1281"/>
      <c r="CT291" s="1281"/>
      <c r="CU291" s="1281"/>
      <c r="CV291" s="1281"/>
      <c r="CW291" s="1281"/>
      <c r="CX291" s="1281"/>
      <c r="CY291" s="1281"/>
      <c r="CZ291" s="1618"/>
      <c r="DA291" s="1617"/>
      <c r="DB291" s="1617"/>
      <c r="DC291" s="1617"/>
      <c r="DD291" s="1617"/>
      <c r="DE291" s="1617"/>
      <c r="DF291" s="686"/>
      <c r="DG291" s="686"/>
      <c r="DH291" s="686"/>
      <c r="DI291" s="686"/>
      <c r="DJ291" s="686"/>
      <c r="DK291" s="686"/>
      <c r="DL291" s="686"/>
      <c r="DM291" s="686"/>
      <c r="DN291" s="686"/>
      <c r="DT291" s="218"/>
      <c r="EM291" s="900"/>
      <c r="EN291" s="900"/>
      <c r="EO291" s="900"/>
      <c r="EP291" s="900"/>
      <c r="EQ291" s="900"/>
      <c r="ER291" s="900"/>
      <c r="ES291" s="900"/>
      <c r="ET291" s="900"/>
      <c r="EU291" s="900"/>
      <c r="EV291" s="900"/>
      <c r="EW291" s="900"/>
      <c r="EX291" s="900"/>
      <c r="EY291" s="900"/>
      <c r="EZ291" s="1347"/>
      <c r="FA291" s="686"/>
      <c r="FB291" s="686"/>
      <c r="FC291" s="686"/>
      <c r="FD291" s="686"/>
      <c r="FE291" s="686"/>
      <c r="FF291" s="686"/>
      <c r="FG291" s="686"/>
      <c r="FH291" s="686"/>
      <c r="FI291" s="686"/>
      <c r="FJ291" s="686"/>
      <c r="FK291" s="686"/>
      <c r="FL291" s="686"/>
      <c r="FM291" s="686"/>
      <c r="FN291" s="686"/>
      <c r="FO291" s="686"/>
      <c r="FP291" s="686"/>
      <c r="FQ291" s="686"/>
      <c r="FR291" s="686"/>
      <c r="FS291" s="686"/>
      <c r="FT291" s="686"/>
      <c r="FU291" s="686"/>
      <c r="FV291" s="686"/>
      <c r="FW291" s="686"/>
      <c r="FX291" s="686"/>
      <c r="FY291" s="686"/>
      <c r="FZ291" s="686"/>
      <c r="GA291" s="686"/>
      <c r="GB291" s="686"/>
      <c r="GC291" s="686"/>
      <c r="GD291" s="686"/>
      <c r="GE291" s="686"/>
      <c r="GF291" s="686"/>
      <c r="GG291" s="686"/>
      <c r="GH291" s="686"/>
      <c r="GI291" s="686"/>
      <c r="GJ291" s="686"/>
      <c r="GK291" s="686"/>
      <c r="GL291" s="686"/>
      <c r="GM291" s="686"/>
      <c r="GN291" s="686"/>
      <c r="GO291" s="686"/>
      <c r="GP291" s="686"/>
      <c r="GQ291" s="686"/>
      <c r="GR291" s="900"/>
      <c r="GS291" s="900"/>
      <c r="GT291" s="900"/>
      <c r="GU291" s="900"/>
      <c r="GV291" s="900"/>
      <c r="GW291" s="900"/>
      <c r="GX291" s="900"/>
      <c r="GY291" s="900"/>
      <c r="GZ291" s="1375"/>
      <c r="HA291" s="686"/>
      <c r="HB291" s="686"/>
      <c r="HC291" s="686"/>
      <c r="HD291" s="686"/>
      <c r="HE291" s="686"/>
      <c r="HF291" s="686"/>
      <c r="HG291" s="686"/>
      <c r="HH291" s="686"/>
      <c r="HI291" s="686"/>
      <c r="HJ291" s="686"/>
      <c r="HK291" s="686"/>
      <c r="HL291" s="686"/>
      <c r="HM291" s="686"/>
      <c r="HN291" s="686"/>
      <c r="HO291" s="686"/>
      <c r="HP291" s="686"/>
      <c r="HQ291" s="686"/>
      <c r="HR291" s="686"/>
      <c r="HS291" s="686"/>
      <c r="HT291" s="686"/>
      <c r="HU291" s="686"/>
      <c r="HV291" s="686"/>
      <c r="HW291" s="686"/>
      <c r="HX291" s="686"/>
      <c r="HY291" s="686"/>
      <c r="HZ291" s="686"/>
      <c r="IA291" s="686"/>
      <c r="IB291" s="686"/>
      <c r="IC291" s="686"/>
      <c r="ID291" s="686"/>
      <c r="IE291" s="686"/>
      <c r="IF291" s="686"/>
      <c r="IG291" s="686"/>
      <c r="IH291" s="686"/>
      <c r="II291" s="686"/>
      <c r="IJ291" s="686"/>
      <c r="IK291" s="686"/>
      <c r="IL291" s="686"/>
      <c r="IM291" s="686"/>
      <c r="IN291" s="686"/>
      <c r="IO291" s="686"/>
      <c r="IP291" s="686"/>
      <c r="IQ291" s="686"/>
      <c r="IR291" s="900"/>
      <c r="IS291" s="900"/>
      <c r="IT291" s="900"/>
      <c r="IU291" s="900"/>
      <c r="IV291" s="900"/>
      <c r="IW291" s="900"/>
      <c r="IX291" s="900"/>
      <c r="IY291" s="900"/>
      <c r="IZ291" s="1363"/>
      <c r="JA291" s="686"/>
      <c r="JB291" s="686"/>
      <c r="JC291" s="686"/>
      <c r="JD291" s="686"/>
      <c r="JE291" s="686"/>
      <c r="JF291" s="686"/>
      <c r="JG291" s="686"/>
      <c r="JH291" s="686"/>
      <c r="JI291" s="686"/>
      <c r="JJ291" s="686"/>
      <c r="JK291" s="686"/>
      <c r="JL291" s="686"/>
      <c r="JM291" s="686"/>
      <c r="JN291" s="686"/>
      <c r="JO291" s="686"/>
      <c r="JP291" s="686"/>
      <c r="JQ291" s="686"/>
      <c r="JR291" s="686"/>
      <c r="JS291" s="686"/>
      <c r="JT291" s="686"/>
      <c r="JU291" s="686"/>
      <c r="JV291" s="686"/>
      <c r="JW291" s="686"/>
      <c r="JX291" s="686"/>
      <c r="JY291" s="686"/>
      <c r="JZ291" s="686"/>
      <c r="KA291" s="686"/>
      <c r="KB291" s="686"/>
      <c r="KC291" s="686"/>
      <c r="KD291" s="686"/>
      <c r="KE291" s="686"/>
      <c r="KF291" s="686"/>
      <c r="KG291" s="686"/>
      <c r="KH291" s="686"/>
      <c r="KI291" s="686"/>
      <c r="KJ291" s="686"/>
      <c r="KK291" s="686"/>
      <c r="KL291" s="686"/>
      <c r="KM291" s="686"/>
      <c r="KN291" s="686"/>
      <c r="KO291" s="686"/>
      <c r="KP291" s="686"/>
      <c r="KQ291" s="686"/>
      <c r="KR291" s="900"/>
      <c r="KS291" s="900"/>
      <c r="KT291" s="900"/>
      <c r="KU291" s="900"/>
      <c r="KV291" s="900"/>
      <c r="KW291" s="900"/>
      <c r="KX291" s="900"/>
      <c r="KY291" s="900"/>
      <c r="KZ291" s="1363"/>
      <c r="LA291" s="686"/>
      <c r="LB291" s="686"/>
      <c r="LC291" s="686"/>
      <c r="LD291" s="686"/>
      <c r="LE291" s="686"/>
      <c r="LF291" s="686"/>
      <c r="LG291" s="686"/>
      <c r="LH291" s="686"/>
      <c r="LI291" s="686"/>
      <c r="LJ291" s="686"/>
      <c r="LK291" s="686"/>
      <c r="LL291" s="686"/>
      <c r="LM291" s="686"/>
      <c r="LN291" s="686"/>
      <c r="LO291" s="686"/>
      <c r="LP291" s="686"/>
      <c r="LQ291" s="686"/>
      <c r="LR291" s="686"/>
      <c r="LS291" s="686"/>
      <c r="LT291" s="686"/>
      <c r="LU291" s="686"/>
      <c r="LV291" s="686"/>
      <c r="LW291" s="686"/>
      <c r="LX291" s="686"/>
      <c r="LY291" s="686"/>
      <c r="LZ291" s="686"/>
      <c r="MA291" s="686"/>
      <c r="MB291" s="686"/>
      <c r="MC291" s="686"/>
      <c r="MD291" s="686"/>
      <c r="ME291" s="686"/>
      <c r="MF291" s="686"/>
      <c r="MG291" s="686"/>
      <c r="MH291" s="686"/>
      <c r="MI291" s="686"/>
      <c r="MJ291" s="686"/>
      <c r="MK291" s="686"/>
      <c r="ML291" s="686"/>
      <c r="MM291" s="686"/>
      <c r="MN291" s="686"/>
      <c r="MO291" s="686"/>
      <c r="MP291" s="686"/>
      <c r="MQ291" s="686"/>
    </row>
    <row r="292" spans="1:367" s="317" customFormat="1" ht="12" customHeight="1" thickTop="1" thickBot="1" x14ac:dyDescent="0.3">
      <c r="A292" s="379"/>
      <c r="B292" s="853">
        <f>SUM(D130,D150,D170,D190,D210,D230,D250,D270)</f>
        <v>66</v>
      </c>
      <c r="C292" s="854">
        <f>(B292/7)</f>
        <v>9.4285714285714288</v>
      </c>
      <c r="D292" s="601">
        <f>SUM(C7,D30,D50,D70,D90,D110,D130,D150,D170,D190,D210,D230,D250,D270)</f>
        <v>118</v>
      </c>
      <c r="E292" s="707">
        <f>(D292/7)</f>
        <v>16.857142857142858</v>
      </c>
      <c r="F292" s="753"/>
      <c r="G292" s="855">
        <f>SUM(I130,I150,I170,I190,I210,I230,I250,I270)</f>
        <v>65</v>
      </c>
      <c r="H292" s="856">
        <f>(G292/7)</f>
        <v>9.2857142857142865</v>
      </c>
      <c r="I292" s="601">
        <f>SUM(H7,I30,I50,I70,I90,I110,I130,I150,I170,I190,I210,I230,I250,I270)</f>
        <v>126</v>
      </c>
      <c r="J292" s="707">
        <f>(I292/7)</f>
        <v>18</v>
      </c>
      <c r="K292" s="753"/>
      <c r="L292" s="864">
        <v>10</v>
      </c>
      <c r="M292" s="733">
        <f>(E290*L292)</f>
        <v>250</v>
      </c>
      <c r="N292" s="683">
        <v>0.1</v>
      </c>
      <c r="O292" s="1559"/>
      <c r="P292" s="1897" t="s">
        <v>986</v>
      </c>
      <c r="Q292" s="1898"/>
      <c r="R292" s="865">
        <f>SUM(Electricity!AL4*U292)</f>
        <v>255.23539599999998</v>
      </c>
      <c r="S292" s="1552"/>
      <c r="T292" s="716">
        <f>(I293/7)</f>
        <v>18.571428571428573</v>
      </c>
      <c r="U292" s="866">
        <f>SUM(H7,I30,I50,I70,I90,I110,I130,I150,I170,I190,I210,I230,I250,I270,I290)</f>
        <v>130</v>
      </c>
      <c r="V292" s="717">
        <f ca="1">I7/I6</f>
        <v>0.43076923076923079</v>
      </c>
      <c r="W292" s="1552"/>
      <c r="X292" s="718" t="s">
        <v>987</v>
      </c>
      <c r="Y292" s="867">
        <f>(I132/7)</f>
        <v>8.7142857142857135</v>
      </c>
      <c r="Z292" s="868">
        <f>SUM(H7,I30,I50,I70,I90,I110)</f>
        <v>61</v>
      </c>
      <c r="AA292" s="1557"/>
      <c r="AB292" s="719" t="s">
        <v>942</v>
      </c>
      <c r="AC292" s="720">
        <f>(G293/7)</f>
        <v>9.8571428571428577</v>
      </c>
      <c r="AD292" s="721">
        <f>SUM(I130,I150,I170,I190,I210,I230,I250,I270,I290)</f>
        <v>69</v>
      </c>
      <c r="AE292" s="1554"/>
      <c r="AF292" s="1899">
        <f>SUM(I291,I290)</f>
        <v>44419</v>
      </c>
      <c r="AG292" s="1900"/>
      <c r="AH292" s="1900"/>
      <c r="AI292" s="1900"/>
      <c r="AJ292" s="1900"/>
      <c r="AK292" s="1900"/>
      <c r="AL292" s="1901"/>
      <c r="AM292" s="1552"/>
      <c r="AN292" s="1852">
        <f>SUM(I291,I290)</f>
        <v>44419</v>
      </c>
      <c r="AO292" s="1853"/>
      <c r="AP292" s="1848"/>
      <c r="AQ292" s="1543"/>
      <c r="AR292" s="1521"/>
      <c r="AS292" s="1521"/>
      <c r="AT292" s="1521"/>
      <c r="AU292" s="1543"/>
      <c r="AV292" s="1521"/>
      <c r="AW292" s="1521"/>
      <c r="AX292" s="1521"/>
      <c r="AY292" s="1543"/>
      <c r="AZ292" s="1521"/>
      <c r="BA292" s="1521"/>
      <c r="BB292" s="1522"/>
      <c r="BC292" s="714"/>
      <c r="BD292" s="778">
        <v>2</v>
      </c>
      <c r="BE292" s="869">
        <f>(E290*BD292)</f>
        <v>50</v>
      </c>
      <c r="BF292" s="715"/>
      <c r="BG292" s="767">
        <f>BG6</f>
        <v>1.0876496697490091E-2</v>
      </c>
      <c r="BH292" s="1405">
        <f>BG292</f>
        <v>1.0876496697490091E-2</v>
      </c>
      <c r="BI292" s="1137">
        <f>(BG291*500)</f>
        <v>0</v>
      </c>
      <c r="BJ292" s="870">
        <f>(BG292*640)</f>
        <v>6.9609578863936585</v>
      </c>
      <c r="BK292" s="751">
        <f>(BG291*700)</f>
        <v>0</v>
      </c>
      <c r="BL292" s="703">
        <v>0</v>
      </c>
      <c r="BM292" s="704">
        <v>0</v>
      </c>
      <c r="BN292" s="705">
        <v>0</v>
      </c>
      <c r="BO292" s="705">
        <v>0</v>
      </c>
      <c r="BP292" s="705">
        <v>0</v>
      </c>
      <c r="BQ292" s="1489"/>
      <c r="BR292" s="539"/>
      <c r="BS292" s="686"/>
      <c r="BT292" s="686"/>
      <c r="BU292" s="686"/>
      <c r="BV292" s="686"/>
      <c r="BW292" s="686"/>
      <c r="BX292" s="686"/>
      <c r="BY292" s="686"/>
      <c r="BZ292" s="686"/>
      <c r="CA292" s="686"/>
      <c r="CB292" s="686"/>
      <c r="CC292" s="686"/>
      <c r="CD292" s="686"/>
      <c r="CE292" s="686"/>
      <c r="CF292" s="686"/>
      <c r="CG292" s="686"/>
      <c r="CH292" s="686"/>
      <c r="CI292" s="686"/>
      <c r="CJ292" s="686"/>
      <c r="CK292" s="686"/>
      <c r="CL292" s="686"/>
      <c r="CM292" s="686"/>
      <c r="CN292" s="686"/>
      <c r="CO292" s="686"/>
      <c r="CP292" s="686"/>
      <c r="CQ292" s="686"/>
      <c r="CR292" s="686"/>
      <c r="CS292" s="686"/>
      <c r="CT292" s="686"/>
      <c r="CU292" s="686"/>
      <c r="CV292" s="686"/>
      <c r="CW292" s="686"/>
      <c r="CX292" s="686"/>
      <c r="CY292" s="686"/>
      <c r="CZ292" s="686"/>
      <c r="DA292" s="686"/>
      <c r="DB292" s="686"/>
      <c r="DC292" s="686"/>
      <c r="DD292" s="686"/>
      <c r="DE292" s="686"/>
      <c r="DF292" s="686"/>
      <c r="DG292" s="686"/>
      <c r="DH292" s="686"/>
      <c r="DI292" s="686"/>
      <c r="DJ292" s="686"/>
      <c r="DK292" s="686"/>
      <c r="DL292" s="686"/>
      <c r="DM292" s="686"/>
      <c r="DN292" s="686"/>
      <c r="DT292" s="218"/>
      <c r="EM292" s="900"/>
      <c r="EN292" s="900"/>
      <c r="EO292" s="900"/>
      <c r="EP292" s="900"/>
      <c r="EQ292" s="900"/>
      <c r="ER292" s="900"/>
      <c r="ES292" s="900"/>
      <c r="ET292" s="900"/>
      <c r="EU292" s="900"/>
      <c r="EV292" s="900"/>
      <c r="EW292" s="900"/>
      <c r="EX292" s="900"/>
      <c r="EY292" s="900"/>
      <c r="EZ292" s="1347"/>
      <c r="FA292" s="686"/>
      <c r="FB292" s="686"/>
      <c r="FC292" s="686"/>
      <c r="FD292" s="686"/>
      <c r="FE292" s="686"/>
      <c r="FF292" s="686"/>
      <c r="FG292" s="686"/>
      <c r="FH292" s="686"/>
      <c r="FI292" s="686"/>
      <c r="FJ292" s="686"/>
      <c r="FK292" s="686"/>
      <c r="FL292" s="686"/>
      <c r="FM292" s="686"/>
      <c r="FN292" s="686"/>
      <c r="FO292" s="686"/>
      <c r="FP292" s="686"/>
      <c r="FQ292" s="686"/>
      <c r="FR292" s="686"/>
      <c r="FS292" s="686"/>
      <c r="FT292" s="686"/>
      <c r="FU292" s="686"/>
      <c r="FV292" s="686"/>
      <c r="FW292" s="686"/>
      <c r="FX292" s="686"/>
      <c r="FY292" s="686"/>
      <c r="FZ292" s="686"/>
      <c r="GA292" s="686"/>
      <c r="GB292" s="686"/>
      <c r="GC292" s="686"/>
      <c r="GD292" s="686"/>
      <c r="GE292" s="686"/>
      <c r="GF292" s="686"/>
      <c r="GG292" s="686"/>
      <c r="GH292" s="686"/>
      <c r="GI292" s="686"/>
      <c r="GJ292" s="686"/>
      <c r="GK292" s="686"/>
      <c r="GL292" s="686"/>
      <c r="GM292" s="686"/>
      <c r="GN292" s="686"/>
      <c r="GO292" s="686"/>
      <c r="GP292" s="686"/>
      <c r="GQ292" s="686"/>
      <c r="GR292" s="900"/>
      <c r="GS292" s="900"/>
      <c r="GT292" s="900"/>
      <c r="GU292" s="900"/>
      <c r="GV292" s="900"/>
      <c r="GW292" s="900"/>
      <c r="GX292" s="900"/>
      <c r="GY292" s="900"/>
      <c r="GZ292" s="1375"/>
      <c r="HA292" s="686"/>
      <c r="HB292" s="686"/>
      <c r="HC292" s="686"/>
      <c r="HD292" s="686"/>
      <c r="HE292" s="686"/>
      <c r="HF292" s="686"/>
      <c r="HG292" s="686"/>
      <c r="HH292" s="686"/>
      <c r="HI292" s="686"/>
      <c r="HJ292" s="686"/>
      <c r="HK292" s="686"/>
      <c r="HL292" s="686"/>
      <c r="HM292" s="686"/>
      <c r="HN292" s="686"/>
      <c r="HO292" s="686"/>
      <c r="HP292" s="686"/>
      <c r="HQ292" s="686"/>
      <c r="HR292" s="686"/>
      <c r="HS292" s="686"/>
      <c r="HT292" s="686"/>
      <c r="HU292" s="686"/>
      <c r="HV292" s="686"/>
      <c r="HW292" s="686"/>
      <c r="HX292" s="686"/>
      <c r="HY292" s="686"/>
      <c r="HZ292" s="686"/>
      <c r="IA292" s="686"/>
      <c r="IB292" s="686"/>
      <c r="IC292" s="686"/>
      <c r="ID292" s="686"/>
      <c r="IE292" s="686"/>
      <c r="IF292" s="686"/>
      <c r="IG292" s="686"/>
      <c r="IH292" s="686"/>
      <c r="II292" s="686"/>
      <c r="IJ292" s="686"/>
      <c r="IK292" s="686"/>
      <c r="IL292" s="686"/>
      <c r="IM292" s="686"/>
      <c r="IN292" s="686"/>
      <c r="IO292" s="686"/>
      <c r="IP292" s="686"/>
      <c r="IQ292" s="686"/>
      <c r="IR292" s="900"/>
      <c r="IS292" s="900"/>
      <c r="IT292" s="900"/>
      <c r="IU292" s="900"/>
      <c r="IV292" s="900"/>
      <c r="IW292" s="900"/>
      <c r="IX292" s="900"/>
      <c r="IY292" s="900"/>
      <c r="IZ292" s="1363"/>
      <c r="JA292" s="686"/>
      <c r="JB292" s="686"/>
      <c r="JC292" s="686"/>
      <c r="JD292" s="686"/>
      <c r="JE292" s="686"/>
      <c r="JF292" s="686"/>
      <c r="JG292" s="686"/>
      <c r="JH292" s="686"/>
      <c r="JI292" s="686"/>
      <c r="JJ292" s="686"/>
      <c r="JK292" s="686"/>
      <c r="JL292" s="686"/>
      <c r="JM292" s="686"/>
      <c r="JN292" s="686"/>
      <c r="JO292" s="686"/>
      <c r="JP292" s="686"/>
      <c r="JQ292" s="686"/>
      <c r="JR292" s="686"/>
      <c r="JS292" s="686"/>
      <c r="JT292" s="686"/>
      <c r="JU292" s="686"/>
      <c r="JV292" s="686"/>
      <c r="JW292" s="686"/>
      <c r="JX292" s="686"/>
      <c r="JY292" s="686"/>
      <c r="JZ292" s="686"/>
      <c r="KA292" s="686"/>
      <c r="KB292" s="686"/>
      <c r="KC292" s="686"/>
      <c r="KD292" s="686"/>
      <c r="KE292" s="686"/>
      <c r="KF292" s="686"/>
      <c r="KG292" s="686"/>
      <c r="KH292" s="686"/>
      <c r="KI292" s="686"/>
      <c r="KJ292" s="686"/>
      <c r="KK292" s="686"/>
      <c r="KL292" s="686"/>
      <c r="KM292" s="686"/>
      <c r="KN292" s="686"/>
      <c r="KO292" s="686"/>
      <c r="KP292" s="686"/>
      <c r="KQ292" s="686"/>
      <c r="KR292" s="900"/>
      <c r="KS292" s="900"/>
      <c r="KT292" s="900"/>
      <c r="KU292" s="900"/>
      <c r="KV292" s="900"/>
      <c r="KW292" s="900"/>
      <c r="KX292" s="900"/>
      <c r="KY292" s="900"/>
      <c r="KZ292" s="1363"/>
      <c r="LA292" s="686"/>
      <c r="LB292" s="686"/>
      <c r="LC292" s="686"/>
      <c r="LD292" s="686"/>
      <c r="LE292" s="686"/>
      <c r="LF292" s="686"/>
      <c r="LG292" s="686"/>
      <c r="LH292" s="686"/>
      <c r="LI292" s="686"/>
      <c r="LJ292" s="686"/>
      <c r="LK292" s="686"/>
      <c r="LL292" s="686"/>
      <c r="LM292" s="686"/>
      <c r="LN292" s="686"/>
      <c r="LO292" s="686"/>
      <c r="LP292" s="686"/>
      <c r="LQ292" s="686"/>
      <c r="LR292" s="686"/>
      <c r="LS292" s="686"/>
      <c r="LT292" s="686"/>
      <c r="LU292" s="686"/>
      <c r="LV292" s="686"/>
      <c r="LW292" s="686"/>
      <c r="LX292" s="686"/>
      <c r="LY292" s="686"/>
      <c r="LZ292" s="686"/>
      <c r="MA292" s="686"/>
      <c r="MB292" s="686"/>
      <c r="MC292" s="686"/>
      <c r="MD292" s="686"/>
      <c r="ME292" s="686"/>
      <c r="MF292" s="686"/>
      <c r="MG292" s="686"/>
      <c r="MH292" s="686"/>
      <c r="MI292" s="686"/>
      <c r="MJ292" s="686"/>
      <c r="MK292" s="686"/>
      <c r="ML292" s="686"/>
      <c r="MM292" s="686"/>
      <c r="MN292" s="686"/>
      <c r="MO292" s="686"/>
      <c r="MP292" s="686"/>
      <c r="MQ292" s="686"/>
    </row>
    <row r="293" spans="1:367" s="317" customFormat="1" ht="11.25" hidden="1" customHeight="1" outlineLevel="1" collapsed="1" thickTop="1" thickBot="1" x14ac:dyDescent="0.3">
      <c r="A293" s="941"/>
      <c r="B293" s="284">
        <f>SUM(D130,D150,D170,D190,D210,D230,D250,D270,D290)</f>
        <v>70</v>
      </c>
      <c r="C293" s="285">
        <f>(B293/7)</f>
        <v>10</v>
      </c>
      <c r="D293" s="286">
        <f>SUM(C7,D30,D50,D70,D90,D110,D130,D150,D170,D190,D210,D230,D250,D270,D290)</f>
        <v>122</v>
      </c>
      <c r="E293" s="287">
        <f>(D293/7)</f>
        <v>17.428571428571427</v>
      </c>
      <c r="F293" s="4"/>
      <c r="G293" s="284">
        <f>SUM(I130,I150,I170,I190,I210,I230,I250,I270,I290)</f>
        <v>69</v>
      </c>
      <c r="H293" s="285">
        <f>(G293/7)</f>
        <v>9.8571428571428577</v>
      </c>
      <c r="I293" s="288">
        <f>SUM(H7,I30,I50,I70,I90,I110,I130,I150,I170,I190,I210,I230,I250,I270,I290)</f>
        <v>130</v>
      </c>
      <c r="J293" s="287">
        <f>(I293/7)</f>
        <v>18.571428571428573</v>
      </c>
      <c r="K293" s="217"/>
      <c r="L293" s="1894" t="s">
        <v>665</v>
      </c>
      <c r="M293" s="1895"/>
      <c r="N293" s="1895"/>
      <c r="O293" s="1895"/>
      <c r="P293" s="1895"/>
      <c r="Q293" s="1895"/>
      <c r="R293" s="1895"/>
      <c r="S293" s="1895"/>
      <c r="T293" s="1895"/>
      <c r="U293" s="1895"/>
      <c r="V293" s="1895"/>
      <c r="W293" s="1895"/>
      <c r="X293" s="1895"/>
      <c r="Y293" s="1895"/>
      <c r="Z293" s="1895"/>
      <c r="AA293" s="1895"/>
      <c r="AB293" s="1895"/>
      <c r="AC293" s="1895"/>
      <c r="AD293" s="1895"/>
      <c r="AE293" s="1895"/>
      <c r="AF293" s="1895"/>
      <c r="AG293" s="1895"/>
      <c r="AH293" s="1895"/>
      <c r="AI293" s="1895"/>
      <c r="AJ293" s="1895"/>
      <c r="AK293" s="1896"/>
      <c r="AL293" s="332"/>
      <c r="AM293" s="1532"/>
      <c r="AN293" s="352"/>
      <c r="AO293" s="353"/>
      <c r="AP293" s="354"/>
      <c r="AQ293" s="1532"/>
      <c r="AR293" s="184"/>
      <c r="AS293" s="341"/>
      <c r="AT293" s="333"/>
      <c r="AU293" s="1532"/>
      <c r="AV293" s="315"/>
      <c r="AW293" s="342"/>
      <c r="AX293" s="333"/>
      <c r="AY293" s="1532"/>
      <c r="AZ293" s="352"/>
      <c r="BA293" s="353"/>
      <c r="BB293" s="352"/>
      <c r="BC293" s="350"/>
      <c r="BD293" s="303"/>
      <c r="BE293" s="340"/>
      <c r="BF293" s="303"/>
      <c r="BG293" s="352"/>
      <c r="BH293" s="352"/>
      <c r="BI293" s="352"/>
      <c r="BJ293" s="352"/>
      <c r="BK293" s="357"/>
      <c r="BL293" s="892"/>
      <c r="BM293" s="892"/>
      <c r="BN293" s="893"/>
      <c r="BO293" s="356"/>
      <c r="BP293" s="356"/>
      <c r="BQ293" s="1479"/>
      <c r="BR293" s="320"/>
      <c r="DQ293" s="165"/>
      <c r="DT293" s="218"/>
      <c r="EM293" s="218"/>
      <c r="EN293" s="218"/>
      <c r="EO293" s="218"/>
      <c r="EP293" s="218"/>
      <c r="EQ293" s="218"/>
      <c r="ER293" s="218"/>
      <c r="ES293" s="218"/>
      <c r="ET293" s="218"/>
      <c r="EU293" s="218"/>
      <c r="EV293" s="218"/>
      <c r="EW293" s="218"/>
      <c r="EX293" s="218"/>
      <c r="EY293" s="218"/>
      <c r="EZ293" s="1347"/>
      <c r="GR293" s="218"/>
      <c r="GS293" s="218"/>
      <c r="GT293" s="218"/>
      <c r="GU293" s="218"/>
      <c r="GV293" s="218"/>
      <c r="GW293" s="218"/>
      <c r="GX293" s="218"/>
      <c r="GY293" s="218"/>
      <c r="GZ293" s="1371"/>
      <c r="IR293" s="218"/>
      <c r="IS293" s="218"/>
      <c r="IT293" s="218"/>
      <c r="IU293" s="218"/>
      <c r="IV293" s="218"/>
      <c r="IW293" s="218"/>
      <c r="IX293" s="218"/>
      <c r="IY293" s="218"/>
      <c r="IZ293" s="1360"/>
      <c r="KR293" s="218"/>
      <c r="KS293" s="218"/>
      <c r="KT293" s="218"/>
      <c r="KU293" s="218"/>
      <c r="KV293" s="218"/>
      <c r="KW293" s="218"/>
      <c r="KX293" s="218"/>
      <c r="KY293" s="218"/>
      <c r="KZ293" s="1360"/>
    </row>
    <row r="294" spans="1:367" s="317" customFormat="1" ht="11.25" hidden="1" customHeight="1" outlineLevel="1" thickTop="1" thickBot="1" x14ac:dyDescent="0.3">
      <c r="A294" s="941"/>
      <c r="B294" s="569" t="s">
        <v>965</v>
      </c>
      <c r="C294" s="570">
        <v>70000</v>
      </c>
      <c r="D294" s="571" t="s">
        <v>825</v>
      </c>
      <c r="E294" s="573">
        <f>(C294/64.55337)</f>
        <v>1084.3740613387031</v>
      </c>
      <c r="F294" s="575"/>
      <c r="G294" s="574" t="s">
        <v>966</v>
      </c>
      <c r="H294" s="570">
        <v>70000</v>
      </c>
      <c r="I294" s="571" t="s">
        <v>825</v>
      </c>
      <c r="J294" s="572">
        <f>(H294/69.5388)</f>
        <v>1006.6322686040024</v>
      </c>
      <c r="K294" s="312"/>
      <c r="L294" s="582" t="s">
        <v>1313</v>
      </c>
      <c r="M294" s="583"/>
      <c r="N294" s="584"/>
      <c r="O294" s="1544"/>
      <c r="P294" s="586"/>
      <c r="Q294" s="583"/>
      <c r="R294" s="584"/>
      <c r="S294" s="1544"/>
      <c r="T294" s="586"/>
      <c r="U294" s="583"/>
      <c r="V294" s="584"/>
      <c r="W294" s="1544"/>
      <c r="X294" s="586"/>
      <c r="Y294" s="583"/>
      <c r="Z294" s="584"/>
      <c r="AA294" s="1544"/>
      <c r="AB294" s="587"/>
      <c r="AC294" s="583"/>
      <c r="AD294" s="584"/>
      <c r="AE294" s="1544"/>
      <c r="AF294" s="586"/>
      <c r="AG294" s="583"/>
      <c r="AH294" s="584"/>
      <c r="AI294" s="1544"/>
      <c r="AJ294" s="586"/>
      <c r="AK294" s="583"/>
      <c r="AL294" s="584"/>
      <c r="AM294" s="1544"/>
      <c r="AN294" s="586"/>
      <c r="AO294" s="583"/>
      <c r="AP294" s="584"/>
      <c r="AQ294" s="1544"/>
      <c r="AR294" s="586"/>
      <c r="AS294" s="583"/>
      <c r="AT294" s="584"/>
      <c r="AU294" s="1544"/>
      <c r="AV294" s="586"/>
      <c r="AW294" s="583"/>
      <c r="AX294" s="584"/>
      <c r="AY294" s="1544"/>
      <c r="AZ294" s="586"/>
      <c r="BA294" s="583"/>
      <c r="BB294" s="588"/>
      <c r="BC294" s="585"/>
      <c r="BD294" s="586"/>
      <c r="BE294" s="583"/>
      <c r="BF294" s="585"/>
      <c r="BG294" s="586"/>
      <c r="BH294" s="586"/>
      <c r="BI294" s="586"/>
      <c r="BJ294" s="586"/>
      <c r="BK294" s="588"/>
      <c r="BL294" s="889"/>
      <c r="BM294" s="890"/>
      <c r="BN294" s="891"/>
      <c r="BO294" s="589"/>
      <c r="BP294" s="589"/>
      <c r="BQ294" s="1479"/>
      <c r="BR294" s="323"/>
      <c r="DQ294" s="359"/>
      <c r="DT294" s="218"/>
      <c r="EM294" s="218"/>
      <c r="EN294" s="218"/>
      <c r="EO294" s="218"/>
      <c r="EP294" s="218"/>
      <c r="EQ294" s="218"/>
      <c r="ER294" s="218"/>
      <c r="ES294" s="218"/>
      <c r="ET294" s="218"/>
      <c r="EU294" s="218"/>
      <c r="EV294" s="218"/>
      <c r="EW294" s="218"/>
      <c r="EX294" s="218"/>
      <c r="EY294" s="218"/>
      <c r="EZ294" s="1349"/>
      <c r="GR294" s="218"/>
      <c r="GS294" s="218"/>
      <c r="GT294" s="218"/>
      <c r="GU294" s="218"/>
      <c r="GV294" s="218"/>
      <c r="GW294" s="218"/>
      <c r="GX294" s="218"/>
      <c r="GY294" s="218"/>
      <c r="GZ294" s="1371"/>
      <c r="IR294" s="218"/>
      <c r="IS294" s="218"/>
      <c r="IT294" s="218"/>
      <c r="IU294" s="218"/>
      <c r="IV294" s="218"/>
      <c r="IW294" s="218"/>
      <c r="IX294" s="218"/>
      <c r="IY294" s="218"/>
      <c r="IZ294" s="1360"/>
      <c r="KR294" s="218"/>
      <c r="KS294" s="218"/>
      <c r="KT294" s="218"/>
      <c r="KU294" s="218"/>
      <c r="KV294" s="218"/>
      <c r="KW294" s="218"/>
      <c r="KX294" s="218"/>
      <c r="KY294" s="218"/>
      <c r="KZ294" s="1360"/>
      <c r="MT294"/>
      <c r="MY294" s="360"/>
    </row>
    <row r="295" spans="1:367" s="317" customFormat="1" ht="11.25" hidden="1" customHeight="1" outlineLevel="1" thickTop="1" x14ac:dyDescent="0.25">
      <c r="A295" s="941"/>
      <c r="B295" s="1872" t="s">
        <v>962</v>
      </c>
      <c r="C295" s="1873"/>
      <c r="D295" s="566"/>
      <c r="E295" s="555"/>
      <c r="F295" s="564"/>
      <c r="G295" s="567"/>
      <c r="H295" s="552"/>
      <c r="I295" s="568"/>
      <c r="J295" s="590"/>
      <c r="K295" s="564"/>
      <c r="L295" s="348" t="s">
        <v>665</v>
      </c>
      <c r="M295" s="335"/>
      <c r="N295" s="331"/>
      <c r="O295" s="1545"/>
      <c r="P295" s="313"/>
      <c r="Q295" s="335"/>
      <c r="R295" s="331"/>
      <c r="S295" s="1545"/>
      <c r="T295" s="313"/>
      <c r="U295" s="335"/>
      <c r="V295" s="331"/>
      <c r="W295" s="1545"/>
      <c r="X295" s="313"/>
      <c r="Y295" s="335"/>
      <c r="Z295" s="331"/>
      <c r="AA295" s="1545"/>
      <c r="AB295" s="313"/>
      <c r="AC295" s="335"/>
      <c r="AD295" s="331"/>
      <c r="AE295" s="1545"/>
      <c r="AF295" s="313"/>
      <c r="AG295" s="335"/>
      <c r="AH295" s="331"/>
      <c r="AI295" s="1545"/>
      <c r="AJ295" s="313"/>
      <c r="AK295" s="335"/>
      <c r="AL295" s="331"/>
      <c r="AM295" s="1545"/>
      <c r="AN295" s="313"/>
      <c r="AO295" s="335"/>
      <c r="AP295" s="331"/>
      <c r="AQ295" s="1545"/>
      <c r="AR295" s="313"/>
      <c r="AS295" s="335"/>
      <c r="AT295" s="331"/>
      <c r="AU295" s="1545"/>
      <c r="AV295" s="313"/>
      <c r="AW295" s="335"/>
      <c r="AX295" s="331"/>
      <c r="AY295" s="1545"/>
      <c r="AZ295" s="313"/>
      <c r="BA295" s="335"/>
      <c r="BB295" s="314"/>
      <c r="BC295" s="347"/>
      <c r="BD295" s="313"/>
      <c r="BE295" s="335"/>
      <c r="BF295" s="347"/>
      <c r="BG295" s="313"/>
      <c r="BH295" s="313"/>
      <c r="BI295" s="313"/>
      <c r="BJ295" s="313"/>
      <c r="BK295" s="314"/>
      <c r="BL295" s="886"/>
      <c r="BM295" s="887"/>
      <c r="BN295" s="888"/>
      <c r="BO295" s="349"/>
      <c r="BP295" s="349"/>
      <c r="BQ295" s="1479"/>
      <c r="BR295" s="323"/>
      <c r="DQ295" s="358"/>
      <c r="DT295" s="218"/>
      <c r="EM295" s="218"/>
      <c r="EN295" s="218"/>
      <c r="EO295" s="218"/>
      <c r="EP295" s="218"/>
      <c r="EQ295" s="218"/>
      <c r="ER295" s="218"/>
      <c r="ES295" s="218"/>
      <c r="ET295" s="218"/>
      <c r="EU295" s="218"/>
      <c r="EV295" s="218"/>
      <c r="EW295" s="218"/>
      <c r="EX295" s="218"/>
      <c r="EY295" s="218"/>
      <c r="EZ295" s="1349"/>
      <c r="GR295" s="218"/>
      <c r="GS295" s="218"/>
      <c r="GT295" s="218"/>
      <c r="GU295" s="218"/>
      <c r="GV295" s="218"/>
      <c r="GW295" s="218"/>
      <c r="GX295" s="218"/>
      <c r="GY295" s="218"/>
      <c r="GZ295" s="1371"/>
      <c r="IR295" s="218"/>
      <c r="IS295" s="218"/>
      <c r="IT295" s="218"/>
      <c r="IU295" s="218"/>
      <c r="IV295" s="218"/>
      <c r="IW295" s="218"/>
      <c r="IX295" s="218"/>
      <c r="IY295" s="218"/>
      <c r="IZ295" s="1360"/>
      <c r="KR295" s="218"/>
      <c r="KS295" s="218"/>
      <c r="KT295" s="218"/>
      <c r="KU295" s="218"/>
      <c r="KV295" s="218"/>
      <c r="KW295" s="218"/>
      <c r="KX295" s="218"/>
      <c r="KY295" s="218"/>
      <c r="KZ295" s="1360"/>
      <c r="MY295" s="360"/>
      <c r="NC295"/>
    </row>
    <row r="296" spans="1:367" s="317" customFormat="1" ht="11.25" hidden="1" customHeight="1" outlineLevel="1" x14ac:dyDescent="0.25">
      <c r="A296" s="941"/>
      <c r="B296" s="1874" t="s">
        <v>963</v>
      </c>
      <c r="C296" s="1875"/>
      <c r="D296" s="565"/>
      <c r="E296" s="563"/>
      <c r="F296" s="564"/>
      <c r="G296" s="559"/>
      <c r="H296" s="560"/>
      <c r="I296" s="557"/>
      <c r="J296" s="591"/>
      <c r="K296" s="564"/>
      <c r="L296" s="348"/>
      <c r="M296" s="335"/>
      <c r="N296" s="331"/>
      <c r="O296" s="1545"/>
      <c r="P296" s="313"/>
      <c r="Q296" s="335"/>
      <c r="R296" s="331"/>
      <c r="S296" s="1545"/>
      <c r="T296" s="313"/>
      <c r="U296" s="335"/>
      <c r="V296" s="331"/>
      <c r="W296" s="1545"/>
      <c r="X296" s="313"/>
      <c r="Y296" s="335"/>
      <c r="Z296" s="331"/>
      <c r="AA296" s="1545"/>
      <c r="AB296" s="313"/>
      <c r="AC296" s="335"/>
      <c r="AD296" s="331"/>
      <c r="AE296" s="1545"/>
      <c r="AF296" s="313"/>
      <c r="AG296" s="335"/>
      <c r="AH296" s="331"/>
      <c r="AI296" s="1545"/>
      <c r="AJ296" s="313"/>
      <c r="AK296" s="335"/>
      <c r="AL296" s="331"/>
      <c r="AM296" s="1545"/>
      <c r="AN296" s="313"/>
      <c r="AO296" s="335"/>
      <c r="AP296" s="331"/>
      <c r="AQ296" s="1545"/>
      <c r="AR296" s="313"/>
      <c r="AS296" s="335"/>
      <c r="AT296" s="331"/>
      <c r="AU296" s="1545"/>
      <c r="AV296" s="313"/>
      <c r="AW296" s="335"/>
      <c r="AX296" s="331"/>
      <c r="AY296" s="1545"/>
      <c r="AZ296" s="313"/>
      <c r="BA296" s="335"/>
      <c r="BB296" s="314"/>
      <c r="BC296" s="347"/>
      <c r="BD296" s="313"/>
      <c r="BE296" s="335"/>
      <c r="BF296" s="347"/>
      <c r="BG296" s="313"/>
      <c r="BH296" s="313"/>
      <c r="BI296" s="313"/>
      <c r="BJ296" s="313"/>
      <c r="BK296" s="314"/>
      <c r="BL296" s="886"/>
      <c r="BM296" s="887"/>
      <c r="BN296" s="888"/>
      <c r="BO296" s="349"/>
      <c r="BP296" s="349"/>
      <c r="BQ296" s="1479"/>
      <c r="BR296" s="323"/>
      <c r="DQ296" s="359"/>
      <c r="DT296" s="218"/>
      <c r="EM296" s="218"/>
      <c r="EN296" s="218"/>
      <c r="EO296" s="218"/>
      <c r="EP296" s="218"/>
      <c r="EQ296" s="218"/>
      <c r="ER296" s="218"/>
      <c r="ES296" s="218"/>
      <c r="ET296" s="218"/>
      <c r="EU296" s="218"/>
      <c r="EV296" s="218"/>
      <c r="EW296" s="218"/>
      <c r="EX296" s="218"/>
      <c r="EY296" s="218"/>
      <c r="EZ296" s="1347"/>
      <c r="GR296" s="218"/>
      <c r="GS296" s="218"/>
      <c r="GT296" s="218"/>
      <c r="GU296" s="218"/>
      <c r="GV296" s="218"/>
      <c r="GW296" s="218"/>
      <c r="GX296" s="218"/>
      <c r="GY296" s="218"/>
      <c r="GZ296" s="1371"/>
      <c r="IR296" s="218"/>
      <c r="IS296" s="218"/>
      <c r="IT296" s="218"/>
      <c r="IU296" s="218"/>
      <c r="IV296" s="218"/>
      <c r="IW296" s="218"/>
      <c r="IX296" s="218"/>
      <c r="IY296" s="218"/>
      <c r="IZ296" s="1360"/>
      <c r="KR296" s="218"/>
      <c r="KS296" s="218"/>
      <c r="KT296" s="218"/>
      <c r="KU296" s="218"/>
      <c r="KV296" s="218"/>
      <c r="KW296" s="218"/>
      <c r="KX296" s="218"/>
      <c r="KY296" s="218"/>
      <c r="KZ296" s="1360"/>
      <c r="MY296" s="360"/>
      <c r="NB296"/>
      <c r="NC296"/>
    </row>
    <row r="297" spans="1:367" s="317" customFormat="1" ht="11.25" hidden="1" customHeight="1" outlineLevel="1" x14ac:dyDescent="0.25">
      <c r="A297" s="941"/>
      <c r="B297" s="1876" t="s">
        <v>964</v>
      </c>
      <c r="C297" s="1877"/>
      <c r="D297" s="566"/>
      <c r="E297" s="556"/>
      <c r="F297" s="564"/>
      <c r="G297" s="561"/>
      <c r="H297" s="562"/>
      <c r="I297" s="554"/>
      <c r="J297" s="591"/>
      <c r="K297" s="564"/>
      <c r="L297" s="348"/>
      <c r="M297" s="335"/>
      <c r="N297" s="331"/>
      <c r="O297" s="1545"/>
      <c r="P297" s="313"/>
      <c r="Q297" s="335"/>
      <c r="R297" s="331"/>
      <c r="S297" s="1545"/>
      <c r="T297" s="313"/>
      <c r="U297" s="335"/>
      <c r="V297" s="331"/>
      <c r="W297" s="1545"/>
      <c r="X297" s="313"/>
      <c r="Y297" s="335"/>
      <c r="Z297" s="331"/>
      <c r="AA297" s="1545"/>
      <c r="AB297" s="313"/>
      <c r="AC297" s="335"/>
      <c r="AD297" s="331"/>
      <c r="AE297" s="1545"/>
      <c r="AF297" s="313"/>
      <c r="AG297" s="335"/>
      <c r="AH297" s="331"/>
      <c r="AI297" s="1545"/>
      <c r="AJ297" s="313"/>
      <c r="AK297" s="335"/>
      <c r="AL297" s="331"/>
      <c r="AM297" s="1545"/>
      <c r="AN297" s="313"/>
      <c r="AO297" s="335"/>
      <c r="AP297" s="331"/>
      <c r="AQ297" s="1545"/>
      <c r="AR297" s="313"/>
      <c r="AS297" s="335"/>
      <c r="AT297" s="331"/>
      <c r="AU297" s="1545"/>
      <c r="AV297" s="313"/>
      <c r="AW297" s="335"/>
      <c r="AX297" s="331"/>
      <c r="AY297" s="1545"/>
      <c r="AZ297" s="313"/>
      <c r="BA297" s="335"/>
      <c r="BB297" s="314"/>
      <c r="BC297" s="347"/>
      <c r="BD297" s="313"/>
      <c r="BE297" s="335"/>
      <c r="BF297" s="347"/>
      <c r="BG297" s="313"/>
      <c r="BH297" s="313"/>
      <c r="BI297" s="313"/>
      <c r="BJ297" s="313"/>
      <c r="BK297" s="314"/>
      <c r="BL297" s="886"/>
      <c r="BM297" s="887"/>
      <c r="BN297" s="888"/>
      <c r="BO297" s="349"/>
      <c r="BP297" s="349"/>
      <c r="BQ297" s="1479"/>
      <c r="BR297" s="323"/>
      <c r="DQ297" s="358"/>
      <c r="DT297" s="218"/>
      <c r="EM297" s="218"/>
      <c r="EN297" s="218"/>
      <c r="EO297" s="218"/>
      <c r="EP297" s="218"/>
      <c r="EQ297" s="218"/>
      <c r="ER297" s="218"/>
      <c r="ES297" s="218"/>
      <c r="ET297" s="218"/>
      <c r="EU297" s="218"/>
      <c r="EV297" s="218"/>
      <c r="EW297" s="218"/>
      <c r="EX297" s="218"/>
      <c r="EY297" s="218"/>
      <c r="EZ297" s="1347"/>
      <c r="GR297" s="218"/>
      <c r="GS297" s="218"/>
      <c r="GT297" s="218"/>
      <c r="GU297" s="218"/>
      <c r="GV297" s="218"/>
      <c r="GW297" s="218"/>
      <c r="GX297" s="218"/>
      <c r="GY297" s="218"/>
      <c r="GZ297" s="1371"/>
      <c r="IR297" s="218"/>
      <c r="IS297" s="218"/>
      <c r="IT297" s="218"/>
      <c r="IU297" s="218"/>
      <c r="IV297" s="218"/>
      <c r="IW297" s="218"/>
      <c r="IX297" s="218"/>
      <c r="IY297" s="218"/>
      <c r="IZ297" s="1360"/>
      <c r="KR297" s="218"/>
      <c r="KS297" s="218"/>
      <c r="KT297" s="218"/>
      <c r="KU297" s="218"/>
      <c r="KV297" s="218"/>
      <c r="KW297" s="218"/>
      <c r="KX297" s="218"/>
      <c r="KY297" s="218"/>
      <c r="KZ297" s="1360"/>
      <c r="MY297" s="360"/>
      <c r="NB297"/>
      <c r="NC297"/>
    </row>
    <row r="298" spans="1:367" s="317" customFormat="1" ht="11.25" hidden="1" customHeight="1" outlineLevel="1" x14ac:dyDescent="0.25">
      <c r="A298" s="941"/>
      <c r="B298" s="1878" t="s">
        <v>961</v>
      </c>
      <c r="C298" s="1879"/>
      <c r="D298" s="565"/>
      <c r="E298" s="563"/>
      <c r="F298" s="564"/>
      <c r="G298" s="559"/>
      <c r="H298" s="560"/>
      <c r="I298" s="558"/>
      <c r="J298" s="592"/>
      <c r="K298" s="564"/>
      <c r="L298" s="348"/>
      <c r="M298" s="335"/>
      <c r="N298" s="331"/>
      <c r="O298" s="1545"/>
      <c r="P298" s="313"/>
      <c r="Q298" s="335"/>
      <c r="R298" s="331"/>
      <c r="S298" s="1545"/>
      <c r="T298" s="313"/>
      <c r="U298" s="335"/>
      <c r="V298" s="331"/>
      <c r="W298" s="1545"/>
      <c r="X298" s="313"/>
      <c r="Y298" s="335"/>
      <c r="Z298" s="331"/>
      <c r="AA298" s="1545"/>
      <c r="AB298" s="313"/>
      <c r="AC298" s="335"/>
      <c r="AD298" s="331"/>
      <c r="AE298" s="1545"/>
      <c r="AF298" s="313"/>
      <c r="AG298" s="335"/>
      <c r="AH298" s="331"/>
      <c r="AI298" s="1545"/>
      <c r="AJ298" s="313"/>
      <c r="AK298" s="335"/>
      <c r="AL298" s="331"/>
      <c r="AM298" s="1545"/>
      <c r="AN298" s="313"/>
      <c r="AO298" s="335"/>
      <c r="AP298" s="331"/>
      <c r="AQ298" s="1545"/>
      <c r="AR298" s="313"/>
      <c r="AS298" s="335"/>
      <c r="AT298" s="331"/>
      <c r="AU298" s="1545"/>
      <c r="AV298" s="313"/>
      <c r="AW298" s="335"/>
      <c r="AX298" s="331"/>
      <c r="AY298" s="1545"/>
      <c r="AZ298" s="313"/>
      <c r="BA298" s="335"/>
      <c r="BB298" s="314"/>
      <c r="BC298" s="347"/>
      <c r="BD298" s="313"/>
      <c r="BE298" s="335"/>
      <c r="BF298" s="347"/>
      <c r="BG298" s="313"/>
      <c r="BH298" s="313"/>
      <c r="BI298" s="313"/>
      <c r="BJ298" s="313"/>
      <c r="BK298" s="314"/>
      <c r="BL298" s="886"/>
      <c r="BM298" s="887"/>
      <c r="BN298" s="888"/>
      <c r="BO298" s="349"/>
      <c r="BP298" s="349"/>
      <c r="BQ298" s="1479"/>
      <c r="BR298" s="323"/>
      <c r="DQ298" s="358"/>
      <c r="DT298" s="218"/>
      <c r="EM298" s="218"/>
      <c r="EN298" s="218"/>
      <c r="EO298" s="218"/>
      <c r="EP298" s="218"/>
      <c r="EQ298" s="218"/>
      <c r="ER298" s="218"/>
      <c r="ES298" s="218"/>
      <c r="ET298" s="218"/>
      <c r="EU298" s="218"/>
      <c r="EV298" s="218"/>
      <c r="EW298" s="218"/>
      <c r="EX298" s="218"/>
      <c r="EY298" s="218"/>
      <c r="EZ298" s="1349"/>
      <c r="GR298" s="218"/>
      <c r="GS298" s="218"/>
      <c r="GT298" s="218"/>
      <c r="GU298" s="218"/>
      <c r="GV298" s="218"/>
      <c r="GW298" s="218"/>
      <c r="GX298" s="218"/>
      <c r="GY298" s="218"/>
      <c r="GZ298" s="1371"/>
      <c r="IR298" s="218"/>
      <c r="IS298" s="218"/>
      <c r="IT298" s="218"/>
      <c r="IU298" s="218"/>
      <c r="IV298" s="218"/>
      <c r="IW298" s="218"/>
      <c r="IX298" s="218"/>
      <c r="IY298" s="218"/>
      <c r="IZ298" s="1360"/>
      <c r="KR298" s="218"/>
      <c r="KS298" s="218"/>
      <c r="KT298" s="218"/>
      <c r="KU298" s="218"/>
      <c r="KV298" s="218"/>
      <c r="KW298" s="218"/>
      <c r="KX298" s="218"/>
      <c r="KY298" s="218"/>
      <c r="KZ298" s="1360"/>
      <c r="MY298" s="360"/>
      <c r="NC298"/>
    </row>
    <row r="299" spans="1:367" s="317" customFormat="1" ht="11.25" hidden="1" customHeight="1" outlineLevel="1" x14ac:dyDescent="0.25">
      <c r="A299" s="941"/>
      <c r="B299" s="1880" t="s">
        <v>960</v>
      </c>
      <c r="C299" s="1881"/>
      <c r="D299" s="566"/>
      <c r="E299" s="386"/>
      <c r="F299" s="564"/>
      <c r="G299" s="551"/>
      <c r="H299" s="552"/>
      <c r="I299" s="385"/>
      <c r="J299" s="386"/>
      <c r="K299" s="564"/>
      <c r="L299" s="348"/>
      <c r="M299" s="335"/>
      <c r="N299" s="331"/>
      <c r="O299" s="1545"/>
      <c r="P299" s="313"/>
      <c r="Q299" s="335"/>
      <c r="R299" s="331"/>
      <c r="S299" s="1545"/>
      <c r="T299" s="313"/>
      <c r="U299" s="335"/>
      <c r="V299" s="331"/>
      <c r="W299" s="1545"/>
      <c r="X299" s="313"/>
      <c r="Y299" s="335"/>
      <c r="Z299" s="331"/>
      <c r="AA299" s="1545"/>
      <c r="AB299" s="313"/>
      <c r="AC299" s="335"/>
      <c r="AD299" s="331"/>
      <c r="AE299" s="1545"/>
      <c r="AF299" s="313"/>
      <c r="AG299" s="335"/>
      <c r="AH299" s="331"/>
      <c r="AI299" s="1545"/>
      <c r="AJ299" s="313"/>
      <c r="AK299" s="335"/>
      <c r="AL299" s="331"/>
      <c r="AM299" s="1545"/>
      <c r="AN299" s="313"/>
      <c r="AO299" s="335"/>
      <c r="AP299" s="331"/>
      <c r="AQ299" s="1545"/>
      <c r="AR299" s="313"/>
      <c r="AS299" s="335"/>
      <c r="AT299" s="331"/>
      <c r="AU299" s="1545"/>
      <c r="AV299" s="313"/>
      <c r="AW299" s="335"/>
      <c r="AX299" s="331"/>
      <c r="AY299" s="1545"/>
      <c r="AZ299" s="313"/>
      <c r="BA299" s="335"/>
      <c r="BB299" s="314"/>
      <c r="BC299" s="347"/>
      <c r="BD299" s="313"/>
      <c r="BE299" s="335"/>
      <c r="BF299" s="347"/>
      <c r="BG299" s="313"/>
      <c r="BH299" s="313"/>
      <c r="BI299" s="313"/>
      <c r="BJ299" s="313"/>
      <c r="BK299" s="314"/>
      <c r="BL299" s="886"/>
      <c r="BM299" s="887"/>
      <c r="BN299" s="888"/>
      <c r="BO299" s="349"/>
      <c r="BP299" s="349"/>
      <c r="BQ299" s="1479"/>
      <c r="BR299" s="323"/>
      <c r="DQ299" s="358"/>
      <c r="DT299" s="218"/>
      <c r="EM299" s="218"/>
      <c r="EN299" s="218"/>
      <c r="EO299" s="218"/>
      <c r="EP299" s="218"/>
      <c r="EQ299" s="218"/>
      <c r="ER299" s="218"/>
      <c r="ES299" s="218"/>
      <c r="ET299" s="218"/>
      <c r="EU299" s="218"/>
      <c r="EV299" s="218"/>
      <c r="EW299" s="218"/>
      <c r="EX299" s="218"/>
      <c r="EY299" s="218"/>
      <c r="EZ299" s="1349"/>
      <c r="GR299" s="218"/>
      <c r="GS299" s="218"/>
      <c r="GT299" s="218"/>
      <c r="GU299" s="218"/>
      <c r="GV299" s="218"/>
      <c r="GW299" s="218"/>
      <c r="GX299" s="218"/>
      <c r="GY299" s="218"/>
      <c r="GZ299" s="1371"/>
      <c r="IR299" s="218"/>
      <c r="IS299" s="218"/>
      <c r="IT299" s="218"/>
      <c r="IU299" s="218"/>
      <c r="IV299" s="218"/>
      <c r="IW299" s="218"/>
      <c r="IX299" s="218"/>
      <c r="IY299" s="218"/>
      <c r="IZ299" s="1360"/>
      <c r="KR299" s="218"/>
      <c r="KS299" s="218"/>
      <c r="KT299" s="218"/>
      <c r="KU299" s="218"/>
      <c r="KV299" s="218"/>
      <c r="KW299" s="218"/>
      <c r="KX299" s="218"/>
      <c r="KY299" s="218"/>
      <c r="KZ299" s="1360"/>
      <c r="MY299" s="360"/>
      <c r="NC299"/>
    </row>
    <row r="300" spans="1:367" s="317" customFormat="1" ht="11.25" hidden="1" customHeight="1" outlineLevel="1" x14ac:dyDescent="0.25">
      <c r="A300" s="941"/>
      <c r="B300" s="1863" t="s">
        <v>957</v>
      </c>
      <c r="C300" s="1864"/>
      <c r="D300" s="566"/>
      <c r="E300" s="386"/>
      <c r="F300" s="564"/>
      <c r="G300" s="551"/>
      <c r="H300" s="552"/>
      <c r="I300" s="385"/>
      <c r="J300" s="386"/>
      <c r="K300" s="564"/>
      <c r="L300" s="348"/>
      <c r="M300" s="335"/>
      <c r="N300" s="331"/>
      <c r="O300" s="1545"/>
      <c r="P300" s="313"/>
      <c r="Q300" s="335"/>
      <c r="R300" s="331"/>
      <c r="S300" s="1545"/>
      <c r="T300" s="313"/>
      <c r="U300" s="335"/>
      <c r="V300" s="331"/>
      <c r="W300" s="1545"/>
      <c r="X300" s="313"/>
      <c r="Y300" s="335"/>
      <c r="Z300" s="331"/>
      <c r="AA300" s="1545"/>
      <c r="AB300" s="313"/>
      <c r="AC300" s="335"/>
      <c r="AD300" s="331"/>
      <c r="AE300" s="1545"/>
      <c r="AF300" s="313"/>
      <c r="AG300" s="335"/>
      <c r="AH300" s="331"/>
      <c r="AI300" s="1545"/>
      <c r="AJ300" s="313"/>
      <c r="AK300" s="335"/>
      <c r="AL300" s="331"/>
      <c r="AM300" s="1545"/>
      <c r="AN300" s="313"/>
      <c r="AO300" s="335"/>
      <c r="AP300" s="331"/>
      <c r="AQ300" s="1545"/>
      <c r="AR300" s="313"/>
      <c r="AS300" s="335"/>
      <c r="AT300" s="331"/>
      <c r="AU300" s="1545"/>
      <c r="AV300" s="313"/>
      <c r="AW300" s="335"/>
      <c r="AX300" s="331"/>
      <c r="AY300" s="1545"/>
      <c r="AZ300" s="313"/>
      <c r="BA300" s="335"/>
      <c r="BB300" s="314"/>
      <c r="BC300" s="347"/>
      <c r="BD300" s="313"/>
      <c r="BE300" s="335"/>
      <c r="BF300" s="347"/>
      <c r="BG300" s="313"/>
      <c r="BH300" s="313"/>
      <c r="BI300" s="313"/>
      <c r="BJ300" s="313"/>
      <c r="BK300" s="314"/>
      <c r="BL300" s="314"/>
      <c r="BM300" s="314"/>
      <c r="BN300" s="349"/>
      <c r="BO300" s="349"/>
      <c r="BP300" s="349"/>
      <c r="BQ300" s="1479"/>
      <c r="BR300" s="323"/>
      <c r="DQ300" s="359"/>
      <c r="DT300" s="218"/>
      <c r="EM300" s="218"/>
      <c r="EN300" s="218"/>
      <c r="EO300" s="218"/>
      <c r="EP300" s="218"/>
      <c r="EQ300" s="218"/>
      <c r="ER300" s="218"/>
      <c r="ES300" s="218"/>
      <c r="ET300" s="218"/>
      <c r="EU300" s="218"/>
      <c r="EV300" s="218"/>
      <c r="EW300" s="218"/>
      <c r="EX300" s="218"/>
      <c r="EY300" s="218"/>
      <c r="EZ300" s="1349"/>
      <c r="GR300" s="218"/>
      <c r="GS300" s="218"/>
      <c r="GT300" s="218"/>
      <c r="GU300" s="218"/>
      <c r="GV300" s="218"/>
      <c r="GW300" s="218"/>
      <c r="GX300" s="218"/>
      <c r="GY300" s="218"/>
      <c r="GZ300" s="1371"/>
      <c r="IR300" s="218"/>
      <c r="IS300" s="218"/>
      <c r="IT300" s="218"/>
      <c r="IU300" s="218"/>
      <c r="IV300" s="218"/>
      <c r="IW300" s="218"/>
      <c r="IX300" s="218"/>
      <c r="IY300" s="218"/>
      <c r="IZ300" s="1360"/>
      <c r="KR300" s="218"/>
      <c r="KS300" s="218"/>
      <c r="KT300" s="218"/>
      <c r="KU300" s="218"/>
      <c r="KV300" s="218"/>
      <c r="KW300" s="218"/>
      <c r="KX300" s="218"/>
      <c r="KY300" s="218"/>
      <c r="KZ300" s="1360"/>
      <c r="MY300" s="360"/>
      <c r="NC300"/>
    </row>
    <row r="301" spans="1:367" s="317" customFormat="1" ht="11.25" hidden="1" customHeight="1" outlineLevel="1" x14ac:dyDescent="0.25">
      <c r="A301" s="941"/>
      <c r="B301" s="1865" t="s">
        <v>958</v>
      </c>
      <c r="C301" s="1866"/>
      <c r="D301" s="566"/>
      <c r="E301" s="386"/>
      <c r="F301" s="564"/>
      <c r="G301" s="551"/>
      <c r="H301" s="552"/>
      <c r="I301" s="385"/>
      <c r="J301" s="386"/>
      <c r="K301" s="564"/>
      <c r="L301" s="348"/>
      <c r="M301" s="335"/>
      <c r="N301" s="331"/>
      <c r="O301" s="1545"/>
      <c r="P301" s="313"/>
      <c r="Q301" s="335"/>
      <c r="R301" s="331"/>
      <c r="S301" s="1545"/>
      <c r="T301" s="313"/>
      <c r="U301" s="335"/>
      <c r="V301" s="331"/>
      <c r="W301" s="1545"/>
      <c r="X301" s="313"/>
      <c r="Y301" s="335"/>
      <c r="Z301" s="331"/>
      <c r="AA301" s="1545"/>
      <c r="AB301" s="313"/>
      <c r="AC301" s="335"/>
      <c r="AD301" s="331"/>
      <c r="AE301" s="1545"/>
      <c r="AF301" s="313"/>
      <c r="AG301" s="335"/>
      <c r="AH301" s="331"/>
      <c r="AI301" s="1545"/>
      <c r="AJ301" s="313"/>
      <c r="AK301" s="335"/>
      <c r="AL301" s="331"/>
      <c r="AM301" s="1545"/>
      <c r="AN301" s="313"/>
      <c r="AO301" s="335"/>
      <c r="AP301" s="331"/>
      <c r="AQ301" s="1545"/>
      <c r="AR301" s="313"/>
      <c r="AS301" s="335"/>
      <c r="AT301" s="331"/>
      <c r="AU301" s="1545"/>
      <c r="AV301" s="313"/>
      <c r="AW301" s="335"/>
      <c r="AX301" s="331"/>
      <c r="AY301" s="1545"/>
      <c r="AZ301" s="313"/>
      <c r="BA301" s="335"/>
      <c r="BB301" s="314"/>
      <c r="BC301" s="347"/>
      <c r="BD301" s="313"/>
      <c r="BE301" s="335"/>
      <c r="BF301" s="347"/>
      <c r="BG301" s="313"/>
      <c r="BH301" s="313"/>
      <c r="BI301" s="313"/>
      <c r="BJ301" s="313"/>
      <c r="BK301" s="314"/>
      <c r="BL301" s="314"/>
      <c r="BM301" s="314"/>
      <c r="BN301" s="349"/>
      <c r="BO301" s="349"/>
      <c r="BP301" s="349"/>
      <c r="BQ301" s="1479"/>
      <c r="BR301" s="323"/>
      <c r="DQ301" s="359"/>
      <c r="DT301" s="218"/>
      <c r="EM301" s="218"/>
      <c r="EN301" s="218"/>
      <c r="EO301" s="218"/>
      <c r="EP301" s="218"/>
      <c r="EQ301" s="218"/>
      <c r="ER301" s="218"/>
      <c r="ES301" s="218"/>
      <c r="ET301" s="218"/>
      <c r="EU301" s="218"/>
      <c r="EV301" s="218"/>
      <c r="EW301" s="218"/>
      <c r="EX301" s="218"/>
      <c r="EY301" s="218"/>
      <c r="EZ301" s="1349"/>
      <c r="GR301" s="218"/>
      <c r="GS301" s="218"/>
      <c r="GT301" s="218"/>
      <c r="GU301" s="218"/>
      <c r="GV301" s="218"/>
      <c r="GW301" s="218"/>
      <c r="GX301" s="218"/>
      <c r="GY301" s="218"/>
      <c r="GZ301" s="1371"/>
      <c r="IR301" s="218"/>
      <c r="IS301" s="218"/>
      <c r="IT301" s="218"/>
      <c r="IU301" s="218"/>
      <c r="IV301" s="218"/>
      <c r="IW301" s="218"/>
      <c r="IX301" s="218"/>
      <c r="IY301" s="218"/>
      <c r="IZ301" s="1360"/>
      <c r="KR301" s="218"/>
      <c r="KS301" s="218"/>
      <c r="KT301" s="218"/>
      <c r="KU301" s="218"/>
      <c r="KV301" s="218"/>
      <c r="KW301" s="218"/>
      <c r="KX301" s="218"/>
      <c r="KY301" s="218"/>
      <c r="KZ301" s="1360"/>
      <c r="MY301" s="360"/>
    </row>
    <row r="302" spans="1:367" s="317" customFormat="1" ht="11.25" hidden="1" customHeight="1" outlineLevel="1" x14ac:dyDescent="0.25">
      <c r="A302" s="941"/>
      <c r="B302" s="1867" t="s">
        <v>959</v>
      </c>
      <c r="C302" s="1868"/>
      <c r="D302" s="566"/>
      <c r="E302" s="386"/>
      <c r="F302" s="564"/>
      <c r="G302" s="551"/>
      <c r="H302" s="552"/>
      <c r="I302" s="385"/>
      <c r="J302" s="386"/>
      <c r="K302" s="564"/>
      <c r="L302" s="348"/>
      <c r="M302" s="335"/>
      <c r="N302" s="331"/>
      <c r="O302" s="1545"/>
      <c r="P302" s="313"/>
      <c r="Q302" s="335"/>
      <c r="R302" s="331"/>
      <c r="S302" s="1545"/>
      <c r="T302" s="313"/>
      <c r="U302" s="335"/>
      <c r="V302" s="331"/>
      <c r="W302" s="1545"/>
      <c r="X302" s="313"/>
      <c r="Y302" s="335"/>
      <c r="Z302" s="331"/>
      <c r="AA302" s="1545"/>
      <c r="AB302" s="313"/>
      <c r="AC302" s="335"/>
      <c r="AD302" s="331"/>
      <c r="AE302" s="1545"/>
      <c r="AF302" s="313"/>
      <c r="AG302" s="335"/>
      <c r="AH302" s="331"/>
      <c r="AI302" s="1545"/>
      <c r="AJ302" s="313"/>
      <c r="AK302" s="335"/>
      <c r="AL302" s="331"/>
      <c r="AM302" s="1545"/>
      <c r="AN302" s="313"/>
      <c r="AO302" s="335"/>
      <c r="AP302" s="331"/>
      <c r="AQ302" s="1545"/>
      <c r="AR302" s="313"/>
      <c r="AS302" s="335"/>
      <c r="AT302" s="331"/>
      <c r="AU302" s="1545"/>
      <c r="AV302" s="313"/>
      <c r="AW302" s="335"/>
      <c r="AX302" s="331"/>
      <c r="AY302" s="1545"/>
      <c r="AZ302" s="313"/>
      <c r="BA302" s="335"/>
      <c r="BB302" s="314"/>
      <c r="BC302" s="347"/>
      <c r="BD302" s="313"/>
      <c r="BE302" s="335"/>
      <c r="BF302" s="347"/>
      <c r="BG302" s="313"/>
      <c r="BH302" s="313"/>
      <c r="BI302" s="313"/>
      <c r="BJ302" s="313"/>
      <c r="BK302" s="314"/>
      <c r="BL302" s="314"/>
      <c r="BM302" s="314"/>
      <c r="BN302" s="349"/>
      <c r="BO302" s="349"/>
      <c r="BP302" s="349"/>
      <c r="BQ302" s="1479"/>
      <c r="BR302" s="323"/>
      <c r="DQ302" s="358"/>
      <c r="DT302" s="218"/>
      <c r="EM302" s="218"/>
      <c r="EN302" s="218"/>
      <c r="EO302" s="218"/>
      <c r="EP302" s="218"/>
      <c r="EQ302" s="218"/>
      <c r="ER302" s="218"/>
      <c r="ES302" s="218"/>
      <c r="ET302" s="218"/>
      <c r="EU302" s="218"/>
      <c r="EV302" s="218"/>
      <c r="EW302" s="218"/>
      <c r="EX302" s="218"/>
      <c r="EY302" s="218"/>
      <c r="EZ302" s="1349"/>
      <c r="GR302" s="218"/>
      <c r="GS302" s="218"/>
      <c r="GT302" s="218"/>
      <c r="GU302" s="218"/>
      <c r="GV302" s="218"/>
      <c r="GW302" s="218"/>
      <c r="GX302" s="218"/>
      <c r="GY302" s="218"/>
      <c r="GZ302" s="1371"/>
      <c r="IR302" s="218"/>
      <c r="IS302" s="218"/>
      <c r="IT302" s="218"/>
      <c r="IU302" s="218"/>
      <c r="IV302" s="218"/>
      <c r="IW302" s="218"/>
      <c r="IX302" s="218"/>
      <c r="IY302" s="218"/>
      <c r="IZ302" s="1360"/>
      <c r="KR302" s="218"/>
      <c r="KS302" s="218"/>
      <c r="KT302" s="218"/>
      <c r="KU302" s="218"/>
      <c r="KV302" s="218"/>
      <c r="KW302" s="218"/>
      <c r="KX302" s="218"/>
      <c r="KY302" s="218"/>
      <c r="KZ302" s="1360"/>
      <c r="MY302" s="360"/>
    </row>
    <row r="303" spans="1:367" s="317" customFormat="1" ht="11.25" hidden="1" customHeight="1" outlineLevel="1" thickBot="1" x14ac:dyDescent="0.3">
      <c r="A303" s="941"/>
      <c r="B303" s="1867" t="s">
        <v>1254</v>
      </c>
      <c r="C303" s="1868"/>
      <c r="D303" s="595"/>
      <c r="E303" s="596"/>
      <c r="F303" s="597"/>
      <c r="G303" s="598"/>
      <c r="H303" s="599"/>
      <c r="I303" s="600"/>
      <c r="J303" s="596"/>
      <c r="K303" s="594"/>
      <c r="L303" s="593"/>
      <c r="M303" s="576"/>
      <c r="N303" s="577"/>
      <c r="O303" s="1546"/>
      <c r="P303" s="579"/>
      <c r="Q303" s="576"/>
      <c r="R303" s="577"/>
      <c r="S303" s="1546"/>
      <c r="T303" s="579"/>
      <c r="U303" s="576"/>
      <c r="V303" s="577"/>
      <c r="W303" s="1546"/>
      <c r="X303" s="579"/>
      <c r="Y303" s="576"/>
      <c r="Z303" s="577"/>
      <c r="AA303" s="1546"/>
      <c r="AB303" s="579"/>
      <c r="AC303" s="576"/>
      <c r="AD303" s="577"/>
      <c r="AE303" s="1546"/>
      <c r="AF303" s="579"/>
      <c r="AG303" s="576"/>
      <c r="AH303" s="577"/>
      <c r="AI303" s="1546"/>
      <c r="AJ303" s="579"/>
      <c r="AK303" s="576"/>
      <c r="AL303" s="577"/>
      <c r="AM303" s="1546"/>
      <c r="AN303" s="579"/>
      <c r="AO303" s="576"/>
      <c r="AP303" s="577"/>
      <c r="AQ303" s="1546"/>
      <c r="AR303" s="579"/>
      <c r="AS303" s="576"/>
      <c r="AT303" s="577"/>
      <c r="AU303" s="1546"/>
      <c r="AV303" s="579"/>
      <c r="AW303" s="576"/>
      <c r="AX303" s="577"/>
      <c r="AY303" s="1546"/>
      <c r="AZ303" s="579"/>
      <c r="BA303" s="576"/>
      <c r="BB303" s="580"/>
      <c r="BC303" s="578"/>
      <c r="BD303" s="579"/>
      <c r="BE303" s="576"/>
      <c r="BF303" s="578"/>
      <c r="BG303" s="579"/>
      <c r="BH303" s="579"/>
      <c r="BI303" s="579"/>
      <c r="BJ303" s="579"/>
      <c r="BK303" s="580"/>
      <c r="BL303" s="580"/>
      <c r="BM303" s="580"/>
      <c r="BN303" s="581"/>
      <c r="BO303" s="581"/>
      <c r="BP303" s="581"/>
      <c r="BQ303" s="1479"/>
      <c r="BR303" s="323"/>
      <c r="DQ303" s="358"/>
      <c r="DT303" s="218"/>
      <c r="EM303" s="218"/>
      <c r="EN303" s="218"/>
      <c r="EO303" s="218"/>
      <c r="EP303" s="218"/>
      <c r="EQ303" s="218"/>
      <c r="ER303" s="218"/>
      <c r="ES303" s="218"/>
      <c r="ET303" s="218"/>
      <c r="EU303" s="218"/>
      <c r="EV303" s="218"/>
      <c r="EW303" s="218"/>
      <c r="EX303" s="218"/>
      <c r="EY303" s="218"/>
      <c r="EZ303" s="1349"/>
      <c r="GR303" s="218"/>
      <c r="GS303" s="218"/>
      <c r="GT303" s="218"/>
      <c r="GU303" s="218"/>
      <c r="GV303" s="218"/>
      <c r="GW303" s="218"/>
      <c r="GX303" s="218"/>
      <c r="GY303" s="218"/>
      <c r="GZ303" s="1371"/>
      <c r="IR303" s="218"/>
      <c r="IS303" s="218"/>
      <c r="IT303" s="218"/>
      <c r="IU303" s="218"/>
      <c r="IV303" s="218"/>
      <c r="IW303" s="218"/>
      <c r="IX303" s="218"/>
      <c r="IY303" s="218"/>
      <c r="IZ303" s="1360"/>
      <c r="KR303" s="218"/>
      <c r="KS303" s="218"/>
      <c r="KT303" s="218"/>
      <c r="KU303" s="218"/>
      <c r="KV303" s="218"/>
      <c r="KW303" s="218"/>
      <c r="KX303" s="218"/>
      <c r="KY303" s="218"/>
      <c r="KZ303" s="1360"/>
      <c r="MY303" s="360"/>
    </row>
    <row r="304" spans="1:367" s="317" customFormat="1" ht="6" customHeight="1" collapsed="1" thickTop="1" x14ac:dyDescent="0.25">
      <c r="A304" s="383"/>
      <c r="B304" s="299"/>
      <c r="C304" s="299"/>
      <c r="D304" s="299"/>
      <c r="E304" s="299"/>
      <c r="F304" s="217"/>
      <c r="G304" s="299"/>
      <c r="H304" s="299"/>
      <c r="I304" s="299"/>
      <c r="J304" s="299"/>
      <c r="K304" s="299"/>
      <c r="L304" s="299"/>
      <c r="M304" s="336"/>
      <c r="N304" s="301"/>
      <c r="O304" s="1547"/>
      <c r="P304" s="299"/>
      <c r="Q304" s="336"/>
      <c r="R304" s="301"/>
      <c r="S304" s="1547"/>
      <c r="T304" s="300"/>
      <c r="U304" s="336"/>
      <c r="V304" s="301"/>
      <c r="W304" s="1547"/>
      <c r="X304" s="300"/>
      <c r="Y304" s="336"/>
      <c r="Z304" s="301"/>
      <c r="AA304" s="1547"/>
      <c r="AB304" s="300"/>
      <c r="AC304" s="336"/>
      <c r="AD304" s="301"/>
      <c r="AE304" s="1547"/>
      <c r="AF304" s="300"/>
      <c r="AG304" s="336"/>
      <c r="AH304" s="301"/>
      <c r="AI304" s="1547"/>
      <c r="AJ304" s="300"/>
      <c r="AK304" s="336"/>
      <c r="AL304" s="301"/>
      <c r="AM304" s="1547"/>
      <c r="AN304" s="302"/>
      <c r="AO304" s="336"/>
      <c r="AP304" s="301"/>
      <c r="AQ304" s="1547"/>
      <c r="AR304" s="302"/>
      <c r="AS304" s="336"/>
      <c r="AT304" s="301"/>
      <c r="AU304" s="1547"/>
      <c r="AV304" s="302"/>
      <c r="AW304" s="336"/>
      <c r="AX304" s="301"/>
      <c r="AY304" s="1547"/>
      <c r="AZ304" s="301"/>
      <c r="BA304" s="336"/>
      <c r="BB304" s="301"/>
      <c r="BC304" s="351"/>
      <c r="BD304" s="302"/>
      <c r="BE304" s="336"/>
      <c r="BF304" s="299"/>
      <c r="BG304" s="302"/>
      <c r="BH304" s="302"/>
      <c r="BI304" s="302"/>
      <c r="BJ304" s="302"/>
      <c r="BK304" s="302"/>
      <c r="BL304" s="302"/>
      <c r="BM304" s="302"/>
      <c r="BN304" s="299"/>
      <c r="BO304" s="299"/>
      <c r="BP304" s="299"/>
      <c r="BQ304" s="1479"/>
      <c r="BR304" s="323"/>
      <c r="DQ304" s="358"/>
      <c r="DT304" s="218"/>
      <c r="EM304" s="218"/>
      <c r="EN304" s="218"/>
      <c r="EO304" s="218"/>
      <c r="EP304" s="218"/>
      <c r="EQ304" s="218"/>
      <c r="ER304" s="218"/>
      <c r="ES304" s="218"/>
      <c r="ET304" s="218"/>
      <c r="EU304" s="218"/>
      <c r="EV304" s="218"/>
      <c r="EW304" s="218"/>
      <c r="EX304" s="218"/>
      <c r="EY304" s="218"/>
      <c r="EZ304" s="1349"/>
      <c r="GR304" s="218"/>
      <c r="GS304" s="218"/>
      <c r="GT304" s="218"/>
      <c r="GU304" s="218"/>
      <c r="GV304" s="218"/>
      <c r="GW304" s="218"/>
      <c r="GX304" s="218"/>
      <c r="GY304" s="218"/>
      <c r="GZ304" s="1371"/>
      <c r="IR304" s="218"/>
      <c r="IS304" s="218"/>
      <c r="IT304" s="218"/>
      <c r="IU304" s="218"/>
      <c r="IV304" s="218"/>
      <c r="IW304" s="218"/>
      <c r="IX304" s="218"/>
      <c r="IY304" s="218"/>
      <c r="IZ304" s="1360"/>
      <c r="KR304" s="218"/>
      <c r="KS304" s="218"/>
      <c r="KT304" s="218"/>
      <c r="KU304" s="218"/>
      <c r="KV304" s="218"/>
      <c r="KW304" s="218"/>
      <c r="KX304" s="218"/>
      <c r="KY304" s="218"/>
      <c r="KZ304" s="1360"/>
      <c r="MY304" s="360"/>
    </row>
    <row r="305" spans="1:355" s="317" customFormat="1" ht="11.25" hidden="1" customHeight="1" outlineLevel="1" thickBot="1" x14ac:dyDescent="0.3">
      <c r="A305" s="941"/>
      <c r="B305" s="1869" t="s">
        <v>24</v>
      </c>
      <c r="C305" s="1870"/>
      <c r="D305" s="391">
        <f>SUM(L305,P305,T305,X305,AB305,AF305,AJ305,AN305,AR305,AV305,AZ305,BD305)</f>
        <v>229.1</v>
      </c>
      <c r="E305" s="392">
        <f>SUM(M305,Q305,U305,Y305,AC305,AG305,AK305,AO305,AS305,AW305,BA305,BE305)</f>
        <v>6061.5</v>
      </c>
      <c r="F305" s="299"/>
      <c r="G305" s="1869" t="s">
        <v>2419</v>
      </c>
      <c r="H305" s="1870"/>
      <c r="I305" s="1870"/>
      <c r="J305" s="1871"/>
      <c r="K305" s="225"/>
      <c r="L305" s="289">
        <f>SUM(L31,L51,L71,L91,L111,L131,L151,L171,L191,L211)</f>
        <v>5</v>
      </c>
      <c r="M305" s="337">
        <f>SUM(M31,M51,M71,M91,M111,M131,M151,M171,M191,M211)</f>
        <v>125</v>
      </c>
      <c r="N305" s="306"/>
      <c r="O305" s="1532"/>
      <c r="P305" s="290">
        <f>SUM(P31,P51,P71,P91,P111,P131,P151,P171,P191,P211,P231,P251,P271)</f>
        <v>14.900000000000002</v>
      </c>
      <c r="Q305" s="337">
        <f>SUM(Q31,Q51,Q71,Q91,Q111,Q131,Q151,Q171,Q191,Q211,Q231,Q251,Q271)</f>
        <v>392</v>
      </c>
      <c r="R305" s="308"/>
      <c r="S305" s="1532"/>
      <c r="T305" s="291">
        <f>SUM(T31,T51,T71,T91,T111,T131,T151,T171,T191,T211,T251,T271)</f>
        <v>41.3</v>
      </c>
      <c r="U305" s="337">
        <f>SUM(U31,U51,U71,U91,U111,U131,U151,U171,U191,U211,U231,U251,U271)</f>
        <v>1107</v>
      </c>
      <c r="V305" s="306"/>
      <c r="W305" s="1532"/>
      <c r="X305" s="292">
        <f>SUM(X31,X51,X71,X91,X111,X131,X151,X171,X191,X211,X251,X271)</f>
        <v>41.399999999999991</v>
      </c>
      <c r="Y305" s="337">
        <f>SUM(Y31,Y51,Y71,Y91,Y111,Y131,Y151,Y171,Y191,Y211,Y231,Y251,Y271)</f>
        <v>1086</v>
      </c>
      <c r="Z305" s="306"/>
      <c r="AA305" s="1532"/>
      <c r="AB305" s="293">
        <f>SUM(AB31,AB51,AB71,AB91,AB111,AB131,AB151,AB171,AB191,AB211,AB251,AB271)</f>
        <v>49.5</v>
      </c>
      <c r="AC305" s="337">
        <f>SUM(AC31,AC51,AC71,AC91,AC111,AC131,AC151,AC171,AC191,AC211,AC231,AC251,AC271)</f>
        <v>1396.5</v>
      </c>
      <c r="AD305" s="308"/>
      <c r="AE305" s="1532"/>
      <c r="AF305" s="294">
        <f>SUM(AF31,AF51,AF71,AF91,AF111,AF131,AF151,AF171,AF191,AF211,AF251,AF271)</f>
        <v>7</v>
      </c>
      <c r="AG305" s="337">
        <f>SUM(AG31,AG51,AG71,AG91,AG111,AG131,AG151,AG171,AG191,AG211,AG231,AG251,AG271)</f>
        <v>210</v>
      </c>
      <c r="AH305" s="308"/>
      <c r="AI305" s="1532"/>
      <c r="AJ305" s="294">
        <f>SUM(AJ31,AJ51,AJ71,AJ91,AJ111,AJ131,AJ151,AJ171,AJ191,AJ211,AJ251,AJ271)</f>
        <v>12.5</v>
      </c>
      <c r="AK305" s="337">
        <f>SUM(AK31,AK51,AK71,AK91,AK111,AK131,AK151,AK171,AK191,AK211,AK231,AK251,AK271)</f>
        <v>367.5</v>
      </c>
      <c r="AL305" s="308"/>
      <c r="AM305" s="1532"/>
      <c r="AN305" s="296">
        <f>SUM(AN31,AN51,AN71,AN91,AN111,AN131,AN151,AN171,AN191,AN211,AN251,AN271)</f>
        <v>20</v>
      </c>
      <c r="AO305" s="337">
        <f>SUM(AO31,AO51,AO71,AO91,AO111,AO131,AO151,AO171,AO191,AO211,AO231,AO251,AO271)</f>
        <v>430</v>
      </c>
      <c r="AP305" s="308"/>
      <c r="AQ305" s="1532"/>
      <c r="AR305" s="295">
        <f>SUM(AR31,AR51,AR71,AR91,AR111,AR131,AR151,AR171,AR191,AR211,AR251,AR271)</f>
        <v>0</v>
      </c>
      <c r="AS305" s="337">
        <f>SUM(AS31,AS51,AS71,AS91,AS111,AS131,AS151,AS171,AS191,AS211,AS231,AS251,AS271)</f>
        <v>0</v>
      </c>
      <c r="AT305" s="308"/>
      <c r="AU305" s="1532"/>
      <c r="AV305" s="296">
        <f>SUM(AV31,AV51,AV71,AV91,AV111,AV131,AV151,AV171,AV191,AV211,AV251,AV271)</f>
        <v>6</v>
      </c>
      <c r="AW305" s="337">
        <f>SUM(AW31,AW51,AW71,AW91,AW111,AW131,AW151,AW171,AW191,AW211,AW231,AW251,AW271)</f>
        <v>150</v>
      </c>
      <c r="AX305" s="308"/>
      <c r="AY305" s="1532"/>
      <c r="AZ305" s="297">
        <f>SUM(AZ31,AZ51,AZ71,AZ91,AZ111,AZ131,AZ151,AZ171,AZ191,AZ211,AZ251,AZ271)</f>
        <v>5.5</v>
      </c>
      <c r="BA305" s="337">
        <f>SUM(BA31,BA51,BA71,BA91,BA111,BA131,BA151,BA171,BA191,BA211,BA231,BA251,BA271)</f>
        <v>147.5</v>
      </c>
      <c r="BB305" s="308"/>
      <c r="BC305" s="184"/>
      <c r="BD305" s="298">
        <f>SUM(BD31,BD51,BD71,BD91,BD111,BD131,BD151,BD171,BD191,BD211,BD251,BD271,BD291)</f>
        <v>26</v>
      </c>
      <c r="BE305" s="337">
        <f>SUM(BE31,BE51,BE71,BE91,BE111,BE131,BE151,BE171,BE191,BE211,BE231,BE251,BE271)</f>
        <v>650</v>
      </c>
      <c r="BG305" s="387"/>
      <c r="BH305" s="387"/>
      <c r="BI305" s="387"/>
      <c r="BJ305" s="387"/>
      <c r="BK305" s="387"/>
      <c r="BL305" s="387"/>
      <c r="BM305" s="387"/>
      <c r="BN305" s="387"/>
      <c r="BO305" s="387"/>
      <c r="BP305" s="387"/>
      <c r="BQ305" s="1479"/>
      <c r="DT305" s="218"/>
      <c r="EM305" s="218"/>
      <c r="EN305" s="218"/>
      <c r="EO305" s="218"/>
      <c r="EP305" s="218"/>
      <c r="EQ305" s="218"/>
      <c r="ER305" s="218"/>
      <c r="ES305" s="218"/>
      <c r="ET305" s="218"/>
      <c r="EU305" s="218"/>
      <c r="EV305" s="218"/>
      <c r="EW305" s="218"/>
      <c r="EX305" s="218"/>
      <c r="EY305" s="218"/>
      <c r="EZ305" s="1347"/>
      <c r="GR305" s="218"/>
      <c r="GS305" s="218"/>
      <c r="GT305" s="218"/>
      <c r="GU305" s="218"/>
      <c r="GV305" s="218"/>
      <c r="GW305" s="218"/>
      <c r="GX305" s="218"/>
      <c r="GY305" s="218"/>
      <c r="GZ305" s="1371"/>
      <c r="IR305" s="218"/>
      <c r="IS305" s="218"/>
      <c r="IT305" s="218"/>
      <c r="IU305" s="218"/>
      <c r="IV305" s="218"/>
      <c r="IW305" s="218"/>
      <c r="IX305" s="218"/>
      <c r="IY305" s="218"/>
      <c r="IZ305" s="1360"/>
      <c r="KR305" s="218"/>
      <c r="KS305" s="218"/>
      <c r="KT305" s="218"/>
      <c r="KU305" s="218"/>
      <c r="KV305" s="218"/>
      <c r="KW305" s="218"/>
      <c r="KX305" s="218"/>
      <c r="KY305" s="218"/>
      <c r="KZ305" s="1360"/>
    </row>
    <row r="306" spans="1:355" s="317" customFormat="1" ht="11.25" hidden="1" customHeight="1" outlineLevel="1" x14ac:dyDescent="0.25">
      <c r="A306" s="941"/>
      <c r="B306" s="1854" t="str">
        <f>$B$33</f>
        <v>Expert Light</v>
      </c>
      <c r="C306" s="1855"/>
      <c r="D306" s="393">
        <f>SUM(L306,P306,T306,X306,AB306,AF306,AJ306,AN306,AR306,AV306,AZ306,BD306)</f>
        <v>170.8</v>
      </c>
      <c r="E306" s="222">
        <f>SUM(M306,Q306,U306,Y306,AC306,AG306,AK306,AN306,AS306,AW306,BA306,BE306)</f>
        <v>4635</v>
      </c>
      <c r="F306" s="137"/>
      <c r="G306" s="1854"/>
      <c r="H306" s="1855"/>
      <c r="I306" s="393"/>
      <c r="J306" s="222"/>
      <c r="K306" s="137"/>
      <c r="L306" s="236">
        <f>SUM(L33,L53,L73,L93,L113,L133,L153,L173,L193,L213)</f>
        <v>0</v>
      </c>
      <c r="M306" s="338">
        <f>SUM(M33,M53,M73,M93,M113,M133,M153,M173,M193,M213)</f>
        <v>0</v>
      </c>
      <c r="N306" s="307"/>
      <c r="O306" s="1532"/>
      <c r="P306" s="234">
        <f>SUM(P33,P53,P73,P93,P113,P133,P153,P173,P193,P213,P233,P253,P273)</f>
        <v>19.100000000000001</v>
      </c>
      <c r="Q306" s="338">
        <f>SUM(Q33,Q53,Q73,Q93,Q113,Q133,Q153,Q173,Q193,Q213,Q233,Q253,Q273)</f>
        <v>487</v>
      </c>
      <c r="R306" s="307"/>
      <c r="S306" s="1532"/>
      <c r="T306" s="232">
        <f>SUM(T33,T53,T73,T93,T113,T133,T153,T173,T193,T213,T253,T273)</f>
        <v>40.4</v>
      </c>
      <c r="U306" s="338">
        <f>SUM(U33,U53,U73,U93,U113,U133,U153,U173,U193,U213,U233,U253,U273)</f>
        <v>1080.5</v>
      </c>
      <c r="V306" s="307"/>
      <c r="W306" s="1532"/>
      <c r="X306" s="139">
        <f>SUM(X33,X53,X73,X93,X113,X133,X153,X173,X193,X213,X253,X273)</f>
        <v>44.6</v>
      </c>
      <c r="Y306" s="338">
        <f>SUM(Y33,Y53,Y73,Y93,Y113,Y133,Y153,Y173,Y193,Y213,Y233,Y253,Y273)</f>
        <v>1161.5</v>
      </c>
      <c r="Z306" s="307"/>
      <c r="AA306" s="1532"/>
      <c r="AB306" s="253">
        <f>SUM(AB33,AB53,AB73,AB93,AB113,AB133,AB153,AB173,AB193,AB213,AB253,AB273)</f>
        <v>47.800000000000004</v>
      </c>
      <c r="AC306" s="338">
        <f>SUM(AC33,AC53,AC73,AC93,AC113,AC133,AC153,AC173,AC193,AC213,AC233,AC253,AC273)</f>
        <v>1339</v>
      </c>
      <c r="AD306" s="307"/>
      <c r="AE306" s="1532"/>
      <c r="AF306" s="144">
        <f>SUM(AF33,AF53,AF73,AF93,AF113,AF133,AF153,AF173,AF193,AF213,AF253,AF273)</f>
        <v>8.3999999999999986</v>
      </c>
      <c r="AG306" s="338">
        <f>SUM(AG33,AG53,AG73,AG93,AG113,AG133,AG153,AG173,AG193,AG213,AG233,AG253,AG273)</f>
        <v>272</v>
      </c>
      <c r="AH306" s="307"/>
      <c r="AI306" s="1532"/>
      <c r="AJ306" s="144">
        <f>SUM(AJ33,AJ53,AJ73,AJ93,AJ113,AJ133,AJ153,AJ173,AJ193,AJ213,AJ253,AJ273)</f>
        <v>10</v>
      </c>
      <c r="AK306" s="338">
        <f>SUM(AK33,AK53,AK73,AK93,AK113,AK133,AK153,AK173,AK193,AK213,AK233,AK253,AK273)</f>
        <v>280</v>
      </c>
      <c r="AL306" s="307"/>
      <c r="AM306" s="1532"/>
      <c r="AN306" s="228">
        <f>SUM(AN33,AN53,AN73,AN93,AN113,AN133,AN153,AN173,AN193,AN213,AN253,AN273)</f>
        <v>0</v>
      </c>
      <c r="AO306" s="338">
        <f>SUM(AO33,AO53,AO73,AO93,AO113,AO133,AO153,AO173,AO193,AO213,AO233,AO253,AO273)</f>
        <v>0</v>
      </c>
      <c r="AP306" s="307"/>
      <c r="AQ306" s="1532"/>
      <c r="AR306" s="230">
        <f>SUM(AR33,AR53,AR73,AR93,AR113,AR133,AR153,AR173,AR193,AR213,AR253,AR273)</f>
        <v>0</v>
      </c>
      <c r="AS306" s="338">
        <f>SUM(AS33,AS53,AS73,AS93,AS113,AS133,AS153,AS173,AS193,AS213,AS233,AS253,AS273)</f>
        <v>0</v>
      </c>
      <c r="AT306" s="307"/>
      <c r="AU306" s="1532"/>
      <c r="AV306" s="228">
        <f>SUM(AV33,AV53,AV73,AV93,AV113,AV133,AV153,AV173,AV193,AV213,AV253,AV273)</f>
        <v>0</v>
      </c>
      <c r="AW306" s="338">
        <f>SUM(AW33,AW53,AW73,AW93,AW113,AW133,AW153,AW173,AW193,AW213,AW233,AW253,AW273)</f>
        <v>0</v>
      </c>
      <c r="AX306" s="307"/>
      <c r="AY306" s="1532"/>
      <c r="AZ306" s="141">
        <f>SUM(AZ33,AZ53,AZ73,AZ93,AZ113,AZ133,AZ153,AZ173,AZ193,AZ213,AZ253,AZ273)</f>
        <v>0.5</v>
      </c>
      <c r="BA306" s="338">
        <f>SUM(BA33,BA53,BA73,BA93,BA113,BA133,BA153,BA173,BA193,BA213,BA233,BA253,BA273)</f>
        <v>15</v>
      </c>
      <c r="BB306" s="307"/>
      <c r="BC306" s="184"/>
      <c r="BD306" s="226">
        <f>SUM(BD33,BD53,BD73,BD93,BD113,BD133,BD153,BD173,BD193,BD213,BD253,BD273)</f>
        <v>0</v>
      </c>
      <c r="BE306" s="338">
        <f>SUM(BE33,BE53,BE73,BE93,BE113,BE133,BE153,BE173,BE193,BE213,BE233,BE253,BE273)</f>
        <v>0</v>
      </c>
      <c r="BG306" s="388"/>
      <c r="BH306" s="388"/>
      <c r="BI306" s="388"/>
      <c r="BJ306" s="388"/>
      <c r="BK306" s="388"/>
      <c r="BL306" s="388"/>
      <c r="BM306" s="388"/>
      <c r="BN306" s="387"/>
      <c r="BO306" s="387"/>
      <c r="BP306" s="387"/>
      <c r="BQ306" s="1479"/>
      <c r="DT306" s="218"/>
      <c r="EM306" s="218"/>
      <c r="EN306" s="218"/>
      <c r="EO306" s="218"/>
      <c r="EP306" s="218"/>
      <c r="EQ306" s="218"/>
      <c r="ER306" s="218"/>
      <c r="ES306" s="218"/>
      <c r="ET306" s="218"/>
      <c r="EU306" s="218"/>
      <c r="EV306" s="218"/>
      <c r="EW306" s="218"/>
      <c r="EX306" s="218"/>
      <c r="EY306" s="218"/>
      <c r="EZ306" s="1347"/>
      <c r="GR306" s="218"/>
      <c r="GS306" s="218"/>
      <c r="GT306" s="218"/>
      <c r="GU306" s="218"/>
      <c r="GV306" s="218"/>
      <c r="GW306" s="218"/>
      <c r="GX306" s="218"/>
      <c r="GY306" s="218"/>
      <c r="GZ306" s="1371"/>
      <c r="IR306" s="218"/>
      <c r="IS306" s="218"/>
      <c r="IT306" s="218"/>
      <c r="IU306" s="218"/>
      <c r="IV306" s="218"/>
      <c r="IW306" s="218"/>
      <c r="IX306" s="218"/>
      <c r="IY306" s="218"/>
      <c r="IZ306" s="1360"/>
      <c r="KR306" s="218"/>
      <c r="KS306" s="218"/>
      <c r="KT306" s="218"/>
      <c r="KU306" s="218"/>
      <c r="KV306" s="218"/>
      <c r="KW306" s="218"/>
      <c r="KX306" s="218"/>
      <c r="KY306" s="218"/>
      <c r="KZ306" s="1360"/>
    </row>
    <row r="307" spans="1:355" s="317" customFormat="1" ht="11.25" hidden="1" customHeight="1" outlineLevel="1" thickBot="1" x14ac:dyDescent="0.3">
      <c r="A307" s="941"/>
      <c r="B307" s="1856" t="str">
        <f>$B$34</f>
        <v>Expert Medium</v>
      </c>
      <c r="C307" s="1857"/>
      <c r="D307" s="138">
        <f>SUM(L307,P307,T307,X307,AB307,AF307,AJ307,AN307,AR307,AV307,AZ307,BD307)</f>
        <v>191.19999999999996</v>
      </c>
      <c r="E307" s="223">
        <f>SUM(M307,Q307,U307,Y307,AC307,AG307,AK307,AN307,AS307,AW307,BA307,BE307)</f>
        <v>5204</v>
      </c>
      <c r="F307" s="224"/>
      <c r="G307" s="1856"/>
      <c r="H307" s="1857"/>
      <c r="I307" s="138"/>
      <c r="J307" s="223"/>
      <c r="K307" s="137"/>
      <c r="L307" s="237">
        <f>SUM(L34,L54,L74,L94,L114,L134,L154,L174,L194,L214)</f>
        <v>0</v>
      </c>
      <c r="M307" s="337">
        <f>SUM(M34,M54,M74,M94,M114,M134,M154,M174,M194,M214)</f>
        <v>0</v>
      </c>
      <c r="N307" s="308"/>
      <c r="O307" s="1532"/>
      <c r="P307" s="235">
        <f>SUM(P34,P54,P74,P94,P114,P134,P154,P174,P194,P214,P254,P274)</f>
        <v>18.100000000000001</v>
      </c>
      <c r="Q307" s="337">
        <f>SUM(Q34,Q54,Q74,Q94,Q114,Q134,Q154,Q174,Q194,Q214,Q234,Q254,Q274)</f>
        <v>487</v>
      </c>
      <c r="R307" s="308"/>
      <c r="S307" s="1532"/>
      <c r="T307" s="233">
        <f>SUM(T34,T54,T74,T94,T114,T134,T154,T174,T194,T214,T254,T274)</f>
        <v>46.099999999999994</v>
      </c>
      <c r="U307" s="337">
        <f>SUM(U34,U54,U74,U94,U114,U134,U154,U174,U194,U214,U234,U254,U274)</f>
        <v>1222.5</v>
      </c>
      <c r="V307" s="306"/>
      <c r="W307" s="1532"/>
      <c r="X307" s="140">
        <f>SUM(X34,X54,X74,X94,X114,X134,X154,X174,X194,X214,X254,X274)</f>
        <v>50.199999999999996</v>
      </c>
      <c r="Y307" s="337">
        <f>SUM(Y34,Y54,Y74,Y94,Y114,Y134,Y154,Y174,Y194,Y214,Y234,Y254,Y274)</f>
        <v>1296.5</v>
      </c>
      <c r="Z307" s="306"/>
      <c r="AA307" s="1532"/>
      <c r="AB307" s="145">
        <f>SUM(AB34,AB54,AB74,AB94,AB114,AB134,AB154,AB174,AB194,AB214,AB254,AB274)</f>
        <v>53.599999999999994</v>
      </c>
      <c r="AC307" s="337">
        <f>SUM(AC34,AC54,AC74,AC94,AC114,AC134,AC154,AC174,AC194,AC214,AC234,AC254,AC274)</f>
        <v>1502</v>
      </c>
      <c r="AD307" s="308"/>
      <c r="AE307" s="1532"/>
      <c r="AF307" s="143">
        <f>SUM(AF34,AF54,AF74,AF94,AF114,AF134,AF154,AF174,AF194,AF214,AF254,AF274)</f>
        <v>8.6999999999999993</v>
      </c>
      <c r="AG307" s="337">
        <f>SUM(AG34,AG54,AG74,AG94,AG114,AG134,AG154,AG174,AG194,AG214,AG234,AG254,AG274)</f>
        <v>281</v>
      </c>
      <c r="AH307" s="308"/>
      <c r="AI307" s="1532"/>
      <c r="AJ307" s="143">
        <f>SUM(AJ34,AJ54,AJ74,AJ94,AJ114,AJ134,AJ154,AJ174,AJ194,AJ214,AJ254,AJ274)</f>
        <v>14</v>
      </c>
      <c r="AK307" s="337">
        <f>SUM(AK34,AK54,AK74,AK94,AK114,AK134,AK154,AK174,AK194,AK214,AK234,AK254,AK274)</f>
        <v>400</v>
      </c>
      <c r="AL307" s="308"/>
      <c r="AM307" s="1532"/>
      <c r="AN307" s="229">
        <f>SUM(AN34,AN54,AN74,AN94,AN114,AN134,AN154,AN174,AN194,AN214,AN254,AN274)</f>
        <v>0</v>
      </c>
      <c r="AO307" s="337">
        <f>SUM(AO34,AO54,AO74,AO94,AO114,AO134,AO154,AO174,AO194,AO214,AO234,AO254,AO274)</f>
        <v>0</v>
      </c>
      <c r="AP307" s="308"/>
      <c r="AQ307" s="1532"/>
      <c r="AR307" s="231">
        <f>SUM(AR34,AR54,AR74,AR94,AR114,AR134,AR154,AR174,AR194,AR214,AR254,AR274)</f>
        <v>0</v>
      </c>
      <c r="AS307" s="337">
        <f>SUM(AS34,AS54,AS74,AS94,AS114,AS134,AS154,AS174,AS194,AS214,AS234,AS254,AS274)</f>
        <v>0</v>
      </c>
      <c r="AT307" s="308"/>
      <c r="AU307" s="1532"/>
      <c r="AV307" s="229">
        <f>SUM(AV34,AV54,AV74,AV94,AV114,AV134,AV154,AV174,AV194,AV214,AV254,AV274)</f>
        <v>0</v>
      </c>
      <c r="AW307" s="337">
        <f>SUM(AW34,AW54,AW74,AW94,AW114,AW134,AW154,AW174,AW194,AW214,AW234,AW254,AW274)</f>
        <v>0</v>
      </c>
      <c r="AX307" s="308"/>
      <c r="AY307" s="1532"/>
      <c r="AZ307" s="142">
        <f>SUM(AZ34,AZ54,AZ74,AZ94,AZ114,AZ134,AZ154,AZ174,AZ194,AZ214,AZ254,AZ274)</f>
        <v>0.5</v>
      </c>
      <c r="BA307" s="337">
        <f>SUM(BA34,BA54,BA74,BA94,BA114,BA134,BA154,BA174,BA194,BA214,BA234,BA254,BA274)</f>
        <v>15</v>
      </c>
      <c r="BB307" s="308"/>
      <c r="BC307" s="184"/>
      <c r="BD307" s="227">
        <f>SUM(BD34,BD54,BD74,BD94,BD114,BD134,BD154,BD174,BD194,BD214,BD254,BD274)</f>
        <v>0</v>
      </c>
      <c r="BE307" s="337">
        <f>SUM(BE34,BE54,BE74,BE94,BE114,BE134,BE154,BE174,BE194,BE214,BE234,BE254,BE274)</f>
        <v>0</v>
      </c>
      <c r="BG307" s="388"/>
      <c r="BH307" s="388"/>
      <c r="BI307" s="388"/>
      <c r="BJ307" s="388"/>
      <c r="BK307" s="388"/>
      <c r="BL307" s="388"/>
      <c r="BM307" s="388"/>
      <c r="BN307" s="387"/>
      <c r="BO307" s="387"/>
      <c r="BP307" s="387"/>
      <c r="BQ307" s="1479"/>
      <c r="DT307" s="218"/>
      <c r="EM307" s="218"/>
      <c r="EN307" s="218"/>
      <c r="EO307" s="218"/>
      <c r="EP307" s="218"/>
      <c r="EQ307" s="218"/>
      <c r="ER307" s="218"/>
      <c r="ES307" s="218"/>
      <c r="ET307" s="218"/>
      <c r="EU307" s="218"/>
      <c r="EV307" s="218"/>
      <c r="EW307" s="218"/>
      <c r="EX307" s="218"/>
      <c r="EY307" s="218"/>
      <c r="EZ307" s="1347"/>
      <c r="GR307" s="218"/>
      <c r="GS307" s="218"/>
      <c r="GT307" s="218"/>
      <c r="GU307" s="218"/>
      <c r="GV307" s="218"/>
      <c r="GW307" s="218"/>
      <c r="GX307" s="218"/>
      <c r="GY307" s="218"/>
      <c r="GZ307" s="1371"/>
      <c r="IR307" s="218"/>
      <c r="IS307" s="218"/>
      <c r="IT307" s="218"/>
      <c r="IU307" s="218"/>
      <c r="IV307" s="218"/>
      <c r="IW307" s="218"/>
      <c r="IX307" s="218"/>
      <c r="IY307" s="218"/>
      <c r="IZ307" s="1360"/>
      <c r="KR307" s="218"/>
      <c r="KS307" s="218"/>
      <c r="KT307" s="218"/>
      <c r="KU307" s="218"/>
      <c r="KV307" s="218"/>
      <c r="KW307" s="218"/>
      <c r="KX307" s="218"/>
      <c r="KY307" s="218"/>
      <c r="KZ307" s="1360"/>
    </row>
    <row r="308" spans="1:355" s="317" customFormat="1" ht="11.25" hidden="1" customHeight="1" outlineLevel="1" thickTop="1" thickBot="1" x14ac:dyDescent="0.3">
      <c r="A308" s="383"/>
      <c r="B308" s="1858" t="s">
        <v>1668</v>
      </c>
      <c r="C308" s="1859"/>
      <c r="D308" s="1860"/>
      <c r="E308" s="1009">
        <f>SUM(M308,Q308,U308,Y308,AC308,AG308,AK308,AO308,AS308,AW308,BA308)</f>
        <v>107.15357793151639</v>
      </c>
      <c r="F308" s="137"/>
      <c r="G308" s="1858"/>
      <c r="H308" s="1859"/>
      <c r="I308" s="1861"/>
      <c r="J308" s="1862"/>
      <c r="K308" s="137"/>
      <c r="L308" s="1007">
        <f>$DS320</f>
        <v>0.12</v>
      </c>
      <c r="M308" s="1008">
        <f>(M305*$DS320)</f>
        <v>15</v>
      </c>
      <c r="N308" s="309"/>
      <c r="O308" s="1532"/>
      <c r="P308" s="1007">
        <f>$DS321</f>
        <v>1.3725231175693528E-2</v>
      </c>
      <c r="Q308" s="1008">
        <f>(Q305*$DS321)</f>
        <v>5.3802906208718628</v>
      </c>
      <c r="R308" s="309"/>
      <c r="S308" s="1532"/>
      <c r="T308" s="1007">
        <f>$DS322</f>
        <v>1.0568031704095112E-2</v>
      </c>
      <c r="U308" s="1008">
        <f>(U305*$DS322)</f>
        <v>11.698811096433289</v>
      </c>
      <c r="V308" s="254"/>
      <c r="W308" s="1532"/>
      <c r="X308" s="1007">
        <f>$DS323</f>
        <v>1.0039630118890357E-2</v>
      </c>
      <c r="Y308" s="1008">
        <f>(Y305*$DS323)</f>
        <v>10.903038309114928</v>
      </c>
      <c r="Z308" s="254"/>
      <c r="AA308" s="1532"/>
      <c r="AB308" s="1007">
        <f>$DS324</f>
        <v>1.0039630118890357E-2</v>
      </c>
      <c r="AC308" s="1008">
        <f>(AC305*$DS324)</f>
        <v>14.020343461030382</v>
      </c>
      <c r="AD308" s="309"/>
      <c r="AE308" s="1532"/>
      <c r="AF308" s="1007">
        <f>$DS325</f>
        <v>1.9815059445178335E-2</v>
      </c>
      <c r="AG308" s="1008">
        <f>(AG305*$DS325)</f>
        <v>4.1611624834874501</v>
      </c>
      <c r="AH308" s="309"/>
      <c r="AI308" s="1532"/>
      <c r="AJ308" s="1007">
        <f>$DS326</f>
        <v>8.2396449704142019E-2</v>
      </c>
      <c r="AK308" s="1008">
        <f>(AK305*$DS326)</f>
        <v>30.280695266272193</v>
      </c>
      <c r="AL308" s="309"/>
      <c r="AM308" s="1532"/>
      <c r="AN308" s="1007">
        <f>$DS327</f>
        <v>1.4531043593130779E-2</v>
      </c>
      <c r="AO308" s="1008">
        <f>(AO305*$DS327)</f>
        <v>6.2483487450462354</v>
      </c>
      <c r="AP308" s="309"/>
      <c r="AQ308" s="1532"/>
      <c r="AR308" s="1007">
        <f>$DS328</f>
        <v>1.0570824524312896E-5</v>
      </c>
      <c r="AS308" s="1008">
        <f>(AS305*$DS328)</f>
        <v>0</v>
      </c>
      <c r="AT308" s="310"/>
      <c r="AU308" s="1532"/>
      <c r="AV308" s="1007">
        <f>$DS329</f>
        <v>4.2283298097251586E-2</v>
      </c>
      <c r="AW308" s="1008">
        <f>(AW305*$DS329)</f>
        <v>6.3424947145877377</v>
      </c>
      <c r="AX308" s="310"/>
      <c r="AY308" s="1532"/>
      <c r="AZ308" s="1007">
        <f>$DS332</f>
        <v>2.1141649048625793E-2</v>
      </c>
      <c r="BA308" s="1008">
        <f>(BA305*$DS332)</f>
        <v>3.1183932346723044</v>
      </c>
      <c r="BB308" s="309"/>
      <c r="BC308" s="184"/>
      <c r="BD308" s="238"/>
      <c r="BE308" s="339"/>
      <c r="BG308" s="389"/>
      <c r="BH308" s="389"/>
      <c r="BI308" s="389"/>
      <c r="BJ308" s="389"/>
      <c r="BK308" s="389"/>
      <c r="BL308" s="389"/>
      <c r="BM308" s="389"/>
      <c r="BN308" s="390"/>
      <c r="BO308" s="390"/>
      <c r="BP308" s="390"/>
      <c r="BQ308" s="1479"/>
      <c r="CK308" s="1500"/>
      <c r="CL308" s="1500"/>
      <c r="CM308" s="1500"/>
      <c r="CN308" s="1500"/>
      <c r="CO308" s="1500"/>
      <c r="CP308" s="1500"/>
      <c r="CQ308" s="1500"/>
      <c r="DT308" s="218"/>
      <c r="EM308" s="218"/>
      <c r="EN308" s="218"/>
      <c r="EO308" s="218"/>
      <c r="EP308" s="218"/>
      <c r="EQ308" s="218"/>
      <c r="ER308" s="218"/>
      <c r="ES308" s="218"/>
      <c r="ET308" s="218"/>
      <c r="EU308" s="218"/>
      <c r="EV308" s="218"/>
      <c r="EW308" s="218"/>
      <c r="EX308" s="218"/>
      <c r="EY308" s="218"/>
      <c r="EZ308" s="1347"/>
      <c r="GR308" s="218"/>
      <c r="GS308" s="218"/>
      <c r="GT308" s="218"/>
      <c r="GU308" s="218"/>
      <c r="GV308" s="218"/>
      <c r="GW308" s="218"/>
      <c r="GX308" s="218"/>
      <c r="GY308" s="218"/>
      <c r="GZ308" s="1371"/>
      <c r="IR308" s="218"/>
      <c r="IS308" s="218"/>
      <c r="IT308" s="218"/>
      <c r="IU308" s="218"/>
      <c r="IV308" s="218"/>
      <c r="IW308" s="218"/>
      <c r="IX308" s="218"/>
      <c r="IY308" s="218"/>
      <c r="IZ308" s="1360"/>
      <c r="KR308" s="218"/>
      <c r="KS308" s="218"/>
      <c r="KT308" s="218"/>
      <c r="KU308" s="218"/>
      <c r="KV308" s="218"/>
      <c r="KW308" s="218"/>
      <c r="KX308" s="218"/>
      <c r="KY308" s="218"/>
      <c r="KZ308" s="1360"/>
    </row>
    <row r="309" spans="1:355" s="317" customFormat="1" ht="12" customHeight="1" collapsed="1" thickBot="1" x14ac:dyDescent="0.3">
      <c r="A309" s="941"/>
      <c r="B309" s="941" t="s">
        <v>1430</v>
      </c>
      <c r="F309" s="137"/>
      <c r="M309" s="334"/>
      <c r="N309" s="218"/>
      <c r="O309" s="1532"/>
      <c r="Q309" s="334"/>
      <c r="R309" s="218"/>
      <c r="S309" s="1532"/>
      <c r="U309" s="334"/>
      <c r="V309" s="218"/>
      <c r="W309" s="1532"/>
      <c r="Y309" s="334"/>
      <c r="Z309" s="218"/>
      <c r="AA309" s="1532"/>
      <c r="AC309" s="334"/>
      <c r="AD309" s="218"/>
      <c r="AE309" s="1532"/>
      <c r="AG309" s="334"/>
      <c r="AH309" s="218"/>
      <c r="AI309" s="1532"/>
      <c r="AK309" s="334"/>
      <c r="AL309" s="218"/>
      <c r="AM309" s="1532"/>
      <c r="AO309" s="334"/>
      <c r="AP309" s="218"/>
      <c r="AQ309" s="1532"/>
      <c r="AS309" s="334"/>
      <c r="AT309" s="218"/>
      <c r="AU309" s="1532"/>
      <c r="AW309" s="334"/>
      <c r="AX309" s="218"/>
      <c r="AY309" s="1532"/>
      <c r="BA309" s="334"/>
      <c r="BC309" s="184"/>
      <c r="BE309" s="334"/>
      <c r="BQ309" s="1479"/>
      <c r="BR309" s="939"/>
      <c r="CI309" s="135"/>
      <c r="CJ309" s="135"/>
      <c r="CU309" s="166"/>
      <c r="DT309" s="218"/>
      <c r="EM309" s="218"/>
      <c r="EN309" s="218"/>
      <c r="EO309" s="218"/>
      <c r="EP309" s="218"/>
      <c r="EQ309" s="218"/>
      <c r="ER309" s="218"/>
      <c r="ES309" s="218"/>
      <c r="ET309" s="218"/>
      <c r="EU309" s="218"/>
      <c r="EV309" s="218"/>
      <c r="EW309" s="218"/>
      <c r="EX309" s="218"/>
      <c r="EY309" s="218"/>
      <c r="EZ309" s="1347"/>
      <c r="GR309" s="218"/>
      <c r="GS309" s="218"/>
      <c r="GT309" s="218"/>
      <c r="GU309" s="218"/>
      <c r="GV309" s="218"/>
      <c r="GW309" s="218"/>
      <c r="GX309" s="218"/>
      <c r="GY309" s="218"/>
      <c r="GZ309" s="1371"/>
      <c r="IR309" s="218"/>
      <c r="IS309" s="218"/>
      <c r="IT309" s="218"/>
      <c r="IU309" s="218"/>
      <c r="IV309" s="218"/>
      <c r="IW309" s="218"/>
      <c r="IX309" s="218"/>
      <c r="IY309" s="218"/>
      <c r="IZ309" s="1360"/>
      <c r="KR309" s="218"/>
      <c r="KS309" s="218"/>
      <c r="KT309" s="218"/>
      <c r="KU309" s="218"/>
      <c r="KV309" s="218"/>
      <c r="KW309" s="218"/>
      <c r="KX309" s="218"/>
      <c r="KY309" s="218"/>
      <c r="KZ309" s="1360"/>
    </row>
    <row r="310" spans="1:355" s="317" customFormat="1" ht="11.25" customHeight="1" outlineLevel="1" thickTop="1" thickBot="1" x14ac:dyDescent="0.35">
      <c r="A310" s="941"/>
      <c r="B310" s="1825" t="s">
        <v>1676</v>
      </c>
      <c r="C310" s="1826"/>
      <c r="D310" s="1835">
        <v>44226</v>
      </c>
      <c r="E310" s="1836"/>
      <c r="F310" s="1561"/>
      <c r="G310" s="1825" t="s">
        <v>1677</v>
      </c>
      <c r="H310" s="1826"/>
      <c r="I310" s="2085">
        <v>44289</v>
      </c>
      <c r="J310" s="2086"/>
      <c r="L310" s="1847" t="s">
        <v>1824</v>
      </c>
      <c r="M310" s="1848"/>
      <c r="N310" s="1524" t="s">
        <v>928</v>
      </c>
      <c r="O310" s="1532"/>
      <c r="P310" s="1610" t="s">
        <v>1825</v>
      </c>
      <c r="Q310" s="1610" t="s">
        <v>2516</v>
      </c>
      <c r="R310" s="1609"/>
      <c r="S310" s="1602"/>
      <c r="U310" s="334"/>
      <c r="V310" s="218"/>
      <c r="W310" s="1532"/>
      <c r="X310" s="939" t="s">
        <v>2518</v>
      </c>
      <c r="Y310" s="334"/>
      <c r="Z310" s="218"/>
      <c r="AA310" s="1532"/>
      <c r="AC310" s="334"/>
      <c r="AD310" s="218"/>
      <c r="AE310" s="1532"/>
      <c r="AG310" s="334"/>
      <c r="AH310" s="218"/>
      <c r="AI310" s="1532"/>
      <c r="AK310" s="334"/>
      <c r="AL310" s="218"/>
      <c r="AM310" s="1532"/>
      <c r="AO310" s="334"/>
      <c r="AP310" s="218"/>
      <c r="AQ310" s="1532"/>
      <c r="AS310" s="334"/>
      <c r="AT310" s="218"/>
      <c r="AU310" s="1532"/>
      <c r="AW310" s="334"/>
      <c r="AX310" s="218"/>
      <c r="AY310" s="1532"/>
      <c r="BA310" s="334"/>
      <c r="BC310" s="184"/>
      <c r="BE310" s="334"/>
      <c r="BG310" s="2035"/>
      <c r="BH310" s="2036"/>
      <c r="BI310" s="1562"/>
      <c r="BJ310" s="1562"/>
      <c r="BK310" s="1562"/>
      <c r="BL310" s="1562"/>
      <c r="BM310" s="1562"/>
      <c r="BN310" s="1562"/>
      <c r="BQ310" s="1479"/>
      <c r="BR310" s="1289" t="s">
        <v>1880</v>
      </c>
      <c r="BS310" s="1290"/>
      <c r="BT310" s="1291"/>
      <c r="BU310" s="2037" t="s">
        <v>1391</v>
      </c>
      <c r="BV310" s="2038"/>
      <c r="BW310" s="871">
        <v>1</v>
      </c>
      <c r="BX310" s="871">
        <v>1</v>
      </c>
      <c r="BY310" s="871">
        <v>1</v>
      </c>
      <c r="BZ310" s="871">
        <v>1</v>
      </c>
      <c r="CA310" s="871">
        <v>1</v>
      </c>
      <c r="CB310" s="871">
        <v>1</v>
      </c>
      <c r="CC310" s="871">
        <v>1</v>
      </c>
      <c r="CD310" s="871">
        <v>1</v>
      </c>
      <c r="CE310" s="871">
        <v>1</v>
      </c>
      <c r="CF310" s="871">
        <v>1</v>
      </c>
      <c r="CG310" s="871">
        <v>1</v>
      </c>
      <c r="CH310" s="871">
        <v>1</v>
      </c>
      <c r="CI310" s="871">
        <v>1</v>
      </c>
      <c r="CJ310" s="871">
        <v>1</v>
      </c>
      <c r="CK310" s="871">
        <v>1</v>
      </c>
      <c r="CL310" s="871">
        <v>1</v>
      </c>
      <c r="CM310" s="871">
        <v>1</v>
      </c>
      <c r="CN310" s="871">
        <v>1</v>
      </c>
      <c r="CO310" s="871">
        <v>2</v>
      </c>
      <c r="CP310" s="871">
        <v>1</v>
      </c>
      <c r="CQ310" s="871">
        <v>1</v>
      </c>
      <c r="CR310" s="871">
        <v>1</v>
      </c>
      <c r="CS310" s="871">
        <v>1</v>
      </c>
      <c r="CT310" s="871">
        <v>1</v>
      </c>
      <c r="CU310" s="871">
        <v>1</v>
      </c>
      <c r="CV310" s="871">
        <v>1</v>
      </c>
      <c r="CW310" s="871">
        <v>1</v>
      </c>
      <c r="CX310" s="871">
        <v>1</v>
      </c>
      <c r="CY310" s="871">
        <v>1</v>
      </c>
      <c r="CZ310" s="871">
        <v>1</v>
      </c>
      <c r="DA310" s="871">
        <v>1</v>
      </c>
      <c r="DB310" s="871">
        <v>1</v>
      </c>
      <c r="DC310" s="871">
        <v>1</v>
      </c>
      <c r="DD310" s="871">
        <v>1</v>
      </c>
      <c r="DE310" s="871">
        <v>1</v>
      </c>
      <c r="DF310" s="871">
        <v>1</v>
      </c>
      <c r="DG310" s="871">
        <v>1</v>
      </c>
      <c r="DH310" s="871">
        <v>1</v>
      </c>
      <c r="DI310" s="871">
        <v>1</v>
      </c>
      <c r="DJ310" s="871">
        <v>1</v>
      </c>
      <c r="DK310" s="871">
        <v>1</v>
      </c>
      <c r="DL310" s="871">
        <v>1</v>
      </c>
      <c r="DM310" s="871">
        <v>1</v>
      </c>
      <c r="DN310" s="1096" t="s">
        <v>1881</v>
      </c>
      <c r="DT310" s="218"/>
      <c r="EM310" s="218"/>
      <c r="EN310" s="218"/>
      <c r="EO310" s="218"/>
      <c r="EP310" s="218"/>
      <c r="EQ310" s="218"/>
      <c r="ER310" s="218"/>
      <c r="ES310" s="218"/>
      <c r="ET310" s="218"/>
      <c r="EU310" s="218"/>
      <c r="EV310" s="218"/>
      <c r="EW310" s="218"/>
      <c r="EX310" s="218"/>
      <c r="EY310" s="218"/>
      <c r="EZ310" s="1347"/>
      <c r="GR310" s="218"/>
      <c r="GS310" s="218"/>
      <c r="GT310" s="218"/>
      <c r="GU310" s="218"/>
      <c r="GV310" s="218"/>
      <c r="GW310" s="218"/>
      <c r="GX310" s="218"/>
      <c r="GY310" s="218"/>
      <c r="GZ310" s="1371"/>
      <c r="IR310" s="218"/>
      <c r="IS310" s="218"/>
      <c r="IT310" s="218"/>
      <c r="IU310" s="218"/>
      <c r="IV310" s="218"/>
      <c r="IW310" s="218"/>
      <c r="IX310" s="218"/>
      <c r="IY310" s="218"/>
      <c r="IZ310" s="1360"/>
      <c r="KR310" s="218"/>
      <c r="KS310" s="218"/>
      <c r="KT310" s="218"/>
      <c r="KU310" s="218"/>
      <c r="KV310" s="218"/>
      <c r="KW310" s="218"/>
      <c r="KX310" s="218"/>
      <c r="KY310" s="218"/>
      <c r="KZ310" s="1360"/>
    </row>
    <row r="311" spans="1:355" s="317" customFormat="1" ht="11.25" customHeight="1" outlineLevel="1" thickTop="1" thickBot="1" x14ac:dyDescent="0.25">
      <c r="A311" s="941"/>
      <c r="B311" s="1603" t="s">
        <v>987</v>
      </c>
      <c r="C311" s="1604">
        <f>Z291</f>
        <v>52</v>
      </c>
      <c r="D311" s="1603" t="s">
        <v>1678</v>
      </c>
      <c r="E311" s="1604">
        <f>AD291</f>
        <v>70</v>
      </c>
      <c r="F311" s="1561"/>
      <c r="G311" s="1603" t="s">
        <v>987</v>
      </c>
      <c r="H311" s="1604">
        <f>Z292</f>
        <v>61</v>
      </c>
      <c r="I311" s="1603" t="s">
        <v>1678</v>
      </c>
      <c r="J311" s="1604">
        <f>AD292</f>
        <v>69</v>
      </c>
      <c r="L311" s="1004" t="s">
        <v>1665</v>
      </c>
      <c r="M311" s="1168">
        <f>IF(Electricity!AL4&lt;&gt;0,Electricity!AL4,0)</f>
        <v>1.9633491999999999</v>
      </c>
      <c r="N311" s="1294">
        <f>SUM(E308/L313)</f>
        <v>0.87830801583210161</v>
      </c>
      <c r="O311" s="1532"/>
      <c r="P311" s="1295">
        <f>SUM(P313/L313)</f>
        <v>2.8416572158321016</v>
      </c>
      <c r="Q311" s="1295">
        <f>SUM(Q313/U292)</f>
        <v>2.8416572158321016</v>
      </c>
      <c r="R311" s="1296">
        <v>80</v>
      </c>
      <c r="S311" s="1532"/>
      <c r="U311" s="334"/>
      <c r="V311" s="218"/>
      <c r="W311" s="1532"/>
      <c r="Y311" s="334"/>
      <c r="Z311" s="218"/>
      <c r="AA311" s="1532"/>
      <c r="AC311" s="334"/>
      <c r="AD311" s="218"/>
      <c r="AE311" s="1532"/>
      <c r="AG311" s="334"/>
      <c r="AH311" s="218"/>
      <c r="AI311" s="1532"/>
      <c r="AK311" s="334"/>
      <c r="AL311" s="218"/>
      <c r="AM311" s="1532"/>
      <c r="AO311" s="334"/>
      <c r="AP311" s="218"/>
      <c r="AQ311" s="1532"/>
      <c r="AS311" s="334"/>
      <c r="AT311" s="218"/>
      <c r="AU311" s="1532"/>
      <c r="AW311" s="334"/>
      <c r="AX311" s="218"/>
      <c r="AY311" s="1532"/>
      <c r="BA311" s="334"/>
      <c r="BC311" s="184"/>
      <c r="BE311" s="334"/>
      <c r="BG311" s="1563"/>
      <c r="BH311" s="1564"/>
      <c r="BI311" s="1565"/>
      <c r="BJ311" s="1605"/>
      <c r="BK311" s="1606"/>
      <c r="BL311" s="1566"/>
      <c r="BM311" s="1566"/>
      <c r="BN311" s="1567"/>
      <c r="BQ311" s="1479"/>
      <c r="BR311" s="923" t="s">
        <v>670</v>
      </c>
      <c r="BS311" s="937">
        <v>2</v>
      </c>
      <c r="BT311" s="936" t="s">
        <v>926</v>
      </c>
      <c r="BU311" s="2039" t="s">
        <v>1390</v>
      </c>
      <c r="BV311" s="2040"/>
      <c r="BW311" s="1197">
        <v>1</v>
      </c>
      <c r="BX311" s="909">
        <v>1</v>
      </c>
      <c r="BY311" s="909">
        <v>1</v>
      </c>
      <c r="BZ311" s="909">
        <v>0.43640000000000001</v>
      </c>
      <c r="CA311" s="909">
        <v>0.32600000000000001</v>
      </c>
      <c r="CB311" s="909">
        <v>0.83009999999999995</v>
      </c>
      <c r="CC311" s="909">
        <v>0.60299999999999998</v>
      </c>
      <c r="CD311" s="909">
        <v>0.28838999999999998</v>
      </c>
      <c r="CE311" s="909">
        <v>0.7147</v>
      </c>
      <c r="CF311" s="909">
        <v>0.4</v>
      </c>
      <c r="CG311" s="909">
        <v>0.33329999999999999</v>
      </c>
      <c r="CH311" s="909">
        <v>0.4</v>
      </c>
      <c r="CI311" s="910">
        <v>0.46739999999999998</v>
      </c>
      <c r="CJ311" s="910">
        <v>0.33300000000000002</v>
      </c>
      <c r="CK311" s="1202">
        <f t="shared" ref="CK311:CQ311" si="3146">SUM(HO$320:HO$499)*1000</f>
        <v>0</v>
      </c>
      <c r="CL311" s="1202">
        <f t="shared" si="3146"/>
        <v>0</v>
      </c>
      <c r="CM311" s="1202">
        <f t="shared" si="3146"/>
        <v>0</v>
      </c>
      <c r="CN311" s="1202">
        <f t="shared" si="3146"/>
        <v>40.281573167368435</v>
      </c>
      <c r="CO311" s="1202">
        <f t="shared" si="3146"/>
        <v>32.667363523887133</v>
      </c>
      <c r="CP311" s="1202">
        <f t="shared" si="3146"/>
        <v>42.008516316030175</v>
      </c>
      <c r="CQ311" s="1202">
        <f t="shared" si="3146"/>
        <v>0</v>
      </c>
      <c r="CR311" s="2056" t="s">
        <v>2706</v>
      </c>
      <c r="CS311" s="2057"/>
      <c r="CT311" s="2057"/>
      <c r="CU311" s="2057"/>
      <c r="CV311" s="2057"/>
      <c r="CW311" s="2057"/>
      <c r="CX311" s="2057"/>
      <c r="CY311" s="2057"/>
      <c r="CZ311" s="2057"/>
      <c r="DA311" s="2057"/>
      <c r="DB311" s="2057"/>
      <c r="DC311" s="2057"/>
      <c r="DD311" s="2057"/>
      <c r="DE311" s="1926"/>
      <c r="DF311" s="1926"/>
      <c r="DG311" s="1926"/>
      <c r="DH311" s="1926"/>
      <c r="DI311" s="1926"/>
      <c r="DJ311" s="1926"/>
      <c r="DK311" s="1926"/>
      <c r="DL311" s="1926"/>
      <c r="DM311" s="2034"/>
      <c r="DT311" s="218"/>
      <c r="EM311" s="218"/>
      <c r="EN311" s="218"/>
      <c r="EO311" s="218"/>
      <c r="EP311" s="218"/>
      <c r="EQ311" s="218"/>
      <c r="ER311" s="218"/>
      <c r="ES311" s="218"/>
      <c r="ET311" s="218"/>
      <c r="EU311" s="218"/>
      <c r="EV311" s="218"/>
      <c r="EW311" s="218"/>
      <c r="EX311" s="218"/>
      <c r="EY311" s="218"/>
      <c r="EZ311" s="1347"/>
      <c r="GR311" s="218"/>
      <c r="GS311" s="218"/>
      <c r="GT311" s="218"/>
      <c r="GU311" s="218"/>
      <c r="GV311" s="218"/>
      <c r="GW311" s="218"/>
      <c r="GX311" s="218"/>
      <c r="GY311" s="218"/>
      <c r="GZ311" s="1371"/>
      <c r="IR311" s="218"/>
      <c r="IS311" s="218"/>
      <c r="IT311" s="218"/>
      <c r="IU311" s="218"/>
      <c r="IV311" s="218"/>
      <c r="IW311" s="218"/>
      <c r="IX311" s="218"/>
      <c r="IY311" s="218"/>
      <c r="IZ311" s="1360"/>
      <c r="KR311" s="218"/>
      <c r="KS311" s="218"/>
      <c r="KT311" s="218"/>
      <c r="KU311" s="218"/>
      <c r="KV311" s="218"/>
      <c r="KW311" s="218"/>
      <c r="KX311" s="218"/>
      <c r="KY311" s="218"/>
      <c r="KZ311" s="1360"/>
    </row>
    <row r="312" spans="1:355" s="317" customFormat="1" ht="18" customHeight="1" outlineLevel="1" thickTop="1" thickBot="1" x14ac:dyDescent="0.3">
      <c r="A312" s="941"/>
      <c r="B312" s="2087" t="str">
        <f ca="1">"Day "&amp;D7&amp;" of "&amp;D6</f>
        <v>Day 119 of 122</v>
      </c>
      <c r="C312" s="2088"/>
      <c r="D312" s="2089"/>
      <c r="E312" s="722">
        <f ca="1">D7/D6</f>
        <v>0.97540983606557374</v>
      </c>
      <c r="F312" s="1561"/>
      <c r="G312" s="2087" t="str">
        <f ca="1">"Day "&amp;I7&amp;" of "&amp;I6</f>
        <v>Day 56 of 130</v>
      </c>
      <c r="H312" s="2088"/>
      <c r="I312" s="2089"/>
      <c r="J312" s="722">
        <f ca="1">I7/I6</f>
        <v>0.43076923076923079</v>
      </c>
      <c r="L312" s="1005">
        <v>28</v>
      </c>
      <c r="M312" s="1297">
        <f>IF(Electricity!C3&lt;&gt;0,Electricity!C3,0)</f>
        <v>58.900475999999998</v>
      </c>
      <c r="N312" s="1294">
        <f>SUM(N311*28)</f>
        <v>24.592624443298845</v>
      </c>
      <c r="O312" s="1532"/>
      <c r="P312" s="1295">
        <f>SUM(P311*28)</f>
        <v>79.566402043298851</v>
      </c>
      <c r="Q312" s="1295">
        <f>SUM(Q311*28)</f>
        <v>79.566402043298851</v>
      </c>
      <c r="R312" s="1523">
        <v>0</v>
      </c>
      <c r="S312" s="1532"/>
      <c r="U312" s="334"/>
      <c r="V312" s="218"/>
      <c r="W312" s="1532"/>
      <c r="X312" s="166" t="s">
        <v>1943</v>
      </c>
      <c r="Y312" s="334"/>
      <c r="Z312" s="218"/>
      <c r="AA312" s="1532"/>
      <c r="AC312" s="334"/>
      <c r="AD312" s="218"/>
      <c r="AE312" s="1532"/>
      <c r="AG312" s="334"/>
      <c r="AH312" s="218"/>
      <c r="AI312" s="1532"/>
      <c r="AK312" s="334"/>
      <c r="AL312" s="218"/>
      <c r="AM312" s="1532"/>
      <c r="AO312" s="334"/>
      <c r="AP312" s="218"/>
      <c r="AQ312" s="1532"/>
      <c r="AS312" s="334"/>
      <c r="AT312" s="218"/>
      <c r="AU312" s="1532"/>
      <c r="AW312" s="334"/>
      <c r="AX312" s="218"/>
      <c r="AY312" s="1532"/>
      <c r="BA312" s="334"/>
      <c r="BC312" s="184"/>
      <c r="BE312" s="334"/>
      <c r="BG312" s="1568"/>
      <c r="BH312" s="1569"/>
      <c r="BI312" s="1565"/>
      <c r="BJ312" s="1605"/>
      <c r="BK312" s="1607"/>
      <c r="BL312" s="1566"/>
      <c r="BM312" s="1566"/>
      <c r="BN312" s="1570"/>
      <c r="BQ312" s="1479"/>
      <c r="BR312" s="923" t="s">
        <v>1395</v>
      </c>
      <c r="BS312" s="934">
        <v>1</v>
      </c>
      <c r="BT312" s="935" t="s">
        <v>1396</v>
      </c>
      <c r="BU312" s="917" t="s">
        <v>1393</v>
      </c>
      <c r="BV312" s="1308" t="s">
        <v>1931</v>
      </c>
      <c r="BW312" s="2041" t="s">
        <v>1863</v>
      </c>
      <c r="BX312" s="2042"/>
      <c r="BY312" s="2042"/>
      <c r="BZ312" s="2042"/>
      <c r="CA312" s="2042"/>
      <c r="CB312" s="2043"/>
      <c r="CC312" s="2049" t="s">
        <v>1864</v>
      </c>
      <c r="CD312" s="2050"/>
      <c r="CE312" s="2050"/>
      <c r="CF312" s="2050"/>
      <c r="CG312" s="2050"/>
      <c r="CH312" s="2050"/>
      <c r="CI312" s="2050"/>
      <c r="CJ312" s="2034"/>
      <c r="CK312" s="2047" t="s">
        <v>1865</v>
      </c>
      <c r="CL312" s="2048"/>
      <c r="CM312" s="2048"/>
      <c r="CN312" s="1926"/>
      <c r="CO312" s="1926"/>
      <c r="CP312" s="1926"/>
      <c r="CQ312" s="2034"/>
      <c r="CR312" s="2044" t="s">
        <v>1385</v>
      </c>
      <c r="CS312" s="2045"/>
      <c r="CT312" s="2045"/>
      <c r="CU312" s="2045"/>
      <c r="CV312" s="2045"/>
      <c r="CW312" s="2045"/>
      <c r="CX312" s="2045"/>
      <c r="CY312" s="2046"/>
      <c r="CZ312" s="2058" t="s">
        <v>1250</v>
      </c>
      <c r="DA312" s="1926"/>
      <c r="DB312" s="1926"/>
      <c r="DC312" s="1926"/>
      <c r="DD312" s="1926"/>
      <c r="DE312" s="1926"/>
      <c r="DF312" s="2034"/>
      <c r="DG312" s="1994" t="s">
        <v>1871</v>
      </c>
      <c r="DH312" s="1926"/>
      <c r="DI312" s="1926"/>
      <c r="DJ312" s="1926"/>
      <c r="DK312" s="1926"/>
      <c r="DL312" s="1926"/>
      <c r="DM312" s="2034"/>
      <c r="DO312" s="1188" t="s">
        <v>2709</v>
      </c>
      <c r="DQ312" s="1188"/>
      <c r="DS312" s="161"/>
      <c r="DT312" s="218"/>
      <c r="DU312" s="161"/>
      <c r="DV312" s="161"/>
      <c r="DW312" s="161"/>
      <c r="DX312" s="161"/>
      <c r="DY312" s="161"/>
      <c r="DZ312" s="161"/>
      <c r="EA312" s="161"/>
      <c r="EB312" s="161"/>
      <c r="EC312" s="161"/>
      <c r="ED312" s="161"/>
      <c r="EE312" s="161"/>
      <c r="EF312" s="161"/>
      <c r="EG312" s="161"/>
      <c r="EH312" s="161"/>
      <c r="EI312" s="161"/>
      <c r="EJ312" s="161"/>
      <c r="EK312" s="161"/>
      <c r="EM312" s="218"/>
      <c r="EN312" s="218"/>
      <c r="EO312" s="218"/>
      <c r="EP312" s="218"/>
      <c r="EQ312" s="218"/>
      <c r="ER312" s="218"/>
      <c r="ES312" s="218"/>
      <c r="ET312" s="218"/>
      <c r="EU312" s="218"/>
      <c r="EV312" s="218"/>
      <c r="EW312" s="218"/>
      <c r="EX312" s="218"/>
      <c r="EY312" s="218"/>
      <c r="EZ312" s="1347"/>
      <c r="GR312" s="218"/>
      <c r="GS312" s="218"/>
      <c r="GT312" s="218"/>
      <c r="GU312" s="218"/>
      <c r="GV312" s="218"/>
      <c r="GW312" s="218"/>
      <c r="GX312" s="218"/>
      <c r="GY312" s="218"/>
      <c r="GZ312" s="1371"/>
      <c r="HO312" s="317" t="s">
        <v>2469</v>
      </c>
      <c r="HP312" s="317" t="s">
        <v>2468</v>
      </c>
      <c r="IR312" s="218"/>
      <c r="IS312" s="218"/>
      <c r="IT312" s="218"/>
      <c r="IU312" s="218"/>
      <c r="IV312" s="218"/>
      <c r="IW312" s="218"/>
      <c r="IX312" s="218"/>
      <c r="IY312" s="218"/>
      <c r="IZ312" s="1360"/>
      <c r="KR312" s="218"/>
      <c r="KS312" s="218"/>
      <c r="KT312" s="218"/>
      <c r="KU312" s="218"/>
      <c r="KV312" s="218"/>
      <c r="KW312" s="218"/>
      <c r="KX312" s="218"/>
      <c r="KY312" s="218"/>
      <c r="KZ312" s="1360"/>
    </row>
    <row r="313" spans="1:355" s="317" customFormat="1" ht="15.75" customHeight="1" outlineLevel="1" thickTop="1" thickBot="1" x14ac:dyDescent="0.35">
      <c r="A313" s="941"/>
      <c r="B313" s="1837" t="s">
        <v>1679</v>
      </c>
      <c r="C313" s="1838"/>
      <c r="D313" s="1835">
        <f>SUM(D291,D290)</f>
        <v>44348</v>
      </c>
      <c r="E313" s="1836"/>
      <c r="F313" s="1561"/>
      <c r="G313" s="1837" t="s">
        <v>1679</v>
      </c>
      <c r="H313" s="1838"/>
      <c r="I313" s="2085">
        <f>SUM(I291,I290)</f>
        <v>44419</v>
      </c>
      <c r="J313" s="2086"/>
      <c r="L313" s="1006">
        <f>U291</f>
        <v>122</v>
      </c>
      <c r="M313" s="1298">
        <f>SUM($M311*$L313)</f>
        <v>239.52860239999998</v>
      </c>
      <c r="N313" s="1169">
        <f>E308</f>
        <v>107.15357793151639</v>
      </c>
      <c r="O313" s="1532"/>
      <c r="P313" s="1299">
        <f>SUM(M313+N313)</f>
        <v>346.68218033151641</v>
      </c>
      <c r="Q313" s="1299">
        <f>SUM($N311*$U292+M311*$U292)</f>
        <v>369.41543805817321</v>
      </c>
      <c r="R313" s="1300">
        <f>SUM(R311*R312)</f>
        <v>0</v>
      </c>
      <c r="S313" s="1532"/>
      <c r="U313" s="334"/>
      <c r="V313" s="218"/>
      <c r="W313" s="1532"/>
      <c r="Y313" s="334"/>
      <c r="Z313" s="218"/>
      <c r="AA313" s="1532"/>
      <c r="AC313" s="334"/>
      <c r="AD313" s="218"/>
      <c r="AE313" s="1532"/>
      <c r="AG313" s="334"/>
      <c r="AH313" s="218"/>
      <c r="AI313" s="1532"/>
      <c r="AK313" s="334"/>
      <c r="AL313" s="218"/>
      <c r="AM313" s="1532"/>
      <c r="AO313" s="334"/>
      <c r="AP313" s="218"/>
      <c r="AQ313" s="1532"/>
      <c r="AS313" s="334"/>
      <c r="AT313" s="218"/>
      <c r="AU313" s="1532"/>
      <c r="AW313" s="334"/>
      <c r="AX313" s="218"/>
      <c r="AY313" s="1532"/>
      <c r="BA313" s="334"/>
      <c r="BC313" s="184"/>
      <c r="BE313" s="334"/>
      <c r="BG313" s="1571"/>
      <c r="BH313" s="1572"/>
      <c r="BI313" s="1573"/>
      <c r="BJ313" s="1605"/>
      <c r="BK313" s="1608"/>
      <c r="BL313" s="1566"/>
      <c r="BM313" s="1566"/>
      <c r="BN313" s="1574"/>
      <c r="BQ313" s="1479"/>
      <c r="BR313" s="615" t="s">
        <v>1350</v>
      </c>
      <c r="BS313" s="615" t="s">
        <v>6</v>
      </c>
      <c r="BT313" s="615" t="s">
        <v>975</v>
      </c>
      <c r="BU313" s="915" t="s">
        <v>1394</v>
      </c>
      <c r="BV313" s="918">
        <v>500</v>
      </c>
      <c r="BW313" s="1073" t="s">
        <v>1983</v>
      </c>
      <c r="BX313" s="913" t="s">
        <v>1984</v>
      </c>
      <c r="BY313" s="913" t="s">
        <v>1325</v>
      </c>
      <c r="BZ313" s="913" t="s">
        <v>1748</v>
      </c>
      <c r="CA313" s="913" t="s">
        <v>1868</v>
      </c>
      <c r="CB313" s="913" t="s">
        <v>1747</v>
      </c>
      <c r="CC313" s="914" t="s">
        <v>1744</v>
      </c>
      <c r="CD313" s="914" t="s">
        <v>1977</v>
      </c>
      <c r="CE313" s="912" t="s">
        <v>1745</v>
      </c>
      <c r="CF313" s="912" t="s">
        <v>1867</v>
      </c>
      <c r="CG313" s="912" t="s">
        <v>2015</v>
      </c>
      <c r="CH313" s="912" t="s">
        <v>1976</v>
      </c>
      <c r="CI313" s="912" t="s">
        <v>2014</v>
      </c>
      <c r="CJ313" s="912" t="s">
        <v>1862</v>
      </c>
      <c r="CK313" s="913" t="s">
        <v>947</v>
      </c>
      <c r="CL313" s="913" t="s">
        <v>1388</v>
      </c>
      <c r="CM313" s="913" t="s">
        <v>1324</v>
      </c>
      <c r="CN313" s="914" t="s">
        <v>1249</v>
      </c>
      <c r="CO313" s="912" t="s">
        <v>948</v>
      </c>
      <c r="CP313" s="912" t="s">
        <v>950</v>
      </c>
      <c r="CQ313" s="912" t="s">
        <v>949</v>
      </c>
      <c r="CR313" s="912" t="s">
        <v>954</v>
      </c>
      <c r="CS313" s="912" t="s">
        <v>1985</v>
      </c>
      <c r="CT313" s="912" t="s">
        <v>952</v>
      </c>
      <c r="CU313" s="913" t="s">
        <v>951</v>
      </c>
      <c r="CV313" s="912" t="s">
        <v>117</v>
      </c>
      <c r="CW313" s="912" t="s">
        <v>953</v>
      </c>
      <c r="CX313" s="912" t="s">
        <v>120</v>
      </c>
      <c r="CY313" s="914" t="s">
        <v>113</v>
      </c>
      <c r="CZ313" s="1084" t="s">
        <v>114</v>
      </c>
      <c r="DA313" s="1085" t="s">
        <v>927</v>
      </c>
      <c r="DB313" s="1085" t="s">
        <v>935</v>
      </c>
      <c r="DC313" s="1085" t="s">
        <v>1861</v>
      </c>
      <c r="DD313" s="1085" t="s">
        <v>1869</v>
      </c>
      <c r="DE313" s="1085" t="s">
        <v>1927</v>
      </c>
      <c r="DF313" s="1085" t="s">
        <v>1870</v>
      </c>
      <c r="DG313" s="1381" t="s">
        <v>1858</v>
      </c>
      <c r="DH313" s="1381" t="s">
        <v>1470</v>
      </c>
      <c r="DI313" s="1381" t="s">
        <v>1482</v>
      </c>
      <c r="DJ313" s="1381" t="s">
        <v>1447</v>
      </c>
      <c r="DK313" s="1381" t="s">
        <v>1520</v>
      </c>
      <c r="DL313" s="1381" t="s">
        <v>1571</v>
      </c>
      <c r="DM313" s="1381" t="s">
        <v>1859</v>
      </c>
      <c r="DN313" s="938"/>
      <c r="DT313" s="218"/>
      <c r="EM313" s="218"/>
      <c r="EN313" s="218"/>
      <c r="EO313" s="218"/>
      <c r="EP313" s="218"/>
      <c r="EQ313" s="218"/>
      <c r="ER313" s="218"/>
      <c r="ES313" s="218"/>
      <c r="ET313" s="218"/>
      <c r="EU313" s="218"/>
      <c r="EV313" s="218"/>
      <c r="EW313" s="218"/>
      <c r="EX313" s="218"/>
      <c r="EY313" s="218"/>
      <c r="EZ313" s="1347"/>
      <c r="GR313" s="218"/>
      <c r="GS313" s="218"/>
      <c r="GT313" s="218"/>
      <c r="GU313" s="218"/>
      <c r="GV313" s="218"/>
      <c r="GW313" s="218"/>
      <c r="GX313" s="218"/>
      <c r="GY313" s="218"/>
      <c r="GZ313" s="1371"/>
      <c r="HA313" s="317" t="s">
        <v>1928</v>
      </c>
      <c r="HV313" s="317" t="s">
        <v>2465</v>
      </c>
      <c r="IR313" s="218"/>
      <c r="IS313" s="218"/>
      <c r="IT313" s="218"/>
      <c r="IU313" s="218"/>
      <c r="IV313" s="218"/>
      <c r="IW313" s="218"/>
      <c r="IX313" s="218"/>
      <c r="IY313" s="218"/>
      <c r="IZ313" s="1360"/>
      <c r="KR313" s="218"/>
      <c r="KS313" s="218"/>
      <c r="KT313" s="218"/>
      <c r="KU313" s="218"/>
      <c r="KV313" s="218"/>
      <c r="KW313" s="218"/>
      <c r="KX313" s="218"/>
      <c r="KY313" s="218"/>
      <c r="KZ313" s="1360"/>
    </row>
    <row r="314" spans="1:355" s="317" customFormat="1" ht="3" customHeight="1" outlineLevel="1" thickBot="1" x14ac:dyDescent="0.3">
      <c r="A314" s="941"/>
      <c r="B314" s="936"/>
      <c r="C314" s="347"/>
      <c r="D314" s="347"/>
      <c r="E314" s="347"/>
      <c r="F314" s="1561"/>
      <c r="G314" s="347"/>
      <c r="H314" s="347"/>
      <c r="I314" s="347"/>
      <c r="M314" s="334"/>
      <c r="N314" s="218"/>
      <c r="O314" s="1532"/>
      <c r="Q314" s="334"/>
      <c r="R314" s="218"/>
      <c r="S314" s="1532"/>
      <c r="U314" s="334"/>
      <c r="V314" s="218"/>
      <c r="W314" s="1532"/>
      <c r="Y314" s="334"/>
      <c r="Z314" s="218"/>
      <c r="AA314" s="1532"/>
      <c r="AC314" s="334"/>
      <c r="AD314" s="218"/>
      <c r="AE314" s="1532"/>
      <c r="AG314" s="334"/>
      <c r="AH314" s="218"/>
      <c r="AI314" s="1532"/>
      <c r="AK314" s="334"/>
      <c r="AL314" s="218"/>
      <c r="AM314" s="1532"/>
      <c r="AO314" s="334"/>
      <c r="AP314" s="218"/>
      <c r="AQ314" s="1532"/>
      <c r="AS314" s="334"/>
      <c r="AT314" s="218"/>
      <c r="AU314" s="1532"/>
      <c r="AW314" s="334"/>
      <c r="AX314" s="218"/>
      <c r="AY314" s="1532"/>
      <c r="BA314" s="334"/>
      <c r="BC314" s="184"/>
      <c r="BE314" s="334"/>
      <c r="BH314" s="1044"/>
      <c r="BI314" s="1045"/>
      <c r="BJ314" s="174"/>
      <c r="BK314" s="1046"/>
      <c r="BQ314" s="1479"/>
      <c r="BR314" s="606"/>
      <c r="BS314" s="607"/>
      <c r="BT314" s="606"/>
      <c r="BU314" s="606"/>
      <c r="BV314" s="911"/>
      <c r="BW314" s="606"/>
      <c r="BX314" s="606"/>
      <c r="BY314" s="606"/>
      <c r="BZ314" s="606"/>
      <c r="CA314" s="606"/>
      <c r="CB314" s="606"/>
      <c r="CC314" s="606"/>
      <c r="CD314" s="606"/>
      <c r="CE314" s="606"/>
      <c r="CF314" s="606"/>
      <c r="CG314" s="606"/>
      <c r="CH314" s="606"/>
      <c r="CI314" s="606"/>
      <c r="CJ314" s="606"/>
      <c r="CK314" s="606"/>
      <c r="CL314" s="606"/>
      <c r="CM314" s="606"/>
      <c r="CN314" s="606"/>
      <c r="CO314" s="606"/>
      <c r="CP314" s="606"/>
      <c r="CQ314" s="606"/>
      <c r="CR314" s="606"/>
      <c r="CS314" s="606"/>
      <c r="CT314" s="606"/>
      <c r="CU314" s="606"/>
      <c r="CV314" s="606"/>
      <c r="CW314" s="606"/>
      <c r="CX314" s="606"/>
      <c r="CY314" s="606"/>
      <c r="CZ314" s="606"/>
      <c r="DA314" s="606"/>
      <c r="DB314" s="606"/>
      <c r="DC314" s="606"/>
      <c r="DD314" s="606"/>
      <c r="DE314" s="606"/>
      <c r="DF314" s="606"/>
      <c r="DG314" s="606"/>
      <c r="DH314" s="606"/>
      <c r="DI314" s="606"/>
      <c r="DJ314" s="606"/>
      <c r="DK314" s="606"/>
      <c r="DL314" s="606"/>
      <c r="DM314" s="606"/>
      <c r="DN314" s="283"/>
      <c r="DT314" s="218"/>
      <c r="EM314" s="218"/>
      <c r="EN314" s="218"/>
      <c r="EO314" s="218"/>
      <c r="EP314" s="218"/>
      <c r="EQ314" s="218"/>
      <c r="ER314" s="218"/>
      <c r="ES314" s="218"/>
      <c r="ET314" s="218"/>
      <c r="EU314" s="218"/>
      <c r="EV314" s="218"/>
      <c r="EW314" s="218"/>
      <c r="EX314" s="218"/>
      <c r="EY314" s="218"/>
      <c r="EZ314" s="1347"/>
      <c r="GR314" s="218"/>
      <c r="GS314" s="218"/>
      <c r="GT314" s="218"/>
      <c r="GU314" s="218"/>
      <c r="GV314" s="218"/>
      <c r="GW314" s="218"/>
      <c r="GX314" s="218"/>
      <c r="GY314" s="218"/>
      <c r="GZ314" s="1371"/>
      <c r="IR314" s="218"/>
      <c r="IS314" s="218"/>
      <c r="IT314" s="218"/>
      <c r="IU314" s="218"/>
      <c r="IV314" s="218"/>
      <c r="IW314" s="218"/>
      <c r="IX314" s="218"/>
      <c r="IY314" s="218"/>
      <c r="IZ314" s="1360"/>
      <c r="KR314" s="218"/>
      <c r="KS314" s="218"/>
      <c r="KT314" s="218"/>
      <c r="KU314" s="218"/>
      <c r="KV314" s="218"/>
      <c r="KW314" s="218"/>
      <c r="KX314" s="218"/>
      <c r="KY314" s="218"/>
      <c r="KZ314" s="1360"/>
    </row>
    <row r="315" spans="1:355" ht="12.75" customHeight="1" outlineLevel="1" thickTop="1" thickBot="1" x14ac:dyDescent="0.3">
      <c r="B315" s="1825" t="s">
        <v>2519</v>
      </c>
      <c r="C315" s="1826"/>
      <c r="D315" s="1835">
        <v>44306</v>
      </c>
      <c r="E315" s="1836"/>
      <c r="F315" s="1612"/>
      <c r="G315" s="1839" t="s">
        <v>1675</v>
      </c>
      <c r="H315" s="1840"/>
      <c r="I315" s="1823">
        <v>44226</v>
      </c>
      <c r="J315" s="1824"/>
      <c r="K315" s="1048"/>
      <c r="L315" s="1048"/>
      <c r="M315" s="1417"/>
      <c r="N315" s="1418"/>
      <c r="O315" s="1548"/>
      <c r="P315" s="1048"/>
      <c r="Q315" s="1417"/>
      <c r="R315" s="1418"/>
      <c r="S315" s="1548"/>
      <c r="T315" s="1048"/>
      <c r="U315" s="1417"/>
      <c r="V315" s="1418"/>
      <c r="W315" s="1548"/>
      <c r="X315" s="1048"/>
      <c r="Y315" s="1417"/>
      <c r="Z315" s="1418"/>
      <c r="AA315" s="1548"/>
      <c r="AB315" s="1048"/>
      <c r="AC315" s="1417"/>
      <c r="AD315" s="1418"/>
      <c r="AE315" s="1548"/>
      <c r="AF315" s="1048"/>
      <c r="AG315" s="1417"/>
      <c r="AH315" s="1418"/>
      <c r="AI315" s="1548"/>
      <c r="AJ315" s="1048"/>
      <c r="AK315" s="1417"/>
      <c r="AL315" s="1418"/>
      <c r="AM315" s="1548"/>
      <c r="AN315" s="1048"/>
      <c r="AO315" s="1417"/>
      <c r="AP315" s="1418"/>
      <c r="AQ315" s="1548"/>
      <c r="AR315" s="1048"/>
      <c r="AS315" s="1417"/>
      <c r="AT315" s="1418"/>
      <c r="AU315" s="1548"/>
      <c r="AV315" s="1048"/>
      <c r="AW315" s="1417"/>
      <c r="AX315" s="1418"/>
      <c r="AY315" s="1548"/>
      <c r="AZ315" s="1048"/>
      <c r="BA315" s="1417"/>
      <c r="BB315" s="1048"/>
      <c r="BG315" s="623">
        <v>0</v>
      </c>
      <c r="BH315" s="623">
        <v>0</v>
      </c>
      <c r="BI315" s="1043" t="str">
        <f>BG315*500&amp;"-"&amp;BH315*500</f>
        <v>0-0</v>
      </c>
      <c r="BJ315" s="1043" t="str">
        <f>BG315*645&amp;"-"&amp;BH315*645</f>
        <v>0-0</v>
      </c>
      <c r="BK315" s="624" t="str">
        <f>BG315*500&amp;"-"&amp;BH315*700</f>
        <v>0-0</v>
      </c>
      <c r="BL315" s="624">
        <v>1</v>
      </c>
      <c r="BM315" s="624">
        <v>1</v>
      </c>
      <c r="BN315" s="625">
        <v>2</v>
      </c>
      <c r="BO315" s="1305">
        <v>0.6</v>
      </c>
      <c r="BP315" s="1305">
        <v>1</v>
      </c>
      <c r="BR315" s="921">
        <f>SUM($BR320:$BR499)</f>
        <v>505.43485289882051</v>
      </c>
      <c r="BS315" s="1293">
        <f>SUM($CK315:$DM315)</f>
        <v>433.02749820186847</v>
      </c>
      <c r="BT315" s="1288">
        <f>SUM($CK315:$DM315)/500</f>
        <v>0.86605499640373695</v>
      </c>
      <c r="BU315" s="735" t="s">
        <v>1704</v>
      </c>
      <c r="BV315" s="1152">
        <f>SUM(CK315:DM315)</f>
        <v>433.02749820186847</v>
      </c>
      <c r="BW315" s="1247">
        <f t="shared" ref="BW315:CJ315" si="3147">SUM(HA$320:HA$499)*1000</f>
        <v>8.5344018469182039</v>
      </c>
      <c r="BX315" s="1247">
        <f t="shared" si="3147"/>
        <v>29.765451791679375</v>
      </c>
      <c r="BY315" s="1247">
        <f t="shared" si="3147"/>
        <v>0</v>
      </c>
      <c r="BZ315" s="1247">
        <f t="shared" si="3147"/>
        <v>85.047171872245315</v>
      </c>
      <c r="CA315" s="1247">
        <f t="shared" si="3147"/>
        <v>0</v>
      </c>
      <c r="CB315" s="1247">
        <f t="shared" si="3147"/>
        <v>133.85721697396201</v>
      </c>
      <c r="CC315" s="1247">
        <f t="shared" si="3147"/>
        <v>0</v>
      </c>
      <c r="CD315" s="1247">
        <f t="shared" si="3147"/>
        <v>0</v>
      </c>
      <c r="CE315" s="1247">
        <f t="shared" si="3147"/>
        <v>0</v>
      </c>
      <c r="CF315" s="1247">
        <f t="shared" si="3147"/>
        <v>0</v>
      </c>
      <c r="CG315" s="1247">
        <f t="shared" si="3147"/>
        <v>0</v>
      </c>
      <c r="CH315" s="1247">
        <f t="shared" si="3147"/>
        <v>0</v>
      </c>
      <c r="CI315" s="1247">
        <f t="shared" si="3147"/>
        <v>0</v>
      </c>
      <c r="CJ315" s="1247">
        <f t="shared" si="3147"/>
        <v>54.194980184940562</v>
      </c>
      <c r="CK315" s="1202">
        <f>SUM(HO$320:HO$499)*1000+SUM(HA$320:HA$499)*1000+SUM(HB$320:HB$499)*1000+SUM(HC$320:HC$499)*1000</f>
        <v>38.299853638597583</v>
      </c>
      <c r="CL315" s="1202">
        <f>SUM(HP$320:HP$499)*1000+SUM(HD$320:HD$499)*1000+SUM(HE$320:HE$499)*1000</f>
        <v>85.047171872245315</v>
      </c>
      <c r="CM315" s="1202">
        <f>SUM(HQ$320:HQ$499)*1000+SUM(HF$320:HF$499)*1000</f>
        <v>133.85721697396201</v>
      </c>
      <c r="CN315" s="1202">
        <f>SUM(HR$320:HR$499)*1000+SUM(HG$320:HG$499)*1000+SUM(HH$320:HH$499)*1000</f>
        <v>40.281573167368435</v>
      </c>
      <c r="CO315" s="1202">
        <f>SUM(HS$320:HS$499)*1000+SUM(HI$320:HI$499)*1000+SUM(HJ$320:HJ$499)*1000</f>
        <v>32.667363523887133</v>
      </c>
      <c r="CP315" s="1202">
        <f>SUM(HT$320:HT$499)*1000+SUM(HK$320:HK$499)*1000+SUM(HL$320:HL$499)*1000</f>
        <v>42.008516316030175</v>
      </c>
      <c r="CQ315" s="1202">
        <f>SUM(HU$320:HU$499)*1000+SUM(HM$320:HM$499)*1000+SUM(HN$320:HN$499)*1000</f>
        <v>54.194980184940562</v>
      </c>
      <c r="CR315" s="1214">
        <f t="shared" ref="CR315:DM315" si="3148">SUM(HV$320:HV$499)*1000</f>
        <v>1.6298780732537709E-3</v>
      </c>
      <c r="CS315" s="1214">
        <f t="shared" si="3148"/>
        <v>0.65334727047774277</v>
      </c>
      <c r="CT315" s="1214">
        <f t="shared" si="3148"/>
        <v>0.16298780732537704</v>
      </c>
      <c r="CU315" s="1214">
        <f t="shared" si="3148"/>
        <v>1.0798029487879744E-2</v>
      </c>
      <c r="CV315" s="1214">
        <f t="shared" si="3148"/>
        <v>4.8896342197613109E-2</v>
      </c>
      <c r="CW315" s="1214">
        <f t="shared" si="3148"/>
        <v>6.5886861332975014E-2</v>
      </c>
      <c r="CX315" s="1214">
        <f t="shared" si="3148"/>
        <v>3.2597561465075406E-2</v>
      </c>
      <c r="CY315" s="1214">
        <f t="shared" si="3148"/>
        <v>2.2831305280385181</v>
      </c>
      <c r="CZ315" s="1214">
        <f t="shared" si="3148"/>
        <v>0</v>
      </c>
      <c r="DA315" s="1214">
        <f t="shared" si="3148"/>
        <v>0.38415065956005195</v>
      </c>
      <c r="DB315" s="1214">
        <f t="shared" si="3148"/>
        <v>2.6870966927724051</v>
      </c>
      <c r="DC315" s="1214">
        <f t="shared" si="3148"/>
        <v>0.34030089410640169</v>
      </c>
      <c r="DD315" s="1214">
        <f t="shared" si="3148"/>
        <v>0</v>
      </c>
      <c r="DE315" s="1214">
        <f t="shared" si="3148"/>
        <v>0</v>
      </c>
      <c r="DF315" s="1214">
        <f t="shared" si="3148"/>
        <v>0</v>
      </c>
      <c r="DG315" s="1214">
        <f t="shared" si="3148"/>
        <v>0</v>
      </c>
      <c r="DH315" s="1214">
        <f t="shared" si="3148"/>
        <v>0</v>
      </c>
      <c r="DI315" s="1214">
        <f t="shared" si="3148"/>
        <v>0</v>
      </c>
      <c r="DJ315" s="1214">
        <f t="shared" si="3148"/>
        <v>0</v>
      </c>
      <c r="DK315" s="1214">
        <f t="shared" si="3148"/>
        <v>0</v>
      </c>
      <c r="DL315" s="1214">
        <f t="shared" si="3148"/>
        <v>0</v>
      </c>
      <c r="DM315" s="1214">
        <f t="shared" si="3148"/>
        <v>0</v>
      </c>
      <c r="DN315" s="160"/>
      <c r="DQ315" s="160" t="s">
        <v>848</v>
      </c>
      <c r="DR315" s="160" t="s">
        <v>1438</v>
      </c>
      <c r="DS315" s="1303" t="s">
        <v>848</v>
      </c>
      <c r="DT315" s="343"/>
      <c r="DU315" s="1407"/>
      <c r="DV315" s="1407"/>
      <c r="DW315" s="1525"/>
      <c r="DX315" s="1407"/>
      <c r="DY315" s="1407"/>
      <c r="DZ315" s="1407"/>
      <c r="EA315" s="1407"/>
      <c r="EB315" s="1407"/>
      <c r="EC315" s="1407"/>
      <c r="ED315" s="1407"/>
      <c r="EE315" s="1407"/>
      <c r="EF315" s="1407"/>
      <c r="EG315" s="1407"/>
      <c r="EH315" s="1407"/>
      <c r="EI315" s="1407"/>
      <c r="EJ315" s="1407"/>
      <c r="EK315" s="1407"/>
      <c r="EM315" s="159"/>
      <c r="EZ315" s="1350"/>
      <c r="FA315" s="1499" t="s">
        <v>1872</v>
      </c>
      <c r="FB315" s="159"/>
      <c r="FC315" s="159"/>
      <c r="FD315" s="159"/>
      <c r="FE315" s="159"/>
      <c r="FF315" s="159"/>
      <c r="FG315" s="1301"/>
      <c r="FH315" s="1301"/>
      <c r="FI315" s="159"/>
      <c r="FJ315" s="159"/>
      <c r="FK315" s="159"/>
      <c r="FL315" s="159"/>
      <c r="FM315" s="159"/>
      <c r="FN315" s="159"/>
      <c r="FO315" s="1841" t="s">
        <v>1873</v>
      </c>
      <c r="FP315" s="1842"/>
      <c r="FQ315" s="1842"/>
      <c r="FR315" s="1842"/>
      <c r="FS315" s="1842"/>
      <c r="FT315" s="1842"/>
      <c r="FU315" s="1842"/>
      <c r="FV315" s="159"/>
      <c r="FW315" s="159"/>
      <c r="FX315" s="159"/>
      <c r="FY315" s="159"/>
      <c r="FZ315" s="159"/>
      <c r="GF315" s="159"/>
      <c r="GG315" s="159"/>
      <c r="GH315" s="159"/>
      <c r="GI315" s="159"/>
      <c r="GJ315" s="159"/>
      <c r="GK315" s="159"/>
      <c r="GL315" s="159"/>
      <c r="GM315" s="159"/>
      <c r="GZ315" s="1377"/>
      <c r="HA315" s="1230">
        <v>3785</v>
      </c>
      <c r="HB315" s="1229" t="s">
        <v>1879</v>
      </c>
      <c r="HE315" s="159" t="s">
        <v>1876</v>
      </c>
      <c r="HG315" s="159" t="s">
        <v>1929</v>
      </c>
      <c r="HH315" s="159" t="s">
        <v>1929</v>
      </c>
      <c r="HI315" s="756"/>
      <c r="HJ315" s="756"/>
      <c r="HK315" s="756"/>
      <c r="HL315" s="756"/>
      <c r="HM315" s="1213"/>
      <c r="HN315" s="1228">
        <f>SUM(HO315:IQ315)</f>
        <v>433.02749820186847</v>
      </c>
      <c r="HO315" s="1214">
        <f>SUM(HO$320:HO$499)*1000+SUM(HA$320:HA$499)*1000+SUM(HB$320:HB$499)*1000+SUM(HC$320:HC$499)*1000</f>
        <v>38.299853638597583</v>
      </c>
      <c r="HP315" s="1214">
        <f>SUM(HP$320:HP$499)*1000+SUM(HD$320:HD$499)*1000+SUM(HE$320:HE$499)*1000</f>
        <v>85.047171872245315</v>
      </c>
      <c r="HQ315" s="1214">
        <f>SUM(HQ$320:HQ$499)*1000+SUM(HF$320:HF$499)*1000</f>
        <v>133.85721697396201</v>
      </c>
      <c r="HR315" s="1214">
        <f>SUM(HR$320:HR$499)*1000+SUM(HG$320:HG$499)*1000+SUM(HH$320:HH$499)*1000</f>
        <v>40.281573167368435</v>
      </c>
      <c r="HS315" s="1214">
        <f>SUM(HS$320:HS$499)*1000+SUM(HI$320:HI$499)*1000+SUM(HJ$320:HJ$499)*1000</f>
        <v>32.667363523887133</v>
      </c>
      <c r="HT315" s="1214">
        <f>SUM(HT$320:HT$499)*1000+SUM(HK$320:HK$499)*1000+SUM(HL$320:HL$499)*1000</f>
        <v>42.008516316030175</v>
      </c>
      <c r="HU315" s="1214">
        <f>SUM(HU$320:HU$499)*1000+SUM(HM$320:HM$499)*1000+SUM(HN$320:HN$499)*1000</f>
        <v>54.194980184940562</v>
      </c>
      <c r="HV315" s="1214">
        <f t="shared" ref="HV315:IE316" si="3149">SUM(HV$320:HV$499)*1000</f>
        <v>1.6298780732537709E-3</v>
      </c>
      <c r="HW315" s="1214">
        <f t="shared" si="3149"/>
        <v>0.65334727047774277</v>
      </c>
      <c r="HX315" s="1214">
        <f t="shared" si="3149"/>
        <v>0.16298780732537704</v>
      </c>
      <c r="HY315" s="1214">
        <f t="shared" si="3149"/>
        <v>1.0798029487879744E-2</v>
      </c>
      <c r="HZ315" s="1214">
        <f t="shared" si="3149"/>
        <v>4.8896342197613109E-2</v>
      </c>
      <c r="IA315" s="1214">
        <f t="shared" si="3149"/>
        <v>6.5886861332975014E-2</v>
      </c>
      <c r="IB315" s="1214">
        <f t="shared" si="3149"/>
        <v>3.2597561465075406E-2</v>
      </c>
      <c r="IC315" s="1214">
        <f t="shared" si="3149"/>
        <v>2.2831305280385181</v>
      </c>
      <c r="ID315" s="1214">
        <f t="shared" si="3149"/>
        <v>0</v>
      </c>
      <c r="IE315" s="1214">
        <f t="shared" si="3149"/>
        <v>0.38415065956005195</v>
      </c>
      <c r="IF315" s="1214">
        <f t="shared" ref="IF315:IQ316" si="3150">SUM(IF$320:IF$499)*1000</f>
        <v>2.6870966927724051</v>
      </c>
      <c r="IG315" s="1214">
        <f t="shared" si="3150"/>
        <v>0.34030089410640169</v>
      </c>
      <c r="IH315" s="1214">
        <f t="shared" si="3150"/>
        <v>0</v>
      </c>
      <c r="II315" s="1214">
        <f t="shared" si="3150"/>
        <v>0</v>
      </c>
      <c r="IJ315" s="1214">
        <f t="shared" si="3150"/>
        <v>0</v>
      </c>
      <c r="IK315" s="1214">
        <f t="shared" si="3150"/>
        <v>0</v>
      </c>
      <c r="IL315" s="1214">
        <f t="shared" si="3150"/>
        <v>0</v>
      </c>
      <c r="IM315" s="1214">
        <f t="shared" si="3150"/>
        <v>0</v>
      </c>
      <c r="IN315" s="1214">
        <f t="shared" si="3150"/>
        <v>0</v>
      </c>
      <c r="IO315" s="1214">
        <f t="shared" si="3150"/>
        <v>0</v>
      </c>
      <c r="IP315" s="1214">
        <f t="shared" si="3150"/>
        <v>0</v>
      </c>
      <c r="IQ315" s="1214">
        <f t="shared" si="3150"/>
        <v>0</v>
      </c>
      <c r="IZ315" s="1350"/>
      <c r="JA315" s="1499" t="s">
        <v>2466</v>
      </c>
      <c r="KZ315" s="1350"/>
      <c r="LA315" s="1499" t="s">
        <v>2467</v>
      </c>
      <c r="LH315" s="159"/>
      <c r="LI315" s="159"/>
      <c r="MQ315" s="1499" t="s">
        <v>2458</v>
      </c>
    </row>
    <row r="316" spans="1:355" ht="17.25" outlineLevel="1" thickTop="1" thickBot="1" x14ac:dyDescent="0.3">
      <c r="B316" s="1603" t="s">
        <v>987</v>
      </c>
      <c r="C316" s="1604">
        <f>(D317-D315)</f>
        <v>112</v>
      </c>
      <c r="D316" s="1603" t="s">
        <v>1678</v>
      </c>
      <c r="E316" s="1604">
        <v>70</v>
      </c>
      <c r="F316" s="1612"/>
      <c r="G316" s="1616" t="s">
        <v>2684</v>
      </c>
      <c r="H316" s="1613"/>
      <c r="I316" s="1614"/>
      <c r="J316" s="1048"/>
      <c r="K316" s="1048"/>
      <c r="L316" s="1048"/>
      <c r="M316" s="1417"/>
      <c r="N316" s="1418"/>
      <c r="O316" s="1548"/>
      <c r="P316" s="1048"/>
      <c r="Q316" s="1417"/>
      <c r="R316" s="1418"/>
      <c r="S316" s="1548"/>
      <c r="T316" s="1048"/>
      <c r="U316" s="1417"/>
      <c r="V316" s="1418"/>
      <c r="W316" s="1548"/>
      <c r="X316" s="1048"/>
      <c r="Y316" s="1417"/>
      <c r="Z316" s="1418"/>
      <c r="AA316" s="1548"/>
      <c r="AB316" s="1048"/>
      <c r="AC316" s="1417"/>
      <c r="AD316" s="1418"/>
      <c r="AE316" s="1548"/>
      <c r="AF316" s="1048"/>
      <c r="AG316" s="1417"/>
      <c r="AH316" s="1418"/>
      <c r="AI316" s="1548"/>
      <c r="AJ316" s="1048"/>
      <c r="AK316" s="1417"/>
      <c r="AL316" s="1418"/>
      <c r="AM316" s="1548"/>
      <c r="AN316" s="1048"/>
      <c r="AO316" s="1417"/>
      <c r="AP316" s="1418"/>
      <c r="AQ316" s="1548"/>
      <c r="AR316" s="1048"/>
      <c r="AS316" s="1417"/>
      <c r="AT316" s="1418"/>
      <c r="AU316" s="1548"/>
      <c r="AV316" s="1048"/>
      <c r="AW316" s="1417"/>
      <c r="AX316" s="1418"/>
      <c r="AY316" s="1548"/>
      <c r="AZ316" s="1048"/>
      <c r="BA316" s="1417"/>
      <c r="BB316" s="1048"/>
      <c r="BG316" s="1400">
        <f>(BG317-$BG$6)</f>
        <v>0.99999320910015088</v>
      </c>
      <c r="BH316" s="1402">
        <f>IF($BH$6&lt;&gt;0,BS315-$BH$6,0)</f>
        <v>427.58924985312342</v>
      </c>
      <c r="BI316" s="700">
        <f>IF($BN$6="OFF",$BG316*500,IF($BN$6="ON",$BG316*550))</f>
        <v>499.99660455007546</v>
      </c>
      <c r="BJ316" s="701">
        <f>(BG316*640)</f>
        <v>639.99565382409651</v>
      </c>
      <c r="BK316" s="702">
        <f>(BG316*700)</f>
        <v>699.99524637010563</v>
      </c>
      <c r="BL316" s="1171">
        <f>IF(BL317&lt;&gt;0,BL317/MIN(BL317:BN317),0)</f>
        <v>1</v>
      </c>
      <c r="BM316" s="1171">
        <f>IF(BM317&lt;&gt;0,BM317/MIN(BL317:BN317),0)</f>
        <v>2.4368576000000002</v>
      </c>
      <c r="BN316" s="1171">
        <f>IF(BN317&lt;&gt;0,BN317/MIN(BL317:BN317),0)</f>
        <v>3.7520519999999999</v>
      </c>
      <c r="BO316" s="1170">
        <f>IF(CN317&lt;&gt;0,CN317/CN317,0)</f>
        <v>1</v>
      </c>
      <c r="BP316" s="1331">
        <f>IF($CO317&lt;&gt;0,$CO317/$CN317,0)</f>
        <v>0.6872852233676976</v>
      </c>
      <c r="BR316" s="923" t="s">
        <v>670</v>
      </c>
      <c r="BS316" s="925">
        <f>IF(CC315&lt;&gt;0,CE315/CC315,0)</f>
        <v>0</v>
      </c>
      <c r="BT316" s="924" t="s">
        <v>926</v>
      </c>
      <c r="BU316" s="1509" t="s">
        <v>2500</v>
      </c>
      <c r="BV316" s="1152">
        <f>SUM(CK316:DM316)</f>
        <v>465.69486172575563</v>
      </c>
      <c r="BW316" s="1232">
        <f>SUM(BW$310*BW$315)</f>
        <v>8.5344018469182039</v>
      </c>
      <c r="BX316" s="1232">
        <f>SUM(BX$310*BX$315)</f>
        <v>29.765451791679375</v>
      </c>
      <c r="BY316" s="1232">
        <f t="shared" ref="BY316:DM316" si="3151">SUM(BY$310*BY$315)</f>
        <v>0</v>
      </c>
      <c r="BZ316" s="1232">
        <f t="shared" si="3151"/>
        <v>85.047171872245315</v>
      </c>
      <c r="CA316" s="1232">
        <f t="shared" si="3151"/>
        <v>0</v>
      </c>
      <c r="CB316" s="1232">
        <f t="shared" si="3151"/>
        <v>133.85721697396201</v>
      </c>
      <c r="CC316" s="1232">
        <f t="shared" si="3151"/>
        <v>0</v>
      </c>
      <c r="CD316" s="1232">
        <f t="shared" si="3151"/>
        <v>0</v>
      </c>
      <c r="CE316" s="1232">
        <f>SUM(CE$310*CE$315)</f>
        <v>0</v>
      </c>
      <c r="CF316" s="1232">
        <f>SUM(CF$310*CF$315)</f>
        <v>0</v>
      </c>
      <c r="CG316" s="1232">
        <f t="shared" si="3151"/>
        <v>0</v>
      </c>
      <c r="CH316" s="1232">
        <f t="shared" si="3151"/>
        <v>0</v>
      </c>
      <c r="CI316" s="1232">
        <f t="shared" ref="CI316:CN316" si="3152">SUM(CI$310*CI$315)</f>
        <v>0</v>
      </c>
      <c r="CJ316" s="1232">
        <f t="shared" si="3152"/>
        <v>54.194980184940562</v>
      </c>
      <c r="CK316" s="1386">
        <f t="shared" si="3152"/>
        <v>38.299853638597583</v>
      </c>
      <c r="CL316" s="1386">
        <f t="shared" si="3152"/>
        <v>85.047171872245315</v>
      </c>
      <c r="CM316" s="1386">
        <f t="shared" si="3152"/>
        <v>133.85721697396201</v>
      </c>
      <c r="CN316" s="1386">
        <f t="shared" si="3152"/>
        <v>40.281573167368435</v>
      </c>
      <c r="CO316" s="1386">
        <f t="shared" ref="CO316:CQ316" si="3153">SUM(CO$310*CO$315)</f>
        <v>65.334727047774265</v>
      </c>
      <c r="CP316" s="1386">
        <f t="shared" si="3153"/>
        <v>42.008516316030175</v>
      </c>
      <c r="CQ316" s="1386">
        <f t="shared" si="3153"/>
        <v>54.194980184940562</v>
      </c>
      <c r="CR316" s="1387">
        <f t="shared" si="3151"/>
        <v>1.6298780732537709E-3</v>
      </c>
      <c r="CS316" s="1387">
        <f t="shared" si="3151"/>
        <v>0.65334727047774277</v>
      </c>
      <c r="CT316" s="1387">
        <f t="shared" si="3151"/>
        <v>0.16298780732537704</v>
      </c>
      <c r="CU316" s="1387">
        <f t="shared" si="3151"/>
        <v>1.0798029487879744E-2</v>
      </c>
      <c r="CV316" s="1387">
        <f t="shared" si="3151"/>
        <v>4.8896342197613109E-2</v>
      </c>
      <c r="CW316" s="1387">
        <f t="shared" si="3151"/>
        <v>6.5886861332975014E-2</v>
      </c>
      <c r="CX316" s="1387">
        <f t="shared" si="3151"/>
        <v>3.2597561465075406E-2</v>
      </c>
      <c r="CY316" s="1387">
        <f t="shared" si="3151"/>
        <v>2.2831305280385181</v>
      </c>
      <c r="CZ316" s="1387">
        <f t="shared" si="3151"/>
        <v>0</v>
      </c>
      <c r="DA316" s="1387">
        <f t="shared" si="3151"/>
        <v>0.38415065956005195</v>
      </c>
      <c r="DB316" s="1387">
        <f t="shared" si="3151"/>
        <v>2.6870966927724051</v>
      </c>
      <c r="DC316" s="1387">
        <f t="shared" si="3151"/>
        <v>0.34030089410640169</v>
      </c>
      <c r="DD316" s="1387">
        <f t="shared" si="3151"/>
        <v>0</v>
      </c>
      <c r="DE316" s="1387">
        <f t="shared" si="3151"/>
        <v>0</v>
      </c>
      <c r="DF316" s="1387">
        <f t="shared" si="3151"/>
        <v>0</v>
      </c>
      <c r="DG316" s="1387">
        <f t="shared" si="3151"/>
        <v>0</v>
      </c>
      <c r="DH316" s="1387">
        <f t="shared" si="3151"/>
        <v>0</v>
      </c>
      <c r="DI316" s="1387">
        <f t="shared" si="3151"/>
        <v>0</v>
      </c>
      <c r="DJ316" s="1387">
        <f t="shared" si="3151"/>
        <v>0</v>
      </c>
      <c r="DK316" s="1387">
        <f t="shared" si="3151"/>
        <v>0</v>
      </c>
      <c r="DL316" s="1387">
        <f t="shared" si="3151"/>
        <v>0</v>
      </c>
      <c r="DM316" s="1387">
        <f t="shared" si="3151"/>
        <v>0</v>
      </c>
      <c r="DN316" s="1505" t="s">
        <v>6</v>
      </c>
      <c r="DO316" s="737">
        <v>26.5</v>
      </c>
      <c r="DP316" s="738" t="s">
        <v>1327</v>
      </c>
      <c r="DQ316" s="1510">
        <f>SUM(DO316/0.00026427061)/10000</f>
        <v>10.027600117924578</v>
      </c>
      <c r="DR316" s="1304">
        <v>0.3</v>
      </c>
      <c r="DS316" s="1303">
        <f>SUM(DO316/0.00026427061)/10000*DR316</f>
        <v>3.0082800353773735</v>
      </c>
      <c r="DT316" s="1506"/>
      <c r="DU316" s="1407"/>
      <c r="DV316" s="1407"/>
      <c r="DW316" s="1525"/>
      <c r="DX316" s="1407"/>
      <c r="DY316" s="1407"/>
      <c r="DZ316" s="1407"/>
      <c r="EA316" s="1407"/>
      <c r="EB316" s="1407"/>
      <c r="EC316" s="1407">
        <v>1</v>
      </c>
      <c r="ED316" s="1407">
        <v>2</v>
      </c>
      <c r="EE316" s="1407">
        <v>3</v>
      </c>
      <c r="EF316" s="1407">
        <v>4</v>
      </c>
      <c r="EG316" s="1407">
        <v>5</v>
      </c>
      <c r="EH316" s="1407">
        <v>6</v>
      </c>
      <c r="EI316" s="1407">
        <v>7</v>
      </c>
      <c r="EJ316" s="1407">
        <v>8</v>
      </c>
      <c r="EK316" s="1407">
        <v>9</v>
      </c>
      <c r="EL316" s="1268"/>
      <c r="EM316" s="159"/>
      <c r="EZ316" s="1350"/>
      <c r="FA316" s="1301" t="s">
        <v>2460</v>
      </c>
      <c r="FB316" s="1301"/>
      <c r="FC316" s="1301"/>
      <c r="FD316" s="1301"/>
      <c r="FE316" s="1301"/>
      <c r="FF316" s="1301"/>
      <c r="FG316" s="1301"/>
      <c r="FH316" s="1301"/>
      <c r="FI316" s="1301"/>
      <c r="FJ316" s="1301"/>
      <c r="FK316" s="1301"/>
      <c r="FL316" s="1301"/>
      <c r="FM316" s="1301"/>
      <c r="FN316" s="1301"/>
      <c r="FO316" s="1368">
        <f>SUM(FO$320:FO$499)+SUM(FA$320:FA$499)+SUM(FB$320:FB$499)+SUM(FC$320:FC$499)</f>
        <v>0.25</v>
      </c>
      <c r="FP316" s="1368">
        <f>SUM(FP$320:FP$499)+SUM(FD$320:FD$499)+SUM(FE$320:FE$499)</f>
        <v>0.60921440000000004</v>
      </c>
      <c r="FQ316" s="1498">
        <f>SUM(FQ$320:FQ$499)+SUM(FF$320:FF$499)</f>
        <v>0.93801299999999999</v>
      </c>
      <c r="FR316" s="1368">
        <f>SUM(FR$320:FR$499)+SUM(FG$320:FG$499)+SUM(FH$320:FH$499)</f>
        <v>0.14550000000000002</v>
      </c>
      <c r="FS316" s="1368">
        <f>SUM(FS$320:FS$499)+SUM(FI$320:FI$499)+SUM(FJ$320:FJ$499)</f>
        <v>0.1</v>
      </c>
      <c r="FT316" s="1368">
        <f>SUM(FT$320:FT$499)+SUM(FK$320:FK$499)+SUM(FL$320:FL$499)</f>
        <v>0.157</v>
      </c>
      <c r="FU316" s="1368">
        <f>SUM(FU$320:FU$499)+SUM(FM$320:FM$499)+SUM(FN$320:FN$499)</f>
        <v>0.29304000000000002</v>
      </c>
      <c r="FV316" s="1369">
        <f t="shared" ref="FV316:GQ316" si="3154">SUM(FV318:FV397)</f>
        <v>5.0000000000000004E-6</v>
      </c>
      <c r="FW316" s="1369">
        <f t="shared" si="3154"/>
        <v>2.7498000000000002E-3</v>
      </c>
      <c r="FX316" s="1369">
        <f t="shared" si="3154"/>
        <v>1.2997899999999999E-3</v>
      </c>
      <c r="FY316" s="1369">
        <f t="shared" si="3154"/>
        <v>3.6999999999999998E-5</v>
      </c>
      <c r="FZ316" s="1369">
        <f t="shared" si="3154"/>
        <v>5.9988000000000001E-4</v>
      </c>
      <c r="GA316" s="1369">
        <f t="shared" si="3154"/>
        <v>3.2496000000000001E-4</v>
      </c>
      <c r="GB316" s="1369">
        <f t="shared" si="3154"/>
        <v>3.2994000000000003E-4</v>
      </c>
      <c r="GC316" s="1369">
        <f t="shared" si="3154"/>
        <v>1.71492E-2</v>
      </c>
      <c r="GD316" s="1369">
        <f t="shared" si="3154"/>
        <v>4.6543000000000001E-3</v>
      </c>
      <c r="GE316" s="1369">
        <f t="shared" si="3154"/>
        <v>1.3500000000000001E-3</v>
      </c>
      <c r="GF316" s="1369">
        <f t="shared" si="3154"/>
        <v>9.0899999999999991E-3</v>
      </c>
      <c r="GG316" s="1369">
        <f t="shared" si="3154"/>
        <v>1.15E-3</v>
      </c>
      <c r="GH316" s="1369">
        <f t="shared" si="3154"/>
        <v>0</v>
      </c>
      <c r="GI316" s="1369">
        <f t="shared" si="3154"/>
        <v>0</v>
      </c>
      <c r="GJ316" s="1369">
        <f t="shared" si="3154"/>
        <v>0</v>
      </c>
      <c r="GK316" s="1369">
        <f t="shared" si="3154"/>
        <v>0</v>
      </c>
      <c r="GL316" s="1369">
        <f t="shared" si="3154"/>
        <v>0</v>
      </c>
      <c r="GM316" s="1369">
        <f t="shared" si="3154"/>
        <v>0</v>
      </c>
      <c r="GN316" s="1369">
        <f t="shared" si="3154"/>
        <v>0</v>
      </c>
      <c r="GO316" s="1369">
        <f t="shared" si="3154"/>
        <v>0</v>
      </c>
      <c r="GP316" s="1369">
        <f t="shared" si="3154"/>
        <v>0</v>
      </c>
      <c r="GQ316" s="1369">
        <f t="shared" si="3154"/>
        <v>0</v>
      </c>
      <c r="GZ316" s="1377"/>
      <c r="HA316" s="1214">
        <f t="shared" ref="HA316:HU316" si="3155">SUM(HA$320:HA$499)*1000</f>
        <v>8.5344018469182039</v>
      </c>
      <c r="HB316" s="1214">
        <f t="shared" si="3155"/>
        <v>29.765451791679375</v>
      </c>
      <c r="HC316" s="1214">
        <f t="shared" si="3155"/>
        <v>0</v>
      </c>
      <c r="HD316" s="1214">
        <f t="shared" si="3155"/>
        <v>85.047171872245315</v>
      </c>
      <c r="HE316" s="1214">
        <f t="shared" si="3155"/>
        <v>0</v>
      </c>
      <c r="HF316" s="1214">
        <f t="shared" si="3155"/>
        <v>133.85721697396201</v>
      </c>
      <c r="HG316" s="1214">
        <f t="shared" si="3155"/>
        <v>0</v>
      </c>
      <c r="HH316" s="1214">
        <f t="shared" si="3155"/>
        <v>0</v>
      </c>
      <c r="HI316" s="1214">
        <f t="shared" si="3155"/>
        <v>0</v>
      </c>
      <c r="HJ316" s="1214">
        <f t="shared" si="3155"/>
        <v>0</v>
      </c>
      <c r="HK316" s="1214">
        <f t="shared" si="3155"/>
        <v>0</v>
      </c>
      <c r="HL316" s="1214">
        <f t="shared" si="3155"/>
        <v>0</v>
      </c>
      <c r="HM316" s="1214">
        <f t="shared" si="3155"/>
        <v>0</v>
      </c>
      <c r="HN316" s="1214">
        <f t="shared" si="3155"/>
        <v>54.194980184940562</v>
      </c>
      <c r="HO316" s="1214">
        <f t="shared" si="3155"/>
        <v>0</v>
      </c>
      <c r="HP316" s="1214">
        <f t="shared" si="3155"/>
        <v>0</v>
      </c>
      <c r="HQ316" s="1214">
        <f t="shared" si="3155"/>
        <v>0</v>
      </c>
      <c r="HR316" s="1214">
        <f t="shared" si="3155"/>
        <v>40.281573167368435</v>
      </c>
      <c r="HS316" s="1214">
        <f t="shared" si="3155"/>
        <v>32.667363523887133</v>
      </c>
      <c r="HT316" s="1214">
        <f t="shared" si="3155"/>
        <v>42.008516316030175</v>
      </c>
      <c r="HU316" s="1214">
        <f t="shared" si="3155"/>
        <v>0</v>
      </c>
      <c r="HV316" s="1214">
        <f t="shared" si="3149"/>
        <v>1.6298780732537709E-3</v>
      </c>
      <c r="HW316" s="1214">
        <f t="shared" si="3149"/>
        <v>0.65334727047774277</v>
      </c>
      <c r="HX316" s="1214">
        <f t="shared" si="3149"/>
        <v>0.16298780732537704</v>
      </c>
      <c r="HY316" s="1214">
        <f t="shared" si="3149"/>
        <v>1.0798029487879744E-2</v>
      </c>
      <c r="HZ316" s="1214">
        <f t="shared" si="3149"/>
        <v>4.8896342197613109E-2</v>
      </c>
      <c r="IA316" s="1214">
        <f t="shared" si="3149"/>
        <v>6.5886861332975014E-2</v>
      </c>
      <c r="IB316" s="1214">
        <f t="shared" si="3149"/>
        <v>3.2597561465075406E-2</v>
      </c>
      <c r="IC316" s="1214">
        <f t="shared" si="3149"/>
        <v>2.2831305280385181</v>
      </c>
      <c r="ID316" s="1214">
        <f t="shared" si="3149"/>
        <v>0</v>
      </c>
      <c r="IE316" s="1214">
        <f t="shared" si="3149"/>
        <v>0.38415065956005195</v>
      </c>
      <c r="IF316" s="1214">
        <f t="shared" si="3150"/>
        <v>2.6870966927724051</v>
      </c>
      <c r="IG316" s="1214">
        <f t="shared" si="3150"/>
        <v>0.34030089410640169</v>
      </c>
      <c r="IH316" s="1214">
        <f t="shared" si="3150"/>
        <v>0</v>
      </c>
      <c r="II316" s="1214">
        <f t="shared" si="3150"/>
        <v>0</v>
      </c>
      <c r="IJ316" s="1214">
        <f t="shared" si="3150"/>
        <v>0</v>
      </c>
      <c r="IK316" s="1214">
        <f t="shared" si="3150"/>
        <v>0</v>
      </c>
      <c r="IL316" s="1214">
        <f t="shared" si="3150"/>
        <v>0</v>
      </c>
      <c r="IM316" s="1214">
        <f t="shared" si="3150"/>
        <v>0</v>
      </c>
      <c r="IN316" s="1214">
        <f t="shared" si="3150"/>
        <v>0</v>
      </c>
      <c r="IO316" s="1214">
        <f t="shared" si="3150"/>
        <v>0</v>
      </c>
      <c r="IP316" s="1214">
        <f t="shared" si="3150"/>
        <v>0</v>
      </c>
      <c r="IQ316" s="1214">
        <f t="shared" si="3150"/>
        <v>0</v>
      </c>
      <c r="IZ316" s="1350"/>
      <c r="JA316" s="1814" t="s">
        <v>2708</v>
      </c>
      <c r="JN316" s="1228">
        <f>SUM(JO316:KQ316)</f>
        <v>30942.781135000001</v>
      </c>
      <c r="JO316" s="1214">
        <f>SUM(JO$320:JO$499)+SUM(JA$320:JA$499)+SUM(JB$320:JB$499)+SUM(JC$320:JC$499)</f>
        <v>2823.9436999999998</v>
      </c>
      <c r="JP316" s="1214">
        <f>SUM(JP$320:JP$499)+SUM(JD$320:JD$499)+SUM(JE$320:JE$499)</f>
        <v>7317.5368500000004</v>
      </c>
      <c r="JQ316" s="1214">
        <f>SUM(JQ$320:JQ$499)+SUM(JF$320:JF$499)</f>
        <v>6256.9436999999998</v>
      </c>
      <c r="JR316" s="1214">
        <f>SUM(JR320:JR499)+SUM(JG320:JG499)+SUM(JH320:JH499)</f>
        <v>2106.7509999999997</v>
      </c>
      <c r="JS316" s="1214">
        <f>SUM(JS320:JS499)+SUM(JI320:JI499)+SUM(JJ320:JJ499)</f>
        <v>4611.8429999999998</v>
      </c>
      <c r="JT316" s="1214">
        <f>SUM(JT320:JT499)+SUM(JK320:JK499)+SUM(JL320:JL499)</f>
        <v>2802.297</v>
      </c>
      <c r="JU316" s="1214">
        <f>SUM(JU$320:JU$499)+SUM(JM$320:JM$499)+SUM(JN$320:JN$499)</f>
        <v>1411.5</v>
      </c>
      <c r="JV316" s="1214">
        <f t="shared" ref="JV316:KE317" si="3156">SUM(JV$320:JV$499)</f>
        <v>5.6950000000000008E-2</v>
      </c>
      <c r="JW316" s="1214">
        <f t="shared" si="3156"/>
        <v>902.41968500000007</v>
      </c>
      <c r="JX316" s="1214">
        <f t="shared" si="3156"/>
        <v>88.190999999999988</v>
      </c>
      <c r="JY316" s="1214">
        <f t="shared" si="3156"/>
        <v>1.8832600000000004</v>
      </c>
      <c r="JZ316" s="1214">
        <f t="shared" si="3156"/>
        <v>91.612500000000011</v>
      </c>
      <c r="KA316" s="1214">
        <f t="shared" si="3156"/>
        <v>17.018000000000001</v>
      </c>
      <c r="KB316" s="1214">
        <f t="shared" si="3156"/>
        <v>27.132000000000001</v>
      </c>
      <c r="KC316" s="1214">
        <f t="shared" si="3156"/>
        <v>1040.7589199999998</v>
      </c>
      <c r="KD316" s="1214">
        <f t="shared" si="3156"/>
        <v>653.59442999999999</v>
      </c>
      <c r="KE316" s="1214">
        <f t="shared" si="3156"/>
        <v>2.3505000000000003</v>
      </c>
      <c r="KF316" s="1214">
        <f t="shared" ref="KF316:KQ317" si="3157">SUM(KF$320:KF$499)</f>
        <v>5.1119999999999992</v>
      </c>
      <c r="KG316" s="1214">
        <f t="shared" si="3157"/>
        <v>326.59690000000001</v>
      </c>
      <c r="KH316" s="1214">
        <f t="shared" si="3157"/>
        <v>344.29974000000004</v>
      </c>
      <c r="KI316" s="1214">
        <f t="shared" si="3157"/>
        <v>12.969999999999999</v>
      </c>
      <c r="KJ316" s="1214">
        <f t="shared" si="3157"/>
        <v>12.969999999999999</v>
      </c>
      <c r="KK316" s="1214">
        <f t="shared" si="3157"/>
        <v>0</v>
      </c>
      <c r="KL316" s="1214">
        <f t="shared" si="3157"/>
        <v>0</v>
      </c>
      <c r="KM316" s="1214">
        <f t="shared" si="3157"/>
        <v>0</v>
      </c>
      <c r="KN316" s="1214">
        <f t="shared" si="3157"/>
        <v>0</v>
      </c>
      <c r="KO316" s="1214">
        <f t="shared" si="3157"/>
        <v>0</v>
      </c>
      <c r="KP316" s="1214">
        <f t="shared" si="3157"/>
        <v>0</v>
      </c>
      <c r="KQ316" s="1214">
        <f t="shared" si="3157"/>
        <v>85</v>
      </c>
      <c r="KZ316" s="1350"/>
      <c r="LA316" s="1499" t="s">
        <v>2707</v>
      </c>
      <c r="LH316" s="159"/>
      <c r="LI316" s="159"/>
      <c r="LO316" s="1214">
        <f>SUM(LO$320:LO$499)+SUM(LA$320:LA$499)+SUM(LB$320:LB$499)+SUM(LC$320:LC$499)</f>
        <v>2678.1255921952388</v>
      </c>
      <c r="LP316" s="1214">
        <f>SUM(LP$320:LP$499)+SUM(LD$320:LD$499)+SUM(LE$320:LE$499)</f>
        <v>6889.8883496131621</v>
      </c>
      <c r="LQ316" s="1214">
        <f>SUM(LQ$320:LQ$499)+SUM(LF$320:LF$499)</f>
        <v>5771.5608497983058</v>
      </c>
      <c r="LR316" s="1214">
        <f>SUM(LR320:LR499)+SUM(LG320:LG499)+SUM(LH320:LH499)</f>
        <v>2056.795641353006</v>
      </c>
      <c r="LS316" s="1214">
        <f>SUM(LS320:LS499)+SUM(LI320:LI499)+SUM(LJ320:LJ499)</f>
        <v>4386.110751436483</v>
      </c>
      <c r="LT316" s="1214">
        <f>SUM(LT320:LT499)+SUM(LK320:LK499)+SUM(LL320:LL499)</f>
        <v>2835.0207164716335</v>
      </c>
      <c r="LU316" s="1214">
        <f>SUM(LU$320:LU$499)+SUM(LM$320:LM$499)+SUM(LN$320:LN$499)</f>
        <v>2653.7463002114164</v>
      </c>
      <c r="LV316" s="1214">
        <f t="shared" ref="LV316:ME317" si="3158">SUM(LV$320:LV$499)</f>
        <v>7.1894061208982424E-2</v>
      </c>
      <c r="LW316" s="1214">
        <f t="shared" si="3158"/>
        <v>943.44203951261773</v>
      </c>
      <c r="LX316" s="1214">
        <f t="shared" si="3158"/>
        <v>87.073115365142371</v>
      </c>
      <c r="LY316" s="1214">
        <f t="shared" si="3158"/>
        <v>2.0046673029897817</v>
      </c>
      <c r="LZ316" s="1214">
        <f t="shared" si="3158"/>
        <v>93.687680587536093</v>
      </c>
      <c r="MA316" s="1214">
        <f t="shared" si="3158"/>
        <v>17.151795217163404</v>
      </c>
      <c r="MB316" s="1214">
        <f t="shared" si="3158"/>
        <v>27.011968578685604</v>
      </c>
      <c r="MC316" s="1214">
        <f t="shared" si="3158"/>
        <v>1055.309969472388</v>
      </c>
      <c r="MD316" s="1214">
        <f t="shared" si="3158"/>
        <v>670.92189006342505</v>
      </c>
      <c r="ME316" s="1214">
        <f t="shared" si="3158"/>
        <v>1.4540102464347968</v>
      </c>
      <c r="MF316" s="1214">
        <f t="shared" ref="MF316:MQ317" si="3159">SUM(MF$320:MF$499)</f>
        <v>10.170660982143554</v>
      </c>
      <c r="MG316" s="1214">
        <f t="shared" si="3159"/>
        <v>361.32678729856906</v>
      </c>
      <c r="MH316" s="1214">
        <f t="shared" si="3159"/>
        <v>365.6987368667111</v>
      </c>
      <c r="MI316" s="1214">
        <f t="shared" si="3159"/>
        <v>18.959618199331974</v>
      </c>
      <c r="MJ316" s="1214">
        <f t="shared" si="3159"/>
        <v>18.959618199331974</v>
      </c>
      <c r="MK316" s="1214">
        <f t="shared" si="3159"/>
        <v>0</v>
      </c>
      <c r="ML316" s="1214">
        <f t="shared" si="3159"/>
        <v>0</v>
      </c>
      <c r="MM316" s="1214">
        <f t="shared" si="3159"/>
        <v>0</v>
      </c>
      <c r="MN316" s="1214">
        <f t="shared" si="3159"/>
        <v>0</v>
      </c>
      <c r="MO316" s="1214">
        <f t="shared" si="3159"/>
        <v>0</v>
      </c>
      <c r="MP316" s="1214">
        <f t="shared" si="3159"/>
        <v>0</v>
      </c>
      <c r="MQ316" s="1214">
        <f t="shared" si="3159"/>
        <v>86.712473572938691</v>
      </c>
    </row>
    <row r="317" spans="1:355" s="146" customFormat="1" ht="14.25" customHeight="1" outlineLevel="1" thickTop="1" thickBot="1" x14ac:dyDescent="0.3">
      <c r="B317" s="1821" t="s">
        <v>2520</v>
      </c>
      <c r="C317" s="1822"/>
      <c r="D317" s="1835">
        <v>44418</v>
      </c>
      <c r="E317" s="1836"/>
      <c r="F317" s="1612"/>
      <c r="G317" s="1613"/>
      <c r="H317" s="1613"/>
      <c r="I317" s="1601"/>
      <c r="J317" s="1048"/>
      <c r="K317" s="1048"/>
      <c r="L317" s="1048"/>
      <c r="M317" s="1417"/>
      <c r="N317" s="1418"/>
      <c r="O317" s="1548"/>
      <c r="P317" s="1048"/>
      <c r="Q317" s="1417"/>
      <c r="R317" s="1418"/>
      <c r="S317" s="1548"/>
      <c r="T317" s="1048"/>
      <c r="U317" s="1417"/>
      <c r="V317" s="1418"/>
      <c r="W317" s="1548"/>
      <c r="X317" s="1048"/>
      <c r="Y317" s="1417"/>
      <c r="Z317" s="1418"/>
      <c r="AA317" s="1548"/>
      <c r="AB317" s="1048"/>
      <c r="AC317" s="1417"/>
      <c r="AD317" s="1418"/>
      <c r="AE317" s="1548"/>
      <c r="AF317" s="1048"/>
      <c r="AG317" s="1417"/>
      <c r="AH317" s="1418"/>
      <c r="AI317" s="1548"/>
      <c r="AJ317" s="1048"/>
      <c r="AK317" s="1417"/>
      <c r="AL317" s="1418"/>
      <c r="AM317" s="1548"/>
      <c r="AN317" s="1048"/>
      <c r="AO317" s="1417"/>
      <c r="AP317" s="1418"/>
      <c r="AQ317" s="1548"/>
      <c r="AR317" s="1048"/>
      <c r="AS317" s="1417"/>
      <c r="AT317" s="1418"/>
      <c r="AU317" s="1548"/>
      <c r="AV317" s="1048"/>
      <c r="AW317" s="1417"/>
      <c r="AX317" s="1418"/>
      <c r="AY317" s="1548"/>
      <c r="AZ317" s="1048"/>
      <c r="BA317" s="1417"/>
      <c r="BB317" s="1048"/>
      <c r="BG317" s="1611">
        <f>IF($BI$6="ON",SUM(BR320:BR499)/500,IF($BI$6="OFF",$BT315))</f>
        <v>1.010869705797641</v>
      </c>
      <c r="BH317" s="1501">
        <f>BS315</f>
        <v>433.02749820186847</v>
      </c>
      <c r="BI317" s="1136">
        <f>IF($BN$6="OFF",$BG317*500,IF($BN$6="ON",$BG317*550))</f>
        <v>505.43485289882051</v>
      </c>
      <c r="BJ317" s="768">
        <f>(BG317*640)</f>
        <v>646.95661171049028</v>
      </c>
      <c r="BK317" s="769">
        <f>(BG317*700)</f>
        <v>707.60879405834874</v>
      </c>
      <c r="BL317" s="705">
        <f>CK317</f>
        <v>0.25</v>
      </c>
      <c r="BM317" s="705">
        <f>CL317</f>
        <v>0.60921440000000004</v>
      </c>
      <c r="BN317" s="1577">
        <f>CM317</f>
        <v>0.93801299999999999</v>
      </c>
      <c r="BO317" s="705">
        <f>$CN317</f>
        <v>0.14550000000000002</v>
      </c>
      <c r="BP317" s="703">
        <f>$CO317</f>
        <v>0.1</v>
      </c>
      <c r="BQ317" s="1491"/>
      <c r="BR317" s="923" t="s">
        <v>1395</v>
      </c>
      <c r="BS317" s="925">
        <f>IF(CM315&lt;&gt;0,CL315/CM315,0)/2</f>
        <v>0.31767869448827979</v>
      </c>
      <c r="BT317" s="924" t="s">
        <v>1396</v>
      </c>
      <c r="BU317" s="919" t="s">
        <v>1397</v>
      </c>
      <c r="BV317" s="1320">
        <f>SUM(CK317:DM317)</f>
        <v>2.5148353999999999</v>
      </c>
      <c r="BW317" s="1200">
        <f t="shared" ref="BW317:CJ317" si="3160">SUM(FA$320:FA$499)</f>
        <v>3.0499999999999999E-2</v>
      </c>
      <c r="BX317" s="1200">
        <f t="shared" si="3160"/>
        <v>9.4500000000000015E-2</v>
      </c>
      <c r="BY317" s="1200">
        <f t="shared" si="3160"/>
        <v>0</v>
      </c>
      <c r="BZ317" s="1200">
        <f t="shared" si="3160"/>
        <v>0.30460720000000002</v>
      </c>
      <c r="CA317" s="1200">
        <f t="shared" si="3160"/>
        <v>0</v>
      </c>
      <c r="CB317" s="1200">
        <f t="shared" si="3160"/>
        <v>0.46900649999999999</v>
      </c>
      <c r="CC317" s="1200">
        <f t="shared" si="3160"/>
        <v>0</v>
      </c>
      <c r="CD317" s="1200">
        <f t="shared" si="3160"/>
        <v>0</v>
      </c>
      <c r="CE317" s="1200">
        <f t="shared" si="3160"/>
        <v>0</v>
      </c>
      <c r="CF317" s="1200">
        <f t="shared" si="3160"/>
        <v>0</v>
      </c>
      <c r="CG317" s="1200">
        <f t="shared" si="3160"/>
        <v>0</v>
      </c>
      <c r="CH317" s="1200">
        <f t="shared" si="3160"/>
        <v>0</v>
      </c>
      <c r="CI317" s="1200">
        <f t="shared" si="3160"/>
        <v>0</v>
      </c>
      <c r="CJ317" s="1200">
        <f t="shared" si="3160"/>
        <v>0.14652000000000001</v>
      </c>
      <c r="CK317" s="1200">
        <f>SUM(FO$320:FO$499)+SUM(FA$320:FA$499)+SUM(FB$320:FB$499)+SUM(FC$320:FC$499)</f>
        <v>0.25</v>
      </c>
      <c r="CL317" s="1200">
        <f>SUM(FP$320:FP$499)+SUM(FD$320:FD$499)+SUM(FE$320:FE$499)</f>
        <v>0.60921440000000004</v>
      </c>
      <c r="CM317" s="1200">
        <f>SUM(FQ$320:FQ$499)+SUM(FF$320:FF$499)</f>
        <v>0.93801299999999999</v>
      </c>
      <c r="CN317" s="1200">
        <f>SUM(FR$320:FR$499)+SUM(FG$320:FG$499)+SUM(FH$320:FH$499)</f>
        <v>0.14550000000000002</v>
      </c>
      <c r="CO317" s="1200">
        <f>SUM(FS$320:FS$499)+SUM(FI$320:FI$499)+SUM(FJ$320:FJ$499)</f>
        <v>0.1</v>
      </c>
      <c r="CP317" s="1200">
        <f>SUM(FT$320:FT$499)+SUM(FK$320:FK$499)+SUM(FL$320:FL$499)</f>
        <v>0.157</v>
      </c>
      <c r="CQ317" s="1200">
        <f>SUM(FU$320:FU$499)+SUM(FM$320:FM$499)+SUM(FN$320:FN$499)</f>
        <v>0.29304000000000002</v>
      </c>
      <c r="CR317" s="1200">
        <f t="shared" ref="CR317:DM317" si="3161">SUM(FV$320:FV$499)</f>
        <v>5.0000000000000004E-6</v>
      </c>
      <c r="CS317" s="1200">
        <f t="shared" si="3161"/>
        <v>2E-3</v>
      </c>
      <c r="CT317" s="1200">
        <f t="shared" si="3161"/>
        <v>5.0000000000000001E-4</v>
      </c>
      <c r="CU317" s="1200">
        <f t="shared" si="3161"/>
        <v>3.3000000000000003E-5</v>
      </c>
      <c r="CV317" s="1200">
        <f t="shared" si="3161"/>
        <v>1.4999999999999999E-4</v>
      </c>
      <c r="CW317" s="1200">
        <f t="shared" si="3161"/>
        <v>1.9000000000000001E-4</v>
      </c>
      <c r="CX317" s="1200">
        <f t="shared" si="3161"/>
        <v>1E-4</v>
      </c>
      <c r="CY317" s="1200">
        <f t="shared" si="3161"/>
        <v>7.4999999999999997E-3</v>
      </c>
      <c r="CZ317" s="1200">
        <f t="shared" si="3161"/>
        <v>0</v>
      </c>
      <c r="DA317" s="1200">
        <f t="shared" si="3161"/>
        <v>1.3500000000000001E-3</v>
      </c>
      <c r="DB317" s="1200">
        <f t="shared" si="3161"/>
        <v>9.0899999999999991E-3</v>
      </c>
      <c r="DC317" s="1200">
        <f t="shared" si="3161"/>
        <v>1.15E-3</v>
      </c>
      <c r="DD317" s="1200">
        <f t="shared" si="3161"/>
        <v>0</v>
      </c>
      <c r="DE317" s="1200">
        <f t="shared" si="3161"/>
        <v>0</v>
      </c>
      <c r="DF317" s="1200">
        <f t="shared" si="3161"/>
        <v>0</v>
      </c>
      <c r="DG317" s="1200">
        <f t="shared" si="3161"/>
        <v>0</v>
      </c>
      <c r="DH317" s="1200">
        <f t="shared" si="3161"/>
        <v>0</v>
      </c>
      <c r="DI317" s="1200">
        <f t="shared" si="3161"/>
        <v>0</v>
      </c>
      <c r="DJ317" s="1200">
        <f t="shared" si="3161"/>
        <v>0</v>
      </c>
      <c r="DK317" s="1200">
        <f t="shared" si="3161"/>
        <v>0</v>
      </c>
      <c r="DL317" s="1200">
        <f t="shared" si="3161"/>
        <v>0</v>
      </c>
      <c r="DM317" s="1200">
        <f t="shared" si="3161"/>
        <v>0</v>
      </c>
      <c r="DN317" s="1511" t="s">
        <v>215</v>
      </c>
      <c r="DO317" s="1512" t="s">
        <v>1875</v>
      </c>
      <c r="DP317" s="1091" t="s">
        <v>1875</v>
      </c>
      <c r="DQ317" s="1091" t="s">
        <v>1874</v>
      </c>
      <c r="DR317" s="1189" t="s">
        <v>215</v>
      </c>
      <c r="DS317" s="1189" t="s">
        <v>215</v>
      </c>
      <c r="DU317" s="1407"/>
      <c r="DV317" s="1407"/>
      <c r="DW317" s="1525"/>
      <c r="DX317" s="1150" t="str">
        <f>$B30</f>
        <v>Seedling</v>
      </c>
      <c r="DY317" s="1150" t="str">
        <f>$B50</f>
        <v xml:space="preserve">Early Veg </v>
      </c>
      <c r="DZ317" s="1150" t="str">
        <f>$B70</f>
        <v xml:space="preserve">Early Veg </v>
      </c>
      <c r="EA317" s="1150" t="str">
        <f>$B90</f>
        <v>Late Growth</v>
      </c>
      <c r="EB317" s="1150" t="str">
        <f>$B110</f>
        <v>Extra Veg</v>
      </c>
      <c r="EC317" s="1150" t="str">
        <f>$B130</f>
        <v>Transition</v>
      </c>
      <c r="ED317" s="1150" t="str">
        <f>$B150</f>
        <v>Early Bloom</v>
      </c>
      <c r="EE317" s="1150" t="str">
        <f>$B170</f>
        <v>Mid Bloom</v>
      </c>
      <c r="EF317" s="1150" t="str">
        <f>$B190</f>
        <v>Mid Bloom</v>
      </c>
      <c r="EG317" s="1150" t="str">
        <f>$B210</f>
        <v>Mid Bloom</v>
      </c>
      <c r="EH317" s="1150" t="str">
        <f>$B230</f>
        <v>Late Bloom</v>
      </c>
      <c r="EI317" s="1150" t="str">
        <f>$B250</f>
        <v>Late Bloom</v>
      </c>
      <c r="EJ317" s="1150" t="str">
        <f>$B270</f>
        <v>Ripen</v>
      </c>
      <c r="EK317" s="1150" t="str">
        <f>$B290</f>
        <v>Flush</v>
      </c>
      <c r="EL317" s="1216"/>
      <c r="EM317" s="618"/>
      <c r="EN317" s="618"/>
      <c r="EO317" s="618"/>
      <c r="EP317" s="618"/>
      <c r="EQ317" s="618"/>
      <c r="ER317" s="618"/>
      <c r="ES317" s="618"/>
      <c r="ET317" s="618"/>
      <c r="EU317" s="618"/>
      <c r="EV317" s="618"/>
      <c r="EW317" s="618"/>
      <c r="EX317" s="618"/>
      <c r="EY317" s="618"/>
      <c r="EZ317" s="1351" t="s">
        <v>2461</v>
      </c>
      <c r="FA317" s="1370">
        <f t="shared" ref="FA317:GQ317" si="3162">SUM(FA320:FA499)</f>
        <v>3.0499999999999999E-2</v>
      </c>
      <c r="FB317" s="1370">
        <f t="shared" si="3162"/>
        <v>9.4500000000000015E-2</v>
      </c>
      <c r="FC317" s="1370">
        <f t="shared" si="3162"/>
        <v>0</v>
      </c>
      <c r="FD317" s="1370">
        <f t="shared" si="3162"/>
        <v>0.30460720000000002</v>
      </c>
      <c r="FE317" s="1370">
        <f t="shared" si="3162"/>
        <v>0</v>
      </c>
      <c r="FF317" s="1370">
        <f t="shared" si="3162"/>
        <v>0.46900649999999999</v>
      </c>
      <c r="FG317" s="1370">
        <f t="shared" si="3162"/>
        <v>0</v>
      </c>
      <c r="FH317" s="1370">
        <f t="shared" si="3162"/>
        <v>0</v>
      </c>
      <c r="FI317" s="1370">
        <f t="shared" si="3162"/>
        <v>0</v>
      </c>
      <c r="FJ317" s="1370">
        <f t="shared" si="3162"/>
        <v>0</v>
      </c>
      <c r="FK317" s="1370">
        <f t="shared" si="3162"/>
        <v>0</v>
      </c>
      <c r="FL317" s="1370">
        <f t="shared" si="3162"/>
        <v>0</v>
      </c>
      <c r="FM317" s="1370">
        <f t="shared" si="3162"/>
        <v>0</v>
      </c>
      <c r="FN317" s="1370">
        <f t="shared" si="3162"/>
        <v>0.14652000000000001</v>
      </c>
      <c r="FO317" s="1369">
        <f t="shared" si="3162"/>
        <v>0.125</v>
      </c>
      <c r="FP317" s="1369">
        <f t="shared" si="3162"/>
        <v>0.30460720000000002</v>
      </c>
      <c r="FQ317" s="1369">
        <f t="shared" si="3162"/>
        <v>0.46900649999999999</v>
      </c>
      <c r="FR317" s="1369">
        <f t="shared" si="3162"/>
        <v>0.14550000000000002</v>
      </c>
      <c r="FS317" s="1369">
        <f t="shared" si="3162"/>
        <v>0.1</v>
      </c>
      <c r="FT317" s="1369">
        <f t="shared" si="3162"/>
        <v>0.157</v>
      </c>
      <c r="FU317" s="1369">
        <f t="shared" si="3162"/>
        <v>0.14652000000000001</v>
      </c>
      <c r="FV317" s="1369">
        <f t="shared" si="3162"/>
        <v>5.0000000000000004E-6</v>
      </c>
      <c r="FW317" s="1369">
        <f t="shared" si="3162"/>
        <v>2E-3</v>
      </c>
      <c r="FX317" s="1369">
        <f t="shared" si="3162"/>
        <v>5.0000000000000001E-4</v>
      </c>
      <c r="FY317" s="1369">
        <f t="shared" si="3162"/>
        <v>3.3000000000000003E-5</v>
      </c>
      <c r="FZ317" s="1369">
        <f t="shared" si="3162"/>
        <v>1.4999999999999999E-4</v>
      </c>
      <c r="GA317" s="1369">
        <f t="shared" si="3162"/>
        <v>1.9000000000000001E-4</v>
      </c>
      <c r="GB317" s="1369">
        <f t="shared" si="3162"/>
        <v>1E-4</v>
      </c>
      <c r="GC317" s="1369">
        <f t="shared" si="3162"/>
        <v>7.4999999999999997E-3</v>
      </c>
      <c r="GD317" s="1369">
        <f t="shared" si="3162"/>
        <v>0</v>
      </c>
      <c r="GE317" s="1369">
        <f t="shared" si="3162"/>
        <v>1.3500000000000001E-3</v>
      </c>
      <c r="GF317" s="1369">
        <f t="shared" si="3162"/>
        <v>9.0899999999999991E-3</v>
      </c>
      <c r="GG317" s="1369">
        <f t="shared" si="3162"/>
        <v>1.15E-3</v>
      </c>
      <c r="GH317" s="1369">
        <f t="shared" si="3162"/>
        <v>0</v>
      </c>
      <c r="GI317" s="1369">
        <f t="shared" si="3162"/>
        <v>0</v>
      </c>
      <c r="GJ317" s="1369">
        <f t="shared" si="3162"/>
        <v>0</v>
      </c>
      <c r="GK317" s="1369">
        <f t="shared" si="3162"/>
        <v>0</v>
      </c>
      <c r="GL317" s="1369">
        <f t="shared" si="3162"/>
        <v>0</v>
      </c>
      <c r="GM317" s="1369">
        <f t="shared" si="3162"/>
        <v>0</v>
      </c>
      <c r="GN317" s="1369">
        <f t="shared" si="3162"/>
        <v>0</v>
      </c>
      <c r="GO317" s="1369">
        <f t="shared" si="3162"/>
        <v>0</v>
      </c>
      <c r="GP317" s="1369">
        <f t="shared" si="3162"/>
        <v>0</v>
      </c>
      <c r="GQ317" s="1369">
        <f t="shared" si="3162"/>
        <v>0</v>
      </c>
      <c r="GR317" s="618"/>
      <c r="GS317" s="618"/>
      <c r="GT317" s="618"/>
      <c r="GU317" s="618"/>
      <c r="GV317" s="618"/>
      <c r="GW317" s="618"/>
      <c r="GX317" s="618"/>
      <c r="GY317" s="618"/>
      <c r="GZ317" s="1362"/>
      <c r="HA317" s="1201">
        <f t="shared" ref="HA317:IQ317" si="3163">SUM(HA$320:HA$499)</f>
        <v>8.5344018469182045E-3</v>
      </c>
      <c r="HB317" s="1201">
        <f t="shared" si="3163"/>
        <v>2.9765451791679377E-2</v>
      </c>
      <c r="HC317" s="1201">
        <f t="shared" si="3163"/>
        <v>0</v>
      </c>
      <c r="HD317" s="1201">
        <f t="shared" si="3163"/>
        <v>8.5047171872245308E-2</v>
      </c>
      <c r="HE317" s="1201">
        <f t="shared" si="3163"/>
        <v>0</v>
      </c>
      <c r="HF317" s="1201">
        <f t="shared" si="3163"/>
        <v>0.13385721697396202</v>
      </c>
      <c r="HG317" s="1201">
        <f t="shared" si="3163"/>
        <v>0</v>
      </c>
      <c r="HH317" s="1201">
        <f t="shared" si="3163"/>
        <v>0</v>
      </c>
      <c r="HI317" s="1201">
        <f t="shared" si="3163"/>
        <v>0</v>
      </c>
      <c r="HJ317" s="1201">
        <f t="shared" si="3163"/>
        <v>0</v>
      </c>
      <c r="HK317" s="1201">
        <f t="shared" si="3163"/>
        <v>0</v>
      </c>
      <c r="HL317" s="1201">
        <f t="shared" si="3163"/>
        <v>0</v>
      </c>
      <c r="HM317" s="1201">
        <f t="shared" si="3163"/>
        <v>0</v>
      </c>
      <c r="HN317" s="1201">
        <f t="shared" si="3163"/>
        <v>5.419498018494056E-2</v>
      </c>
      <c r="HO317" s="1201">
        <f t="shared" si="3163"/>
        <v>0</v>
      </c>
      <c r="HP317" s="1201">
        <f t="shared" si="3163"/>
        <v>0</v>
      </c>
      <c r="HQ317" s="1201">
        <f t="shared" si="3163"/>
        <v>0</v>
      </c>
      <c r="HR317" s="1201">
        <f t="shared" si="3163"/>
        <v>4.0281573167368433E-2</v>
      </c>
      <c r="HS317" s="1201">
        <f t="shared" si="3163"/>
        <v>3.2667363523887133E-2</v>
      </c>
      <c r="HT317" s="1201">
        <f t="shared" si="3163"/>
        <v>4.2008516316030177E-2</v>
      </c>
      <c r="HU317" s="1201">
        <f t="shared" si="3163"/>
        <v>0</v>
      </c>
      <c r="HV317" s="1201">
        <f t="shared" si="3163"/>
        <v>1.6298780732537709E-6</v>
      </c>
      <c r="HW317" s="1201">
        <f t="shared" si="3163"/>
        <v>6.5334727047774272E-4</v>
      </c>
      <c r="HX317" s="1201">
        <f t="shared" si="3163"/>
        <v>1.6298780732537703E-4</v>
      </c>
      <c r="HY317" s="1201">
        <f t="shared" si="3163"/>
        <v>1.0798029487879744E-5</v>
      </c>
      <c r="HZ317" s="1201">
        <f t="shared" si="3163"/>
        <v>4.8896342197613108E-5</v>
      </c>
      <c r="IA317" s="1201">
        <f t="shared" si="3163"/>
        <v>6.5886861332975009E-5</v>
      </c>
      <c r="IB317" s="1201">
        <f t="shared" si="3163"/>
        <v>3.2597561465075408E-5</v>
      </c>
      <c r="IC317" s="1201">
        <f t="shared" si="3163"/>
        <v>2.2831305280385183E-3</v>
      </c>
      <c r="ID317" s="1201">
        <f t="shared" si="3163"/>
        <v>0</v>
      </c>
      <c r="IE317" s="1201">
        <f t="shared" si="3163"/>
        <v>3.8415065956005196E-4</v>
      </c>
      <c r="IF317" s="1201">
        <f t="shared" si="3163"/>
        <v>2.6870966927724053E-3</v>
      </c>
      <c r="IG317" s="1201">
        <f t="shared" si="3163"/>
        <v>3.4030089410640169E-4</v>
      </c>
      <c r="IH317" s="1201">
        <f t="shared" si="3163"/>
        <v>0</v>
      </c>
      <c r="II317" s="1201">
        <f t="shared" si="3163"/>
        <v>0</v>
      </c>
      <c r="IJ317" s="1201">
        <f t="shared" si="3163"/>
        <v>0</v>
      </c>
      <c r="IK317" s="1201">
        <f t="shared" si="3163"/>
        <v>0</v>
      </c>
      <c r="IL317" s="1201">
        <f t="shared" si="3163"/>
        <v>0</v>
      </c>
      <c r="IM317" s="1201">
        <f t="shared" si="3163"/>
        <v>0</v>
      </c>
      <c r="IN317" s="1201">
        <f t="shared" si="3163"/>
        <v>0</v>
      </c>
      <c r="IO317" s="1201">
        <f t="shared" si="3163"/>
        <v>0</v>
      </c>
      <c r="IP317" s="1201">
        <f t="shared" si="3163"/>
        <v>0</v>
      </c>
      <c r="IQ317" s="1201">
        <f t="shared" si="3163"/>
        <v>0</v>
      </c>
      <c r="IR317" s="618"/>
      <c r="IS317" s="618"/>
      <c r="IT317" s="618"/>
      <c r="IU317" s="618"/>
      <c r="IV317" s="618"/>
      <c r="IW317" s="618"/>
      <c r="IX317" s="618"/>
      <c r="IY317" s="618"/>
      <c r="IZ317" s="1361"/>
      <c r="JA317" s="1201">
        <f t="shared" ref="JA317:JU317" si="3164">SUM(JA$320:JA$499)</f>
        <v>396.49558999999999</v>
      </c>
      <c r="JB317" s="1201">
        <f t="shared" si="3164"/>
        <v>2250.24811</v>
      </c>
      <c r="JC317" s="1201">
        <f t="shared" si="3164"/>
        <v>87.2</v>
      </c>
      <c r="JD317" s="1201">
        <f t="shared" si="3164"/>
        <v>6132.5368500000004</v>
      </c>
      <c r="JE317" s="1201">
        <f t="shared" si="3164"/>
        <v>0</v>
      </c>
      <c r="JF317" s="1201">
        <f t="shared" si="3164"/>
        <v>5896.9436999999998</v>
      </c>
      <c r="JG317" s="1201">
        <f t="shared" si="3164"/>
        <v>285</v>
      </c>
      <c r="JH317" s="1201">
        <f t="shared" si="3164"/>
        <v>0</v>
      </c>
      <c r="JI317" s="1201">
        <f t="shared" si="3164"/>
        <v>0</v>
      </c>
      <c r="JJ317" s="1201">
        <f t="shared" si="3164"/>
        <v>750</v>
      </c>
      <c r="JK317" s="1201">
        <f t="shared" si="3164"/>
        <v>305.83</v>
      </c>
      <c r="JL317" s="1201">
        <f t="shared" si="3164"/>
        <v>320</v>
      </c>
      <c r="JM317" s="1201">
        <f t="shared" si="3164"/>
        <v>179.5</v>
      </c>
      <c r="JN317" s="1201">
        <f t="shared" si="3164"/>
        <v>1232</v>
      </c>
      <c r="JO317" s="1201">
        <f t="shared" si="3164"/>
        <v>90</v>
      </c>
      <c r="JP317" s="1201">
        <f t="shared" si="3164"/>
        <v>1185</v>
      </c>
      <c r="JQ317" s="1201">
        <f t="shared" si="3164"/>
        <v>360</v>
      </c>
      <c r="JR317" s="1201">
        <f t="shared" si="3164"/>
        <v>1821.7509999999997</v>
      </c>
      <c r="JS317" s="1201">
        <f t="shared" si="3164"/>
        <v>3861.8429999999998</v>
      </c>
      <c r="JT317" s="1201">
        <f t="shared" si="3164"/>
        <v>2176.4670000000001</v>
      </c>
      <c r="JU317" s="1201">
        <f t="shared" si="3164"/>
        <v>0</v>
      </c>
      <c r="JV317" s="1201">
        <f t="shared" si="3156"/>
        <v>5.6950000000000008E-2</v>
      </c>
      <c r="JW317" s="1201">
        <f t="shared" si="3156"/>
        <v>902.41968500000007</v>
      </c>
      <c r="JX317" s="1201">
        <f t="shared" si="3156"/>
        <v>88.190999999999988</v>
      </c>
      <c r="JY317" s="1201">
        <f t="shared" si="3156"/>
        <v>1.8832600000000004</v>
      </c>
      <c r="JZ317" s="1201">
        <f t="shared" si="3156"/>
        <v>91.612500000000011</v>
      </c>
      <c r="KA317" s="1201">
        <f t="shared" si="3156"/>
        <v>17.018000000000001</v>
      </c>
      <c r="KB317" s="1201">
        <f t="shared" si="3156"/>
        <v>27.132000000000001</v>
      </c>
      <c r="KC317" s="1201">
        <f t="shared" si="3156"/>
        <v>1040.7589199999998</v>
      </c>
      <c r="KD317" s="1201">
        <f t="shared" si="3156"/>
        <v>653.59442999999999</v>
      </c>
      <c r="KE317" s="1201">
        <f t="shared" si="3156"/>
        <v>2.3505000000000003</v>
      </c>
      <c r="KF317" s="1201">
        <f t="shared" si="3157"/>
        <v>5.1119999999999992</v>
      </c>
      <c r="KG317" s="1201">
        <f t="shared" si="3157"/>
        <v>326.59690000000001</v>
      </c>
      <c r="KH317" s="1201">
        <f t="shared" si="3157"/>
        <v>344.29974000000004</v>
      </c>
      <c r="KI317" s="1201">
        <f t="shared" si="3157"/>
        <v>12.969999999999999</v>
      </c>
      <c r="KJ317" s="1201">
        <f t="shared" si="3157"/>
        <v>12.969999999999999</v>
      </c>
      <c r="KK317" s="1201">
        <f t="shared" si="3157"/>
        <v>0</v>
      </c>
      <c r="KL317" s="1201">
        <f t="shared" si="3157"/>
        <v>0</v>
      </c>
      <c r="KM317" s="1201">
        <f t="shared" si="3157"/>
        <v>0</v>
      </c>
      <c r="KN317" s="1201">
        <f t="shared" si="3157"/>
        <v>0</v>
      </c>
      <c r="KO317" s="1201">
        <f t="shared" si="3157"/>
        <v>0</v>
      </c>
      <c r="KP317" s="1201">
        <f t="shared" si="3157"/>
        <v>0</v>
      </c>
      <c r="KQ317" s="1201">
        <f t="shared" si="3157"/>
        <v>85</v>
      </c>
      <c r="KR317" s="618"/>
      <c r="KS317" s="618"/>
      <c r="KT317" s="618"/>
      <c r="KU317" s="618"/>
      <c r="KV317" s="618"/>
      <c r="KW317" s="618"/>
      <c r="KX317" s="618"/>
      <c r="KY317" s="618"/>
      <c r="KZ317" s="1361"/>
      <c r="LA317" s="1201">
        <f t="shared" ref="LA317:LU317" si="3165">SUM(LA$320:LA$499)</f>
        <v>394.54362697692466</v>
      </c>
      <c r="LB317" s="1201">
        <f t="shared" si="3165"/>
        <v>2106.370548727828</v>
      </c>
      <c r="LC317" s="1201">
        <f t="shared" si="3165"/>
        <v>87.211416490486258</v>
      </c>
      <c r="LD317" s="1201">
        <f t="shared" si="3165"/>
        <v>5704.8883496131621</v>
      </c>
      <c r="LE317" s="1201">
        <f t="shared" si="3165"/>
        <v>0</v>
      </c>
      <c r="LF317" s="1201">
        <f t="shared" si="3165"/>
        <v>5391.0111669230419</v>
      </c>
      <c r="LG317" s="1201">
        <f t="shared" si="3165"/>
        <v>285.28541226215646</v>
      </c>
      <c r="LH317" s="1201">
        <f t="shared" si="3165"/>
        <v>0</v>
      </c>
      <c r="LI317" s="1201">
        <f t="shared" si="3165"/>
        <v>0</v>
      </c>
      <c r="LJ317" s="1201">
        <f t="shared" si="3165"/>
        <v>750</v>
      </c>
      <c r="LK317" s="1201">
        <f t="shared" si="3165"/>
        <v>306.11541226215644</v>
      </c>
      <c r="LL317" s="1201">
        <f t="shared" si="3165"/>
        <v>320</v>
      </c>
      <c r="LM317" s="1201">
        <f t="shared" si="3165"/>
        <v>189.7463002114165</v>
      </c>
      <c r="LN317" s="1201">
        <f t="shared" si="3165"/>
        <v>2464</v>
      </c>
      <c r="LO317" s="1201">
        <f t="shared" si="3165"/>
        <v>90</v>
      </c>
      <c r="LP317" s="1201">
        <f t="shared" si="3165"/>
        <v>1185</v>
      </c>
      <c r="LQ317" s="1201">
        <f t="shared" si="3165"/>
        <v>380.5496828752643</v>
      </c>
      <c r="LR317" s="1201">
        <f t="shared" si="3165"/>
        <v>1771.5102290908494</v>
      </c>
      <c r="LS317" s="1201">
        <f t="shared" si="3165"/>
        <v>3636.1107514364835</v>
      </c>
      <c r="LT317" s="1201">
        <f t="shared" si="3165"/>
        <v>2208.905304209477</v>
      </c>
      <c r="LU317" s="1201">
        <f t="shared" si="3165"/>
        <v>0</v>
      </c>
      <c r="LV317" s="1201">
        <f t="shared" si="3158"/>
        <v>7.1894061208982424E-2</v>
      </c>
      <c r="LW317" s="1201">
        <f t="shared" si="3158"/>
        <v>943.44203951261773</v>
      </c>
      <c r="LX317" s="1201">
        <f t="shared" si="3158"/>
        <v>87.073115365142371</v>
      </c>
      <c r="LY317" s="1201">
        <f t="shared" si="3158"/>
        <v>2.0046673029897817</v>
      </c>
      <c r="LZ317" s="1201">
        <f t="shared" si="3158"/>
        <v>93.687680587536093</v>
      </c>
      <c r="MA317" s="1201">
        <f t="shared" si="3158"/>
        <v>17.151795217163404</v>
      </c>
      <c r="MB317" s="1201">
        <f t="shared" si="3158"/>
        <v>27.011968578685604</v>
      </c>
      <c r="MC317" s="1201">
        <f t="shared" si="3158"/>
        <v>1055.309969472388</v>
      </c>
      <c r="MD317" s="1201">
        <f t="shared" si="3158"/>
        <v>670.92189006342505</v>
      </c>
      <c r="ME317" s="1201">
        <f t="shared" si="3158"/>
        <v>1.4540102464347968</v>
      </c>
      <c r="MF317" s="1201">
        <f t="shared" si="3159"/>
        <v>10.170660982143554</v>
      </c>
      <c r="MG317" s="1201">
        <f t="shared" si="3159"/>
        <v>361.32678729856906</v>
      </c>
      <c r="MH317" s="1201">
        <f t="shared" si="3159"/>
        <v>365.6987368667111</v>
      </c>
      <c r="MI317" s="1201">
        <f t="shared" si="3159"/>
        <v>18.959618199331974</v>
      </c>
      <c r="MJ317" s="1201">
        <f t="shared" si="3159"/>
        <v>18.959618199331974</v>
      </c>
      <c r="MK317" s="1201">
        <f t="shared" si="3159"/>
        <v>0</v>
      </c>
      <c r="ML317" s="1201">
        <f t="shared" si="3159"/>
        <v>0</v>
      </c>
      <c r="MM317" s="1201">
        <f t="shared" si="3159"/>
        <v>0</v>
      </c>
      <c r="MN317" s="1201">
        <f t="shared" si="3159"/>
        <v>0</v>
      </c>
      <c r="MO317" s="1201">
        <f t="shared" si="3159"/>
        <v>0</v>
      </c>
      <c r="MP317" s="1201">
        <f t="shared" si="3159"/>
        <v>0</v>
      </c>
      <c r="MQ317" s="1201">
        <f t="shared" si="3159"/>
        <v>86.712473572938691</v>
      </c>
    </row>
    <row r="318" spans="1:355" s="148" customFormat="1" ht="27.75" customHeight="1" outlineLevel="1" thickTop="1" thickBot="1" x14ac:dyDescent="0.3">
      <c r="B318" s="1837" t="s">
        <v>1679</v>
      </c>
      <c r="C318" s="1838"/>
      <c r="D318" s="1835">
        <f>D317+70</f>
        <v>44488</v>
      </c>
      <c r="E318" s="1836"/>
      <c r="F318" s="1612"/>
      <c r="G318" s="1613"/>
      <c r="H318" s="1613"/>
      <c r="I318" s="1615"/>
      <c r="J318" s="1048"/>
      <c r="K318" s="1048"/>
      <c r="L318" s="1048"/>
      <c r="M318" s="1417"/>
      <c r="N318" s="1418"/>
      <c r="O318" s="1548"/>
      <c r="P318" s="1048"/>
      <c r="Q318" s="1417"/>
      <c r="R318" s="1418"/>
      <c r="S318" s="1548"/>
      <c r="T318" s="1048"/>
      <c r="U318" s="1417"/>
      <c r="V318" s="1418"/>
      <c r="W318" s="1548"/>
      <c r="X318" s="1048"/>
      <c r="Y318" s="1417"/>
      <c r="Z318" s="1418"/>
      <c r="AA318" s="1548"/>
      <c r="AB318" s="1048"/>
      <c r="AC318" s="1417"/>
      <c r="AD318" s="1418"/>
      <c r="AE318" s="1548"/>
      <c r="AF318" s="1048"/>
      <c r="AG318" s="1417"/>
      <c r="AH318" s="1418"/>
      <c r="AI318" s="1548"/>
      <c r="AJ318" s="1048"/>
      <c r="AK318" s="1417"/>
      <c r="AL318" s="1418"/>
      <c r="AM318" s="1548"/>
      <c r="AN318" s="1048"/>
      <c r="AO318" s="1417"/>
      <c r="AP318" s="1418"/>
      <c r="AQ318" s="1548"/>
      <c r="AR318" s="1048"/>
      <c r="AS318" s="1417"/>
      <c r="AT318" s="1418"/>
      <c r="AU318" s="1548"/>
      <c r="AV318" s="1048"/>
      <c r="AW318" s="1417"/>
      <c r="AX318" s="1418"/>
      <c r="AY318" s="1548"/>
      <c r="AZ318" s="1048"/>
      <c r="BA318" s="1417"/>
      <c r="BB318" s="1048"/>
      <c r="BG318" s="1051"/>
      <c r="BH318" s="1048"/>
      <c r="BI318" s="1048"/>
      <c r="BJ318" s="1048"/>
      <c r="BK318" s="1048"/>
      <c r="BL318" s="1048"/>
      <c r="BM318" s="1048"/>
      <c r="BN318" s="1560"/>
      <c r="BO318" s="616"/>
      <c r="BP318" s="616" t="s">
        <v>1836</v>
      </c>
      <c r="BQ318" s="1492"/>
      <c r="BR318" s="1019" t="s">
        <v>1350</v>
      </c>
      <c r="BS318" s="1020" t="s">
        <v>6</v>
      </c>
      <c r="BT318" s="1020" t="s">
        <v>928</v>
      </c>
      <c r="BU318" s="1070" t="s">
        <v>1441</v>
      </c>
      <c r="BV318" s="1070" t="s">
        <v>1685</v>
      </c>
      <c r="BW318" s="1205" t="s">
        <v>1982</v>
      </c>
      <c r="BX318" s="1206" t="s">
        <v>1326</v>
      </c>
      <c r="BY318" s="1206" t="s">
        <v>1986</v>
      </c>
      <c r="BZ318" s="1206" t="s">
        <v>1748</v>
      </c>
      <c r="CA318" s="1206" t="s">
        <v>1868</v>
      </c>
      <c r="CB318" s="1206" t="s">
        <v>1747</v>
      </c>
      <c r="CC318" s="1206" t="s">
        <v>1744</v>
      </c>
      <c r="CD318" s="1206" t="s">
        <v>1977</v>
      </c>
      <c r="CE318" s="1207" t="s">
        <v>1745</v>
      </c>
      <c r="CF318" s="1207" t="s">
        <v>1867</v>
      </c>
      <c r="CG318" s="1206" t="s">
        <v>1860</v>
      </c>
      <c r="CH318" s="1206" t="s">
        <v>1976</v>
      </c>
      <c r="CI318" s="1208" t="s">
        <v>1739</v>
      </c>
      <c r="CJ318" s="1206" t="s">
        <v>1882</v>
      </c>
      <c r="CK318" s="1209" t="s">
        <v>35</v>
      </c>
      <c r="CL318" s="1209" t="s">
        <v>36</v>
      </c>
      <c r="CM318" s="1209" t="s">
        <v>37</v>
      </c>
      <c r="CN318" s="1209" t="s">
        <v>1322</v>
      </c>
      <c r="CO318" s="1209" t="s">
        <v>1323</v>
      </c>
      <c r="CP318" s="1209" t="s">
        <v>41</v>
      </c>
      <c r="CQ318" s="1209" t="s">
        <v>40</v>
      </c>
      <c r="CR318" s="1209" t="s">
        <v>50</v>
      </c>
      <c r="CS318" s="1209" t="s">
        <v>44</v>
      </c>
      <c r="CT318" s="1209" t="s">
        <v>47</v>
      </c>
      <c r="CU318" s="1209" t="s">
        <v>45</v>
      </c>
      <c r="CV318" s="1209" t="s">
        <v>46</v>
      </c>
      <c r="CW318" s="1209" t="s">
        <v>48</v>
      </c>
      <c r="CX318" s="1209" t="s">
        <v>49</v>
      </c>
      <c r="CY318" s="1209" t="s">
        <v>42</v>
      </c>
      <c r="CZ318" s="1209" t="s">
        <v>43</v>
      </c>
      <c r="DA318" s="1210" t="s">
        <v>927</v>
      </c>
      <c r="DB318" s="1210" t="s">
        <v>935</v>
      </c>
      <c r="DC318" s="1210" t="s">
        <v>936</v>
      </c>
      <c r="DD318" s="1210" t="s">
        <v>1869</v>
      </c>
      <c r="DE318" s="1210" t="s">
        <v>1927</v>
      </c>
      <c r="DF318" s="1210" t="s">
        <v>1870</v>
      </c>
      <c r="DG318" s="1211" t="s">
        <v>1749</v>
      </c>
      <c r="DH318" s="1211" t="s">
        <v>1471</v>
      </c>
      <c r="DI318" s="1211" t="s">
        <v>1483</v>
      </c>
      <c r="DJ318" s="1211" t="s">
        <v>1448</v>
      </c>
      <c r="DK318" s="1211" t="s">
        <v>1521</v>
      </c>
      <c r="DL318" s="1211" t="s">
        <v>1572</v>
      </c>
      <c r="DM318" s="1212" t="s">
        <v>1251</v>
      </c>
      <c r="DN318" s="1071" t="s">
        <v>1654</v>
      </c>
      <c r="DO318" s="1071" t="s">
        <v>946</v>
      </c>
      <c r="DP318" s="1071" t="s">
        <v>945</v>
      </c>
      <c r="DQ318" s="1071" t="s">
        <v>52</v>
      </c>
      <c r="DR318" s="1071" t="s">
        <v>1926</v>
      </c>
      <c r="DS318" s="1071" t="s">
        <v>1667</v>
      </c>
      <c r="DT318" s="1196" t="s">
        <v>1684</v>
      </c>
      <c r="DU318" s="1410" t="s">
        <v>2459</v>
      </c>
      <c r="DV318" s="1410" t="s">
        <v>634</v>
      </c>
      <c r="DW318" s="1410" t="s">
        <v>2690</v>
      </c>
      <c r="DX318" s="1410" t="s">
        <v>2417</v>
      </c>
      <c r="DY318" s="1410" t="s">
        <v>2404</v>
      </c>
      <c r="DZ318" s="1410" t="s">
        <v>2405</v>
      </c>
      <c r="EA318" s="1410" t="s">
        <v>2406</v>
      </c>
      <c r="EB318" s="1410" t="s">
        <v>2407</v>
      </c>
      <c r="EC318" s="1410" t="s">
        <v>2408</v>
      </c>
      <c r="ED318" s="1410" t="s">
        <v>2409</v>
      </c>
      <c r="EE318" s="1410" t="s">
        <v>2410</v>
      </c>
      <c r="EF318" s="1410" t="s">
        <v>2411</v>
      </c>
      <c r="EG318" s="1410" t="s">
        <v>2412</v>
      </c>
      <c r="EH318" s="1410" t="s">
        <v>2413</v>
      </c>
      <c r="EI318" s="1410" t="s">
        <v>2414</v>
      </c>
      <c r="EJ318" s="1410" t="s">
        <v>2415</v>
      </c>
      <c r="EK318" s="1410" t="s">
        <v>2416</v>
      </c>
      <c r="EL318" s="1199" t="s">
        <v>1686</v>
      </c>
      <c r="EM318" s="618"/>
      <c r="EN318" s="618"/>
      <c r="EO318" s="618"/>
      <c r="EP318" s="618"/>
      <c r="EQ318" s="618"/>
      <c r="ER318" s="618"/>
      <c r="ES318" s="618"/>
      <c r="ET318" s="618"/>
      <c r="EU318" s="618"/>
      <c r="EV318" s="618"/>
      <c r="EW318" s="618"/>
      <c r="EX318" s="618"/>
      <c r="EY318" s="618"/>
      <c r="EZ318" s="1426" t="s">
        <v>2420</v>
      </c>
      <c r="FA318" s="1353" t="str">
        <f>$BW$318</f>
        <v xml:space="preserve">NH4 </v>
      </c>
      <c r="FB318" s="1353" t="str">
        <f>$BX$318</f>
        <v>NO3</v>
      </c>
      <c r="FC318" s="1353" t="str">
        <f>$BY$318</f>
        <v>NH2 Nitrites</v>
      </c>
      <c r="FD318" s="1353" t="str">
        <f>$BZ$318</f>
        <v>P2O5</v>
      </c>
      <c r="FE318" s="1353" t="str">
        <f>$CA$318</f>
        <v>PO4</v>
      </c>
      <c r="FF318" s="1353" t="str">
        <f>$CB$318</f>
        <v>K2O</v>
      </c>
      <c r="FG318" s="1353" t="str">
        <f>$CC$318</f>
        <v>MgO</v>
      </c>
      <c r="FH318" s="1353" t="str">
        <f>$CD$318</f>
        <v>MgCo3</v>
      </c>
      <c r="FI318" s="1353" t="str">
        <f>$CE$318</f>
        <v>CaO</v>
      </c>
      <c r="FJ318" s="1353" t="str">
        <f>$CF$318</f>
        <v>CaCO3</v>
      </c>
      <c r="FK318" s="1353" t="str">
        <f>$CG$318</f>
        <v>SO4</v>
      </c>
      <c r="FL318" s="1353" t="str">
        <f>$CH$318</f>
        <v>SO3</v>
      </c>
      <c r="FM318" s="1353" t="str">
        <f>$CI$318</f>
        <v>SiO2</v>
      </c>
      <c r="FN318" s="1353" t="str">
        <f>$CJ$318</f>
        <v>Si(OH)4</v>
      </c>
      <c r="FO318" s="1353" t="str">
        <f>$CK$318</f>
        <v>N</v>
      </c>
      <c r="FP318" s="1353" t="str">
        <f>$CL$318</f>
        <v>P</v>
      </c>
      <c r="FQ318" s="1353" t="str">
        <f>$CM$318</f>
        <v>K</v>
      </c>
      <c r="FR318" s="1353" t="str">
        <f>$CN$318</f>
        <v>MG</v>
      </c>
      <c r="FS318" s="1353" t="str">
        <f>$CO$318</f>
        <v>CA</v>
      </c>
      <c r="FT318" s="1353" t="str">
        <f>$CP$318</f>
        <v>S</v>
      </c>
      <c r="FU318" s="1353" t="str">
        <f>$CQ$318</f>
        <v>Si</v>
      </c>
      <c r="FV318" s="1353" t="str">
        <f>$CR$318</f>
        <v>Co</v>
      </c>
      <c r="FW318" s="1353" t="str">
        <f>$CS$318</f>
        <v>Fe</v>
      </c>
      <c r="FX318" s="1353" t="str">
        <f>$CT$318</f>
        <v>Mn</v>
      </c>
      <c r="FY318" s="1353" t="str">
        <f>$CU$318</f>
        <v>Mo</v>
      </c>
      <c r="FZ318" s="1353" t="str">
        <f>$CV$318</f>
        <v>Zn</v>
      </c>
      <c r="GA318" s="1353" t="str">
        <f>$CW$318</f>
        <v>B</v>
      </c>
      <c r="GB318" s="1353" t="str">
        <f>$CX$318</f>
        <v>Cu</v>
      </c>
      <c r="GC318" s="1353" t="str">
        <f>$CY$318</f>
        <v>Cl</v>
      </c>
      <c r="GD318" s="1353" t="str">
        <f>$CZ$318</f>
        <v>Na</v>
      </c>
      <c r="GE318" s="1353" t="str">
        <f>$DA$318</f>
        <v>Humic</v>
      </c>
      <c r="GF318" s="1353" t="str">
        <f>$DB$318</f>
        <v>Fulvic</v>
      </c>
      <c r="GG318" s="1353" t="str">
        <f>$DC$318</f>
        <v xml:space="preserve"> B1</v>
      </c>
      <c r="GH318" s="1353" t="str">
        <f>$DD$318</f>
        <v>EDTA</v>
      </c>
      <c r="GI318" s="1353" t="str">
        <f>$DE$318</f>
        <v>DTPA</v>
      </c>
      <c r="GJ318" s="1353" t="str">
        <f>$DF$318</f>
        <v>EDDHA</v>
      </c>
      <c r="GK318" s="1353" t="str">
        <f>$DG$318</f>
        <v>F</v>
      </c>
      <c r="GL318" s="1353" t="str">
        <f>$DH$318</f>
        <v>Cd</v>
      </c>
      <c r="GM318" s="1353" t="str">
        <f>$DI$318</f>
        <v>Cr</v>
      </c>
      <c r="GN318" s="1353" t="str">
        <f t="shared" ref="GN318:GP318" si="3166">$DI$318</f>
        <v>Cr</v>
      </c>
      <c r="GO318" s="1353" t="str">
        <f t="shared" si="3166"/>
        <v>Cr</v>
      </c>
      <c r="GP318" s="1353" t="str">
        <f t="shared" si="3166"/>
        <v>Cr</v>
      </c>
      <c r="GQ318" s="1353" t="str">
        <f>$DM$318</f>
        <v>Other</v>
      </c>
      <c r="GR318" s="897"/>
      <c r="GS318" s="897"/>
      <c r="GT318" s="897"/>
      <c r="GU318" s="897"/>
      <c r="GV318" s="897"/>
      <c r="GW318" s="897"/>
      <c r="GX318" s="897"/>
      <c r="GY318" s="897"/>
      <c r="GZ318" s="1373" t="s">
        <v>2462</v>
      </c>
      <c r="HA318" s="1353" t="str">
        <f>$BW$318</f>
        <v xml:space="preserve">NH4 </v>
      </c>
      <c r="HB318" s="1353" t="str">
        <f>$BX$318</f>
        <v>NO3</v>
      </c>
      <c r="HC318" s="1353" t="str">
        <f>$BY$318</f>
        <v>NH2 Nitrites</v>
      </c>
      <c r="HD318" s="1353" t="str">
        <f>$BZ$318</f>
        <v>P2O5</v>
      </c>
      <c r="HE318" s="1353" t="str">
        <f>$CA$318</f>
        <v>PO4</v>
      </c>
      <c r="HF318" s="1353" t="str">
        <f>$CB$318</f>
        <v>K2O</v>
      </c>
      <c r="HG318" s="1353" t="str">
        <f>$CC$318</f>
        <v>MgO</v>
      </c>
      <c r="HH318" s="1353" t="str">
        <f>$CD$318</f>
        <v>MgCo3</v>
      </c>
      <c r="HI318" s="1353" t="str">
        <f>$CE$318</f>
        <v>CaO</v>
      </c>
      <c r="HJ318" s="1353" t="str">
        <f>$CF$318</f>
        <v>CaCO3</v>
      </c>
      <c r="HK318" s="1353" t="str">
        <f>$CG$318</f>
        <v>SO4</v>
      </c>
      <c r="HL318" s="1353" t="str">
        <f>$CH$318</f>
        <v>SO3</v>
      </c>
      <c r="HM318" s="1353" t="str">
        <f>$CI$318</f>
        <v>SiO2</v>
      </c>
      <c r="HN318" s="1353" t="str">
        <f>$CJ$318</f>
        <v>Si(OH)4</v>
      </c>
      <c r="HO318" s="1353" t="str">
        <f>$CK$318</f>
        <v>N</v>
      </c>
      <c r="HP318" s="1353" t="str">
        <f>$CL$318</f>
        <v>P</v>
      </c>
      <c r="HQ318" s="1353" t="str">
        <f>$CM$318</f>
        <v>K</v>
      </c>
      <c r="HR318" s="1353" t="str">
        <f>$CN$318</f>
        <v>MG</v>
      </c>
      <c r="HS318" s="1353" t="str">
        <f>$CO$318</f>
        <v>CA</v>
      </c>
      <c r="HT318" s="1353" t="str">
        <f>$CP$318</f>
        <v>S</v>
      </c>
      <c r="HU318" s="1353" t="str">
        <f>$CQ$318</f>
        <v>Si</v>
      </c>
      <c r="HV318" s="1353" t="str">
        <f>$CR$318</f>
        <v>Co</v>
      </c>
      <c r="HW318" s="1353" t="str">
        <f>$CS$318</f>
        <v>Fe</v>
      </c>
      <c r="HX318" s="1353" t="str">
        <f>$CT$318</f>
        <v>Mn</v>
      </c>
      <c r="HY318" s="1353" t="str">
        <f>$CU$318</f>
        <v>Mo</v>
      </c>
      <c r="HZ318" s="1353" t="str">
        <f>$CV$318</f>
        <v>Zn</v>
      </c>
      <c r="IA318" s="1353" t="str">
        <f>$CW$318</f>
        <v>B</v>
      </c>
      <c r="IB318" s="1353" t="str">
        <f>$CX$318</f>
        <v>Cu</v>
      </c>
      <c r="IC318" s="1353" t="str">
        <f>$CY$318</f>
        <v>Cl</v>
      </c>
      <c r="ID318" s="1353" t="str">
        <f>$CZ$318</f>
        <v>Na</v>
      </c>
      <c r="IE318" s="1353" t="str">
        <f>$DA$318</f>
        <v>Humic</v>
      </c>
      <c r="IF318" s="1353" t="str">
        <f>$DB$318</f>
        <v>Fulvic</v>
      </c>
      <c r="IG318" s="1353" t="str">
        <f>$DC$318</f>
        <v xml:space="preserve"> B1</v>
      </c>
      <c r="IH318" s="1353" t="str">
        <f>$DD$318</f>
        <v>EDTA</v>
      </c>
      <c r="II318" s="1353" t="str">
        <f>$DE$318</f>
        <v>DTPA</v>
      </c>
      <c r="IJ318" s="1353" t="str">
        <f>$DE$318</f>
        <v>DTPA</v>
      </c>
      <c r="IK318" s="1353" t="str">
        <f>$DG$318</f>
        <v>F</v>
      </c>
      <c r="IL318" s="1353" t="str">
        <f>$DH$318</f>
        <v>Cd</v>
      </c>
      <c r="IM318" s="1353" t="str">
        <f>$DI$318</f>
        <v>Cr</v>
      </c>
      <c r="IN318" s="1353" t="str">
        <f>$DJ$318</f>
        <v>Al</v>
      </c>
      <c r="IO318" s="1353" t="str">
        <f>$DK$318</f>
        <v>Pb</v>
      </c>
      <c r="IP318" s="1353" t="str">
        <f>$DL$318</f>
        <v>Se</v>
      </c>
      <c r="IQ318" s="1353" t="str">
        <f>$DM$318</f>
        <v>Other</v>
      </c>
      <c r="IR318" s="895"/>
      <c r="IS318" s="895"/>
      <c r="IT318" s="895"/>
      <c r="IU318" s="895"/>
      <c r="IV318" s="895"/>
      <c r="IW318" s="895"/>
      <c r="IX318" s="895"/>
      <c r="IY318" s="895"/>
      <c r="IZ318" s="1367" t="s">
        <v>2463</v>
      </c>
      <c r="JA318" s="1353" t="str">
        <f>$BW$318</f>
        <v xml:space="preserve">NH4 </v>
      </c>
      <c r="JB318" s="1353" t="str">
        <f>$BX$318</f>
        <v>NO3</v>
      </c>
      <c r="JC318" s="1353" t="str">
        <f>$BY$318</f>
        <v>NH2 Nitrites</v>
      </c>
      <c r="JD318" s="1353" t="str">
        <f>$BZ$318</f>
        <v>P2O5</v>
      </c>
      <c r="JE318" s="1353" t="str">
        <f>$CA$318</f>
        <v>PO4</v>
      </c>
      <c r="JF318" s="1353" t="str">
        <f>$CB$318</f>
        <v>K2O</v>
      </c>
      <c r="JG318" s="1353" t="str">
        <f>$CC$318</f>
        <v>MgO</v>
      </c>
      <c r="JH318" s="1353" t="str">
        <f>$CD$318</f>
        <v>MgCo3</v>
      </c>
      <c r="JI318" s="1353" t="str">
        <f>$CE$318</f>
        <v>CaO</v>
      </c>
      <c r="JJ318" s="1353" t="str">
        <f>$CF$318</f>
        <v>CaCO3</v>
      </c>
      <c r="JK318" s="1353" t="str">
        <f>$CG$318</f>
        <v>SO4</v>
      </c>
      <c r="JL318" s="1353" t="str">
        <f>$CH$318</f>
        <v>SO3</v>
      </c>
      <c r="JM318" s="1353" t="str">
        <f>$CI$318</f>
        <v>SiO2</v>
      </c>
      <c r="JN318" s="1353" t="str">
        <f>$CJ$318</f>
        <v>Si(OH)4</v>
      </c>
      <c r="JO318" s="1353" t="str">
        <f>$CK$318</f>
        <v>N</v>
      </c>
      <c r="JP318" s="1353" t="str">
        <f>$CL$318</f>
        <v>P</v>
      </c>
      <c r="JQ318" s="1353" t="str">
        <f>$CM$318</f>
        <v>K</v>
      </c>
      <c r="JR318" s="1353" t="str">
        <f>$CN$318</f>
        <v>MG</v>
      </c>
      <c r="JS318" s="1353" t="str">
        <f>$CO$318</f>
        <v>CA</v>
      </c>
      <c r="JT318" s="1353" t="str">
        <f>$CP$318</f>
        <v>S</v>
      </c>
      <c r="JU318" s="1353" t="str">
        <f>$CQ$318</f>
        <v>Si</v>
      </c>
      <c r="JV318" s="1353" t="str">
        <f>$CR$318</f>
        <v>Co</v>
      </c>
      <c r="JW318" s="1353" t="str">
        <f>$CS$318</f>
        <v>Fe</v>
      </c>
      <c r="JX318" s="1353" t="str">
        <f>$CT$318</f>
        <v>Mn</v>
      </c>
      <c r="JY318" s="1353" t="str">
        <f>$CU$318</f>
        <v>Mo</v>
      </c>
      <c r="JZ318" s="1353" t="str">
        <f>$CV$318</f>
        <v>Zn</v>
      </c>
      <c r="KA318" s="1353" t="str">
        <f>$CW$318</f>
        <v>B</v>
      </c>
      <c r="KB318" s="1353" t="str">
        <f>$CX$318</f>
        <v>Cu</v>
      </c>
      <c r="KC318" s="1353" t="str">
        <f>$CY$318</f>
        <v>Cl</v>
      </c>
      <c r="KD318" s="1353" t="str">
        <f>$CZ$318</f>
        <v>Na</v>
      </c>
      <c r="KE318" s="1353" t="str">
        <f>$DA$318</f>
        <v>Humic</v>
      </c>
      <c r="KF318" s="1353" t="str">
        <f>$DB$318</f>
        <v>Fulvic</v>
      </c>
      <c r="KG318" s="1353" t="str">
        <f>$DC$318</f>
        <v xml:space="preserve"> B1</v>
      </c>
      <c r="KH318" s="1353" t="str">
        <f>$DD$318</f>
        <v>EDTA</v>
      </c>
      <c r="KI318" s="1353" t="str">
        <f>$DE$318</f>
        <v>DTPA</v>
      </c>
      <c r="KJ318" s="1353" t="str">
        <f>$DF$318</f>
        <v>EDDHA</v>
      </c>
      <c r="KK318" s="1353" t="str">
        <f>$DG$318</f>
        <v>F</v>
      </c>
      <c r="KL318" s="1353" t="str">
        <f>$DH$318</f>
        <v>Cd</v>
      </c>
      <c r="KM318" s="1353" t="str">
        <f>$DI$318</f>
        <v>Cr</v>
      </c>
      <c r="KN318" s="1353" t="str">
        <f>$DJ$318</f>
        <v>Al</v>
      </c>
      <c r="KO318" s="1353" t="str">
        <f>$DK$318</f>
        <v>Pb</v>
      </c>
      <c r="KP318" s="1353" t="str">
        <f>$DL$318</f>
        <v>Se</v>
      </c>
      <c r="KQ318" s="1353" t="str">
        <f>$DM$318</f>
        <v>Other</v>
      </c>
      <c r="KR318" s="618"/>
      <c r="KS318" s="618"/>
      <c r="KT318" s="618"/>
      <c r="KU318" s="618"/>
      <c r="KV318" s="618"/>
      <c r="KW318" s="618"/>
      <c r="KX318" s="618"/>
      <c r="KY318" s="618"/>
      <c r="KZ318" s="1361" t="s">
        <v>2464</v>
      </c>
      <c r="LA318" s="1220" t="str">
        <f t="shared" ref="LA318:MM318" si="3167">JA$318</f>
        <v xml:space="preserve">NH4 </v>
      </c>
      <c r="LB318" s="1220" t="str">
        <f t="shared" si="3167"/>
        <v>NO3</v>
      </c>
      <c r="LC318" s="1220" t="str">
        <f t="shared" si="3167"/>
        <v>NH2 Nitrites</v>
      </c>
      <c r="LD318" s="1220" t="str">
        <f t="shared" si="3167"/>
        <v>P2O5</v>
      </c>
      <c r="LE318" s="1220" t="str">
        <f t="shared" si="3167"/>
        <v>PO4</v>
      </c>
      <c r="LF318" s="1220" t="str">
        <f t="shared" si="3167"/>
        <v>K2O</v>
      </c>
      <c r="LG318" s="1220" t="str">
        <f t="shared" si="3167"/>
        <v>MgO</v>
      </c>
      <c r="LH318" s="1220" t="str">
        <f t="shared" si="3167"/>
        <v>MgCo3</v>
      </c>
      <c r="LI318" s="1220" t="str">
        <f t="shared" si="3167"/>
        <v>CaO</v>
      </c>
      <c r="LJ318" s="1220" t="str">
        <f t="shared" si="3167"/>
        <v>CaCO3</v>
      </c>
      <c r="LK318" s="1220" t="str">
        <f t="shared" si="3167"/>
        <v>SO4</v>
      </c>
      <c r="LL318" s="1220" t="str">
        <f t="shared" si="3167"/>
        <v>SO3</v>
      </c>
      <c r="LM318" s="1220" t="str">
        <f t="shared" si="3167"/>
        <v>SiO2</v>
      </c>
      <c r="LN318" s="1220" t="str">
        <f t="shared" si="3167"/>
        <v>Si(OH)4</v>
      </c>
      <c r="LO318" s="1220" t="str">
        <f t="shared" si="3167"/>
        <v>N</v>
      </c>
      <c r="LP318" s="1220" t="str">
        <f t="shared" si="3167"/>
        <v>P</v>
      </c>
      <c r="LQ318" s="1220" t="str">
        <f t="shared" si="3167"/>
        <v>K</v>
      </c>
      <c r="LR318" s="1220" t="str">
        <f t="shared" si="3167"/>
        <v>MG</v>
      </c>
      <c r="LS318" s="1220" t="str">
        <f t="shared" si="3167"/>
        <v>CA</v>
      </c>
      <c r="LT318" s="1220" t="str">
        <f t="shared" si="3167"/>
        <v>S</v>
      </c>
      <c r="LU318" s="1220" t="str">
        <f t="shared" si="3167"/>
        <v>Si</v>
      </c>
      <c r="LV318" s="1220" t="str">
        <f t="shared" si="3167"/>
        <v>Co</v>
      </c>
      <c r="LW318" s="1220" t="str">
        <f t="shared" si="3167"/>
        <v>Fe</v>
      </c>
      <c r="LX318" s="1220" t="str">
        <f t="shared" si="3167"/>
        <v>Mn</v>
      </c>
      <c r="LY318" s="1220" t="str">
        <f t="shared" si="3167"/>
        <v>Mo</v>
      </c>
      <c r="LZ318" s="1220" t="str">
        <f t="shared" si="3167"/>
        <v>Zn</v>
      </c>
      <c r="MA318" s="1220" t="str">
        <f t="shared" si="3167"/>
        <v>B</v>
      </c>
      <c r="MB318" s="1220" t="str">
        <f t="shared" si="3167"/>
        <v>Cu</v>
      </c>
      <c r="MC318" s="1220" t="str">
        <f t="shared" si="3167"/>
        <v>Cl</v>
      </c>
      <c r="MD318" s="1220" t="str">
        <f t="shared" si="3167"/>
        <v>Na</v>
      </c>
      <c r="ME318" s="1220" t="str">
        <f t="shared" si="3167"/>
        <v>Humic</v>
      </c>
      <c r="MF318" s="1220" t="str">
        <f t="shared" si="3167"/>
        <v>Fulvic</v>
      </c>
      <c r="MG318" s="1220" t="str">
        <f t="shared" si="3167"/>
        <v xml:space="preserve"> B1</v>
      </c>
      <c r="MH318" s="1220" t="str">
        <f t="shared" si="3167"/>
        <v>EDTA</v>
      </c>
      <c r="MI318" s="1220" t="str">
        <f t="shared" si="3167"/>
        <v>DTPA</v>
      </c>
      <c r="MJ318" s="1220" t="str">
        <f t="shared" si="3167"/>
        <v>EDDHA</v>
      </c>
      <c r="MK318" s="1220" t="str">
        <f t="shared" si="3167"/>
        <v>F</v>
      </c>
      <c r="ML318" s="1220" t="str">
        <f t="shared" si="3167"/>
        <v>Cd</v>
      </c>
      <c r="MM318" s="1220" t="str">
        <f t="shared" si="3167"/>
        <v>Cr</v>
      </c>
      <c r="MN318" s="1220" t="str">
        <f t="shared" ref="MN318" si="3168">KN$318</f>
        <v>Al</v>
      </c>
      <c r="MO318" s="1220" t="str">
        <f t="shared" ref="MO318" si="3169">KO$318</f>
        <v>Pb</v>
      </c>
      <c r="MP318" s="1220" t="str">
        <f t="shared" ref="MP318" si="3170">KP$318</f>
        <v>Se</v>
      </c>
      <c r="MQ318" s="1220" t="str">
        <f>KQ$318</f>
        <v>Other</v>
      </c>
    </row>
    <row r="319" spans="1:355" s="152" customFormat="1" ht="15" customHeight="1" outlineLevel="1" thickBot="1" x14ac:dyDescent="0.3">
      <c r="B319" s="1420" t="s">
        <v>2517</v>
      </c>
      <c r="C319" s="1416"/>
      <c r="D319" s="757"/>
      <c r="E319" s="757"/>
      <c r="F319" s="757"/>
      <c r="G319" s="757"/>
      <c r="H319" s="1048"/>
      <c r="I319" s="1048"/>
      <c r="J319" s="1048"/>
      <c r="K319" s="1048"/>
      <c r="L319" s="1048"/>
      <c r="M319" s="1417"/>
      <c r="N319" s="1418"/>
      <c r="O319" s="1548"/>
      <c r="P319" s="1048"/>
      <c r="Q319" s="1417"/>
      <c r="R319" s="1418"/>
      <c r="S319" s="1548"/>
      <c r="T319" s="1048"/>
      <c r="U319" s="1417"/>
      <c r="V319" s="1418"/>
      <c r="W319" s="1548"/>
      <c r="X319" s="1029" t="s">
        <v>1830</v>
      </c>
      <c r="Y319" s="1417"/>
      <c r="Z319" s="1418"/>
      <c r="AA319" s="1548"/>
      <c r="AB319" s="1048"/>
      <c r="AC319" s="1417"/>
      <c r="AD319" s="1418"/>
      <c r="AE319" s="1548"/>
      <c r="AF319" s="1048"/>
      <c r="AG319" s="1417"/>
      <c r="AH319" s="1418"/>
      <c r="AI319" s="1548"/>
      <c r="AJ319" s="1048"/>
      <c r="AK319" s="1417"/>
      <c r="AL319" s="1418"/>
      <c r="AM319" s="1548"/>
      <c r="AN319" s="1048"/>
      <c r="AO319" s="1417"/>
      <c r="AP319" s="1418"/>
      <c r="AQ319" s="1548"/>
      <c r="AR319" s="1048"/>
      <c r="AS319" s="1417"/>
      <c r="AT319" s="1418"/>
      <c r="AU319" s="1548"/>
      <c r="AV319" s="1048"/>
      <c r="AW319" s="1417"/>
      <c r="AX319" s="1418"/>
      <c r="AY319" s="1548"/>
      <c r="AZ319" s="1048"/>
      <c r="BA319" s="1417"/>
      <c r="BB319" s="1048"/>
      <c r="BC319" s="1048"/>
      <c r="BD319" s="1048"/>
      <c r="BE319" s="1417"/>
      <c r="BF319" s="1048"/>
      <c r="BG319" s="1048"/>
      <c r="BH319" s="1048"/>
      <c r="BI319" s="1048"/>
      <c r="BJ319" s="1048"/>
      <c r="BK319" s="1048"/>
      <c r="BL319" s="1048"/>
      <c r="BM319" s="1048"/>
      <c r="BN319" s="1048"/>
      <c r="BO319" s="1048"/>
      <c r="BP319" s="1419" t="s">
        <v>2501</v>
      </c>
      <c r="BQ319" s="1517"/>
      <c r="BR319" s="734">
        <f t="shared" ref="BR319:BR350" si="3171">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5.4382483487450459</v>
      </c>
      <c r="BS319" s="734">
        <f>SUM(HA319:IQ319)*1000</f>
        <v>5.1064121532364597</v>
      </c>
      <c r="BT319" s="742">
        <v>1</v>
      </c>
      <c r="BU319" s="1327" t="s">
        <v>2022</v>
      </c>
      <c r="BV319" s="1028" t="s">
        <v>1312</v>
      </c>
      <c r="BW319" s="1248"/>
      <c r="BX319" s="1248"/>
      <c r="BY319" s="1248"/>
      <c r="BZ319" s="1249"/>
      <c r="CA319" s="1249"/>
      <c r="CB319" s="1250"/>
      <c r="CC319" s="1251"/>
      <c r="CD319" s="1251"/>
      <c r="CE319" s="1251"/>
      <c r="CF319" s="1251"/>
      <c r="CG319" s="1252">
        <v>3.0000000000000001E-3</v>
      </c>
      <c r="CH319" s="1252"/>
      <c r="CI319" s="1252"/>
      <c r="CJ319" s="1252"/>
      <c r="CK319" s="1253"/>
      <c r="CL319" s="1254"/>
      <c r="CM319" s="1255"/>
      <c r="CN319" s="1256">
        <v>4.0000000000000002E-4</v>
      </c>
      <c r="CO319" s="1256">
        <v>1.256E-3</v>
      </c>
      <c r="CP319" s="1256"/>
      <c r="CQ319" s="1256"/>
      <c r="CR319" s="1257"/>
      <c r="CS319" s="1257">
        <v>7.4980000000000001E-4</v>
      </c>
      <c r="CT319" s="1257">
        <v>7.9978999999999998E-4</v>
      </c>
      <c r="CU319" s="1257">
        <v>3.9999999999999998E-6</v>
      </c>
      <c r="CV319" s="1257">
        <v>4.4988E-4</v>
      </c>
      <c r="CW319" s="1257">
        <v>1.3496E-4</v>
      </c>
      <c r="CX319" s="1257">
        <v>2.2994000000000001E-4</v>
      </c>
      <c r="CY319" s="1257">
        <v>9.6492000000000001E-3</v>
      </c>
      <c r="CZ319" s="1258">
        <v>4.6543000000000001E-3</v>
      </c>
      <c r="DA319" s="1258"/>
      <c r="DB319" s="1258"/>
      <c r="DC319" s="1258"/>
      <c r="DD319" s="1258"/>
      <c r="DE319" s="1258"/>
      <c r="DF319" s="1258"/>
      <c r="DG319" s="1258"/>
      <c r="DH319" s="1258"/>
      <c r="DI319" s="1258"/>
      <c r="DJ319" s="1258"/>
      <c r="DK319" s="1258"/>
      <c r="DL319" s="1258"/>
      <c r="DM319" s="1258"/>
      <c r="DN319" s="1022">
        <v>1</v>
      </c>
      <c r="DO319" s="1193">
        <v>1</v>
      </c>
      <c r="DP319" s="1194">
        <v>1000</v>
      </c>
      <c r="DQ319" s="1195">
        <f>SUM(DP319/(DO319*1000))</f>
        <v>1</v>
      </c>
      <c r="DR319" s="1192">
        <v>0.01</v>
      </c>
      <c r="DS319" s="1192">
        <f t="shared" ref="DS319:DS348" si="3172">SUM($DR319/$DO319)/1000</f>
        <v>1.0000000000000001E-5</v>
      </c>
      <c r="DT319" s="1495">
        <v>101</v>
      </c>
      <c r="DU319" s="1503" t="s">
        <v>2476</v>
      </c>
      <c r="DV319" s="1528">
        <v>44326</v>
      </c>
      <c r="DW319" s="1528" t="str">
        <f>BU319</f>
        <v>**Water RO</v>
      </c>
      <c r="DX319" s="1427"/>
      <c r="DY319" s="1427"/>
      <c r="DZ319" s="1427"/>
      <c r="EA319" s="1427"/>
      <c r="EB319" s="1427"/>
      <c r="EC319" s="1427"/>
      <c r="ED319" s="1427"/>
      <c r="EE319" s="1427"/>
      <c r="EF319" s="1427"/>
      <c r="EG319" s="1427"/>
      <c r="EH319" s="1427"/>
      <c r="EI319" s="1427"/>
      <c r="EJ319" s="1427"/>
      <c r="EK319" s="1734"/>
      <c r="EL319" s="1342" t="s">
        <v>1410</v>
      </c>
      <c r="EM319" s="739"/>
      <c r="EN319" s="739"/>
      <c r="EO319" s="739"/>
      <c r="EP319" s="739"/>
      <c r="EQ319" s="739"/>
      <c r="ER319" s="739"/>
      <c r="ES319" s="739"/>
      <c r="ET319" s="739"/>
      <c r="EU319" s="739"/>
      <c r="EV319" s="739"/>
      <c r="EW319" s="739"/>
      <c r="EX319" s="739"/>
      <c r="EY319" s="739"/>
      <c r="EZ319" s="1348" t="str">
        <f>BU319</f>
        <v>**Water RO</v>
      </c>
      <c r="FA319" s="1203">
        <f t="shared" ref="FA319:FA350" si="3173">SUM(BW319*$BT319)*BW$311</f>
        <v>0</v>
      </c>
      <c r="FB319" s="1203">
        <f t="shared" ref="FB319:FB350" si="3174">SUM(BX319*$BT319)*BX$311</f>
        <v>0</v>
      </c>
      <c r="FC319" s="1203">
        <f t="shared" ref="FC319:FC350" si="3175">SUM(BY319*$BT319)*BY$311</f>
        <v>0</v>
      </c>
      <c r="FD319" s="1190">
        <f t="shared" ref="FD319:FD350" si="3176">SUM(BZ319*$BT319)*BZ$311</f>
        <v>0</v>
      </c>
      <c r="FE319" s="1190">
        <f t="shared" ref="FE319:FE350" si="3177">SUM(CA319*$BT319)*CA$311</f>
        <v>0</v>
      </c>
      <c r="FF319" s="927">
        <f t="shared" ref="FF319:FF350" si="3178">SUM(CB319*$BT319)*CB$311</f>
        <v>0</v>
      </c>
      <c r="FG319" s="1191">
        <f t="shared" ref="FG319:FG350" si="3179">SUM(CC319*$BT319)*CC$311</f>
        <v>0</v>
      </c>
      <c r="FH319" s="1191">
        <f t="shared" ref="FH319:FH350" si="3180">SUM(CD319*$BT319)*CD$311</f>
        <v>0</v>
      </c>
      <c r="FI319" s="1191">
        <f t="shared" ref="FI319:FI350" si="3181">SUM(CE319*$BT319)*CE$311</f>
        <v>0</v>
      </c>
      <c r="FJ319" s="1191">
        <f t="shared" ref="FJ319:FJ350" si="3182">SUM(CF319*$BT319)*CF$311</f>
        <v>0</v>
      </c>
      <c r="FK319" s="1191">
        <f t="shared" ref="FK319:FK350" si="3183">SUM(CG319*$BT319)*CG$311</f>
        <v>9.9989999999999996E-4</v>
      </c>
      <c r="FL319" s="1191">
        <f t="shared" ref="FL319:FL350" si="3184">SUM(CH319*$BT319)*CH$311</f>
        <v>0</v>
      </c>
      <c r="FM319" s="1191">
        <f t="shared" ref="FM319:FM350" si="3185">SUM(CI319*$BT319)*CI$311</f>
        <v>0</v>
      </c>
      <c r="FN319" s="1191">
        <f t="shared" ref="FN319:FN350" si="3186">SUM(CJ319*$BT319)*CJ$311</f>
        <v>0</v>
      </c>
      <c r="FO319" s="1203">
        <f t="shared" ref="FO319:FO350" si="3187">SUM($CK319*$BT319) +$FA319 +$FB319+$FC319</f>
        <v>0</v>
      </c>
      <c r="FP319" s="1190">
        <f t="shared" ref="FP319:FP350" si="3188">SUM(CL319*$BT319)+$FD319 +$FE319</f>
        <v>0</v>
      </c>
      <c r="FQ319" s="927">
        <f t="shared" ref="FQ319:FQ350" si="3189">SUM(CM319*$BT319)+$FF319</f>
        <v>0</v>
      </c>
      <c r="FR319" s="1191">
        <f t="shared" ref="FR319:FR350" si="3190">SUM(CN319*$BT319)+$FG319+$FH319</f>
        <v>4.0000000000000002E-4</v>
      </c>
      <c r="FS319" s="1191">
        <f t="shared" ref="FS319:FS350" si="3191">SUM(CO319*$BT319)+$FI319 +$FJ319</f>
        <v>1.256E-3</v>
      </c>
      <c r="FT319" s="1191">
        <f t="shared" ref="FT319:FT350" si="3192">SUM(CP319*$BT319)+$FK319+$FL319</f>
        <v>9.9989999999999996E-4</v>
      </c>
      <c r="FU319" s="1191">
        <f t="shared" ref="FU319:FU350" si="3193">SUM(CQ319*$BT319)+$FM319 +$FN319</f>
        <v>0</v>
      </c>
      <c r="FV319" s="1076">
        <f t="shared" ref="FV319:FV350" si="3194">SUM(CR319*$BT319)</f>
        <v>0</v>
      </c>
      <c r="FW319" s="1076">
        <f t="shared" ref="FW319:FW350" si="3195">SUM(CS319*$BT319)</f>
        <v>7.4980000000000001E-4</v>
      </c>
      <c r="FX319" s="1076">
        <f t="shared" ref="FX319:FX350" si="3196">SUM(CT319*$BT319)</f>
        <v>7.9978999999999998E-4</v>
      </c>
      <c r="FY319" s="1076">
        <f t="shared" ref="FY319:FY350" si="3197">SUM(CU319*$BT319)</f>
        <v>3.9999999999999998E-6</v>
      </c>
      <c r="FZ319" s="1076">
        <f t="shared" ref="FZ319:FZ350" si="3198">SUM(CV319*$BT319)</f>
        <v>4.4988E-4</v>
      </c>
      <c r="GA319" s="1076">
        <f t="shared" ref="GA319:GA350" si="3199">SUM(CW319*$BT319)</f>
        <v>1.3496E-4</v>
      </c>
      <c r="GB319" s="1076">
        <f t="shared" ref="GB319:GB350" si="3200">SUM(CX319*$BT319)</f>
        <v>2.2994000000000001E-4</v>
      </c>
      <c r="GC319" s="1076">
        <f t="shared" ref="GC319:GC350" si="3201">SUM(CY319*$BT319)</f>
        <v>9.6492000000000001E-3</v>
      </c>
      <c r="GD319" s="330">
        <f t="shared" ref="GD319:GD350" si="3202">SUM(CZ319*$BT319)</f>
        <v>4.6543000000000001E-3</v>
      </c>
      <c r="GE319" s="330">
        <f t="shared" ref="GE319:GE350" si="3203">SUM(DA319*$BT319)</f>
        <v>0</v>
      </c>
      <c r="GF319" s="330">
        <f t="shared" ref="GF319:GF350" si="3204">SUM(DB319*$BT319)</f>
        <v>0</v>
      </c>
      <c r="GG319" s="330">
        <f t="shared" ref="GG319:GG350" si="3205">SUM(DC319*$BT319)</f>
        <v>0</v>
      </c>
      <c r="GH319" s="330">
        <f t="shared" ref="GH319:GH350" si="3206">SUM(DD319*$BT319)</f>
        <v>0</v>
      </c>
      <c r="GI319" s="330">
        <f t="shared" ref="GI319:GI350" si="3207">SUM(DE319*$BT319)</f>
        <v>0</v>
      </c>
      <c r="GJ319" s="330">
        <f t="shared" ref="GJ319:GJ350" si="3208">SUM(DF319*$BT319)</f>
        <v>0</v>
      </c>
      <c r="GK319" s="330">
        <f t="shared" ref="GK319:GK350" si="3209">SUM(DG319*$BT319)</f>
        <v>0</v>
      </c>
      <c r="GL319" s="330">
        <f t="shared" ref="GL319:GL350" si="3210">SUM(DH319*$BT319)</f>
        <v>0</v>
      </c>
      <c r="GM319" s="330">
        <f t="shared" ref="GM319:GM350" si="3211">SUM(DI319*$BT319)</f>
        <v>0</v>
      </c>
      <c r="GN319" s="330">
        <f t="shared" ref="GN319:GN350" si="3212">SUM(DJ319*$BT319)</f>
        <v>0</v>
      </c>
      <c r="GO319" s="330">
        <f t="shared" ref="GO319:GO350" si="3213">SUM(DK319*$BT319)</f>
        <v>0</v>
      </c>
      <c r="GP319" s="330">
        <f t="shared" ref="GP319:GP350" si="3214">SUM(DL319*$BT319)</f>
        <v>0</v>
      </c>
      <c r="GQ319" s="330">
        <f t="shared" ref="GQ319:GQ350" si="3215">SUM(DM319*$BT319)</f>
        <v>0</v>
      </c>
      <c r="GR319" s="739"/>
      <c r="GS319" s="739"/>
      <c r="GT319" s="739"/>
      <c r="GU319" s="739"/>
      <c r="GV319" s="739"/>
      <c r="GW319" s="739"/>
      <c r="GX319" s="739"/>
      <c r="GY319" s="739"/>
      <c r="GZ319" s="1362" t="str">
        <f t="shared" ref="GZ319:GZ350" si="3216">BU319</f>
        <v>**Water RO</v>
      </c>
      <c r="HA319" s="1215">
        <f>SUM(LA319*($BT319/$HA$315)*$BW$311)</f>
        <v>0</v>
      </c>
      <c r="HB319" s="1215">
        <f t="shared" ref="HB319:HB350" si="3217">SUM(LB319*(BT319/$HA$315)*$BX$311)</f>
        <v>0</v>
      </c>
      <c r="HC319" s="1215">
        <f t="shared" ref="HC319:HC350" si="3218">SUM(LC319*(BT319/$HA$315)*$BY$311)</f>
        <v>0</v>
      </c>
      <c r="HD319" s="543">
        <f t="shared" ref="HD319:HD350" si="3219">SUM(LD319*(BT319/$HA$315)*$BZ$311)</f>
        <v>0</v>
      </c>
      <c r="HE319" s="543">
        <f t="shared" ref="HE319:HE350" si="3220">SUM(LE319*(BT319/$HA$315)*$CA$311)</f>
        <v>0</v>
      </c>
      <c r="HF319" s="328">
        <f t="shared" ref="HF319:HF350" si="3221">SUM(LF319*(BT319/$HA$315)*$CB$311)</f>
        <v>0</v>
      </c>
      <c r="HG319" s="546">
        <f t="shared" ref="HG319:HG350" si="3222">SUM(LG319*(BT319/$HA$315)*$CC$311)</f>
        <v>0</v>
      </c>
      <c r="HH319" s="546">
        <f t="shared" ref="HH319:HH350" si="3223">SUM(LH319*(BT319/$HA$315)*$CC$311)</f>
        <v>0</v>
      </c>
      <c r="HI319" s="546">
        <f t="shared" ref="HI319:HI350" si="3224">SUM(LI319*(BT319/$HA$315)*$CE$311)</f>
        <v>0</v>
      </c>
      <c r="HJ319" s="546">
        <f t="shared" ref="HJ319:HJ350" si="3225">SUM(LJ319*(BT319/$HA$315)*$CF$311)</f>
        <v>0</v>
      </c>
      <c r="HK319" s="546">
        <f t="shared" ref="HK319:HK350" si="3226">SUM(LK319*(BT319/$HA$315)*$CG$311)</f>
        <v>2.6417437252311755E-4</v>
      </c>
      <c r="HL319" s="546">
        <f t="shared" ref="HL319:HL350" si="3227">SUM(LL319*(BT319/$HA$315)*$CG$311)</f>
        <v>0</v>
      </c>
      <c r="HM319" s="546">
        <f t="shared" ref="HM319:HM350" si="3228">SUM(LM319*(BT319/$HA$315)*$CI$311)</f>
        <v>0</v>
      </c>
      <c r="HN319" s="546">
        <f t="shared" ref="HN319:HN350" si="3229">SUM(LN319*(BT319/$HA$315)*$CJ$311)</f>
        <v>0</v>
      </c>
      <c r="HO319" s="1215">
        <f t="shared" ref="HO319:HO350" si="3230">SUM(LO319*(BT319/$HA$315))</f>
        <v>0</v>
      </c>
      <c r="HP319" s="543">
        <f t="shared" ref="HP319:HP350" si="3231">SUM(LP319*(BT319/$HA$315))</f>
        <v>0</v>
      </c>
      <c r="HQ319" s="328">
        <f t="shared" ref="HQ319:HQ350" si="3232">SUM(LQ319*(BT319/$HA$315))</f>
        <v>0</v>
      </c>
      <c r="HR319" s="546">
        <f t="shared" ref="HR319:HR350" si="3233">SUM(LR319*(BT319/$HA$315))</f>
        <v>1.0568031704095113E-4</v>
      </c>
      <c r="HS319" s="546">
        <f t="shared" ref="HS319:HS350" si="3234">SUM(LS319*(BT319/$HA$315))</f>
        <v>3.3183619550858649E-4</v>
      </c>
      <c r="HT319" s="546">
        <f t="shared" ref="HT319:HT350" si="3235">SUM(LT319*(BT319/$HA$315))</f>
        <v>0</v>
      </c>
      <c r="HU319" s="546">
        <f t="shared" ref="HU319:HU350" si="3236">SUM(LU319*(BT319/$HA$315))</f>
        <v>0</v>
      </c>
      <c r="HV319" s="930">
        <f t="shared" ref="HV319:HV350" si="3237">SUM(LV319*(BT319/$HA$315))</f>
        <v>0</v>
      </c>
      <c r="HW319" s="930">
        <f t="shared" ref="HW319:HW350" si="3238">SUM(LW319*(BT319/$HA$315))</f>
        <v>1.9809775429326288E-4</v>
      </c>
      <c r="HX319" s="930">
        <f t="shared" ref="HX319:HX350" si="3239">SUM(LX319*(BT319/$HA$315))</f>
        <v>2.1130515191545573E-4</v>
      </c>
      <c r="HY319" s="930">
        <f t="shared" ref="HY319:HY350" si="3240">SUM(LY319*(BT319/$HA$315))</f>
        <v>1.0568031704095113E-6</v>
      </c>
      <c r="HZ319" s="930">
        <f t="shared" ref="HZ319:HZ350" si="3241">SUM(LZ319*(BT319/$HA$315))</f>
        <v>1.1885865257595773E-4</v>
      </c>
      <c r="IA319" s="930">
        <f t="shared" ref="IA319:IA350" si="3242">SUM(MA319*(BT319/$HA$315))</f>
        <v>3.5656538969616908E-5</v>
      </c>
      <c r="IB319" s="930">
        <f t="shared" ref="IB319:IB350" si="3243">SUM(MB319*(BT319/$HA$315))</f>
        <v>6.0750330250990752E-5</v>
      </c>
      <c r="IC319" s="930">
        <f t="shared" ref="IC319:IC350" si="3244">SUM(MC319*(BT319/$HA$315))</f>
        <v>2.549326287978864E-3</v>
      </c>
      <c r="ID319" s="322">
        <f t="shared" ref="ID319:ID350" si="3245">SUM(MD319*(BT319/$HA$315))</f>
        <v>1.2296697490092471E-3</v>
      </c>
      <c r="IE319" s="322">
        <f t="shared" ref="IE319:IE350" si="3246">SUM(ME319*(BT319/$HA$315))</f>
        <v>0</v>
      </c>
      <c r="IF319" s="322">
        <f t="shared" ref="IF319:IF350" si="3247">SUM(MF319*(BT319/$HA$315))</f>
        <v>0</v>
      </c>
      <c r="IG319" s="322">
        <f t="shared" ref="IG319:IG350" si="3248">SUM(MG319*(BT319/$HA$315))</f>
        <v>0</v>
      </c>
      <c r="IH319" s="322">
        <f t="shared" ref="IH319:IH350" si="3249">SUM(MH319*(BT319/$HA$315))</f>
        <v>0</v>
      </c>
      <c r="II319" s="322">
        <f t="shared" ref="II319:II350" si="3250">SUM(MI319*(BT319/$HA$315))</f>
        <v>0</v>
      </c>
      <c r="IJ319" s="322">
        <f t="shared" ref="IJ319:IJ350" si="3251">SUM(MJ319*(BT319/$HA$315))</f>
        <v>0</v>
      </c>
      <c r="IK319" s="322">
        <f t="shared" ref="IK319:IK350" si="3252">SUM(MK319*(BT319/$HA$315))</f>
        <v>0</v>
      </c>
      <c r="IL319" s="322">
        <f t="shared" ref="IL319:IL350" si="3253">SUM(ML319*(BT319/$HA$315))</f>
        <v>0</v>
      </c>
      <c r="IM319" s="322">
        <f t="shared" ref="IM319:IM350" si="3254">SUM(MM319*(BT319/$HA$315))</f>
        <v>0</v>
      </c>
      <c r="IN319" s="322">
        <f t="shared" ref="IN319:IN350" si="3255">SUM(MN319*(BT319/$HA$315))</f>
        <v>0</v>
      </c>
      <c r="IO319" s="322">
        <f t="shared" ref="IO319:IO350" si="3256">SUM(MO319*(BT319/$HA$315))</f>
        <v>0</v>
      </c>
      <c r="IP319" s="322">
        <f t="shared" ref="IP319:IP350" si="3257">SUM(MP319*(BT319/$HA$315))</f>
        <v>0</v>
      </c>
      <c r="IQ319" s="322">
        <f t="shared" ref="IQ319:IQ350" si="3258">SUM(MQ319*(BT319/$HA$315))</f>
        <v>0</v>
      </c>
      <c r="IR319" s="739"/>
      <c r="IS319" s="739"/>
      <c r="IT319" s="739"/>
      <c r="IU319" s="739"/>
      <c r="IV319" s="739"/>
      <c r="IW319" s="739"/>
      <c r="IX319" s="739"/>
      <c r="IY319" s="739"/>
      <c r="IZ319" s="1362" t="str">
        <f t="shared" ref="IZ319:IZ350" si="3259">BU319</f>
        <v>**Water RO</v>
      </c>
      <c r="JA319" s="1217">
        <f t="shared" ref="JA319:JA350" si="3260">SUM(BW319*$DP319)</f>
        <v>0</v>
      </c>
      <c r="JB319" s="1217">
        <f t="shared" ref="JB319:JB350" si="3261">SUM(BX319*$DP319)</f>
        <v>0</v>
      </c>
      <c r="JC319" s="1217">
        <f t="shared" ref="JC319:JC350" si="3262">SUM(BY319*$DP319)</f>
        <v>0</v>
      </c>
      <c r="JD319" s="545">
        <f t="shared" ref="JD319:JD350" si="3263">SUM(BZ319*$DP319)</f>
        <v>0</v>
      </c>
      <c r="JE319" s="545">
        <f t="shared" ref="JE319:JE350" si="3264">SUM(CA319*$DP319)</f>
        <v>0</v>
      </c>
      <c r="JF319" s="329">
        <f t="shared" ref="JF319:JF350" si="3265">SUM(CB319*$DP319)</f>
        <v>0</v>
      </c>
      <c r="JG319" s="550">
        <f t="shared" ref="JG319:JG350" si="3266">SUM(CC319*$DP319)</f>
        <v>0</v>
      </c>
      <c r="JH319" s="550">
        <f t="shared" ref="JH319:JH350" si="3267">SUM(CD319*$DP319)</f>
        <v>0</v>
      </c>
      <c r="JI319" s="550">
        <f t="shared" ref="JI319:JI350" si="3268">SUM(CE319*$DP319)</f>
        <v>0</v>
      </c>
      <c r="JJ319" s="550">
        <f t="shared" ref="JJ319:JJ350" si="3269">SUM(CF319*$DP319)</f>
        <v>0</v>
      </c>
      <c r="JK319" s="550">
        <f t="shared" ref="JK319:JK350" si="3270">SUM(CG319*$DP319)</f>
        <v>3</v>
      </c>
      <c r="JL319" s="550">
        <f t="shared" ref="JL319:JL350" si="3271">SUM(CH319*$DP319)</f>
        <v>0</v>
      </c>
      <c r="JM319" s="550">
        <f t="shared" ref="JM319:JM350" si="3272">SUM(CI319*$DP319)</f>
        <v>0</v>
      </c>
      <c r="JN319" s="550">
        <f t="shared" ref="JN319:JN350" si="3273">SUM(CJ319*$DP319)</f>
        <v>0</v>
      </c>
      <c r="JO319" s="1217">
        <f t="shared" ref="JO319:JO350" si="3274">SUM(CK319*$DP319)</f>
        <v>0</v>
      </c>
      <c r="JP319" s="545">
        <f t="shared" ref="JP319:JP350" si="3275">SUM(CL319*$DP319)</f>
        <v>0</v>
      </c>
      <c r="JQ319" s="329">
        <f t="shared" ref="JQ319:JQ350" si="3276">SUM(CM319*$DP319)</f>
        <v>0</v>
      </c>
      <c r="JR319" s="550">
        <f t="shared" ref="JR319:JR350" si="3277">SUM(CN319*$DP319)</f>
        <v>0.4</v>
      </c>
      <c r="JS319" s="550">
        <f t="shared" ref="JS319:JS350" si="3278">SUM(CO319*$DP319)</f>
        <v>1.256</v>
      </c>
      <c r="JT319" s="550">
        <f t="shared" ref="JT319:JT350" si="3279">SUM(CP319*$DP319)</f>
        <v>0</v>
      </c>
      <c r="JU319" s="550">
        <f t="shared" ref="JU319:JU350" si="3280">SUM(CQ319*$DP319)</f>
        <v>0</v>
      </c>
      <c r="JV319" s="932">
        <f t="shared" ref="JV319:JV350" si="3281">SUM(CR319*$DP319)</f>
        <v>0</v>
      </c>
      <c r="JW319" s="932">
        <f t="shared" ref="JW319:JW350" si="3282">SUM(CS319*$DP319)</f>
        <v>0.74980000000000002</v>
      </c>
      <c r="JX319" s="932">
        <f t="shared" ref="JX319:JX350" si="3283">SUM(CT319*$DP319)</f>
        <v>0.79979</v>
      </c>
      <c r="JY319" s="932">
        <f t="shared" ref="JY319:JY350" si="3284">SUM(CU319*$DP319)</f>
        <v>4.0000000000000001E-3</v>
      </c>
      <c r="JZ319" s="932">
        <f t="shared" ref="JZ319:JZ350" si="3285">SUM(CV319*$DP319)</f>
        <v>0.44988</v>
      </c>
      <c r="KA319" s="932">
        <f t="shared" ref="KA319:KA350" si="3286">SUM(CW319*$DP319)</f>
        <v>0.13496</v>
      </c>
      <c r="KB319" s="932">
        <f t="shared" ref="KB319:KB350" si="3287">SUM(CX319*$DP319)</f>
        <v>0.22994000000000001</v>
      </c>
      <c r="KC319" s="932">
        <f t="shared" ref="KC319:KC350" si="3288">SUM(CY319*$DP319)</f>
        <v>9.6492000000000004</v>
      </c>
      <c r="KD319" s="327">
        <f t="shared" ref="KD319:KD350" si="3289">SUM(CZ319*$DP319)</f>
        <v>4.6543000000000001</v>
      </c>
      <c r="KE319" s="327">
        <f t="shared" ref="KE319:KE350" si="3290">SUM(DA319*$DP319)</f>
        <v>0</v>
      </c>
      <c r="KF319" s="327">
        <f t="shared" ref="KF319:KF350" si="3291">SUM(DB319*$DP319)</f>
        <v>0</v>
      </c>
      <c r="KG319" s="327">
        <f t="shared" ref="KG319:KG350" si="3292">SUM(DC319*$DP319)</f>
        <v>0</v>
      </c>
      <c r="KH319" s="327">
        <f t="shared" ref="KH319:KH350" si="3293">SUM(DD319*$DP319)</f>
        <v>0</v>
      </c>
      <c r="KI319" s="327">
        <f t="shared" ref="KI319:KI350" si="3294">SUM(DE319*$DP319)</f>
        <v>0</v>
      </c>
      <c r="KJ319" s="327">
        <f t="shared" ref="KJ319:KJ350" si="3295">SUM(DF319*$DP319)</f>
        <v>0</v>
      </c>
      <c r="KK319" s="327">
        <f t="shared" ref="KK319:KK350" si="3296">SUM(DG319*$DP319)</f>
        <v>0</v>
      </c>
      <c r="KL319" s="327">
        <f t="shared" ref="KL319:KL350" si="3297">SUM(DH319*$DP319)</f>
        <v>0</v>
      </c>
      <c r="KM319" s="327">
        <f t="shared" ref="KM319:KM350" si="3298">SUM(DI319*$DP319)</f>
        <v>0</v>
      </c>
      <c r="KN319" s="327">
        <f t="shared" ref="KN319:KN350" si="3299">SUM(DJ319*$DP319)</f>
        <v>0</v>
      </c>
      <c r="KO319" s="327">
        <f t="shared" ref="KO319:KO350" si="3300">SUM(DK319*$DP319)</f>
        <v>0</v>
      </c>
      <c r="KP319" s="327">
        <f t="shared" ref="KP319:KP350" si="3301">SUM(DL319*$DP319)</f>
        <v>0</v>
      </c>
      <c r="KQ319" s="327">
        <f t="shared" ref="KQ319:KQ350" si="3302">SUM(DM319*$DP319)</f>
        <v>0</v>
      </c>
      <c r="KR319" s="739"/>
      <c r="KS319" s="739"/>
      <c r="KT319" s="739"/>
      <c r="KU319" s="739"/>
      <c r="KV319" s="739"/>
      <c r="KW319" s="739"/>
      <c r="KX319" s="739"/>
      <c r="KY319" s="739"/>
      <c r="KZ319" s="1362" t="str">
        <f t="shared" ref="KZ319:KZ350" si="3303">BU319</f>
        <v>**Water RO</v>
      </c>
      <c r="LA319" s="1217">
        <f>SUM(JA319/$DO319)</f>
        <v>0</v>
      </c>
      <c r="LB319" s="1217">
        <f t="shared" ref="LB319:MQ319" si="3304">SUM(JB319/$DO319)</f>
        <v>0</v>
      </c>
      <c r="LC319" s="1217">
        <f t="shared" si="3304"/>
        <v>0</v>
      </c>
      <c r="LD319" s="545">
        <f t="shared" si="3304"/>
        <v>0</v>
      </c>
      <c r="LE319" s="545">
        <f t="shared" si="3304"/>
        <v>0</v>
      </c>
      <c r="LF319" s="329">
        <f t="shared" si="3304"/>
        <v>0</v>
      </c>
      <c r="LG319" s="550">
        <f t="shared" si="3304"/>
        <v>0</v>
      </c>
      <c r="LH319" s="550">
        <f t="shared" si="3304"/>
        <v>0</v>
      </c>
      <c r="LI319" s="550">
        <f t="shared" si="3304"/>
        <v>0</v>
      </c>
      <c r="LJ319" s="550">
        <f t="shared" si="3304"/>
        <v>0</v>
      </c>
      <c r="LK319" s="550">
        <f t="shared" si="3304"/>
        <v>3</v>
      </c>
      <c r="LL319" s="550">
        <f t="shared" si="3304"/>
        <v>0</v>
      </c>
      <c r="LM319" s="550">
        <f t="shared" si="3304"/>
        <v>0</v>
      </c>
      <c r="LN319" s="550">
        <f t="shared" si="3304"/>
        <v>0</v>
      </c>
      <c r="LO319" s="1217">
        <f t="shared" si="3304"/>
        <v>0</v>
      </c>
      <c r="LP319" s="545">
        <f t="shared" si="3304"/>
        <v>0</v>
      </c>
      <c r="LQ319" s="329">
        <f t="shared" si="3304"/>
        <v>0</v>
      </c>
      <c r="LR319" s="550">
        <f t="shared" si="3304"/>
        <v>0.4</v>
      </c>
      <c r="LS319" s="550">
        <f t="shared" si="3304"/>
        <v>1.256</v>
      </c>
      <c r="LT319" s="550">
        <f t="shared" si="3304"/>
        <v>0</v>
      </c>
      <c r="LU319" s="550">
        <f t="shared" si="3304"/>
        <v>0</v>
      </c>
      <c r="LV319" s="932">
        <f t="shared" si="3304"/>
        <v>0</v>
      </c>
      <c r="LW319" s="932">
        <f t="shared" si="3304"/>
        <v>0.74980000000000002</v>
      </c>
      <c r="LX319" s="932">
        <f t="shared" si="3304"/>
        <v>0.79979</v>
      </c>
      <c r="LY319" s="932">
        <f t="shared" si="3304"/>
        <v>4.0000000000000001E-3</v>
      </c>
      <c r="LZ319" s="932">
        <f t="shared" si="3304"/>
        <v>0.44988</v>
      </c>
      <c r="MA319" s="932">
        <f t="shared" si="3304"/>
        <v>0.13496</v>
      </c>
      <c r="MB319" s="932">
        <f t="shared" si="3304"/>
        <v>0.22994000000000001</v>
      </c>
      <c r="MC319" s="932">
        <f t="shared" si="3304"/>
        <v>9.6492000000000004</v>
      </c>
      <c r="MD319" s="327">
        <f t="shared" si="3304"/>
        <v>4.6543000000000001</v>
      </c>
      <c r="ME319" s="327">
        <f t="shared" si="3304"/>
        <v>0</v>
      </c>
      <c r="MF319" s="327">
        <f t="shared" si="3304"/>
        <v>0</v>
      </c>
      <c r="MG319" s="327">
        <f t="shared" si="3304"/>
        <v>0</v>
      </c>
      <c r="MH319" s="327">
        <f t="shared" si="3304"/>
        <v>0</v>
      </c>
      <c r="MI319" s="327">
        <f t="shared" si="3304"/>
        <v>0</v>
      </c>
      <c r="MJ319" s="327">
        <f t="shared" si="3304"/>
        <v>0</v>
      </c>
      <c r="MK319" s="327">
        <f t="shared" si="3304"/>
        <v>0</v>
      </c>
      <c r="ML319" s="327">
        <f t="shared" si="3304"/>
        <v>0</v>
      </c>
      <c r="MM319" s="327">
        <f t="shared" si="3304"/>
        <v>0</v>
      </c>
      <c r="MN319" s="327">
        <f t="shared" si="3304"/>
        <v>0</v>
      </c>
      <c r="MO319" s="327">
        <f t="shared" si="3304"/>
        <v>0</v>
      </c>
      <c r="MP319" s="327">
        <f t="shared" si="3304"/>
        <v>0</v>
      </c>
      <c r="MQ319" s="327">
        <f t="shared" si="3304"/>
        <v>0</v>
      </c>
    </row>
    <row r="320" spans="1:355" s="152" customFormat="1" ht="15" customHeight="1" outlineLevel="1" thickBot="1" x14ac:dyDescent="0.3">
      <c r="B320" s="1420"/>
      <c r="C320" s="1416"/>
      <c r="D320" s="757"/>
      <c r="E320" s="757"/>
      <c r="F320" s="757"/>
      <c r="G320" s="757"/>
      <c r="H320" s="1048"/>
      <c r="I320" s="1048"/>
      <c r="J320" s="1048"/>
      <c r="K320" s="1048"/>
      <c r="L320" s="1048" t="s">
        <v>1930</v>
      </c>
      <c r="M320" s="1417"/>
      <c r="N320" s="1418"/>
      <c r="O320" s="1548"/>
      <c r="P320" s="1422" t="s">
        <v>1438</v>
      </c>
      <c r="Q320" s="908" t="s">
        <v>848</v>
      </c>
      <c r="R320" s="1418"/>
      <c r="S320" s="1548"/>
      <c r="T320" s="1048"/>
      <c r="U320" s="1417"/>
      <c r="V320" s="1418"/>
      <c r="W320" s="1548"/>
      <c r="X320" s="1029" t="s">
        <v>1831</v>
      </c>
      <c r="Y320" s="1417"/>
      <c r="Z320" s="1418"/>
      <c r="AA320" s="1548"/>
      <c r="AB320" s="1048"/>
      <c r="AC320" s="1417"/>
      <c r="AD320" s="1418"/>
      <c r="AE320" s="1548"/>
      <c r="AF320" s="1048"/>
      <c r="AG320" s="1417"/>
      <c r="AH320" s="1418"/>
      <c r="AI320" s="1548"/>
      <c r="AJ320" s="1048"/>
      <c r="AK320" s="1417"/>
      <c r="AL320" s="1418"/>
      <c r="AM320" s="1548"/>
      <c r="AN320" s="1048"/>
      <c r="AO320" s="1417"/>
      <c r="AP320" s="1418"/>
      <c r="AQ320" s="1548"/>
      <c r="AR320" s="1048"/>
      <c r="AS320" s="1417"/>
      <c r="AT320" s="1418"/>
      <c r="AU320" s="1548"/>
      <c r="AV320" s="1048"/>
      <c r="AW320" s="1417"/>
      <c r="AX320" s="1418"/>
      <c r="AY320" s="1548"/>
      <c r="AZ320" s="1048"/>
      <c r="BA320" s="1417"/>
      <c r="BB320" s="1048"/>
      <c r="BG320" s="1059"/>
      <c r="BH320" s="757"/>
      <c r="BI320" s="1049"/>
      <c r="BJ320" s="1048"/>
      <c r="BK320" s="1050"/>
      <c r="BL320" s="1050"/>
      <c r="BM320" s="1058"/>
      <c r="BN320" s="1560"/>
      <c r="BO320" s="619"/>
      <c r="BP320" s="1175" t="s">
        <v>2502</v>
      </c>
      <c r="BQ320" s="1493"/>
      <c r="BR320" s="734">
        <f>SUM(     SUM(($BW$310*$HA320)*1000+($BX$310*$HB320)*1000+($BY$310*$HC320)*1000+($HO320*1000))*$CK$310       +SUM(  ($BZ$310*$HD320)*1000 +($CA$310*$HE320)*1000 +($HP320*1000))*$CL$310        +SUM( ($CB$310*$HF320)*1000  +($HQ320*1000))*$CM$310        +SUM(($CC$310*$HG320)*1000+($CD$310*$HH320)*1000 +($HR320*1000))*$CN$310       +SUM(($CE$310*$HI320)*1000+($CF$310*$HJ320)*1000 +($HS320*1000))*$CO$310       +SUM(($CG$310*$HK320)*1000+($CH$310*$HL320)*1000+($HT320*1000)) *$CP$310              +SUM(($CI$310*$HM320)*1000+($CJ$310*$HN320)*1000+($HU320*1000))*$CQ$310         +($CR$310*$HV320)*1000+($CS$310*$HW320)*1000+($CT$310*$HX320)*1000+($CU$310*$HY320)*1000+($CV$310*$HZ320)*1000+($CW$310*$IA320)*1000+($CX$310*$IB320)*1000+($CY$310*$IC320)*1000+($CZ$310*$ID320)*1000+($DA$310*$IE320)*1000+($DB$310*$IF320)*1000+($DC$310*$IG320)*1000+($DD$310*$IH320)*1000+($DE$310*$II320)*1000+($DF$310*$IJ320)*1000+($DG$310*$IK320)*1000+($DH$310*$IL320)*1000+($DI$310*$IM320)*1000+($DJ$310*$IN320)*1000+($DK$310*$IO320)*1000+($DL$310*$IP320)*1000 +($DM$310*$IQ320)*1000)    *$DN320</f>
        <v>27.116908850726556</v>
      </c>
      <c r="BS320" s="734">
        <f>SUM(HA320:IQ320)*1000</f>
        <v>54.233817701453106</v>
      </c>
      <c r="BT320" s="742">
        <v>1</v>
      </c>
      <c r="BU320" s="1327" t="s">
        <v>1716</v>
      </c>
      <c r="BV320" s="1021" t="s">
        <v>955</v>
      </c>
      <c r="BW320" s="1248"/>
      <c r="BX320" s="1248"/>
      <c r="BY320" s="1248"/>
      <c r="BZ320" s="1249"/>
      <c r="CA320" s="1249"/>
      <c r="CB320" s="1250"/>
      <c r="CC320" s="1251"/>
      <c r="CD320" s="1251"/>
      <c r="CE320" s="1251"/>
      <c r="CF320" s="1251"/>
      <c r="CG320" s="1252"/>
      <c r="CH320" s="1252"/>
      <c r="CI320" s="1252"/>
      <c r="CJ320" s="1252">
        <v>0.44</v>
      </c>
      <c r="CK320" s="1253"/>
      <c r="CL320" s="1254"/>
      <c r="CM320" s="1255"/>
      <c r="CN320" s="1256"/>
      <c r="CO320" s="1256"/>
      <c r="CP320" s="1256"/>
      <c r="CQ320" s="1256"/>
      <c r="CR320" s="1257"/>
      <c r="CS320" s="1257"/>
      <c r="CT320" s="1257"/>
      <c r="CU320" s="1257">
        <v>1.5E-5</v>
      </c>
      <c r="CV320" s="1257"/>
      <c r="CW320" s="1257">
        <v>9.0000000000000006E-5</v>
      </c>
      <c r="CX320" s="1257"/>
      <c r="CY320" s="1257"/>
      <c r="CZ320" s="1258"/>
      <c r="DA320" s="1258"/>
      <c r="DB320" s="1258"/>
      <c r="DC320" s="1258"/>
      <c r="DD320" s="1258"/>
      <c r="DE320" s="1258"/>
      <c r="DF320" s="1258"/>
      <c r="DG320" s="1258"/>
      <c r="DH320" s="1258"/>
      <c r="DI320" s="1258"/>
      <c r="DJ320" s="1258"/>
      <c r="DK320" s="1258"/>
      <c r="DL320" s="1258"/>
      <c r="DM320" s="1258"/>
      <c r="DN320" s="1022">
        <v>0.5</v>
      </c>
      <c r="DO320" s="1193">
        <v>0.5</v>
      </c>
      <c r="DP320" s="1194">
        <v>700</v>
      </c>
      <c r="DQ320" s="1195">
        <f t="shared" ref="DQ320:DQ364" si="3305">SUM(DP320/(DO320*1000))</f>
        <v>1.4</v>
      </c>
      <c r="DR320" s="1192">
        <v>60</v>
      </c>
      <c r="DS320" s="1192">
        <f t="shared" si="3172"/>
        <v>0.12</v>
      </c>
      <c r="DT320" s="1495">
        <v>102</v>
      </c>
      <c r="DU320" s="1503" t="s">
        <v>2477</v>
      </c>
      <c r="DV320" s="1528">
        <v>44326</v>
      </c>
      <c r="DW320" s="1528" t="str">
        <f t="shared" ref="DW320:DW348" si="3306">BU320</f>
        <v>Grotek Gro-Silic</v>
      </c>
      <c r="DX320" s="1427">
        <v>0.5</v>
      </c>
      <c r="DY320" s="1427">
        <v>0.5</v>
      </c>
      <c r="DZ320" s="1427">
        <v>0.5</v>
      </c>
      <c r="EA320" s="1427">
        <v>0.5</v>
      </c>
      <c r="EB320" s="1427">
        <v>0.5</v>
      </c>
      <c r="EC320" s="1427">
        <v>0.5</v>
      </c>
      <c r="ED320" s="1427">
        <v>0.5</v>
      </c>
      <c r="EE320" s="1427">
        <v>0.5</v>
      </c>
      <c r="EF320" s="1427">
        <v>0.5</v>
      </c>
      <c r="EG320" s="1427">
        <v>0.5</v>
      </c>
      <c r="EH320" s="1427">
        <v>0.5</v>
      </c>
      <c r="EI320" s="1427"/>
      <c r="EJ320" s="1427"/>
      <c r="EK320" s="1734"/>
      <c r="EL320" s="1342" t="s">
        <v>1656</v>
      </c>
      <c r="EM320" s="739"/>
      <c r="EN320" s="739"/>
      <c r="EO320" s="739"/>
      <c r="EP320" s="739"/>
      <c r="EQ320" s="739"/>
      <c r="ER320" s="739"/>
      <c r="ES320" s="739"/>
      <c r="ET320" s="739"/>
      <c r="EU320" s="739"/>
      <c r="EV320" s="739"/>
      <c r="EW320" s="739"/>
      <c r="EX320" s="739"/>
      <c r="EY320" s="739"/>
      <c r="EZ320" s="1348" t="str">
        <f t="shared" ref="EZ320:EZ350" si="3307">BU320</f>
        <v>Grotek Gro-Silic</v>
      </c>
      <c r="FA320" s="1203">
        <f t="shared" si="3173"/>
        <v>0</v>
      </c>
      <c r="FB320" s="1203">
        <f t="shared" si="3174"/>
        <v>0</v>
      </c>
      <c r="FC320" s="1203">
        <f t="shared" si="3175"/>
        <v>0</v>
      </c>
      <c r="FD320" s="1190">
        <f t="shared" si="3176"/>
        <v>0</v>
      </c>
      <c r="FE320" s="1190">
        <f t="shared" si="3177"/>
        <v>0</v>
      </c>
      <c r="FF320" s="927">
        <f t="shared" si="3178"/>
        <v>0</v>
      </c>
      <c r="FG320" s="1191">
        <f t="shared" si="3179"/>
        <v>0</v>
      </c>
      <c r="FH320" s="1191">
        <f t="shared" si="3180"/>
        <v>0</v>
      </c>
      <c r="FI320" s="1191">
        <f t="shared" si="3181"/>
        <v>0</v>
      </c>
      <c r="FJ320" s="1191">
        <f t="shared" si="3182"/>
        <v>0</v>
      </c>
      <c r="FK320" s="1191">
        <f t="shared" si="3183"/>
        <v>0</v>
      </c>
      <c r="FL320" s="1191">
        <f t="shared" si="3184"/>
        <v>0</v>
      </c>
      <c r="FM320" s="1191">
        <f t="shared" si="3185"/>
        <v>0</v>
      </c>
      <c r="FN320" s="1191">
        <f t="shared" si="3186"/>
        <v>0.14652000000000001</v>
      </c>
      <c r="FO320" s="1203">
        <f t="shared" si="3187"/>
        <v>0</v>
      </c>
      <c r="FP320" s="1190">
        <f t="shared" si="3188"/>
        <v>0</v>
      </c>
      <c r="FQ320" s="927">
        <f t="shared" si="3189"/>
        <v>0</v>
      </c>
      <c r="FR320" s="1191">
        <f t="shared" si="3190"/>
        <v>0</v>
      </c>
      <c r="FS320" s="1191">
        <f t="shared" si="3191"/>
        <v>0</v>
      </c>
      <c r="FT320" s="1191">
        <f t="shared" si="3192"/>
        <v>0</v>
      </c>
      <c r="FU320" s="1191">
        <f t="shared" si="3193"/>
        <v>0.14652000000000001</v>
      </c>
      <c r="FV320" s="1076">
        <f t="shared" si="3194"/>
        <v>0</v>
      </c>
      <c r="FW320" s="1076">
        <f t="shared" si="3195"/>
        <v>0</v>
      </c>
      <c r="FX320" s="1076">
        <f t="shared" si="3196"/>
        <v>0</v>
      </c>
      <c r="FY320" s="1076">
        <f t="shared" si="3197"/>
        <v>1.5E-5</v>
      </c>
      <c r="FZ320" s="1076">
        <f t="shared" si="3198"/>
        <v>0</v>
      </c>
      <c r="GA320" s="1076">
        <f t="shared" si="3199"/>
        <v>9.0000000000000006E-5</v>
      </c>
      <c r="GB320" s="1076">
        <f t="shared" si="3200"/>
        <v>0</v>
      </c>
      <c r="GC320" s="1076">
        <f t="shared" si="3201"/>
        <v>0</v>
      </c>
      <c r="GD320" s="330">
        <f t="shared" si="3202"/>
        <v>0</v>
      </c>
      <c r="GE320" s="330">
        <f t="shared" si="3203"/>
        <v>0</v>
      </c>
      <c r="GF320" s="330">
        <f t="shared" si="3204"/>
        <v>0</v>
      </c>
      <c r="GG320" s="330">
        <f t="shared" si="3205"/>
        <v>0</v>
      </c>
      <c r="GH320" s="330">
        <f t="shared" si="3206"/>
        <v>0</v>
      </c>
      <c r="GI320" s="330">
        <f t="shared" si="3207"/>
        <v>0</v>
      </c>
      <c r="GJ320" s="330">
        <f t="shared" si="3208"/>
        <v>0</v>
      </c>
      <c r="GK320" s="330">
        <f t="shared" si="3209"/>
        <v>0</v>
      </c>
      <c r="GL320" s="330">
        <f t="shared" si="3210"/>
        <v>0</v>
      </c>
      <c r="GM320" s="330">
        <f t="shared" si="3211"/>
        <v>0</v>
      </c>
      <c r="GN320" s="330">
        <f t="shared" si="3212"/>
        <v>0</v>
      </c>
      <c r="GO320" s="330">
        <f t="shared" si="3213"/>
        <v>0</v>
      </c>
      <c r="GP320" s="330">
        <f t="shared" si="3214"/>
        <v>0</v>
      </c>
      <c r="GQ320" s="330">
        <f t="shared" si="3215"/>
        <v>0</v>
      </c>
      <c r="GR320" s="739"/>
      <c r="GS320" s="739"/>
      <c r="GT320" s="739"/>
      <c r="GU320" s="739"/>
      <c r="GV320" s="739"/>
      <c r="GW320" s="739"/>
      <c r="GX320" s="739"/>
      <c r="GY320" s="739"/>
      <c r="GZ320" s="1362" t="str">
        <f t="shared" si="3216"/>
        <v>Grotek Gro-Silic</v>
      </c>
      <c r="HA320" s="1215">
        <f t="shared" ref="HA320:HA350" si="3308">SUM(LA320*($BT320/$HA$315)*$BW$311)</f>
        <v>0</v>
      </c>
      <c r="HB320" s="1215">
        <f t="shared" si="3217"/>
        <v>0</v>
      </c>
      <c r="HC320" s="1215">
        <f t="shared" si="3218"/>
        <v>0</v>
      </c>
      <c r="HD320" s="543">
        <f t="shared" si="3219"/>
        <v>0</v>
      </c>
      <c r="HE320" s="543">
        <f t="shared" si="3220"/>
        <v>0</v>
      </c>
      <c r="HF320" s="328">
        <f t="shared" si="3221"/>
        <v>0</v>
      </c>
      <c r="HG320" s="546">
        <f t="shared" si="3222"/>
        <v>0</v>
      </c>
      <c r="HH320" s="546">
        <f t="shared" si="3223"/>
        <v>0</v>
      </c>
      <c r="HI320" s="546">
        <f t="shared" si="3224"/>
        <v>0</v>
      </c>
      <c r="HJ320" s="546">
        <f t="shared" si="3225"/>
        <v>0</v>
      </c>
      <c r="HK320" s="546">
        <f t="shared" si="3226"/>
        <v>0</v>
      </c>
      <c r="HL320" s="546">
        <f t="shared" si="3227"/>
        <v>0</v>
      </c>
      <c r="HM320" s="546">
        <f t="shared" si="3228"/>
        <v>0</v>
      </c>
      <c r="HN320" s="546">
        <f t="shared" si="3229"/>
        <v>5.419498018494056E-2</v>
      </c>
      <c r="HO320" s="1215">
        <f t="shared" si="3230"/>
        <v>0</v>
      </c>
      <c r="HP320" s="543">
        <f t="shared" si="3231"/>
        <v>0</v>
      </c>
      <c r="HQ320" s="328">
        <f t="shared" si="3232"/>
        <v>0</v>
      </c>
      <c r="HR320" s="546">
        <f t="shared" si="3233"/>
        <v>0</v>
      </c>
      <c r="HS320" s="546">
        <f t="shared" si="3234"/>
        <v>0</v>
      </c>
      <c r="HT320" s="546">
        <f t="shared" si="3235"/>
        <v>0</v>
      </c>
      <c r="HU320" s="546">
        <f t="shared" si="3236"/>
        <v>0</v>
      </c>
      <c r="HV320" s="930">
        <f t="shared" si="3237"/>
        <v>0</v>
      </c>
      <c r="HW320" s="930">
        <f t="shared" si="3238"/>
        <v>0</v>
      </c>
      <c r="HX320" s="930">
        <f t="shared" si="3239"/>
        <v>0</v>
      </c>
      <c r="HY320" s="930">
        <f t="shared" si="3240"/>
        <v>5.5482166446499338E-6</v>
      </c>
      <c r="HZ320" s="930">
        <f t="shared" si="3241"/>
        <v>0</v>
      </c>
      <c r="IA320" s="930">
        <f t="shared" si="3242"/>
        <v>3.3289299867899601E-5</v>
      </c>
      <c r="IB320" s="930">
        <f t="shared" si="3243"/>
        <v>0</v>
      </c>
      <c r="IC320" s="930">
        <f t="shared" si="3244"/>
        <v>0</v>
      </c>
      <c r="ID320" s="322">
        <f t="shared" si="3245"/>
        <v>0</v>
      </c>
      <c r="IE320" s="322">
        <f t="shared" si="3246"/>
        <v>0</v>
      </c>
      <c r="IF320" s="322">
        <f t="shared" si="3247"/>
        <v>0</v>
      </c>
      <c r="IG320" s="322">
        <f t="shared" si="3248"/>
        <v>0</v>
      </c>
      <c r="IH320" s="322">
        <f t="shared" si="3249"/>
        <v>0</v>
      </c>
      <c r="II320" s="322">
        <f t="shared" si="3250"/>
        <v>0</v>
      </c>
      <c r="IJ320" s="322">
        <f t="shared" si="3251"/>
        <v>0</v>
      </c>
      <c r="IK320" s="322">
        <f t="shared" si="3252"/>
        <v>0</v>
      </c>
      <c r="IL320" s="322">
        <f t="shared" si="3253"/>
        <v>0</v>
      </c>
      <c r="IM320" s="322">
        <f t="shared" si="3254"/>
        <v>0</v>
      </c>
      <c r="IN320" s="322">
        <f t="shared" si="3255"/>
        <v>0</v>
      </c>
      <c r="IO320" s="322">
        <f t="shared" si="3256"/>
        <v>0</v>
      </c>
      <c r="IP320" s="322">
        <f t="shared" si="3257"/>
        <v>0</v>
      </c>
      <c r="IQ320" s="322">
        <f t="shared" si="3258"/>
        <v>0</v>
      </c>
      <c r="IR320" s="739"/>
      <c r="IS320" s="739"/>
      <c r="IT320" s="739"/>
      <c r="IU320" s="739"/>
      <c r="IV320" s="739"/>
      <c r="IW320" s="739"/>
      <c r="IX320" s="739"/>
      <c r="IY320" s="739"/>
      <c r="IZ320" s="1362" t="str">
        <f t="shared" si="3259"/>
        <v>Grotek Gro-Silic</v>
      </c>
      <c r="JA320" s="1217">
        <f t="shared" si="3260"/>
        <v>0</v>
      </c>
      <c r="JB320" s="1217">
        <f t="shared" si="3261"/>
        <v>0</v>
      </c>
      <c r="JC320" s="1217">
        <f t="shared" si="3262"/>
        <v>0</v>
      </c>
      <c r="JD320" s="545">
        <f t="shared" si="3263"/>
        <v>0</v>
      </c>
      <c r="JE320" s="545">
        <f t="shared" si="3264"/>
        <v>0</v>
      </c>
      <c r="JF320" s="329">
        <f t="shared" si="3265"/>
        <v>0</v>
      </c>
      <c r="JG320" s="550">
        <f t="shared" si="3266"/>
        <v>0</v>
      </c>
      <c r="JH320" s="550">
        <f t="shared" si="3267"/>
        <v>0</v>
      </c>
      <c r="JI320" s="550">
        <f t="shared" si="3268"/>
        <v>0</v>
      </c>
      <c r="JJ320" s="550">
        <f t="shared" si="3269"/>
        <v>0</v>
      </c>
      <c r="JK320" s="550">
        <f t="shared" si="3270"/>
        <v>0</v>
      </c>
      <c r="JL320" s="550">
        <f t="shared" si="3271"/>
        <v>0</v>
      </c>
      <c r="JM320" s="550">
        <f t="shared" si="3272"/>
        <v>0</v>
      </c>
      <c r="JN320" s="550">
        <f t="shared" si="3273"/>
        <v>308</v>
      </c>
      <c r="JO320" s="1217">
        <f t="shared" si="3274"/>
        <v>0</v>
      </c>
      <c r="JP320" s="545">
        <f t="shared" si="3275"/>
        <v>0</v>
      </c>
      <c r="JQ320" s="329">
        <f t="shared" si="3276"/>
        <v>0</v>
      </c>
      <c r="JR320" s="550">
        <f t="shared" si="3277"/>
        <v>0</v>
      </c>
      <c r="JS320" s="550">
        <f t="shared" si="3278"/>
        <v>0</v>
      </c>
      <c r="JT320" s="550">
        <f t="shared" si="3279"/>
        <v>0</v>
      </c>
      <c r="JU320" s="550">
        <f t="shared" si="3280"/>
        <v>0</v>
      </c>
      <c r="JV320" s="932">
        <f t="shared" si="3281"/>
        <v>0</v>
      </c>
      <c r="JW320" s="932">
        <f t="shared" si="3282"/>
        <v>0</v>
      </c>
      <c r="JX320" s="932">
        <f t="shared" si="3283"/>
        <v>0</v>
      </c>
      <c r="JY320" s="932">
        <f t="shared" si="3284"/>
        <v>1.0500000000000001E-2</v>
      </c>
      <c r="JZ320" s="932">
        <f t="shared" si="3285"/>
        <v>0</v>
      </c>
      <c r="KA320" s="932">
        <f t="shared" si="3286"/>
        <v>6.3E-2</v>
      </c>
      <c r="KB320" s="932">
        <f t="shared" si="3287"/>
        <v>0</v>
      </c>
      <c r="KC320" s="932">
        <f t="shared" si="3288"/>
        <v>0</v>
      </c>
      <c r="KD320" s="327">
        <f t="shared" si="3289"/>
        <v>0</v>
      </c>
      <c r="KE320" s="327">
        <f t="shared" si="3290"/>
        <v>0</v>
      </c>
      <c r="KF320" s="327">
        <f t="shared" si="3291"/>
        <v>0</v>
      </c>
      <c r="KG320" s="327">
        <f t="shared" si="3292"/>
        <v>0</v>
      </c>
      <c r="KH320" s="327">
        <f t="shared" si="3293"/>
        <v>0</v>
      </c>
      <c r="KI320" s="327">
        <f t="shared" si="3294"/>
        <v>0</v>
      </c>
      <c r="KJ320" s="327">
        <f t="shared" si="3295"/>
        <v>0</v>
      </c>
      <c r="KK320" s="327">
        <f t="shared" si="3296"/>
        <v>0</v>
      </c>
      <c r="KL320" s="327">
        <f t="shared" si="3297"/>
        <v>0</v>
      </c>
      <c r="KM320" s="327">
        <f t="shared" si="3298"/>
        <v>0</v>
      </c>
      <c r="KN320" s="327">
        <f t="shared" si="3299"/>
        <v>0</v>
      </c>
      <c r="KO320" s="327">
        <f t="shared" si="3300"/>
        <v>0</v>
      </c>
      <c r="KP320" s="327">
        <f t="shared" si="3301"/>
        <v>0</v>
      </c>
      <c r="KQ320" s="327">
        <f t="shared" si="3302"/>
        <v>0</v>
      </c>
      <c r="KR320" s="739"/>
      <c r="KS320" s="739"/>
      <c r="KT320" s="739"/>
      <c r="KU320" s="739"/>
      <c r="KV320" s="739"/>
      <c r="KW320" s="739"/>
      <c r="KX320" s="739"/>
      <c r="KY320" s="739"/>
      <c r="KZ320" s="1362" t="str">
        <f t="shared" si="3303"/>
        <v>Grotek Gro-Silic</v>
      </c>
      <c r="LA320" s="1217">
        <f t="shared" ref="LA320:LA350" si="3309">SUM(JA320/$DO320)</f>
        <v>0</v>
      </c>
      <c r="LB320" s="1217">
        <f t="shared" ref="LB320:LB350" si="3310">SUM(JB320/$DO320)</f>
        <v>0</v>
      </c>
      <c r="LC320" s="1217">
        <f t="shared" ref="LC320:LC350" si="3311">SUM(JC320/$DO320)</f>
        <v>0</v>
      </c>
      <c r="LD320" s="545">
        <f t="shared" ref="LD320:LD350" si="3312">SUM(JD320/$DO320)</f>
        <v>0</v>
      </c>
      <c r="LE320" s="545">
        <f t="shared" ref="LE320:LE350" si="3313">SUM(JE320/$DO320)</f>
        <v>0</v>
      </c>
      <c r="LF320" s="329">
        <f t="shared" ref="LF320:LF350" si="3314">SUM(JF320/$DO320)</f>
        <v>0</v>
      </c>
      <c r="LG320" s="550">
        <f t="shared" ref="LG320:LG350" si="3315">SUM(JG320/$DO320)</f>
        <v>0</v>
      </c>
      <c r="LH320" s="550">
        <f t="shared" ref="LH320:LH350" si="3316">SUM(JH320/$DO320)</f>
        <v>0</v>
      </c>
      <c r="LI320" s="550">
        <f t="shared" ref="LI320:LI350" si="3317">SUM(JI320/$DO320)</f>
        <v>0</v>
      </c>
      <c r="LJ320" s="550">
        <f t="shared" ref="LJ320:LJ350" si="3318">SUM(JJ320/$DO320)</f>
        <v>0</v>
      </c>
      <c r="LK320" s="550">
        <f t="shared" ref="LK320:LK350" si="3319">SUM(JK320/$DO320)</f>
        <v>0</v>
      </c>
      <c r="LL320" s="550">
        <f t="shared" ref="LL320:LL350" si="3320">SUM(JL320/$DO320)</f>
        <v>0</v>
      </c>
      <c r="LM320" s="550">
        <f t="shared" ref="LM320:LM350" si="3321">SUM(JM320/$DO320)</f>
        <v>0</v>
      </c>
      <c r="LN320" s="550">
        <f t="shared" ref="LN320:LN350" si="3322">SUM(JN320/$DO320)</f>
        <v>616</v>
      </c>
      <c r="LO320" s="1217">
        <f t="shared" ref="LO320:LO350" si="3323">SUM(JO320/$DO320)</f>
        <v>0</v>
      </c>
      <c r="LP320" s="545">
        <f t="shared" ref="LP320:LP350" si="3324">SUM(JP320/$DO320)</f>
        <v>0</v>
      </c>
      <c r="LQ320" s="329">
        <f t="shared" ref="LQ320:LQ350" si="3325">SUM(JQ320/$DO320)</f>
        <v>0</v>
      </c>
      <c r="LR320" s="550">
        <f t="shared" ref="LR320:LR350" si="3326">SUM(JR320/$DO320)</f>
        <v>0</v>
      </c>
      <c r="LS320" s="550">
        <f t="shared" ref="LS320:LS350" si="3327">SUM(JS320/$DO320)</f>
        <v>0</v>
      </c>
      <c r="LT320" s="550">
        <f t="shared" ref="LT320:LT350" si="3328">SUM(JT320/$DO320)</f>
        <v>0</v>
      </c>
      <c r="LU320" s="550">
        <f t="shared" ref="LU320:LU350" si="3329">SUM(JU320/$DO320)</f>
        <v>0</v>
      </c>
      <c r="LV320" s="932">
        <f t="shared" ref="LV320:LV350" si="3330">SUM(JV320/$DO320)</f>
        <v>0</v>
      </c>
      <c r="LW320" s="932">
        <f t="shared" ref="LW320:LW350" si="3331">SUM(JW320/$DO320)</f>
        <v>0</v>
      </c>
      <c r="LX320" s="932">
        <f t="shared" ref="LX320:LX350" si="3332">SUM(JX320/$DO320)</f>
        <v>0</v>
      </c>
      <c r="LY320" s="932">
        <f t="shared" ref="LY320:LY350" si="3333">SUM(JY320/$DO320)</f>
        <v>2.1000000000000001E-2</v>
      </c>
      <c r="LZ320" s="932">
        <f t="shared" ref="LZ320:LZ350" si="3334">SUM(JZ320/$DO320)</f>
        <v>0</v>
      </c>
      <c r="MA320" s="932">
        <f t="shared" ref="MA320:MA350" si="3335">SUM(KA320/$DO320)</f>
        <v>0.126</v>
      </c>
      <c r="MB320" s="932">
        <f t="shared" ref="MB320:MB350" si="3336">SUM(KB320/$DO320)</f>
        <v>0</v>
      </c>
      <c r="MC320" s="932">
        <f t="shared" ref="MC320:MC350" si="3337">SUM(KC320/$DO320)</f>
        <v>0</v>
      </c>
      <c r="MD320" s="327">
        <f t="shared" ref="MD320:MD350" si="3338">SUM(KD320/$DO320)</f>
        <v>0</v>
      </c>
      <c r="ME320" s="327">
        <f t="shared" ref="ME320:ME350" si="3339">SUM(KE320/$DO320)</f>
        <v>0</v>
      </c>
      <c r="MF320" s="327">
        <f t="shared" ref="MF320:MF350" si="3340">SUM(KF320/$DO320)</f>
        <v>0</v>
      </c>
      <c r="MG320" s="327">
        <f t="shared" ref="MG320:MG350" si="3341">SUM(KG320/$DO320)</f>
        <v>0</v>
      </c>
      <c r="MH320" s="327">
        <f t="shared" ref="MH320:MH350" si="3342">SUM(KH320/$DO320)</f>
        <v>0</v>
      </c>
      <c r="MI320" s="327">
        <f t="shared" ref="MI320:MI350" si="3343">SUM(KI320/$DO320)</f>
        <v>0</v>
      </c>
      <c r="MJ320" s="327">
        <f t="shared" ref="MJ320:MJ350" si="3344">SUM(KJ320/$DO320)</f>
        <v>0</v>
      </c>
      <c r="MK320" s="327">
        <f t="shared" ref="MK320:MK350" si="3345">SUM(KK320/$DO320)</f>
        <v>0</v>
      </c>
      <c r="ML320" s="327">
        <f t="shared" ref="ML320:ML350" si="3346">SUM(KL320/$DO320)</f>
        <v>0</v>
      </c>
      <c r="MM320" s="327">
        <f t="shared" ref="MM320:MM350" si="3347">SUM(KM320/$DO320)</f>
        <v>0</v>
      </c>
      <c r="MN320" s="327">
        <f t="shared" ref="MN320:MN382" si="3348">SUM(KN320/$DO320)</f>
        <v>0</v>
      </c>
      <c r="MO320" s="327">
        <f t="shared" ref="MO320:MO382" si="3349">SUM(KO320/$DO320)</f>
        <v>0</v>
      </c>
      <c r="MP320" s="327">
        <f t="shared" ref="MP320:MP382" si="3350">SUM(KP320/$DO320)</f>
        <v>0</v>
      </c>
      <c r="MQ320" s="327">
        <f t="shared" ref="MQ320:MQ350" si="3351">SUM(KQ320/$DO320)</f>
        <v>0</v>
      </c>
    </row>
    <row r="321" spans="2:355" s="152" customFormat="1" ht="14.25" customHeight="1" outlineLevel="1" thickBot="1" x14ac:dyDescent="0.3">
      <c r="B321" s="1420"/>
      <c r="G321" s="947" t="s">
        <v>1913</v>
      </c>
      <c r="H321" s="1090" t="s">
        <v>1421</v>
      </c>
      <c r="I321" s="1091" t="s">
        <v>6</v>
      </c>
      <c r="J321" s="214"/>
      <c r="L321" s="1413">
        <v>8.48</v>
      </c>
      <c r="M321" s="1414" t="s">
        <v>1327</v>
      </c>
      <c r="N321" s="1415">
        <f>SUM(L321/0.00026427061)/10000</f>
        <v>3.2088320377358652</v>
      </c>
      <c r="O321" s="1549"/>
      <c r="P321" s="1411">
        <v>0.3</v>
      </c>
      <c r="Q321" s="1406">
        <f>SUM(L321/0.00026427061)/10000*P321</f>
        <v>0.96264961132075955</v>
      </c>
      <c r="R321" s="1418"/>
      <c r="S321" s="1548"/>
      <c r="T321" s="1048"/>
      <c r="U321" s="1417"/>
      <c r="V321" s="1418"/>
      <c r="W321" s="1548"/>
      <c r="X321" s="1029" t="s">
        <v>1253</v>
      </c>
      <c r="Y321" s="1417"/>
      <c r="Z321" s="1418"/>
      <c r="AA321" s="1548"/>
      <c r="AB321" s="1048"/>
      <c r="AC321" s="1417"/>
      <c r="AD321" s="1418"/>
      <c r="AE321" s="1548"/>
      <c r="AF321" s="1048"/>
      <c r="AG321" s="1417"/>
      <c r="AH321" s="1418"/>
      <c r="AI321" s="1548"/>
      <c r="AJ321" s="1048"/>
      <c r="AK321" s="1417"/>
      <c r="AL321" s="1418"/>
      <c r="AM321" s="1548"/>
      <c r="AN321" s="1048"/>
      <c r="AO321" s="1417"/>
      <c r="AP321" s="1418"/>
      <c r="AQ321" s="1548"/>
      <c r="AR321" s="1048"/>
      <c r="AS321" s="1417"/>
      <c r="AT321" s="1418"/>
      <c r="AU321" s="1548"/>
      <c r="AV321" s="1048"/>
      <c r="AW321" s="1417"/>
      <c r="AX321" s="1418"/>
      <c r="AY321" s="1548"/>
      <c r="AZ321" s="1048"/>
      <c r="BA321" s="1417"/>
      <c r="BB321" s="1048"/>
      <c r="BG321" s="1051"/>
      <c r="BH321" s="1052"/>
      <c r="BI321" s="1053"/>
      <c r="BJ321" s="1048"/>
      <c r="BK321" s="1048"/>
      <c r="BL321" s="1048"/>
      <c r="BM321" s="1048"/>
      <c r="BN321" s="1560"/>
      <c r="BO321" s="619"/>
      <c r="BP321" s="1175" t="s">
        <v>2503</v>
      </c>
      <c r="BQ321" s="1493"/>
      <c r="BR321" s="734">
        <f t="shared" si="3171"/>
        <v>82.497657268401113</v>
      </c>
      <c r="BS321" s="734">
        <f t="shared" ref="BS321:BS350" si="3352">SUM(HA321:IQ321)*1000</f>
        <v>24.880245842851135</v>
      </c>
      <c r="BT321" s="742">
        <v>1</v>
      </c>
      <c r="BU321" s="1328" t="s">
        <v>1710</v>
      </c>
      <c r="BV321" s="1023" t="s">
        <v>195</v>
      </c>
      <c r="BW321" s="1248"/>
      <c r="BX321" s="1248">
        <v>0.01</v>
      </c>
      <c r="BY321" s="1248"/>
      <c r="BZ321" s="1249"/>
      <c r="CA321" s="1249"/>
      <c r="CB321" s="1250"/>
      <c r="CC321" s="1251"/>
      <c r="CD321" s="1251"/>
      <c r="CE321" s="1251"/>
      <c r="CF321" s="1251"/>
      <c r="CG321" s="1259"/>
      <c r="CH321" s="1259"/>
      <c r="CI321" s="1259"/>
      <c r="CJ321" s="1259"/>
      <c r="CK321" s="1253"/>
      <c r="CL321" s="1254"/>
      <c r="CM321" s="1255"/>
      <c r="CN321" s="1251">
        <v>1.4999999999999999E-2</v>
      </c>
      <c r="CO321" s="1256">
        <v>0.05</v>
      </c>
      <c r="CP321" s="1256"/>
      <c r="CQ321" s="1256"/>
      <c r="CR321" s="1260"/>
      <c r="CS321" s="1260">
        <v>1E-3</v>
      </c>
      <c r="CT321" s="1260"/>
      <c r="CU321" s="1260"/>
      <c r="CV321" s="1260"/>
      <c r="CW321" s="1260"/>
      <c r="CX321" s="1260"/>
      <c r="CY321" s="1260"/>
      <c r="CZ321" s="1261"/>
      <c r="DA321" s="1261"/>
      <c r="DB321" s="1261"/>
      <c r="DC321" s="1261"/>
      <c r="DD321" s="1261"/>
      <c r="DE321" s="1261"/>
      <c r="DF321" s="1261"/>
      <c r="DG321" s="1261"/>
      <c r="DH321" s="1261"/>
      <c r="DI321" s="1261"/>
      <c r="DJ321" s="1261"/>
      <c r="DK321" s="1261"/>
      <c r="DL321" s="1261"/>
      <c r="DM321" s="1261"/>
      <c r="DN321" s="1022">
        <v>2</v>
      </c>
      <c r="DO321" s="1193">
        <v>3.7850000000000001</v>
      </c>
      <c r="DP321" s="1194">
        <v>4690</v>
      </c>
      <c r="DQ321" s="1195">
        <f t="shared" si="3305"/>
        <v>1.239101717305152</v>
      </c>
      <c r="DR321" s="1192">
        <v>51.95</v>
      </c>
      <c r="DS321" s="1192">
        <f t="shared" si="3172"/>
        <v>1.3725231175693528E-2</v>
      </c>
      <c r="DT321" s="1495">
        <v>103</v>
      </c>
      <c r="DU321" s="1503" t="s">
        <v>2478</v>
      </c>
      <c r="DV321" s="1528">
        <v>44326</v>
      </c>
      <c r="DW321" s="1528" t="str">
        <f t="shared" si="3306"/>
        <v>GH CALiMAGic</v>
      </c>
      <c r="DX321" s="1427">
        <v>0.5</v>
      </c>
      <c r="DY321" s="1427">
        <v>1</v>
      </c>
      <c r="DZ321" s="1427">
        <v>1</v>
      </c>
      <c r="EA321" s="1427">
        <v>1</v>
      </c>
      <c r="EB321" s="1427">
        <v>1</v>
      </c>
      <c r="EC321" s="1427">
        <v>1.5</v>
      </c>
      <c r="ED321" s="1427">
        <v>1.5</v>
      </c>
      <c r="EE321" s="1427">
        <v>1.8</v>
      </c>
      <c r="EF321" s="1427">
        <v>1.8</v>
      </c>
      <c r="EG321" s="1427">
        <v>1.8</v>
      </c>
      <c r="EH321" s="1427">
        <v>1</v>
      </c>
      <c r="EI321" s="1427">
        <v>1</v>
      </c>
      <c r="EJ321" s="1427"/>
      <c r="EK321" s="1734"/>
      <c r="EL321" s="1343" t="s">
        <v>1406</v>
      </c>
      <c r="EM321" s="739"/>
      <c r="EN321" s="739"/>
      <c r="EO321" s="739"/>
      <c r="EP321" s="739"/>
      <c r="EQ321" s="739"/>
      <c r="ER321" s="739"/>
      <c r="ES321" s="739"/>
      <c r="ET321" s="739"/>
      <c r="EU321" s="739"/>
      <c r="EV321" s="739"/>
      <c r="EW321" s="739"/>
      <c r="EX321" s="739"/>
      <c r="EY321" s="739"/>
      <c r="EZ321" s="1348" t="str">
        <f t="shared" si="3307"/>
        <v>GH CALiMAGic</v>
      </c>
      <c r="FA321" s="1203">
        <f t="shared" si="3173"/>
        <v>0</v>
      </c>
      <c r="FB321" s="1203">
        <f t="shared" si="3174"/>
        <v>0.01</v>
      </c>
      <c r="FC321" s="1203">
        <f t="shared" si="3175"/>
        <v>0</v>
      </c>
      <c r="FD321" s="1190">
        <f t="shared" si="3176"/>
        <v>0</v>
      </c>
      <c r="FE321" s="1190">
        <f t="shared" si="3177"/>
        <v>0</v>
      </c>
      <c r="FF321" s="927">
        <f t="shared" si="3178"/>
        <v>0</v>
      </c>
      <c r="FG321" s="1191">
        <f t="shared" si="3179"/>
        <v>0</v>
      </c>
      <c r="FH321" s="1191">
        <f t="shared" si="3180"/>
        <v>0</v>
      </c>
      <c r="FI321" s="1191">
        <f t="shared" si="3181"/>
        <v>0</v>
      </c>
      <c r="FJ321" s="1191">
        <f t="shared" si="3182"/>
        <v>0</v>
      </c>
      <c r="FK321" s="1191">
        <f t="shared" si="3183"/>
        <v>0</v>
      </c>
      <c r="FL321" s="1191">
        <f t="shared" si="3184"/>
        <v>0</v>
      </c>
      <c r="FM321" s="1191">
        <f t="shared" si="3185"/>
        <v>0</v>
      </c>
      <c r="FN321" s="1191">
        <f t="shared" si="3186"/>
        <v>0</v>
      </c>
      <c r="FO321" s="1203">
        <f t="shared" si="3187"/>
        <v>0.01</v>
      </c>
      <c r="FP321" s="1190">
        <f t="shared" si="3188"/>
        <v>0</v>
      </c>
      <c r="FQ321" s="927">
        <f t="shared" si="3189"/>
        <v>0</v>
      </c>
      <c r="FR321" s="1191">
        <f t="shared" si="3190"/>
        <v>1.4999999999999999E-2</v>
      </c>
      <c r="FS321" s="1191">
        <f t="shared" si="3191"/>
        <v>0.05</v>
      </c>
      <c r="FT321" s="1191">
        <f t="shared" si="3192"/>
        <v>0</v>
      </c>
      <c r="FU321" s="1191">
        <f t="shared" si="3193"/>
        <v>0</v>
      </c>
      <c r="FV321" s="1076">
        <f t="shared" si="3194"/>
        <v>0</v>
      </c>
      <c r="FW321" s="1076">
        <f t="shared" si="3195"/>
        <v>1E-3</v>
      </c>
      <c r="FX321" s="1076">
        <f t="shared" si="3196"/>
        <v>0</v>
      </c>
      <c r="FY321" s="1076">
        <f t="shared" si="3197"/>
        <v>0</v>
      </c>
      <c r="FZ321" s="1076">
        <f t="shared" si="3198"/>
        <v>0</v>
      </c>
      <c r="GA321" s="1076">
        <f t="shared" si="3199"/>
        <v>0</v>
      </c>
      <c r="GB321" s="1076">
        <f t="shared" si="3200"/>
        <v>0</v>
      </c>
      <c r="GC321" s="1076">
        <f t="shared" si="3201"/>
        <v>0</v>
      </c>
      <c r="GD321" s="330">
        <f t="shared" si="3202"/>
        <v>0</v>
      </c>
      <c r="GE321" s="330">
        <f t="shared" si="3203"/>
        <v>0</v>
      </c>
      <c r="GF321" s="330">
        <f t="shared" si="3204"/>
        <v>0</v>
      </c>
      <c r="GG321" s="330">
        <f t="shared" si="3205"/>
        <v>0</v>
      </c>
      <c r="GH321" s="330">
        <f t="shared" si="3206"/>
        <v>0</v>
      </c>
      <c r="GI321" s="330">
        <f t="shared" si="3207"/>
        <v>0</v>
      </c>
      <c r="GJ321" s="330">
        <f t="shared" si="3208"/>
        <v>0</v>
      </c>
      <c r="GK321" s="330">
        <f t="shared" si="3209"/>
        <v>0</v>
      </c>
      <c r="GL321" s="330">
        <f t="shared" si="3210"/>
        <v>0</v>
      </c>
      <c r="GM321" s="330">
        <f t="shared" si="3211"/>
        <v>0</v>
      </c>
      <c r="GN321" s="330">
        <f t="shared" si="3212"/>
        <v>0</v>
      </c>
      <c r="GO321" s="330">
        <f t="shared" si="3213"/>
        <v>0</v>
      </c>
      <c r="GP321" s="330">
        <f t="shared" si="3214"/>
        <v>0</v>
      </c>
      <c r="GQ321" s="330">
        <f t="shared" si="3215"/>
        <v>0</v>
      </c>
      <c r="GR321" s="739"/>
      <c r="GS321" s="739"/>
      <c r="GT321" s="739"/>
      <c r="GU321" s="739"/>
      <c r="GV321" s="739"/>
      <c r="GW321" s="739"/>
      <c r="GX321" s="739"/>
      <c r="GY321" s="739"/>
      <c r="GZ321" s="1362" t="str">
        <f t="shared" si="3216"/>
        <v>GH CALiMAGic</v>
      </c>
      <c r="HA321" s="1215">
        <f t="shared" si="3308"/>
        <v>0</v>
      </c>
      <c r="HB321" s="1215">
        <f t="shared" si="3217"/>
        <v>3.2737165582698855E-3</v>
      </c>
      <c r="HC321" s="1215">
        <f t="shared" si="3218"/>
        <v>0</v>
      </c>
      <c r="HD321" s="543">
        <f t="shared" si="3219"/>
        <v>0</v>
      </c>
      <c r="HE321" s="543">
        <f t="shared" si="3220"/>
        <v>0</v>
      </c>
      <c r="HF321" s="328">
        <f t="shared" si="3221"/>
        <v>0</v>
      </c>
      <c r="HG321" s="546">
        <f t="shared" si="3222"/>
        <v>0</v>
      </c>
      <c r="HH321" s="546">
        <f t="shared" si="3223"/>
        <v>0</v>
      </c>
      <c r="HI321" s="546">
        <f t="shared" si="3224"/>
        <v>0</v>
      </c>
      <c r="HJ321" s="546">
        <f t="shared" si="3225"/>
        <v>0</v>
      </c>
      <c r="HK321" s="546">
        <f t="shared" si="3226"/>
        <v>0</v>
      </c>
      <c r="HL321" s="546">
        <f t="shared" si="3227"/>
        <v>0</v>
      </c>
      <c r="HM321" s="546">
        <f t="shared" si="3228"/>
        <v>0</v>
      </c>
      <c r="HN321" s="546">
        <f t="shared" si="3229"/>
        <v>0</v>
      </c>
      <c r="HO321" s="1215">
        <f t="shared" si="3230"/>
        <v>0</v>
      </c>
      <c r="HP321" s="543">
        <f t="shared" si="3231"/>
        <v>0</v>
      </c>
      <c r="HQ321" s="328">
        <f t="shared" si="3232"/>
        <v>0</v>
      </c>
      <c r="HR321" s="546">
        <f t="shared" si="3233"/>
        <v>4.9105748374048287E-3</v>
      </c>
      <c r="HS321" s="546">
        <f t="shared" si="3234"/>
        <v>1.636858279134943E-2</v>
      </c>
      <c r="HT321" s="546">
        <f t="shared" si="3235"/>
        <v>0</v>
      </c>
      <c r="HU321" s="546">
        <f t="shared" si="3236"/>
        <v>0</v>
      </c>
      <c r="HV321" s="930">
        <f t="shared" si="3237"/>
        <v>0</v>
      </c>
      <c r="HW321" s="930">
        <f t="shared" si="3238"/>
        <v>3.273716558269886E-4</v>
      </c>
      <c r="HX321" s="930">
        <f t="shared" si="3239"/>
        <v>0</v>
      </c>
      <c r="HY321" s="930">
        <f t="shared" si="3240"/>
        <v>0</v>
      </c>
      <c r="HZ321" s="930">
        <f t="shared" si="3241"/>
        <v>0</v>
      </c>
      <c r="IA321" s="930">
        <f t="shared" si="3242"/>
        <v>0</v>
      </c>
      <c r="IB321" s="930">
        <f t="shared" si="3243"/>
        <v>0</v>
      </c>
      <c r="IC321" s="930">
        <f t="shared" si="3244"/>
        <v>0</v>
      </c>
      <c r="ID321" s="322">
        <f t="shared" si="3245"/>
        <v>0</v>
      </c>
      <c r="IE321" s="322">
        <f t="shared" si="3246"/>
        <v>0</v>
      </c>
      <c r="IF321" s="322">
        <f t="shared" si="3247"/>
        <v>0</v>
      </c>
      <c r="IG321" s="322">
        <f t="shared" si="3248"/>
        <v>0</v>
      </c>
      <c r="IH321" s="322">
        <f t="shared" si="3249"/>
        <v>0</v>
      </c>
      <c r="II321" s="322">
        <f t="shared" si="3250"/>
        <v>0</v>
      </c>
      <c r="IJ321" s="322">
        <f t="shared" si="3251"/>
        <v>0</v>
      </c>
      <c r="IK321" s="322">
        <f t="shared" si="3252"/>
        <v>0</v>
      </c>
      <c r="IL321" s="322">
        <f t="shared" si="3253"/>
        <v>0</v>
      </c>
      <c r="IM321" s="322">
        <f t="shared" si="3254"/>
        <v>0</v>
      </c>
      <c r="IN321" s="322">
        <f t="shared" si="3255"/>
        <v>0</v>
      </c>
      <c r="IO321" s="322">
        <f t="shared" si="3256"/>
        <v>0</v>
      </c>
      <c r="IP321" s="322">
        <f t="shared" si="3257"/>
        <v>0</v>
      </c>
      <c r="IQ321" s="322">
        <f t="shared" si="3258"/>
        <v>0</v>
      </c>
      <c r="IR321" s="739"/>
      <c r="IS321" s="739"/>
      <c r="IT321" s="739"/>
      <c r="IU321" s="739"/>
      <c r="IV321" s="739"/>
      <c r="IW321" s="739"/>
      <c r="IX321" s="739"/>
      <c r="IY321" s="739"/>
      <c r="IZ321" s="1362" t="str">
        <f t="shared" si="3259"/>
        <v>GH CALiMAGic</v>
      </c>
      <c r="JA321" s="1217">
        <f t="shared" si="3260"/>
        <v>0</v>
      </c>
      <c r="JB321" s="1217">
        <f t="shared" si="3261"/>
        <v>46.9</v>
      </c>
      <c r="JC321" s="1217">
        <f t="shared" si="3262"/>
        <v>0</v>
      </c>
      <c r="JD321" s="545">
        <f t="shared" si="3263"/>
        <v>0</v>
      </c>
      <c r="JE321" s="545">
        <f t="shared" si="3264"/>
        <v>0</v>
      </c>
      <c r="JF321" s="329">
        <f t="shared" si="3265"/>
        <v>0</v>
      </c>
      <c r="JG321" s="550">
        <f t="shared" si="3266"/>
        <v>0</v>
      </c>
      <c r="JH321" s="550">
        <f t="shared" si="3267"/>
        <v>0</v>
      </c>
      <c r="JI321" s="550">
        <f t="shared" si="3268"/>
        <v>0</v>
      </c>
      <c r="JJ321" s="550">
        <f t="shared" si="3269"/>
        <v>0</v>
      </c>
      <c r="JK321" s="550">
        <f t="shared" si="3270"/>
        <v>0</v>
      </c>
      <c r="JL321" s="550">
        <f t="shared" si="3271"/>
        <v>0</v>
      </c>
      <c r="JM321" s="550">
        <f t="shared" si="3272"/>
        <v>0</v>
      </c>
      <c r="JN321" s="550">
        <f t="shared" si="3273"/>
        <v>0</v>
      </c>
      <c r="JO321" s="1217">
        <f t="shared" si="3274"/>
        <v>0</v>
      </c>
      <c r="JP321" s="545">
        <f t="shared" si="3275"/>
        <v>0</v>
      </c>
      <c r="JQ321" s="329">
        <f t="shared" si="3276"/>
        <v>0</v>
      </c>
      <c r="JR321" s="550">
        <f t="shared" si="3277"/>
        <v>70.349999999999994</v>
      </c>
      <c r="JS321" s="550">
        <f t="shared" si="3278"/>
        <v>234.5</v>
      </c>
      <c r="JT321" s="550">
        <f t="shared" si="3279"/>
        <v>0</v>
      </c>
      <c r="JU321" s="550">
        <f t="shared" si="3280"/>
        <v>0</v>
      </c>
      <c r="JV321" s="932">
        <f t="shared" si="3281"/>
        <v>0</v>
      </c>
      <c r="JW321" s="932">
        <f t="shared" si="3282"/>
        <v>4.6900000000000004</v>
      </c>
      <c r="JX321" s="932">
        <f t="shared" si="3283"/>
        <v>0</v>
      </c>
      <c r="JY321" s="932">
        <f t="shared" si="3284"/>
        <v>0</v>
      </c>
      <c r="JZ321" s="932">
        <f t="shared" si="3285"/>
        <v>0</v>
      </c>
      <c r="KA321" s="932">
        <f t="shared" si="3286"/>
        <v>0</v>
      </c>
      <c r="KB321" s="932">
        <f t="shared" si="3287"/>
        <v>0</v>
      </c>
      <c r="KC321" s="932">
        <f t="shared" si="3288"/>
        <v>0</v>
      </c>
      <c r="KD321" s="327">
        <f t="shared" si="3289"/>
        <v>0</v>
      </c>
      <c r="KE321" s="327">
        <f t="shared" si="3290"/>
        <v>0</v>
      </c>
      <c r="KF321" s="327">
        <f t="shared" si="3291"/>
        <v>0</v>
      </c>
      <c r="KG321" s="327">
        <f t="shared" si="3292"/>
        <v>0</v>
      </c>
      <c r="KH321" s="327">
        <f t="shared" si="3293"/>
        <v>0</v>
      </c>
      <c r="KI321" s="327">
        <f t="shared" si="3294"/>
        <v>0</v>
      </c>
      <c r="KJ321" s="327">
        <f t="shared" si="3295"/>
        <v>0</v>
      </c>
      <c r="KK321" s="327">
        <f t="shared" si="3296"/>
        <v>0</v>
      </c>
      <c r="KL321" s="327">
        <f t="shared" si="3297"/>
        <v>0</v>
      </c>
      <c r="KM321" s="327">
        <f t="shared" si="3298"/>
        <v>0</v>
      </c>
      <c r="KN321" s="327">
        <f t="shared" si="3299"/>
        <v>0</v>
      </c>
      <c r="KO321" s="327">
        <f t="shared" si="3300"/>
        <v>0</v>
      </c>
      <c r="KP321" s="327">
        <f t="shared" si="3301"/>
        <v>0</v>
      </c>
      <c r="KQ321" s="327">
        <f t="shared" si="3302"/>
        <v>0</v>
      </c>
      <c r="KR321" s="739"/>
      <c r="KS321" s="739"/>
      <c r="KT321" s="739"/>
      <c r="KU321" s="739"/>
      <c r="KV321" s="739"/>
      <c r="KW321" s="739"/>
      <c r="KX321" s="739"/>
      <c r="KY321" s="739"/>
      <c r="KZ321" s="1362" t="str">
        <f t="shared" si="3303"/>
        <v>GH CALiMAGic</v>
      </c>
      <c r="LA321" s="1217">
        <f t="shared" si="3309"/>
        <v>0</v>
      </c>
      <c r="LB321" s="1217">
        <f t="shared" si="3310"/>
        <v>12.391017173051518</v>
      </c>
      <c r="LC321" s="1217">
        <f t="shared" si="3311"/>
        <v>0</v>
      </c>
      <c r="LD321" s="545">
        <f t="shared" si="3312"/>
        <v>0</v>
      </c>
      <c r="LE321" s="545">
        <f t="shared" si="3313"/>
        <v>0</v>
      </c>
      <c r="LF321" s="329">
        <f t="shared" si="3314"/>
        <v>0</v>
      </c>
      <c r="LG321" s="550">
        <f t="shared" si="3315"/>
        <v>0</v>
      </c>
      <c r="LH321" s="550">
        <f t="shared" si="3316"/>
        <v>0</v>
      </c>
      <c r="LI321" s="550">
        <f t="shared" si="3317"/>
        <v>0</v>
      </c>
      <c r="LJ321" s="550">
        <f t="shared" si="3318"/>
        <v>0</v>
      </c>
      <c r="LK321" s="550">
        <f t="shared" si="3319"/>
        <v>0</v>
      </c>
      <c r="LL321" s="550">
        <f t="shared" si="3320"/>
        <v>0</v>
      </c>
      <c r="LM321" s="550">
        <f t="shared" si="3321"/>
        <v>0</v>
      </c>
      <c r="LN321" s="550">
        <f t="shared" si="3322"/>
        <v>0</v>
      </c>
      <c r="LO321" s="1217">
        <f t="shared" si="3323"/>
        <v>0</v>
      </c>
      <c r="LP321" s="545">
        <f t="shared" si="3324"/>
        <v>0</v>
      </c>
      <c r="LQ321" s="329">
        <f t="shared" si="3325"/>
        <v>0</v>
      </c>
      <c r="LR321" s="550">
        <f t="shared" si="3326"/>
        <v>18.586525759577277</v>
      </c>
      <c r="LS321" s="550">
        <f t="shared" si="3327"/>
        <v>61.955085865257594</v>
      </c>
      <c r="LT321" s="550">
        <f t="shared" si="3328"/>
        <v>0</v>
      </c>
      <c r="LU321" s="550">
        <f t="shared" si="3329"/>
        <v>0</v>
      </c>
      <c r="LV321" s="932">
        <f t="shared" si="3330"/>
        <v>0</v>
      </c>
      <c r="LW321" s="932">
        <f t="shared" si="3331"/>
        <v>1.239101717305152</v>
      </c>
      <c r="LX321" s="932">
        <f t="shared" si="3332"/>
        <v>0</v>
      </c>
      <c r="LY321" s="932">
        <f t="shared" si="3333"/>
        <v>0</v>
      </c>
      <c r="LZ321" s="932">
        <f t="shared" si="3334"/>
        <v>0</v>
      </c>
      <c r="MA321" s="932">
        <f t="shared" si="3335"/>
        <v>0</v>
      </c>
      <c r="MB321" s="932">
        <f t="shared" si="3336"/>
        <v>0</v>
      </c>
      <c r="MC321" s="932">
        <f t="shared" si="3337"/>
        <v>0</v>
      </c>
      <c r="MD321" s="327">
        <f t="shared" si="3338"/>
        <v>0</v>
      </c>
      <c r="ME321" s="327">
        <f t="shared" si="3339"/>
        <v>0</v>
      </c>
      <c r="MF321" s="327">
        <f t="shared" si="3340"/>
        <v>0</v>
      </c>
      <c r="MG321" s="327">
        <f t="shared" si="3341"/>
        <v>0</v>
      </c>
      <c r="MH321" s="327">
        <f t="shared" si="3342"/>
        <v>0</v>
      </c>
      <c r="MI321" s="327">
        <f t="shared" si="3343"/>
        <v>0</v>
      </c>
      <c r="MJ321" s="327">
        <f t="shared" si="3344"/>
        <v>0</v>
      </c>
      <c r="MK321" s="327">
        <f t="shared" si="3345"/>
        <v>0</v>
      </c>
      <c r="ML321" s="327">
        <f t="shared" si="3346"/>
        <v>0</v>
      </c>
      <c r="MM321" s="327">
        <f t="shared" si="3347"/>
        <v>0</v>
      </c>
      <c r="MN321" s="327">
        <f t="shared" si="3348"/>
        <v>0</v>
      </c>
      <c r="MO321" s="327">
        <f t="shared" si="3349"/>
        <v>0</v>
      </c>
      <c r="MP321" s="327">
        <f t="shared" si="3350"/>
        <v>0</v>
      </c>
      <c r="MQ321" s="327">
        <f t="shared" si="3351"/>
        <v>0</v>
      </c>
    </row>
    <row r="322" spans="2:355" s="152" customFormat="1" ht="15" customHeight="1" outlineLevel="1" thickTop="1" thickBot="1" x14ac:dyDescent="0.3">
      <c r="B322" s="1420"/>
      <c r="E322" s="948" t="s">
        <v>1890</v>
      </c>
      <c r="F322" s="1269"/>
      <c r="G322" s="1088">
        <v>0.01</v>
      </c>
      <c r="H322" s="112">
        <v>1</v>
      </c>
      <c r="I322" s="111">
        <f>G322*264.200792602377</f>
        <v>2.6420079260237701</v>
      </c>
      <c r="J322" s="1827">
        <f>SUM(I322/1000)</f>
        <v>2.6420079260237703E-3</v>
      </c>
      <c r="K322" s="1828"/>
      <c r="L322" s="1274"/>
      <c r="M322" s="213"/>
      <c r="N322" s="213"/>
      <c r="O322" s="1549"/>
      <c r="R322" s="1418"/>
      <c r="S322" s="1548"/>
      <c r="T322" s="1048"/>
      <c r="U322" s="1417"/>
      <c r="V322" s="1418"/>
      <c r="W322" s="1548"/>
      <c r="X322" s="1029" t="s">
        <v>937</v>
      </c>
      <c r="Y322" s="1417"/>
      <c r="Z322" s="1418"/>
      <c r="AA322" s="1548"/>
      <c r="AB322" s="1048"/>
      <c r="AC322" s="1417"/>
      <c r="AD322" s="1418"/>
      <c r="AE322" s="1548"/>
      <c r="AF322" s="1048"/>
      <c r="AG322" s="1417"/>
      <c r="AH322" s="1418"/>
      <c r="AI322" s="1548"/>
      <c r="AJ322" s="1048"/>
      <c r="AK322" s="1417"/>
      <c r="AL322" s="1418"/>
      <c r="AM322" s="1548"/>
      <c r="AN322" s="1048"/>
      <c r="AO322" s="1417"/>
      <c r="AP322" s="1418"/>
      <c r="AQ322" s="1548"/>
      <c r="AR322" s="1048"/>
      <c r="AS322" s="1417"/>
      <c r="AT322" s="1418"/>
      <c r="AU322" s="1548"/>
      <c r="AV322" s="1048"/>
      <c r="AW322" s="1417"/>
      <c r="AX322" s="1418"/>
      <c r="AY322" s="1548"/>
      <c r="AZ322" s="1048"/>
      <c r="BA322" s="1417"/>
      <c r="BB322" s="1048"/>
      <c r="BG322" s="1059"/>
      <c r="BH322" s="757"/>
      <c r="BI322" s="1049"/>
      <c r="BJ322" s="1048"/>
      <c r="BK322" s="1050"/>
      <c r="BL322" s="1050"/>
      <c r="BM322" s="1058"/>
      <c r="BN322" s="1560"/>
      <c r="BO322" s="619"/>
      <c r="BP322" s="1175" t="s">
        <v>2504</v>
      </c>
      <c r="BQ322" s="1494"/>
      <c r="BR322" s="734">
        <f t="shared" si="3171"/>
        <v>52.209558344923373</v>
      </c>
      <c r="BS322" s="734">
        <f t="shared" si="3352"/>
        <v>35.910777612385672</v>
      </c>
      <c r="BT322" s="742">
        <v>1</v>
      </c>
      <c r="BU322" s="1328" t="s">
        <v>72</v>
      </c>
      <c r="BV322" s="1024" t="s">
        <v>940</v>
      </c>
      <c r="BW322" s="1248">
        <v>3.0000000000000001E-3</v>
      </c>
      <c r="BX322" s="1248">
        <v>4.7E-2</v>
      </c>
      <c r="BY322" s="1248"/>
      <c r="BZ322" s="1249"/>
      <c r="CA322" s="1249"/>
      <c r="CB322" s="1250">
        <v>0.01</v>
      </c>
      <c r="CC322" s="1251"/>
      <c r="CD322" s="1251"/>
      <c r="CE322" s="1251"/>
      <c r="CF322" s="1251"/>
      <c r="CG322" s="1259"/>
      <c r="CH322" s="1259"/>
      <c r="CI322" s="1259"/>
      <c r="CJ322" s="1259"/>
      <c r="CK322" s="1253"/>
      <c r="CL322" s="1254"/>
      <c r="CM322" s="1255"/>
      <c r="CN322" s="1256"/>
      <c r="CO322" s="1251">
        <v>0.05</v>
      </c>
      <c r="CP322" s="1256"/>
      <c r="CQ322" s="1256"/>
      <c r="CR322" s="1260">
        <v>5.0000000000000004E-6</v>
      </c>
      <c r="CS322" s="1260">
        <v>1E-3</v>
      </c>
      <c r="CT322" s="1260">
        <v>5.0000000000000001E-4</v>
      </c>
      <c r="CU322" s="1260">
        <v>7.9999999999999996E-6</v>
      </c>
      <c r="CV322" s="1260">
        <v>1.4999999999999999E-4</v>
      </c>
      <c r="CW322" s="1260">
        <v>1E-4</v>
      </c>
      <c r="CX322" s="1260">
        <v>1E-4</v>
      </c>
      <c r="CY322" s="1260"/>
      <c r="CZ322" s="1261"/>
      <c r="DA322" s="1261"/>
      <c r="DB322" s="1261"/>
      <c r="DC322" s="1261"/>
      <c r="DD322" s="1261">
        <v>0</v>
      </c>
      <c r="DE322" s="1261"/>
      <c r="DF322" s="1261"/>
      <c r="DG322" s="1261"/>
      <c r="DH322" s="1261"/>
      <c r="DI322" s="1261"/>
      <c r="DJ322" s="1261"/>
      <c r="DK322" s="1261"/>
      <c r="DL322" s="1261"/>
      <c r="DM322" s="1261"/>
      <c r="DN322" s="1022">
        <v>1</v>
      </c>
      <c r="DO322" s="1193">
        <v>3.7850000000000001</v>
      </c>
      <c r="DP322" s="1194">
        <v>4670</v>
      </c>
      <c r="DQ322" s="1195">
        <f t="shared" si="3305"/>
        <v>1.2338177014531044</v>
      </c>
      <c r="DR322" s="1192">
        <v>40</v>
      </c>
      <c r="DS322" s="1192">
        <f t="shared" si="3172"/>
        <v>1.0568031704095112E-2</v>
      </c>
      <c r="DT322" s="1495">
        <v>104</v>
      </c>
      <c r="DU322" s="1503" t="s">
        <v>2479</v>
      </c>
      <c r="DV322" s="1528">
        <v>44326</v>
      </c>
      <c r="DW322" s="1528" t="str">
        <f t="shared" si="3306"/>
        <v>GH FloraMicro</v>
      </c>
      <c r="DX322" s="1427">
        <v>1.7</v>
      </c>
      <c r="DY322" s="1427">
        <v>2.8</v>
      </c>
      <c r="DZ322" s="1427">
        <v>4.2</v>
      </c>
      <c r="EA322" s="1427">
        <v>4.7</v>
      </c>
      <c r="EB322" s="1427">
        <v>4.7</v>
      </c>
      <c r="EC322" s="1427">
        <v>3.8</v>
      </c>
      <c r="ED322" s="1427">
        <v>3.8</v>
      </c>
      <c r="EE322" s="1427">
        <v>3.8</v>
      </c>
      <c r="EF322" s="1427">
        <v>3.8</v>
      </c>
      <c r="EG322" s="1427">
        <v>3.8</v>
      </c>
      <c r="EH322" s="1427">
        <v>2.8</v>
      </c>
      <c r="EI322" s="1427">
        <v>2.7</v>
      </c>
      <c r="EJ322" s="1427">
        <v>1.5</v>
      </c>
      <c r="EK322" s="1734"/>
      <c r="EL322" s="1342" t="s">
        <v>1412</v>
      </c>
      <c r="EM322" s="739"/>
      <c r="EN322" s="739"/>
      <c r="EO322" s="739"/>
      <c r="EP322" s="739"/>
      <c r="EQ322" s="739"/>
      <c r="ER322" s="739"/>
      <c r="ES322" s="739"/>
      <c r="ET322" s="739"/>
      <c r="EU322" s="739"/>
      <c r="EV322" s="739"/>
      <c r="EW322" s="739"/>
      <c r="EX322" s="739"/>
      <c r="EY322" s="739"/>
      <c r="EZ322" s="1348" t="str">
        <f t="shared" si="3307"/>
        <v>GH FloraMicro</v>
      </c>
      <c r="FA322" s="1203">
        <f t="shared" si="3173"/>
        <v>3.0000000000000001E-3</v>
      </c>
      <c r="FB322" s="1203">
        <f t="shared" si="3174"/>
        <v>4.7E-2</v>
      </c>
      <c r="FC322" s="1203">
        <f t="shared" si="3175"/>
        <v>0</v>
      </c>
      <c r="FD322" s="1190">
        <f t="shared" si="3176"/>
        <v>0</v>
      </c>
      <c r="FE322" s="1190">
        <f t="shared" si="3177"/>
        <v>0</v>
      </c>
      <c r="FF322" s="927">
        <f t="shared" si="3178"/>
        <v>8.3009999999999994E-3</v>
      </c>
      <c r="FG322" s="1191">
        <f t="shared" si="3179"/>
        <v>0</v>
      </c>
      <c r="FH322" s="1191">
        <f t="shared" si="3180"/>
        <v>0</v>
      </c>
      <c r="FI322" s="1191">
        <f t="shared" si="3181"/>
        <v>0</v>
      </c>
      <c r="FJ322" s="1191">
        <f t="shared" si="3182"/>
        <v>0</v>
      </c>
      <c r="FK322" s="1191">
        <f t="shared" si="3183"/>
        <v>0</v>
      </c>
      <c r="FL322" s="1191">
        <f t="shared" si="3184"/>
        <v>0</v>
      </c>
      <c r="FM322" s="1191">
        <f t="shared" si="3185"/>
        <v>0</v>
      </c>
      <c r="FN322" s="1191">
        <f t="shared" si="3186"/>
        <v>0</v>
      </c>
      <c r="FO322" s="1203">
        <f t="shared" si="3187"/>
        <v>0.05</v>
      </c>
      <c r="FP322" s="1190">
        <f t="shared" si="3188"/>
        <v>0</v>
      </c>
      <c r="FQ322" s="927">
        <f t="shared" si="3189"/>
        <v>8.3009999999999994E-3</v>
      </c>
      <c r="FR322" s="1191">
        <f t="shared" si="3190"/>
        <v>0</v>
      </c>
      <c r="FS322" s="1191">
        <f t="shared" si="3191"/>
        <v>0.05</v>
      </c>
      <c r="FT322" s="1191">
        <f t="shared" si="3192"/>
        <v>0</v>
      </c>
      <c r="FU322" s="1191">
        <f t="shared" si="3193"/>
        <v>0</v>
      </c>
      <c r="FV322" s="1076">
        <f t="shared" si="3194"/>
        <v>5.0000000000000004E-6</v>
      </c>
      <c r="FW322" s="1076">
        <f t="shared" si="3195"/>
        <v>1E-3</v>
      </c>
      <c r="FX322" s="1076">
        <f t="shared" si="3196"/>
        <v>5.0000000000000001E-4</v>
      </c>
      <c r="FY322" s="1076">
        <f t="shared" si="3197"/>
        <v>7.9999999999999996E-6</v>
      </c>
      <c r="FZ322" s="1076">
        <f t="shared" si="3198"/>
        <v>1.4999999999999999E-4</v>
      </c>
      <c r="GA322" s="1076">
        <f t="shared" si="3199"/>
        <v>1E-4</v>
      </c>
      <c r="GB322" s="1076">
        <f t="shared" si="3200"/>
        <v>1E-4</v>
      </c>
      <c r="GC322" s="1076">
        <f t="shared" si="3201"/>
        <v>0</v>
      </c>
      <c r="GD322" s="330">
        <f t="shared" si="3202"/>
        <v>0</v>
      </c>
      <c r="GE322" s="330">
        <f t="shared" si="3203"/>
        <v>0</v>
      </c>
      <c r="GF322" s="330">
        <f t="shared" si="3204"/>
        <v>0</v>
      </c>
      <c r="GG322" s="330">
        <f t="shared" si="3205"/>
        <v>0</v>
      </c>
      <c r="GH322" s="330">
        <f t="shared" si="3206"/>
        <v>0</v>
      </c>
      <c r="GI322" s="330">
        <f t="shared" si="3207"/>
        <v>0</v>
      </c>
      <c r="GJ322" s="330">
        <f t="shared" si="3208"/>
        <v>0</v>
      </c>
      <c r="GK322" s="330">
        <f t="shared" si="3209"/>
        <v>0</v>
      </c>
      <c r="GL322" s="330">
        <f t="shared" si="3210"/>
        <v>0</v>
      </c>
      <c r="GM322" s="330">
        <f t="shared" si="3211"/>
        <v>0</v>
      </c>
      <c r="GN322" s="330">
        <f t="shared" si="3212"/>
        <v>0</v>
      </c>
      <c r="GO322" s="330">
        <f t="shared" si="3213"/>
        <v>0</v>
      </c>
      <c r="GP322" s="330">
        <f t="shared" si="3214"/>
        <v>0</v>
      </c>
      <c r="GQ322" s="330">
        <f t="shared" si="3215"/>
        <v>0</v>
      </c>
      <c r="GR322" s="739"/>
      <c r="GS322" s="739"/>
      <c r="GT322" s="739"/>
      <c r="GU322" s="739"/>
      <c r="GV322" s="739"/>
      <c r="GW322" s="739"/>
      <c r="GX322" s="739"/>
      <c r="GY322" s="739"/>
      <c r="GZ322" s="1362" t="str">
        <f t="shared" si="3216"/>
        <v>GH FloraMicro</v>
      </c>
      <c r="HA322" s="1215">
        <f t="shared" si="3308"/>
        <v>9.779268439522623E-4</v>
      </c>
      <c r="HB322" s="1215">
        <f t="shared" si="3217"/>
        <v>1.5320853888585444E-2</v>
      </c>
      <c r="HC322" s="1215">
        <f t="shared" si="3218"/>
        <v>0</v>
      </c>
      <c r="HD322" s="543">
        <f t="shared" si="3219"/>
        <v>0</v>
      </c>
      <c r="HE322" s="543">
        <f t="shared" si="3220"/>
        <v>0</v>
      </c>
      <c r="HF322" s="328">
        <f t="shared" si="3221"/>
        <v>2.7059235772159099E-3</v>
      </c>
      <c r="HG322" s="546">
        <f t="shared" si="3222"/>
        <v>0</v>
      </c>
      <c r="HH322" s="546">
        <f t="shared" si="3223"/>
        <v>0</v>
      </c>
      <c r="HI322" s="546">
        <f t="shared" si="3224"/>
        <v>0</v>
      </c>
      <c r="HJ322" s="546">
        <f t="shared" si="3225"/>
        <v>0</v>
      </c>
      <c r="HK322" s="546">
        <f t="shared" si="3226"/>
        <v>0</v>
      </c>
      <c r="HL322" s="546">
        <f t="shared" si="3227"/>
        <v>0</v>
      </c>
      <c r="HM322" s="546">
        <f t="shared" si="3228"/>
        <v>0</v>
      </c>
      <c r="HN322" s="546">
        <f t="shared" si="3229"/>
        <v>0</v>
      </c>
      <c r="HO322" s="1215">
        <f t="shared" si="3230"/>
        <v>0</v>
      </c>
      <c r="HP322" s="543">
        <f t="shared" si="3231"/>
        <v>0</v>
      </c>
      <c r="HQ322" s="328">
        <f t="shared" si="3232"/>
        <v>0</v>
      </c>
      <c r="HR322" s="546">
        <f t="shared" si="3233"/>
        <v>0</v>
      </c>
      <c r="HS322" s="546">
        <f t="shared" si="3234"/>
        <v>1.6298780732537703E-2</v>
      </c>
      <c r="HT322" s="546">
        <f t="shared" si="3235"/>
        <v>0</v>
      </c>
      <c r="HU322" s="546">
        <f t="shared" si="3236"/>
        <v>0</v>
      </c>
      <c r="HV322" s="930">
        <f t="shared" si="3237"/>
        <v>1.6298780732537709E-6</v>
      </c>
      <c r="HW322" s="930">
        <f t="shared" si="3238"/>
        <v>3.2597561465075406E-4</v>
      </c>
      <c r="HX322" s="930">
        <f t="shared" si="3239"/>
        <v>1.6298780732537703E-4</v>
      </c>
      <c r="HY322" s="930">
        <f t="shared" si="3240"/>
        <v>2.6078049172060329E-6</v>
      </c>
      <c r="HZ322" s="930">
        <f t="shared" si="3241"/>
        <v>4.8896342197613108E-5</v>
      </c>
      <c r="IA322" s="930">
        <f t="shared" si="3242"/>
        <v>3.2597561465075408E-5</v>
      </c>
      <c r="IB322" s="930">
        <f t="shared" si="3243"/>
        <v>3.2597561465075408E-5</v>
      </c>
      <c r="IC322" s="930">
        <f t="shared" si="3244"/>
        <v>0</v>
      </c>
      <c r="ID322" s="322">
        <f t="shared" si="3245"/>
        <v>0</v>
      </c>
      <c r="IE322" s="322">
        <f t="shared" si="3246"/>
        <v>0</v>
      </c>
      <c r="IF322" s="322">
        <f t="shared" si="3247"/>
        <v>0</v>
      </c>
      <c r="IG322" s="322">
        <f t="shared" si="3248"/>
        <v>0</v>
      </c>
      <c r="IH322" s="322">
        <f t="shared" si="3249"/>
        <v>0</v>
      </c>
      <c r="II322" s="322">
        <f t="shared" si="3250"/>
        <v>0</v>
      </c>
      <c r="IJ322" s="322">
        <f t="shared" si="3251"/>
        <v>0</v>
      </c>
      <c r="IK322" s="322">
        <f t="shared" si="3252"/>
        <v>0</v>
      </c>
      <c r="IL322" s="322">
        <f t="shared" si="3253"/>
        <v>0</v>
      </c>
      <c r="IM322" s="322">
        <f t="shared" si="3254"/>
        <v>0</v>
      </c>
      <c r="IN322" s="322">
        <f t="shared" si="3255"/>
        <v>0</v>
      </c>
      <c r="IO322" s="322">
        <f t="shared" si="3256"/>
        <v>0</v>
      </c>
      <c r="IP322" s="322">
        <f t="shared" si="3257"/>
        <v>0</v>
      </c>
      <c r="IQ322" s="322">
        <f t="shared" si="3258"/>
        <v>0</v>
      </c>
      <c r="IR322" s="739"/>
      <c r="IS322" s="739"/>
      <c r="IT322" s="739"/>
      <c r="IU322" s="739"/>
      <c r="IV322" s="739"/>
      <c r="IW322" s="739"/>
      <c r="IX322" s="739"/>
      <c r="IY322" s="739"/>
      <c r="IZ322" s="1362" t="str">
        <f t="shared" si="3259"/>
        <v>GH FloraMicro</v>
      </c>
      <c r="JA322" s="1217">
        <f t="shared" si="3260"/>
        <v>14.01</v>
      </c>
      <c r="JB322" s="1217">
        <f t="shared" si="3261"/>
        <v>219.49</v>
      </c>
      <c r="JC322" s="1217">
        <f t="shared" si="3262"/>
        <v>0</v>
      </c>
      <c r="JD322" s="545">
        <f t="shared" si="3263"/>
        <v>0</v>
      </c>
      <c r="JE322" s="545">
        <f t="shared" si="3264"/>
        <v>0</v>
      </c>
      <c r="JF322" s="329">
        <f t="shared" si="3265"/>
        <v>46.7</v>
      </c>
      <c r="JG322" s="550">
        <f t="shared" si="3266"/>
        <v>0</v>
      </c>
      <c r="JH322" s="550">
        <f t="shared" si="3267"/>
        <v>0</v>
      </c>
      <c r="JI322" s="550">
        <f t="shared" si="3268"/>
        <v>0</v>
      </c>
      <c r="JJ322" s="550">
        <f t="shared" si="3269"/>
        <v>0</v>
      </c>
      <c r="JK322" s="550">
        <f t="shared" si="3270"/>
        <v>0</v>
      </c>
      <c r="JL322" s="550">
        <f t="shared" si="3271"/>
        <v>0</v>
      </c>
      <c r="JM322" s="550">
        <f t="shared" si="3272"/>
        <v>0</v>
      </c>
      <c r="JN322" s="550">
        <f t="shared" si="3273"/>
        <v>0</v>
      </c>
      <c r="JO322" s="1217">
        <f t="shared" si="3274"/>
        <v>0</v>
      </c>
      <c r="JP322" s="545">
        <f t="shared" si="3275"/>
        <v>0</v>
      </c>
      <c r="JQ322" s="329">
        <f t="shared" si="3276"/>
        <v>0</v>
      </c>
      <c r="JR322" s="550">
        <f t="shared" si="3277"/>
        <v>0</v>
      </c>
      <c r="JS322" s="550">
        <f t="shared" si="3278"/>
        <v>233.5</v>
      </c>
      <c r="JT322" s="550">
        <f t="shared" si="3279"/>
        <v>0</v>
      </c>
      <c r="JU322" s="550">
        <f t="shared" si="3280"/>
        <v>0</v>
      </c>
      <c r="JV322" s="932">
        <f t="shared" si="3281"/>
        <v>2.3350000000000003E-2</v>
      </c>
      <c r="JW322" s="932">
        <f t="shared" si="3282"/>
        <v>4.67</v>
      </c>
      <c r="JX322" s="932">
        <f t="shared" si="3283"/>
        <v>2.335</v>
      </c>
      <c r="JY322" s="932">
        <f t="shared" si="3284"/>
        <v>3.7359999999999997E-2</v>
      </c>
      <c r="JZ322" s="932">
        <f t="shared" si="3285"/>
        <v>0.7004999999999999</v>
      </c>
      <c r="KA322" s="932">
        <f t="shared" si="3286"/>
        <v>0.46700000000000003</v>
      </c>
      <c r="KB322" s="932">
        <f t="shared" si="3287"/>
        <v>0.46700000000000003</v>
      </c>
      <c r="KC322" s="932">
        <f t="shared" si="3288"/>
        <v>0</v>
      </c>
      <c r="KD322" s="327">
        <f t="shared" si="3289"/>
        <v>0</v>
      </c>
      <c r="KE322" s="327">
        <f t="shared" si="3290"/>
        <v>0</v>
      </c>
      <c r="KF322" s="327">
        <f t="shared" si="3291"/>
        <v>0</v>
      </c>
      <c r="KG322" s="327">
        <f t="shared" si="3292"/>
        <v>0</v>
      </c>
      <c r="KH322" s="327">
        <f t="shared" si="3293"/>
        <v>0</v>
      </c>
      <c r="KI322" s="327">
        <f t="shared" si="3294"/>
        <v>0</v>
      </c>
      <c r="KJ322" s="327">
        <f t="shared" si="3295"/>
        <v>0</v>
      </c>
      <c r="KK322" s="327">
        <f t="shared" si="3296"/>
        <v>0</v>
      </c>
      <c r="KL322" s="327">
        <f t="shared" si="3297"/>
        <v>0</v>
      </c>
      <c r="KM322" s="327">
        <f t="shared" si="3298"/>
        <v>0</v>
      </c>
      <c r="KN322" s="327">
        <f t="shared" si="3299"/>
        <v>0</v>
      </c>
      <c r="KO322" s="327">
        <f t="shared" si="3300"/>
        <v>0</v>
      </c>
      <c r="KP322" s="327">
        <f t="shared" si="3301"/>
        <v>0</v>
      </c>
      <c r="KQ322" s="327">
        <f t="shared" si="3302"/>
        <v>0</v>
      </c>
      <c r="KR322" s="739"/>
      <c r="KS322" s="739"/>
      <c r="KT322" s="739"/>
      <c r="KU322" s="739"/>
      <c r="KV322" s="739"/>
      <c r="KW322" s="739"/>
      <c r="KX322" s="739"/>
      <c r="KY322" s="739"/>
      <c r="KZ322" s="1362" t="str">
        <f t="shared" si="3303"/>
        <v>GH FloraMicro</v>
      </c>
      <c r="LA322" s="1217">
        <f>SUM(JA322/$DO322)</f>
        <v>3.7014531043593131</v>
      </c>
      <c r="LB322" s="1217">
        <f t="shared" si="3310"/>
        <v>57.989431968295904</v>
      </c>
      <c r="LC322" s="1217">
        <f t="shared" si="3311"/>
        <v>0</v>
      </c>
      <c r="LD322" s="545">
        <f t="shared" si="3312"/>
        <v>0</v>
      </c>
      <c r="LE322" s="545">
        <f t="shared" si="3313"/>
        <v>0</v>
      </c>
      <c r="LF322" s="329">
        <f t="shared" si="3314"/>
        <v>12.338177014531045</v>
      </c>
      <c r="LG322" s="550">
        <f t="shared" si="3315"/>
        <v>0</v>
      </c>
      <c r="LH322" s="550">
        <f t="shared" si="3316"/>
        <v>0</v>
      </c>
      <c r="LI322" s="550">
        <f t="shared" si="3317"/>
        <v>0</v>
      </c>
      <c r="LJ322" s="550">
        <f t="shared" si="3318"/>
        <v>0</v>
      </c>
      <c r="LK322" s="550">
        <f t="shared" si="3319"/>
        <v>0</v>
      </c>
      <c r="LL322" s="550">
        <f t="shared" si="3320"/>
        <v>0</v>
      </c>
      <c r="LM322" s="550">
        <f t="shared" si="3321"/>
        <v>0</v>
      </c>
      <c r="LN322" s="550">
        <f t="shared" si="3322"/>
        <v>0</v>
      </c>
      <c r="LO322" s="1217">
        <f t="shared" si="3323"/>
        <v>0</v>
      </c>
      <c r="LP322" s="545">
        <f t="shared" si="3324"/>
        <v>0</v>
      </c>
      <c r="LQ322" s="329">
        <f t="shared" si="3325"/>
        <v>0</v>
      </c>
      <c r="LR322" s="550">
        <f t="shared" si="3326"/>
        <v>0</v>
      </c>
      <c r="LS322" s="550">
        <f t="shared" si="3327"/>
        <v>61.690885072655213</v>
      </c>
      <c r="LT322" s="550">
        <f t="shared" si="3328"/>
        <v>0</v>
      </c>
      <c r="LU322" s="550">
        <f t="shared" si="3329"/>
        <v>0</v>
      </c>
      <c r="LV322" s="932">
        <f t="shared" si="3330"/>
        <v>6.1690885072655226E-3</v>
      </c>
      <c r="LW322" s="932">
        <f t="shared" si="3331"/>
        <v>1.2338177014531042</v>
      </c>
      <c r="LX322" s="932">
        <f t="shared" si="3332"/>
        <v>0.6169088507265521</v>
      </c>
      <c r="LY322" s="932">
        <f t="shared" si="3333"/>
        <v>9.8705416116248341E-3</v>
      </c>
      <c r="LZ322" s="932">
        <f t="shared" si="3334"/>
        <v>0.18507265521796562</v>
      </c>
      <c r="MA322" s="932">
        <f t="shared" si="3335"/>
        <v>0.12338177014531043</v>
      </c>
      <c r="MB322" s="932">
        <f t="shared" si="3336"/>
        <v>0.12338177014531043</v>
      </c>
      <c r="MC322" s="932">
        <f t="shared" si="3337"/>
        <v>0</v>
      </c>
      <c r="MD322" s="327">
        <f t="shared" si="3338"/>
        <v>0</v>
      </c>
      <c r="ME322" s="327">
        <f t="shared" si="3339"/>
        <v>0</v>
      </c>
      <c r="MF322" s="327">
        <f t="shared" si="3340"/>
        <v>0</v>
      </c>
      <c r="MG322" s="327">
        <f t="shared" si="3341"/>
        <v>0</v>
      </c>
      <c r="MH322" s="327">
        <f t="shared" si="3342"/>
        <v>0</v>
      </c>
      <c r="MI322" s="327">
        <f t="shared" si="3343"/>
        <v>0</v>
      </c>
      <c r="MJ322" s="327">
        <f t="shared" si="3344"/>
        <v>0</v>
      </c>
      <c r="MK322" s="327">
        <f t="shared" si="3345"/>
        <v>0</v>
      </c>
      <c r="ML322" s="327">
        <f t="shared" si="3346"/>
        <v>0</v>
      </c>
      <c r="MM322" s="327">
        <f t="shared" si="3347"/>
        <v>0</v>
      </c>
      <c r="MN322" s="327">
        <f t="shared" si="3348"/>
        <v>0</v>
      </c>
      <c r="MO322" s="327">
        <f t="shared" si="3349"/>
        <v>0</v>
      </c>
      <c r="MP322" s="327">
        <f t="shared" si="3350"/>
        <v>0</v>
      </c>
      <c r="MQ322" s="327">
        <f t="shared" si="3351"/>
        <v>0</v>
      </c>
    </row>
    <row r="323" spans="2:355" s="152" customFormat="1" ht="15" customHeight="1" outlineLevel="1" thickTop="1" thickBot="1" x14ac:dyDescent="0.3">
      <c r="B323" s="1420"/>
      <c r="E323" s="948" t="s">
        <v>139</v>
      </c>
      <c r="G323" s="1089">
        <v>0.01</v>
      </c>
      <c r="H323" s="114">
        <v>1.2</v>
      </c>
      <c r="I323" s="115">
        <f t="shared" ref="I323:I348" si="3353">G323*264.200792602377*H323</f>
        <v>3.1704095112285242</v>
      </c>
      <c r="J323" s="1827">
        <f>SUM(I323/1000)</f>
        <v>3.1704095112285243E-3</v>
      </c>
      <c r="K323" s="1828"/>
      <c r="L323" s="1274"/>
      <c r="M323" s="213"/>
      <c r="N323" s="1246"/>
      <c r="O323" s="1549"/>
      <c r="R323" s="1418"/>
      <c r="S323" s="1548"/>
      <c r="T323" s="1048"/>
      <c r="U323" s="1417"/>
      <c r="V323" s="1418"/>
      <c r="W323" s="1548"/>
      <c r="X323" s="1029" t="s">
        <v>1883</v>
      </c>
      <c r="Y323" s="1417"/>
      <c r="Z323" s="1418"/>
      <c r="AA323" s="1548"/>
      <c r="AB323" s="1048"/>
      <c r="AC323" s="1417"/>
      <c r="AD323" s="1418"/>
      <c r="AE323" s="1548"/>
      <c r="AF323" s="1048"/>
      <c r="AG323" s="1417"/>
      <c r="AH323" s="1418"/>
      <c r="AI323" s="1548"/>
      <c r="AJ323" s="1048"/>
      <c r="AK323" s="1417"/>
      <c r="AL323" s="1418"/>
      <c r="AM323" s="1548"/>
      <c r="AN323" s="1048"/>
      <c r="AO323" s="1417"/>
      <c r="AP323" s="1418"/>
      <c r="AQ323" s="1548"/>
      <c r="AR323" s="1048"/>
      <c r="AS323" s="1417"/>
      <c r="AT323" s="1418"/>
      <c r="AU323" s="1548"/>
      <c r="AV323" s="1048"/>
      <c r="AW323" s="1417"/>
      <c r="AX323" s="1418"/>
      <c r="AY323" s="1548"/>
      <c r="AZ323" s="1048"/>
      <c r="BA323" s="1417"/>
      <c r="BB323" s="1048"/>
      <c r="BG323" s="1051"/>
      <c r="BH323" s="1052"/>
      <c r="BI323" s="1048"/>
      <c r="BJ323" s="1048"/>
      <c r="BK323" s="1048"/>
      <c r="BL323" s="1048"/>
      <c r="BM323" s="1048"/>
      <c r="BN323" s="1601"/>
      <c r="BO323" s="619"/>
      <c r="BP323" s="1175" t="s">
        <v>2505</v>
      </c>
      <c r="BQ323" s="1494"/>
      <c r="BR323" s="734">
        <f t="shared" si="3171"/>
        <v>33.26789855666793</v>
      </c>
      <c r="BS323" s="734">
        <f>SUM(HA323:IQ323)*1000</f>
        <v>23.762784683334235</v>
      </c>
      <c r="BT323" s="742">
        <v>1</v>
      </c>
      <c r="BU323" s="1328" t="s">
        <v>1711</v>
      </c>
      <c r="BV323" s="1025" t="s">
        <v>941</v>
      </c>
      <c r="BW323" s="1248">
        <v>2.5000000000000001E-3</v>
      </c>
      <c r="BX323" s="1248">
        <v>1.7500000000000002E-2</v>
      </c>
      <c r="BY323" s="1248"/>
      <c r="BZ323" s="1249">
        <v>0.01</v>
      </c>
      <c r="CA323" s="1249"/>
      <c r="CB323" s="1250">
        <v>0.06</v>
      </c>
      <c r="CC323" s="1251"/>
      <c r="CD323" s="1251"/>
      <c r="CE323" s="1251"/>
      <c r="CF323" s="1251"/>
      <c r="CG323" s="1259"/>
      <c r="CH323" s="1259"/>
      <c r="CI323" s="1259"/>
      <c r="CJ323" s="1259"/>
      <c r="CK323" s="1253"/>
      <c r="CL323" s="1254"/>
      <c r="CM323" s="1255"/>
      <c r="CN323" s="1251">
        <v>5.0000000000000001E-3</v>
      </c>
      <c r="CO323" s="1256"/>
      <c r="CP323" s="1256"/>
      <c r="CQ323" s="1256"/>
      <c r="CR323" s="1260"/>
      <c r="CS323" s="1260"/>
      <c r="CT323" s="1260"/>
      <c r="CU323" s="1260"/>
      <c r="CV323" s="1260"/>
      <c r="CW323" s="1260"/>
      <c r="CX323" s="1260"/>
      <c r="CY323" s="1260"/>
      <c r="CZ323" s="1261"/>
      <c r="DA323" s="1261"/>
      <c r="DB323" s="1261"/>
      <c r="DC323" s="1261"/>
      <c r="DD323" s="1261"/>
      <c r="DE323" s="1261"/>
      <c r="DF323" s="1261"/>
      <c r="DG323" s="1261"/>
      <c r="DH323" s="1261"/>
      <c r="DI323" s="1261"/>
      <c r="DJ323" s="1261"/>
      <c r="DK323" s="1261"/>
      <c r="DL323" s="1261"/>
      <c r="DM323" s="1261"/>
      <c r="DN323" s="1022">
        <v>1.4</v>
      </c>
      <c r="DO323" s="1193">
        <v>3.7850000000000001</v>
      </c>
      <c r="DP323" s="1194">
        <v>4300</v>
      </c>
      <c r="DQ323" s="1195">
        <f t="shared" si="3305"/>
        <v>1.1360634081902246</v>
      </c>
      <c r="DR323" s="1192">
        <v>38</v>
      </c>
      <c r="DS323" s="1192">
        <f t="shared" si="3172"/>
        <v>1.0039630118890357E-2</v>
      </c>
      <c r="DT323" s="1495">
        <v>105</v>
      </c>
      <c r="DU323" s="1503" t="s">
        <v>2480</v>
      </c>
      <c r="DV323" s="1528">
        <v>44326</v>
      </c>
      <c r="DW323" s="1528" t="str">
        <f t="shared" si="3306"/>
        <v>GH Flora Gro</v>
      </c>
      <c r="DX323" s="1427">
        <v>1.3</v>
      </c>
      <c r="DY323" s="1427">
        <v>3</v>
      </c>
      <c r="DZ323" s="1427">
        <v>5</v>
      </c>
      <c r="EA323" s="1427">
        <v>5.7</v>
      </c>
      <c r="EB323" s="1427">
        <v>5.7</v>
      </c>
      <c r="EC323" s="1427">
        <v>4.7</v>
      </c>
      <c r="ED323" s="1427">
        <v>3.8</v>
      </c>
      <c r="EE323" s="1427">
        <v>2.8</v>
      </c>
      <c r="EF323" s="1427">
        <v>2.8</v>
      </c>
      <c r="EG323" s="1427">
        <v>2.8</v>
      </c>
      <c r="EH323" s="1427">
        <v>2.8</v>
      </c>
      <c r="EI323" s="1427">
        <v>2.2999999999999998</v>
      </c>
      <c r="EJ323" s="1427">
        <v>1.5</v>
      </c>
      <c r="EK323" s="1734"/>
      <c r="EL323" s="1342" t="s">
        <v>1411</v>
      </c>
      <c r="EM323" s="739"/>
      <c r="EN323" s="739"/>
      <c r="EO323" s="739"/>
      <c r="EP323" s="739"/>
      <c r="EQ323" s="739"/>
      <c r="ER323" s="739"/>
      <c r="ES323" s="739"/>
      <c r="ET323" s="739"/>
      <c r="EU323" s="739"/>
      <c r="EV323" s="739"/>
      <c r="EW323" s="739"/>
      <c r="EX323" s="739"/>
      <c r="EY323" s="739"/>
      <c r="EZ323" s="1348" t="str">
        <f t="shared" si="3307"/>
        <v>GH Flora Gro</v>
      </c>
      <c r="FA323" s="1203">
        <f t="shared" si="3173"/>
        <v>2.5000000000000001E-3</v>
      </c>
      <c r="FB323" s="1203">
        <f t="shared" si="3174"/>
        <v>1.7500000000000002E-2</v>
      </c>
      <c r="FC323" s="1203">
        <f t="shared" si="3175"/>
        <v>0</v>
      </c>
      <c r="FD323" s="1190">
        <f t="shared" si="3176"/>
        <v>4.3639999999999998E-3</v>
      </c>
      <c r="FE323" s="1190">
        <f t="shared" si="3177"/>
        <v>0</v>
      </c>
      <c r="FF323" s="927">
        <f t="shared" si="3178"/>
        <v>4.9805999999999996E-2</v>
      </c>
      <c r="FG323" s="1191">
        <f t="shared" si="3179"/>
        <v>0</v>
      </c>
      <c r="FH323" s="1191">
        <f t="shared" si="3180"/>
        <v>0</v>
      </c>
      <c r="FI323" s="1191">
        <f t="shared" si="3181"/>
        <v>0</v>
      </c>
      <c r="FJ323" s="1191">
        <f t="shared" si="3182"/>
        <v>0</v>
      </c>
      <c r="FK323" s="1191">
        <f t="shared" si="3183"/>
        <v>0</v>
      </c>
      <c r="FL323" s="1191">
        <f t="shared" si="3184"/>
        <v>0</v>
      </c>
      <c r="FM323" s="1191">
        <f t="shared" si="3185"/>
        <v>0</v>
      </c>
      <c r="FN323" s="1191">
        <f t="shared" si="3186"/>
        <v>0</v>
      </c>
      <c r="FO323" s="1203">
        <f t="shared" si="3187"/>
        <v>0.02</v>
      </c>
      <c r="FP323" s="1190">
        <f t="shared" si="3188"/>
        <v>4.3639999999999998E-3</v>
      </c>
      <c r="FQ323" s="927">
        <f t="shared" si="3189"/>
        <v>4.9805999999999996E-2</v>
      </c>
      <c r="FR323" s="1191">
        <f t="shared" si="3190"/>
        <v>5.0000000000000001E-3</v>
      </c>
      <c r="FS323" s="1191">
        <f t="shared" si="3191"/>
        <v>0</v>
      </c>
      <c r="FT323" s="1191">
        <f t="shared" si="3192"/>
        <v>0</v>
      </c>
      <c r="FU323" s="1191">
        <f t="shared" si="3193"/>
        <v>0</v>
      </c>
      <c r="FV323" s="1076">
        <f t="shared" si="3194"/>
        <v>0</v>
      </c>
      <c r="FW323" s="1076">
        <f t="shared" si="3195"/>
        <v>0</v>
      </c>
      <c r="FX323" s="1076">
        <f t="shared" si="3196"/>
        <v>0</v>
      </c>
      <c r="FY323" s="1076">
        <f t="shared" si="3197"/>
        <v>0</v>
      </c>
      <c r="FZ323" s="1076">
        <f t="shared" si="3198"/>
        <v>0</v>
      </c>
      <c r="GA323" s="1076">
        <f t="shared" si="3199"/>
        <v>0</v>
      </c>
      <c r="GB323" s="1076">
        <f t="shared" si="3200"/>
        <v>0</v>
      </c>
      <c r="GC323" s="1076">
        <f t="shared" si="3201"/>
        <v>0</v>
      </c>
      <c r="GD323" s="330">
        <f t="shared" si="3202"/>
        <v>0</v>
      </c>
      <c r="GE323" s="330">
        <f t="shared" si="3203"/>
        <v>0</v>
      </c>
      <c r="GF323" s="330">
        <f t="shared" si="3204"/>
        <v>0</v>
      </c>
      <c r="GG323" s="330">
        <f t="shared" si="3205"/>
        <v>0</v>
      </c>
      <c r="GH323" s="330">
        <f t="shared" si="3206"/>
        <v>0</v>
      </c>
      <c r="GI323" s="330">
        <f t="shared" si="3207"/>
        <v>0</v>
      </c>
      <c r="GJ323" s="330">
        <f t="shared" si="3208"/>
        <v>0</v>
      </c>
      <c r="GK323" s="330">
        <f t="shared" si="3209"/>
        <v>0</v>
      </c>
      <c r="GL323" s="330">
        <f t="shared" si="3210"/>
        <v>0</v>
      </c>
      <c r="GM323" s="330">
        <f t="shared" si="3211"/>
        <v>0</v>
      </c>
      <c r="GN323" s="330">
        <f t="shared" si="3212"/>
        <v>0</v>
      </c>
      <c r="GO323" s="330">
        <f t="shared" si="3213"/>
        <v>0</v>
      </c>
      <c r="GP323" s="330">
        <f t="shared" si="3214"/>
        <v>0</v>
      </c>
      <c r="GQ323" s="330">
        <f t="shared" si="3215"/>
        <v>0</v>
      </c>
      <c r="GR323" s="739"/>
      <c r="GS323" s="739"/>
      <c r="GT323" s="739"/>
      <c r="GU323" s="739"/>
      <c r="GV323" s="739"/>
      <c r="GW323" s="739"/>
      <c r="GX323" s="739"/>
      <c r="GY323" s="739"/>
      <c r="GZ323" s="1362" t="str">
        <f t="shared" si="3216"/>
        <v>GH Flora Gro</v>
      </c>
      <c r="HA323" s="1215">
        <f t="shared" si="3308"/>
        <v>7.5037213222604003E-4</v>
      </c>
      <c r="HB323" s="1215">
        <f t="shared" si="3217"/>
        <v>5.2526049255822811E-3</v>
      </c>
      <c r="HC323" s="1215">
        <f t="shared" si="3218"/>
        <v>0</v>
      </c>
      <c r="HD323" s="543">
        <f t="shared" si="3219"/>
        <v>1.3098495940137755E-3</v>
      </c>
      <c r="HE323" s="543">
        <f t="shared" si="3220"/>
        <v>0</v>
      </c>
      <c r="HF323" s="328">
        <f t="shared" si="3221"/>
        <v>1.4949213767060059E-2</v>
      </c>
      <c r="HG323" s="546">
        <f t="shared" si="3222"/>
        <v>0</v>
      </c>
      <c r="HH323" s="546">
        <f t="shared" si="3223"/>
        <v>0</v>
      </c>
      <c r="HI323" s="546">
        <f t="shared" si="3224"/>
        <v>0</v>
      </c>
      <c r="HJ323" s="546">
        <f t="shared" si="3225"/>
        <v>0</v>
      </c>
      <c r="HK323" s="546">
        <f t="shared" si="3226"/>
        <v>0</v>
      </c>
      <c r="HL323" s="546">
        <f t="shared" si="3227"/>
        <v>0</v>
      </c>
      <c r="HM323" s="546">
        <f t="shared" si="3228"/>
        <v>0</v>
      </c>
      <c r="HN323" s="546">
        <f t="shared" si="3229"/>
        <v>0</v>
      </c>
      <c r="HO323" s="1215">
        <f t="shared" si="3230"/>
        <v>0</v>
      </c>
      <c r="HP323" s="543">
        <f t="shared" si="3231"/>
        <v>0</v>
      </c>
      <c r="HQ323" s="328">
        <f t="shared" si="3232"/>
        <v>0</v>
      </c>
      <c r="HR323" s="546">
        <f t="shared" si="3233"/>
        <v>1.5007442644520801E-3</v>
      </c>
      <c r="HS323" s="546">
        <f t="shared" si="3234"/>
        <v>0</v>
      </c>
      <c r="HT323" s="546">
        <f t="shared" si="3235"/>
        <v>0</v>
      </c>
      <c r="HU323" s="546">
        <f t="shared" si="3236"/>
        <v>0</v>
      </c>
      <c r="HV323" s="930">
        <f t="shared" si="3237"/>
        <v>0</v>
      </c>
      <c r="HW323" s="930">
        <f t="shared" si="3238"/>
        <v>0</v>
      </c>
      <c r="HX323" s="930">
        <f t="shared" si="3239"/>
        <v>0</v>
      </c>
      <c r="HY323" s="930">
        <f t="shared" si="3240"/>
        <v>0</v>
      </c>
      <c r="HZ323" s="930">
        <f t="shared" si="3241"/>
        <v>0</v>
      </c>
      <c r="IA323" s="930">
        <f t="shared" si="3242"/>
        <v>0</v>
      </c>
      <c r="IB323" s="930">
        <f t="shared" si="3243"/>
        <v>0</v>
      </c>
      <c r="IC323" s="930">
        <f t="shared" si="3244"/>
        <v>0</v>
      </c>
      <c r="ID323" s="322">
        <f t="shared" si="3245"/>
        <v>0</v>
      </c>
      <c r="IE323" s="322">
        <f t="shared" si="3246"/>
        <v>0</v>
      </c>
      <c r="IF323" s="322">
        <f t="shared" si="3247"/>
        <v>0</v>
      </c>
      <c r="IG323" s="322">
        <f t="shared" si="3248"/>
        <v>0</v>
      </c>
      <c r="IH323" s="322">
        <f t="shared" si="3249"/>
        <v>0</v>
      </c>
      <c r="II323" s="322">
        <f t="shared" si="3250"/>
        <v>0</v>
      </c>
      <c r="IJ323" s="322">
        <f t="shared" si="3251"/>
        <v>0</v>
      </c>
      <c r="IK323" s="322">
        <f t="shared" si="3252"/>
        <v>0</v>
      </c>
      <c r="IL323" s="322">
        <f t="shared" si="3253"/>
        <v>0</v>
      </c>
      <c r="IM323" s="322">
        <f t="shared" si="3254"/>
        <v>0</v>
      </c>
      <c r="IN323" s="322">
        <f t="shared" si="3255"/>
        <v>0</v>
      </c>
      <c r="IO323" s="322">
        <f t="shared" si="3256"/>
        <v>0</v>
      </c>
      <c r="IP323" s="322">
        <f t="shared" si="3257"/>
        <v>0</v>
      </c>
      <c r="IQ323" s="322">
        <f t="shared" si="3258"/>
        <v>0</v>
      </c>
      <c r="IR323" s="739"/>
      <c r="IS323" s="739"/>
      <c r="IT323" s="739"/>
      <c r="IU323" s="739"/>
      <c r="IV323" s="739"/>
      <c r="IW323" s="739"/>
      <c r="IX323" s="739"/>
      <c r="IY323" s="739"/>
      <c r="IZ323" s="1362" t="str">
        <f t="shared" si="3259"/>
        <v>GH Flora Gro</v>
      </c>
      <c r="JA323" s="1217">
        <f t="shared" si="3260"/>
        <v>10.75</v>
      </c>
      <c r="JB323" s="1217">
        <f t="shared" si="3261"/>
        <v>75.250000000000014</v>
      </c>
      <c r="JC323" s="1217">
        <f t="shared" si="3262"/>
        <v>0</v>
      </c>
      <c r="JD323" s="545">
        <f t="shared" si="3263"/>
        <v>43</v>
      </c>
      <c r="JE323" s="545">
        <f t="shared" si="3264"/>
        <v>0</v>
      </c>
      <c r="JF323" s="329">
        <f t="shared" si="3265"/>
        <v>258</v>
      </c>
      <c r="JG323" s="550">
        <f t="shared" si="3266"/>
        <v>0</v>
      </c>
      <c r="JH323" s="550">
        <f t="shared" si="3267"/>
        <v>0</v>
      </c>
      <c r="JI323" s="550">
        <f t="shared" si="3268"/>
        <v>0</v>
      </c>
      <c r="JJ323" s="550">
        <f t="shared" si="3269"/>
        <v>0</v>
      </c>
      <c r="JK323" s="550">
        <f t="shared" si="3270"/>
        <v>0</v>
      </c>
      <c r="JL323" s="550">
        <f t="shared" si="3271"/>
        <v>0</v>
      </c>
      <c r="JM323" s="550">
        <f t="shared" si="3272"/>
        <v>0</v>
      </c>
      <c r="JN323" s="550">
        <f t="shared" si="3273"/>
        <v>0</v>
      </c>
      <c r="JO323" s="1217">
        <f t="shared" si="3274"/>
        <v>0</v>
      </c>
      <c r="JP323" s="545">
        <f t="shared" si="3275"/>
        <v>0</v>
      </c>
      <c r="JQ323" s="329">
        <f t="shared" si="3276"/>
        <v>0</v>
      </c>
      <c r="JR323" s="550">
        <f t="shared" si="3277"/>
        <v>21.5</v>
      </c>
      <c r="JS323" s="550">
        <f t="shared" si="3278"/>
        <v>0</v>
      </c>
      <c r="JT323" s="550">
        <f t="shared" si="3279"/>
        <v>0</v>
      </c>
      <c r="JU323" s="550">
        <f t="shared" si="3280"/>
        <v>0</v>
      </c>
      <c r="JV323" s="932">
        <f t="shared" si="3281"/>
        <v>0</v>
      </c>
      <c r="JW323" s="932">
        <f t="shared" si="3282"/>
        <v>0</v>
      </c>
      <c r="JX323" s="932">
        <f t="shared" si="3283"/>
        <v>0</v>
      </c>
      <c r="JY323" s="932">
        <f t="shared" si="3284"/>
        <v>0</v>
      </c>
      <c r="JZ323" s="932">
        <f t="shared" si="3285"/>
        <v>0</v>
      </c>
      <c r="KA323" s="932">
        <f t="shared" si="3286"/>
        <v>0</v>
      </c>
      <c r="KB323" s="932">
        <f t="shared" si="3287"/>
        <v>0</v>
      </c>
      <c r="KC323" s="932">
        <f t="shared" si="3288"/>
        <v>0</v>
      </c>
      <c r="KD323" s="327">
        <f t="shared" si="3289"/>
        <v>0</v>
      </c>
      <c r="KE323" s="327">
        <f t="shared" si="3290"/>
        <v>0</v>
      </c>
      <c r="KF323" s="327">
        <f t="shared" si="3291"/>
        <v>0</v>
      </c>
      <c r="KG323" s="327">
        <f t="shared" si="3292"/>
        <v>0</v>
      </c>
      <c r="KH323" s="327">
        <f t="shared" si="3293"/>
        <v>0</v>
      </c>
      <c r="KI323" s="327">
        <f t="shared" si="3294"/>
        <v>0</v>
      </c>
      <c r="KJ323" s="327">
        <f t="shared" si="3295"/>
        <v>0</v>
      </c>
      <c r="KK323" s="327">
        <f t="shared" si="3296"/>
        <v>0</v>
      </c>
      <c r="KL323" s="327">
        <f t="shared" si="3297"/>
        <v>0</v>
      </c>
      <c r="KM323" s="327">
        <f t="shared" si="3298"/>
        <v>0</v>
      </c>
      <c r="KN323" s="327">
        <f t="shared" si="3299"/>
        <v>0</v>
      </c>
      <c r="KO323" s="327">
        <f t="shared" si="3300"/>
        <v>0</v>
      </c>
      <c r="KP323" s="327">
        <f t="shared" si="3301"/>
        <v>0</v>
      </c>
      <c r="KQ323" s="327">
        <f t="shared" si="3302"/>
        <v>0</v>
      </c>
      <c r="KR323" s="739"/>
      <c r="KS323" s="739"/>
      <c r="KT323" s="739"/>
      <c r="KU323" s="739"/>
      <c r="KV323" s="739"/>
      <c r="KW323" s="739"/>
      <c r="KX323" s="739"/>
      <c r="KY323" s="739"/>
      <c r="KZ323" s="1362" t="str">
        <f t="shared" si="3303"/>
        <v>GH Flora Gro</v>
      </c>
      <c r="LA323" s="1217">
        <f t="shared" si="3309"/>
        <v>2.8401585204755615</v>
      </c>
      <c r="LB323" s="1217">
        <f t="shared" si="3310"/>
        <v>19.881109643328934</v>
      </c>
      <c r="LC323" s="1217">
        <f t="shared" si="3311"/>
        <v>0</v>
      </c>
      <c r="LD323" s="545">
        <f t="shared" si="3312"/>
        <v>11.360634081902246</v>
      </c>
      <c r="LE323" s="545">
        <f t="shared" si="3313"/>
        <v>0</v>
      </c>
      <c r="LF323" s="329">
        <f t="shared" si="3314"/>
        <v>68.163804491413472</v>
      </c>
      <c r="LG323" s="550">
        <f t="shared" si="3315"/>
        <v>0</v>
      </c>
      <c r="LH323" s="550">
        <f t="shared" si="3316"/>
        <v>0</v>
      </c>
      <c r="LI323" s="550">
        <f t="shared" si="3317"/>
        <v>0</v>
      </c>
      <c r="LJ323" s="550">
        <f t="shared" si="3318"/>
        <v>0</v>
      </c>
      <c r="LK323" s="550">
        <f t="shared" si="3319"/>
        <v>0</v>
      </c>
      <c r="LL323" s="550">
        <f t="shared" si="3320"/>
        <v>0</v>
      </c>
      <c r="LM323" s="550">
        <f t="shared" si="3321"/>
        <v>0</v>
      </c>
      <c r="LN323" s="550">
        <f t="shared" si="3322"/>
        <v>0</v>
      </c>
      <c r="LO323" s="1217">
        <f t="shared" si="3323"/>
        <v>0</v>
      </c>
      <c r="LP323" s="545">
        <f t="shared" si="3324"/>
        <v>0</v>
      </c>
      <c r="LQ323" s="329">
        <f t="shared" si="3325"/>
        <v>0</v>
      </c>
      <c r="LR323" s="550">
        <f t="shared" si="3326"/>
        <v>5.680317040951123</v>
      </c>
      <c r="LS323" s="550">
        <f t="shared" si="3327"/>
        <v>0</v>
      </c>
      <c r="LT323" s="550">
        <f t="shared" si="3328"/>
        <v>0</v>
      </c>
      <c r="LU323" s="550">
        <f t="shared" si="3329"/>
        <v>0</v>
      </c>
      <c r="LV323" s="932">
        <f t="shared" si="3330"/>
        <v>0</v>
      </c>
      <c r="LW323" s="932">
        <f t="shared" si="3331"/>
        <v>0</v>
      </c>
      <c r="LX323" s="932">
        <f t="shared" si="3332"/>
        <v>0</v>
      </c>
      <c r="LY323" s="932">
        <f t="shared" si="3333"/>
        <v>0</v>
      </c>
      <c r="LZ323" s="932">
        <f t="shared" si="3334"/>
        <v>0</v>
      </c>
      <c r="MA323" s="932">
        <f t="shared" si="3335"/>
        <v>0</v>
      </c>
      <c r="MB323" s="932">
        <f t="shared" si="3336"/>
        <v>0</v>
      </c>
      <c r="MC323" s="932">
        <f t="shared" si="3337"/>
        <v>0</v>
      </c>
      <c r="MD323" s="327">
        <f t="shared" si="3338"/>
        <v>0</v>
      </c>
      <c r="ME323" s="327">
        <f t="shared" si="3339"/>
        <v>0</v>
      </c>
      <c r="MF323" s="327">
        <f t="shared" si="3340"/>
        <v>0</v>
      </c>
      <c r="MG323" s="327">
        <f t="shared" si="3341"/>
        <v>0</v>
      </c>
      <c r="MH323" s="327">
        <f t="shared" si="3342"/>
        <v>0</v>
      </c>
      <c r="MI323" s="327">
        <f t="shared" si="3343"/>
        <v>0</v>
      </c>
      <c r="MJ323" s="327">
        <f t="shared" si="3344"/>
        <v>0</v>
      </c>
      <c r="MK323" s="327">
        <f t="shared" si="3345"/>
        <v>0</v>
      </c>
      <c r="ML323" s="327">
        <f t="shared" si="3346"/>
        <v>0</v>
      </c>
      <c r="MM323" s="327">
        <f t="shared" si="3347"/>
        <v>0</v>
      </c>
      <c r="MN323" s="327">
        <f t="shared" si="3348"/>
        <v>0</v>
      </c>
      <c r="MO323" s="327">
        <f t="shared" si="3349"/>
        <v>0</v>
      </c>
      <c r="MP323" s="327">
        <f t="shared" si="3350"/>
        <v>0</v>
      </c>
      <c r="MQ323" s="327">
        <f t="shared" si="3351"/>
        <v>0</v>
      </c>
    </row>
    <row r="324" spans="2:355" s="152" customFormat="1" ht="14.25" customHeight="1" outlineLevel="1" thickTop="1" thickBot="1" x14ac:dyDescent="0.3">
      <c r="B324" s="1420"/>
      <c r="E324" s="948" t="s">
        <v>128</v>
      </c>
      <c r="G324" s="1087">
        <v>0.01</v>
      </c>
      <c r="H324" s="105">
        <v>0.43640000000000001</v>
      </c>
      <c r="I324" s="106">
        <f t="shared" si="3353"/>
        <v>1.1529722589167732</v>
      </c>
      <c r="J324" s="1827">
        <f>SUM(I324/1000)</f>
        <v>1.1529722589167732E-3</v>
      </c>
      <c r="K324" s="1828"/>
      <c r="L324" s="1275"/>
      <c r="M324" s="1276" t="s">
        <v>1897</v>
      </c>
      <c r="N324" s="1275">
        <v>2.2909999999999999</v>
      </c>
      <c r="O324" s="1549"/>
      <c r="P324" s="1275"/>
      <c r="R324" s="1418"/>
      <c r="S324" s="1548"/>
      <c r="T324" s="1048"/>
      <c r="U324" s="1417"/>
      <c r="V324" s="1418"/>
      <c r="W324" s="1548"/>
      <c r="X324" s="1048"/>
      <c r="Y324" s="1417"/>
      <c r="Z324" s="1418"/>
      <c r="AA324" s="1548"/>
      <c r="AB324" s="1048"/>
      <c r="AC324" s="1417"/>
      <c r="AD324" s="1418"/>
      <c r="AE324" s="1548"/>
      <c r="AF324" s="1048"/>
      <c r="AG324" s="1417"/>
      <c r="AH324" s="1418"/>
      <c r="AI324" s="1548"/>
      <c r="AJ324" s="1048"/>
      <c r="AK324" s="1417"/>
      <c r="AL324" s="1418"/>
      <c r="AM324" s="1548"/>
      <c r="AN324" s="1048"/>
      <c r="AO324" s="1417"/>
      <c r="AP324" s="1418"/>
      <c r="AQ324" s="1548"/>
      <c r="AR324" s="1048"/>
      <c r="AS324" s="1417"/>
      <c r="AT324" s="1418"/>
      <c r="AU324" s="1548"/>
      <c r="AV324" s="1048"/>
      <c r="AW324" s="1417"/>
      <c r="AX324" s="1418"/>
      <c r="AY324" s="1548"/>
      <c r="AZ324" s="1048"/>
      <c r="BA324" s="1424"/>
      <c r="BB324" s="1048"/>
      <c r="BG324" s="1059"/>
      <c r="BH324" s="757"/>
      <c r="BI324" s="1049"/>
      <c r="BJ324" s="1054"/>
      <c r="BK324" s="1049"/>
      <c r="BL324" s="1054"/>
      <c r="BM324" s="1058"/>
      <c r="BN324" s="1601"/>
      <c r="BO324" s="619"/>
      <c r="BP324" s="1175" t="s">
        <v>2506</v>
      </c>
      <c r="BQ324" s="1494"/>
      <c r="BR324" s="734">
        <f t="shared" si="3171"/>
        <v>41.497205020862083</v>
      </c>
      <c r="BS324" s="734">
        <f t="shared" si="3352"/>
        <v>24.41012060050711</v>
      </c>
      <c r="BT324" s="742">
        <v>1</v>
      </c>
      <c r="BU324" s="1328" t="s">
        <v>1712</v>
      </c>
      <c r="BV324" s="1026" t="s">
        <v>942</v>
      </c>
      <c r="BW324" s="1248"/>
      <c r="BX324" s="1248"/>
      <c r="BY324" s="1248"/>
      <c r="BZ324" s="1249">
        <v>0.05</v>
      </c>
      <c r="CA324" s="1249"/>
      <c r="CB324" s="1250">
        <v>0.04</v>
      </c>
      <c r="CC324" s="1251"/>
      <c r="CD324" s="1251"/>
      <c r="CE324" s="1251"/>
      <c r="CF324" s="1251"/>
      <c r="CG324" s="1259"/>
      <c r="CH324" s="1259"/>
      <c r="CI324" s="1259"/>
      <c r="CJ324" s="1259"/>
      <c r="CK324" s="1253"/>
      <c r="CL324" s="1254"/>
      <c r="CM324" s="1255"/>
      <c r="CN324" s="1251">
        <v>1.4999999999999999E-2</v>
      </c>
      <c r="CO324" s="1256"/>
      <c r="CP324" s="1256">
        <v>0.01</v>
      </c>
      <c r="CQ324" s="1256"/>
      <c r="CR324" s="1260"/>
      <c r="CS324" s="1260"/>
      <c r="CT324" s="1260"/>
      <c r="CU324" s="1260"/>
      <c r="CV324" s="1260"/>
      <c r="CW324" s="1260"/>
      <c r="CX324" s="1260"/>
      <c r="CY324" s="1260"/>
      <c r="CZ324" s="1261"/>
      <c r="DA324" s="1261"/>
      <c r="DB324" s="1261"/>
      <c r="DC324" s="1261"/>
      <c r="DD324" s="1261"/>
      <c r="DE324" s="1261"/>
      <c r="DF324" s="1261"/>
      <c r="DG324" s="1261"/>
      <c r="DH324" s="1261"/>
      <c r="DI324" s="1261"/>
      <c r="DJ324" s="1261"/>
      <c r="DK324" s="1261"/>
      <c r="DL324" s="1261"/>
      <c r="DM324" s="1261"/>
      <c r="DN324" s="1022">
        <v>1.7</v>
      </c>
      <c r="DO324" s="1193">
        <v>3.7850000000000001</v>
      </c>
      <c r="DP324" s="1194">
        <v>4370</v>
      </c>
      <c r="DQ324" s="1195">
        <f t="shared" si="3305"/>
        <v>1.154557463672391</v>
      </c>
      <c r="DR324" s="1192">
        <v>38</v>
      </c>
      <c r="DS324" s="1192">
        <f t="shared" si="3172"/>
        <v>1.0039630118890357E-2</v>
      </c>
      <c r="DT324" s="1495">
        <v>106</v>
      </c>
      <c r="DU324" s="1503" t="s">
        <v>2481</v>
      </c>
      <c r="DV324" s="1528">
        <v>44326</v>
      </c>
      <c r="DW324" s="1528" t="str">
        <f t="shared" si="3306"/>
        <v>GH Flora Bloom</v>
      </c>
      <c r="DX324" s="1427">
        <v>1.7</v>
      </c>
      <c r="DY324" s="1427">
        <v>1.9</v>
      </c>
      <c r="DZ324" s="1427">
        <v>2.8</v>
      </c>
      <c r="EA324" s="1427">
        <v>3.8</v>
      </c>
      <c r="EB324" s="1427">
        <v>3.8</v>
      </c>
      <c r="EC324" s="1427">
        <v>4.7</v>
      </c>
      <c r="ED324" s="1427">
        <v>5.7</v>
      </c>
      <c r="EE324" s="1427">
        <v>6.8</v>
      </c>
      <c r="EF324" s="1427">
        <v>6.8</v>
      </c>
      <c r="EG324" s="1427">
        <v>6.8</v>
      </c>
      <c r="EH324" s="1427">
        <v>3</v>
      </c>
      <c r="EI324" s="1427">
        <v>2.7</v>
      </c>
      <c r="EJ324" s="1427">
        <v>2</v>
      </c>
      <c r="EK324" s="1734"/>
      <c r="EL324" s="1342" t="s">
        <v>1413</v>
      </c>
      <c r="EM324" s="739"/>
      <c r="EN324" s="739"/>
      <c r="EO324" s="739"/>
      <c r="EP324" s="739"/>
      <c r="EQ324" s="739"/>
      <c r="ER324" s="739"/>
      <c r="ES324" s="739"/>
      <c r="ET324" s="739"/>
      <c r="EU324" s="739"/>
      <c r="EV324" s="739"/>
      <c r="EW324" s="739"/>
      <c r="EX324" s="739"/>
      <c r="EY324" s="739"/>
      <c r="EZ324" s="1348" t="str">
        <f t="shared" si="3307"/>
        <v>GH Flora Bloom</v>
      </c>
      <c r="FA324" s="1203">
        <f t="shared" si="3173"/>
        <v>0</v>
      </c>
      <c r="FB324" s="1203">
        <f t="shared" si="3174"/>
        <v>0</v>
      </c>
      <c r="FC324" s="1203">
        <f t="shared" si="3175"/>
        <v>0</v>
      </c>
      <c r="FD324" s="1190">
        <f t="shared" si="3176"/>
        <v>2.1820000000000003E-2</v>
      </c>
      <c r="FE324" s="1190">
        <f t="shared" si="3177"/>
        <v>0</v>
      </c>
      <c r="FF324" s="927">
        <f t="shared" si="3178"/>
        <v>3.3203999999999997E-2</v>
      </c>
      <c r="FG324" s="1191">
        <f t="shared" si="3179"/>
        <v>0</v>
      </c>
      <c r="FH324" s="1191">
        <f t="shared" si="3180"/>
        <v>0</v>
      </c>
      <c r="FI324" s="1191">
        <f t="shared" si="3181"/>
        <v>0</v>
      </c>
      <c r="FJ324" s="1191">
        <f t="shared" si="3182"/>
        <v>0</v>
      </c>
      <c r="FK324" s="1191">
        <f t="shared" si="3183"/>
        <v>0</v>
      </c>
      <c r="FL324" s="1191">
        <f t="shared" si="3184"/>
        <v>0</v>
      </c>
      <c r="FM324" s="1191">
        <f t="shared" si="3185"/>
        <v>0</v>
      </c>
      <c r="FN324" s="1191">
        <f t="shared" si="3186"/>
        <v>0</v>
      </c>
      <c r="FO324" s="1203">
        <f t="shared" si="3187"/>
        <v>0</v>
      </c>
      <c r="FP324" s="1190">
        <f t="shared" si="3188"/>
        <v>2.1820000000000003E-2</v>
      </c>
      <c r="FQ324" s="927">
        <f t="shared" si="3189"/>
        <v>3.3203999999999997E-2</v>
      </c>
      <c r="FR324" s="1191">
        <f t="shared" si="3190"/>
        <v>1.4999999999999999E-2</v>
      </c>
      <c r="FS324" s="1191">
        <f t="shared" si="3191"/>
        <v>0</v>
      </c>
      <c r="FT324" s="1191">
        <f t="shared" si="3192"/>
        <v>0.01</v>
      </c>
      <c r="FU324" s="1191">
        <f t="shared" si="3193"/>
        <v>0</v>
      </c>
      <c r="FV324" s="1076">
        <f t="shared" si="3194"/>
        <v>0</v>
      </c>
      <c r="FW324" s="1076">
        <f t="shared" si="3195"/>
        <v>0</v>
      </c>
      <c r="FX324" s="1076">
        <f t="shared" si="3196"/>
        <v>0</v>
      </c>
      <c r="FY324" s="1076">
        <f t="shared" si="3197"/>
        <v>0</v>
      </c>
      <c r="FZ324" s="1076">
        <f t="shared" si="3198"/>
        <v>0</v>
      </c>
      <c r="GA324" s="1076">
        <f t="shared" si="3199"/>
        <v>0</v>
      </c>
      <c r="GB324" s="1076">
        <f t="shared" si="3200"/>
        <v>0</v>
      </c>
      <c r="GC324" s="1076">
        <f t="shared" si="3201"/>
        <v>0</v>
      </c>
      <c r="GD324" s="330">
        <f t="shared" si="3202"/>
        <v>0</v>
      </c>
      <c r="GE324" s="330">
        <f t="shared" si="3203"/>
        <v>0</v>
      </c>
      <c r="GF324" s="330">
        <f t="shared" si="3204"/>
        <v>0</v>
      </c>
      <c r="GG324" s="330">
        <f t="shared" si="3205"/>
        <v>0</v>
      </c>
      <c r="GH324" s="330">
        <f t="shared" si="3206"/>
        <v>0</v>
      </c>
      <c r="GI324" s="330">
        <f t="shared" si="3207"/>
        <v>0</v>
      </c>
      <c r="GJ324" s="330">
        <f t="shared" si="3208"/>
        <v>0</v>
      </c>
      <c r="GK324" s="330">
        <f t="shared" si="3209"/>
        <v>0</v>
      </c>
      <c r="GL324" s="330">
        <f t="shared" si="3210"/>
        <v>0</v>
      </c>
      <c r="GM324" s="330">
        <f t="shared" si="3211"/>
        <v>0</v>
      </c>
      <c r="GN324" s="330">
        <f t="shared" si="3212"/>
        <v>0</v>
      </c>
      <c r="GO324" s="330">
        <f t="shared" si="3213"/>
        <v>0</v>
      </c>
      <c r="GP324" s="330">
        <f t="shared" si="3214"/>
        <v>0</v>
      </c>
      <c r="GQ324" s="330">
        <f t="shared" si="3215"/>
        <v>0</v>
      </c>
      <c r="GR324" s="739"/>
      <c r="GS324" s="739"/>
      <c r="GT324" s="739"/>
      <c r="GU324" s="739"/>
      <c r="GV324" s="739"/>
      <c r="GW324" s="739"/>
      <c r="GX324" s="739"/>
      <c r="GY324" s="739"/>
      <c r="GZ324" s="1362" t="str">
        <f t="shared" si="3216"/>
        <v>GH Flora Bloom</v>
      </c>
      <c r="HA324" s="1215">
        <f t="shared" si="3308"/>
        <v>0</v>
      </c>
      <c r="HB324" s="1215">
        <f t="shared" si="3217"/>
        <v>0</v>
      </c>
      <c r="HC324" s="1215">
        <f t="shared" si="3218"/>
        <v>0</v>
      </c>
      <c r="HD324" s="543">
        <f t="shared" si="3219"/>
        <v>6.6558636346979051E-3</v>
      </c>
      <c r="HE324" s="543">
        <f t="shared" si="3220"/>
        <v>0</v>
      </c>
      <c r="HF324" s="328">
        <f t="shared" si="3221"/>
        <v>1.0128382040628289E-2</v>
      </c>
      <c r="HG324" s="546">
        <f t="shared" si="3222"/>
        <v>0</v>
      </c>
      <c r="HH324" s="546">
        <f t="shared" si="3223"/>
        <v>0</v>
      </c>
      <c r="HI324" s="546">
        <f t="shared" si="3224"/>
        <v>0</v>
      </c>
      <c r="HJ324" s="546">
        <f t="shared" si="3225"/>
        <v>0</v>
      </c>
      <c r="HK324" s="546">
        <f t="shared" si="3226"/>
        <v>0</v>
      </c>
      <c r="HL324" s="546">
        <f t="shared" si="3227"/>
        <v>0</v>
      </c>
      <c r="HM324" s="546">
        <f t="shared" si="3228"/>
        <v>0</v>
      </c>
      <c r="HN324" s="546">
        <f t="shared" si="3229"/>
        <v>0</v>
      </c>
      <c r="HO324" s="1215">
        <f t="shared" si="3230"/>
        <v>0</v>
      </c>
      <c r="HP324" s="543">
        <f t="shared" si="3231"/>
        <v>0</v>
      </c>
      <c r="HQ324" s="328">
        <f t="shared" si="3232"/>
        <v>0</v>
      </c>
      <c r="HR324" s="546">
        <f t="shared" si="3233"/>
        <v>4.5755249551085496E-3</v>
      </c>
      <c r="HS324" s="546">
        <f t="shared" si="3234"/>
        <v>0</v>
      </c>
      <c r="HT324" s="546">
        <f t="shared" si="3235"/>
        <v>3.0503499700723674E-3</v>
      </c>
      <c r="HU324" s="546">
        <f t="shared" si="3236"/>
        <v>0</v>
      </c>
      <c r="HV324" s="930">
        <f t="shared" si="3237"/>
        <v>0</v>
      </c>
      <c r="HW324" s="930">
        <f t="shared" si="3238"/>
        <v>0</v>
      </c>
      <c r="HX324" s="930">
        <f t="shared" si="3239"/>
        <v>0</v>
      </c>
      <c r="HY324" s="930">
        <f t="shared" si="3240"/>
        <v>0</v>
      </c>
      <c r="HZ324" s="930">
        <f t="shared" si="3241"/>
        <v>0</v>
      </c>
      <c r="IA324" s="930">
        <f t="shared" si="3242"/>
        <v>0</v>
      </c>
      <c r="IB324" s="930">
        <f t="shared" si="3243"/>
        <v>0</v>
      </c>
      <c r="IC324" s="930">
        <f t="shared" si="3244"/>
        <v>0</v>
      </c>
      <c r="ID324" s="322">
        <f t="shared" si="3245"/>
        <v>0</v>
      </c>
      <c r="IE324" s="322">
        <f t="shared" si="3246"/>
        <v>0</v>
      </c>
      <c r="IF324" s="322">
        <f t="shared" si="3247"/>
        <v>0</v>
      </c>
      <c r="IG324" s="322">
        <f t="shared" si="3248"/>
        <v>0</v>
      </c>
      <c r="IH324" s="322">
        <f t="shared" si="3249"/>
        <v>0</v>
      </c>
      <c r="II324" s="322">
        <f t="shared" si="3250"/>
        <v>0</v>
      </c>
      <c r="IJ324" s="322">
        <f t="shared" si="3251"/>
        <v>0</v>
      </c>
      <c r="IK324" s="322">
        <f t="shared" si="3252"/>
        <v>0</v>
      </c>
      <c r="IL324" s="322">
        <f t="shared" si="3253"/>
        <v>0</v>
      </c>
      <c r="IM324" s="322">
        <f t="shared" si="3254"/>
        <v>0</v>
      </c>
      <c r="IN324" s="322">
        <f t="shared" si="3255"/>
        <v>0</v>
      </c>
      <c r="IO324" s="322">
        <f t="shared" si="3256"/>
        <v>0</v>
      </c>
      <c r="IP324" s="322">
        <f t="shared" si="3257"/>
        <v>0</v>
      </c>
      <c r="IQ324" s="322">
        <f t="shared" si="3258"/>
        <v>0</v>
      </c>
      <c r="IR324" s="739"/>
      <c r="IS324" s="739"/>
      <c r="IT324" s="739"/>
      <c r="IU324" s="739"/>
      <c r="IV324" s="739"/>
      <c r="IW324" s="739"/>
      <c r="IX324" s="739"/>
      <c r="IY324" s="739"/>
      <c r="IZ324" s="1362" t="str">
        <f t="shared" si="3259"/>
        <v>GH Flora Bloom</v>
      </c>
      <c r="JA324" s="1217">
        <f t="shared" si="3260"/>
        <v>0</v>
      </c>
      <c r="JB324" s="1217">
        <f t="shared" si="3261"/>
        <v>0</v>
      </c>
      <c r="JC324" s="1217">
        <f t="shared" si="3262"/>
        <v>0</v>
      </c>
      <c r="JD324" s="545">
        <f t="shared" si="3263"/>
        <v>218.5</v>
      </c>
      <c r="JE324" s="545">
        <f t="shared" si="3264"/>
        <v>0</v>
      </c>
      <c r="JF324" s="329">
        <f t="shared" si="3265"/>
        <v>174.8</v>
      </c>
      <c r="JG324" s="550">
        <f t="shared" si="3266"/>
        <v>0</v>
      </c>
      <c r="JH324" s="550">
        <f t="shared" si="3267"/>
        <v>0</v>
      </c>
      <c r="JI324" s="550">
        <f t="shared" si="3268"/>
        <v>0</v>
      </c>
      <c r="JJ324" s="550">
        <f t="shared" si="3269"/>
        <v>0</v>
      </c>
      <c r="JK324" s="550">
        <f t="shared" si="3270"/>
        <v>0</v>
      </c>
      <c r="JL324" s="550">
        <f t="shared" si="3271"/>
        <v>0</v>
      </c>
      <c r="JM324" s="550">
        <f t="shared" si="3272"/>
        <v>0</v>
      </c>
      <c r="JN324" s="550">
        <f t="shared" si="3273"/>
        <v>0</v>
      </c>
      <c r="JO324" s="1217">
        <f t="shared" si="3274"/>
        <v>0</v>
      </c>
      <c r="JP324" s="545">
        <f t="shared" si="3275"/>
        <v>0</v>
      </c>
      <c r="JQ324" s="329">
        <f t="shared" si="3276"/>
        <v>0</v>
      </c>
      <c r="JR324" s="550">
        <f t="shared" si="3277"/>
        <v>65.55</v>
      </c>
      <c r="JS324" s="550">
        <f t="shared" si="3278"/>
        <v>0</v>
      </c>
      <c r="JT324" s="550">
        <f t="shared" si="3279"/>
        <v>43.7</v>
      </c>
      <c r="JU324" s="550">
        <f t="shared" si="3280"/>
        <v>0</v>
      </c>
      <c r="JV324" s="932">
        <f t="shared" si="3281"/>
        <v>0</v>
      </c>
      <c r="JW324" s="932">
        <f t="shared" si="3282"/>
        <v>0</v>
      </c>
      <c r="JX324" s="932">
        <f t="shared" si="3283"/>
        <v>0</v>
      </c>
      <c r="JY324" s="932">
        <f t="shared" si="3284"/>
        <v>0</v>
      </c>
      <c r="JZ324" s="932">
        <f t="shared" si="3285"/>
        <v>0</v>
      </c>
      <c r="KA324" s="932">
        <f t="shared" si="3286"/>
        <v>0</v>
      </c>
      <c r="KB324" s="932">
        <f t="shared" si="3287"/>
        <v>0</v>
      </c>
      <c r="KC324" s="932">
        <f t="shared" si="3288"/>
        <v>0</v>
      </c>
      <c r="KD324" s="327">
        <f t="shared" si="3289"/>
        <v>0</v>
      </c>
      <c r="KE324" s="327">
        <f t="shared" si="3290"/>
        <v>0</v>
      </c>
      <c r="KF324" s="327">
        <f t="shared" si="3291"/>
        <v>0</v>
      </c>
      <c r="KG324" s="327">
        <f t="shared" si="3292"/>
        <v>0</v>
      </c>
      <c r="KH324" s="327">
        <f t="shared" si="3293"/>
        <v>0</v>
      </c>
      <c r="KI324" s="327">
        <f t="shared" si="3294"/>
        <v>0</v>
      </c>
      <c r="KJ324" s="327">
        <f t="shared" si="3295"/>
        <v>0</v>
      </c>
      <c r="KK324" s="327">
        <f t="shared" si="3296"/>
        <v>0</v>
      </c>
      <c r="KL324" s="327">
        <f t="shared" si="3297"/>
        <v>0</v>
      </c>
      <c r="KM324" s="327">
        <f t="shared" si="3298"/>
        <v>0</v>
      </c>
      <c r="KN324" s="327">
        <f t="shared" si="3299"/>
        <v>0</v>
      </c>
      <c r="KO324" s="327">
        <f t="shared" si="3300"/>
        <v>0</v>
      </c>
      <c r="KP324" s="327">
        <f t="shared" si="3301"/>
        <v>0</v>
      </c>
      <c r="KQ324" s="327">
        <f t="shared" si="3302"/>
        <v>0</v>
      </c>
      <c r="KR324" s="739"/>
      <c r="KS324" s="739"/>
      <c r="KT324" s="739"/>
      <c r="KU324" s="739"/>
      <c r="KV324" s="739"/>
      <c r="KW324" s="739"/>
      <c r="KX324" s="739"/>
      <c r="KY324" s="739"/>
      <c r="KZ324" s="1362" t="str">
        <f t="shared" si="3303"/>
        <v>GH Flora Bloom</v>
      </c>
      <c r="LA324" s="1217">
        <f t="shared" si="3309"/>
        <v>0</v>
      </c>
      <c r="LB324" s="1217">
        <f t="shared" si="3310"/>
        <v>0</v>
      </c>
      <c r="LC324" s="1217">
        <f t="shared" si="3311"/>
        <v>0</v>
      </c>
      <c r="LD324" s="545">
        <f t="shared" si="3312"/>
        <v>57.72787318361955</v>
      </c>
      <c r="LE324" s="545">
        <f t="shared" si="3313"/>
        <v>0</v>
      </c>
      <c r="LF324" s="329">
        <f t="shared" si="3314"/>
        <v>46.182298546895645</v>
      </c>
      <c r="LG324" s="550">
        <f t="shared" si="3315"/>
        <v>0</v>
      </c>
      <c r="LH324" s="550">
        <f t="shared" si="3316"/>
        <v>0</v>
      </c>
      <c r="LI324" s="550">
        <f t="shared" si="3317"/>
        <v>0</v>
      </c>
      <c r="LJ324" s="550">
        <f t="shared" si="3318"/>
        <v>0</v>
      </c>
      <c r="LK324" s="550">
        <f t="shared" si="3319"/>
        <v>0</v>
      </c>
      <c r="LL324" s="550">
        <f t="shared" si="3320"/>
        <v>0</v>
      </c>
      <c r="LM324" s="550">
        <f t="shared" si="3321"/>
        <v>0</v>
      </c>
      <c r="LN324" s="550">
        <f t="shared" si="3322"/>
        <v>0</v>
      </c>
      <c r="LO324" s="1217">
        <f t="shared" si="3323"/>
        <v>0</v>
      </c>
      <c r="LP324" s="545">
        <f t="shared" si="3324"/>
        <v>0</v>
      </c>
      <c r="LQ324" s="329">
        <f t="shared" si="3325"/>
        <v>0</v>
      </c>
      <c r="LR324" s="550">
        <f t="shared" si="3326"/>
        <v>17.318361955085862</v>
      </c>
      <c r="LS324" s="550">
        <f t="shared" si="3327"/>
        <v>0</v>
      </c>
      <c r="LT324" s="550">
        <f t="shared" si="3328"/>
        <v>11.545574636723911</v>
      </c>
      <c r="LU324" s="550">
        <f t="shared" si="3329"/>
        <v>0</v>
      </c>
      <c r="LV324" s="932">
        <f t="shared" si="3330"/>
        <v>0</v>
      </c>
      <c r="LW324" s="932">
        <f t="shared" si="3331"/>
        <v>0</v>
      </c>
      <c r="LX324" s="932">
        <f t="shared" si="3332"/>
        <v>0</v>
      </c>
      <c r="LY324" s="932">
        <f t="shared" si="3333"/>
        <v>0</v>
      </c>
      <c r="LZ324" s="932">
        <f t="shared" si="3334"/>
        <v>0</v>
      </c>
      <c r="MA324" s="932">
        <f t="shared" si="3335"/>
        <v>0</v>
      </c>
      <c r="MB324" s="932">
        <f t="shared" si="3336"/>
        <v>0</v>
      </c>
      <c r="MC324" s="932">
        <f t="shared" si="3337"/>
        <v>0</v>
      </c>
      <c r="MD324" s="327">
        <f t="shared" si="3338"/>
        <v>0</v>
      </c>
      <c r="ME324" s="327">
        <f t="shared" si="3339"/>
        <v>0</v>
      </c>
      <c r="MF324" s="327">
        <f t="shared" si="3340"/>
        <v>0</v>
      </c>
      <c r="MG324" s="327">
        <f t="shared" si="3341"/>
        <v>0</v>
      </c>
      <c r="MH324" s="327">
        <f t="shared" si="3342"/>
        <v>0</v>
      </c>
      <c r="MI324" s="327">
        <f t="shared" si="3343"/>
        <v>0</v>
      </c>
      <c r="MJ324" s="327">
        <f t="shared" si="3344"/>
        <v>0</v>
      </c>
      <c r="MK324" s="327">
        <f t="shared" si="3345"/>
        <v>0</v>
      </c>
      <c r="ML324" s="327">
        <f t="shared" si="3346"/>
        <v>0</v>
      </c>
      <c r="MM324" s="327">
        <f t="shared" si="3347"/>
        <v>0</v>
      </c>
      <c r="MN324" s="327">
        <f t="shared" si="3348"/>
        <v>0</v>
      </c>
      <c r="MO324" s="327">
        <f t="shared" si="3349"/>
        <v>0</v>
      </c>
      <c r="MP324" s="327">
        <f t="shared" si="3350"/>
        <v>0</v>
      </c>
      <c r="MQ324" s="327">
        <f t="shared" si="3351"/>
        <v>0</v>
      </c>
    </row>
    <row r="325" spans="2:355" s="152" customFormat="1" ht="15" customHeight="1" outlineLevel="1" thickBot="1" x14ac:dyDescent="0.3">
      <c r="B325" s="1420"/>
      <c r="E325" s="948" t="s">
        <v>1884</v>
      </c>
      <c r="G325" s="1088">
        <v>0.01</v>
      </c>
      <c r="H325" s="105">
        <v>0.32600000000000001</v>
      </c>
      <c r="I325" s="111">
        <f t="shared" si="3353"/>
        <v>0.86129458388374913</v>
      </c>
      <c r="J325" s="1827">
        <f>SUM(I325/1000)</f>
        <v>8.6129458388374915E-4</v>
      </c>
      <c r="K325" s="1828"/>
      <c r="L325" s="1275"/>
      <c r="M325" s="1276" t="s">
        <v>1896</v>
      </c>
      <c r="N325" s="1275">
        <v>3.0659999999999998</v>
      </c>
      <c r="O325" s="1549"/>
      <c r="P325" s="1275"/>
      <c r="R325" s="1418"/>
      <c r="S325" s="1548"/>
      <c r="T325" s="1048"/>
      <c r="U325" s="1417"/>
      <c r="V325" s="1418"/>
      <c r="W325" s="1548"/>
      <c r="X325" s="1048"/>
      <c r="Y325" s="1417"/>
      <c r="Z325" s="1418"/>
      <c r="AA325" s="1548"/>
      <c r="AB325" s="1048"/>
      <c r="AC325" s="1417"/>
      <c r="AD325" s="1418"/>
      <c r="AE325" s="1548"/>
      <c r="AF325" s="1048"/>
      <c r="AG325" s="1417"/>
      <c r="AH325" s="1418"/>
      <c r="AI325" s="1548"/>
      <c r="AJ325" s="1048"/>
      <c r="AK325" s="1417"/>
      <c r="AL325" s="1418"/>
      <c r="AM325" s="1548"/>
      <c r="AN325" s="1048"/>
      <c r="AO325" s="1417"/>
      <c r="AP325" s="1418"/>
      <c r="AQ325" s="1548"/>
      <c r="AR325" s="1048"/>
      <c r="AS325" s="1417"/>
      <c r="AT325" s="1418"/>
      <c r="AU325" s="1548"/>
      <c r="AV325" s="1048"/>
      <c r="AW325" s="1417"/>
      <c r="AX325" s="1418"/>
      <c r="AY325" s="1548"/>
      <c r="AZ325" s="1048"/>
      <c r="BA325" s="1417"/>
      <c r="BB325" s="1048"/>
      <c r="BG325" s="1051"/>
      <c r="BH325" s="1055"/>
      <c r="BI325" s="1056"/>
      <c r="BJ325" s="1048"/>
      <c r="BK325" s="1048"/>
      <c r="BL325" s="1048"/>
      <c r="BM325" s="1048"/>
      <c r="BN325" s="1048"/>
      <c r="BO325" s="619"/>
      <c r="BP325" s="1175" t="s">
        <v>1832</v>
      </c>
      <c r="BQ325" s="1493"/>
      <c r="BR325" s="734">
        <f t="shared" si="3171"/>
        <v>35.803744531444956</v>
      </c>
      <c r="BS325" s="734">
        <f>SUM(HA325:IQ325)*1000</f>
        <v>39.781938368272172</v>
      </c>
      <c r="BT325" s="742">
        <v>1</v>
      </c>
      <c r="BU325" s="1328" t="s">
        <v>1713</v>
      </c>
      <c r="BV325" s="1756" t="s">
        <v>194</v>
      </c>
      <c r="BW325" s="1248"/>
      <c r="BX325" s="1248"/>
      <c r="BY325" s="1248"/>
      <c r="BZ325" s="1249">
        <v>0.1</v>
      </c>
      <c r="CA325" s="1249"/>
      <c r="CB325" s="1250">
        <v>0.1</v>
      </c>
      <c r="CC325" s="1251"/>
      <c r="CD325" s="1251"/>
      <c r="CE325" s="1251"/>
      <c r="CF325" s="1251"/>
      <c r="CG325" s="1259"/>
      <c r="CH325" s="1259"/>
      <c r="CI325" s="1259"/>
      <c r="CJ325" s="1259"/>
      <c r="CK325" s="1253"/>
      <c r="CL325" s="1254"/>
      <c r="CM325" s="1255"/>
      <c r="CN325" s="1256"/>
      <c r="CO325" s="1256"/>
      <c r="CP325" s="1256"/>
      <c r="CQ325" s="1256"/>
      <c r="CR325" s="1260"/>
      <c r="CS325" s="1260"/>
      <c r="CT325" s="1260"/>
      <c r="CU325" s="1260"/>
      <c r="CV325" s="1260"/>
      <c r="CW325" s="1260"/>
      <c r="CX325" s="1260"/>
      <c r="CY325" s="1260"/>
      <c r="CZ325" s="1261"/>
      <c r="DA325" s="1261"/>
      <c r="DB325" s="1261"/>
      <c r="DC325" s="1261"/>
      <c r="DD325" s="1261"/>
      <c r="DE325" s="1261"/>
      <c r="DF325" s="1261"/>
      <c r="DG325" s="1261"/>
      <c r="DH325" s="1261"/>
      <c r="DI325" s="1261"/>
      <c r="DJ325" s="1261"/>
      <c r="DK325" s="1261"/>
      <c r="DL325" s="1261"/>
      <c r="DM325" s="1261"/>
      <c r="DN325" s="1022">
        <v>0.9</v>
      </c>
      <c r="DO325" s="1193">
        <v>3.7850000000000001</v>
      </c>
      <c r="DP325" s="1194">
        <v>4500</v>
      </c>
      <c r="DQ325" s="1195">
        <f t="shared" si="3305"/>
        <v>1.1889035667107002</v>
      </c>
      <c r="DR325" s="1192">
        <v>75</v>
      </c>
      <c r="DS325" s="1192">
        <f t="shared" si="3172"/>
        <v>1.9815059445178335E-2</v>
      </c>
      <c r="DT325" s="1495">
        <v>107</v>
      </c>
      <c r="DU325" s="1503" t="s">
        <v>2482</v>
      </c>
      <c r="DV325" s="1528">
        <v>44326</v>
      </c>
      <c r="DW325" s="1528" t="str">
        <f t="shared" si="3306"/>
        <v>GH KoolBloom</v>
      </c>
      <c r="DX325" s="1427"/>
      <c r="DY325" s="1427"/>
      <c r="DZ325" s="1427"/>
      <c r="EA325" s="1427"/>
      <c r="EB325" s="1427"/>
      <c r="EC325" s="1427"/>
      <c r="ED325" s="1427">
        <v>1</v>
      </c>
      <c r="EE325" s="1427">
        <v>2</v>
      </c>
      <c r="EF325" s="1427">
        <v>2</v>
      </c>
      <c r="EG325" s="1427">
        <v>2</v>
      </c>
      <c r="EH325" s="1427"/>
      <c r="EI325" s="1427"/>
      <c r="EJ325" s="1427"/>
      <c r="EK325" s="1734"/>
      <c r="EL325" s="1342" t="s">
        <v>1408</v>
      </c>
      <c r="EM325" s="739"/>
      <c r="EN325" s="739"/>
      <c r="EO325" s="739"/>
      <c r="EP325" s="739"/>
      <c r="EQ325" s="739"/>
      <c r="ER325" s="739"/>
      <c r="ES325" s="739"/>
      <c r="ET325" s="739"/>
      <c r="EU325" s="739"/>
      <c r="EV325" s="739"/>
      <c r="EW325" s="739"/>
      <c r="EX325" s="739"/>
      <c r="EY325" s="739"/>
      <c r="EZ325" s="1348" t="str">
        <f t="shared" si="3307"/>
        <v>GH KoolBloom</v>
      </c>
      <c r="FA325" s="1203">
        <f t="shared" si="3173"/>
        <v>0</v>
      </c>
      <c r="FB325" s="1203">
        <f t="shared" si="3174"/>
        <v>0</v>
      </c>
      <c r="FC325" s="1203">
        <f t="shared" si="3175"/>
        <v>0</v>
      </c>
      <c r="FD325" s="1190">
        <f t="shared" si="3176"/>
        <v>4.3640000000000005E-2</v>
      </c>
      <c r="FE325" s="1190">
        <f t="shared" si="3177"/>
        <v>0</v>
      </c>
      <c r="FF325" s="927">
        <f t="shared" si="3178"/>
        <v>8.301E-2</v>
      </c>
      <c r="FG325" s="1191">
        <f t="shared" si="3179"/>
        <v>0</v>
      </c>
      <c r="FH325" s="1191">
        <f t="shared" si="3180"/>
        <v>0</v>
      </c>
      <c r="FI325" s="1191">
        <f t="shared" si="3181"/>
        <v>0</v>
      </c>
      <c r="FJ325" s="1191">
        <f t="shared" si="3182"/>
        <v>0</v>
      </c>
      <c r="FK325" s="1191">
        <f t="shared" si="3183"/>
        <v>0</v>
      </c>
      <c r="FL325" s="1191">
        <f t="shared" si="3184"/>
        <v>0</v>
      </c>
      <c r="FM325" s="1191">
        <f t="shared" si="3185"/>
        <v>0</v>
      </c>
      <c r="FN325" s="1191">
        <f t="shared" si="3186"/>
        <v>0</v>
      </c>
      <c r="FO325" s="1203">
        <f t="shared" si="3187"/>
        <v>0</v>
      </c>
      <c r="FP325" s="1190">
        <f t="shared" si="3188"/>
        <v>4.3640000000000005E-2</v>
      </c>
      <c r="FQ325" s="927">
        <f t="shared" si="3189"/>
        <v>8.301E-2</v>
      </c>
      <c r="FR325" s="1191">
        <f t="shared" si="3190"/>
        <v>0</v>
      </c>
      <c r="FS325" s="1191">
        <f t="shared" si="3191"/>
        <v>0</v>
      </c>
      <c r="FT325" s="1191">
        <f t="shared" si="3192"/>
        <v>0</v>
      </c>
      <c r="FU325" s="1191">
        <f t="shared" si="3193"/>
        <v>0</v>
      </c>
      <c r="FV325" s="1076">
        <f t="shared" si="3194"/>
        <v>0</v>
      </c>
      <c r="FW325" s="1076">
        <f t="shared" si="3195"/>
        <v>0</v>
      </c>
      <c r="FX325" s="1076">
        <f t="shared" si="3196"/>
        <v>0</v>
      </c>
      <c r="FY325" s="1076">
        <f t="shared" si="3197"/>
        <v>0</v>
      </c>
      <c r="FZ325" s="1076">
        <f t="shared" si="3198"/>
        <v>0</v>
      </c>
      <c r="GA325" s="1076">
        <f t="shared" si="3199"/>
        <v>0</v>
      </c>
      <c r="GB325" s="1076">
        <f t="shared" si="3200"/>
        <v>0</v>
      </c>
      <c r="GC325" s="1076">
        <f t="shared" si="3201"/>
        <v>0</v>
      </c>
      <c r="GD325" s="330">
        <f t="shared" si="3202"/>
        <v>0</v>
      </c>
      <c r="GE325" s="330">
        <f t="shared" si="3203"/>
        <v>0</v>
      </c>
      <c r="GF325" s="330">
        <f t="shared" si="3204"/>
        <v>0</v>
      </c>
      <c r="GG325" s="330">
        <f t="shared" si="3205"/>
        <v>0</v>
      </c>
      <c r="GH325" s="330">
        <f t="shared" si="3206"/>
        <v>0</v>
      </c>
      <c r="GI325" s="330">
        <f t="shared" si="3207"/>
        <v>0</v>
      </c>
      <c r="GJ325" s="330">
        <f t="shared" si="3208"/>
        <v>0</v>
      </c>
      <c r="GK325" s="330">
        <f t="shared" si="3209"/>
        <v>0</v>
      </c>
      <c r="GL325" s="330">
        <f t="shared" si="3210"/>
        <v>0</v>
      </c>
      <c r="GM325" s="330">
        <f t="shared" si="3211"/>
        <v>0</v>
      </c>
      <c r="GN325" s="330">
        <f t="shared" si="3212"/>
        <v>0</v>
      </c>
      <c r="GO325" s="330">
        <f t="shared" si="3213"/>
        <v>0</v>
      </c>
      <c r="GP325" s="330">
        <f t="shared" si="3214"/>
        <v>0</v>
      </c>
      <c r="GQ325" s="330">
        <f t="shared" si="3215"/>
        <v>0</v>
      </c>
      <c r="GR325" s="739"/>
      <c r="GS325" s="739"/>
      <c r="GT325" s="739"/>
      <c r="GU325" s="739"/>
      <c r="GV325" s="739"/>
      <c r="GW325" s="739"/>
      <c r="GX325" s="739"/>
      <c r="GY325" s="739"/>
      <c r="GZ325" s="1362" t="str">
        <f t="shared" si="3216"/>
        <v>GH KoolBloom</v>
      </c>
      <c r="HA325" s="1215">
        <f t="shared" si="3308"/>
        <v>0</v>
      </c>
      <c r="HB325" s="1215">
        <f t="shared" si="3217"/>
        <v>0</v>
      </c>
      <c r="HC325" s="1215">
        <f t="shared" si="3218"/>
        <v>0</v>
      </c>
      <c r="HD325" s="543">
        <f t="shared" si="3219"/>
        <v>1.3707728309446488E-2</v>
      </c>
      <c r="HE325" s="543">
        <f t="shared" si="3220"/>
        <v>0</v>
      </c>
      <c r="HF325" s="328">
        <f t="shared" si="3221"/>
        <v>2.6074210058825684E-2</v>
      </c>
      <c r="HG325" s="546">
        <f t="shared" si="3222"/>
        <v>0</v>
      </c>
      <c r="HH325" s="546">
        <f t="shared" si="3223"/>
        <v>0</v>
      </c>
      <c r="HI325" s="546">
        <f t="shared" si="3224"/>
        <v>0</v>
      </c>
      <c r="HJ325" s="546">
        <f t="shared" si="3225"/>
        <v>0</v>
      </c>
      <c r="HK325" s="546">
        <f t="shared" si="3226"/>
        <v>0</v>
      </c>
      <c r="HL325" s="546">
        <f t="shared" si="3227"/>
        <v>0</v>
      </c>
      <c r="HM325" s="546">
        <f t="shared" si="3228"/>
        <v>0</v>
      </c>
      <c r="HN325" s="546">
        <f t="shared" si="3229"/>
        <v>0</v>
      </c>
      <c r="HO325" s="1215">
        <f t="shared" si="3230"/>
        <v>0</v>
      </c>
      <c r="HP325" s="543">
        <f t="shared" si="3231"/>
        <v>0</v>
      </c>
      <c r="HQ325" s="328">
        <f t="shared" si="3232"/>
        <v>0</v>
      </c>
      <c r="HR325" s="546">
        <f t="shared" si="3233"/>
        <v>0</v>
      </c>
      <c r="HS325" s="546">
        <f t="shared" si="3234"/>
        <v>0</v>
      </c>
      <c r="HT325" s="546">
        <f t="shared" si="3235"/>
        <v>0</v>
      </c>
      <c r="HU325" s="546">
        <f t="shared" si="3236"/>
        <v>0</v>
      </c>
      <c r="HV325" s="930">
        <f t="shared" si="3237"/>
        <v>0</v>
      </c>
      <c r="HW325" s="930">
        <f t="shared" si="3238"/>
        <v>0</v>
      </c>
      <c r="HX325" s="930">
        <f t="shared" si="3239"/>
        <v>0</v>
      </c>
      <c r="HY325" s="930">
        <f t="shared" si="3240"/>
        <v>0</v>
      </c>
      <c r="HZ325" s="930">
        <f t="shared" si="3241"/>
        <v>0</v>
      </c>
      <c r="IA325" s="930">
        <f t="shared" si="3242"/>
        <v>0</v>
      </c>
      <c r="IB325" s="930">
        <f t="shared" si="3243"/>
        <v>0</v>
      </c>
      <c r="IC325" s="930">
        <f t="shared" si="3244"/>
        <v>0</v>
      </c>
      <c r="ID325" s="322">
        <f t="shared" si="3245"/>
        <v>0</v>
      </c>
      <c r="IE325" s="322">
        <f t="shared" si="3246"/>
        <v>0</v>
      </c>
      <c r="IF325" s="322">
        <f t="shared" si="3247"/>
        <v>0</v>
      </c>
      <c r="IG325" s="322">
        <f t="shared" si="3248"/>
        <v>0</v>
      </c>
      <c r="IH325" s="322">
        <f t="shared" si="3249"/>
        <v>0</v>
      </c>
      <c r="II325" s="322">
        <f t="shared" si="3250"/>
        <v>0</v>
      </c>
      <c r="IJ325" s="322">
        <f t="shared" si="3251"/>
        <v>0</v>
      </c>
      <c r="IK325" s="322">
        <f t="shared" si="3252"/>
        <v>0</v>
      </c>
      <c r="IL325" s="322">
        <f t="shared" si="3253"/>
        <v>0</v>
      </c>
      <c r="IM325" s="322">
        <f t="shared" si="3254"/>
        <v>0</v>
      </c>
      <c r="IN325" s="322">
        <f t="shared" si="3255"/>
        <v>0</v>
      </c>
      <c r="IO325" s="322">
        <f t="shared" si="3256"/>
        <v>0</v>
      </c>
      <c r="IP325" s="322">
        <f t="shared" si="3257"/>
        <v>0</v>
      </c>
      <c r="IQ325" s="322">
        <f t="shared" si="3258"/>
        <v>0</v>
      </c>
      <c r="IR325" s="739"/>
      <c r="IS325" s="739"/>
      <c r="IT325" s="739"/>
      <c r="IU325" s="739"/>
      <c r="IV325" s="739"/>
      <c r="IW325" s="739"/>
      <c r="IX325" s="739"/>
      <c r="IY325" s="739"/>
      <c r="IZ325" s="1362" t="str">
        <f t="shared" si="3259"/>
        <v>GH KoolBloom</v>
      </c>
      <c r="JA325" s="1217">
        <f t="shared" si="3260"/>
        <v>0</v>
      </c>
      <c r="JB325" s="1217">
        <f t="shared" si="3261"/>
        <v>0</v>
      </c>
      <c r="JC325" s="1217">
        <f t="shared" si="3262"/>
        <v>0</v>
      </c>
      <c r="JD325" s="545">
        <f t="shared" si="3263"/>
        <v>450</v>
      </c>
      <c r="JE325" s="545">
        <f t="shared" si="3264"/>
        <v>0</v>
      </c>
      <c r="JF325" s="329">
        <f t="shared" si="3265"/>
        <v>450</v>
      </c>
      <c r="JG325" s="550">
        <f t="shared" si="3266"/>
        <v>0</v>
      </c>
      <c r="JH325" s="550">
        <f t="shared" si="3267"/>
        <v>0</v>
      </c>
      <c r="JI325" s="550">
        <f t="shared" si="3268"/>
        <v>0</v>
      </c>
      <c r="JJ325" s="550">
        <f t="shared" si="3269"/>
        <v>0</v>
      </c>
      <c r="JK325" s="550">
        <f t="shared" si="3270"/>
        <v>0</v>
      </c>
      <c r="JL325" s="550">
        <f t="shared" si="3271"/>
        <v>0</v>
      </c>
      <c r="JM325" s="550">
        <f t="shared" si="3272"/>
        <v>0</v>
      </c>
      <c r="JN325" s="550">
        <f t="shared" si="3273"/>
        <v>0</v>
      </c>
      <c r="JO325" s="1217">
        <f t="shared" si="3274"/>
        <v>0</v>
      </c>
      <c r="JP325" s="545">
        <f t="shared" si="3275"/>
        <v>0</v>
      </c>
      <c r="JQ325" s="329">
        <f t="shared" si="3276"/>
        <v>0</v>
      </c>
      <c r="JR325" s="550">
        <f t="shared" si="3277"/>
        <v>0</v>
      </c>
      <c r="JS325" s="550">
        <f t="shared" si="3278"/>
        <v>0</v>
      </c>
      <c r="JT325" s="550">
        <f t="shared" si="3279"/>
        <v>0</v>
      </c>
      <c r="JU325" s="550">
        <f t="shared" si="3280"/>
        <v>0</v>
      </c>
      <c r="JV325" s="932">
        <f t="shared" si="3281"/>
        <v>0</v>
      </c>
      <c r="JW325" s="932">
        <f t="shared" si="3282"/>
        <v>0</v>
      </c>
      <c r="JX325" s="932">
        <f t="shared" si="3283"/>
        <v>0</v>
      </c>
      <c r="JY325" s="932">
        <f t="shared" si="3284"/>
        <v>0</v>
      </c>
      <c r="JZ325" s="932">
        <f t="shared" si="3285"/>
        <v>0</v>
      </c>
      <c r="KA325" s="932">
        <f t="shared" si="3286"/>
        <v>0</v>
      </c>
      <c r="KB325" s="932">
        <f t="shared" si="3287"/>
        <v>0</v>
      </c>
      <c r="KC325" s="932">
        <f t="shared" si="3288"/>
        <v>0</v>
      </c>
      <c r="KD325" s="327">
        <f t="shared" si="3289"/>
        <v>0</v>
      </c>
      <c r="KE325" s="327">
        <f t="shared" si="3290"/>
        <v>0</v>
      </c>
      <c r="KF325" s="327">
        <f t="shared" si="3291"/>
        <v>0</v>
      </c>
      <c r="KG325" s="327">
        <f t="shared" si="3292"/>
        <v>0</v>
      </c>
      <c r="KH325" s="327">
        <f t="shared" si="3293"/>
        <v>0</v>
      </c>
      <c r="KI325" s="327">
        <f t="shared" si="3294"/>
        <v>0</v>
      </c>
      <c r="KJ325" s="327">
        <f t="shared" si="3295"/>
        <v>0</v>
      </c>
      <c r="KK325" s="327">
        <f t="shared" si="3296"/>
        <v>0</v>
      </c>
      <c r="KL325" s="327">
        <f t="shared" si="3297"/>
        <v>0</v>
      </c>
      <c r="KM325" s="327">
        <f t="shared" si="3298"/>
        <v>0</v>
      </c>
      <c r="KN325" s="327">
        <f t="shared" si="3299"/>
        <v>0</v>
      </c>
      <c r="KO325" s="327">
        <f t="shared" si="3300"/>
        <v>0</v>
      </c>
      <c r="KP325" s="327">
        <f t="shared" si="3301"/>
        <v>0</v>
      </c>
      <c r="KQ325" s="327">
        <f t="shared" si="3302"/>
        <v>0</v>
      </c>
      <c r="KR325" s="739"/>
      <c r="KS325" s="739"/>
      <c r="KT325" s="739"/>
      <c r="KU325" s="739"/>
      <c r="KV325" s="739"/>
      <c r="KW325" s="739"/>
      <c r="KX325" s="739"/>
      <c r="KY325" s="739"/>
      <c r="KZ325" s="1362" t="str">
        <f t="shared" si="3303"/>
        <v>GH KoolBloom</v>
      </c>
      <c r="LA325" s="1217">
        <f t="shared" si="3309"/>
        <v>0</v>
      </c>
      <c r="LB325" s="1217">
        <f t="shared" si="3310"/>
        <v>0</v>
      </c>
      <c r="LC325" s="1217">
        <f t="shared" si="3311"/>
        <v>0</v>
      </c>
      <c r="LD325" s="545">
        <f t="shared" si="3312"/>
        <v>118.89035667107001</v>
      </c>
      <c r="LE325" s="545">
        <f t="shared" si="3313"/>
        <v>0</v>
      </c>
      <c r="LF325" s="329">
        <f t="shared" si="3314"/>
        <v>118.89035667107001</v>
      </c>
      <c r="LG325" s="550">
        <f t="shared" si="3315"/>
        <v>0</v>
      </c>
      <c r="LH325" s="550">
        <f t="shared" si="3316"/>
        <v>0</v>
      </c>
      <c r="LI325" s="550">
        <f t="shared" si="3317"/>
        <v>0</v>
      </c>
      <c r="LJ325" s="550">
        <f t="shared" si="3318"/>
        <v>0</v>
      </c>
      <c r="LK325" s="550">
        <f t="shared" si="3319"/>
        <v>0</v>
      </c>
      <c r="LL325" s="550">
        <f t="shared" si="3320"/>
        <v>0</v>
      </c>
      <c r="LM325" s="550">
        <f t="shared" si="3321"/>
        <v>0</v>
      </c>
      <c r="LN325" s="550">
        <f t="shared" si="3322"/>
        <v>0</v>
      </c>
      <c r="LO325" s="1217">
        <f t="shared" si="3323"/>
        <v>0</v>
      </c>
      <c r="LP325" s="545">
        <f t="shared" si="3324"/>
        <v>0</v>
      </c>
      <c r="LQ325" s="329">
        <f t="shared" si="3325"/>
        <v>0</v>
      </c>
      <c r="LR325" s="550">
        <f t="shared" si="3326"/>
        <v>0</v>
      </c>
      <c r="LS325" s="550">
        <f t="shared" si="3327"/>
        <v>0</v>
      </c>
      <c r="LT325" s="550">
        <f t="shared" si="3328"/>
        <v>0</v>
      </c>
      <c r="LU325" s="550">
        <f t="shared" si="3329"/>
        <v>0</v>
      </c>
      <c r="LV325" s="932">
        <f t="shared" si="3330"/>
        <v>0</v>
      </c>
      <c r="LW325" s="932">
        <f t="shared" si="3331"/>
        <v>0</v>
      </c>
      <c r="LX325" s="932">
        <f t="shared" si="3332"/>
        <v>0</v>
      </c>
      <c r="LY325" s="932">
        <f t="shared" si="3333"/>
        <v>0</v>
      </c>
      <c r="LZ325" s="932">
        <f t="shared" si="3334"/>
        <v>0</v>
      </c>
      <c r="MA325" s="932">
        <f t="shared" si="3335"/>
        <v>0</v>
      </c>
      <c r="MB325" s="932">
        <f t="shared" si="3336"/>
        <v>0</v>
      </c>
      <c r="MC325" s="932">
        <f t="shared" si="3337"/>
        <v>0</v>
      </c>
      <c r="MD325" s="327">
        <f t="shared" si="3338"/>
        <v>0</v>
      </c>
      <c r="ME325" s="327">
        <f t="shared" si="3339"/>
        <v>0</v>
      </c>
      <c r="MF325" s="327">
        <f t="shared" si="3340"/>
        <v>0</v>
      </c>
      <c r="MG325" s="327">
        <f t="shared" si="3341"/>
        <v>0</v>
      </c>
      <c r="MH325" s="327">
        <f t="shared" si="3342"/>
        <v>0</v>
      </c>
      <c r="MI325" s="327">
        <f t="shared" si="3343"/>
        <v>0</v>
      </c>
      <c r="MJ325" s="327">
        <f t="shared" si="3344"/>
        <v>0</v>
      </c>
      <c r="MK325" s="327">
        <f t="shared" si="3345"/>
        <v>0</v>
      </c>
      <c r="ML325" s="327">
        <f t="shared" si="3346"/>
        <v>0</v>
      </c>
      <c r="MM325" s="327">
        <f t="shared" si="3347"/>
        <v>0</v>
      </c>
      <c r="MN325" s="327">
        <f t="shared" si="3348"/>
        <v>0</v>
      </c>
      <c r="MO325" s="327">
        <f t="shared" si="3349"/>
        <v>0</v>
      </c>
      <c r="MP325" s="327">
        <f t="shared" si="3350"/>
        <v>0</v>
      </c>
      <c r="MQ325" s="327">
        <f t="shared" si="3351"/>
        <v>0</v>
      </c>
    </row>
    <row r="326" spans="2:355" s="152" customFormat="1" ht="15" customHeight="1" outlineLevel="1" thickBot="1" x14ac:dyDescent="0.3">
      <c r="B326" s="1420"/>
      <c r="E326" s="948" t="s">
        <v>131</v>
      </c>
      <c r="G326" s="1088">
        <v>0.01</v>
      </c>
      <c r="H326" s="105">
        <v>0.83009999999999995</v>
      </c>
      <c r="I326" s="111">
        <f t="shared" si="3353"/>
        <v>2.1931307793923316</v>
      </c>
      <c r="J326" s="1827">
        <f t="shared" ref="J326:J348" si="3354">SUM(I326/1000)</f>
        <v>2.1931307793923317E-3</v>
      </c>
      <c r="K326" s="1828"/>
      <c r="L326" s="1275"/>
      <c r="M326" s="1276" t="s">
        <v>1895</v>
      </c>
      <c r="N326" s="1275">
        <v>1.2050000000000001</v>
      </c>
      <c r="O326" s="1549"/>
      <c r="P326" s="1275"/>
      <c r="R326" s="1418"/>
      <c r="S326" s="1548"/>
      <c r="T326" s="1048"/>
      <c r="U326" s="1417"/>
      <c r="V326" s="1418"/>
      <c r="W326" s="1548"/>
      <c r="X326" s="1048"/>
      <c r="Y326" s="1417"/>
      <c r="Z326" s="1418"/>
      <c r="AA326" s="1548"/>
      <c r="AB326" s="1048"/>
      <c r="AC326" s="1417"/>
      <c r="AD326" s="1418"/>
      <c r="AE326" s="1548"/>
      <c r="AF326" s="1048"/>
      <c r="AG326" s="1417"/>
      <c r="AH326" s="1418"/>
      <c r="AI326" s="1548"/>
      <c r="AJ326" s="1048"/>
      <c r="AK326" s="1417"/>
      <c r="AL326" s="1418"/>
      <c r="AM326" s="1548"/>
      <c r="AN326" s="1048"/>
      <c r="AO326" s="1417"/>
      <c r="AP326" s="1418"/>
      <c r="AQ326" s="1548"/>
      <c r="AR326" s="1048"/>
      <c r="AS326" s="1417"/>
      <c r="AT326" s="1418"/>
      <c r="AU326" s="1548"/>
      <c r="AV326" s="1048"/>
      <c r="AW326" s="1417"/>
      <c r="AX326" s="1418"/>
      <c r="AY326" s="1548"/>
      <c r="AZ326" s="1048"/>
      <c r="BA326" s="1417"/>
      <c r="BB326" s="1048"/>
      <c r="BG326" s="1059"/>
      <c r="BH326" s="757"/>
      <c r="BI326" s="1049"/>
      <c r="BJ326" s="1048"/>
      <c r="BK326" s="1057"/>
      <c r="BL326" s="1048"/>
      <c r="BM326" s="1048"/>
      <c r="BN326" s="1048"/>
      <c r="BO326" s="616"/>
      <c r="BP326" s="1176" t="s">
        <v>1833</v>
      </c>
      <c r="BQ326" s="1493"/>
      <c r="BR326" s="734">
        <f t="shared" si="3171"/>
        <v>11.434613095470732</v>
      </c>
      <c r="BS326" s="734">
        <f t="shared" si="3352"/>
        <v>11.434613095470731</v>
      </c>
      <c r="BT326" s="742">
        <v>1</v>
      </c>
      <c r="BU326" s="1755" t="s">
        <v>1714</v>
      </c>
      <c r="BV326" s="1513" t="s">
        <v>192</v>
      </c>
      <c r="BW326" s="1248"/>
      <c r="BX326" s="1248">
        <v>0.02</v>
      </c>
      <c r="BY326" s="1248"/>
      <c r="BZ326" s="1262">
        <v>8.0000000000000002E-3</v>
      </c>
      <c r="CA326" s="1262"/>
      <c r="CB326" s="1263">
        <v>5.0000000000000001E-3</v>
      </c>
      <c r="CC326" s="1251"/>
      <c r="CD326" s="1251"/>
      <c r="CE326" s="1251"/>
      <c r="CF326" s="1251"/>
      <c r="CG326" s="1259"/>
      <c r="CH326" s="1259"/>
      <c r="CI326" s="1259"/>
      <c r="CJ326" s="1259"/>
      <c r="CK326" s="1253"/>
      <c r="CL326" s="1254"/>
      <c r="CM326" s="1255"/>
      <c r="CN326" s="1256"/>
      <c r="CO326" s="1256"/>
      <c r="CP326" s="1256"/>
      <c r="CQ326" s="1256"/>
      <c r="CR326" s="1260"/>
      <c r="CS326" s="1260"/>
      <c r="CT326" s="1260"/>
      <c r="CU326" s="1260"/>
      <c r="CV326" s="1260"/>
      <c r="CW326" s="1260"/>
      <c r="CX326" s="1260"/>
      <c r="CY326" s="1260"/>
      <c r="CZ326" s="1261"/>
      <c r="DA326" s="1264">
        <v>8.4999999999999995E-4</v>
      </c>
      <c r="DB326" s="1264">
        <v>8.9999999999999993E-3</v>
      </c>
      <c r="DC326" s="1264">
        <v>1.15E-3</v>
      </c>
      <c r="DD326" s="1264"/>
      <c r="DE326" s="1264"/>
      <c r="DF326" s="1264"/>
      <c r="DG326" s="1264"/>
      <c r="DH326" s="1264"/>
      <c r="DI326" s="1264"/>
      <c r="DJ326" s="1264"/>
      <c r="DK326" s="1264"/>
      <c r="DL326" s="1264"/>
      <c r="DM326" s="1264"/>
      <c r="DN326" s="1022">
        <v>1</v>
      </c>
      <c r="DO326" s="1193">
        <v>0.47320000000000001</v>
      </c>
      <c r="DP326" s="1194">
        <v>530</v>
      </c>
      <c r="DQ326" s="1195">
        <f t="shared" si="3305"/>
        <v>1.1200338123415048</v>
      </c>
      <c r="DR326" s="1192">
        <v>38.99</v>
      </c>
      <c r="DS326" s="1192">
        <f t="shared" si="3172"/>
        <v>8.2396449704142019E-2</v>
      </c>
      <c r="DT326" s="1496">
        <v>108</v>
      </c>
      <c r="DU326" s="1503" t="s">
        <v>2483</v>
      </c>
      <c r="DV326" s="1528">
        <v>44326</v>
      </c>
      <c r="DW326" s="1528" t="str">
        <f t="shared" si="3306"/>
        <v>GH Floralicious+</v>
      </c>
      <c r="DX326" s="1427"/>
      <c r="DY326" s="1427"/>
      <c r="DZ326" s="1427">
        <v>1</v>
      </c>
      <c r="EA326" s="1427">
        <v>1.5</v>
      </c>
      <c r="EB326" s="1427">
        <v>1.5</v>
      </c>
      <c r="EC326" s="1427">
        <v>1.5</v>
      </c>
      <c r="ED326" s="1427">
        <v>1.5</v>
      </c>
      <c r="EE326" s="1427">
        <v>1.5</v>
      </c>
      <c r="EF326" s="1427">
        <v>1.5</v>
      </c>
      <c r="EG326" s="1427">
        <v>1.5</v>
      </c>
      <c r="EH326" s="1427">
        <v>1.5</v>
      </c>
      <c r="EI326" s="1427">
        <v>1</v>
      </c>
      <c r="EJ326" s="1427"/>
      <c r="EK326" s="1734"/>
      <c r="EL326" s="1342" t="s">
        <v>1404</v>
      </c>
      <c r="EM326" s="739"/>
      <c r="EN326" s="739"/>
      <c r="EO326" s="739"/>
      <c r="EP326" s="739"/>
      <c r="EQ326" s="739"/>
      <c r="ER326" s="739"/>
      <c r="ES326" s="739"/>
      <c r="ET326" s="739"/>
      <c r="EU326" s="739"/>
      <c r="EV326" s="739"/>
      <c r="EW326" s="739"/>
      <c r="EX326" s="739"/>
      <c r="EY326" s="739"/>
      <c r="EZ326" s="1348" t="str">
        <f t="shared" si="3307"/>
        <v>GH Floralicious+</v>
      </c>
      <c r="FA326" s="1203">
        <f t="shared" si="3173"/>
        <v>0</v>
      </c>
      <c r="FB326" s="1203">
        <f t="shared" si="3174"/>
        <v>0.02</v>
      </c>
      <c r="FC326" s="1203">
        <f t="shared" si="3175"/>
        <v>0</v>
      </c>
      <c r="FD326" s="1190">
        <f t="shared" si="3176"/>
        <v>3.4912000000000003E-3</v>
      </c>
      <c r="FE326" s="1190">
        <f t="shared" si="3177"/>
        <v>0</v>
      </c>
      <c r="FF326" s="927">
        <f t="shared" si="3178"/>
        <v>4.1504999999999997E-3</v>
      </c>
      <c r="FG326" s="1191">
        <f t="shared" si="3179"/>
        <v>0</v>
      </c>
      <c r="FH326" s="1191">
        <f t="shared" si="3180"/>
        <v>0</v>
      </c>
      <c r="FI326" s="1191">
        <f t="shared" si="3181"/>
        <v>0</v>
      </c>
      <c r="FJ326" s="1191">
        <f t="shared" si="3182"/>
        <v>0</v>
      </c>
      <c r="FK326" s="1191">
        <f t="shared" si="3183"/>
        <v>0</v>
      </c>
      <c r="FL326" s="1191">
        <f t="shared" si="3184"/>
        <v>0</v>
      </c>
      <c r="FM326" s="1191">
        <f t="shared" si="3185"/>
        <v>0</v>
      </c>
      <c r="FN326" s="1191">
        <f t="shared" si="3186"/>
        <v>0</v>
      </c>
      <c r="FO326" s="1203">
        <f t="shared" si="3187"/>
        <v>0.02</v>
      </c>
      <c r="FP326" s="1190">
        <f t="shared" si="3188"/>
        <v>3.4912000000000003E-3</v>
      </c>
      <c r="FQ326" s="927">
        <f t="shared" si="3189"/>
        <v>4.1504999999999997E-3</v>
      </c>
      <c r="FR326" s="1191">
        <f t="shared" si="3190"/>
        <v>0</v>
      </c>
      <c r="FS326" s="1191">
        <f t="shared" si="3191"/>
        <v>0</v>
      </c>
      <c r="FT326" s="1191">
        <f t="shared" si="3192"/>
        <v>0</v>
      </c>
      <c r="FU326" s="1191">
        <f t="shared" si="3193"/>
        <v>0</v>
      </c>
      <c r="FV326" s="1076">
        <f t="shared" si="3194"/>
        <v>0</v>
      </c>
      <c r="FW326" s="1076">
        <f t="shared" si="3195"/>
        <v>0</v>
      </c>
      <c r="FX326" s="1076">
        <f t="shared" si="3196"/>
        <v>0</v>
      </c>
      <c r="FY326" s="1076">
        <f t="shared" si="3197"/>
        <v>0</v>
      </c>
      <c r="FZ326" s="1076">
        <f t="shared" si="3198"/>
        <v>0</v>
      </c>
      <c r="GA326" s="1076">
        <f t="shared" si="3199"/>
        <v>0</v>
      </c>
      <c r="GB326" s="1076">
        <f t="shared" si="3200"/>
        <v>0</v>
      </c>
      <c r="GC326" s="1076">
        <f t="shared" si="3201"/>
        <v>0</v>
      </c>
      <c r="GD326" s="330">
        <f t="shared" si="3202"/>
        <v>0</v>
      </c>
      <c r="GE326" s="330">
        <f t="shared" si="3203"/>
        <v>8.4999999999999995E-4</v>
      </c>
      <c r="GF326" s="330">
        <f t="shared" si="3204"/>
        <v>8.9999999999999993E-3</v>
      </c>
      <c r="GG326" s="330">
        <f t="shared" si="3205"/>
        <v>1.15E-3</v>
      </c>
      <c r="GH326" s="330">
        <f t="shared" si="3206"/>
        <v>0</v>
      </c>
      <c r="GI326" s="330">
        <f t="shared" si="3207"/>
        <v>0</v>
      </c>
      <c r="GJ326" s="330">
        <f t="shared" si="3208"/>
        <v>0</v>
      </c>
      <c r="GK326" s="330">
        <f t="shared" si="3209"/>
        <v>0</v>
      </c>
      <c r="GL326" s="330">
        <f t="shared" si="3210"/>
        <v>0</v>
      </c>
      <c r="GM326" s="330">
        <f t="shared" si="3211"/>
        <v>0</v>
      </c>
      <c r="GN326" s="330">
        <f t="shared" si="3212"/>
        <v>0</v>
      </c>
      <c r="GO326" s="330">
        <f t="shared" si="3213"/>
        <v>0</v>
      </c>
      <c r="GP326" s="330">
        <f t="shared" si="3214"/>
        <v>0</v>
      </c>
      <c r="GQ326" s="330">
        <f t="shared" si="3215"/>
        <v>0</v>
      </c>
      <c r="GR326" s="739"/>
      <c r="GS326" s="739"/>
      <c r="GT326" s="739"/>
      <c r="GU326" s="739"/>
      <c r="GV326" s="739"/>
      <c r="GW326" s="739"/>
      <c r="GX326" s="739"/>
      <c r="GY326" s="739"/>
      <c r="GZ326" s="1362" t="str">
        <f t="shared" si="3216"/>
        <v>GH Floralicious+</v>
      </c>
      <c r="HA326" s="1215">
        <f t="shared" si="3308"/>
        <v>0</v>
      </c>
      <c r="HB326" s="1215">
        <f t="shared" si="3217"/>
        <v>5.9182764192417673E-3</v>
      </c>
      <c r="HC326" s="1215">
        <f t="shared" si="3218"/>
        <v>0</v>
      </c>
      <c r="HD326" s="543">
        <f t="shared" si="3219"/>
        <v>1.0330943317428431E-3</v>
      </c>
      <c r="HE326" s="543">
        <f t="shared" si="3220"/>
        <v>0</v>
      </c>
      <c r="HF326" s="328">
        <f t="shared" si="3221"/>
        <v>1.2281903139031477E-3</v>
      </c>
      <c r="HG326" s="546">
        <f t="shared" si="3222"/>
        <v>0</v>
      </c>
      <c r="HH326" s="546">
        <f t="shared" si="3223"/>
        <v>0</v>
      </c>
      <c r="HI326" s="546">
        <f t="shared" si="3224"/>
        <v>0</v>
      </c>
      <c r="HJ326" s="546">
        <f t="shared" si="3225"/>
        <v>0</v>
      </c>
      <c r="HK326" s="546">
        <f t="shared" si="3226"/>
        <v>0</v>
      </c>
      <c r="HL326" s="546">
        <f t="shared" si="3227"/>
        <v>0</v>
      </c>
      <c r="HM326" s="546">
        <f t="shared" si="3228"/>
        <v>0</v>
      </c>
      <c r="HN326" s="546">
        <f t="shared" si="3229"/>
        <v>0</v>
      </c>
      <c r="HO326" s="1215">
        <f t="shared" si="3230"/>
        <v>0</v>
      </c>
      <c r="HP326" s="543">
        <f t="shared" si="3231"/>
        <v>0</v>
      </c>
      <c r="HQ326" s="328">
        <f t="shared" si="3232"/>
        <v>0</v>
      </c>
      <c r="HR326" s="546">
        <f t="shared" si="3233"/>
        <v>0</v>
      </c>
      <c r="HS326" s="546">
        <f t="shared" si="3234"/>
        <v>0</v>
      </c>
      <c r="HT326" s="546">
        <f t="shared" si="3235"/>
        <v>0</v>
      </c>
      <c r="HU326" s="546">
        <f t="shared" si="3236"/>
        <v>0</v>
      </c>
      <c r="HV326" s="930">
        <f t="shared" si="3237"/>
        <v>0</v>
      </c>
      <c r="HW326" s="930">
        <f t="shared" si="3238"/>
        <v>0</v>
      </c>
      <c r="HX326" s="930">
        <f t="shared" si="3239"/>
        <v>0</v>
      </c>
      <c r="HY326" s="930">
        <f t="shared" si="3240"/>
        <v>0</v>
      </c>
      <c r="HZ326" s="930">
        <f t="shared" si="3241"/>
        <v>0</v>
      </c>
      <c r="IA326" s="930">
        <f t="shared" si="3242"/>
        <v>0</v>
      </c>
      <c r="IB326" s="930">
        <f t="shared" si="3243"/>
        <v>0</v>
      </c>
      <c r="IC326" s="930">
        <f t="shared" si="3244"/>
        <v>0</v>
      </c>
      <c r="ID326" s="322">
        <f t="shared" si="3245"/>
        <v>0</v>
      </c>
      <c r="IE326" s="322">
        <f t="shared" si="3246"/>
        <v>2.5152674781777512E-4</v>
      </c>
      <c r="IF326" s="322">
        <f t="shared" si="3247"/>
        <v>2.6632243886587953E-3</v>
      </c>
      <c r="IG326" s="322">
        <f t="shared" si="3248"/>
        <v>3.4030089410640169E-4</v>
      </c>
      <c r="IH326" s="322">
        <f t="shared" si="3249"/>
        <v>0</v>
      </c>
      <c r="II326" s="322">
        <f t="shared" si="3250"/>
        <v>0</v>
      </c>
      <c r="IJ326" s="322">
        <f t="shared" si="3251"/>
        <v>0</v>
      </c>
      <c r="IK326" s="322">
        <f t="shared" si="3252"/>
        <v>0</v>
      </c>
      <c r="IL326" s="322">
        <f t="shared" si="3253"/>
        <v>0</v>
      </c>
      <c r="IM326" s="322">
        <f t="shared" si="3254"/>
        <v>0</v>
      </c>
      <c r="IN326" s="322">
        <f t="shared" si="3255"/>
        <v>0</v>
      </c>
      <c r="IO326" s="322">
        <f t="shared" si="3256"/>
        <v>0</v>
      </c>
      <c r="IP326" s="322">
        <f t="shared" si="3257"/>
        <v>0</v>
      </c>
      <c r="IQ326" s="322">
        <f t="shared" si="3258"/>
        <v>0</v>
      </c>
      <c r="IR326" s="739"/>
      <c r="IS326" s="739"/>
      <c r="IT326" s="739"/>
      <c r="IU326" s="739"/>
      <c r="IV326" s="739"/>
      <c r="IW326" s="739"/>
      <c r="IX326" s="739"/>
      <c r="IY326" s="739"/>
      <c r="IZ326" s="1362" t="str">
        <f t="shared" si="3259"/>
        <v>GH Floralicious+</v>
      </c>
      <c r="JA326" s="1217">
        <f t="shared" si="3260"/>
        <v>0</v>
      </c>
      <c r="JB326" s="1217">
        <f t="shared" si="3261"/>
        <v>10.6</v>
      </c>
      <c r="JC326" s="1217">
        <f t="shared" si="3262"/>
        <v>0</v>
      </c>
      <c r="JD326" s="545">
        <f t="shared" si="3263"/>
        <v>4.24</v>
      </c>
      <c r="JE326" s="545">
        <f t="shared" si="3264"/>
        <v>0</v>
      </c>
      <c r="JF326" s="329">
        <f t="shared" si="3265"/>
        <v>2.65</v>
      </c>
      <c r="JG326" s="550">
        <f t="shared" si="3266"/>
        <v>0</v>
      </c>
      <c r="JH326" s="550">
        <f t="shared" si="3267"/>
        <v>0</v>
      </c>
      <c r="JI326" s="550">
        <f t="shared" si="3268"/>
        <v>0</v>
      </c>
      <c r="JJ326" s="550">
        <f t="shared" si="3269"/>
        <v>0</v>
      </c>
      <c r="JK326" s="550">
        <f t="shared" si="3270"/>
        <v>0</v>
      </c>
      <c r="JL326" s="550">
        <f t="shared" si="3271"/>
        <v>0</v>
      </c>
      <c r="JM326" s="550">
        <f t="shared" si="3272"/>
        <v>0</v>
      </c>
      <c r="JN326" s="550">
        <f t="shared" si="3273"/>
        <v>0</v>
      </c>
      <c r="JO326" s="1217">
        <f t="shared" si="3274"/>
        <v>0</v>
      </c>
      <c r="JP326" s="545">
        <f t="shared" si="3275"/>
        <v>0</v>
      </c>
      <c r="JQ326" s="329">
        <f t="shared" si="3276"/>
        <v>0</v>
      </c>
      <c r="JR326" s="550">
        <f t="shared" si="3277"/>
        <v>0</v>
      </c>
      <c r="JS326" s="550">
        <f t="shared" si="3278"/>
        <v>0</v>
      </c>
      <c r="JT326" s="550">
        <f t="shared" si="3279"/>
        <v>0</v>
      </c>
      <c r="JU326" s="550">
        <f t="shared" si="3280"/>
        <v>0</v>
      </c>
      <c r="JV326" s="932">
        <f t="shared" si="3281"/>
        <v>0</v>
      </c>
      <c r="JW326" s="932">
        <f t="shared" si="3282"/>
        <v>0</v>
      </c>
      <c r="JX326" s="932">
        <f t="shared" si="3283"/>
        <v>0</v>
      </c>
      <c r="JY326" s="932">
        <f t="shared" si="3284"/>
        <v>0</v>
      </c>
      <c r="JZ326" s="932">
        <f t="shared" si="3285"/>
        <v>0</v>
      </c>
      <c r="KA326" s="932">
        <f t="shared" si="3286"/>
        <v>0</v>
      </c>
      <c r="KB326" s="932">
        <f t="shared" si="3287"/>
        <v>0</v>
      </c>
      <c r="KC326" s="932">
        <f t="shared" si="3288"/>
        <v>0</v>
      </c>
      <c r="KD326" s="327">
        <f t="shared" si="3289"/>
        <v>0</v>
      </c>
      <c r="KE326" s="327">
        <f t="shared" si="3290"/>
        <v>0.45049999999999996</v>
      </c>
      <c r="KF326" s="327">
        <f t="shared" si="3291"/>
        <v>4.7699999999999996</v>
      </c>
      <c r="KG326" s="327">
        <f t="shared" si="3292"/>
        <v>0.60950000000000004</v>
      </c>
      <c r="KH326" s="327">
        <f t="shared" si="3293"/>
        <v>0</v>
      </c>
      <c r="KI326" s="327">
        <f t="shared" si="3294"/>
        <v>0</v>
      </c>
      <c r="KJ326" s="327">
        <f t="shared" si="3295"/>
        <v>0</v>
      </c>
      <c r="KK326" s="327">
        <f t="shared" si="3296"/>
        <v>0</v>
      </c>
      <c r="KL326" s="327">
        <f t="shared" si="3297"/>
        <v>0</v>
      </c>
      <c r="KM326" s="327">
        <f t="shared" si="3298"/>
        <v>0</v>
      </c>
      <c r="KN326" s="327">
        <f t="shared" si="3299"/>
        <v>0</v>
      </c>
      <c r="KO326" s="327">
        <f t="shared" si="3300"/>
        <v>0</v>
      </c>
      <c r="KP326" s="327">
        <f t="shared" si="3301"/>
        <v>0</v>
      </c>
      <c r="KQ326" s="327">
        <f t="shared" si="3302"/>
        <v>0</v>
      </c>
      <c r="KR326" s="739"/>
      <c r="KS326" s="739"/>
      <c r="KT326" s="739"/>
      <c r="KU326" s="739"/>
      <c r="KV326" s="739"/>
      <c r="KW326" s="739"/>
      <c r="KX326" s="739"/>
      <c r="KY326" s="739"/>
      <c r="KZ326" s="1362" t="str">
        <f t="shared" si="3303"/>
        <v>GH Floralicious+</v>
      </c>
      <c r="LA326" s="1217">
        <f t="shared" si="3309"/>
        <v>0</v>
      </c>
      <c r="LB326" s="1217">
        <f t="shared" si="3310"/>
        <v>22.400676246830091</v>
      </c>
      <c r="LC326" s="1217">
        <f t="shared" si="3311"/>
        <v>0</v>
      </c>
      <c r="LD326" s="545">
        <f t="shared" si="3312"/>
        <v>8.9602704987320383</v>
      </c>
      <c r="LE326" s="545">
        <f t="shared" si="3313"/>
        <v>0</v>
      </c>
      <c r="LF326" s="329">
        <f t="shared" si="3314"/>
        <v>5.6001690617075228</v>
      </c>
      <c r="LG326" s="550">
        <f t="shared" si="3315"/>
        <v>0</v>
      </c>
      <c r="LH326" s="550">
        <f t="shared" si="3316"/>
        <v>0</v>
      </c>
      <c r="LI326" s="550">
        <f t="shared" si="3317"/>
        <v>0</v>
      </c>
      <c r="LJ326" s="550">
        <f t="shared" si="3318"/>
        <v>0</v>
      </c>
      <c r="LK326" s="550">
        <f t="shared" si="3319"/>
        <v>0</v>
      </c>
      <c r="LL326" s="550">
        <f t="shared" si="3320"/>
        <v>0</v>
      </c>
      <c r="LM326" s="550">
        <f t="shared" si="3321"/>
        <v>0</v>
      </c>
      <c r="LN326" s="550">
        <f t="shared" si="3322"/>
        <v>0</v>
      </c>
      <c r="LO326" s="1217">
        <f t="shared" si="3323"/>
        <v>0</v>
      </c>
      <c r="LP326" s="545">
        <f t="shared" si="3324"/>
        <v>0</v>
      </c>
      <c r="LQ326" s="329">
        <f t="shared" si="3325"/>
        <v>0</v>
      </c>
      <c r="LR326" s="550">
        <f t="shared" si="3326"/>
        <v>0</v>
      </c>
      <c r="LS326" s="550">
        <f t="shared" si="3327"/>
        <v>0</v>
      </c>
      <c r="LT326" s="550">
        <f t="shared" si="3328"/>
        <v>0</v>
      </c>
      <c r="LU326" s="550">
        <f t="shared" si="3329"/>
        <v>0</v>
      </c>
      <c r="LV326" s="932">
        <f t="shared" si="3330"/>
        <v>0</v>
      </c>
      <c r="LW326" s="932">
        <f t="shared" si="3331"/>
        <v>0</v>
      </c>
      <c r="LX326" s="932">
        <f t="shared" si="3332"/>
        <v>0</v>
      </c>
      <c r="LY326" s="932">
        <f t="shared" si="3333"/>
        <v>0</v>
      </c>
      <c r="LZ326" s="932">
        <f t="shared" si="3334"/>
        <v>0</v>
      </c>
      <c r="MA326" s="932">
        <f t="shared" si="3335"/>
        <v>0</v>
      </c>
      <c r="MB326" s="932">
        <f t="shared" si="3336"/>
        <v>0</v>
      </c>
      <c r="MC326" s="932">
        <f t="shared" si="3337"/>
        <v>0</v>
      </c>
      <c r="MD326" s="327">
        <f t="shared" si="3338"/>
        <v>0</v>
      </c>
      <c r="ME326" s="327">
        <f t="shared" si="3339"/>
        <v>0.95202874049027886</v>
      </c>
      <c r="MF326" s="327">
        <f t="shared" si="3340"/>
        <v>10.08030431107354</v>
      </c>
      <c r="MG326" s="327">
        <f t="shared" si="3341"/>
        <v>1.2880388841927304</v>
      </c>
      <c r="MH326" s="327">
        <f t="shared" si="3342"/>
        <v>0</v>
      </c>
      <c r="MI326" s="327">
        <f t="shared" si="3343"/>
        <v>0</v>
      </c>
      <c r="MJ326" s="327">
        <f t="shared" si="3344"/>
        <v>0</v>
      </c>
      <c r="MK326" s="327">
        <f t="shared" si="3345"/>
        <v>0</v>
      </c>
      <c r="ML326" s="327">
        <f t="shared" si="3346"/>
        <v>0</v>
      </c>
      <c r="MM326" s="327">
        <f t="shared" si="3347"/>
        <v>0</v>
      </c>
      <c r="MN326" s="327">
        <f t="shared" si="3348"/>
        <v>0</v>
      </c>
      <c r="MO326" s="327">
        <f t="shared" si="3349"/>
        <v>0</v>
      </c>
      <c r="MP326" s="327">
        <f t="shared" si="3350"/>
        <v>0</v>
      </c>
      <c r="MQ326" s="327">
        <f t="shared" si="3351"/>
        <v>0</v>
      </c>
    </row>
    <row r="327" spans="2:355" s="152" customFormat="1" ht="15" customHeight="1" outlineLevel="1" thickBot="1" x14ac:dyDescent="0.3">
      <c r="B327" s="1420"/>
      <c r="E327" s="948" t="s">
        <v>1887</v>
      </c>
      <c r="G327" s="1088">
        <v>0.01</v>
      </c>
      <c r="H327" s="105">
        <v>0.82099999999999995</v>
      </c>
      <c r="I327" s="111">
        <f t="shared" si="3353"/>
        <v>2.1690885072655153</v>
      </c>
      <c r="J327" s="1827">
        <f t="shared" si="3354"/>
        <v>2.1690885072655152E-3</v>
      </c>
      <c r="K327" s="1828"/>
      <c r="L327" s="1275"/>
      <c r="M327" s="1276" t="s">
        <v>1892</v>
      </c>
      <c r="N327" s="1275">
        <v>1.2849999999999999</v>
      </c>
      <c r="O327" s="1549"/>
      <c r="P327" s="1275"/>
      <c r="R327" s="1418"/>
      <c r="S327" s="1548"/>
      <c r="T327" s="1048"/>
      <c r="U327" s="1417"/>
      <c r="V327" s="1418"/>
      <c r="W327" s="1548"/>
      <c r="X327" s="1048"/>
      <c r="Y327" s="1417"/>
      <c r="Z327" s="1418"/>
      <c r="AA327" s="1548"/>
      <c r="AB327" s="1048"/>
      <c r="AC327" s="1417"/>
      <c r="AD327" s="1418"/>
      <c r="AE327" s="1548"/>
      <c r="AF327" s="1048"/>
      <c r="AG327" s="1417"/>
      <c r="AH327" s="1418"/>
      <c r="AI327" s="1548"/>
      <c r="AJ327" s="1048"/>
      <c r="AK327" s="1417"/>
      <c r="AL327" s="1418"/>
      <c r="AM327" s="1548"/>
      <c r="AN327" s="1048"/>
      <c r="AO327" s="1417"/>
      <c r="AP327" s="1418"/>
      <c r="AQ327" s="1548"/>
      <c r="AR327" s="1048"/>
      <c r="AS327" s="1417"/>
      <c r="AT327" s="1418"/>
      <c r="AU327" s="1548"/>
      <c r="AV327" s="1048"/>
      <c r="AW327" s="1417"/>
      <c r="AX327" s="1418"/>
      <c r="AY327" s="1548"/>
      <c r="AZ327" s="1048"/>
      <c r="BA327" s="1417"/>
      <c r="BB327" s="1048"/>
      <c r="BC327" s="1082"/>
      <c r="BD327" s="1082"/>
      <c r="BE327" s="1082"/>
      <c r="BF327" s="1082"/>
      <c r="BG327" s="1082"/>
      <c r="BH327" s="1082"/>
      <c r="BI327" s="1082"/>
      <c r="BJ327" s="1082"/>
      <c r="BK327" s="1082"/>
      <c r="BL327" s="1082"/>
      <c r="BM327" s="1082"/>
      <c r="BN327" s="1082"/>
      <c r="BO327" s="1082"/>
      <c r="BP327" s="1177" t="s">
        <v>1834</v>
      </c>
      <c r="BQ327" s="1493"/>
      <c r="BR327" s="734">
        <f t="shared" si="3171"/>
        <v>3.5158599002877589</v>
      </c>
      <c r="BS327" s="734">
        <f t="shared" si="3352"/>
        <v>3.5158599002877589</v>
      </c>
      <c r="BT327" s="742">
        <v>1</v>
      </c>
      <c r="BU327" s="1328" t="s">
        <v>1715</v>
      </c>
      <c r="BV327" s="1757" t="s">
        <v>193</v>
      </c>
      <c r="BW327" s="1248"/>
      <c r="BX327" s="1248"/>
      <c r="BY327" s="1248"/>
      <c r="BZ327" s="1265">
        <v>0.01</v>
      </c>
      <c r="CA327" s="1265"/>
      <c r="CB327" s="1266">
        <v>0.01</v>
      </c>
      <c r="CC327" s="1251"/>
      <c r="CD327" s="1251"/>
      <c r="CE327" s="1251"/>
      <c r="CF327" s="1251"/>
      <c r="CG327" s="1259"/>
      <c r="CH327" s="1259"/>
      <c r="CI327" s="1259"/>
      <c r="CJ327" s="1259"/>
      <c r="CK327" s="1253"/>
      <c r="CL327" s="1254"/>
      <c r="CM327" s="1255"/>
      <c r="CN327" s="1256"/>
      <c r="CO327" s="1256"/>
      <c r="CP327" s="1256"/>
      <c r="CQ327" s="1256"/>
      <c r="CR327" s="1260"/>
      <c r="CS327" s="1260"/>
      <c r="CT327" s="1260"/>
      <c r="CU327" s="1260"/>
      <c r="CV327" s="1260"/>
      <c r="CW327" s="1260"/>
      <c r="CX327" s="1260"/>
      <c r="CY327" s="1260"/>
      <c r="CZ327" s="1261"/>
      <c r="DA327" s="1267">
        <v>5.0000000000000001E-4</v>
      </c>
      <c r="DB327" s="1267">
        <v>9.0000000000000006E-5</v>
      </c>
      <c r="DC327" s="1267"/>
      <c r="DD327" s="1267"/>
      <c r="DE327" s="1267"/>
      <c r="DF327" s="1267"/>
      <c r="DG327" s="1267"/>
      <c r="DH327" s="1267"/>
      <c r="DI327" s="1267"/>
      <c r="DJ327" s="1267"/>
      <c r="DK327" s="1267"/>
      <c r="DL327" s="1267"/>
      <c r="DM327" s="1267"/>
      <c r="DN327" s="1022">
        <v>1</v>
      </c>
      <c r="DO327" s="1193">
        <v>3.7850000000000001</v>
      </c>
      <c r="DP327" s="1194">
        <v>3800</v>
      </c>
      <c r="DQ327" s="1195">
        <f t="shared" si="3305"/>
        <v>1.0039630118890357</v>
      </c>
      <c r="DR327" s="1192">
        <v>55</v>
      </c>
      <c r="DS327" s="1192">
        <f t="shared" si="3172"/>
        <v>1.4531043593130779E-2</v>
      </c>
      <c r="DT327" s="1495">
        <v>109</v>
      </c>
      <c r="DU327" s="1503" t="s">
        <v>2484</v>
      </c>
      <c r="DV327" s="1528">
        <v>44326</v>
      </c>
      <c r="DW327" s="1528" t="str">
        <f t="shared" si="3306"/>
        <v>GH Diamond Nectar</v>
      </c>
      <c r="DX327" s="1427">
        <v>2</v>
      </c>
      <c r="DY327" s="1427">
        <v>3</v>
      </c>
      <c r="DZ327" s="1427">
        <v>4</v>
      </c>
      <c r="EA327" s="1427">
        <v>4</v>
      </c>
      <c r="EB327" s="1427">
        <v>4</v>
      </c>
      <c r="EC327" s="1427">
        <v>3</v>
      </c>
      <c r="ED327" s="1427"/>
      <c r="EE327" s="1427"/>
      <c r="EF327" s="1427"/>
      <c r="EG327" s="1427"/>
      <c r="EH327" s="1427"/>
      <c r="EI327" s="1427"/>
      <c r="EJ327" s="1427"/>
      <c r="EK327" s="1734"/>
      <c r="EL327" s="1342" t="s">
        <v>1409</v>
      </c>
      <c r="EM327" s="739"/>
      <c r="EN327" s="739"/>
      <c r="EO327" s="739"/>
      <c r="EP327" s="739"/>
      <c r="EQ327" s="739"/>
      <c r="ER327" s="739"/>
      <c r="ES327" s="739"/>
      <c r="ET327" s="739"/>
      <c r="EU327" s="739"/>
      <c r="EV327" s="739"/>
      <c r="EW327" s="739"/>
      <c r="EX327" s="739"/>
      <c r="EY327" s="739"/>
      <c r="EZ327" s="1348" t="str">
        <f t="shared" si="3307"/>
        <v>GH Diamond Nectar</v>
      </c>
      <c r="FA327" s="1203">
        <f t="shared" si="3173"/>
        <v>0</v>
      </c>
      <c r="FB327" s="1203">
        <f t="shared" si="3174"/>
        <v>0</v>
      </c>
      <c r="FC327" s="1203">
        <f t="shared" si="3175"/>
        <v>0</v>
      </c>
      <c r="FD327" s="1190">
        <f t="shared" si="3176"/>
        <v>4.3639999999999998E-3</v>
      </c>
      <c r="FE327" s="1190">
        <f t="shared" si="3177"/>
        <v>0</v>
      </c>
      <c r="FF327" s="927">
        <f t="shared" si="3178"/>
        <v>8.3009999999999994E-3</v>
      </c>
      <c r="FG327" s="1191">
        <f t="shared" si="3179"/>
        <v>0</v>
      </c>
      <c r="FH327" s="1191">
        <f t="shared" si="3180"/>
        <v>0</v>
      </c>
      <c r="FI327" s="1191">
        <f t="shared" si="3181"/>
        <v>0</v>
      </c>
      <c r="FJ327" s="1191">
        <f t="shared" si="3182"/>
        <v>0</v>
      </c>
      <c r="FK327" s="1191">
        <f t="shared" si="3183"/>
        <v>0</v>
      </c>
      <c r="FL327" s="1191">
        <f t="shared" si="3184"/>
        <v>0</v>
      </c>
      <c r="FM327" s="1191">
        <f t="shared" si="3185"/>
        <v>0</v>
      </c>
      <c r="FN327" s="1191">
        <f t="shared" si="3186"/>
        <v>0</v>
      </c>
      <c r="FO327" s="1203">
        <f t="shared" si="3187"/>
        <v>0</v>
      </c>
      <c r="FP327" s="1190">
        <f t="shared" si="3188"/>
        <v>4.3639999999999998E-3</v>
      </c>
      <c r="FQ327" s="927">
        <f t="shared" si="3189"/>
        <v>8.3009999999999994E-3</v>
      </c>
      <c r="FR327" s="1191">
        <f t="shared" si="3190"/>
        <v>0</v>
      </c>
      <c r="FS327" s="1191">
        <f t="shared" si="3191"/>
        <v>0</v>
      </c>
      <c r="FT327" s="1191">
        <f t="shared" si="3192"/>
        <v>0</v>
      </c>
      <c r="FU327" s="1191">
        <f t="shared" si="3193"/>
        <v>0</v>
      </c>
      <c r="FV327" s="1076">
        <f t="shared" si="3194"/>
        <v>0</v>
      </c>
      <c r="FW327" s="1076">
        <f t="shared" si="3195"/>
        <v>0</v>
      </c>
      <c r="FX327" s="1076">
        <f t="shared" si="3196"/>
        <v>0</v>
      </c>
      <c r="FY327" s="1076">
        <f t="shared" si="3197"/>
        <v>0</v>
      </c>
      <c r="FZ327" s="1076">
        <f t="shared" si="3198"/>
        <v>0</v>
      </c>
      <c r="GA327" s="1076">
        <f t="shared" si="3199"/>
        <v>0</v>
      </c>
      <c r="GB327" s="1076">
        <f t="shared" si="3200"/>
        <v>0</v>
      </c>
      <c r="GC327" s="1076">
        <f t="shared" si="3201"/>
        <v>0</v>
      </c>
      <c r="GD327" s="330">
        <f t="shared" si="3202"/>
        <v>0</v>
      </c>
      <c r="GE327" s="330">
        <f t="shared" si="3203"/>
        <v>5.0000000000000001E-4</v>
      </c>
      <c r="GF327" s="330">
        <f t="shared" si="3204"/>
        <v>9.0000000000000006E-5</v>
      </c>
      <c r="GG327" s="330">
        <f t="shared" si="3205"/>
        <v>0</v>
      </c>
      <c r="GH327" s="330">
        <f t="shared" si="3206"/>
        <v>0</v>
      </c>
      <c r="GI327" s="330">
        <f t="shared" si="3207"/>
        <v>0</v>
      </c>
      <c r="GJ327" s="330">
        <f t="shared" si="3208"/>
        <v>0</v>
      </c>
      <c r="GK327" s="330">
        <f t="shared" si="3209"/>
        <v>0</v>
      </c>
      <c r="GL327" s="330">
        <f t="shared" si="3210"/>
        <v>0</v>
      </c>
      <c r="GM327" s="330">
        <f t="shared" si="3211"/>
        <v>0</v>
      </c>
      <c r="GN327" s="330">
        <f t="shared" si="3212"/>
        <v>0</v>
      </c>
      <c r="GO327" s="330">
        <f t="shared" si="3213"/>
        <v>0</v>
      </c>
      <c r="GP327" s="330">
        <f t="shared" si="3214"/>
        <v>0</v>
      </c>
      <c r="GQ327" s="330">
        <f t="shared" si="3215"/>
        <v>0</v>
      </c>
      <c r="GR327" s="739"/>
      <c r="GS327" s="739"/>
      <c r="GT327" s="739"/>
      <c r="GU327" s="739"/>
      <c r="GV327" s="739"/>
      <c r="GW327" s="739"/>
      <c r="GX327" s="739"/>
      <c r="GY327" s="739"/>
      <c r="GZ327" s="1362" t="str">
        <f t="shared" si="3216"/>
        <v>GH Diamond Nectar</v>
      </c>
      <c r="HA327" s="1215">
        <f t="shared" si="3308"/>
        <v>0</v>
      </c>
      <c r="HB327" s="1215">
        <f t="shared" si="3217"/>
        <v>0</v>
      </c>
      <c r="HC327" s="1215">
        <f t="shared" si="3218"/>
        <v>0</v>
      </c>
      <c r="HD327" s="543">
        <f t="shared" si="3219"/>
        <v>1.1575415016865922E-3</v>
      </c>
      <c r="HE327" s="543">
        <f t="shared" si="3220"/>
        <v>0</v>
      </c>
      <c r="HF327" s="328">
        <f t="shared" si="3221"/>
        <v>2.2018221827452798E-3</v>
      </c>
      <c r="HG327" s="546">
        <f t="shared" si="3222"/>
        <v>0</v>
      </c>
      <c r="HH327" s="546">
        <f t="shared" si="3223"/>
        <v>0</v>
      </c>
      <c r="HI327" s="546">
        <f t="shared" si="3224"/>
        <v>0</v>
      </c>
      <c r="HJ327" s="546">
        <f t="shared" si="3225"/>
        <v>0</v>
      </c>
      <c r="HK327" s="546">
        <f t="shared" si="3226"/>
        <v>0</v>
      </c>
      <c r="HL327" s="546">
        <f t="shared" si="3227"/>
        <v>0</v>
      </c>
      <c r="HM327" s="546">
        <f t="shared" si="3228"/>
        <v>0</v>
      </c>
      <c r="HN327" s="546">
        <f t="shared" si="3229"/>
        <v>0</v>
      </c>
      <c r="HO327" s="1215">
        <f t="shared" si="3230"/>
        <v>0</v>
      </c>
      <c r="HP327" s="543">
        <f t="shared" si="3231"/>
        <v>0</v>
      </c>
      <c r="HQ327" s="328">
        <f t="shared" si="3232"/>
        <v>0</v>
      </c>
      <c r="HR327" s="546">
        <f t="shared" si="3233"/>
        <v>0</v>
      </c>
      <c r="HS327" s="546">
        <f t="shared" si="3234"/>
        <v>0</v>
      </c>
      <c r="HT327" s="546">
        <f t="shared" si="3235"/>
        <v>0</v>
      </c>
      <c r="HU327" s="546">
        <f t="shared" si="3236"/>
        <v>0</v>
      </c>
      <c r="HV327" s="930">
        <f t="shared" si="3237"/>
        <v>0</v>
      </c>
      <c r="HW327" s="930">
        <f t="shared" si="3238"/>
        <v>0</v>
      </c>
      <c r="HX327" s="930">
        <f t="shared" si="3239"/>
        <v>0</v>
      </c>
      <c r="HY327" s="930">
        <f t="shared" si="3240"/>
        <v>0</v>
      </c>
      <c r="HZ327" s="930">
        <f t="shared" si="3241"/>
        <v>0</v>
      </c>
      <c r="IA327" s="930">
        <f t="shared" si="3242"/>
        <v>0</v>
      </c>
      <c r="IB327" s="930">
        <f t="shared" si="3243"/>
        <v>0</v>
      </c>
      <c r="IC327" s="930">
        <f t="shared" si="3244"/>
        <v>0</v>
      </c>
      <c r="ID327" s="322">
        <f t="shared" si="3245"/>
        <v>0</v>
      </c>
      <c r="IE327" s="322">
        <f t="shared" si="3246"/>
        <v>1.3262391174227684E-4</v>
      </c>
      <c r="IF327" s="322">
        <f t="shared" si="3247"/>
        <v>2.3872304113609832E-5</v>
      </c>
      <c r="IG327" s="322">
        <f t="shared" si="3248"/>
        <v>0</v>
      </c>
      <c r="IH327" s="322">
        <f t="shared" si="3249"/>
        <v>0</v>
      </c>
      <c r="II327" s="322">
        <f t="shared" si="3250"/>
        <v>0</v>
      </c>
      <c r="IJ327" s="322">
        <f t="shared" si="3251"/>
        <v>0</v>
      </c>
      <c r="IK327" s="322">
        <f t="shared" si="3252"/>
        <v>0</v>
      </c>
      <c r="IL327" s="322">
        <f t="shared" si="3253"/>
        <v>0</v>
      </c>
      <c r="IM327" s="322">
        <f t="shared" si="3254"/>
        <v>0</v>
      </c>
      <c r="IN327" s="322">
        <f t="shared" si="3255"/>
        <v>0</v>
      </c>
      <c r="IO327" s="322">
        <f t="shared" si="3256"/>
        <v>0</v>
      </c>
      <c r="IP327" s="322">
        <f t="shared" si="3257"/>
        <v>0</v>
      </c>
      <c r="IQ327" s="322">
        <f t="shared" si="3258"/>
        <v>0</v>
      </c>
      <c r="IR327" s="739"/>
      <c r="IS327" s="739"/>
      <c r="IT327" s="739"/>
      <c r="IU327" s="739"/>
      <c r="IV327" s="739"/>
      <c r="IW327" s="739"/>
      <c r="IX327" s="739"/>
      <c r="IY327" s="739"/>
      <c r="IZ327" s="1362" t="str">
        <f t="shared" si="3259"/>
        <v>GH Diamond Nectar</v>
      </c>
      <c r="JA327" s="1217">
        <f t="shared" si="3260"/>
        <v>0</v>
      </c>
      <c r="JB327" s="1217">
        <f t="shared" si="3261"/>
        <v>0</v>
      </c>
      <c r="JC327" s="1217">
        <f t="shared" si="3262"/>
        <v>0</v>
      </c>
      <c r="JD327" s="545">
        <f t="shared" si="3263"/>
        <v>38</v>
      </c>
      <c r="JE327" s="545">
        <f t="shared" si="3264"/>
        <v>0</v>
      </c>
      <c r="JF327" s="329">
        <f t="shared" si="3265"/>
        <v>38</v>
      </c>
      <c r="JG327" s="550">
        <f t="shared" si="3266"/>
        <v>0</v>
      </c>
      <c r="JH327" s="550">
        <f t="shared" si="3267"/>
        <v>0</v>
      </c>
      <c r="JI327" s="550">
        <f t="shared" si="3268"/>
        <v>0</v>
      </c>
      <c r="JJ327" s="550">
        <f t="shared" si="3269"/>
        <v>0</v>
      </c>
      <c r="JK327" s="550">
        <f t="shared" si="3270"/>
        <v>0</v>
      </c>
      <c r="JL327" s="550">
        <f t="shared" si="3271"/>
        <v>0</v>
      </c>
      <c r="JM327" s="550">
        <f t="shared" si="3272"/>
        <v>0</v>
      </c>
      <c r="JN327" s="550">
        <f t="shared" si="3273"/>
        <v>0</v>
      </c>
      <c r="JO327" s="1217">
        <f t="shared" si="3274"/>
        <v>0</v>
      </c>
      <c r="JP327" s="545">
        <f t="shared" si="3275"/>
        <v>0</v>
      </c>
      <c r="JQ327" s="329">
        <f t="shared" si="3276"/>
        <v>0</v>
      </c>
      <c r="JR327" s="550">
        <f t="shared" si="3277"/>
        <v>0</v>
      </c>
      <c r="JS327" s="550">
        <f t="shared" si="3278"/>
        <v>0</v>
      </c>
      <c r="JT327" s="550">
        <f t="shared" si="3279"/>
        <v>0</v>
      </c>
      <c r="JU327" s="550">
        <f t="shared" si="3280"/>
        <v>0</v>
      </c>
      <c r="JV327" s="932">
        <f t="shared" si="3281"/>
        <v>0</v>
      </c>
      <c r="JW327" s="932">
        <f t="shared" si="3282"/>
        <v>0</v>
      </c>
      <c r="JX327" s="932">
        <f t="shared" si="3283"/>
        <v>0</v>
      </c>
      <c r="JY327" s="932">
        <f t="shared" si="3284"/>
        <v>0</v>
      </c>
      <c r="JZ327" s="932">
        <f t="shared" si="3285"/>
        <v>0</v>
      </c>
      <c r="KA327" s="932">
        <f t="shared" si="3286"/>
        <v>0</v>
      </c>
      <c r="KB327" s="932">
        <f t="shared" si="3287"/>
        <v>0</v>
      </c>
      <c r="KC327" s="932">
        <f t="shared" si="3288"/>
        <v>0</v>
      </c>
      <c r="KD327" s="327">
        <f t="shared" si="3289"/>
        <v>0</v>
      </c>
      <c r="KE327" s="327">
        <f t="shared" si="3290"/>
        <v>1.9000000000000001</v>
      </c>
      <c r="KF327" s="327">
        <f t="shared" si="3291"/>
        <v>0.34200000000000003</v>
      </c>
      <c r="KG327" s="327">
        <f t="shared" si="3292"/>
        <v>0</v>
      </c>
      <c r="KH327" s="327">
        <f t="shared" si="3293"/>
        <v>0</v>
      </c>
      <c r="KI327" s="327">
        <f t="shared" si="3294"/>
        <v>0</v>
      </c>
      <c r="KJ327" s="327">
        <f t="shared" si="3295"/>
        <v>0</v>
      </c>
      <c r="KK327" s="327">
        <f t="shared" si="3296"/>
        <v>0</v>
      </c>
      <c r="KL327" s="327">
        <f t="shared" si="3297"/>
        <v>0</v>
      </c>
      <c r="KM327" s="327">
        <f t="shared" si="3298"/>
        <v>0</v>
      </c>
      <c r="KN327" s="327">
        <f t="shared" si="3299"/>
        <v>0</v>
      </c>
      <c r="KO327" s="327">
        <f t="shared" si="3300"/>
        <v>0</v>
      </c>
      <c r="KP327" s="327">
        <f t="shared" si="3301"/>
        <v>0</v>
      </c>
      <c r="KQ327" s="327">
        <f t="shared" si="3302"/>
        <v>0</v>
      </c>
      <c r="KR327" s="739"/>
      <c r="KS327" s="739"/>
      <c r="KT327" s="739"/>
      <c r="KU327" s="739"/>
      <c r="KV327" s="739"/>
      <c r="KW327" s="739"/>
      <c r="KX327" s="739"/>
      <c r="KY327" s="739"/>
      <c r="KZ327" s="1362" t="str">
        <f t="shared" si="3303"/>
        <v>GH Diamond Nectar</v>
      </c>
      <c r="LA327" s="1217">
        <f t="shared" si="3309"/>
        <v>0</v>
      </c>
      <c r="LB327" s="1217">
        <f t="shared" si="3310"/>
        <v>0</v>
      </c>
      <c r="LC327" s="1217">
        <f t="shared" si="3311"/>
        <v>0</v>
      </c>
      <c r="LD327" s="545">
        <f t="shared" si="3312"/>
        <v>10.039630118890356</v>
      </c>
      <c r="LE327" s="545">
        <f t="shared" si="3313"/>
        <v>0</v>
      </c>
      <c r="LF327" s="329">
        <f t="shared" si="3314"/>
        <v>10.039630118890356</v>
      </c>
      <c r="LG327" s="550">
        <f t="shared" si="3315"/>
        <v>0</v>
      </c>
      <c r="LH327" s="550">
        <f t="shared" si="3316"/>
        <v>0</v>
      </c>
      <c r="LI327" s="550">
        <f t="shared" si="3317"/>
        <v>0</v>
      </c>
      <c r="LJ327" s="550">
        <f t="shared" si="3318"/>
        <v>0</v>
      </c>
      <c r="LK327" s="550">
        <f t="shared" si="3319"/>
        <v>0</v>
      </c>
      <c r="LL327" s="550">
        <f t="shared" si="3320"/>
        <v>0</v>
      </c>
      <c r="LM327" s="550">
        <f t="shared" si="3321"/>
        <v>0</v>
      </c>
      <c r="LN327" s="550">
        <f t="shared" si="3322"/>
        <v>0</v>
      </c>
      <c r="LO327" s="1217">
        <f t="shared" si="3323"/>
        <v>0</v>
      </c>
      <c r="LP327" s="545">
        <f t="shared" si="3324"/>
        <v>0</v>
      </c>
      <c r="LQ327" s="329">
        <f t="shared" si="3325"/>
        <v>0</v>
      </c>
      <c r="LR327" s="550">
        <f t="shared" si="3326"/>
        <v>0</v>
      </c>
      <c r="LS327" s="550">
        <f t="shared" si="3327"/>
        <v>0</v>
      </c>
      <c r="LT327" s="550">
        <f t="shared" si="3328"/>
        <v>0</v>
      </c>
      <c r="LU327" s="550">
        <f t="shared" si="3329"/>
        <v>0</v>
      </c>
      <c r="LV327" s="932">
        <f t="shared" si="3330"/>
        <v>0</v>
      </c>
      <c r="LW327" s="932">
        <f t="shared" si="3331"/>
        <v>0</v>
      </c>
      <c r="LX327" s="932">
        <f t="shared" si="3332"/>
        <v>0</v>
      </c>
      <c r="LY327" s="932">
        <f t="shared" si="3333"/>
        <v>0</v>
      </c>
      <c r="LZ327" s="932">
        <f t="shared" si="3334"/>
        <v>0</v>
      </c>
      <c r="MA327" s="932">
        <f t="shared" si="3335"/>
        <v>0</v>
      </c>
      <c r="MB327" s="932">
        <f t="shared" si="3336"/>
        <v>0</v>
      </c>
      <c r="MC327" s="932">
        <f t="shared" si="3337"/>
        <v>0</v>
      </c>
      <c r="MD327" s="327">
        <f t="shared" si="3338"/>
        <v>0</v>
      </c>
      <c r="ME327" s="327">
        <f t="shared" si="3339"/>
        <v>0.50198150594451785</v>
      </c>
      <c r="MF327" s="327">
        <f t="shared" si="3340"/>
        <v>9.0356671070013217E-2</v>
      </c>
      <c r="MG327" s="327">
        <f t="shared" si="3341"/>
        <v>0</v>
      </c>
      <c r="MH327" s="327">
        <f t="shared" si="3342"/>
        <v>0</v>
      </c>
      <c r="MI327" s="327">
        <f t="shared" si="3343"/>
        <v>0</v>
      </c>
      <c r="MJ327" s="327">
        <f t="shared" si="3344"/>
        <v>0</v>
      </c>
      <c r="MK327" s="327">
        <f t="shared" si="3345"/>
        <v>0</v>
      </c>
      <c r="ML327" s="327">
        <f t="shared" si="3346"/>
        <v>0</v>
      </c>
      <c r="MM327" s="327">
        <f t="shared" si="3347"/>
        <v>0</v>
      </c>
      <c r="MN327" s="327">
        <f t="shared" si="3348"/>
        <v>0</v>
      </c>
      <c r="MO327" s="327">
        <f t="shared" si="3349"/>
        <v>0</v>
      </c>
      <c r="MP327" s="327">
        <f t="shared" si="3350"/>
        <v>0</v>
      </c>
      <c r="MQ327" s="327">
        <f t="shared" si="3351"/>
        <v>0</v>
      </c>
    </row>
    <row r="328" spans="2:355" s="152" customFormat="1" ht="15" customHeight="1" outlineLevel="1" thickBot="1" x14ac:dyDescent="0.3">
      <c r="B328" s="1425"/>
      <c r="E328" s="948" t="s">
        <v>1886</v>
      </c>
      <c r="G328" s="1271">
        <v>0.01</v>
      </c>
      <c r="H328" s="1272">
        <v>0.22600000000000001</v>
      </c>
      <c r="I328" s="1273">
        <f t="shared" si="3353"/>
        <v>0.59709379128137208</v>
      </c>
      <c r="J328" s="1827">
        <f t="shared" si="3354"/>
        <v>5.9709379128137206E-4</v>
      </c>
      <c r="K328" s="1828"/>
      <c r="L328" s="1275"/>
      <c r="M328" s="1276" t="s">
        <v>1893</v>
      </c>
      <c r="N328" s="1275">
        <v>4.4269999999999996</v>
      </c>
      <c r="O328" s="1549"/>
      <c r="P328" s="1275"/>
      <c r="R328" s="1418"/>
      <c r="S328" s="1548"/>
      <c r="T328" s="1048"/>
      <c r="U328" s="1417"/>
      <c r="V328" s="1418"/>
      <c r="W328" s="1548"/>
      <c r="X328" s="1048"/>
      <c r="Y328" s="1417"/>
      <c r="Z328" s="1418"/>
      <c r="AA328" s="1548"/>
      <c r="AB328" s="1048"/>
      <c r="AC328" s="1417"/>
      <c r="AD328" s="1418"/>
      <c r="AE328" s="1548"/>
      <c r="AF328" s="1048"/>
      <c r="AG328" s="1417"/>
      <c r="AH328" s="1418"/>
      <c r="AI328" s="1548"/>
      <c r="AJ328" s="1048"/>
      <c r="AK328" s="1417"/>
      <c r="AL328" s="1418"/>
      <c r="AM328" s="1548"/>
      <c r="AN328" s="1048"/>
      <c r="AO328" s="1417"/>
      <c r="AP328" s="1418"/>
      <c r="AQ328" s="1548"/>
      <c r="AR328" s="1048"/>
      <c r="AS328" s="1417"/>
      <c r="AT328" s="1418"/>
      <c r="AU328" s="1548"/>
      <c r="AV328" s="1048"/>
      <c r="AW328" s="1417"/>
      <c r="AX328" s="1418"/>
      <c r="AY328" s="1548"/>
      <c r="AZ328" s="1048"/>
      <c r="BA328" s="1417"/>
      <c r="BB328" s="1048"/>
      <c r="BC328" s="1082"/>
      <c r="BD328" s="1082"/>
      <c r="BE328" s="1082"/>
      <c r="BF328" s="1082"/>
      <c r="BG328" s="1082"/>
      <c r="BH328" s="1082"/>
      <c r="BI328" s="1082"/>
      <c r="BJ328" s="1082"/>
      <c r="BK328" s="1082"/>
      <c r="BL328" s="1082"/>
      <c r="BM328" s="1082"/>
      <c r="BN328" s="1082"/>
      <c r="BO328" s="1082"/>
      <c r="BP328" s="1177" t="s">
        <v>1835</v>
      </c>
      <c r="BQ328" s="1493"/>
      <c r="BR328" s="734">
        <f t="shared" si="3171"/>
        <v>0</v>
      </c>
      <c r="BS328" s="734">
        <f t="shared" si="3352"/>
        <v>0</v>
      </c>
      <c r="BT328" s="742">
        <v>0</v>
      </c>
      <c r="BU328" s="1527"/>
      <c r="BV328" s="1026"/>
      <c r="BW328" s="1248"/>
      <c r="BX328" s="1248"/>
      <c r="BY328" s="1248"/>
      <c r="BZ328" s="1249"/>
      <c r="CA328" s="1249"/>
      <c r="CB328" s="1250"/>
      <c r="CC328" s="1251"/>
      <c r="CD328" s="1251"/>
      <c r="CE328" s="1251"/>
      <c r="CF328" s="1251"/>
      <c r="CG328" s="1252"/>
      <c r="CH328" s="1252"/>
      <c r="CI328" s="1252"/>
      <c r="CJ328" s="1252"/>
      <c r="CK328" s="1253"/>
      <c r="CL328" s="1254"/>
      <c r="CM328" s="1255"/>
      <c r="CN328" s="1256"/>
      <c r="CO328" s="1256"/>
      <c r="CP328" s="1256"/>
      <c r="CQ328" s="1256"/>
      <c r="CR328" s="1257"/>
      <c r="CS328" s="1257"/>
      <c r="CT328" s="1257"/>
      <c r="CU328" s="1257"/>
      <c r="CV328" s="1257"/>
      <c r="CW328" s="1257"/>
      <c r="CX328" s="1257"/>
      <c r="CY328" s="1257"/>
      <c r="CZ328" s="1258"/>
      <c r="DA328" s="1258"/>
      <c r="DB328" s="1258"/>
      <c r="DC328" s="1258"/>
      <c r="DD328" s="1258"/>
      <c r="DE328" s="1258"/>
      <c r="DF328" s="1258"/>
      <c r="DG328" s="1258"/>
      <c r="DH328" s="1258"/>
      <c r="DI328" s="1258"/>
      <c r="DJ328" s="1258"/>
      <c r="DK328" s="1258"/>
      <c r="DL328" s="1258"/>
      <c r="DM328" s="1258"/>
      <c r="DN328" s="1022">
        <v>1</v>
      </c>
      <c r="DO328" s="1193">
        <v>0.94599999999999995</v>
      </c>
      <c r="DP328" s="1194">
        <v>1000</v>
      </c>
      <c r="DQ328" s="1195">
        <f t="shared" si="3305"/>
        <v>1.0570824524312896</v>
      </c>
      <c r="DR328" s="1192">
        <v>0.01</v>
      </c>
      <c r="DS328" s="1192">
        <f t="shared" si="3172"/>
        <v>1.0570824524312896E-5</v>
      </c>
      <c r="DT328" s="1496">
        <v>110</v>
      </c>
      <c r="DU328" s="1503" t="s">
        <v>2470</v>
      </c>
      <c r="DV328" s="1528">
        <v>44326</v>
      </c>
      <c r="DW328" s="1528">
        <f t="shared" si="3306"/>
        <v>0</v>
      </c>
      <c r="DX328" s="1427"/>
      <c r="DY328" s="1427"/>
      <c r="DZ328" s="1427"/>
      <c r="EA328" s="1427"/>
      <c r="EB328" s="1427"/>
      <c r="EC328" s="1427"/>
      <c r="ED328" s="1427"/>
      <c r="EE328" s="1427"/>
      <c r="EF328" s="1427"/>
      <c r="EG328" s="1427"/>
      <c r="EH328" s="1427"/>
      <c r="EI328" s="1427"/>
      <c r="EJ328" s="1427"/>
      <c r="EK328" s="1734"/>
      <c r="EL328" s="1342"/>
      <c r="EM328" s="739"/>
      <c r="EN328" s="739"/>
      <c r="EO328" s="739"/>
      <c r="EP328" s="739"/>
      <c r="EQ328" s="739"/>
      <c r="ER328" s="739"/>
      <c r="ES328" s="739"/>
      <c r="ET328" s="739"/>
      <c r="EU328" s="739"/>
      <c r="EV328" s="739"/>
      <c r="EW328" s="739"/>
      <c r="EX328" s="739"/>
      <c r="EY328" s="739"/>
      <c r="EZ328" s="1348">
        <f t="shared" si="3307"/>
        <v>0</v>
      </c>
      <c r="FA328" s="1203">
        <f t="shared" si="3173"/>
        <v>0</v>
      </c>
      <c r="FB328" s="1203">
        <f t="shared" si="3174"/>
        <v>0</v>
      </c>
      <c r="FC328" s="1203">
        <f t="shared" si="3175"/>
        <v>0</v>
      </c>
      <c r="FD328" s="1190">
        <f t="shared" si="3176"/>
        <v>0</v>
      </c>
      <c r="FE328" s="1190">
        <f t="shared" si="3177"/>
        <v>0</v>
      </c>
      <c r="FF328" s="927">
        <f t="shared" si="3178"/>
        <v>0</v>
      </c>
      <c r="FG328" s="1191">
        <f t="shared" si="3179"/>
        <v>0</v>
      </c>
      <c r="FH328" s="1191">
        <f t="shared" si="3180"/>
        <v>0</v>
      </c>
      <c r="FI328" s="1191">
        <f t="shared" si="3181"/>
        <v>0</v>
      </c>
      <c r="FJ328" s="1191">
        <f t="shared" si="3182"/>
        <v>0</v>
      </c>
      <c r="FK328" s="1191">
        <f t="shared" si="3183"/>
        <v>0</v>
      </c>
      <c r="FL328" s="1191">
        <f t="shared" si="3184"/>
        <v>0</v>
      </c>
      <c r="FM328" s="1191">
        <f t="shared" si="3185"/>
        <v>0</v>
      </c>
      <c r="FN328" s="1191">
        <f t="shared" si="3186"/>
        <v>0</v>
      </c>
      <c r="FO328" s="1203">
        <f t="shared" si="3187"/>
        <v>0</v>
      </c>
      <c r="FP328" s="1190">
        <f t="shared" si="3188"/>
        <v>0</v>
      </c>
      <c r="FQ328" s="927">
        <f t="shared" si="3189"/>
        <v>0</v>
      </c>
      <c r="FR328" s="1191">
        <f t="shared" si="3190"/>
        <v>0</v>
      </c>
      <c r="FS328" s="1191">
        <f t="shared" si="3191"/>
        <v>0</v>
      </c>
      <c r="FT328" s="1191">
        <f t="shared" si="3192"/>
        <v>0</v>
      </c>
      <c r="FU328" s="1191">
        <f t="shared" si="3193"/>
        <v>0</v>
      </c>
      <c r="FV328" s="1076">
        <f t="shared" si="3194"/>
        <v>0</v>
      </c>
      <c r="FW328" s="1076">
        <f t="shared" si="3195"/>
        <v>0</v>
      </c>
      <c r="FX328" s="1076">
        <f t="shared" si="3196"/>
        <v>0</v>
      </c>
      <c r="FY328" s="1076">
        <f t="shared" si="3197"/>
        <v>0</v>
      </c>
      <c r="FZ328" s="1076">
        <f t="shared" si="3198"/>
        <v>0</v>
      </c>
      <c r="GA328" s="1076">
        <f t="shared" si="3199"/>
        <v>0</v>
      </c>
      <c r="GB328" s="1076">
        <f t="shared" si="3200"/>
        <v>0</v>
      </c>
      <c r="GC328" s="1076">
        <f t="shared" si="3201"/>
        <v>0</v>
      </c>
      <c r="GD328" s="330">
        <f t="shared" si="3202"/>
        <v>0</v>
      </c>
      <c r="GE328" s="330">
        <f t="shared" si="3203"/>
        <v>0</v>
      </c>
      <c r="GF328" s="330">
        <f t="shared" si="3204"/>
        <v>0</v>
      </c>
      <c r="GG328" s="330">
        <f t="shared" si="3205"/>
        <v>0</v>
      </c>
      <c r="GH328" s="330">
        <f t="shared" si="3206"/>
        <v>0</v>
      </c>
      <c r="GI328" s="330">
        <f t="shared" si="3207"/>
        <v>0</v>
      </c>
      <c r="GJ328" s="330">
        <f t="shared" si="3208"/>
        <v>0</v>
      </c>
      <c r="GK328" s="330">
        <f t="shared" si="3209"/>
        <v>0</v>
      </c>
      <c r="GL328" s="330">
        <f t="shared" si="3210"/>
        <v>0</v>
      </c>
      <c r="GM328" s="330">
        <f t="shared" si="3211"/>
        <v>0</v>
      </c>
      <c r="GN328" s="330">
        <f t="shared" si="3212"/>
        <v>0</v>
      </c>
      <c r="GO328" s="330">
        <f t="shared" si="3213"/>
        <v>0</v>
      </c>
      <c r="GP328" s="330">
        <f t="shared" si="3214"/>
        <v>0</v>
      </c>
      <c r="GQ328" s="330">
        <f t="shared" si="3215"/>
        <v>0</v>
      </c>
      <c r="GR328" s="739"/>
      <c r="GS328" s="739"/>
      <c r="GT328" s="739"/>
      <c r="GU328" s="739"/>
      <c r="GV328" s="739"/>
      <c r="GW328" s="739"/>
      <c r="GX328" s="739"/>
      <c r="GY328" s="739"/>
      <c r="GZ328" s="1362">
        <f t="shared" si="3216"/>
        <v>0</v>
      </c>
      <c r="HA328" s="1215">
        <f t="shared" si="3308"/>
        <v>0</v>
      </c>
      <c r="HB328" s="1215">
        <f t="shared" si="3217"/>
        <v>0</v>
      </c>
      <c r="HC328" s="1215">
        <f t="shared" si="3218"/>
        <v>0</v>
      </c>
      <c r="HD328" s="543">
        <f t="shared" si="3219"/>
        <v>0</v>
      </c>
      <c r="HE328" s="543">
        <f t="shared" si="3220"/>
        <v>0</v>
      </c>
      <c r="HF328" s="328">
        <f t="shared" si="3221"/>
        <v>0</v>
      </c>
      <c r="HG328" s="546">
        <f t="shared" si="3222"/>
        <v>0</v>
      </c>
      <c r="HH328" s="546">
        <f t="shared" si="3223"/>
        <v>0</v>
      </c>
      <c r="HI328" s="546">
        <f t="shared" si="3224"/>
        <v>0</v>
      </c>
      <c r="HJ328" s="546">
        <f t="shared" si="3225"/>
        <v>0</v>
      </c>
      <c r="HK328" s="546">
        <f t="shared" si="3226"/>
        <v>0</v>
      </c>
      <c r="HL328" s="546">
        <f t="shared" si="3227"/>
        <v>0</v>
      </c>
      <c r="HM328" s="546">
        <f t="shared" si="3228"/>
        <v>0</v>
      </c>
      <c r="HN328" s="546">
        <f t="shared" si="3229"/>
        <v>0</v>
      </c>
      <c r="HO328" s="1215">
        <f t="shared" si="3230"/>
        <v>0</v>
      </c>
      <c r="HP328" s="543">
        <f t="shared" si="3231"/>
        <v>0</v>
      </c>
      <c r="HQ328" s="328">
        <f t="shared" si="3232"/>
        <v>0</v>
      </c>
      <c r="HR328" s="546">
        <f t="shared" si="3233"/>
        <v>0</v>
      </c>
      <c r="HS328" s="546">
        <f t="shared" si="3234"/>
        <v>0</v>
      </c>
      <c r="HT328" s="546">
        <f t="shared" si="3235"/>
        <v>0</v>
      </c>
      <c r="HU328" s="546">
        <f t="shared" si="3236"/>
        <v>0</v>
      </c>
      <c r="HV328" s="930">
        <f t="shared" si="3237"/>
        <v>0</v>
      </c>
      <c r="HW328" s="930">
        <f t="shared" si="3238"/>
        <v>0</v>
      </c>
      <c r="HX328" s="930">
        <f t="shared" si="3239"/>
        <v>0</v>
      </c>
      <c r="HY328" s="930">
        <f t="shared" si="3240"/>
        <v>0</v>
      </c>
      <c r="HZ328" s="930">
        <f t="shared" si="3241"/>
        <v>0</v>
      </c>
      <c r="IA328" s="930">
        <f t="shared" si="3242"/>
        <v>0</v>
      </c>
      <c r="IB328" s="930">
        <f t="shared" si="3243"/>
        <v>0</v>
      </c>
      <c r="IC328" s="930">
        <f t="shared" si="3244"/>
        <v>0</v>
      </c>
      <c r="ID328" s="322">
        <f t="shared" si="3245"/>
        <v>0</v>
      </c>
      <c r="IE328" s="322">
        <f t="shared" si="3246"/>
        <v>0</v>
      </c>
      <c r="IF328" s="322">
        <f t="shared" si="3247"/>
        <v>0</v>
      </c>
      <c r="IG328" s="322">
        <f t="shared" si="3248"/>
        <v>0</v>
      </c>
      <c r="IH328" s="322">
        <f t="shared" si="3249"/>
        <v>0</v>
      </c>
      <c r="II328" s="322">
        <f t="shared" si="3250"/>
        <v>0</v>
      </c>
      <c r="IJ328" s="322">
        <f t="shared" si="3251"/>
        <v>0</v>
      </c>
      <c r="IK328" s="322">
        <f t="shared" si="3252"/>
        <v>0</v>
      </c>
      <c r="IL328" s="322">
        <f t="shared" si="3253"/>
        <v>0</v>
      </c>
      <c r="IM328" s="322">
        <f t="shared" si="3254"/>
        <v>0</v>
      </c>
      <c r="IN328" s="322">
        <f t="shared" si="3255"/>
        <v>0</v>
      </c>
      <c r="IO328" s="322">
        <f t="shared" si="3256"/>
        <v>0</v>
      </c>
      <c r="IP328" s="322">
        <f t="shared" si="3257"/>
        <v>0</v>
      </c>
      <c r="IQ328" s="322">
        <f t="shared" si="3258"/>
        <v>0</v>
      </c>
      <c r="IR328" s="739"/>
      <c r="IS328" s="739"/>
      <c r="IT328" s="739"/>
      <c r="IU328" s="739"/>
      <c r="IV328" s="739"/>
      <c r="IW328" s="739"/>
      <c r="IX328" s="739"/>
      <c r="IY328" s="739"/>
      <c r="IZ328" s="1362">
        <f t="shared" si="3259"/>
        <v>0</v>
      </c>
      <c r="JA328" s="1217">
        <f t="shared" si="3260"/>
        <v>0</v>
      </c>
      <c r="JB328" s="1217">
        <f t="shared" si="3261"/>
        <v>0</v>
      </c>
      <c r="JC328" s="1217">
        <f t="shared" si="3262"/>
        <v>0</v>
      </c>
      <c r="JD328" s="545">
        <f t="shared" si="3263"/>
        <v>0</v>
      </c>
      <c r="JE328" s="545">
        <f t="shared" si="3264"/>
        <v>0</v>
      </c>
      <c r="JF328" s="329">
        <f t="shared" si="3265"/>
        <v>0</v>
      </c>
      <c r="JG328" s="550">
        <f t="shared" si="3266"/>
        <v>0</v>
      </c>
      <c r="JH328" s="550">
        <f t="shared" si="3267"/>
        <v>0</v>
      </c>
      <c r="JI328" s="550">
        <f t="shared" si="3268"/>
        <v>0</v>
      </c>
      <c r="JJ328" s="550">
        <f t="shared" si="3269"/>
        <v>0</v>
      </c>
      <c r="JK328" s="550">
        <f t="shared" si="3270"/>
        <v>0</v>
      </c>
      <c r="JL328" s="550">
        <f t="shared" si="3271"/>
        <v>0</v>
      </c>
      <c r="JM328" s="550">
        <f t="shared" si="3272"/>
        <v>0</v>
      </c>
      <c r="JN328" s="550">
        <f t="shared" si="3273"/>
        <v>0</v>
      </c>
      <c r="JO328" s="1217">
        <f t="shared" si="3274"/>
        <v>0</v>
      </c>
      <c r="JP328" s="545">
        <f t="shared" si="3275"/>
        <v>0</v>
      </c>
      <c r="JQ328" s="329">
        <f t="shared" si="3276"/>
        <v>0</v>
      </c>
      <c r="JR328" s="550">
        <f t="shared" si="3277"/>
        <v>0</v>
      </c>
      <c r="JS328" s="550">
        <f t="shared" si="3278"/>
        <v>0</v>
      </c>
      <c r="JT328" s="550">
        <f t="shared" si="3279"/>
        <v>0</v>
      </c>
      <c r="JU328" s="550">
        <f t="shared" si="3280"/>
        <v>0</v>
      </c>
      <c r="JV328" s="932">
        <f t="shared" si="3281"/>
        <v>0</v>
      </c>
      <c r="JW328" s="932">
        <f t="shared" si="3282"/>
        <v>0</v>
      </c>
      <c r="JX328" s="932">
        <f t="shared" si="3283"/>
        <v>0</v>
      </c>
      <c r="JY328" s="932">
        <f t="shared" si="3284"/>
        <v>0</v>
      </c>
      <c r="JZ328" s="932">
        <f t="shared" si="3285"/>
        <v>0</v>
      </c>
      <c r="KA328" s="932">
        <f t="shared" si="3286"/>
        <v>0</v>
      </c>
      <c r="KB328" s="932">
        <f t="shared" si="3287"/>
        <v>0</v>
      </c>
      <c r="KC328" s="932">
        <f t="shared" si="3288"/>
        <v>0</v>
      </c>
      <c r="KD328" s="327">
        <f t="shared" si="3289"/>
        <v>0</v>
      </c>
      <c r="KE328" s="327">
        <f t="shared" si="3290"/>
        <v>0</v>
      </c>
      <c r="KF328" s="327">
        <f t="shared" si="3291"/>
        <v>0</v>
      </c>
      <c r="KG328" s="327">
        <f t="shared" si="3292"/>
        <v>0</v>
      </c>
      <c r="KH328" s="327">
        <f t="shared" si="3293"/>
        <v>0</v>
      </c>
      <c r="KI328" s="327">
        <f t="shared" si="3294"/>
        <v>0</v>
      </c>
      <c r="KJ328" s="327">
        <f t="shared" si="3295"/>
        <v>0</v>
      </c>
      <c r="KK328" s="327">
        <f t="shared" si="3296"/>
        <v>0</v>
      </c>
      <c r="KL328" s="327">
        <f t="shared" si="3297"/>
        <v>0</v>
      </c>
      <c r="KM328" s="327">
        <f t="shared" si="3298"/>
        <v>0</v>
      </c>
      <c r="KN328" s="327">
        <f t="shared" si="3299"/>
        <v>0</v>
      </c>
      <c r="KO328" s="327">
        <f t="shared" si="3300"/>
        <v>0</v>
      </c>
      <c r="KP328" s="327">
        <f t="shared" si="3301"/>
        <v>0</v>
      </c>
      <c r="KQ328" s="327">
        <f t="shared" si="3302"/>
        <v>0</v>
      </c>
      <c r="KR328" s="739"/>
      <c r="KS328" s="739"/>
      <c r="KT328" s="739"/>
      <c r="KU328" s="739"/>
      <c r="KV328" s="739"/>
      <c r="KW328" s="739"/>
      <c r="KX328" s="739"/>
      <c r="KY328" s="739"/>
      <c r="KZ328" s="1362">
        <f t="shared" si="3303"/>
        <v>0</v>
      </c>
      <c r="LA328" s="1217">
        <f t="shared" si="3309"/>
        <v>0</v>
      </c>
      <c r="LB328" s="1217">
        <f t="shared" si="3310"/>
        <v>0</v>
      </c>
      <c r="LC328" s="1217">
        <f t="shared" si="3311"/>
        <v>0</v>
      </c>
      <c r="LD328" s="545">
        <f t="shared" si="3312"/>
        <v>0</v>
      </c>
      <c r="LE328" s="545">
        <f t="shared" si="3313"/>
        <v>0</v>
      </c>
      <c r="LF328" s="329">
        <f t="shared" si="3314"/>
        <v>0</v>
      </c>
      <c r="LG328" s="550">
        <f t="shared" si="3315"/>
        <v>0</v>
      </c>
      <c r="LH328" s="550">
        <f t="shared" si="3316"/>
        <v>0</v>
      </c>
      <c r="LI328" s="550">
        <f t="shared" si="3317"/>
        <v>0</v>
      </c>
      <c r="LJ328" s="550">
        <f t="shared" si="3318"/>
        <v>0</v>
      </c>
      <c r="LK328" s="550">
        <f t="shared" si="3319"/>
        <v>0</v>
      </c>
      <c r="LL328" s="550">
        <f t="shared" si="3320"/>
        <v>0</v>
      </c>
      <c r="LM328" s="550">
        <f t="shared" si="3321"/>
        <v>0</v>
      </c>
      <c r="LN328" s="550">
        <f t="shared" si="3322"/>
        <v>0</v>
      </c>
      <c r="LO328" s="1217">
        <f t="shared" si="3323"/>
        <v>0</v>
      </c>
      <c r="LP328" s="545">
        <f t="shared" si="3324"/>
        <v>0</v>
      </c>
      <c r="LQ328" s="329">
        <f t="shared" si="3325"/>
        <v>0</v>
      </c>
      <c r="LR328" s="550">
        <f t="shared" si="3326"/>
        <v>0</v>
      </c>
      <c r="LS328" s="550">
        <f t="shared" si="3327"/>
        <v>0</v>
      </c>
      <c r="LT328" s="550">
        <f t="shared" si="3328"/>
        <v>0</v>
      </c>
      <c r="LU328" s="550">
        <f t="shared" si="3329"/>
        <v>0</v>
      </c>
      <c r="LV328" s="932">
        <f t="shared" si="3330"/>
        <v>0</v>
      </c>
      <c r="LW328" s="932">
        <f t="shared" si="3331"/>
        <v>0</v>
      </c>
      <c r="LX328" s="932">
        <f t="shared" si="3332"/>
        <v>0</v>
      </c>
      <c r="LY328" s="932">
        <f t="shared" si="3333"/>
        <v>0</v>
      </c>
      <c r="LZ328" s="932">
        <f t="shared" si="3334"/>
        <v>0</v>
      </c>
      <c r="MA328" s="932">
        <f t="shared" si="3335"/>
        <v>0</v>
      </c>
      <c r="MB328" s="932">
        <f t="shared" si="3336"/>
        <v>0</v>
      </c>
      <c r="MC328" s="932">
        <f t="shared" si="3337"/>
        <v>0</v>
      </c>
      <c r="MD328" s="327">
        <f t="shared" si="3338"/>
        <v>0</v>
      </c>
      <c r="ME328" s="327">
        <f t="shared" si="3339"/>
        <v>0</v>
      </c>
      <c r="MF328" s="327">
        <f t="shared" si="3340"/>
        <v>0</v>
      </c>
      <c r="MG328" s="327">
        <f t="shared" si="3341"/>
        <v>0</v>
      </c>
      <c r="MH328" s="327">
        <f t="shared" si="3342"/>
        <v>0</v>
      </c>
      <c r="MI328" s="327">
        <f t="shared" si="3343"/>
        <v>0</v>
      </c>
      <c r="MJ328" s="327">
        <f t="shared" si="3344"/>
        <v>0</v>
      </c>
      <c r="MK328" s="327">
        <f t="shared" si="3345"/>
        <v>0</v>
      </c>
      <c r="ML328" s="327">
        <f t="shared" si="3346"/>
        <v>0</v>
      </c>
      <c r="MM328" s="327">
        <f t="shared" si="3347"/>
        <v>0</v>
      </c>
      <c r="MN328" s="327">
        <f t="shared" si="3348"/>
        <v>0</v>
      </c>
      <c r="MO328" s="327">
        <f t="shared" si="3349"/>
        <v>0</v>
      </c>
      <c r="MP328" s="327">
        <f t="shared" si="3350"/>
        <v>0</v>
      </c>
      <c r="MQ328" s="327">
        <f t="shared" si="3351"/>
        <v>0</v>
      </c>
    </row>
    <row r="329" spans="2:355" s="152" customFormat="1" ht="15" customHeight="1" outlineLevel="1" thickBot="1" x14ac:dyDescent="0.3">
      <c r="B329" s="1416"/>
      <c r="C329" s="1269"/>
      <c r="D329" s="1269"/>
      <c r="E329" s="948" t="s">
        <v>1904</v>
      </c>
      <c r="G329" s="1088">
        <v>0.01</v>
      </c>
      <c r="H329" s="105">
        <v>1</v>
      </c>
      <c r="I329" s="111">
        <f t="shared" si="3353"/>
        <v>2.6420079260237701</v>
      </c>
      <c r="J329" s="1827">
        <v>1</v>
      </c>
      <c r="K329" s="1828"/>
      <c r="L329" s="1275"/>
      <c r="M329" s="1276" t="s">
        <v>1902</v>
      </c>
      <c r="N329" s="1275"/>
      <c r="O329" s="1549"/>
      <c r="P329" s="1275"/>
      <c r="R329" s="1418"/>
      <c r="S329" s="1548"/>
      <c r="T329" s="1048"/>
      <c r="U329" s="1417"/>
      <c r="V329" s="1418"/>
      <c r="W329" s="1548"/>
      <c r="X329" s="1048"/>
      <c r="Y329" s="1417"/>
      <c r="Z329" s="1418"/>
      <c r="AA329" s="1548"/>
      <c r="AB329" s="1048"/>
      <c r="AC329" s="1417"/>
      <c r="AD329" s="1418"/>
      <c r="AE329" s="1548"/>
      <c r="AF329" s="1048"/>
      <c r="AG329" s="1417"/>
      <c r="AH329" s="1418"/>
      <c r="AI329" s="1548"/>
      <c r="AJ329" s="1048"/>
      <c r="AK329" s="1417"/>
      <c r="AL329" s="1418"/>
      <c r="AM329" s="1548"/>
      <c r="AN329" s="1048"/>
      <c r="AO329" s="1417"/>
      <c r="AP329" s="1418"/>
      <c r="AQ329" s="1548"/>
      <c r="AR329" s="1048"/>
      <c r="AS329" s="1417"/>
      <c r="AT329" s="1418"/>
      <c r="AU329" s="1548"/>
      <c r="AV329" s="1048"/>
      <c r="AW329" s="1417"/>
      <c r="AX329" s="1418"/>
      <c r="AY329" s="1548"/>
      <c r="AZ329" s="1048"/>
      <c r="BA329" s="1417"/>
      <c r="BB329" s="1048"/>
      <c r="BC329" s="1082"/>
      <c r="BD329" s="1082"/>
      <c r="BE329" s="1082"/>
      <c r="BF329" s="1082"/>
      <c r="BG329" s="1082"/>
      <c r="BH329" s="1082"/>
      <c r="BI329" s="1082"/>
      <c r="BJ329" s="1082"/>
      <c r="BK329" s="1082"/>
      <c r="BL329" s="1082"/>
      <c r="BM329" s="1082"/>
      <c r="BN329" s="1082"/>
      <c r="BO329" s="1082"/>
      <c r="BP329" s="1177" t="s">
        <v>2513</v>
      </c>
      <c r="BQ329" s="1515"/>
      <c r="BR329" s="734">
        <f t="shared" si="3171"/>
        <v>32.934736260022738</v>
      </c>
      <c r="BS329" s="734">
        <f t="shared" si="3352"/>
        <v>29.940669327293389</v>
      </c>
      <c r="BT329" s="742">
        <v>1</v>
      </c>
      <c r="BU329" s="1327" t="s">
        <v>78</v>
      </c>
      <c r="BV329" s="1507" t="s">
        <v>943</v>
      </c>
      <c r="BW329" s="1248">
        <v>5.0000000000000001E-3</v>
      </c>
      <c r="BX329" s="1248"/>
      <c r="BY329" s="1248"/>
      <c r="BZ329" s="1249">
        <v>7.0000000000000007E-2</v>
      </c>
      <c r="CA329" s="1249"/>
      <c r="CB329" s="1250">
        <v>0.06</v>
      </c>
      <c r="CC329" s="1251"/>
      <c r="CD329" s="1251"/>
      <c r="CE329" s="1251"/>
      <c r="CF329" s="1251"/>
      <c r="CG329" s="1252"/>
      <c r="CH329" s="1252"/>
      <c r="CI329" s="1252"/>
      <c r="CJ329" s="1252"/>
      <c r="CK329" s="1253"/>
      <c r="CL329" s="1254"/>
      <c r="CM329" s="1255"/>
      <c r="CN329" s="1251">
        <v>2.5000000000000001E-3</v>
      </c>
      <c r="CO329" s="1256"/>
      <c r="CP329" s="1252">
        <v>3.0000000000000001E-3</v>
      </c>
      <c r="CQ329" s="1256"/>
      <c r="CR329" s="1257"/>
      <c r="CS329" s="1257"/>
      <c r="CT329" s="1257"/>
      <c r="CU329" s="1257"/>
      <c r="CV329" s="1257"/>
      <c r="CW329" s="1257"/>
      <c r="CX329" s="1257"/>
      <c r="CY329" s="1257">
        <v>7.4999999999999997E-3</v>
      </c>
      <c r="CZ329" s="1258"/>
      <c r="DA329" s="1258"/>
      <c r="DB329" s="1258"/>
      <c r="DC329" s="1258"/>
      <c r="DD329" s="1258"/>
      <c r="DE329" s="1258"/>
      <c r="DF329" s="1258"/>
      <c r="DG329" s="1258"/>
      <c r="DH329" s="1258"/>
      <c r="DI329" s="1258"/>
      <c r="DJ329" s="1258"/>
      <c r="DK329" s="1258"/>
      <c r="DL329" s="1258"/>
      <c r="DM329" s="1258"/>
      <c r="DN329" s="1022">
        <v>1.1000000000000001</v>
      </c>
      <c r="DO329" s="1193">
        <v>0.94599999999999995</v>
      </c>
      <c r="DP329" s="1194">
        <v>1090</v>
      </c>
      <c r="DQ329" s="1195">
        <f t="shared" si="3305"/>
        <v>1.1522198731501057</v>
      </c>
      <c r="DR329" s="1192">
        <v>40</v>
      </c>
      <c r="DS329" s="1192">
        <f t="shared" si="3172"/>
        <v>4.2283298097251586E-2</v>
      </c>
      <c r="DT329" s="1495">
        <v>111</v>
      </c>
      <c r="DU329" s="1503" t="s">
        <v>2471</v>
      </c>
      <c r="DV329" s="1528">
        <v>44326</v>
      </c>
      <c r="DW329" s="1528" t="str">
        <f t="shared" si="3306"/>
        <v>GH Ripen</v>
      </c>
      <c r="DX329" s="1427"/>
      <c r="DY329" s="1427"/>
      <c r="DZ329" s="1427"/>
      <c r="EA329" s="1427"/>
      <c r="EB329" s="1427"/>
      <c r="EC329" s="1427"/>
      <c r="ED329" s="1427"/>
      <c r="EE329" s="1427"/>
      <c r="EF329" s="1427"/>
      <c r="EG329" s="1427"/>
      <c r="EH329" s="1427"/>
      <c r="EI329" s="1427">
        <v>1</v>
      </c>
      <c r="EJ329" s="1427">
        <v>5</v>
      </c>
      <c r="EK329" s="1734"/>
      <c r="EL329" s="1342" t="s">
        <v>1403</v>
      </c>
      <c r="EM329" s="739"/>
      <c r="EN329" s="739"/>
      <c r="EO329" s="739"/>
      <c r="EP329" s="739"/>
      <c r="EQ329" s="739"/>
      <c r="ER329" s="739"/>
      <c r="ES329" s="739"/>
      <c r="ET329" s="739"/>
      <c r="EU329" s="739"/>
      <c r="EV329" s="739"/>
      <c r="EW329" s="739"/>
      <c r="EX329" s="739"/>
      <c r="EY329" s="739"/>
      <c r="EZ329" s="1348" t="str">
        <f t="shared" si="3307"/>
        <v>GH Ripen</v>
      </c>
      <c r="FA329" s="1203">
        <f t="shared" si="3173"/>
        <v>5.0000000000000001E-3</v>
      </c>
      <c r="FB329" s="1203">
        <f t="shared" si="3174"/>
        <v>0</v>
      </c>
      <c r="FC329" s="1203">
        <f t="shared" si="3175"/>
        <v>0</v>
      </c>
      <c r="FD329" s="1190">
        <f t="shared" si="3176"/>
        <v>3.0548000000000002E-2</v>
      </c>
      <c r="FE329" s="1190">
        <f t="shared" si="3177"/>
        <v>0</v>
      </c>
      <c r="FF329" s="927">
        <f t="shared" si="3178"/>
        <v>4.9805999999999996E-2</v>
      </c>
      <c r="FG329" s="1191">
        <f t="shared" si="3179"/>
        <v>0</v>
      </c>
      <c r="FH329" s="1191">
        <f t="shared" si="3180"/>
        <v>0</v>
      </c>
      <c r="FI329" s="1191">
        <f t="shared" si="3181"/>
        <v>0</v>
      </c>
      <c r="FJ329" s="1191">
        <f t="shared" si="3182"/>
        <v>0</v>
      </c>
      <c r="FK329" s="1191">
        <f t="shared" si="3183"/>
        <v>0</v>
      </c>
      <c r="FL329" s="1191">
        <f t="shared" si="3184"/>
        <v>0</v>
      </c>
      <c r="FM329" s="1191">
        <f t="shared" si="3185"/>
        <v>0</v>
      </c>
      <c r="FN329" s="1191">
        <f t="shared" si="3186"/>
        <v>0</v>
      </c>
      <c r="FO329" s="1203">
        <f t="shared" si="3187"/>
        <v>5.0000000000000001E-3</v>
      </c>
      <c r="FP329" s="1190">
        <f t="shared" si="3188"/>
        <v>3.0548000000000002E-2</v>
      </c>
      <c r="FQ329" s="927">
        <f t="shared" si="3189"/>
        <v>4.9805999999999996E-2</v>
      </c>
      <c r="FR329" s="1191">
        <f t="shared" si="3190"/>
        <v>2.5000000000000001E-3</v>
      </c>
      <c r="FS329" s="1191">
        <f t="shared" si="3191"/>
        <v>0</v>
      </c>
      <c r="FT329" s="1191">
        <f t="shared" si="3192"/>
        <v>3.0000000000000001E-3</v>
      </c>
      <c r="FU329" s="1191">
        <f t="shared" si="3193"/>
        <v>0</v>
      </c>
      <c r="FV329" s="1076">
        <f t="shared" si="3194"/>
        <v>0</v>
      </c>
      <c r="FW329" s="1076">
        <f t="shared" si="3195"/>
        <v>0</v>
      </c>
      <c r="FX329" s="1076">
        <f t="shared" si="3196"/>
        <v>0</v>
      </c>
      <c r="FY329" s="1076">
        <f t="shared" si="3197"/>
        <v>0</v>
      </c>
      <c r="FZ329" s="1076">
        <f t="shared" si="3198"/>
        <v>0</v>
      </c>
      <c r="GA329" s="1076">
        <f t="shared" si="3199"/>
        <v>0</v>
      </c>
      <c r="GB329" s="1076">
        <f t="shared" si="3200"/>
        <v>0</v>
      </c>
      <c r="GC329" s="1076">
        <f t="shared" si="3201"/>
        <v>7.4999999999999997E-3</v>
      </c>
      <c r="GD329" s="330">
        <f t="shared" si="3202"/>
        <v>0</v>
      </c>
      <c r="GE329" s="330">
        <f t="shared" si="3203"/>
        <v>0</v>
      </c>
      <c r="GF329" s="330">
        <f t="shared" si="3204"/>
        <v>0</v>
      </c>
      <c r="GG329" s="330">
        <f t="shared" si="3205"/>
        <v>0</v>
      </c>
      <c r="GH329" s="330">
        <f t="shared" si="3206"/>
        <v>0</v>
      </c>
      <c r="GI329" s="330">
        <f t="shared" si="3207"/>
        <v>0</v>
      </c>
      <c r="GJ329" s="330">
        <f t="shared" si="3208"/>
        <v>0</v>
      </c>
      <c r="GK329" s="330">
        <f t="shared" si="3209"/>
        <v>0</v>
      </c>
      <c r="GL329" s="330">
        <f t="shared" si="3210"/>
        <v>0</v>
      </c>
      <c r="GM329" s="330">
        <f t="shared" si="3211"/>
        <v>0</v>
      </c>
      <c r="GN329" s="330">
        <f t="shared" si="3212"/>
        <v>0</v>
      </c>
      <c r="GO329" s="330">
        <f t="shared" si="3213"/>
        <v>0</v>
      </c>
      <c r="GP329" s="330">
        <f t="shared" si="3214"/>
        <v>0</v>
      </c>
      <c r="GQ329" s="330">
        <f t="shared" si="3215"/>
        <v>0</v>
      </c>
      <c r="GR329" s="739"/>
      <c r="GS329" s="739"/>
      <c r="GT329" s="739"/>
      <c r="GU329" s="739"/>
      <c r="GV329" s="739"/>
      <c r="GW329" s="739"/>
      <c r="GX329" s="739"/>
      <c r="GY329" s="739"/>
      <c r="GZ329" s="1362" t="str">
        <f t="shared" si="3216"/>
        <v>GH Ripen</v>
      </c>
      <c r="HA329" s="1215">
        <f t="shared" si="3308"/>
        <v>1.5220870186923459E-3</v>
      </c>
      <c r="HB329" s="1215">
        <f t="shared" si="3217"/>
        <v>0</v>
      </c>
      <c r="HC329" s="1215">
        <f t="shared" si="3218"/>
        <v>0</v>
      </c>
      <c r="HD329" s="543">
        <f t="shared" si="3219"/>
        <v>9.2993428494027568E-3</v>
      </c>
      <c r="HE329" s="543">
        <f t="shared" si="3220"/>
        <v>0</v>
      </c>
      <c r="HF329" s="328">
        <f t="shared" si="3221"/>
        <v>1.5161813210598191E-2</v>
      </c>
      <c r="HG329" s="546">
        <f t="shared" si="3222"/>
        <v>0</v>
      </c>
      <c r="HH329" s="546">
        <f t="shared" si="3223"/>
        <v>0</v>
      </c>
      <c r="HI329" s="546">
        <f t="shared" si="3224"/>
        <v>0</v>
      </c>
      <c r="HJ329" s="546">
        <f t="shared" si="3225"/>
        <v>0</v>
      </c>
      <c r="HK329" s="546">
        <f t="shared" si="3226"/>
        <v>0</v>
      </c>
      <c r="HL329" s="546">
        <f t="shared" si="3227"/>
        <v>0</v>
      </c>
      <c r="HM329" s="546">
        <f t="shared" si="3228"/>
        <v>0</v>
      </c>
      <c r="HN329" s="546">
        <f t="shared" si="3229"/>
        <v>0</v>
      </c>
      <c r="HO329" s="1215">
        <f t="shared" si="3230"/>
        <v>0</v>
      </c>
      <c r="HP329" s="543">
        <f t="shared" si="3231"/>
        <v>0</v>
      </c>
      <c r="HQ329" s="328">
        <f t="shared" si="3232"/>
        <v>0</v>
      </c>
      <c r="HR329" s="546">
        <f t="shared" si="3233"/>
        <v>7.6104350934617297E-4</v>
      </c>
      <c r="HS329" s="546">
        <f t="shared" si="3234"/>
        <v>0</v>
      </c>
      <c r="HT329" s="546">
        <f t="shared" si="3235"/>
        <v>9.132522112154075E-4</v>
      </c>
      <c r="HU329" s="546">
        <f t="shared" si="3236"/>
        <v>0</v>
      </c>
      <c r="HV329" s="930">
        <f t="shared" si="3237"/>
        <v>0</v>
      </c>
      <c r="HW329" s="930">
        <f t="shared" si="3238"/>
        <v>0</v>
      </c>
      <c r="HX329" s="930">
        <f t="shared" si="3239"/>
        <v>0</v>
      </c>
      <c r="HY329" s="930">
        <f t="shared" si="3240"/>
        <v>0</v>
      </c>
      <c r="HZ329" s="930">
        <f t="shared" si="3241"/>
        <v>0</v>
      </c>
      <c r="IA329" s="930">
        <f t="shared" si="3242"/>
        <v>0</v>
      </c>
      <c r="IB329" s="930">
        <f t="shared" si="3243"/>
        <v>0</v>
      </c>
      <c r="IC329" s="930">
        <f t="shared" si="3244"/>
        <v>2.2831305280385183E-3</v>
      </c>
      <c r="ID329" s="322">
        <f t="shared" si="3245"/>
        <v>0</v>
      </c>
      <c r="IE329" s="322">
        <f t="shared" si="3246"/>
        <v>0</v>
      </c>
      <c r="IF329" s="322">
        <f t="shared" si="3247"/>
        <v>0</v>
      </c>
      <c r="IG329" s="322">
        <f t="shared" si="3248"/>
        <v>0</v>
      </c>
      <c r="IH329" s="322">
        <f t="shared" si="3249"/>
        <v>0</v>
      </c>
      <c r="II329" s="322">
        <f t="shared" si="3250"/>
        <v>0</v>
      </c>
      <c r="IJ329" s="322">
        <f t="shared" si="3251"/>
        <v>0</v>
      </c>
      <c r="IK329" s="322">
        <f t="shared" si="3252"/>
        <v>0</v>
      </c>
      <c r="IL329" s="322">
        <f t="shared" si="3253"/>
        <v>0</v>
      </c>
      <c r="IM329" s="322">
        <f t="shared" si="3254"/>
        <v>0</v>
      </c>
      <c r="IN329" s="322">
        <f t="shared" si="3255"/>
        <v>0</v>
      </c>
      <c r="IO329" s="322">
        <f t="shared" si="3256"/>
        <v>0</v>
      </c>
      <c r="IP329" s="322">
        <f t="shared" si="3257"/>
        <v>0</v>
      </c>
      <c r="IQ329" s="322">
        <f t="shared" si="3258"/>
        <v>0</v>
      </c>
      <c r="IR329" s="739"/>
      <c r="IS329" s="739"/>
      <c r="IT329" s="739"/>
      <c r="IU329" s="739"/>
      <c r="IV329" s="739"/>
      <c r="IW329" s="739"/>
      <c r="IX329" s="739"/>
      <c r="IY329" s="739"/>
      <c r="IZ329" s="1362" t="str">
        <f t="shared" si="3259"/>
        <v>GH Ripen</v>
      </c>
      <c r="JA329" s="1217">
        <f t="shared" si="3260"/>
        <v>5.45</v>
      </c>
      <c r="JB329" s="1217">
        <f t="shared" si="3261"/>
        <v>0</v>
      </c>
      <c r="JC329" s="1217">
        <f t="shared" si="3262"/>
        <v>0</v>
      </c>
      <c r="JD329" s="545">
        <f t="shared" si="3263"/>
        <v>76.300000000000011</v>
      </c>
      <c r="JE329" s="545">
        <f t="shared" si="3264"/>
        <v>0</v>
      </c>
      <c r="JF329" s="329">
        <f t="shared" si="3265"/>
        <v>65.399999999999991</v>
      </c>
      <c r="JG329" s="550">
        <f t="shared" si="3266"/>
        <v>0</v>
      </c>
      <c r="JH329" s="550">
        <f t="shared" si="3267"/>
        <v>0</v>
      </c>
      <c r="JI329" s="550">
        <f t="shared" si="3268"/>
        <v>0</v>
      </c>
      <c r="JJ329" s="550">
        <f t="shared" si="3269"/>
        <v>0</v>
      </c>
      <c r="JK329" s="550">
        <f t="shared" si="3270"/>
        <v>0</v>
      </c>
      <c r="JL329" s="550">
        <f t="shared" si="3271"/>
        <v>0</v>
      </c>
      <c r="JM329" s="550">
        <f t="shared" si="3272"/>
        <v>0</v>
      </c>
      <c r="JN329" s="550">
        <f t="shared" si="3273"/>
        <v>0</v>
      </c>
      <c r="JO329" s="1217">
        <f t="shared" si="3274"/>
        <v>0</v>
      </c>
      <c r="JP329" s="545">
        <f t="shared" si="3275"/>
        <v>0</v>
      </c>
      <c r="JQ329" s="329">
        <f t="shared" si="3276"/>
        <v>0</v>
      </c>
      <c r="JR329" s="550">
        <f t="shared" si="3277"/>
        <v>2.7250000000000001</v>
      </c>
      <c r="JS329" s="550">
        <f t="shared" si="3278"/>
        <v>0</v>
      </c>
      <c r="JT329" s="550">
        <f t="shared" si="3279"/>
        <v>3.27</v>
      </c>
      <c r="JU329" s="550">
        <f t="shared" si="3280"/>
        <v>0</v>
      </c>
      <c r="JV329" s="932">
        <f t="shared" si="3281"/>
        <v>0</v>
      </c>
      <c r="JW329" s="932">
        <f t="shared" si="3282"/>
        <v>0</v>
      </c>
      <c r="JX329" s="932">
        <f t="shared" si="3283"/>
        <v>0</v>
      </c>
      <c r="JY329" s="932">
        <f t="shared" si="3284"/>
        <v>0</v>
      </c>
      <c r="JZ329" s="932">
        <f t="shared" si="3285"/>
        <v>0</v>
      </c>
      <c r="KA329" s="932">
        <f t="shared" si="3286"/>
        <v>0</v>
      </c>
      <c r="KB329" s="932">
        <f t="shared" si="3287"/>
        <v>0</v>
      </c>
      <c r="KC329" s="932">
        <f t="shared" si="3288"/>
        <v>8.1749999999999989</v>
      </c>
      <c r="KD329" s="327">
        <f t="shared" si="3289"/>
        <v>0</v>
      </c>
      <c r="KE329" s="327">
        <f t="shared" si="3290"/>
        <v>0</v>
      </c>
      <c r="KF329" s="327">
        <f t="shared" si="3291"/>
        <v>0</v>
      </c>
      <c r="KG329" s="327">
        <f t="shared" si="3292"/>
        <v>0</v>
      </c>
      <c r="KH329" s="327">
        <f t="shared" si="3293"/>
        <v>0</v>
      </c>
      <c r="KI329" s="327">
        <f t="shared" si="3294"/>
        <v>0</v>
      </c>
      <c r="KJ329" s="327">
        <f t="shared" si="3295"/>
        <v>0</v>
      </c>
      <c r="KK329" s="327">
        <f t="shared" si="3296"/>
        <v>0</v>
      </c>
      <c r="KL329" s="327">
        <f t="shared" si="3297"/>
        <v>0</v>
      </c>
      <c r="KM329" s="327">
        <f t="shared" si="3298"/>
        <v>0</v>
      </c>
      <c r="KN329" s="327">
        <f t="shared" si="3299"/>
        <v>0</v>
      </c>
      <c r="KO329" s="327">
        <f t="shared" si="3300"/>
        <v>0</v>
      </c>
      <c r="KP329" s="327">
        <f t="shared" si="3301"/>
        <v>0</v>
      </c>
      <c r="KQ329" s="327">
        <f t="shared" si="3302"/>
        <v>0</v>
      </c>
      <c r="KR329" s="739"/>
      <c r="KS329" s="739"/>
      <c r="KT329" s="739"/>
      <c r="KU329" s="739"/>
      <c r="KV329" s="739"/>
      <c r="KW329" s="739"/>
      <c r="KX329" s="739"/>
      <c r="KY329" s="739"/>
      <c r="KZ329" s="1362" t="str">
        <f t="shared" si="3303"/>
        <v>GH Ripen</v>
      </c>
      <c r="LA329" s="1217">
        <f t="shared" si="3309"/>
        <v>5.7610993657505292</v>
      </c>
      <c r="LB329" s="1217">
        <f t="shared" si="3310"/>
        <v>0</v>
      </c>
      <c r="LC329" s="1217">
        <f t="shared" si="3311"/>
        <v>0</v>
      </c>
      <c r="LD329" s="545">
        <f t="shared" si="3312"/>
        <v>80.655391120507417</v>
      </c>
      <c r="LE329" s="545">
        <f t="shared" si="3313"/>
        <v>0</v>
      </c>
      <c r="LF329" s="329">
        <f t="shared" si="3314"/>
        <v>69.133192389006339</v>
      </c>
      <c r="LG329" s="550">
        <f t="shared" si="3315"/>
        <v>0</v>
      </c>
      <c r="LH329" s="550">
        <f t="shared" si="3316"/>
        <v>0</v>
      </c>
      <c r="LI329" s="550">
        <f t="shared" si="3317"/>
        <v>0</v>
      </c>
      <c r="LJ329" s="550">
        <f t="shared" si="3318"/>
        <v>0</v>
      </c>
      <c r="LK329" s="550">
        <f t="shared" si="3319"/>
        <v>0</v>
      </c>
      <c r="LL329" s="550">
        <f t="shared" si="3320"/>
        <v>0</v>
      </c>
      <c r="LM329" s="550">
        <f t="shared" si="3321"/>
        <v>0</v>
      </c>
      <c r="LN329" s="550">
        <f t="shared" si="3322"/>
        <v>0</v>
      </c>
      <c r="LO329" s="1217">
        <f t="shared" si="3323"/>
        <v>0</v>
      </c>
      <c r="LP329" s="545">
        <f t="shared" si="3324"/>
        <v>0</v>
      </c>
      <c r="LQ329" s="329">
        <f t="shared" si="3325"/>
        <v>0</v>
      </c>
      <c r="LR329" s="550">
        <f t="shared" si="3326"/>
        <v>2.8805496828752646</v>
      </c>
      <c r="LS329" s="550">
        <f t="shared" si="3327"/>
        <v>0</v>
      </c>
      <c r="LT329" s="550">
        <f t="shared" si="3328"/>
        <v>3.4566596194503174</v>
      </c>
      <c r="LU329" s="550">
        <f t="shared" si="3329"/>
        <v>0</v>
      </c>
      <c r="LV329" s="932">
        <f t="shared" si="3330"/>
        <v>0</v>
      </c>
      <c r="LW329" s="932">
        <f t="shared" si="3331"/>
        <v>0</v>
      </c>
      <c r="LX329" s="932">
        <f t="shared" si="3332"/>
        <v>0</v>
      </c>
      <c r="LY329" s="932">
        <f t="shared" si="3333"/>
        <v>0</v>
      </c>
      <c r="LZ329" s="932">
        <f t="shared" si="3334"/>
        <v>0</v>
      </c>
      <c r="MA329" s="932">
        <f t="shared" si="3335"/>
        <v>0</v>
      </c>
      <c r="MB329" s="932">
        <f t="shared" si="3336"/>
        <v>0</v>
      </c>
      <c r="MC329" s="932">
        <f t="shared" si="3337"/>
        <v>8.6416490486257924</v>
      </c>
      <c r="MD329" s="327">
        <f t="shared" si="3338"/>
        <v>0</v>
      </c>
      <c r="ME329" s="327">
        <f t="shared" si="3339"/>
        <v>0</v>
      </c>
      <c r="MF329" s="327">
        <f t="shared" si="3340"/>
        <v>0</v>
      </c>
      <c r="MG329" s="327">
        <f t="shared" si="3341"/>
        <v>0</v>
      </c>
      <c r="MH329" s="327">
        <f t="shared" si="3342"/>
        <v>0</v>
      </c>
      <c r="MI329" s="327">
        <f t="shared" si="3343"/>
        <v>0</v>
      </c>
      <c r="MJ329" s="327">
        <f t="shared" si="3344"/>
        <v>0</v>
      </c>
      <c r="MK329" s="327">
        <f t="shared" si="3345"/>
        <v>0</v>
      </c>
      <c r="ML329" s="327">
        <f t="shared" si="3346"/>
        <v>0</v>
      </c>
      <c r="MM329" s="327">
        <f t="shared" si="3347"/>
        <v>0</v>
      </c>
      <c r="MN329" s="327">
        <f t="shared" si="3348"/>
        <v>0</v>
      </c>
      <c r="MO329" s="327">
        <f t="shared" si="3349"/>
        <v>0</v>
      </c>
      <c r="MP329" s="327">
        <f t="shared" si="3350"/>
        <v>0</v>
      </c>
      <c r="MQ329" s="327">
        <f t="shared" si="3351"/>
        <v>0</v>
      </c>
    </row>
    <row r="330" spans="2:355" s="152" customFormat="1" ht="15" customHeight="1" outlineLevel="1" thickBot="1" x14ac:dyDescent="0.3">
      <c r="B330" s="1416"/>
      <c r="C330" s="1269"/>
      <c r="D330" s="1270"/>
      <c r="E330" s="948" t="s">
        <v>1885</v>
      </c>
      <c r="G330" s="1088">
        <v>0.01</v>
      </c>
      <c r="H330" s="105">
        <v>0.71399999999999997</v>
      </c>
      <c r="I330" s="111">
        <f t="shared" si="3353"/>
        <v>1.8863936591809718</v>
      </c>
      <c r="J330" s="1827">
        <f t="shared" si="3354"/>
        <v>1.8863936591809718E-3</v>
      </c>
      <c r="K330" s="1828"/>
      <c r="L330" s="1275"/>
      <c r="M330" s="1276" t="s">
        <v>1894</v>
      </c>
      <c r="N330" s="1275">
        <v>1.3992</v>
      </c>
      <c r="O330" s="1549"/>
      <c r="P330" s="1275"/>
      <c r="R330" s="1418"/>
      <c r="S330" s="1548"/>
      <c r="T330" s="1048"/>
      <c r="U330" s="1417"/>
      <c r="V330" s="1418"/>
      <c r="W330" s="1548"/>
      <c r="X330" s="1048"/>
      <c r="Y330" s="1417"/>
      <c r="Z330" s="1418"/>
      <c r="AA330" s="1548"/>
      <c r="AB330" s="1048"/>
      <c r="AC330" s="1417"/>
      <c r="AD330" s="1418"/>
      <c r="AE330" s="1548"/>
      <c r="AF330" s="1048"/>
      <c r="AG330" s="1417"/>
      <c r="AH330" s="1418"/>
      <c r="AI330" s="1548"/>
      <c r="AJ330" s="1048"/>
      <c r="AK330" s="1417"/>
      <c r="AL330" s="1418"/>
      <c r="AM330" s="1548"/>
      <c r="AN330" s="1048"/>
      <c r="AO330" s="1417"/>
      <c r="AP330" s="1418"/>
      <c r="AQ330" s="1548"/>
      <c r="AR330" s="1048"/>
      <c r="AS330" s="1417"/>
      <c r="AT330" s="1418"/>
      <c r="AU330" s="1548"/>
      <c r="AV330" s="1048"/>
      <c r="AW330" s="1417"/>
      <c r="AX330" s="1418"/>
      <c r="AY330" s="1548"/>
      <c r="AZ330" s="1048"/>
      <c r="BA330" s="1417"/>
      <c r="BB330" s="1048"/>
      <c r="BC330" s="1082"/>
      <c r="BD330" s="1082"/>
      <c r="BE330" s="1082"/>
      <c r="BF330" s="1082"/>
      <c r="BG330" s="1082"/>
      <c r="BH330" s="1082"/>
      <c r="BI330" s="1082"/>
      <c r="BJ330" s="1082"/>
      <c r="BK330" s="1082"/>
      <c r="BL330" s="1082"/>
      <c r="BM330" s="1082"/>
      <c r="BN330" s="1082"/>
      <c r="BO330" s="1082"/>
      <c r="BP330" s="1177" t="s">
        <v>2514</v>
      </c>
      <c r="BQ330" s="1515"/>
      <c r="BR330" s="734">
        <f t="shared" si="3171"/>
        <v>125.18309114927345</v>
      </c>
      <c r="BS330" s="734">
        <f t="shared" si="3352"/>
        <v>125.18309114927342</v>
      </c>
      <c r="BT330" s="742">
        <v>1</v>
      </c>
      <c r="BU330" s="1327" t="s">
        <v>944</v>
      </c>
      <c r="BV330" s="1027" t="s">
        <v>943</v>
      </c>
      <c r="BW330" s="1248">
        <v>0.02</v>
      </c>
      <c r="BX330" s="1248"/>
      <c r="BY330" s="1248"/>
      <c r="BZ330" s="1249">
        <v>0.45</v>
      </c>
      <c r="CA330" s="1249"/>
      <c r="CB330" s="1250">
        <v>0.28000000000000003</v>
      </c>
      <c r="CC330" s="1251"/>
      <c r="CD330" s="1251"/>
      <c r="CE330" s="1251"/>
      <c r="CF330" s="1251"/>
      <c r="CG330" s="1252"/>
      <c r="CH330" s="1252"/>
      <c r="CI330" s="1252"/>
      <c r="CJ330" s="1252"/>
      <c r="CK330" s="1253"/>
      <c r="CL330" s="1254"/>
      <c r="CM330" s="1255"/>
      <c r="CN330" s="1251">
        <v>0.01</v>
      </c>
      <c r="CO330" s="1256"/>
      <c r="CP330" s="1252">
        <v>1.4999999999999999E-2</v>
      </c>
      <c r="CQ330" s="1256"/>
      <c r="CR330" s="1257"/>
      <c r="CS330" s="1257"/>
      <c r="CT330" s="1257"/>
      <c r="CU330" s="1257">
        <v>1.0000000000000001E-5</v>
      </c>
      <c r="CV330" s="1257"/>
      <c r="CW330" s="1257"/>
      <c r="CX330" s="1257"/>
      <c r="CY330" s="1257"/>
      <c r="CZ330" s="1258"/>
      <c r="DA330" s="1258"/>
      <c r="DB330" s="1258"/>
      <c r="DC330" s="1258"/>
      <c r="DD330" s="1258"/>
      <c r="DE330" s="1258"/>
      <c r="DF330" s="1258"/>
      <c r="DG330" s="1258"/>
      <c r="DH330" s="1258"/>
      <c r="DI330" s="1258"/>
      <c r="DJ330" s="1258"/>
      <c r="DK330" s="1258"/>
      <c r="DL330" s="1258"/>
      <c r="DM330" s="1258"/>
      <c r="DN330" s="1022">
        <v>1</v>
      </c>
      <c r="DO330" s="1193">
        <v>1</v>
      </c>
      <c r="DP330" s="1194">
        <v>1000</v>
      </c>
      <c r="DQ330" s="1195">
        <f t="shared" si="3305"/>
        <v>1</v>
      </c>
      <c r="DR330" s="1192">
        <v>44.95</v>
      </c>
      <c r="DS330" s="1192">
        <f t="shared" si="3172"/>
        <v>4.4950000000000004E-2</v>
      </c>
      <c r="DT330" s="1495">
        <v>112</v>
      </c>
      <c r="DU330" s="1503" t="s">
        <v>2472</v>
      </c>
      <c r="DV330" s="1528">
        <v>44326</v>
      </c>
      <c r="DW330" s="1528" t="str">
        <f t="shared" si="3306"/>
        <v>KoolBloom (Dry)</v>
      </c>
      <c r="DX330" s="1427"/>
      <c r="DY330" s="1427"/>
      <c r="DZ330" s="1427"/>
      <c r="EA330" s="1427"/>
      <c r="EB330" s="1427"/>
      <c r="EC330" s="1427"/>
      <c r="ED330" s="1427"/>
      <c r="EE330" s="1427"/>
      <c r="EF330" s="1427"/>
      <c r="EG330" s="1427">
        <v>0.5</v>
      </c>
      <c r="EH330" s="1427">
        <v>1.5</v>
      </c>
      <c r="EI330" s="1427">
        <v>1</v>
      </c>
      <c r="EJ330" s="1427"/>
      <c r="EK330" s="1734"/>
      <c r="EL330" s="1342" t="s">
        <v>1407</v>
      </c>
      <c r="EM330" s="739"/>
      <c r="EN330" s="739"/>
      <c r="EO330" s="739"/>
      <c r="EP330" s="739"/>
      <c r="EQ330" s="739"/>
      <c r="ER330" s="739"/>
      <c r="ES330" s="739"/>
      <c r="ET330" s="739"/>
      <c r="EU330" s="739"/>
      <c r="EV330" s="739"/>
      <c r="EW330" s="739"/>
      <c r="EX330" s="739"/>
      <c r="EY330" s="739"/>
      <c r="EZ330" s="1348" t="str">
        <f t="shared" si="3307"/>
        <v>KoolBloom (Dry)</v>
      </c>
      <c r="FA330" s="1203">
        <f t="shared" si="3173"/>
        <v>0.02</v>
      </c>
      <c r="FB330" s="1203">
        <f t="shared" si="3174"/>
        <v>0</v>
      </c>
      <c r="FC330" s="1203">
        <f t="shared" si="3175"/>
        <v>0</v>
      </c>
      <c r="FD330" s="1190">
        <f t="shared" si="3176"/>
        <v>0.19638</v>
      </c>
      <c r="FE330" s="1190">
        <f t="shared" si="3177"/>
        <v>0</v>
      </c>
      <c r="FF330" s="927">
        <f t="shared" si="3178"/>
        <v>0.232428</v>
      </c>
      <c r="FG330" s="1191">
        <f t="shared" si="3179"/>
        <v>0</v>
      </c>
      <c r="FH330" s="1191">
        <f t="shared" si="3180"/>
        <v>0</v>
      </c>
      <c r="FI330" s="1191">
        <f t="shared" si="3181"/>
        <v>0</v>
      </c>
      <c r="FJ330" s="1191">
        <f t="shared" si="3182"/>
        <v>0</v>
      </c>
      <c r="FK330" s="1191">
        <f t="shared" si="3183"/>
        <v>0</v>
      </c>
      <c r="FL330" s="1191">
        <f t="shared" si="3184"/>
        <v>0</v>
      </c>
      <c r="FM330" s="1191">
        <f t="shared" si="3185"/>
        <v>0</v>
      </c>
      <c r="FN330" s="1191">
        <f t="shared" si="3186"/>
        <v>0</v>
      </c>
      <c r="FO330" s="1203">
        <f t="shared" si="3187"/>
        <v>0.02</v>
      </c>
      <c r="FP330" s="1190">
        <f t="shared" si="3188"/>
        <v>0.19638</v>
      </c>
      <c r="FQ330" s="927">
        <f t="shared" si="3189"/>
        <v>0.232428</v>
      </c>
      <c r="FR330" s="1191">
        <f t="shared" si="3190"/>
        <v>0.01</v>
      </c>
      <c r="FS330" s="1191">
        <f t="shared" si="3191"/>
        <v>0</v>
      </c>
      <c r="FT330" s="1191">
        <f t="shared" si="3192"/>
        <v>1.4999999999999999E-2</v>
      </c>
      <c r="FU330" s="1191">
        <f t="shared" si="3193"/>
        <v>0</v>
      </c>
      <c r="FV330" s="1076">
        <f t="shared" si="3194"/>
        <v>0</v>
      </c>
      <c r="FW330" s="1076">
        <f t="shared" si="3195"/>
        <v>0</v>
      </c>
      <c r="FX330" s="1076">
        <f t="shared" si="3196"/>
        <v>0</v>
      </c>
      <c r="FY330" s="1076">
        <f t="shared" si="3197"/>
        <v>1.0000000000000001E-5</v>
      </c>
      <c r="FZ330" s="1076">
        <f t="shared" si="3198"/>
        <v>0</v>
      </c>
      <c r="GA330" s="1076">
        <f t="shared" si="3199"/>
        <v>0</v>
      </c>
      <c r="GB330" s="1076">
        <f t="shared" si="3200"/>
        <v>0</v>
      </c>
      <c r="GC330" s="1076">
        <f t="shared" si="3201"/>
        <v>0</v>
      </c>
      <c r="GD330" s="330">
        <f t="shared" si="3202"/>
        <v>0</v>
      </c>
      <c r="GE330" s="330">
        <f t="shared" si="3203"/>
        <v>0</v>
      </c>
      <c r="GF330" s="330">
        <f t="shared" si="3204"/>
        <v>0</v>
      </c>
      <c r="GG330" s="330">
        <f t="shared" si="3205"/>
        <v>0</v>
      </c>
      <c r="GH330" s="330">
        <f t="shared" si="3206"/>
        <v>0</v>
      </c>
      <c r="GI330" s="330">
        <f t="shared" si="3207"/>
        <v>0</v>
      </c>
      <c r="GJ330" s="330">
        <f t="shared" si="3208"/>
        <v>0</v>
      </c>
      <c r="GK330" s="330">
        <f t="shared" si="3209"/>
        <v>0</v>
      </c>
      <c r="GL330" s="330">
        <f t="shared" si="3210"/>
        <v>0</v>
      </c>
      <c r="GM330" s="330">
        <f t="shared" si="3211"/>
        <v>0</v>
      </c>
      <c r="GN330" s="330">
        <f t="shared" si="3212"/>
        <v>0</v>
      </c>
      <c r="GO330" s="330">
        <f t="shared" si="3213"/>
        <v>0</v>
      </c>
      <c r="GP330" s="330">
        <f t="shared" si="3214"/>
        <v>0</v>
      </c>
      <c r="GQ330" s="330">
        <f t="shared" si="3215"/>
        <v>0</v>
      </c>
      <c r="GR330" s="739"/>
      <c r="GS330" s="739"/>
      <c r="GT330" s="739"/>
      <c r="GU330" s="739"/>
      <c r="GV330" s="739"/>
      <c r="GW330" s="739"/>
      <c r="GX330" s="739"/>
      <c r="GY330" s="739"/>
      <c r="GZ330" s="1362" t="str">
        <f t="shared" si="3216"/>
        <v>KoolBloom (Dry)</v>
      </c>
      <c r="HA330" s="1215">
        <f t="shared" si="3308"/>
        <v>5.2840158520475562E-3</v>
      </c>
      <c r="HB330" s="1215">
        <f t="shared" si="3217"/>
        <v>0</v>
      </c>
      <c r="HC330" s="1215">
        <f t="shared" si="3218"/>
        <v>0</v>
      </c>
      <c r="HD330" s="543">
        <f t="shared" si="3219"/>
        <v>5.1883751651254952E-2</v>
      </c>
      <c r="HE330" s="543">
        <f t="shared" si="3220"/>
        <v>0</v>
      </c>
      <c r="HF330" s="328">
        <f t="shared" si="3221"/>
        <v>6.140766182298546E-2</v>
      </c>
      <c r="HG330" s="546">
        <f t="shared" si="3222"/>
        <v>0</v>
      </c>
      <c r="HH330" s="546">
        <f t="shared" si="3223"/>
        <v>0</v>
      </c>
      <c r="HI330" s="546">
        <f t="shared" si="3224"/>
        <v>0</v>
      </c>
      <c r="HJ330" s="546">
        <f t="shared" si="3225"/>
        <v>0</v>
      </c>
      <c r="HK330" s="546">
        <f t="shared" si="3226"/>
        <v>0</v>
      </c>
      <c r="HL330" s="546">
        <f t="shared" si="3227"/>
        <v>0</v>
      </c>
      <c r="HM330" s="546">
        <f t="shared" si="3228"/>
        <v>0</v>
      </c>
      <c r="HN330" s="546">
        <f t="shared" si="3229"/>
        <v>0</v>
      </c>
      <c r="HO330" s="1215">
        <f t="shared" si="3230"/>
        <v>0</v>
      </c>
      <c r="HP330" s="543">
        <f t="shared" si="3231"/>
        <v>0</v>
      </c>
      <c r="HQ330" s="328">
        <f t="shared" si="3232"/>
        <v>0</v>
      </c>
      <c r="HR330" s="546">
        <f t="shared" si="3233"/>
        <v>2.6420079260237781E-3</v>
      </c>
      <c r="HS330" s="546">
        <f t="shared" si="3234"/>
        <v>0</v>
      </c>
      <c r="HT330" s="546">
        <f t="shared" si="3235"/>
        <v>3.9630118890356669E-3</v>
      </c>
      <c r="HU330" s="546">
        <f t="shared" si="3236"/>
        <v>0</v>
      </c>
      <c r="HV330" s="930">
        <f t="shared" si="3237"/>
        <v>0</v>
      </c>
      <c r="HW330" s="930">
        <f t="shared" si="3238"/>
        <v>0</v>
      </c>
      <c r="HX330" s="930">
        <f t="shared" si="3239"/>
        <v>0</v>
      </c>
      <c r="HY330" s="930">
        <f t="shared" si="3240"/>
        <v>2.6420079260237779E-6</v>
      </c>
      <c r="HZ330" s="930">
        <f t="shared" si="3241"/>
        <v>0</v>
      </c>
      <c r="IA330" s="930">
        <f t="shared" si="3242"/>
        <v>0</v>
      </c>
      <c r="IB330" s="930">
        <f t="shared" si="3243"/>
        <v>0</v>
      </c>
      <c r="IC330" s="930">
        <f t="shared" si="3244"/>
        <v>0</v>
      </c>
      <c r="ID330" s="322">
        <f t="shared" si="3245"/>
        <v>0</v>
      </c>
      <c r="IE330" s="322">
        <f t="shared" si="3246"/>
        <v>0</v>
      </c>
      <c r="IF330" s="322">
        <f t="shared" si="3247"/>
        <v>0</v>
      </c>
      <c r="IG330" s="322">
        <f t="shared" si="3248"/>
        <v>0</v>
      </c>
      <c r="IH330" s="322">
        <f t="shared" si="3249"/>
        <v>0</v>
      </c>
      <c r="II330" s="322">
        <f t="shared" si="3250"/>
        <v>0</v>
      </c>
      <c r="IJ330" s="322">
        <f t="shared" si="3251"/>
        <v>0</v>
      </c>
      <c r="IK330" s="322">
        <f t="shared" si="3252"/>
        <v>0</v>
      </c>
      <c r="IL330" s="322">
        <f t="shared" si="3253"/>
        <v>0</v>
      </c>
      <c r="IM330" s="322">
        <f t="shared" si="3254"/>
        <v>0</v>
      </c>
      <c r="IN330" s="322">
        <f t="shared" si="3255"/>
        <v>0</v>
      </c>
      <c r="IO330" s="322">
        <f t="shared" si="3256"/>
        <v>0</v>
      </c>
      <c r="IP330" s="322">
        <f t="shared" si="3257"/>
        <v>0</v>
      </c>
      <c r="IQ330" s="322">
        <f t="shared" si="3258"/>
        <v>0</v>
      </c>
      <c r="IR330" s="739"/>
      <c r="IS330" s="739"/>
      <c r="IT330" s="739"/>
      <c r="IU330" s="739"/>
      <c r="IV330" s="739"/>
      <c r="IW330" s="739"/>
      <c r="IX330" s="739"/>
      <c r="IY330" s="739"/>
      <c r="IZ330" s="1362" t="str">
        <f t="shared" si="3259"/>
        <v>KoolBloom (Dry)</v>
      </c>
      <c r="JA330" s="1217">
        <f t="shared" si="3260"/>
        <v>20</v>
      </c>
      <c r="JB330" s="1217">
        <f t="shared" si="3261"/>
        <v>0</v>
      </c>
      <c r="JC330" s="1217">
        <f t="shared" si="3262"/>
        <v>0</v>
      </c>
      <c r="JD330" s="545">
        <f t="shared" si="3263"/>
        <v>450</v>
      </c>
      <c r="JE330" s="545">
        <f t="shared" si="3264"/>
        <v>0</v>
      </c>
      <c r="JF330" s="329">
        <f t="shared" si="3265"/>
        <v>280</v>
      </c>
      <c r="JG330" s="550">
        <f t="shared" si="3266"/>
        <v>0</v>
      </c>
      <c r="JH330" s="550">
        <f t="shared" si="3267"/>
        <v>0</v>
      </c>
      <c r="JI330" s="550">
        <f t="shared" si="3268"/>
        <v>0</v>
      </c>
      <c r="JJ330" s="550">
        <f t="shared" si="3269"/>
        <v>0</v>
      </c>
      <c r="JK330" s="550">
        <f t="shared" si="3270"/>
        <v>0</v>
      </c>
      <c r="JL330" s="550">
        <f t="shared" si="3271"/>
        <v>0</v>
      </c>
      <c r="JM330" s="550">
        <f t="shared" si="3272"/>
        <v>0</v>
      </c>
      <c r="JN330" s="550">
        <f t="shared" si="3273"/>
        <v>0</v>
      </c>
      <c r="JO330" s="1217">
        <f t="shared" si="3274"/>
        <v>0</v>
      </c>
      <c r="JP330" s="545">
        <f t="shared" si="3275"/>
        <v>0</v>
      </c>
      <c r="JQ330" s="329">
        <f t="shared" si="3276"/>
        <v>0</v>
      </c>
      <c r="JR330" s="550">
        <f t="shared" si="3277"/>
        <v>10</v>
      </c>
      <c r="JS330" s="550">
        <f t="shared" si="3278"/>
        <v>0</v>
      </c>
      <c r="JT330" s="550">
        <f t="shared" si="3279"/>
        <v>15</v>
      </c>
      <c r="JU330" s="550">
        <f t="shared" si="3280"/>
        <v>0</v>
      </c>
      <c r="JV330" s="932">
        <f t="shared" si="3281"/>
        <v>0</v>
      </c>
      <c r="JW330" s="932">
        <f t="shared" si="3282"/>
        <v>0</v>
      </c>
      <c r="JX330" s="932">
        <f t="shared" si="3283"/>
        <v>0</v>
      </c>
      <c r="JY330" s="932">
        <f t="shared" si="3284"/>
        <v>0.01</v>
      </c>
      <c r="JZ330" s="932">
        <f t="shared" si="3285"/>
        <v>0</v>
      </c>
      <c r="KA330" s="932">
        <f t="shared" si="3286"/>
        <v>0</v>
      </c>
      <c r="KB330" s="932">
        <f t="shared" si="3287"/>
        <v>0</v>
      </c>
      <c r="KC330" s="932">
        <f t="shared" si="3288"/>
        <v>0</v>
      </c>
      <c r="KD330" s="327">
        <f t="shared" si="3289"/>
        <v>0</v>
      </c>
      <c r="KE330" s="327">
        <f t="shared" si="3290"/>
        <v>0</v>
      </c>
      <c r="KF330" s="327">
        <f t="shared" si="3291"/>
        <v>0</v>
      </c>
      <c r="KG330" s="327">
        <f t="shared" si="3292"/>
        <v>0</v>
      </c>
      <c r="KH330" s="327">
        <f t="shared" si="3293"/>
        <v>0</v>
      </c>
      <c r="KI330" s="327">
        <f t="shared" si="3294"/>
        <v>0</v>
      </c>
      <c r="KJ330" s="327">
        <f t="shared" si="3295"/>
        <v>0</v>
      </c>
      <c r="KK330" s="327">
        <f t="shared" si="3296"/>
        <v>0</v>
      </c>
      <c r="KL330" s="327">
        <f t="shared" si="3297"/>
        <v>0</v>
      </c>
      <c r="KM330" s="327">
        <f t="shared" si="3298"/>
        <v>0</v>
      </c>
      <c r="KN330" s="327">
        <f t="shared" si="3299"/>
        <v>0</v>
      </c>
      <c r="KO330" s="327">
        <f t="shared" si="3300"/>
        <v>0</v>
      </c>
      <c r="KP330" s="327">
        <f t="shared" si="3301"/>
        <v>0</v>
      </c>
      <c r="KQ330" s="327">
        <f t="shared" si="3302"/>
        <v>0</v>
      </c>
      <c r="KR330" s="739"/>
      <c r="KS330" s="739"/>
      <c r="KT330" s="739"/>
      <c r="KU330" s="739"/>
      <c r="KV330" s="739"/>
      <c r="KW330" s="739"/>
      <c r="KX330" s="739"/>
      <c r="KY330" s="739"/>
      <c r="KZ330" s="1362" t="str">
        <f t="shared" si="3303"/>
        <v>KoolBloom (Dry)</v>
      </c>
      <c r="LA330" s="1217">
        <f t="shared" si="3309"/>
        <v>20</v>
      </c>
      <c r="LB330" s="1217">
        <f t="shared" si="3310"/>
        <v>0</v>
      </c>
      <c r="LC330" s="1217">
        <f t="shared" si="3311"/>
        <v>0</v>
      </c>
      <c r="LD330" s="545">
        <f t="shared" si="3312"/>
        <v>450</v>
      </c>
      <c r="LE330" s="545">
        <f t="shared" si="3313"/>
        <v>0</v>
      </c>
      <c r="LF330" s="329">
        <f t="shared" si="3314"/>
        <v>280</v>
      </c>
      <c r="LG330" s="550">
        <f t="shared" si="3315"/>
        <v>0</v>
      </c>
      <c r="LH330" s="550">
        <f t="shared" si="3316"/>
        <v>0</v>
      </c>
      <c r="LI330" s="550">
        <f t="shared" si="3317"/>
        <v>0</v>
      </c>
      <c r="LJ330" s="550">
        <f t="shared" si="3318"/>
        <v>0</v>
      </c>
      <c r="LK330" s="550">
        <f t="shared" si="3319"/>
        <v>0</v>
      </c>
      <c r="LL330" s="550">
        <f t="shared" si="3320"/>
        <v>0</v>
      </c>
      <c r="LM330" s="550">
        <f t="shared" si="3321"/>
        <v>0</v>
      </c>
      <c r="LN330" s="550">
        <f t="shared" si="3322"/>
        <v>0</v>
      </c>
      <c r="LO330" s="1217">
        <f t="shared" si="3323"/>
        <v>0</v>
      </c>
      <c r="LP330" s="545">
        <f t="shared" si="3324"/>
        <v>0</v>
      </c>
      <c r="LQ330" s="329">
        <f t="shared" si="3325"/>
        <v>0</v>
      </c>
      <c r="LR330" s="550">
        <f t="shared" si="3326"/>
        <v>10</v>
      </c>
      <c r="LS330" s="550">
        <f t="shared" si="3327"/>
        <v>0</v>
      </c>
      <c r="LT330" s="550">
        <f t="shared" si="3328"/>
        <v>15</v>
      </c>
      <c r="LU330" s="550">
        <f t="shared" si="3329"/>
        <v>0</v>
      </c>
      <c r="LV330" s="932">
        <f t="shared" si="3330"/>
        <v>0</v>
      </c>
      <c r="LW330" s="932">
        <f t="shared" si="3331"/>
        <v>0</v>
      </c>
      <c r="LX330" s="932">
        <f t="shared" si="3332"/>
        <v>0</v>
      </c>
      <c r="LY330" s="932">
        <f t="shared" si="3333"/>
        <v>0.01</v>
      </c>
      <c r="LZ330" s="932">
        <f t="shared" si="3334"/>
        <v>0</v>
      </c>
      <c r="MA330" s="932">
        <f t="shared" si="3335"/>
        <v>0</v>
      </c>
      <c r="MB330" s="932">
        <f t="shared" si="3336"/>
        <v>0</v>
      </c>
      <c r="MC330" s="932">
        <f t="shared" si="3337"/>
        <v>0</v>
      </c>
      <c r="MD330" s="327">
        <f t="shared" si="3338"/>
        <v>0</v>
      </c>
      <c r="ME330" s="327">
        <f t="shared" si="3339"/>
        <v>0</v>
      </c>
      <c r="MF330" s="327">
        <f t="shared" si="3340"/>
        <v>0</v>
      </c>
      <c r="MG330" s="327">
        <f t="shared" si="3341"/>
        <v>0</v>
      </c>
      <c r="MH330" s="327">
        <f t="shared" si="3342"/>
        <v>0</v>
      </c>
      <c r="MI330" s="327">
        <f t="shared" si="3343"/>
        <v>0</v>
      </c>
      <c r="MJ330" s="327">
        <f t="shared" si="3344"/>
        <v>0</v>
      </c>
      <c r="MK330" s="327">
        <f t="shared" si="3345"/>
        <v>0</v>
      </c>
      <c r="ML330" s="327">
        <f t="shared" si="3346"/>
        <v>0</v>
      </c>
      <c r="MM330" s="327">
        <f t="shared" si="3347"/>
        <v>0</v>
      </c>
      <c r="MN330" s="327">
        <f t="shared" si="3348"/>
        <v>0</v>
      </c>
      <c r="MO330" s="327">
        <f t="shared" si="3349"/>
        <v>0</v>
      </c>
      <c r="MP330" s="327">
        <f t="shared" si="3350"/>
        <v>0</v>
      </c>
      <c r="MQ330" s="327">
        <f t="shared" si="3351"/>
        <v>0</v>
      </c>
    </row>
    <row r="331" spans="2:355" s="152" customFormat="1" ht="15" customHeight="1" outlineLevel="1" thickBot="1" x14ac:dyDescent="0.3">
      <c r="B331" s="1416"/>
      <c r="C331" s="1269"/>
      <c r="D331" s="1269"/>
      <c r="E331" s="948" t="s">
        <v>135</v>
      </c>
      <c r="G331" s="1271">
        <v>0.01</v>
      </c>
      <c r="H331" s="1272">
        <v>0.4</v>
      </c>
      <c r="I331" s="1273">
        <f t="shared" si="3353"/>
        <v>1.056803170409508</v>
      </c>
      <c r="J331" s="1827">
        <f t="shared" si="3354"/>
        <v>1.0568031704095079E-3</v>
      </c>
      <c r="K331" s="1828"/>
      <c r="L331" s="1275"/>
      <c r="M331" s="1276" t="s">
        <v>1903</v>
      </c>
      <c r="N331" s="1275">
        <v>2.4969999999999999</v>
      </c>
      <c r="O331" s="1549"/>
      <c r="P331" s="1275"/>
      <c r="R331" s="1418"/>
      <c r="S331" s="1548"/>
      <c r="T331" s="1048"/>
      <c r="U331" s="1417"/>
      <c r="V331" s="1418"/>
      <c r="W331" s="1548"/>
      <c r="X331" s="1048"/>
      <c r="Y331" s="1417"/>
      <c r="Z331" s="1418"/>
      <c r="AA331" s="1548"/>
      <c r="AB331" s="1048"/>
      <c r="AC331" s="1417"/>
      <c r="AD331" s="1418"/>
      <c r="AE331" s="1548"/>
      <c r="AF331" s="1048"/>
      <c r="AG331" s="1417"/>
      <c r="AH331" s="1418"/>
      <c r="AI331" s="1548"/>
      <c r="AJ331" s="1048"/>
      <c r="AK331" s="1417"/>
      <c r="AL331" s="1418"/>
      <c r="AM331" s="1548"/>
      <c r="AN331" s="1048"/>
      <c r="AO331" s="1417"/>
      <c r="AP331" s="1418"/>
      <c r="AQ331" s="1548"/>
      <c r="AR331" s="1048"/>
      <c r="AS331" s="1417"/>
      <c r="AT331" s="1418"/>
      <c r="AU331" s="1548"/>
      <c r="AV331" s="1048"/>
      <c r="AW331" s="1417"/>
      <c r="AX331" s="1418"/>
      <c r="AY331" s="1548"/>
      <c r="AZ331" s="1048"/>
      <c r="BA331" s="1417"/>
      <c r="BB331" s="1048"/>
      <c r="BC331" s="1048"/>
      <c r="BD331" s="1048"/>
      <c r="BE331" s="1417"/>
      <c r="BF331" s="1048"/>
      <c r="BG331" s="1048"/>
      <c r="BH331" s="1048"/>
      <c r="BI331" s="1048"/>
      <c r="BJ331" s="1048"/>
      <c r="BK331" s="1048"/>
      <c r="BL331" s="1048"/>
      <c r="BM331" s="1048"/>
      <c r="BN331" s="1048"/>
      <c r="BO331" s="1048"/>
      <c r="BP331" s="1419" t="s">
        <v>2507</v>
      </c>
      <c r="BQ331" s="1516"/>
      <c r="BR331" s="734">
        <f t="shared" si="3171"/>
        <v>59.973579920739759</v>
      </c>
      <c r="BS331" s="734">
        <f t="shared" si="3352"/>
        <v>59.973579920739759</v>
      </c>
      <c r="BT331" s="742">
        <v>1</v>
      </c>
      <c r="BU331" s="1327" t="s">
        <v>2510</v>
      </c>
      <c r="BV331" s="1178" t="s">
        <v>1250</v>
      </c>
      <c r="BW331" s="1248"/>
      <c r="BX331" s="1248"/>
      <c r="BY331" s="1248"/>
      <c r="BZ331" s="1249"/>
      <c r="CA331" s="1249"/>
      <c r="CB331" s="1250"/>
      <c r="CC331" s="1251"/>
      <c r="CD331" s="1251"/>
      <c r="CE331" s="1251"/>
      <c r="CF331" s="1251"/>
      <c r="CG331" s="1252"/>
      <c r="CH331" s="1252"/>
      <c r="CI331" s="1252"/>
      <c r="CJ331" s="1252"/>
      <c r="CK331" s="1253"/>
      <c r="CL331" s="1254"/>
      <c r="CM331" s="1255"/>
      <c r="CN331" s="1251">
        <v>9.8000000000000004E-2</v>
      </c>
      <c r="CO331" s="1256"/>
      <c r="CP331" s="1252">
        <v>0.129</v>
      </c>
      <c r="CQ331" s="1256"/>
      <c r="CR331" s="1257"/>
      <c r="CS331" s="1257"/>
      <c r="CT331" s="1257"/>
      <c r="CU331" s="1257"/>
      <c r="CV331" s="1257"/>
      <c r="CW331" s="1257"/>
      <c r="CX331" s="1257"/>
      <c r="CY331" s="1257"/>
      <c r="CZ331" s="1258"/>
      <c r="DA331" s="1258"/>
      <c r="DB331" s="1258"/>
      <c r="DC331" s="1258"/>
      <c r="DD331" s="1258"/>
      <c r="DE331" s="1258"/>
      <c r="DF331" s="1258"/>
      <c r="DG331" s="1258"/>
      <c r="DH331" s="1258"/>
      <c r="DI331" s="1258"/>
      <c r="DJ331" s="1258"/>
      <c r="DK331" s="1258"/>
      <c r="DL331" s="1258"/>
      <c r="DM331" s="1258"/>
      <c r="DN331" s="1022">
        <v>1</v>
      </c>
      <c r="DO331" s="1193">
        <v>1</v>
      </c>
      <c r="DP331" s="1194">
        <v>1000</v>
      </c>
      <c r="DQ331" s="1195">
        <f t="shared" si="3305"/>
        <v>1</v>
      </c>
      <c r="DR331" s="1192">
        <v>5</v>
      </c>
      <c r="DS331" s="1192">
        <f t="shared" si="3172"/>
        <v>5.0000000000000001E-3</v>
      </c>
      <c r="DT331" s="1495">
        <v>113</v>
      </c>
      <c r="DU331" s="1503" t="s">
        <v>2473</v>
      </c>
      <c r="DV331" s="1528">
        <v>44326</v>
      </c>
      <c r="DW331" s="1528" t="str">
        <f t="shared" si="3306"/>
        <v>Epsom Salt</v>
      </c>
      <c r="DX331" s="1427">
        <v>0.5</v>
      </c>
      <c r="DY331" s="1427">
        <v>0.5</v>
      </c>
      <c r="DZ331" s="1427">
        <v>0.5</v>
      </c>
      <c r="EA331" s="1427">
        <v>0.5</v>
      </c>
      <c r="EB331" s="1427">
        <v>0.5</v>
      </c>
      <c r="EC331" s="1427">
        <v>0.5</v>
      </c>
      <c r="ED331" s="1427">
        <v>0.5</v>
      </c>
      <c r="EE331" s="1427">
        <v>0.5</v>
      </c>
      <c r="EF331" s="1427">
        <v>0.5</v>
      </c>
      <c r="EG331" s="1427">
        <v>0.5</v>
      </c>
      <c r="EH331" s="1427">
        <v>0.6</v>
      </c>
      <c r="EI331" s="1427">
        <v>0.6</v>
      </c>
      <c r="EJ331" s="1427">
        <v>0.6</v>
      </c>
      <c r="EK331" s="1734"/>
      <c r="EL331" s="1342" t="s">
        <v>1417</v>
      </c>
      <c r="EM331" s="739"/>
      <c r="EN331" s="739"/>
      <c r="EO331" s="739"/>
      <c r="EP331" s="739"/>
      <c r="EQ331" s="739"/>
      <c r="ER331" s="739"/>
      <c r="ES331" s="739"/>
      <c r="ET331" s="739"/>
      <c r="EU331" s="739"/>
      <c r="EV331" s="739"/>
      <c r="EW331" s="739"/>
      <c r="EX331" s="739"/>
      <c r="EY331" s="739"/>
      <c r="EZ331" s="1348" t="str">
        <f t="shared" si="3307"/>
        <v>Epsom Salt</v>
      </c>
      <c r="FA331" s="1203">
        <f t="shared" si="3173"/>
        <v>0</v>
      </c>
      <c r="FB331" s="1203">
        <f t="shared" si="3174"/>
        <v>0</v>
      </c>
      <c r="FC331" s="1203">
        <f t="shared" si="3175"/>
        <v>0</v>
      </c>
      <c r="FD331" s="1190">
        <f t="shared" si="3176"/>
        <v>0</v>
      </c>
      <c r="FE331" s="1190">
        <f t="shared" si="3177"/>
        <v>0</v>
      </c>
      <c r="FF331" s="927">
        <f t="shared" si="3178"/>
        <v>0</v>
      </c>
      <c r="FG331" s="1191">
        <f t="shared" si="3179"/>
        <v>0</v>
      </c>
      <c r="FH331" s="1191">
        <f t="shared" si="3180"/>
        <v>0</v>
      </c>
      <c r="FI331" s="1191">
        <f t="shared" si="3181"/>
        <v>0</v>
      </c>
      <c r="FJ331" s="1191">
        <f t="shared" si="3182"/>
        <v>0</v>
      </c>
      <c r="FK331" s="1191">
        <f t="shared" si="3183"/>
        <v>0</v>
      </c>
      <c r="FL331" s="1191">
        <f t="shared" si="3184"/>
        <v>0</v>
      </c>
      <c r="FM331" s="1191">
        <f t="shared" si="3185"/>
        <v>0</v>
      </c>
      <c r="FN331" s="1191">
        <f t="shared" si="3186"/>
        <v>0</v>
      </c>
      <c r="FO331" s="1203">
        <f t="shared" si="3187"/>
        <v>0</v>
      </c>
      <c r="FP331" s="1190">
        <f t="shared" si="3188"/>
        <v>0</v>
      </c>
      <c r="FQ331" s="927">
        <f t="shared" si="3189"/>
        <v>0</v>
      </c>
      <c r="FR331" s="1191">
        <f t="shared" si="3190"/>
        <v>9.8000000000000004E-2</v>
      </c>
      <c r="FS331" s="1191">
        <f t="shared" si="3191"/>
        <v>0</v>
      </c>
      <c r="FT331" s="1191">
        <f t="shared" si="3192"/>
        <v>0.129</v>
      </c>
      <c r="FU331" s="1191">
        <f t="shared" si="3193"/>
        <v>0</v>
      </c>
      <c r="FV331" s="1076">
        <f t="shared" si="3194"/>
        <v>0</v>
      </c>
      <c r="FW331" s="1076">
        <f t="shared" si="3195"/>
        <v>0</v>
      </c>
      <c r="FX331" s="1076">
        <f t="shared" si="3196"/>
        <v>0</v>
      </c>
      <c r="FY331" s="1076">
        <f t="shared" si="3197"/>
        <v>0</v>
      </c>
      <c r="FZ331" s="1076">
        <f t="shared" si="3198"/>
        <v>0</v>
      </c>
      <c r="GA331" s="1076">
        <f t="shared" si="3199"/>
        <v>0</v>
      </c>
      <c r="GB331" s="1076">
        <f t="shared" si="3200"/>
        <v>0</v>
      </c>
      <c r="GC331" s="1076">
        <f t="shared" si="3201"/>
        <v>0</v>
      </c>
      <c r="GD331" s="330">
        <f t="shared" si="3202"/>
        <v>0</v>
      </c>
      <c r="GE331" s="330">
        <f t="shared" si="3203"/>
        <v>0</v>
      </c>
      <c r="GF331" s="330">
        <f t="shared" si="3204"/>
        <v>0</v>
      </c>
      <c r="GG331" s="330">
        <f t="shared" si="3205"/>
        <v>0</v>
      </c>
      <c r="GH331" s="330">
        <f t="shared" si="3206"/>
        <v>0</v>
      </c>
      <c r="GI331" s="330">
        <f t="shared" si="3207"/>
        <v>0</v>
      </c>
      <c r="GJ331" s="330">
        <f t="shared" si="3208"/>
        <v>0</v>
      </c>
      <c r="GK331" s="330">
        <f t="shared" si="3209"/>
        <v>0</v>
      </c>
      <c r="GL331" s="330">
        <f t="shared" si="3210"/>
        <v>0</v>
      </c>
      <c r="GM331" s="330">
        <f t="shared" si="3211"/>
        <v>0</v>
      </c>
      <c r="GN331" s="330">
        <f t="shared" si="3212"/>
        <v>0</v>
      </c>
      <c r="GO331" s="330">
        <f t="shared" si="3213"/>
        <v>0</v>
      </c>
      <c r="GP331" s="330">
        <f t="shared" si="3214"/>
        <v>0</v>
      </c>
      <c r="GQ331" s="330">
        <f t="shared" si="3215"/>
        <v>0</v>
      </c>
      <c r="GR331" s="739"/>
      <c r="GS331" s="739"/>
      <c r="GT331" s="739"/>
      <c r="GU331" s="739"/>
      <c r="GV331" s="739"/>
      <c r="GW331" s="739"/>
      <c r="GX331" s="739"/>
      <c r="GY331" s="739"/>
      <c r="GZ331" s="1362" t="str">
        <f t="shared" si="3216"/>
        <v>Epsom Salt</v>
      </c>
      <c r="HA331" s="1215">
        <f t="shared" si="3308"/>
        <v>0</v>
      </c>
      <c r="HB331" s="1215">
        <f t="shared" si="3217"/>
        <v>0</v>
      </c>
      <c r="HC331" s="1215">
        <f t="shared" si="3218"/>
        <v>0</v>
      </c>
      <c r="HD331" s="543">
        <f t="shared" si="3219"/>
        <v>0</v>
      </c>
      <c r="HE331" s="543">
        <f t="shared" si="3220"/>
        <v>0</v>
      </c>
      <c r="HF331" s="328">
        <f t="shared" si="3221"/>
        <v>0</v>
      </c>
      <c r="HG331" s="546">
        <f t="shared" si="3222"/>
        <v>0</v>
      </c>
      <c r="HH331" s="546">
        <f t="shared" si="3223"/>
        <v>0</v>
      </c>
      <c r="HI331" s="546">
        <f t="shared" si="3224"/>
        <v>0</v>
      </c>
      <c r="HJ331" s="546">
        <f t="shared" si="3225"/>
        <v>0</v>
      </c>
      <c r="HK331" s="546">
        <f t="shared" si="3226"/>
        <v>0</v>
      </c>
      <c r="HL331" s="546">
        <f t="shared" si="3227"/>
        <v>0</v>
      </c>
      <c r="HM331" s="546">
        <f t="shared" si="3228"/>
        <v>0</v>
      </c>
      <c r="HN331" s="546">
        <f t="shared" si="3229"/>
        <v>0</v>
      </c>
      <c r="HO331" s="1215">
        <f t="shared" si="3230"/>
        <v>0</v>
      </c>
      <c r="HP331" s="543">
        <f t="shared" si="3231"/>
        <v>0</v>
      </c>
      <c r="HQ331" s="328">
        <f t="shared" si="3232"/>
        <v>0</v>
      </c>
      <c r="HR331" s="546">
        <f t="shared" si="3233"/>
        <v>2.5891677675033024E-2</v>
      </c>
      <c r="HS331" s="546">
        <f t="shared" si="3234"/>
        <v>0</v>
      </c>
      <c r="HT331" s="546">
        <f t="shared" si="3235"/>
        <v>3.4081902245706737E-2</v>
      </c>
      <c r="HU331" s="546">
        <f t="shared" si="3236"/>
        <v>0</v>
      </c>
      <c r="HV331" s="930">
        <f t="shared" si="3237"/>
        <v>0</v>
      </c>
      <c r="HW331" s="930">
        <f t="shared" si="3238"/>
        <v>0</v>
      </c>
      <c r="HX331" s="930">
        <f t="shared" si="3239"/>
        <v>0</v>
      </c>
      <c r="HY331" s="930">
        <f t="shared" si="3240"/>
        <v>0</v>
      </c>
      <c r="HZ331" s="930">
        <f t="shared" si="3241"/>
        <v>0</v>
      </c>
      <c r="IA331" s="930">
        <f t="shared" si="3242"/>
        <v>0</v>
      </c>
      <c r="IB331" s="930">
        <f t="shared" si="3243"/>
        <v>0</v>
      </c>
      <c r="IC331" s="930">
        <f t="shared" si="3244"/>
        <v>0</v>
      </c>
      <c r="ID331" s="322">
        <f t="shared" si="3245"/>
        <v>0</v>
      </c>
      <c r="IE331" s="322">
        <f t="shared" si="3246"/>
        <v>0</v>
      </c>
      <c r="IF331" s="322">
        <f t="shared" si="3247"/>
        <v>0</v>
      </c>
      <c r="IG331" s="322">
        <f t="shared" si="3248"/>
        <v>0</v>
      </c>
      <c r="IH331" s="322">
        <f t="shared" si="3249"/>
        <v>0</v>
      </c>
      <c r="II331" s="322">
        <f t="shared" si="3250"/>
        <v>0</v>
      </c>
      <c r="IJ331" s="322">
        <f t="shared" si="3251"/>
        <v>0</v>
      </c>
      <c r="IK331" s="322">
        <f t="shared" si="3252"/>
        <v>0</v>
      </c>
      <c r="IL331" s="322">
        <f t="shared" si="3253"/>
        <v>0</v>
      </c>
      <c r="IM331" s="322">
        <f t="shared" si="3254"/>
        <v>0</v>
      </c>
      <c r="IN331" s="322">
        <f t="shared" si="3255"/>
        <v>0</v>
      </c>
      <c r="IO331" s="322">
        <f t="shared" si="3256"/>
        <v>0</v>
      </c>
      <c r="IP331" s="322">
        <f t="shared" si="3257"/>
        <v>0</v>
      </c>
      <c r="IQ331" s="322">
        <f t="shared" si="3258"/>
        <v>0</v>
      </c>
      <c r="IR331" s="739"/>
      <c r="IS331" s="739"/>
      <c r="IT331" s="739"/>
      <c r="IU331" s="739"/>
      <c r="IV331" s="739"/>
      <c r="IW331" s="739"/>
      <c r="IX331" s="739"/>
      <c r="IY331" s="739"/>
      <c r="IZ331" s="1362" t="str">
        <f t="shared" si="3259"/>
        <v>Epsom Salt</v>
      </c>
      <c r="JA331" s="1217">
        <f t="shared" si="3260"/>
        <v>0</v>
      </c>
      <c r="JB331" s="1217">
        <f t="shared" si="3261"/>
        <v>0</v>
      </c>
      <c r="JC331" s="1217">
        <f t="shared" si="3262"/>
        <v>0</v>
      </c>
      <c r="JD331" s="545">
        <f t="shared" si="3263"/>
        <v>0</v>
      </c>
      <c r="JE331" s="545">
        <f t="shared" si="3264"/>
        <v>0</v>
      </c>
      <c r="JF331" s="329">
        <f t="shared" si="3265"/>
        <v>0</v>
      </c>
      <c r="JG331" s="550">
        <f t="shared" si="3266"/>
        <v>0</v>
      </c>
      <c r="JH331" s="550">
        <f t="shared" si="3267"/>
        <v>0</v>
      </c>
      <c r="JI331" s="550">
        <f t="shared" si="3268"/>
        <v>0</v>
      </c>
      <c r="JJ331" s="550">
        <f t="shared" si="3269"/>
        <v>0</v>
      </c>
      <c r="JK331" s="550">
        <f t="shared" si="3270"/>
        <v>0</v>
      </c>
      <c r="JL331" s="550">
        <f t="shared" si="3271"/>
        <v>0</v>
      </c>
      <c r="JM331" s="550">
        <f t="shared" si="3272"/>
        <v>0</v>
      </c>
      <c r="JN331" s="550">
        <f t="shared" si="3273"/>
        <v>0</v>
      </c>
      <c r="JO331" s="1217">
        <f t="shared" si="3274"/>
        <v>0</v>
      </c>
      <c r="JP331" s="545">
        <f t="shared" si="3275"/>
        <v>0</v>
      </c>
      <c r="JQ331" s="329">
        <f t="shared" si="3276"/>
        <v>0</v>
      </c>
      <c r="JR331" s="550">
        <f t="shared" si="3277"/>
        <v>98</v>
      </c>
      <c r="JS331" s="550">
        <f t="shared" si="3278"/>
        <v>0</v>
      </c>
      <c r="JT331" s="550">
        <f t="shared" si="3279"/>
        <v>129</v>
      </c>
      <c r="JU331" s="550">
        <f t="shared" si="3280"/>
        <v>0</v>
      </c>
      <c r="JV331" s="932">
        <f t="shared" si="3281"/>
        <v>0</v>
      </c>
      <c r="JW331" s="932">
        <f t="shared" si="3282"/>
        <v>0</v>
      </c>
      <c r="JX331" s="932">
        <f t="shared" si="3283"/>
        <v>0</v>
      </c>
      <c r="JY331" s="932">
        <f t="shared" si="3284"/>
        <v>0</v>
      </c>
      <c r="JZ331" s="932">
        <f t="shared" si="3285"/>
        <v>0</v>
      </c>
      <c r="KA331" s="932">
        <f t="shared" si="3286"/>
        <v>0</v>
      </c>
      <c r="KB331" s="932">
        <f t="shared" si="3287"/>
        <v>0</v>
      </c>
      <c r="KC331" s="932">
        <f t="shared" si="3288"/>
        <v>0</v>
      </c>
      <c r="KD331" s="327">
        <f t="shared" si="3289"/>
        <v>0</v>
      </c>
      <c r="KE331" s="327">
        <f t="shared" si="3290"/>
        <v>0</v>
      </c>
      <c r="KF331" s="327">
        <f t="shared" si="3291"/>
        <v>0</v>
      </c>
      <c r="KG331" s="327">
        <f t="shared" si="3292"/>
        <v>0</v>
      </c>
      <c r="KH331" s="327">
        <f t="shared" si="3293"/>
        <v>0</v>
      </c>
      <c r="KI331" s="327">
        <f t="shared" si="3294"/>
        <v>0</v>
      </c>
      <c r="KJ331" s="327">
        <f t="shared" si="3295"/>
        <v>0</v>
      </c>
      <c r="KK331" s="327">
        <f t="shared" si="3296"/>
        <v>0</v>
      </c>
      <c r="KL331" s="327">
        <f t="shared" si="3297"/>
        <v>0</v>
      </c>
      <c r="KM331" s="327">
        <f t="shared" si="3298"/>
        <v>0</v>
      </c>
      <c r="KN331" s="327">
        <f t="shared" si="3299"/>
        <v>0</v>
      </c>
      <c r="KO331" s="327">
        <f t="shared" si="3300"/>
        <v>0</v>
      </c>
      <c r="KP331" s="327">
        <f t="shared" si="3301"/>
        <v>0</v>
      </c>
      <c r="KQ331" s="327">
        <f t="shared" si="3302"/>
        <v>0</v>
      </c>
      <c r="KR331" s="739"/>
      <c r="KS331" s="739"/>
      <c r="KT331" s="739"/>
      <c r="KU331" s="739"/>
      <c r="KV331" s="739"/>
      <c r="KW331" s="739"/>
      <c r="KX331" s="739"/>
      <c r="KY331" s="739"/>
      <c r="KZ331" s="1362" t="str">
        <f t="shared" si="3303"/>
        <v>Epsom Salt</v>
      </c>
      <c r="LA331" s="1217">
        <f t="shared" si="3309"/>
        <v>0</v>
      </c>
      <c r="LB331" s="1217">
        <f t="shared" si="3310"/>
        <v>0</v>
      </c>
      <c r="LC331" s="1217">
        <f t="shared" si="3311"/>
        <v>0</v>
      </c>
      <c r="LD331" s="545">
        <f t="shared" si="3312"/>
        <v>0</v>
      </c>
      <c r="LE331" s="545">
        <f t="shared" si="3313"/>
        <v>0</v>
      </c>
      <c r="LF331" s="329">
        <f t="shared" si="3314"/>
        <v>0</v>
      </c>
      <c r="LG331" s="550">
        <f t="shared" si="3315"/>
        <v>0</v>
      </c>
      <c r="LH331" s="550">
        <f t="shared" si="3316"/>
        <v>0</v>
      </c>
      <c r="LI331" s="550">
        <f t="shared" si="3317"/>
        <v>0</v>
      </c>
      <c r="LJ331" s="550">
        <f t="shared" si="3318"/>
        <v>0</v>
      </c>
      <c r="LK331" s="550">
        <f t="shared" si="3319"/>
        <v>0</v>
      </c>
      <c r="LL331" s="550">
        <f t="shared" si="3320"/>
        <v>0</v>
      </c>
      <c r="LM331" s="550">
        <f t="shared" si="3321"/>
        <v>0</v>
      </c>
      <c r="LN331" s="550">
        <f t="shared" si="3322"/>
        <v>0</v>
      </c>
      <c r="LO331" s="1217">
        <f t="shared" si="3323"/>
        <v>0</v>
      </c>
      <c r="LP331" s="545">
        <f t="shared" si="3324"/>
        <v>0</v>
      </c>
      <c r="LQ331" s="329">
        <f t="shared" si="3325"/>
        <v>0</v>
      </c>
      <c r="LR331" s="550">
        <f t="shared" si="3326"/>
        <v>98</v>
      </c>
      <c r="LS331" s="550">
        <f t="shared" si="3327"/>
        <v>0</v>
      </c>
      <c r="LT331" s="550">
        <f t="shared" si="3328"/>
        <v>129</v>
      </c>
      <c r="LU331" s="550">
        <f t="shared" si="3329"/>
        <v>0</v>
      </c>
      <c r="LV331" s="932">
        <f t="shared" si="3330"/>
        <v>0</v>
      </c>
      <c r="LW331" s="932">
        <f t="shared" si="3331"/>
        <v>0</v>
      </c>
      <c r="LX331" s="932">
        <f t="shared" si="3332"/>
        <v>0</v>
      </c>
      <c r="LY331" s="932">
        <f t="shared" si="3333"/>
        <v>0</v>
      </c>
      <c r="LZ331" s="932">
        <f t="shared" si="3334"/>
        <v>0</v>
      </c>
      <c r="MA331" s="932">
        <f t="shared" si="3335"/>
        <v>0</v>
      </c>
      <c r="MB331" s="932">
        <f t="shared" si="3336"/>
        <v>0</v>
      </c>
      <c r="MC331" s="932">
        <f t="shared" si="3337"/>
        <v>0</v>
      </c>
      <c r="MD331" s="327">
        <f t="shared" si="3338"/>
        <v>0</v>
      </c>
      <c r="ME331" s="327">
        <f t="shared" si="3339"/>
        <v>0</v>
      </c>
      <c r="MF331" s="327">
        <f t="shared" si="3340"/>
        <v>0</v>
      </c>
      <c r="MG331" s="327">
        <f t="shared" si="3341"/>
        <v>0</v>
      </c>
      <c r="MH331" s="327">
        <f t="shared" si="3342"/>
        <v>0</v>
      </c>
      <c r="MI331" s="327">
        <f t="shared" si="3343"/>
        <v>0</v>
      </c>
      <c r="MJ331" s="327">
        <f t="shared" si="3344"/>
        <v>0</v>
      </c>
      <c r="MK331" s="327">
        <f t="shared" si="3345"/>
        <v>0</v>
      </c>
      <c r="ML331" s="327">
        <f t="shared" si="3346"/>
        <v>0</v>
      </c>
      <c r="MM331" s="327">
        <f t="shared" si="3347"/>
        <v>0</v>
      </c>
      <c r="MN331" s="327">
        <f t="shared" si="3348"/>
        <v>0</v>
      </c>
      <c r="MO331" s="327">
        <f t="shared" si="3349"/>
        <v>0</v>
      </c>
      <c r="MP331" s="327">
        <f t="shared" si="3350"/>
        <v>0</v>
      </c>
      <c r="MQ331" s="327">
        <f t="shared" si="3351"/>
        <v>0</v>
      </c>
    </row>
    <row r="332" spans="2:355" s="152" customFormat="1" ht="15" customHeight="1" outlineLevel="1" thickBot="1" x14ac:dyDescent="0.3">
      <c r="B332" s="1416"/>
      <c r="C332" s="1269"/>
      <c r="D332" s="1269"/>
      <c r="E332" s="948" t="s">
        <v>133</v>
      </c>
      <c r="G332" s="1088">
        <v>0.01</v>
      </c>
      <c r="H332" s="105">
        <v>0.46743000000000001</v>
      </c>
      <c r="I332" s="111">
        <f t="shared" si="3353"/>
        <v>1.2349537648612909</v>
      </c>
      <c r="J332" s="1827">
        <f t="shared" si="3354"/>
        <v>1.2349537648612908E-3</v>
      </c>
      <c r="K332" s="1828"/>
      <c r="L332" s="1275"/>
      <c r="M332" s="1276" t="s">
        <v>1898</v>
      </c>
      <c r="N332" s="1275">
        <v>2.1393</v>
      </c>
      <c r="O332" s="1549"/>
      <c r="P332" s="1275"/>
      <c r="R332" s="1418"/>
      <c r="S332" s="1548"/>
      <c r="T332" s="1048"/>
      <c r="U332" s="1417"/>
      <c r="V332" s="1418"/>
      <c r="W332" s="1548"/>
      <c r="X332" s="1048"/>
      <c r="Y332" s="1417"/>
      <c r="Z332" s="1418"/>
      <c r="AA332" s="1548"/>
      <c r="AB332" s="1048"/>
      <c r="AC332" s="1417"/>
      <c r="AD332" s="1418"/>
      <c r="AE332" s="1548"/>
      <c r="AF332" s="1048"/>
      <c r="AG332" s="1417"/>
      <c r="AH332" s="1418"/>
      <c r="AI332" s="1548"/>
      <c r="AJ332" s="1048"/>
      <c r="AK332" s="1417"/>
      <c r="AL332" s="1418"/>
      <c r="AM332" s="1548"/>
      <c r="AN332" s="1048"/>
      <c r="AO332" s="1417"/>
      <c r="AP332" s="1418"/>
      <c r="AQ332" s="1548"/>
      <c r="AR332" s="1048"/>
      <c r="AS332" s="1417"/>
      <c r="AT332" s="1418"/>
      <c r="AU332" s="1548"/>
      <c r="AV332" s="1048"/>
      <c r="AW332" s="1417"/>
      <c r="AX332" s="1418"/>
      <c r="AY332" s="1548"/>
      <c r="AZ332" s="1048"/>
      <c r="BA332" s="1417"/>
      <c r="BB332" s="1048"/>
      <c r="BC332" s="1048"/>
      <c r="BD332" s="1048"/>
      <c r="BE332" s="1417"/>
      <c r="BF332" s="1048"/>
      <c r="BG332" s="1048"/>
      <c r="BH332" s="1048"/>
      <c r="BI332" s="1048"/>
      <c r="BJ332" s="1048"/>
      <c r="BK332" s="1048"/>
      <c r="BL332" s="1048"/>
      <c r="BM332" s="1048"/>
      <c r="BN332" s="1048"/>
      <c r="BO332" s="1048"/>
      <c r="BP332" s="1419" t="s">
        <v>2508</v>
      </c>
      <c r="BQ332" s="1516"/>
      <c r="BR332" s="734">
        <f t="shared" si="3171"/>
        <v>0</v>
      </c>
      <c r="BS332" s="734">
        <f t="shared" si="3352"/>
        <v>0</v>
      </c>
      <c r="BT332" s="742">
        <v>0</v>
      </c>
      <c r="BU332" s="1327" t="s">
        <v>1352</v>
      </c>
      <c r="BV332" s="1178" t="s">
        <v>1250</v>
      </c>
      <c r="BW332" s="1248"/>
      <c r="BX332" s="1248"/>
      <c r="BY332" s="1248"/>
      <c r="BZ332" s="1249"/>
      <c r="CA332" s="1249"/>
      <c r="CB332" s="1250"/>
      <c r="CC332" s="1251"/>
      <c r="CD332" s="1251"/>
      <c r="CE332" s="1251"/>
      <c r="CF332" s="1251"/>
      <c r="CG332" s="1252"/>
      <c r="CH332" s="1252"/>
      <c r="CI332" s="1252"/>
      <c r="CJ332" s="1252"/>
      <c r="CK332" s="1253"/>
      <c r="CL332" s="1254"/>
      <c r="CM332" s="1255"/>
      <c r="CN332" s="1256"/>
      <c r="CO332" s="1256"/>
      <c r="CP332" s="1256"/>
      <c r="CQ332" s="1256"/>
      <c r="CR332" s="1257"/>
      <c r="CS332" s="1257"/>
      <c r="CT332" s="1257"/>
      <c r="CU332" s="1257"/>
      <c r="CV332" s="1257"/>
      <c r="CW332" s="1257"/>
      <c r="CX332" s="1257"/>
      <c r="CY332" s="1257"/>
      <c r="CZ332" s="1258"/>
      <c r="DA332" s="1258"/>
      <c r="DB332" s="1258"/>
      <c r="DC332" s="1258"/>
      <c r="DD332" s="1258"/>
      <c r="DE332" s="1258"/>
      <c r="DF332" s="1258"/>
      <c r="DG332" s="1258"/>
      <c r="DH332" s="1258"/>
      <c r="DI332" s="1258"/>
      <c r="DJ332" s="1258"/>
      <c r="DK332" s="1258"/>
      <c r="DL332" s="1258"/>
      <c r="DM332" s="1258"/>
      <c r="DN332" s="1022">
        <v>1</v>
      </c>
      <c r="DO332" s="1193">
        <v>0.94599999999999995</v>
      </c>
      <c r="DP332" s="1194">
        <v>950</v>
      </c>
      <c r="DQ332" s="1195">
        <f t="shared" si="3305"/>
        <v>1.0042283298097252</v>
      </c>
      <c r="DR332" s="1192">
        <v>20</v>
      </c>
      <c r="DS332" s="1192">
        <f t="shared" si="3172"/>
        <v>2.1141649048625793E-2</v>
      </c>
      <c r="DT332" s="1495">
        <v>114</v>
      </c>
      <c r="DU332" s="1503" t="s">
        <v>2474</v>
      </c>
      <c r="DV332" s="1528">
        <v>44326</v>
      </c>
      <c r="DW332" s="1528" t="str">
        <f t="shared" si="3306"/>
        <v>Z9 (2 Part)</v>
      </c>
      <c r="DX332" s="1427">
        <v>0.5</v>
      </c>
      <c r="DY332" s="1427">
        <v>0.5</v>
      </c>
      <c r="DZ332" s="1427">
        <v>0.5</v>
      </c>
      <c r="EA332" s="1427">
        <v>0.5</v>
      </c>
      <c r="EB332" s="1427">
        <v>0.5</v>
      </c>
      <c r="EC332" s="1427">
        <v>0.5</v>
      </c>
      <c r="ED332" s="1427">
        <v>0.5</v>
      </c>
      <c r="EE332" s="1427">
        <v>0.5</v>
      </c>
      <c r="EF332" s="1427">
        <v>0.5</v>
      </c>
      <c r="EG332" s="1427">
        <v>0.5</v>
      </c>
      <c r="EH332" s="1427">
        <v>0.5</v>
      </c>
      <c r="EI332" s="1427">
        <v>0.5</v>
      </c>
      <c r="EJ332" s="1427">
        <v>0.5</v>
      </c>
      <c r="EK332" s="1734">
        <v>0.5</v>
      </c>
      <c r="EL332" s="1342" t="s">
        <v>1690</v>
      </c>
      <c r="EM332" s="739"/>
      <c r="EN332" s="739"/>
      <c r="EO332" s="739"/>
      <c r="EP332" s="739"/>
      <c r="EQ332" s="739"/>
      <c r="ER332" s="739"/>
      <c r="ES332" s="739"/>
      <c r="ET332" s="739"/>
      <c r="EU332" s="739"/>
      <c r="EV332" s="739"/>
      <c r="EW332" s="739"/>
      <c r="EX332" s="739"/>
      <c r="EY332" s="739"/>
      <c r="EZ332" s="1348" t="str">
        <f t="shared" si="3307"/>
        <v>Z9 (2 Part)</v>
      </c>
      <c r="FA332" s="1203">
        <f t="shared" si="3173"/>
        <v>0</v>
      </c>
      <c r="FB332" s="1203">
        <f t="shared" si="3174"/>
        <v>0</v>
      </c>
      <c r="FC332" s="1203">
        <f t="shared" si="3175"/>
        <v>0</v>
      </c>
      <c r="FD332" s="1190">
        <f t="shared" si="3176"/>
        <v>0</v>
      </c>
      <c r="FE332" s="1190">
        <f t="shared" si="3177"/>
        <v>0</v>
      </c>
      <c r="FF332" s="927">
        <f t="shared" si="3178"/>
        <v>0</v>
      </c>
      <c r="FG332" s="1191">
        <f t="shared" si="3179"/>
        <v>0</v>
      </c>
      <c r="FH332" s="1191">
        <f t="shared" si="3180"/>
        <v>0</v>
      </c>
      <c r="FI332" s="1191">
        <f t="shared" si="3181"/>
        <v>0</v>
      </c>
      <c r="FJ332" s="1191">
        <f t="shared" si="3182"/>
        <v>0</v>
      </c>
      <c r="FK332" s="1191">
        <f t="shared" si="3183"/>
        <v>0</v>
      </c>
      <c r="FL332" s="1191">
        <f t="shared" si="3184"/>
        <v>0</v>
      </c>
      <c r="FM332" s="1191">
        <f t="shared" si="3185"/>
        <v>0</v>
      </c>
      <c r="FN332" s="1191">
        <f t="shared" si="3186"/>
        <v>0</v>
      </c>
      <c r="FO332" s="1203">
        <f t="shared" si="3187"/>
        <v>0</v>
      </c>
      <c r="FP332" s="1190">
        <f t="shared" si="3188"/>
        <v>0</v>
      </c>
      <c r="FQ332" s="927">
        <f t="shared" si="3189"/>
        <v>0</v>
      </c>
      <c r="FR332" s="1191">
        <f t="shared" si="3190"/>
        <v>0</v>
      </c>
      <c r="FS332" s="1191">
        <f t="shared" si="3191"/>
        <v>0</v>
      </c>
      <c r="FT332" s="1191">
        <f t="shared" si="3192"/>
        <v>0</v>
      </c>
      <c r="FU332" s="1191">
        <f t="shared" si="3193"/>
        <v>0</v>
      </c>
      <c r="FV332" s="1076">
        <f t="shared" si="3194"/>
        <v>0</v>
      </c>
      <c r="FW332" s="1076">
        <f t="shared" si="3195"/>
        <v>0</v>
      </c>
      <c r="FX332" s="1076">
        <f t="shared" si="3196"/>
        <v>0</v>
      </c>
      <c r="FY332" s="1076">
        <f t="shared" si="3197"/>
        <v>0</v>
      </c>
      <c r="FZ332" s="1076">
        <f t="shared" si="3198"/>
        <v>0</v>
      </c>
      <c r="GA332" s="1076">
        <f t="shared" si="3199"/>
        <v>0</v>
      </c>
      <c r="GB332" s="1076">
        <f t="shared" si="3200"/>
        <v>0</v>
      </c>
      <c r="GC332" s="1076">
        <f t="shared" si="3201"/>
        <v>0</v>
      </c>
      <c r="GD332" s="330">
        <f t="shared" si="3202"/>
        <v>0</v>
      </c>
      <c r="GE332" s="330">
        <f t="shared" si="3203"/>
        <v>0</v>
      </c>
      <c r="GF332" s="330">
        <f t="shared" si="3204"/>
        <v>0</v>
      </c>
      <c r="GG332" s="330">
        <f t="shared" si="3205"/>
        <v>0</v>
      </c>
      <c r="GH332" s="330">
        <f t="shared" si="3206"/>
        <v>0</v>
      </c>
      <c r="GI332" s="330">
        <f t="shared" si="3207"/>
        <v>0</v>
      </c>
      <c r="GJ332" s="330">
        <f t="shared" si="3208"/>
        <v>0</v>
      </c>
      <c r="GK332" s="330">
        <f t="shared" si="3209"/>
        <v>0</v>
      </c>
      <c r="GL332" s="330">
        <f t="shared" si="3210"/>
        <v>0</v>
      </c>
      <c r="GM332" s="330">
        <f t="shared" si="3211"/>
        <v>0</v>
      </c>
      <c r="GN332" s="330">
        <f t="shared" si="3212"/>
        <v>0</v>
      </c>
      <c r="GO332" s="330">
        <f t="shared" si="3213"/>
        <v>0</v>
      </c>
      <c r="GP332" s="330">
        <f t="shared" si="3214"/>
        <v>0</v>
      </c>
      <c r="GQ332" s="330">
        <f t="shared" si="3215"/>
        <v>0</v>
      </c>
      <c r="GR332" s="739"/>
      <c r="GS332" s="739"/>
      <c r="GT332" s="739"/>
      <c r="GU332" s="739"/>
      <c r="GV332" s="739"/>
      <c r="GW332" s="739"/>
      <c r="GX332" s="739"/>
      <c r="GY332" s="739"/>
      <c r="GZ332" s="1362" t="str">
        <f t="shared" si="3216"/>
        <v>Z9 (2 Part)</v>
      </c>
      <c r="HA332" s="1215">
        <f t="shared" si="3308"/>
        <v>0</v>
      </c>
      <c r="HB332" s="1215">
        <f t="shared" si="3217"/>
        <v>0</v>
      </c>
      <c r="HC332" s="1215">
        <f t="shared" si="3218"/>
        <v>0</v>
      </c>
      <c r="HD332" s="543">
        <f t="shared" si="3219"/>
        <v>0</v>
      </c>
      <c r="HE332" s="543">
        <f t="shared" si="3220"/>
        <v>0</v>
      </c>
      <c r="HF332" s="328">
        <f t="shared" si="3221"/>
        <v>0</v>
      </c>
      <c r="HG332" s="546">
        <f t="shared" si="3222"/>
        <v>0</v>
      </c>
      <c r="HH332" s="546">
        <f t="shared" si="3223"/>
        <v>0</v>
      </c>
      <c r="HI332" s="546">
        <f t="shared" si="3224"/>
        <v>0</v>
      </c>
      <c r="HJ332" s="546">
        <f t="shared" si="3225"/>
        <v>0</v>
      </c>
      <c r="HK332" s="546">
        <f t="shared" si="3226"/>
        <v>0</v>
      </c>
      <c r="HL332" s="546">
        <f t="shared" si="3227"/>
        <v>0</v>
      </c>
      <c r="HM332" s="546">
        <f t="shared" si="3228"/>
        <v>0</v>
      </c>
      <c r="HN332" s="546">
        <f t="shared" si="3229"/>
        <v>0</v>
      </c>
      <c r="HO332" s="1215">
        <f t="shared" si="3230"/>
        <v>0</v>
      </c>
      <c r="HP332" s="543">
        <f t="shared" si="3231"/>
        <v>0</v>
      </c>
      <c r="HQ332" s="328">
        <f t="shared" si="3232"/>
        <v>0</v>
      </c>
      <c r="HR332" s="546">
        <f t="shared" si="3233"/>
        <v>0</v>
      </c>
      <c r="HS332" s="546">
        <f t="shared" si="3234"/>
        <v>0</v>
      </c>
      <c r="HT332" s="546">
        <f t="shared" si="3235"/>
        <v>0</v>
      </c>
      <c r="HU332" s="546">
        <f t="shared" si="3236"/>
        <v>0</v>
      </c>
      <c r="HV332" s="930">
        <f t="shared" si="3237"/>
        <v>0</v>
      </c>
      <c r="HW332" s="930">
        <f t="shared" si="3238"/>
        <v>0</v>
      </c>
      <c r="HX332" s="930">
        <f t="shared" si="3239"/>
        <v>0</v>
      </c>
      <c r="HY332" s="930">
        <f t="shared" si="3240"/>
        <v>0</v>
      </c>
      <c r="HZ332" s="930">
        <f t="shared" si="3241"/>
        <v>0</v>
      </c>
      <c r="IA332" s="930">
        <f t="shared" si="3242"/>
        <v>0</v>
      </c>
      <c r="IB332" s="930">
        <f t="shared" si="3243"/>
        <v>0</v>
      </c>
      <c r="IC332" s="930">
        <f t="shared" si="3244"/>
        <v>0</v>
      </c>
      <c r="ID332" s="322">
        <f t="shared" si="3245"/>
        <v>0</v>
      </c>
      <c r="IE332" s="322">
        <f t="shared" si="3246"/>
        <v>0</v>
      </c>
      <c r="IF332" s="322">
        <f t="shared" si="3247"/>
        <v>0</v>
      </c>
      <c r="IG332" s="322">
        <f t="shared" si="3248"/>
        <v>0</v>
      </c>
      <c r="IH332" s="322">
        <f t="shared" si="3249"/>
        <v>0</v>
      </c>
      <c r="II332" s="322">
        <f t="shared" si="3250"/>
        <v>0</v>
      </c>
      <c r="IJ332" s="322">
        <f t="shared" si="3251"/>
        <v>0</v>
      </c>
      <c r="IK332" s="322">
        <f t="shared" si="3252"/>
        <v>0</v>
      </c>
      <c r="IL332" s="322">
        <f t="shared" si="3253"/>
        <v>0</v>
      </c>
      <c r="IM332" s="322">
        <f t="shared" si="3254"/>
        <v>0</v>
      </c>
      <c r="IN332" s="322">
        <f t="shared" si="3255"/>
        <v>0</v>
      </c>
      <c r="IO332" s="322">
        <f t="shared" si="3256"/>
        <v>0</v>
      </c>
      <c r="IP332" s="322">
        <f t="shared" si="3257"/>
        <v>0</v>
      </c>
      <c r="IQ332" s="322">
        <f t="shared" si="3258"/>
        <v>0</v>
      </c>
      <c r="IR332" s="739"/>
      <c r="IS332" s="739"/>
      <c r="IT332" s="739"/>
      <c r="IU332" s="739"/>
      <c r="IV332" s="739"/>
      <c r="IW332" s="739"/>
      <c r="IX332" s="739"/>
      <c r="IY332" s="739"/>
      <c r="IZ332" s="1362" t="str">
        <f t="shared" si="3259"/>
        <v>Z9 (2 Part)</v>
      </c>
      <c r="JA332" s="1217">
        <f t="shared" si="3260"/>
        <v>0</v>
      </c>
      <c r="JB332" s="1217">
        <f t="shared" si="3261"/>
        <v>0</v>
      </c>
      <c r="JC332" s="1217">
        <f t="shared" si="3262"/>
        <v>0</v>
      </c>
      <c r="JD332" s="545">
        <f t="shared" si="3263"/>
        <v>0</v>
      </c>
      <c r="JE332" s="545">
        <f t="shared" si="3264"/>
        <v>0</v>
      </c>
      <c r="JF332" s="329">
        <f t="shared" si="3265"/>
        <v>0</v>
      </c>
      <c r="JG332" s="550">
        <f t="shared" si="3266"/>
        <v>0</v>
      </c>
      <c r="JH332" s="550">
        <f t="shared" si="3267"/>
        <v>0</v>
      </c>
      <c r="JI332" s="550">
        <f t="shared" si="3268"/>
        <v>0</v>
      </c>
      <c r="JJ332" s="550">
        <f t="shared" si="3269"/>
        <v>0</v>
      </c>
      <c r="JK332" s="550">
        <f t="shared" si="3270"/>
        <v>0</v>
      </c>
      <c r="JL332" s="550">
        <f t="shared" si="3271"/>
        <v>0</v>
      </c>
      <c r="JM332" s="550">
        <f t="shared" si="3272"/>
        <v>0</v>
      </c>
      <c r="JN332" s="550">
        <f t="shared" si="3273"/>
        <v>0</v>
      </c>
      <c r="JO332" s="1217">
        <f t="shared" si="3274"/>
        <v>0</v>
      </c>
      <c r="JP332" s="545">
        <f t="shared" si="3275"/>
        <v>0</v>
      </c>
      <c r="JQ332" s="329">
        <f t="shared" si="3276"/>
        <v>0</v>
      </c>
      <c r="JR332" s="550">
        <f t="shared" si="3277"/>
        <v>0</v>
      </c>
      <c r="JS332" s="550">
        <f t="shared" si="3278"/>
        <v>0</v>
      </c>
      <c r="JT332" s="550">
        <f t="shared" si="3279"/>
        <v>0</v>
      </c>
      <c r="JU332" s="550">
        <f t="shared" si="3280"/>
        <v>0</v>
      </c>
      <c r="JV332" s="932">
        <f t="shared" si="3281"/>
        <v>0</v>
      </c>
      <c r="JW332" s="932">
        <f t="shared" si="3282"/>
        <v>0</v>
      </c>
      <c r="JX332" s="932">
        <f t="shared" si="3283"/>
        <v>0</v>
      </c>
      <c r="JY332" s="932">
        <f t="shared" si="3284"/>
        <v>0</v>
      </c>
      <c r="JZ332" s="932">
        <f t="shared" si="3285"/>
        <v>0</v>
      </c>
      <c r="KA332" s="932">
        <f t="shared" si="3286"/>
        <v>0</v>
      </c>
      <c r="KB332" s="932">
        <f t="shared" si="3287"/>
        <v>0</v>
      </c>
      <c r="KC332" s="932">
        <f t="shared" si="3288"/>
        <v>0</v>
      </c>
      <c r="KD332" s="327">
        <f t="shared" si="3289"/>
        <v>0</v>
      </c>
      <c r="KE332" s="327">
        <f t="shared" si="3290"/>
        <v>0</v>
      </c>
      <c r="KF332" s="327">
        <f t="shared" si="3291"/>
        <v>0</v>
      </c>
      <c r="KG332" s="327">
        <f t="shared" si="3292"/>
        <v>0</v>
      </c>
      <c r="KH332" s="327">
        <f t="shared" si="3293"/>
        <v>0</v>
      </c>
      <c r="KI332" s="327">
        <f t="shared" si="3294"/>
        <v>0</v>
      </c>
      <c r="KJ332" s="327">
        <f t="shared" si="3295"/>
        <v>0</v>
      </c>
      <c r="KK332" s="327">
        <f t="shared" si="3296"/>
        <v>0</v>
      </c>
      <c r="KL332" s="327">
        <f t="shared" si="3297"/>
        <v>0</v>
      </c>
      <c r="KM332" s="327">
        <f t="shared" si="3298"/>
        <v>0</v>
      </c>
      <c r="KN332" s="327">
        <f t="shared" si="3299"/>
        <v>0</v>
      </c>
      <c r="KO332" s="327">
        <f t="shared" si="3300"/>
        <v>0</v>
      </c>
      <c r="KP332" s="327">
        <f t="shared" si="3301"/>
        <v>0</v>
      </c>
      <c r="KQ332" s="327">
        <f t="shared" si="3302"/>
        <v>0</v>
      </c>
      <c r="KR332" s="739"/>
      <c r="KS332" s="739"/>
      <c r="KT332" s="739"/>
      <c r="KU332" s="739"/>
      <c r="KV332" s="739"/>
      <c r="KW332" s="739"/>
      <c r="KX332" s="739"/>
      <c r="KY332" s="739"/>
      <c r="KZ332" s="1362" t="str">
        <f t="shared" si="3303"/>
        <v>Z9 (2 Part)</v>
      </c>
      <c r="LA332" s="1217">
        <f t="shared" si="3309"/>
        <v>0</v>
      </c>
      <c r="LB332" s="1217">
        <f t="shared" si="3310"/>
        <v>0</v>
      </c>
      <c r="LC332" s="1217">
        <f t="shared" si="3311"/>
        <v>0</v>
      </c>
      <c r="LD332" s="545">
        <f t="shared" si="3312"/>
        <v>0</v>
      </c>
      <c r="LE332" s="545">
        <f t="shared" si="3313"/>
        <v>0</v>
      </c>
      <c r="LF332" s="329">
        <f t="shared" si="3314"/>
        <v>0</v>
      </c>
      <c r="LG332" s="550">
        <f t="shared" si="3315"/>
        <v>0</v>
      </c>
      <c r="LH332" s="550">
        <f t="shared" si="3316"/>
        <v>0</v>
      </c>
      <c r="LI332" s="550">
        <f t="shared" si="3317"/>
        <v>0</v>
      </c>
      <c r="LJ332" s="550">
        <f t="shared" si="3318"/>
        <v>0</v>
      </c>
      <c r="LK332" s="550">
        <f t="shared" si="3319"/>
        <v>0</v>
      </c>
      <c r="LL332" s="550">
        <f t="shared" si="3320"/>
        <v>0</v>
      </c>
      <c r="LM332" s="550">
        <f t="shared" si="3321"/>
        <v>0</v>
      </c>
      <c r="LN332" s="550">
        <f t="shared" si="3322"/>
        <v>0</v>
      </c>
      <c r="LO332" s="1217">
        <f t="shared" si="3323"/>
        <v>0</v>
      </c>
      <c r="LP332" s="545">
        <f t="shared" si="3324"/>
        <v>0</v>
      </c>
      <c r="LQ332" s="329">
        <f t="shared" si="3325"/>
        <v>0</v>
      </c>
      <c r="LR332" s="550">
        <f t="shared" si="3326"/>
        <v>0</v>
      </c>
      <c r="LS332" s="550">
        <f t="shared" si="3327"/>
        <v>0</v>
      </c>
      <c r="LT332" s="550">
        <f t="shared" si="3328"/>
        <v>0</v>
      </c>
      <c r="LU332" s="550">
        <f t="shared" si="3329"/>
        <v>0</v>
      </c>
      <c r="LV332" s="932">
        <f t="shared" si="3330"/>
        <v>0</v>
      </c>
      <c r="LW332" s="932">
        <f t="shared" si="3331"/>
        <v>0</v>
      </c>
      <c r="LX332" s="932">
        <f t="shared" si="3332"/>
        <v>0</v>
      </c>
      <c r="LY332" s="932">
        <f t="shared" si="3333"/>
        <v>0</v>
      </c>
      <c r="LZ332" s="932">
        <f t="shared" si="3334"/>
        <v>0</v>
      </c>
      <c r="MA332" s="932">
        <f t="shared" si="3335"/>
        <v>0</v>
      </c>
      <c r="MB332" s="932">
        <f t="shared" si="3336"/>
        <v>0</v>
      </c>
      <c r="MC332" s="932">
        <f t="shared" si="3337"/>
        <v>0</v>
      </c>
      <c r="MD332" s="327">
        <f t="shared" si="3338"/>
        <v>0</v>
      </c>
      <c r="ME332" s="327">
        <f t="shared" si="3339"/>
        <v>0</v>
      </c>
      <c r="MF332" s="327">
        <f t="shared" si="3340"/>
        <v>0</v>
      </c>
      <c r="MG332" s="327">
        <f t="shared" si="3341"/>
        <v>0</v>
      </c>
      <c r="MH332" s="327">
        <f t="shared" si="3342"/>
        <v>0</v>
      </c>
      <c r="MI332" s="327">
        <f t="shared" si="3343"/>
        <v>0</v>
      </c>
      <c r="MJ332" s="327">
        <f t="shared" si="3344"/>
        <v>0</v>
      </c>
      <c r="MK332" s="327">
        <f t="shared" si="3345"/>
        <v>0</v>
      </c>
      <c r="ML332" s="327">
        <f t="shared" si="3346"/>
        <v>0</v>
      </c>
      <c r="MM332" s="327">
        <f t="shared" si="3347"/>
        <v>0</v>
      </c>
      <c r="MN332" s="327">
        <f t="shared" si="3348"/>
        <v>0</v>
      </c>
      <c r="MO332" s="327">
        <f t="shared" si="3349"/>
        <v>0</v>
      </c>
      <c r="MP332" s="327">
        <f t="shared" si="3350"/>
        <v>0</v>
      </c>
      <c r="MQ332" s="327">
        <f t="shared" si="3351"/>
        <v>0</v>
      </c>
    </row>
    <row r="333" spans="2:355" s="152" customFormat="1" ht="15" customHeight="1" outlineLevel="1" thickBot="1" x14ac:dyDescent="0.3">
      <c r="B333" s="1416"/>
      <c r="C333" s="1269"/>
      <c r="D333" s="1269"/>
      <c r="E333" s="948" t="s">
        <v>1888</v>
      </c>
      <c r="G333" s="1088">
        <v>0.01</v>
      </c>
      <c r="H333" s="105">
        <v>0.46743000000000001</v>
      </c>
      <c r="I333" s="111">
        <f t="shared" si="3353"/>
        <v>1.2349537648612909</v>
      </c>
      <c r="J333" s="1827">
        <f t="shared" si="3354"/>
        <v>1.2349537648612908E-3</v>
      </c>
      <c r="K333" s="1828"/>
      <c r="L333" s="1275"/>
      <c r="M333" s="1276" t="s">
        <v>1899</v>
      </c>
      <c r="N333" s="1275">
        <v>2.1393</v>
      </c>
      <c r="O333" s="1549"/>
      <c r="P333" s="1275"/>
      <c r="R333" s="1418"/>
      <c r="S333" s="1548"/>
      <c r="T333" s="1048"/>
      <c r="U333" s="1417"/>
      <c r="V333" s="1418"/>
      <c r="W333" s="1548"/>
      <c r="X333" s="1048"/>
      <c r="Y333" s="1417"/>
      <c r="Z333" s="1418"/>
      <c r="AA333" s="1548"/>
      <c r="AB333" s="1048"/>
      <c r="AC333" s="1417"/>
      <c r="AD333" s="1418"/>
      <c r="AE333" s="1548"/>
      <c r="AF333" s="1048"/>
      <c r="AG333" s="1417"/>
      <c r="AH333" s="1418"/>
      <c r="AI333" s="1548"/>
      <c r="AJ333" s="1048"/>
      <c r="AK333" s="1417"/>
      <c r="AL333" s="1418"/>
      <c r="AM333" s="1548"/>
      <c r="AN333" s="1048"/>
      <c r="AO333" s="1417"/>
      <c r="AP333" s="1418"/>
      <c r="AQ333" s="1548"/>
      <c r="AR333" s="1048"/>
      <c r="AS333" s="1417"/>
      <c r="AT333" s="1418"/>
      <c r="AU333" s="1548"/>
      <c r="AV333" s="1048"/>
      <c r="AW333" s="1417"/>
      <c r="AX333" s="1418"/>
      <c r="AY333" s="1548"/>
      <c r="AZ333" s="1048"/>
      <c r="BA333" s="1417"/>
      <c r="BB333" s="1048"/>
      <c r="BC333" s="1048"/>
      <c r="BD333" s="1048"/>
      <c r="BE333" s="1417"/>
      <c r="BF333" s="1048"/>
      <c r="BG333" s="1048"/>
      <c r="BH333" s="1048"/>
      <c r="BI333" s="1048"/>
      <c r="BJ333" s="1048"/>
      <c r="BK333" s="1048"/>
      <c r="BL333" s="1048"/>
      <c r="BM333" s="1048"/>
      <c r="BN333" s="1048"/>
      <c r="BO333" s="1048"/>
      <c r="BP333" s="1419" t="s">
        <v>2509</v>
      </c>
      <c r="BQ333" s="1516"/>
      <c r="BR333" s="734">
        <f t="shared" si="3171"/>
        <v>0</v>
      </c>
      <c r="BS333" s="734">
        <f t="shared" si="3352"/>
        <v>0</v>
      </c>
      <c r="BT333" s="742">
        <v>0</v>
      </c>
      <c r="BU333" s="1328" t="s">
        <v>2511</v>
      </c>
      <c r="BV333" s="1178" t="s">
        <v>1250</v>
      </c>
      <c r="BW333" s="1248"/>
      <c r="BX333" s="1248"/>
      <c r="BY333" s="1248"/>
      <c r="BZ333" s="1249"/>
      <c r="CA333" s="1249"/>
      <c r="CB333" s="1250"/>
      <c r="CC333" s="1251"/>
      <c r="CD333" s="1251"/>
      <c r="CE333" s="1251"/>
      <c r="CF333" s="1251"/>
      <c r="CG333" s="1252"/>
      <c r="CH333" s="1252"/>
      <c r="CI333" s="1252"/>
      <c r="CJ333" s="1252"/>
      <c r="CK333" s="1253"/>
      <c r="CL333" s="1254"/>
      <c r="CM333" s="1255"/>
      <c r="CN333" s="1256"/>
      <c r="CO333" s="1256"/>
      <c r="CP333" s="1256"/>
      <c r="CQ333" s="1256"/>
      <c r="CR333" s="1257"/>
      <c r="CS333" s="1257"/>
      <c r="CT333" s="1257"/>
      <c r="CU333" s="1257"/>
      <c r="CV333" s="1257"/>
      <c r="CW333" s="1257"/>
      <c r="CX333" s="1257"/>
      <c r="CY333" s="1257"/>
      <c r="CZ333" s="1258"/>
      <c r="DA333" s="1258"/>
      <c r="DB333" s="1258"/>
      <c r="DC333" s="1258"/>
      <c r="DD333" s="1258"/>
      <c r="DE333" s="1258"/>
      <c r="DF333" s="1258"/>
      <c r="DG333" s="1258"/>
      <c r="DH333" s="1258"/>
      <c r="DI333" s="1258"/>
      <c r="DJ333" s="1258"/>
      <c r="DK333" s="1258"/>
      <c r="DL333" s="1258"/>
      <c r="DM333" s="1258"/>
      <c r="DN333" s="1022">
        <v>1</v>
      </c>
      <c r="DO333" s="1193">
        <v>0.94599999999999995</v>
      </c>
      <c r="DP333" s="1194">
        <v>1000</v>
      </c>
      <c r="DQ333" s="1195">
        <f t="shared" si="3305"/>
        <v>1.0570824524312896</v>
      </c>
      <c r="DR333" s="1192">
        <v>60</v>
      </c>
      <c r="DS333" s="1192">
        <f t="shared" si="3172"/>
        <v>6.3424947145877389E-2</v>
      </c>
      <c r="DT333" s="1495">
        <v>115</v>
      </c>
      <c r="DU333" s="1503" t="s">
        <v>2475</v>
      </c>
      <c r="DV333" s="1528">
        <v>44326</v>
      </c>
      <c r="DW333" s="1528" t="str">
        <f t="shared" si="3306"/>
        <v>AG F Fungacide</v>
      </c>
      <c r="DX333" s="1427">
        <v>0.5</v>
      </c>
      <c r="DY333" s="1427">
        <v>0.5</v>
      </c>
      <c r="DZ333" s="1427">
        <v>0.5</v>
      </c>
      <c r="EA333" s="1427">
        <v>0.5</v>
      </c>
      <c r="EB333" s="1427">
        <v>0.5</v>
      </c>
      <c r="EC333" s="1427">
        <v>0.5</v>
      </c>
      <c r="ED333" s="1427">
        <v>0.5</v>
      </c>
      <c r="EE333" s="1427">
        <v>0.5</v>
      </c>
      <c r="EF333" s="1427">
        <v>0.5</v>
      </c>
      <c r="EG333" s="1427">
        <v>0.5</v>
      </c>
      <c r="EH333" s="1427">
        <v>0.5</v>
      </c>
      <c r="EI333" s="1427">
        <v>0.5</v>
      </c>
      <c r="EJ333" s="1427">
        <v>0.5</v>
      </c>
      <c r="EK333" s="1734">
        <v>0.5</v>
      </c>
      <c r="EL333" s="1342"/>
      <c r="EM333" s="739"/>
      <c r="EN333" s="739"/>
      <c r="EO333" s="739"/>
      <c r="EP333" s="739"/>
      <c r="EQ333" s="739"/>
      <c r="ER333" s="739"/>
      <c r="ES333" s="739"/>
      <c r="ET333" s="739"/>
      <c r="EU333" s="739"/>
      <c r="EV333" s="739"/>
      <c r="EW333" s="739"/>
      <c r="EX333" s="739"/>
      <c r="EY333" s="739"/>
      <c r="EZ333" s="1348" t="str">
        <f t="shared" si="3307"/>
        <v>AG F Fungacide</v>
      </c>
      <c r="FA333" s="1203">
        <f t="shared" si="3173"/>
        <v>0</v>
      </c>
      <c r="FB333" s="1203">
        <f t="shared" si="3174"/>
        <v>0</v>
      </c>
      <c r="FC333" s="1203">
        <f t="shared" si="3175"/>
        <v>0</v>
      </c>
      <c r="FD333" s="1190">
        <f t="shared" si="3176"/>
        <v>0</v>
      </c>
      <c r="FE333" s="1190">
        <f t="shared" si="3177"/>
        <v>0</v>
      </c>
      <c r="FF333" s="927">
        <f t="shared" si="3178"/>
        <v>0</v>
      </c>
      <c r="FG333" s="1191">
        <f t="shared" si="3179"/>
        <v>0</v>
      </c>
      <c r="FH333" s="1191">
        <f t="shared" si="3180"/>
        <v>0</v>
      </c>
      <c r="FI333" s="1191">
        <f t="shared" si="3181"/>
        <v>0</v>
      </c>
      <c r="FJ333" s="1191">
        <f t="shared" si="3182"/>
        <v>0</v>
      </c>
      <c r="FK333" s="1191">
        <f t="shared" si="3183"/>
        <v>0</v>
      </c>
      <c r="FL333" s="1191">
        <f t="shared" si="3184"/>
        <v>0</v>
      </c>
      <c r="FM333" s="1191">
        <f t="shared" si="3185"/>
        <v>0</v>
      </c>
      <c r="FN333" s="1191">
        <f t="shared" si="3186"/>
        <v>0</v>
      </c>
      <c r="FO333" s="1203">
        <f t="shared" si="3187"/>
        <v>0</v>
      </c>
      <c r="FP333" s="1190">
        <f t="shared" si="3188"/>
        <v>0</v>
      </c>
      <c r="FQ333" s="927">
        <f t="shared" si="3189"/>
        <v>0</v>
      </c>
      <c r="FR333" s="1191">
        <f t="shared" si="3190"/>
        <v>0</v>
      </c>
      <c r="FS333" s="1191">
        <f t="shared" si="3191"/>
        <v>0</v>
      </c>
      <c r="FT333" s="1191">
        <f t="shared" si="3192"/>
        <v>0</v>
      </c>
      <c r="FU333" s="1191">
        <f t="shared" si="3193"/>
        <v>0</v>
      </c>
      <c r="FV333" s="1076">
        <f t="shared" si="3194"/>
        <v>0</v>
      </c>
      <c r="FW333" s="1076">
        <f t="shared" si="3195"/>
        <v>0</v>
      </c>
      <c r="FX333" s="1076">
        <f t="shared" si="3196"/>
        <v>0</v>
      </c>
      <c r="FY333" s="1076">
        <f t="shared" si="3197"/>
        <v>0</v>
      </c>
      <c r="FZ333" s="1076">
        <f t="shared" si="3198"/>
        <v>0</v>
      </c>
      <c r="GA333" s="1076">
        <f t="shared" si="3199"/>
        <v>0</v>
      </c>
      <c r="GB333" s="1076">
        <f t="shared" si="3200"/>
        <v>0</v>
      </c>
      <c r="GC333" s="1076">
        <f t="shared" si="3201"/>
        <v>0</v>
      </c>
      <c r="GD333" s="330">
        <f t="shared" si="3202"/>
        <v>0</v>
      </c>
      <c r="GE333" s="330">
        <f t="shared" si="3203"/>
        <v>0</v>
      </c>
      <c r="GF333" s="330">
        <f t="shared" si="3204"/>
        <v>0</v>
      </c>
      <c r="GG333" s="330">
        <f t="shared" si="3205"/>
        <v>0</v>
      </c>
      <c r="GH333" s="330">
        <f t="shared" si="3206"/>
        <v>0</v>
      </c>
      <c r="GI333" s="330">
        <f t="shared" si="3207"/>
        <v>0</v>
      </c>
      <c r="GJ333" s="330">
        <f t="shared" si="3208"/>
        <v>0</v>
      </c>
      <c r="GK333" s="330">
        <f t="shared" si="3209"/>
        <v>0</v>
      </c>
      <c r="GL333" s="330">
        <f t="shared" si="3210"/>
        <v>0</v>
      </c>
      <c r="GM333" s="330">
        <f t="shared" si="3211"/>
        <v>0</v>
      </c>
      <c r="GN333" s="330">
        <f t="shared" si="3212"/>
        <v>0</v>
      </c>
      <c r="GO333" s="330">
        <f t="shared" si="3213"/>
        <v>0</v>
      </c>
      <c r="GP333" s="330">
        <f t="shared" si="3214"/>
        <v>0</v>
      </c>
      <c r="GQ333" s="330">
        <f t="shared" si="3215"/>
        <v>0</v>
      </c>
      <c r="GR333" s="739"/>
      <c r="GS333" s="739"/>
      <c r="GT333" s="739"/>
      <c r="GU333" s="739"/>
      <c r="GV333" s="739"/>
      <c r="GW333" s="739"/>
      <c r="GX333" s="739"/>
      <c r="GY333" s="739"/>
      <c r="GZ333" s="1362" t="str">
        <f t="shared" si="3216"/>
        <v>AG F Fungacide</v>
      </c>
      <c r="HA333" s="1215">
        <f t="shared" si="3308"/>
        <v>0</v>
      </c>
      <c r="HB333" s="1215">
        <f t="shared" si="3217"/>
        <v>0</v>
      </c>
      <c r="HC333" s="1215">
        <f t="shared" si="3218"/>
        <v>0</v>
      </c>
      <c r="HD333" s="543">
        <f t="shared" si="3219"/>
        <v>0</v>
      </c>
      <c r="HE333" s="543">
        <f t="shared" si="3220"/>
        <v>0</v>
      </c>
      <c r="HF333" s="328">
        <f t="shared" si="3221"/>
        <v>0</v>
      </c>
      <c r="HG333" s="546">
        <f t="shared" si="3222"/>
        <v>0</v>
      </c>
      <c r="HH333" s="546">
        <f t="shared" si="3223"/>
        <v>0</v>
      </c>
      <c r="HI333" s="546">
        <f t="shared" si="3224"/>
        <v>0</v>
      </c>
      <c r="HJ333" s="546">
        <f t="shared" si="3225"/>
        <v>0</v>
      </c>
      <c r="HK333" s="546">
        <f t="shared" si="3226"/>
        <v>0</v>
      </c>
      <c r="HL333" s="546">
        <f t="shared" si="3227"/>
        <v>0</v>
      </c>
      <c r="HM333" s="546">
        <f t="shared" si="3228"/>
        <v>0</v>
      </c>
      <c r="HN333" s="546">
        <f t="shared" si="3229"/>
        <v>0</v>
      </c>
      <c r="HO333" s="1215">
        <f t="shared" si="3230"/>
        <v>0</v>
      </c>
      <c r="HP333" s="543">
        <f t="shared" si="3231"/>
        <v>0</v>
      </c>
      <c r="HQ333" s="328">
        <f t="shared" si="3232"/>
        <v>0</v>
      </c>
      <c r="HR333" s="546">
        <f t="shared" si="3233"/>
        <v>0</v>
      </c>
      <c r="HS333" s="546">
        <f t="shared" si="3234"/>
        <v>0</v>
      </c>
      <c r="HT333" s="546">
        <f t="shared" si="3235"/>
        <v>0</v>
      </c>
      <c r="HU333" s="546">
        <f t="shared" si="3236"/>
        <v>0</v>
      </c>
      <c r="HV333" s="930">
        <f t="shared" si="3237"/>
        <v>0</v>
      </c>
      <c r="HW333" s="930">
        <f t="shared" si="3238"/>
        <v>0</v>
      </c>
      <c r="HX333" s="930">
        <f t="shared" si="3239"/>
        <v>0</v>
      </c>
      <c r="HY333" s="930">
        <f t="shared" si="3240"/>
        <v>0</v>
      </c>
      <c r="HZ333" s="930">
        <f t="shared" si="3241"/>
        <v>0</v>
      </c>
      <c r="IA333" s="930">
        <f t="shared" si="3242"/>
        <v>0</v>
      </c>
      <c r="IB333" s="930">
        <f t="shared" si="3243"/>
        <v>0</v>
      </c>
      <c r="IC333" s="930">
        <f t="shared" si="3244"/>
        <v>0</v>
      </c>
      <c r="ID333" s="322">
        <f t="shared" si="3245"/>
        <v>0</v>
      </c>
      <c r="IE333" s="322">
        <f t="shared" si="3246"/>
        <v>0</v>
      </c>
      <c r="IF333" s="322">
        <f t="shared" si="3247"/>
        <v>0</v>
      </c>
      <c r="IG333" s="322">
        <f t="shared" si="3248"/>
        <v>0</v>
      </c>
      <c r="IH333" s="322">
        <f t="shared" si="3249"/>
        <v>0</v>
      </c>
      <c r="II333" s="322">
        <f t="shared" si="3250"/>
        <v>0</v>
      </c>
      <c r="IJ333" s="322">
        <f t="shared" si="3251"/>
        <v>0</v>
      </c>
      <c r="IK333" s="322">
        <f t="shared" si="3252"/>
        <v>0</v>
      </c>
      <c r="IL333" s="322">
        <f t="shared" si="3253"/>
        <v>0</v>
      </c>
      <c r="IM333" s="322">
        <f t="shared" si="3254"/>
        <v>0</v>
      </c>
      <c r="IN333" s="322">
        <f t="shared" si="3255"/>
        <v>0</v>
      </c>
      <c r="IO333" s="322">
        <f t="shared" si="3256"/>
        <v>0</v>
      </c>
      <c r="IP333" s="322">
        <f t="shared" si="3257"/>
        <v>0</v>
      </c>
      <c r="IQ333" s="322">
        <f t="shared" si="3258"/>
        <v>0</v>
      </c>
      <c r="IR333" s="739"/>
      <c r="IS333" s="739"/>
      <c r="IT333" s="739"/>
      <c r="IU333" s="739"/>
      <c r="IV333" s="739"/>
      <c r="IW333" s="739"/>
      <c r="IX333" s="739"/>
      <c r="IY333" s="739"/>
      <c r="IZ333" s="1362" t="str">
        <f t="shared" si="3259"/>
        <v>AG F Fungacide</v>
      </c>
      <c r="JA333" s="1217">
        <f t="shared" si="3260"/>
        <v>0</v>
      </c>
      <c r="JB333" s="1217">
        <f t="shared" si="3261"/>
        <v>0</v>
      </c>
      <c r="JC333" s="1217">
        <f t="shared" si="3262"/>
        <v>0</v>
      </c>
      <c r="JD333" s="545">
        <f t="shared" si="3263"/>
        <v>0</v>
      </c>
      <c r="JE333" s="545">
        <f t="shared" si="3264"/>
        <v>0</v>
      </c>
      <c r="JF333" s="329">
        <f t="shared" si="3265"/>
        <v>0</v>
      </c>
      <c r="JG333" s="550">
        <f t="shared" si="3266"/>
        <v>0</v>
      </c>
      <c r="JH333" s="550">
        <f t="shared" si="3267"/>
        <v>0</v>
      </c>
      <c r="JI333" s="550">
        <f t="shared" si="3268"/>
        <v>0</v>
      </c>
      <c r="JJ333" s="550">
        <f t="shared" si="3269"/>
        <v>0</v>
      </c>
      <c r="JK333" s="550">
        <f t="shared" si="3270"/>
        <v>0</v>
      </c>
      <c r="JL333" s="550">
        <f t="shared" si="3271"/>
        <v>0</v>
      </c>
      <c r="JM333" s="550">
        <f t="shared" si="3272"/>
        <v>0</v>
      </c>
      <c r="JN333" s="550">
        <f t="shared" si="3273"/>
        <v>0</v>
      </c>
      <c r="JO333" s="1217">
        <f t="shared" si="3274"/>
        <v>0</v>
      </c>
      <c r="JP333" s="545">
        <f t="shared" si="3275"/>
        <v>0</v>
      </c>
      <c r="JQ333" s="329">
        <f t="shared" si="3276"/>
        <v>0</v>
      </c>
      <c r="JR333" s="550">
        <f t="shared" si="3277"/>
        <v>0</v>
      </c>
      <c r="JS333" s="550">
        <f t="shared" si="3278"/>
        <v>0</v>
      </c>
      <c r="JT333" s="550">
        <f t="shared" si="3279"/>
        <v>0</v>
      </c>
      <c r="JU333" s="550">
        <f t="shared" si="3280"/>
        <v>0</v>
      </c>
      <c r="JV333" s="932">
        <f t="shared" si="3281"/>
        <v>0</v>
      </c>
      <c r="JW333" s="932">
        <f t="shared" si="3282"/>
        <v>0</v>
      </c>
      <c r="JX333" s="932">
        <f t="shared" si="3283"/>
        <v>0</v>
      </c>
      <c r="JY333" s="932">
        <f t="shared" si="3284"/>
        <v>0</v>
      </c>
      <c r="JZ333" s="932">
        <f t="shared" si="3285"/>
        <v>0</v>
      </c>
      <c r="KA333" s="932">
        <f t="shared" si="3286"/>
        <v>0</v>
      </c>
      <c r="KB333" s="932">
        <f t="shared" si="3287"/>
        <v>0</v>
      </c>
      <c r="KC333" s="932">
        <f t="shared" si="3288"/>
        <v>0</v>
      </c>
      <c r="KD333" s="327">
        <f t="shared" si="3289"/>
        <v>0</v>
      </c>
      <c r="KE333" s="327">
        <f t="shared" si="3290"/>
        <v>0</v>
      </c>
      <c r="KF333" s="327">
        <f t="shared" si="3291"/>
        <v>0</v>
      </c>
      <c r="KG333" s="327">
        <f t="shared" si="3292"/>
        <v>0</v>
      </c>
      <c r="KH333" s="327">
        <f t="shared" si="3293"/>
        <v>0</v>
      </c>
      <c r="KI333" s="327">
        <f t="shared" si="3294"/>
        <v>0</v>
      </c>
      <c r="KJ333" s="327">
        <f t="shared" si="3295"/>
        <v>0</v>
      </c>
      <c r="KK333" s="327">
        <f t="shared" si="3296"/>
        <v>0</v>
      </c>
      <c r="KL333" s="327">
        <f t="shared" si="3297"/>
        <v>0</v>
      </c>
      <c r="KM333" s="327">
        <f t="shared" si="3298"/>
        <v>0</v>
      </c>
      <c r="KN333" s="327">
        <f t="shared" si="3299"/>
        <v>0</v>
      </c>
      <c r="KO333" s="327">
        <f t="shared" si="3300"/>
        <v>0</v>
      </c>
      <c r="KP333" s="327">
        <f t="shared" si="3301"/>
        <v>0</v>
      </c>
      <c r="KQ333" s="327">
        <f t="shared" si="3302"/>
        <v>0</v>
      </c>
      <c r="KR333" s="739"/>
      <c r="KS333" s="739"/>
      <c r="KT333" s="739"/>
      <c r="KU333" s="739"/>
      <c r="KV333" s="739"/>
      <c r="KW333" s="739"/>
      <c r="KX333" s="739"/>
      <c r="KY333" s="739"/>
      <c r="KZ333" s="1362" t="str">
        <f t="shared" si="3303"/>
        <v>AG F Fungacide</v>
      </c>
      <c r="LA333" s="1217">
        <f t="shared" si="3309"/>
        <v>0</v>
      </c>
      <c r="LB333" s="1217">
        <f t="shared" si="3310"/>
        <v>0</v>
      </c>
      <c r="LC333" s="1217">
        <f t="shared" si="3311"/>
        <v>0</v>
      </c>
      <c r="LD333" s="545">
        <f t="shared" si="3312"/>
        <v>0</v>
      </c>
      <c r="LE333" s="545">
        <f t="shared" si="3313"/>
        <v>0</v>
      </c>
      <c r="LF333" s="329">
        <f t="shared" si="3314"/>
        <v>0</v>
      </c>
      <c r="LG333" s="550">
        <f t="shared" si="3315"/>
        <v>0</v>
      </c>
      <c r="LH333" s="550">
        <f t="shared" si="3316"/>
        <v>0</v>
      </c>
      <c r="LI333" s="550">
        <f t="shared" si="3317"/>
        <v>0</v>
      </c>
      <c r="LJ333" s="550">
        <f t="shared" si="3318"/>
        <v>0</v>
      </c>
      <c r="LK333" s="550">
        <f t="shared" si="3319"/>
        <v>0</v>
      </c>
      <c r="LL333" s="550">
        <f t="shared" si="3320"/>
        <v>0</v>
      </c>
      <c r="LM333" s="550">
        <f t="shared" si="3321"/>
        <v>0</v>
      </c>
      <c r="LN333" s="550">
        <f t="shared" si="3322"/>
        <v>0</v>
      </c>
      <c r="LO333" s="1217">
        <f t="shared" si="3323"/>
        <v>0</v>
      </c>
      <c r="LP333" s="545">
        <f t="shared" si="3324"/>
        <v>0</v>
      </c>
      <c r="LQ333" s="329">
        <f t="shared" si="3325"/>
        <v>0</v>
      </c>
      <c r="LR333" s="550">
        <f t="shared" si="3326"/>
        <v>0</v>
      </c>
      <c r="LS333" s="550">
        <f t="shared" si="3327"/>
        <v>0</v>
      </c>
      <c r="LT333" s="550">
        <f t="shared" si="3328"/>
        <v>0</v>
      </c>
      <c r="LU333" s="550">
        <f t="shared" si="3329"/>
        <v>0</v>
      </c>
      <c r="LV333" s="932">
        <f t="shared" si="3330"/>
        <v>0</v>
      </c>
      <c r="LW333" s="932">
        <f t="shared" si="3331"/>
        <v>0</v>
      </c>
      <c r="LX333" s="932">
        <f t="shared" si="3332"/>
        <v>0</v>
      </c>
      <c r="LY333" s="932">
        <f t="shared" si="3333"/>
        <v>0</v>
      </c>
      <c r="LZ333" s="932">
        <f t="shared" si="3334"/>
        <v>0</v>
      </c>
      <c r="MA333" s="932">
        <f t="shared" si="3335"/>
        <v>0</v>
      </c>
      <c r="MB333" s="932">
        <f t="shared" si="3336"/>
        <v>0</v>
      </c>
      <c r="MC333" s="932">
        <f t="shared" si="3337"/>
        <v>0</v>
      </c>
      <c r="MD333" s="327">
        <f t="shared" si="3338"/>
        <v>0</v>
      </c>
      <c r="ME333" s="327">
        <f t="shared" si="3339"/>
        <v>0</v>
      </c>
      <c r="MF333" s="327">
        <f t="shared" si="3340"/>
        <v>0</v>
      </c>
      <c r="MG333" s="327">
        <f t="shared" si="3341"/>
        <v>0</v>
      </c>
      <c r="MH333" s="327">
        <f t="shared" si="3342"/>
        <v>0</v>
      </c>
      <c r="MI333" s="327">
        <f t="shared" si="3343"/>
        <v>0</v>
      </c>
      <c r="MJ333" s="327">
        <f t="shared" si="3344"/>
        <v>0</v>
      </c>
      <c r="MK333" s="327">
        <f t="shared" si="3345"/>
        <v>0</v>
      </c>
      <c r="ML333" s="327">
        <f t="shared" si="3346"/>
        <v>0</v>
      </c>
      <c r="MM333" s="327">
        <f t="shared" si="3347"/>
        <v>0</v>
      </c>
      <c r="MN333" s="327">
        <f t="shared" si="3348"/>
        <v>0</v>
      </c>
      <c r="MO333" s="327">
        <f t="shared" si="3349"/>
        <v>0</v>
      </c>
      <c r="MP333" s="327">
        <f t="shared" si="3350"/>
        <v>0</v>
      </c>
      <c r="MQ333" s="327">
        <f t="shared" si="3351"/>
        <v>0</v>
      </c>
    </row>
    <row r="334" spans="2:355" s="152" customFormat="1" ht="15" customHeight="1" outlineLevel="1" thickBot="1" x14ac:dyDescent="0.3">
      <c r="B334" s="1420"/>
      <c r="C334" s="1269"/>
      <c r="D334" s="1269"/>
      <c r="E334" s="948" t="s">
        <v>1891</v>
      </c>
      <c r="G334" s="1088">
        <v>0.01</v>
      </c>
      <c r="H334" s="105">
        <v>0.60299999999999998</v>
      </c>
      <c r="I334" s="111">
        <f t="shared" si="3353"/>
        <v>1.5931307793923333</v>
      </c>
      <c r="J334" s="1827">
        <f t="shared" si="3354"/>
        <v>1.5931307793923333E-3</v>
      </c>
      <c r="K334" s="1828"/>
      <c r="L334" s="1275"/>
      <c r="M334" s="1276" t="s">
        <v>1900</v>
      </c>
      <c r="N334" s="1275">
        <v>1.657</v>
      </c>
      <c r="O334" s="1549"/>
      <c r="P334" s="1275"/>
      <c r="R334" s="1418"/>
      <c r="S334" s="1548"/>
      <c r="T334" s="1048"/>
      <c r="U334" s="1417"/>
      <c r="V334" s="1418"/>
      <c r="W334" s="1548"/>
      <c r="X334" s="1048"/>
      <c r="Y334" s="1417"/>
      <c r="Z334" s="1418"/>
      <c r="AA334" s="1548"/>
      <c r="AB334" s="1048"/>
      <c r="AC334" s="1417"/>
      <c r="AD334" s="1418"/>
      <c r="AE334" s="1548"/>
      <c r="AF334" s="1048"/>
      <c r="AG334" s="1417"/>
      <c r="AH334" s="1418"/>
      <c r="AI334" s="1548"/>
      <c r="AJ334" s="1048"/>
      <c r="AK334" s="1417"/>
      <c r="AL334" s="1418"/>
      <c r="AM334" s="1548"/>
      <c r="AN334" s="1048"/>
      <c r="AO334" s="1417"/>
      <c r="AP334" s="1418"/>
      <c r="AQ334" s="1548"/>
      <c r="AR334" s="1048"/>
      <c r="AS334" s="1417"/>
      <c r="AT334" s="1418"/>
      <c r="AU334" s="1548"/>
      <c r="AV334" s="1048"/>
      <c r="AW334" s="1417"/>
      <c r="AX334" s="1418"/>
      <c r="AY334" s="1548"/>
      <c r="AZ334" s="1048"/>
      <c r="BA334" s="1417"/>
      <c r="BB334" s="1048"/>
      <c r="BC334" s="1048"/>
      <c r="BD334" s="1048"/>
      <c r="BE334" s="1417"/>
      <c r="BF334" s="1048"/>
      <c r="BG334" s="1048"/>
      <c r="BH334" s="1048"/>
      <c r="BI334" s="1048"/>
      <c r="BJ334" s="1048"/>
      <c r="BK334" s="1048"/>
      <c r="BL334" s="1048"/>
      <c r="BM334" s="1048"/>
      <c r="BN334" s="1048"/>
      <c r="BO334" s="1048"/>
      <c r="BP334" s="1419" t="s">
        <v>2458</v>
      </c>
      <c r="BQ334" s="1526"/>
      <c r="BR334" s="734">
        <f t="shared" si="3171"/>
        <v>0</v>
      </c>
      <c r="BS334" s="734">
        <f t="shared" si="3352"/>
        <v>0</v>
      </c>
      <c r="BT334" s="742">
        <v>0</v>
      </c>
      <c r="BU334" s="1328" t="s">
        <v>2019</v>
      </c>
      <c r="BV334" s="1325" t="s">
        <v>1312</v>
      </c>
      <c r="BW334" s="1248"/>
      <c r="BX334" s="1248"/>
      <c r="BY334" s="1248"/>
      <c r="BZ334" s="1249"/>
      <c r="CA334" s="1249"/>
      <c r="CB334" s="1250"/>
      <c r="CC334" s="1251"/>
      <c r="CD334" s="1251"/>
      <c r="CE334" s="1251"/>
      <c r="CF334" s="1251"/>
      <c r="CG334" s="1252"/>
      <c r="CH334" s="1252"/>
      <c r="CI334" s="1252"/>
      <c r="CJ334" s="1252"/>
      <c r="CK334" s="1253"/>
      <c r="CL334" s="1254"/>
      <c r="CM334" s="1255"/>
      <c r="CN334" s="1251">
        <v>3.78E-2</v>
      </c>
      <c r="CO334" s="1251">
        <v>0.12870000000000001</v>
      </c>
      <c r="CP334" s="1252">
        <v>0.100276</v>
      </c>
      <c r="CQ334" s="1256"/>
      <c r="CR334" s="1260"/>
      <c r="CS334" s="1260"/>
      <c r="CT334" s="1260"/>
      <c r="CU334" s="1260"/>
      <c r="CV334" s="1260"/>
      <c r="CW334" s="1260"/>
      <c r="CX334" s="1260"/>
      <c r="CY334" s="1257">
        <v>0.13619999999999999</v>
      </c>
      <c r="CZ334" s="1258">
        <v>6.0499999999999998E-2</v>
      </c>
      <c r="DA334" s="1258"/>
      <c r="DB334" s="1258"/>
      <c r="DC334" s="1258"/>
      <c r="DD334" s="1258"/>
      <c r="DE334" s="1258"/>
      <c r="DF334" s="1258"/>
      <c r="DG334" s="1258"/>
      <c r="DH334" s="1258"/>
      <c r="DI334" s="1258"/>
      <c r="DJ334" s="1258"/>
      <c r="DK334" s="1258"/>
      <c r="DL334" s="1258"/>
      <c r="DM334" s="1258"/>
      <c r="DN334" s="1022">
        <v>1</v>
      </c>
      <c r="DO334" s="1193">
        <v>1</v>
      </c>
      <c r="DP334" s="1194">
        <v>1000</v>
      </c>
      <c r="DQ334" s="1195">
        <f t="shared" si="3305"/>
        <v>1</v>
      </c>
      <c r="DR334" s="1192">
        <v>0.01</v>
      </c>
      <c r="DS334" s="1192">
        <f t="shared" si="3172"/>
        <v>1.0000000000000001E-5</v>
      </c>
      <c r="DT334" s="1495">
        <v>201</v>
      </c>
      <c r="DU334" s="1504" t="s">
        <v>2485</v>
      </c>
      <c r="DV334" s="1528">
        <v>44333</v>
      </c>
      <c r="DW334" s="1528" t="str">
        <f t="shared" si="3306"/>
        <v>**Water Hamilton</v>
      </c>
      <c r="DX334" s="1427"/>
      <c r="DY334" s="1427"/>
      <c r="DZ334" s="1427"/>
      <c r="EA334" s="1427"/>
      <c r="EB334" s="1427"/>
      <c r="EC334" s="1427"/>
      <c r="ED334" s="1427"/>
      <c r="EE334" s="1427"/>
      <c r="EF334" s="1427"/>
      <c r="EG334" s="1427"/>
      <c r="EH334" s="1427"/>
      <c r="EI334" s="1427"/>
      <c r="EJ334" s="1427"/>
      <c r="EK334" s="1734"/>
      <c r="EL334" s="1342" t="s">
        <v>1410</v>
      </c>
      <c r="EM334" s="739"/>
      <c r="EN334" s="739"/>
      <c r="EO334" s="739"/>
      <c r="EP334" s="739"/>
      <c r="EQ334" s="739"/>
      <c r="ER334" s="739"/>
      <c r="ES334" s="739"/>
      <c r="ET334" s="739"/>
      <c r="EU334" s="739"/>
      <c r="EV334" s="739"/>
      <c r="EW334" s="739"/>
      <c r="EX334" s="739"/>
      <c r="EY334" s="739"/>
      <c r="EZ334" s="1348" t="str">
        <f t="shared" si="3307"/>
        <v>**Water Hamilton</v>
      </c>
      <c r="FA334" s="1203">
        <f t="shared" si="3173"/>
        <v>0</v>
      </c>
      <c r="FB334" s="1203">
        <f t="shared" si="3174"/>
        <v>0</v>
      </c>
      <c r="FC334" s="1203">
        <f t="shared" si="3175"/>
        <v>0</v>
      </c>
      <c r="FD334" s="1190">
        <f t="shared" si="3176"/>
        <v>0</v>
      </c>
      <c r="FE334" s="1190">
        <f t="shared" si="3177"/>
        <v>0</v>
      </c>
      <c r="FF334" s="927">
        <f t="shared" si="3178"/>
        <v>0</v>
      </c>
      <c r="FG334" s="1191">
        <f t="shared" si="3179"/>
        <v>0</v>
      </c>
      <c r="FH334" s="1191">
        <f t="shared" si="3180"/>
        <v>0</v>
      </c>
      <c r="FI334" s="1191">
        <f t="shared" si="3181"/>
        <v>0</v>
      </c>
      <c r="FJ334" s="1191">
        <f t="shared" si="3182"/>
        <v>0</v>
      </c>
      <c r="FK334" s="1191">
        <f t="shared" si="3183"/>
        <v>0</v>
      </c>
      <c r="FL334" s="1191">
        <f t="shared" si="3184"/>
        <v>0</v>
      </c>
      <c r="FM334" s="1191">
        <f t="shared" si="3185"/>
        <v>0</v>
      </c>
      <c r="FN334" s="1191">
        <f t="shared" si="3186"/>
        <v>0</v>
      </c>
      <c r="FO334" s="1203">
        <f t="shared" si="3187"/>
        <v>0</v>
      </c>
      <c r="FP334" s="1190">
        <f t="shared" si="3188"/>
        <v>0</v>
      </c>
      <c r="FQ334" s="927">
        <f t="shared" si="3189"/>
        <v>0</v>
      </c>
      <c r="FR334" s="1191">
        <f t="shared" si="3190"/>
        <v>0</v>
      </c>
      <c r="FS334" s="1191">
        <f t="shared" si="3191"/>
        <v>0</v>
      </c>
      <c r="FT334" s="1191">
        <f t="shared" si="3192"/>
        <v>0</v>
      </c>
      <c r="FU334" s="1191">
        <f t="shared" si="3193"/>
        <v>0</v>
      </c>
      <c r="FV334" s="1076">
        <f t="shared" si="3194"/>
        <v>0</v>
      </c>
      <c r="FW334" s="1076">
        <f t="shared" si="3195"/>
        <v>0</v>
      </c>
      <c r="FX334" s="1076">
        <f t="shared" si="3196"/>
        <v>0</v>
      </c>
      <c r="FY334" s="1076">
        <f t="shared" si="3197"/>
        <v>0</v>
      </c>
      <c r="FZ334" s="1076">
        <f t="shared" si="3198"/>
        <v>0</v>
      </c>
      <c r="GA334" s="1076">
        <f t="shared" si="3199"/>
        <v>0</v>
      </c>
      <c r="GB334" s="1076">
        <f t="shared" si="3200"/>
        <v>0</v>
      </c>
      <c r="GC334" s="1076">
        <f t="shared" si="3201"/>
        <v>0</v>
      </c>
      <c r="GD334" s="330">
        <f t="shared" si="3202"/>
        <v>0</v>
      </c>
      <c r="GE334" s="330">
        <f t="shared" si="3203"/>
        <v>0</v>
      </c>
      <c r="GF334" s="330">
        <f t="shared" si="3204"/>
        <v>0</v>
      </c>
      <c r="GG334" s="330">
        <f t="shared" si="3205"/>
        <v>0</v>
      </c>
      <c r="GH334" s="330">
        <f t="shared" si="3206"/>
        <v>0</v>
      </c>
      <c r="GI334" s="330">
        <f t="shared" si="3207"/>
        <v>0</v>
      </c>
      <c r="GJ334" s="330">
        <f t="shared" si="3208"/>
        <v>0</v>
      </c>
      <c r="GK334" s="330">
        <f t="shared" si="3209"/>
        <v>0</v>
      </c>
      <c r="GL334" s="330">
        <f t="shared" si="3210"/>
        <v>0</v>
      </c>
      <c r="GM334" s="330">
        <f t="shared" si="3211"/>
        <v>0</v>
      </c>
      <c r="GN334" s="330">
        <f t="shared" si="3212"/>
        <v>0</v>
      </c>
      <c r="GO334" s="330">
        <f t="shared" si="3213"/>
        <v>0</v>
      </c>
      <c r="GP334" s="330">
        <f t="shared" si="3214"/>
        <v>0</v>
      </c>
      <c r="GQ334" s="330">
        <f t="shared" si="3215"/>
        <v>0</v>
      </c>
      <c r="GR334" s="739"/>
      <c r="GS334" s="739"/>
      <c r="GT334" s="739"/>
      <c r="GU334" s="739"/>
      <c r="GV334" s="739"/>
      <c r="GW334" s="739"/>
      <c r="GX334" s="739"/>
      <c r="GY334" s="739"/>
      <c r="GZ334" s="1362" t="str">
        <f t="shared" si="3216"/>
        <v>**Water Hamilton</v>
      </c>
      <c r="HA334" s="1215">
        <f t="shared" si="3308"/>
        <v>0</v>
      </c>
      <c r="HB334" s="1215">
        <f t="shared" si="3217"/>
        <v>0</v>
      </c>
      <c r="HC334" s="1215">
        <f t="shared" si="3218"/>
        <v>0</v>
      </c>
      <c r="HD334" s="543">
        <f t="shared" si="3219"/>
        <v>0</v>
      </c>
      <c r="HE334" s="543">
        <f t="shared" si="3220"/>
        <v>0</v>
      </c>
      <c r="HF334" s="328">
        <f t="shared" si="3221"/>
        <v>0</v>
      </c>
      <c r="HG334" s="546">
        <f t="shared" si="3222"/>
        <v>0</v>
      </c>
      <c r="HH334" s="546">
        <f t="shared" si="3223"/>
        <v>0</v>
      </c>
      <c r="HI334" s="546">
        <f t="shared" si="3224"/>
        <v>0</v>
      </c>
      <c r="HJ334" s="546">
        <f t="shared" si="3225"/>
        <v>0</v>
      </c>
      <c r="HK334" s="546">
        <f t="shared" si="3226"/>
        <v>0</v>
      </c>
      <c r="HL334" s="546">
        <f t="shared" si="3227"/>
        <v>0</v>
      </c>
      <c r="HM334" s="546">
        <f t="shared" si="3228"/>
        <v>0</v>
      </c>
      <c r="HN334" s="546">
        <f t="shared" si="3229"/>
        <v>0</v>
      </c>
      <c r="HO334" s="1215">
        <f t="shared" si="3230"/>
        <v>0</v>
      </c>
      <c r="HP334" s="543">
        <f t="shared" si="3231"/>
        <v>0</v>
      </c>
      <c r="HQ334" s="328">
        <f t="shared" si="3232"/>
        <v>0</v>
      </c>
      <c r="HR334" s="546">
        <f t="shared" si="3233"/>
        <v>0</v>
      </c>
      <c r="HS334" s="546">
        <f t="shared" si="3234"/>
        <v>0</v>
      </c>
      <c r="HT334" s="546">
        <f t="shared" si="3235"/>
        <v>0</v>
      </c>
      <c r="HU334" s="546">
        <f t="shared" si="3236"/>
        <v>0</v>
      </c>
      <c r="HV334" s="930">
        <f t="shared" si="3237"/>
        <v>0</v>
      </c>
      <c r="HW334" s="930">
        <f t="shared" si="3238"/>
        <v>0</v>
      </c>
      <c r="HX334" s="930">
        <f t="shared" si="3239"/>
        <v>0</v>
      </c>
      <c r="HY334" s="930">
        <f t="shared" si="3240"/>
        <v>0</v>
      </c>
      <c r="HZ334" s="930">
        <f t="shared" si="3241"/>
        <v>0</v>
      </c>
      <c r="IA334" s="930">
        <f t="shared" si="3242"/>
        <v>0</v>
      </c>
      <c r="IB334" s="930">
        <f t="shared" si="3243"/>
        <v>0</v>
      </c>
      <c r="IC334" s="930">
        <f t="shared" si="3244"/>
        <v>0</v>
      </c>
      <c r="ID334" s="322">
        <f t="shared" si="3245"/>
        <v>0</v>
      </c>
      <c r="IE334" s="322">
        <f t="shared" si="3246"/>
        <v>0</v>
      </c>
      <c r="IF334" s="322">
        <f t="shared" si="3247"/>
        <v>0</v>
      </c>
      <c r="IG334" s="322">
        <f t="shared" si="3248"/>
        <v>0</v>
      </c>
      <c r="IH334" s="322">
        <f t="shared" si="3249"/>
        <v>0</v>
      </c>
      <c r="II334" s="322">
        <f t="shared" si="3250"/>
        <v>0</v>
      </c>
      <c r="IJ334" s="322">
        <f t="shared" si="3251"/>
        <v>0</v>
      </c>
      <c r="IK334" s="322">
        <f t="shared" si="3252"/>
        <v>0</v>
      </c>
      <c r="IL334" s="322">
        <f t="shared" si="3253"/>
        <v>0</v>
      </c>
      <c r="IM334" s="322">
        <f t="shared" si="3254"/>
        <v>0</v>
      </c>
      <c r="IN334" s="322">
        <f t="shared" si="3255"/>
        <v>0</v>
      </c>
      <c r="IO334" s="322">
        <f t="shared" si="3256"/>
        <v>0</v>
      </c>
      <c r="IP334" s="322">
        <f t="shared" si="3257"/>
        <v>0</v>
      </c>
      <c r="IQ334" s="322">
        <f t="shared" si="3258"/>
        <v>0</v>
      </c>
      <c r="IR334" s="739"/>
      <c r="IS334" s="739"/>
      <c r="IT334" s="739"/>
      <c r="IU334" s="739"/>
      <c r="IV334" s="739"/>
      <c r="IW334" s="739"/>
      <c r="IX334" s="739"/>
      <c r="IY334" s="739"/>
      <c r="IZ334" s="1362" t="str">
        <f t="shared" si="3259"/>
        <v>**Water Hamilton</v>
      </c>
      <c r="JA334" s="1217">
        <f t="shared" si="3260"/>
        <v>0</v>
      </c>
      <c r="JB334" s="1217">
        <f t="shared" si="3261"/>
        <v>0</v>
      </c>
      <c r="JC334" s="1217">
        <f t="shared" si="3262"/>
        <v>0</v>
      </c>
      <c r="JD334" s="545">
        <f t="shared" si="3263"/>
        <v>0</v>
      </c>
      <c r="JE334" s="545">
        <f t="shared" si="3264"/>
        <v>0</v>
      </c>
      <c r="JF334" s="329">
        <f t="shared" si="3265"/>
        <v>0</v>
      </c>
      <c r="JG334" s="550">
        <f t="shared" si="3266"/>
        <v>0</v>
      </c>
      <c r="JH334" s="550">
        <f t="shared" si="3267"/>
        <v>0</v>
      </c>
      <c r="JI334" s="550">
        <f t="shared" si="3268"/>
        <v>0</v>
      </c>
      <c r="JJ334" s="550">
        <f t="shared" si="3269"/>
        <v>0</v>
      </c>
      <c r="JK334" s="550">
        <f t="shared" si="3270"/>
        <v>0</v>
      </c>
      <c r="JL334" s="550">
        <f t="shared" si="3271"/>
        <v>0</v>
      </c>
      <c r="JM334" s="550">
        <f t="shared" si="3272"/>
        <v>0</v>
      </c>
      <c r="JN334" s="550">
        <f t="shared" si="3273"/>
        <v>0</v>
      </c>
      <c r="JO334" s="1217">
        <f t="shared" si="3274"/>
        <v>0</v>
      </c>
      <c r="JP334" s="545">
        <f t="shared" si="3275"/>
        <v>0</v>
      </c>
      <c r="JQ334" s="329">
        <f t="shared" si="3276"/>
        <v>0</v>
      </c>
      <c r="JR334" s="550">
        <f t="shared" si="3277"/>
        <v>37.799999999999997</v>
      </c>
      <c r="JS334" s="550">
        <f t="shared" si="3278"/>
        <v>128.70000000000002</v>
      </c>
      <c r="JT334" s="550">
        <f t="shared" si="3279"/>
        <v>100.27600000000001</v>
      </c>
      <c r="JU334" s="550">
        <f t="shared" si="3280"/>
        <v>0</v>
      </c>
      <c r="JV334" s="932">
        <f t="shared" si="3281"/>
        <v>0</v>
      </c>
      <c r="JW334" s="932">
        <f t="shared" si="3282"/>
        <v>0</v>
      </c>
      <c r="JX334" s="932">
        <f t="shared" si="3283"/>
        <v>0</v>
      </c>
      <c r="JY334" s="932">
        <f t="shared" si="3284"/>
        <v>0</v>
      </c>
      <c r="JZ334" s="932">
        <f t="shared" si="3285"/>
        <v>0</v>
      </c>
      <c r="KA334" s="932">
        <f t="shared" si="3286"/>
        <v>0</v>
      </c>
      <c r="KB334" s="932">
        <f t="shared" si="3287"/>
        <v>0</v>
      </c>
      <c r="KC334" s="932">
        <f t="shared" si="3288"/>
        <v>136.19999999999999</v>
      </c>
      <c r="KD334" s="327">
        <f t="shared" si="3289"/>
        <v>60.5</v>
      </c>
      <c r="KE334" s="327">
        <f t="shared" si="3290"/>
        <v>0</v>
      </c>
      <c r="KF334" s="327">
        <f t="shared" si="3291"/>
        <v>0</v>
      </c>
      <c r="KG334" s="327">
        <f t="shared" si="3292"/>
        <v>0</v>
      </c>
      <c r="KH334" s="327">
        <f t="shared" si="3293"/>
        <v>0</v>
      </c>
      <c r="KI334" s="327">
        <f t="shared" si="3294"/>
        <v>0</v>
      </c>
      <c r="KJ334" s="327">
        <f t="shared" si="3295"/>
        <v>0</v>
      </c>
      <c r="KK334" s="327">
        <f t="shared" si="3296"/>
        <v>0</v>
      </c>
      <c r="KL334" s="327">
        <f t="shared" si="3297"/>
        <v>0</v>
      </c>
      <c r="KM334" s="327">
        <f t="shared" si="3298"/>
        <v>0</v>
      </c>
      <c r="KN334" s="327">
        <f t="shared" si="3299"/>
        <v>0</v>
      </c>
      <c r="KO334" s="327">
        <f t="shared" si="3300"/>
        <v>0</v>
      </c>
      <c r="KP334" s="327">
        <f t="shared" si="3301"/>
        <v>0</v>
      </c>
      <c r="KQ334" s="327">
        <f t="shared" si="3302"/>
        <v>0</v>
      </c>
      <c r="KR334" s="739"/>
      <c r="KS334" s="739"/>
      <c r="KT334" s="739"/>
      <c r="KU334" s="739"/>
      <c r="KV334" s="739"/>
      <c r="KW334" s="739"/>
      <c r="KX334" s="739"/>
      <c r="KY334" s="739"/>
      <c r="KZ334" s="1362" t="str">
        <f t="shared" si="3303"/>
        <v>**Water Hamilton</v>
      </c>
      <c r="LA334" s="1217">
        <f t="shared" si="3309"/>
        <v>0</v>
      </c>
      <c r="LB334" s="1217">
        <f t="shared" si="3310"/>
        <v>0</v>
      </c>
      <c r="LC334" s="1217">
        <f t="shared" si="3311"/>
        <v>0</v>
      </c>
      <c r="LD334" s="545">
        <f t="shared" si="3312"/>
        <v>0</v>
      </c>
      <c r="LE334" s="545">
        <f t="shared" si="3313"/>
        <v>0</v>
      </c>
      <c r="LF334" s="329">
        <f t="shared" si="3314"/>
        <v>0</v>
      </c>
      <c r="LG334" s="550">
        <f t="shared" si="3315"/>
        <v>0</v>
      </c>
      <c r="LH334" s="550">
        <f t="shared" si="3316"/>
        <v>0</v>
      </c>
      <c r="LI334" s="550">
        <f t="shared" si="3317"/>
        <v>0</v>
      </c>
      <c r="LJ334" s="550">
        <f t="shared" si="3318"/>
        <v>0</v>
      </c>
      <c r="LK334" s="550">
        <f t="shared" si="3319"/>
        <v>0</v>
      </c>
      <c r="LL334" s="550">
        <f t="shared" si="3320"/>
        <v>0</v>
      </c>
      <c r="LM334" s="550">
        <f t="shared" si="3321"/>
        <v>0</v>
      </c>
      <c r="LN334" s="550">
        <f t="shared" si="3322"/>
        <v>0</v>
      </c>
      <c r="LO334" s="1217">
        <f t="shared" si="3323"/>
        <v>0</v>
      </c>
      <c r="LP334" s="545">
        <f t="shared" si="3324"/>
        <v>0</v>
      </c>
      <c r="LQ334" s="329">
        <f t="shared" si="3325"/>
        <v>0</v>
      </c>
      <c r="LR334" s="550">
        <f t="shared" si="3326"/>
        <v>37.799999999999997</v>
      </c>
      <c r="LS334" s="550">
        <f t="shared" si="3327"/>
        <v>128.70000000000002</v>
      </c>
      <c r="LT334" s="550">
        <f t="shared" si="3328"/>
        <v>100.27600000000001</v>
      </c>
      <c r="LU334" s="550">
        <f t="shared" si="3329"/>
        <v>0</v>
      </c>
      <c r="LV334" s="932">
        <f t="shared" si="3330"/>
        <v>0</v>
      </c>
      <c r="LW334" s="932">
        <f t="shared" si="3331"/>
        <v>0</v>
      </c>
      <c r="LX334" s="932">
        <f t="shared" si="3332"/>
        <v>0</v>
      </c>
      <c r="LY334" s="932">
        <f t="shared" si="3333"/>
        <v>0</v>
      </c>
      <c r="LZ334" s="932">
        <f t="shared" si="3334"/>
        <v>0</v>
      </c>
      <c r="MA334" s="932">
        <f t="shared" si="3335"/>
        <v>0</v>
      </c>
      <c r="MB334" s="932">
        <f t="shared" si="3336"/>
        <v>0</v>
      </c>
      <c r="MC334" s="932">
        <f t="shared" si="3337"/>
        <v>136.19999999999999</v>
      </c>
      <c r="MD334" s="327">
        <f t="shared" si="3338"/>
        <v>60.5</v>
      </c>
      <c r="ME334" s="327">
        <f t="shared" si="3339"/>
        <v>0</v>
      </c>
      <c r="MF334" s="327">
        <f t="shared" si="3340"/>
        <v>0</v>
      </c>
      <c r="MG334" s="327">
        <f t="shared" si="3341"/>
        <v>0</v>
      </c>
      <c r="MH334" s="327">
        <f t="shared" si="3342"/>
        <v>0</v>
      </c>
      <c r="MI334" s="327">
        <f t="shared" si="3343"/>
        <v>0</v>
      </c>
      <c r="MJ334" s="327">
        <f t="shared" si="3344"/>
        <v>0</v>
      </c>
      <c r="MK334" s="327">
        <f t="shared" si="3345"/>
        <v>0</v>
      </c>
      <c r="ML334" s="327">
        <f t="shared" si="3346"/>
        <v>0</v>
      </c>
      <c r="MM334" s="327">
        <f t="shared" si="3347"/>
        <v>0</v>
      </c>
      <c r="MN334" s="327">
        <f t="shared" si="3348"/>
        <v>0</v>
      </c>
      <c r="MO334" s="327">
        <f t="shared" si="3349"/>
        <v>0</v>
      </c>
      <c r="MP334" s="327">
        <f t="shared" si="3350"/>
        <v>0</v>
      </c>
      <c r="MQ334" s="327">
        <f t="shared" si="3351"/>
        <v>0</v>
      </c>
    </row>
    <row r="335" spans="2:355" s="152" customFormat="1" ht="15" customHeight="1" outlineLevel="1" thickBot="1" x14ac:dyDescent="0.3">
      <c r="B335" s="1420"/>
      <c r="C335" s="1269"/>
      <c r="D335" s="1269"/>
      <c r="E335" s="948" t="s">
        <v>1970</v>
      </c>
      <c r="G335" s="1088">
        <v>0.1</v>
      </c>
      <c r="H335" s="105">
        <v>0.33300000000000002</v>
      </c>
      <c r="I335" s="111">
        <f t="shared" si="3353"/>
        <v>8.7978863936591551</v>
      </c>
      <c r="J335" s="1827">
        <f t="shared" si="3354"/>
        <v>8.7978863936591552E-3</v>
      </c>
      <c r="K335" s="1828"/>
      <c r="L335" s="1275"/>
      <c r="M335" s="1276" t="s">
        <v>1901</v>
      </c>
      <c r="N335" s="1275"/>
      <c r="O335" s="1549"/>
      <c r="P335" s="1275"/>
      <c r="R335" s="1418"/>
      <c r="S335" s="1548"/>
      <c r="T335" s="1048"/>
      <c r="U335" s="1417"/>
      <c r="V335" s="1418"/>
      <c r="W335" s="1548"/>
      <c r="X335" s="1048"/>
      <c r="Y335" s="1417"/>
      <c r="Z335" s="1418"/>
      <c r="AA335" s="1548"/>
      <c r="AB335" s="1048"/>
      <c r="AC335" s="1417"/>
      <c r="AD335" s="1418"/>
      <c r="AE335" s="1548"/>
      <c r="AF335" s="1048"/>
      <c r="AG335" s="1417"/>
      <c r="AH335" s="1418"/>
      <c r="AI335" s="1548"/>
      <c r="AJ335" s="1048"/>
      <c r="AK335" s="1417"/>
      <c r="AL335" s="1418"/>
      <c r="AM335" s="1548"/>
      <c r="AN335" s="1048"/>
      <c r="AO335" s="1417"/>
      <c r="AP335" s="1418"/>
      <c r="AQ335" s="1548"/>
      <c r="AR335" s="1048"/>
      <c r="AS335" s="1417"/>
      <c r="AT335" s="1418"/>
      <c r="AU335" s="1548"/>
      <c r="AV335" s="1048"/>
      <c r="AW335" s="1417"/>
      <c r="AX335" s="1418"/>
      <c r="AY335" s="1548"/>
      <c r="AZ335" s="1048"/>
      <c r="BA335" s="1417"/>
      <c r="BB335" s="1048"/>
      <c r="BC335" s="1048"/>
      <c r="BD335" s="1048"/>
      <c r="BE335" s="1417"/>
      <c r="BF335" s="1048"/>
      <c r="BG335" s="1048"/>
      <c r="BH335" s="1048"/>
      <c r="BI335" s="1048"/>
      <c r="BJ335" s="1048"/>
      <c r="BK335" s="1048"/>
      <c r="BL335" s="1048"/>
      <c r="BM335" s="1048"/>
      <c r="BN335" s="1048"/>
      <c r="BO335" s="1048"/>
      <c r="BP335" s="1419"/>
      <c r="BQ335" s="1491"/>
      <c r="BR335" s="734">
        <f t="shared" si="3171"/>
        <v>0</v>
      </c>
      <c r="BS335" s="734">
        <f t="shared" si="3352"/>
        <v>0</v>
      </c>
      <c r="BT335" s="742">
        <v>0</v>
      </c>
      <c r="BU335" s="1327" t="s">
        <v>1716</v>
      </c>
      <c r="BV335" s="1021" t="s">
        <v>955</v>
      </c>
      <c r="BW335" s="1248"/>
      <c r="BX335" s="1248"/>
      <c r="BY335" s="1248"/>
      <c r="BZ335" s="1249"/>
      <c r="CA335" s="1249"/>
      <c r="CB335" s="1250"/>
      <c r="CC335" s="1251"/>
      <c r="CD335" s="1251"/>
      <c r="CE335" s="1251"/>
      <c r="CF335" s="1251"/>
      <c r="CG335" s="1252"/>
      <c r="CH335" s="1252"/>
      <c r="CI335" s="1252"/>
      <c r="CJ335" s="1252">
        <v>0.44</v>
      </c>
      <c r="CK335" s="1253"/>
      <c r="CL335" s="1254"/>
      <c r="CM335" s="1255"/>
      <c r="CN335" s="1256"/>
      <c r="CO335" s="1256"/>
      <c r="CP335" s="1256"/>
      <c r="CQ335" s="1256"/>
      <c r="CR335" s="1257"/>
      <c r="CS335" s="1257"/>
      <c r="CT335" s="1257"/>
      <c r="CU335" s="1257">
        <v>1.5E-5</v>
      </c>
      <c r="CV335" s="1257"/>
      <c r="CW335" s="1257">
        <v>9.0000000000000006E-5</v>
      </c>
      <c r="CX335" s="1257"/>
      <c r="CY335" s="1257"/>
      <c r="CZ335" s="1258"/>
      <c r="DA335" s="1258"/>
      <c r="DB335" s="1258"/>
      <c r="DC335" s="1258"/>
      <c r="DD335" s="1258"/>
      <c r="DE335" s="1258"/>
      <c r="DF335" s="1258"/>
      <c r="DG335" s="1258"/>
      <c r="DH335" s="1258"/>
      <c r="DI335" s="1258"/>
      <c r="DJ335" s="1258"/>
      <c r="DK335" s="1258"/>
      <c r="DL335" s="1258"/>
      <c r="DM335" s="1258"/>
      <c r="DN335" s="1022">
        <v>1</v>
      </c>
      <c r="DO335" s="1193">
        <v>0.5</v>
      </c>
      <c r="DP335" s="1194">
        <v>700</v>
      </c>
      <c r="DQ335" s="1195">
        <f t="shared" si="3305"/>
        <v>1.4</v>
      </c>
      <c r="DR335" s="1192">
        <v>0.01</v>
      </c>
      <c r="DS335" s="1192">
        <f t="shared" si="3172"/>
        <v>2.0000000000000002E-5</v>
      </c>
      <c r="DT335" s="1495">
        <v>202</v>
      </c>
      <c r="DU335" s="1504" t="s">
        <v>2486</v>
      </c>
      <c r="DV335" s="1528">
        <v>44333</v>
      </c>
      <c r="DW335" s="1528" t="str">
        <f t="shared" si="3306"/>
        <v>Grotek Gro-Silic</v>
      </c>
      <c r="DX335" s="1427">
        <v>0.5</v>
      </c>
      <c r="DY335" s="1427">
        <v>0.5</v>
      </c>
      <c r="DZ335" s="1427">
        <v>0.5</v>
      </c>
      <c r="EA335" s="1427">
        <v>0.5</v>
      </c>
      <c r="EB335" s="1427">
        <v>0.5</v>
      </c>
      <c r="EC335" s="1427">
        <v>0.5</v>
      </c>
      <c r="ED335" s="1427">
        <v>0.5</v>
      </c>
      <c r="EE335" s="1427">
        <v>0.5</v>
      </c>
      <c r="EF335" s="1427">
        <v>0.5</v>
      </c>
      <c r="EG335" s="1427">
        <v>0.5</v>
      </c>
      <c r="EH335" s="1427">
        <v>0.5</v>
      </c>
      <c r="EI335" s="1427"/>
      <c r="EJ335" s="1427"/>
      <c r="EK335" s="1734"/>
      <c r="EL335" s="1342" t="s">
        <v>1656</v>
      </c>
      <c r="EM335" s="739"/>
      <c r="EN335" s="739"/>
      <c r="EO335" s="739"/>
      <c r="EP335" s="739"/>
      <c r="EQ335" s="739"/>
      <c r="ER335" s="739"/>
      <c r="ES335" s="739"/>
      <c r="ET335" s="739"/>
      <c r="EU335" s="739"/>
      <c r="EV335" s="739"/>
      <c r="EW335" s="739"/>
      <c r="EX335" s="739"/>
      <c r="EY335" s="739"/>
      <c r="EZ335" s="1348" t="str">
        <f t="shared" si="3307"/>
        <v>Grotek Gro-Silic</v>
      </c>
      <c r="FA335" s="1203">
        <f t="shared" si="3173"/>
        <v>0</v>
      </c>
      <c r="FB335" s="1203">
        <f t="shared" si="3174"/>
        <v>0</v>
      </c>
      <c r="FC335" s="1203">
        <f t="shared" si="3175"/>
        <v>0</v>
      </c>
      <c r="FD335" s="1190">
        <f t="shared" si="3176"/>
        <v>0</v>
      </c>
      <c r="FE335" s="1190">
        <f t="shared" si="3177"/>
        <v>0</v>
      </c>
      <c r="FF335" s="927">
        <f t="shared" si="3178"/>
        <v>0</v>
      </c>
      <c r="FG335" s="1191">
        <f t="shared" si="3179"/>
        <v>0</v>
      </c>
      <c r="FH335" s="1191">
        <f t="shared" si="3180"/>
        <v>0</v>
      </c>
      <c r="FI335" s="1191">
        <f t="shared" si="3181"/>
        <v>0</v>
      </c>
      <c r="FJ335" s="1191">
        <f t="shared" si="3182"/>
        <v>0</v>
      </c>
      <c r="FK335" s="1191">
        <f t="shared" si="3183"/>
        <v>0</v>
      </c>
      <c r="FL335" s="1191">
        <f t="shared" si="3184"/>
        <v>0</v>
      </c>
      <c r="FM335" s="1191">
        <f t="shared" si="3185"/>
        <v>0</v>
      </c>
      <c r="FN335" s="1191">
        <f t="shared" si="3186"/>
        <v>0</v>
      </c>
      <c r="FO335" s="1203">
        <f t="shared" si="3187"/>
        <v>0</v>
      </c>
      <c r="FP335" s="1190">
        <f t="shared" si="3188"/>
        <v>0</v>
      </c>
      <c r="FQ335" s="927">
        <f t="shared" si="3189"/>
        <v>0</v>
      </c>
      <c r="FR335" s="1191">
        <f t="shared" si="3190"/>
        <v>0</v>
      </c>
      <c r="FS335" s="1191">
        <f t="shared" si="3191"/>
        <v>0</v>
      </c>
      <c r="FT335" s="1191">
        <f t="shared" si="3192"/>
        <v>0</v>
      </c>
      <c r="FU335" s="1191">
        <f t="shared" si="3193"/>
        <v>0</v>
      </c>
      <c r="FV335" s="1076">
        <f t="shared" si="3194"/>
        <v>0</v>
      </c>
      <c r="FW335" s="1076">
        <f t="shared" si="3195"/>
        <v>0</v>
      </c>
      <c r="FX335" s="1076">
        <f t="shared" si="3196"/>
        <v>0</v>
      </c>
      <c r="FY335" s="1076">
        <f t="shared" si="3197"/>
        <v>0</v>
      </c>
      <c r="FZ335" s="1076">
        <f t="shared" si="3198"/>
        <v>0</v>
      </c>
      <c r="GA335" s="1076">
        <f t="shared" si="3199"/>
        <v>0</v>
      </c>
      <c r="GB335" s="1076">
        <f t="shared" si="3200"/>
        <v>0</v>
      </c>
      <c r="GC335" s="1076">
        <f t="shared" si="3201"/>
        <v>0</v>
      </c>
      <c r="GD335" s="330">
        <f t="shared" si="3202"/>
        <v>0</v>
      </c>
      <c r="GE335" s="330">
        <f t="shared" si="3203"/>
        <v>0</v>
      </c>
      <c r="GF335" s="330">
        <f t="shared" si="3204"/>
        <v>0</v>
      </c>
      <c r="GG335" s="330">
        <f t="shared" si="3205"/>
        <v>0</v>
      </c>
      <c r="GH335" s="330">
        <f t="shared" si="3206"/>
        <v>0</v>
      </c>
      <c r="GI335" s="330">
        <f t="shared" si="3207"/>
        <v>0</v>
      </c>
      <c r="GJ335" s="330">
        <f t="shared" si="3208"/>
        <v>0</v>
      </c>
      <c r="GK335" s="330">
        <f t="shared" si="3209"/>
        <v>0</v>
      </c>
      <c r="GL335" s="330">
        <f t="shared" si="3210"/>
        <v>0</v>
      </c>
      <c r="GM335" s="330">
        <f t="shared" si="3211"/>
        <v>0</v>
      </c>
      <c r="GN335" s="330">
        <f t="shared" si="3212"/>
        <v>0</v>
      </c>
      <c r="GO335" s="330">
        <f t="shared" si="3213"/>
        <v>0</v>
      </c>
      <c r="GP335" s="330">
        <f t="shared" si="3214"/>
        <v>0</v>
      </c>
      <c r="GQ335" s="330">
        <f t="shared" si="3215"/>
        <v>0</v>
      </c>
      <c r="GR335" s="739"/>
      <c r="GS335" s="739"/>
      <c r="GT335" s="739"/>
      <c r="GU335" s="739"/>
      <c r="GV335" s="739"/>
      <c r="GW335" s="739"/>
      <c r="GX335" s="739"/>
      <c r="GY335" s="739"/>
      <c r="GZ335" s="1362" t="str">
        <f t="shared" si="3216"/>
        <v>Grotek Gro-Silic</v>
      </c>
      <c r="HA335" s="1215">
        <f t="shared" si="3308"/>
        <v>0</v>
      </c>
      <c r="HB335" s="1215">
        <f t="shared" si="3217"/>
        <v>0</v>
      </c>
      <c r="HC335" s="1215">
        <f t="shared" si="3218"/>
        <v>0</v>
      </c>
      <c r="HD335" s="543">
        <f t="shared" si="3219"/>
        <v>0</v>
      </c>
      <c r="HE335" s="543">
        <f t="shared" si="3220"/>
        <v>0</v>
      </c>
      <c r="HF335" s="328">
        <f t="shared" si="3221"/>
        <v>0</v>
      </c>
      <c r="HG335" s="546">
        <f t="shared" si="3222"/>
        <v>0</v>
      </c>
      <c r="HH335" s="546">
        <f t="shared" si="3223"/>
        <v>0</v>
      </c>
      <c r="HI335" s="546">
        <f t="shared" si="3224"/>
        <v>0</v>
      </c>
      <c r="HJ335" s="546">
        <f t="shared" si="3225"/>
        <v>0</v>
      </c>
      <c r="HK335" s="546">
        <f t="shared" si="3226"/>
        <v>0</v>
      </c>
      <c r="HL335" s="546">
        <f t="shared" si="3227"/>
        <v>0</v>
      </c>
      <c r="HM335" s="546">
        <f t="shared" si="3228"/>
        <v>0</v>
      </c>
      <c r="HN335" s="546">
        <f t="shared" si="3229"/>
        <v>0</v>
      </c>
      <c r="HO335" s="1215">
        <f t="shared" si="3230"/>
        <v>0</v>
      </c>
      <c r="HP335" s="543">
        <f t="shared" si="3231"/>
        <v>0</v>
      </c>
      <c r="HQ335" s="328">
        <f t="shared" si="3232"/>
        <v>0</v>
      </c>
      <c r="HR335" s="546">
        <f t="shared" si="3233"/>
        <v>0</v>
      </c>
      <c r="HS335" s="546">
        <f t="shared" si="3234"/>
        <v>0</v>
      </c>
      <c r="HT335" s="546">
        <f t="shared" si="3235"/>
        <v>0</v>
      </c>
      <c r="HU335" s="546">
        <f t="shared" si="3236"/>
        <v>0</v>
      </c>
      <c r="HV335" s="930">
        <f t="shared" si="3237"/>
        <v>0</v>
      </c>
      <c r="HW335" s="930">
        <f t="shared" si="3238"/>
        <v>0</v>
      </c>
      <c r="HX335" s="930">
        <f t="shared" si="3239"/>
        <v>0</v>
      </c>
      <c r="HY335" s="930">
        <f t="shared" si="3240"/>
        <v>0</v>
      </c>
      <c r="HZ335" s="930">
        <f t="shared" si="3241"/>
        <v>0</v>
      </c>
      <c r="IA335" s="930">
        <f t="shared" si="3242"/>
        <v>0</v>
      </c>
      <c r="IB335" s="930">
        <f t="shared" si="3243"/>
        <v>0</v>
      </c>
      <c r="IC335" s="930">
        <f t="shared" si="3244"/>
        <v>0</v>
      </c>
      <c r="ID335" s="322">
        <f t="shared" si="3245"/>
        <v>0</v>
      </c>
      <c r="IE335" s="322">
        <f t="shared" si="3246"/>
        <v>0</v>
      </c>
      <c r="IF335" s="322">
        <f t="shared" si="3247"/>
        <v>0</v>
      </c>
      <c r="IG335" s="322">
        <f t="shared" si="3248"/>
        <v>0</v>
      </c>
      <c r="IH335" s="322">
        <f t="shared" si="3249"/>
        <v>0</v>
      </c>
      <c r="II335" s="322">
        <f t="shared" si="3250"/>
        <v>0</v>
      </c>
      <c r="IJ335" s="322">
        <f t="shared" si="3251"/>
        <v>0</v>
      </c>
      <c r="IK335" s="322">
        <f t="shared" si="3252"/>
        <v>0</v>
      </c>
      <c r="IL335" s="322">
        <f t="shared" si="3253"/>
        <v>0</v>
      </c>
      <c r="IM335" s="322">
        <f t="shared" si="3254"/>
        <v>0</v>
      </c>
      <c r="IN335" s="322">
        <f t="shared" si="3255"/>
        <v>0</v>
      </c>
      <c r="IO335" s="322">
        <f t="shared" si="3256"/>
        <v>0</v>
      </c>
      <c r="IP335" s="322">
        <f t="shared" si="3257"/>
        <v>0</v>
      </c>
      <c r="IQ335" s="322">
        <f t="shared" si="3258"/>
        <v>0</v>
      </c>
      <c r="IR335" s="739"/>
      <c r="IS335" s="739"/>
      <c r="IT335" s="739"/>
      <c r="IU335" s="739"/>
      <c r="IV335" s="739"/>
      <c r="IW335" s="739"/>
      <c r="IX335" s="739"/>
      <c r="IY335" s="739"/>
      <c r="IZ335" s="1362" t="str">
        <f t="shared" si="3259"/>
        <v>Grotek Gro-Silic</v>
      </c>
      <c r="JA335" s="1217">
        <f t="shared" si="3260"/>
        <v>0</v>
      </c>
      <c r="JB335" s="1217">
        <f t="shared" si="3261"/>
        <v>0</v>
      </c>
      <c r="JC335" s="1217">
        <f t="shared" si="3262"/>
        <v>0</v>
      </c>
      <c r="JD335" s="545">
        <f t="shared" si="3263"/>
        <v>0</v>
      </c>
      <c r="JE335" s="545">
        <f t="shared" si="3264"/>
        <v>0</v>
      </c>
      <c r="JF335" s="329">
        <f t="shared" si="3265"/>
        <v>0</v>
      </c>
      <c r="JG335" s="550">
        <f t="shared" si="3266"/>
        <v>0</v>
      </c>
      <c r="JH335" s="550">
        <f t="shared" si="3267"/>
        <v>0</v>
      </c>
      <c r="JI335" s="550">
        <f t="shared" si="3268"/>
        <v>0</v>
      </c>
      <c r="JJ335" s="550">
        <f t="shared" si="3269"/>
        <v>0</v>
      </c>
      <c r="JK335" s="550">
        <f t="shared" si="3270"/>
        <v>0</v>
      </c>
      <c r="JL335" s="550">
        <f t="shared" si="3271"/>
        <v>0</v>
      </c>
      <c r="JM335" s="550">
        <f t="shared" si="3272"/>
        <v>0</v>
      </c>
      <c r="JN335" s="550">
        <f t="shared" si="3273"/>
        <v>308</v>
      </c>
      <c r="JO335" s="1217">
        <f t="shared" si="3274"/>
        <v>0</v>
      </c>
      <c r="JP335" s="545">
        <f t="shared" si="3275"/>
        <v>0</v>
      </c>
      <c r="JQ335" s="329">
        <f t="shared" si="3276"/>
        <v>0</v>
      </c>
      <c r="JR335" s="550">
        <f t="shared" si="3277"/>
        <v>0</v>
      </c>
      <c r="JS335" s="550">
        <f t="shared" si="3278"/>
        <v>0</v>
      </c>
      <c r="JT335" s="550">
        <f t="shared" si="3279"/>
        <v>0</v>
      </c>
      <c r="JU335" s="550">
        <f t="shared" si="3280"/>
        <v>0</v>
      </c>
      <c r="JV335" s="932">
        <f t="shared" si="3281"/>
        <v>0</v>
      </c>
      <c r="JW335" s="932">
        <f t="shared" si="3282"/>
        <v>0</v>
      </c>
      <c r="JX335" s="932">
        <f t="shared" si="3283"/>
        <v>0</v>
      </c>
      <c r="JY335" s="932">
        <f t="shared" si="3284"/>
        <v>1.0500000000000001E-2</v>
      </c>
      <c r="JZ335" s="932">
        <f t="shared" si="3285"/>
        <v>0</v>
      </c>
      <c r="KA335" s="932">
        <f t="shared" si="3286"/>
        <v>6.3E-2</v>
      </c>
      <c r="KB335" s="932">
        <f t="shared" si="3287"/>
        <v>0</v>
      </c>
      <c r="KC335" s="932">
        <f t="shared" si="3288"/>
        <v>0</v>
      </c>
      <c r="KD335" s="327">
        <f t="shared" si="3289"/>
        <v>0</v>
      </c>
      <c r="KE335" s="327">
        <f t="shared" si="3290"/>
        <v>0</v>
      </c>
      <c r="KF335" s="327">
        <f t="shared" si="3291"/>
        <v>0</v>
      </c>
      <c r="KG335" s="327">
        <f t="shared" si="3292"/>
        <v>0</v>
      </c>
      <c r="KH335" s="327">
        <f t="shared" si="3293"/>
        <v>0</v>
      </c>
      <c r="KI335" s="327">
        <f t="shared" si="3294"/>
        <v>0</v>
      </c>
      <c r="KJ335" s="327">
        <f t="shared" si="3295"/>
        <v>0</v>
      </c>
      <c r="KK335" s="327">
        <f t="shared" si="3296"/>
        <v>0</v>
      </c>
      <c r="KL335" s="327">
        <f t="shared" si="3297"/>
        <v>0</v>
      </c>
      <c r="KM335" s="327">
        <f t="shared" si="3298"/>
        <v>0</v>
      </c>
      <c r="KN335" s="327">
        <f t="shared" si="3299"/>
        <v>0</v>
      </c>
      <c r="KO335" s="327">
        <f t="shared" si="3300"/>
        <v>0</v>
      </c>
      <c r="KP335" s="327">
        <f t="shared" si="3301"/>
        <v>0</v>
      </c>
      <c r="KQ335" s="327">
        <f t="shared" si="3302"/>
        <v>0</v>
      </c>
      <c r="KR335" s="739"/>
      <c r="KS335" s="739"/>
      <c r="KT335" s="739"/>
      <c r="KU335" s="739"/>
      <c r="KV335" s="739"/>
      <c r="KW335" s="739"/>
      <c r="KX335" s="739"/>
      <c r="KY335" s="739"/>
      <c r="KZ335" s="1362" t="str">
        <f t="shared" si="3303"/>
        <v>Grotek Gro-Silic</v>
      </c>
      <c r="LA335" s="1217">
        <f t="shared" si="3309"/>
        <v>0</v>
      </c>
      <c r="LB335" s="1217">
        <f t="shared" si="3310"/>
        <v>0</v>
      </c>
      <c r="LC335" s="1217">
        <f t="shared" si="3311"/>
        <v>0</v>
      </c>
      <c r="LD335" s="545">
        <f t="shared" si="3312"/>
        <v>0</v>
      </c>
      <c r="LE335" s="545">
        <f t="shared" si="3313"/>
        <v>0</v>
      </c>
      <c r="LF335" s="329">
        <f t="shared" si="3314"/>
        <v>0</v>
      </c>
      <c r="LG335" s="550">
        <f t="shared" si="3315"/>
        <v>0</v>
      </c>
      <c r="LH335" s="550">
        <f t="shared" si="3316"/>
        <v>0</v>
      </c>
      <c r="LI335" s="550">
        <f t="shared" si="3317"/>
        <v>0</v>
      </c>
      <c r="LJ335" s="550">
        <f t="shared" si="3318"/>
        <v>0</v>
      </c>
      <c r="LK335" s="550">
        <f t="shared" si="3319"/>
        <v>0</v>
      </c>
      <c r="LL335" s="550">
        <f t="shared" si="3320"/>
        <v>0</v>
      </c>
      <c r="LM335" s="550">
        <f t="shared" si="3321"/>
        <v>0</v>
      </c>
      <c r="LN335" s="550">
        <f t="shared" si="3322"/>
        <v>616</v>
      </c>
      <c r="LO335" s="1217">
        <f t="shared" si="3323"/>
        <v>0</v>
      </c>
      <c r="LP335" s="545">
        <f t="shared" si="3324"/>
        <v>0</v>
      </c>
      <c r="LQ335" s="329">
        <f t="shared" si="3325"/>
        <v>0</v>
      </c>
      <c r="LR335" s="550">
        <f t="shared" si="3326"/>
        <v>0</v>
      </c>
      <c r="LS335" s="550">
        <f t="shared" si="3327"/>
        <v>0</v>
      </c>
      <c r="LT335" s="550">
        <f t="shared" si="3328"/>
        <v>0</v>
      </c>
      <c r="LU335" s="550">
        <f t="shared" si="3329"/>
        <v>0</v>
      </c>
      <c r="LV335" s="932">
        <f t="shared" si="3330"/>
        <v>0</v>
      </c>
      <c r="LW335" s="932">
        <f t="shared" si="3331"/>
        <v>0</v>
      </c>
      <c r="LX335" s="932">
        <f t="shared" si="3332"/>
        <v>0</v>
      </c>
      <c r="LY335" s="932">
        <f t="shared" si="3333"/>
        <v>2.1000000000000001E-2</v>
      </c>
      <c r="LZ335" s="932">
        <f t="shared" si="3334"/>
        <v>0</v>
      </c>
      <c r="MA335" s="932">
        <f t="shared" si="3335"/>
        <v>0.126</v>
      </c>
      <c r="MB335" s="932">
        <f t="shared" si="3336"/>
        <v>0</v>
      </c>
      <c r="MC335" s="932">
        <f t="shared" si="3337"/>
        <v>0</v>
      </c>
      <c r="MD335" s="327">
        <f t="shared" si="3338"/>
        <v>0</v>
      </c>
      <c r="ME335" s="327">
        <f t="shared" si="3339"/>
        <v>0</v>
      </c>
      <c r="MF335" s="327">
        <f t="shared" si="3340"/>
        <v>0</v>
      </c>
      <c r="MG335" s="327">
        <f t="shared" si="3341"/>
        <v>0</v>
      </c>
      <c r="MH335" s="327">
        <f t="shared" si="3342"/>
        <v>0</v>
      </c>
      <c r="MI335" s="327">
        <f t="shared" si="3343"/>
        <v>0</v>
      </c>
      <c r="MJ335" s="327">
        <f t="shared" si="3344"/>
        <v>0</v>
      </c>
      <c r="MK335" s="327">
        <f t="shared" si="3345"/>
        <v>0</v>
      </c>
      <c r="ML335" s="327">
        <f t="shared" si="3346"/>
        <v>0</v>
      </c>
      <c r="MM335" s="327">
        <f t="shared" si="3347"/>
        <v>0</v>
      </c>
      <c r="MN335" s="327">
        <f t="shared" si="3348"/>
        <v>0</v>
      </c>
      <c r="MO335" s="327">
        <f t="shared" si="3349"/>
        <v>0</v>
      </c>
      <c r="MP335" s="327">
        <f t="shared" si="3350"/>
        <v>0</v>
      </c>
      <c r="MQ335" s="327">
        <f t="shared" si="3351"/>
        <v>0</v>
      </c>
    </row>
    <row r="336" spans="2:355" s="152" customFormat="1" ht="15" customHeight="1" outlineLevel="1" thickBot="1" x14ac:dyDescent="0.3">
      <c r="B336" s="1420"/>
      <c r="C336" s="1269"/>
      <c r="D336" s="1269"/>
      <c r="E336" s="948" t="s">
        <v>1889</v>
      </c>
      <c r="G336" s="1088">
        <v>0.01</v>
      </c>
      <c r="H336" s="105">
        <v>0.4</v>
      </c>
      <c r="I336" s="111">
        <f t="shared" si="3353"/>
        <v>1.056803170409508</v>
      </c>
      <c r="J336" s="1827">
        <f t="shared" si="3354"/>
        <v>1.0568031704095079E-3</v>
      </c>
      <c r="K336" s="1828"/>
      <c r="L336" s="1275"/>
      <c r="M336" s="1276" t="s">
        <v>1909</v>
      </c>
      <c r="N336" s="1275"/>
      <c r="O336" s="1549"/>
      <c r="P336" s="1275"/>
      <c r="R336" s="1418"/>
      <c r="S336" s="1548"/>
      <c r="T336" s="1048"/>
      <c r="U336" s="1417"/>
      <c r="V336" s="1418"/>
      <c r="W336" s="1548"/>
      <c r="X336" s="1048"/>
      <c r="Y336" s="1417"/>
      <c r="Z336" s="1418"/>
      <c r="AA336" s="1548"/>
      <c r="AB336" s="1048"/>
      <c r="AC336" s="1417"/>
      <c r="AD336" s="1418"/>
      <c r="AE336" s="1548"/>
      <c r="AF336" s="1048"/>
      <c r="AG336" s="1417"/>
      <c r="AH336" s="1418"/>
      <c r="AI336" s="1548"/>
      <c r="AJ336" s="1048"/>
      <c r="AK336" s="1417"/>
      <c r="AL336" s="1418"/>
      <c r="AM336" s="1548"/>
      <c r="AN336" s="1048"/>
      <c r="AO336" s="1417"/>
      <c r="AP336" s="1418"/>
      <c r="AQ336" s="1548"/>
      <c r="AR336" s="1048"/>
      <c r="AS336" s="1417"/>
      <c r="AT336" s="1418"/>
      <c r="AU336" s="1548"/>
      <c r="AV336" s="1048"/>
      <c r="AW336" s="1417"/>
      <c r="AX336" s="1418"/>
      <c r="AY336" s="1548"/>
      <c r="AZ336" s="1048"/>
      <c r="BA336" s="1417"/>
      <c r="BB336" s="1048"/>
      <c r="BC336" s="1048"/>
      <c r="BD336" s="1048"/>
      <c r="BE336" s="1417"/>
      <c r="BF336" s="1048"/>
      <c r="BG336" s="1048"/>
      <c r="BH336" s="1048"/>
      <c r="BI336" s="1048"/>
      <c r="BJ336" s="1048"/>
      <c r="BK336" s="1048"/>
      <c r="BL336" s="1048"/>
      <c r="BM336" s="1048"/>
      <c r="BN336" s="1048"/>
      <c r="BO336" s="1048"/>
      <c r="BP336" s="1048"/>
      <c r="BQ336" s="1491"/>
      <c r="BR336" s="734">
        <f t="shared" si="3171"/>
        <v>0</v>
      </c>
      <c r="BS336" s="734">
        <f t="shared" si="3352"/>
        <v>0</v>
      </c>
      <c r="BT336" s="742">
        <v>0</v>
      </c>
      <c r="BU336" s="1327" t="s">
        <v>2685</v>
      </c>
      <c r="BV336" s="1024" t="s">
        <v>940</v>
      </c>
      <c r="BW336" s="1248">
        <v>1.0999999999999999E-2</v>
      </c>
      <c r="BX336" s="1248">
        <v>0.14499999999999999</v>
      </c>
      <c r="BY336" s="1248"/>
      <c r="BZ336" s="1249"/>
      <c r="CA336" s="1249"/>
      <c r="CB336" s="1250"/>
      <c r="CC336" s="1251"/>
      <c r="CD336" s="1251"/>
      <c r="CE336" s="1251"/>
      <c r="CF336" s="1251"/>
      <c r="CG336" s="1252"/>
      <c r="CH336" s="1252"/>
      <c r="CI336" s="1252"/>
      <c r="CJ336" s="1252"/>
      <c r="CK336" s="1253"/>
      <c r="CL336" s="1254"/>
      <c r="CM336" s="1255"/>
      <c r="CN336" s="1256"/>
      <c r="CO336" s="1256">
        <v>0.19</v>
      </c>
      <c r="CP336" s="1256"/>
      <c r="CQ336" s="1256"/>
      <c r="CR336" s="1257"/>
      <c r="CS336" s="1257"/>
      <c r="CT336" s="1257"/>
      <c r="CU336" s="1257"/>
      <c r="CV336" s="1257"/>
      <c r="CW336" s="1257"/>
      <c r="CX336" s="1257"/>
      <c r="CY336" s="1257"/>
      <c r="CZ336" s="1258"/>
      <c r="DA336" s="1258"/>
      <c r="DB336" s="1258"/>
      <c r="DC336" s="1258"/>
      <c r="DD336" s="1258"/>
      <c r="DE336" s="1258"/>
      <c r="DF336" s="1258"/>
      <c r="DG336" s="1258"/>
      <c r="DH336" s="1258"/>
      <c r="DI336" s="1258"/>
      <c r="DJ336" s="1258"/>
      <c r="DK336" s="1258"/>
      <c r="DL336" s="1258"/>
      <c r="DM336" s="1258"/>
      <c r="DN336" s="1022">
        <v>1</v>
      </c>
      <c r="DO336" s="1193">
        <v>1</v>
      </c>
      <c r="DP336" s="1194">
        <v>1000</v>
      </c>
      <c r="DQ336" s="1195">
        <f t="shared" si="3305"/>
        <v>1</v>
      </c>
      <c r="DR336" s="1192">
        <v>0.01</v>
      </c>
      <c r="DS336" s="1192">
        <f t="shared" si="3172"/>
        <v>1.0000000000000001E-5</v>
      </c>
      <c r="DT336" s="1495">
        <v>203</v>
      </c>
      <c r="DU336" s="1504" t="s">
        <v>2487</v>
      </c>
      <c r="DV336" s="1528">
        <v>44333</v>
      </c>
      <c r="DW336" s="1528" t="str">
        <f t="shared" si="3306"/>
        <v>Mega Crop B cal-nit</v>
      </c>
      <c r="DX336" s="1427"/>
      <c r="DY336" s="1427">
        <v>2</v>
      </c>
      <c r="DZ336" s="1427">
        <v>2</v>
      </c>
      <c r="EA336" s="1427">
        <v>2</v>
      </c>
      <c r="EB336" s="1427">
        <v>2</v>
      </c>
      <c r="EC336" s="1427">
        <v>2</v>
      </c>
      <c r="ED336" s="1427">
        <v>2</v>
      </c>
      <c r="EE336" s="1427">
        <v>2</v>
      </c>
      <c r="EF336" s="1427">
        <v>2</v>
      </c>
      <c r="EG336" s="1427">
        <v>1</v>
      </c>
      <c r="EH336" s="1427">
        <v>1</v>
      </c>
      <c r="EI336" s="1427">
        <v>1</v>
      </c>
      <c r="EJ336" s="1427">
        <v>1</v>
      </c>
      <c r="EK336" s="1734"/>
      <c r="EL336" s="1342"/>
      <c r="EM336" s="739"/>
      <c r="EN336" s="739"/>
      <c r="EO336" s="739"/>
      <c r="EP336" s="739"/>
      <c r="EQ336" s="739"/>
      <c r="ER336" s="739"/>
      <c r="ES336" s="739"/>
      <c r="ET336" s="739"/>
      <c r="EU336" s="739"/>
      <c r="EV336" s="739"/>
      <c r="EW336" s="739"/>
      <c r="EX336" s="739"/>
      <c r="EY336" s="739"/>
      <c r="EZ336" s="1348" t="str">
        <f t="shared" si="3307"/>
        <v>Mega Crop B cal-nit</v>
      </c>
      <c r="FA336" s="1203">
        <f t="shared" si="3173"/>
        <v>0</v>
      </c>
      <c r="FB336" s="1203">
        <f t="shared" si="3174"/>
        <v>0</v>
      </c>
      <c r="FC336" s="1203">
        <f t="shared" si="3175"/>
        <v>0</v>
      </c>
      <c r="FD336" s="1190">
        <f t="shared" si="3176"/>
        <v>0</v>
      </c>
      <c r="FE336" s="1190">
        <f t="shared" si="3177"/>
        <v>0</v>
      </c>
      <c r="FF336" s="927">
        <f t="shared" si="3178"/>
        <v>0</v>
      </c>
      <c r="FG336" s="1191">
        <f t="shared" si="3179"/>
        <v>0</v>
      </c>
      <c r="FH336" s="1191">
        <f t="shared" si="3180"/>
        <v>0</v>
      </c>
      <c r="FI336" s="1191">
        <f t="shared" si="3181"/>
        <v>0</v>
      </c>
      <c r="FJ336" s="1191">
        <f t="shared" si="3182"/>
        <v>0</v>
      </c>
      <c r="FK336" s="1191">
        <f t="shared" si="3183"/>
        <v>0</v>
      </c>
      <c r="FL336" s="1191">
        <f t="shared" si="3184"/>
        <v>0</v>
      </c>
      <c r="FM336" s="1191">
        <f t="shared" si="3185"/>
        <v>0</v>
      </c>
      <c r="FN336" s="1191">
        <f t="shared" si="3186"/>
        <v>0</v>
      </c>
      <c r="FO336" s="1203">
        <f t="shared" si="3187"/>
        <v>0</v>
      </c>
      <c r="FP336" s="1190">
        <f t="shared" si="3188"/>
        <v>0</v>
      </c>
      <c r="FQ336" s="927">
        <f t="shared" si="3189"/>
        <v>0</v>
      </c>
      <c r="FR336" s="1191">
        <f t="shared" si="3190"/>
        <v>0</v>
      </c>
      <c r="FS336" s="1191">
        <f t="shared" si="3191"/>
        <v>0</v>
      </c>
      <c r="FT336" s="1191">
        <f t="shared" si="3192"/>
        <v>0</v>
      </c>
      <c r="FU336" s="1191">
        <f t="shared" si="3193"/>
        <v>0</v>
      </c>
      <c r="FV336" s="1076">
        <f t="shared" si="3194"/>
        <v>0</v>
      </c>
      <c r="FW336" s="1076">
        <f t="shared" si="3195"/>
        <v>0</v>
      </c>
      <c r="FX336" s="1076">
        <f t="shared" si="3196"/>
        <v>0</v>
      </c>
      <c r="FY336" s="1076">
        <f t="shared" si="3197"/>
        <v>0</v>
      </c>
      <c r="FZ336" s="1076">
        <f t="shared" si="3198"/>
        <v>0</v>
      </c>
      <c r="GA336" s="1076">
        <f t="shared" si="3199"/>
        <v>0</v>
      </c>
      <c r="GB336" s="1076">
        <f t="shared" si="3200"/>
        <v>0</v>
      </c>
      <c r="GC336" s="1076">
        <f t="shared" si="3201"/>
        <v>0</v>
      </c>
      <c r="GD336" s="330">
        <f t="shared" si="3202"/>
        <v>0</v>
      </c>
      <c r="GE336" s="330">
        <f t="shared" si="3203"/>
        <v>0</v>
      </c>
      <c r="GF336" s="330">
        <f t="shared" si="3204"/>
        <v>0</v>
      </c>
      <c r="GG336" s="330">
        <f t="shared" si="3205"/>
        <v>0</v>
      </c>
      <c r="GH336" s="330">
        <f t="shared" si="3206"/>
        <v>0</v>
      </c>
      <c r="GI336" s="330">
        <f t="shared" si="3207"/>
        <v>0</v>
      </c>
      <c r="GJ336" s="330">
        <f t="shared" si="3208"/>
        <v>0</v>
      </c>
      <c r="GK336" s="330">
        <f t="shared" si="3209"/>
        <v>0</v>
      </c>
      <c r="GL336" s="330">
        <f t="shared" si="3210"/>
        <v>0</v>
      </c>
      <c r="GM336" s="330">
        <f t="shared" si="3211"/>
        <v>0</v>
      </c>
      <c r="GN336" s="330">
        <f t="shared" si="3212"/>
        <v>0</v>
      </c>
      <c r="GO336" s="330">
        <f t="shared" si="3213"/>
        <v>0</v>
      </c>
      <c r="GP336" s="330">
        <f t="shared" si="3214"/>
        <v>0</v>
      </c>
      <c r="GQ336" s="330">
        <f t="shared" si="3215"/>
        <v>0</v>
      </c>
      <c r="GR336" s="739"/>
      <c r="GS336" s="739"/>
      <c r="GT336" s="739"/>
      <c r="GU336" s="739"/>
      <c r="GV336" s="739"/>
      <c r="GW336" s="739"/>
      <c r="GX336" s="739"/>
      <c r="GY336" s="739"/>
      <c r="GZ336" s="1362" t="str">
        <f t="shared" si="3216"/>
        <v>Mega Crop B cal-nit</v>
      </c>
      <c r="HA336" s="1215">
        <f t="shared" si="3308"/>
        <v>0</v>
      </c>
      <c r="HB336" s="1215">
        <f t="shared" si="3217"/>
        <v>0</v>
      </c>
      <c r="HC336" s="1215">
        <f t="shared" si="3218"/>
        <v>0</v>
      </c>
      <c r="HD336" s="543">
        <f t="shared" si="3219"/>
        <v>0</v>
      </c>
      <c r="HE336" s="543">
        <f t="shared" si="3220"/>
        <v>0</v>
      </c>
      <c r="HF336" s="328">
        <f t="shared" si="3221"/>
        <v>0</v>
      </c>
      <c r="HG336" s="546">
        <f t="shared" si="3222"/>
        <v>0</v>
      </c>
      <c r="HH336" s="546">
        <f t="shared" si="3223"/>
        <v>0</v>
      </c>
      <c r="HI336" s="546">
        <f t="shared" si="3224"/>
        <v>0</v>
      </c>
      <c r="HJ336" s="546">
        <f t="shared" si="3225"/>
        <v>0</v>
      </c>
      <c r="HK336" s="546">
        <f t="shared" si="3226"/>
        <v>0</v>
      </c>
      <c r="HL336" s="546">
        <f t="shared" si="3227"/>
        <v>0</v>
      </c>
      <c r="HM336" s="546">
        <f t="shared" si="3228"/>
        <v>0</v>
      </c>
      <c r="HN336" s="546">
        <f t="shared" si="3229"/>
        <v>0</v>
      </c>
      <c r="HO336" s="1215">
        <f t="shared" si="3230"/>
        <v>0</v>
      </c>
      <c r="HP336" s="543">
        <f t="shared" si="3231"/>
        <v>0</v>
      </c>
      <c r="HQ336" s="328">
        <f t="shared" si="3232"/>
        <v>0</v>
      </c>
      <c r="HR336" s="546">
        <f t="shared" si="3233"/>
        <v>0</v>
      </c>
      <c r="HS336" s="546">
        <f t="shared" si="3234"/>
        <v>0</v>
      </c>
      <c r="HT336" s="546">
        <f t="shared" si="3235"/>
        <v>0</v>
      </c>
      <c r="HU336" s="546">
        <f t="shared" si="3236"/>
        <v>0</v>
      </c>
      <c r="HV336" s="930">
        <f t="shared" si="3237"/>
        <v>0</v>
      </c>
      <c r="HW336" s="930">
        <f t="shared" si="3238"/>
        <v>0</v>
      </c>
      <c r="HX336" s="930">
        <f t="shared" si="3239"/>
        <v>0</v>
      </c>
      <c r="HY336" s="930">
        <f t="shared" si="3240"/>
        <v>0</v>
      </c>
      <c r="HZ336" s="930">
        <f t="shared" si="3241"/>
        <v>0</v>
      </c>
      <c r="IA336" s="930">
        <f t="shared" si="3242"/>
        <v>0</v>
      </c>
      <c r="IB336" s="930">
        <f t="shared" si="3243"/>
        <v>0</v>
      </c>
      <c r="IC336" s="930">
        <f t="shared" si="3244"/>
        <v>0</v>
      </c>
      <c r="ID336" s="322">
        <f t="shared" si="3245"/>
        <v>0</v>
      </c>
      <c r="IE336" s="322">
        <f t="shared" si="3246"/>
        <v>0</v>
      </c>
      <c r="IF336" s="322">
        <f t="shared" si="3247"/>
        <v>0</v>
      </c>
      <c r="IG336" s="322">
        <f t="shared" si="3248"/>
        <v>0</v>
      </c>
      <c r="IH336" s="322">
        <f t="shared" si="3249"/>
        <v>0</v>
      </c>
      <c r="II336" s="322">
        <f t="shared" si="3250"/>
        <v>0</v>
      </c>
      <c r="IJ336" s="322">
        <f t="shared" si="3251"/>
        <v>0</v>
      </c>
      <c r="IK336" s="322">
        <f t="shared" si="3252"/>
        <v>0</v>
      </c>
      <c r="IL336" s="322">
        <f t="shared" si="3253"/>
        <v>0</v>
      </c>
      <c r="IM336" s="322">
        <f t="shared" si="3254"/>
        <v>0</v>
      </c>
      <c r="IN336" s="322">
        <f t="shared" si="3255"/>
        <v>0</v>
      </c>
      <c r="IO336" s="322">
        <f t="shared" si="3256"/>
        <v>0</v>
      </c>
      <c r="IP336" s="322">
        <f t="shared" si="3257"/>
        <v>0</v>
      </c>
      <c r="IQ336" s="322">
        <f t="shared" si="3258"/>
        <v>0</v>
      </c>
      <c r="IR336" s="739"/>
      <c r="IS336" s="739"/>
      <c r="IT336" s="739"/>
      <c r="IU336" s="739"/>
      <c r="IV336" s="739"/>
      <c r="IW336" s="739"/>
      <c r="IX336" s="739"/>
      <c r="IY336" s="739"/>
      <c r="IZ336" s="1362" t="str">
        <f t="shared" si="3259"/>
        <v>Mega Crop B cal-nit</v>
      </c>
      <c r="JA336" s="1217">
        <f t="shared" si="3260"/>
        <v>11</v>
      </c>
      <c r="JB336" s="1217">
        <f t="shared" si="3261"/>
        <v>145</v>
      </c>
      <c r="JC336" s="1217">
        <f t="shared" si="3262"/>
        <v>0</v>
      </c>
      <c r="JD336" s="545">
        <f t="shared" si="3263"/>
        <v>0</v>
      </c>
      <c r="JE336" s="545">
        <f t="shared" si="3264"/>
        <v>0</v>
      </c>
      <c r="JF336" s="329">
        <f t="shared" si="3265"/>
        <v>0</v>
      </c>
      <c r="JG336" s="550">
        <f t="shared" si="3266"/>
        <v>0</v>
      </c>
      <c r="JH336" s="550">
        <f t="shared" si="3267"/>
        <v>0</v>
      </c>
      <c r="JI336" s="550">
        <f t="shared" si="3268"/>
        <v>0</v>
      </c>
      <c r="JJ336" s="550">
        <f t="shared" si="3269"/>
        <v>0</v>
      </c>
      <c r="JK336" s="550">
        <f t="shared" si="3270"/>
        <v>0</v>
      </c>
      <c r="JL336" s="550">
        <f t="shared" si="3271"/>
        <v>0</v>
      </c>
      <c r="JM336" s="550">
        <f t="shared" si="3272"/>
        <v>0</v>
      </c>
      <c r="JN336" s="550">
        <f t="shared" si="3273"/>
        <v>0</v>
      </c>
      <c r="JO336" s="1217">
        <f t="shared" si="3274"/>
        <v>0</v>
      </c>
      <c r="JP336" s="545">
        <f t="shared" si="3275"/>
        <v>0</v>
      </c>
      <c r="JQ336" s="329">
        <f t="shared" si="3276"/>
        <v>0</v>
      </c>
      <c r="JR336" s="550">
        <f t="shared" si="3277"/>
        <v>0</v>
      </c>
      <c r="JS336" s="550">
        <f t="shared" si="3278"/>
        <v>190</v>
      </c>
      <c r="JT336" s="550">
        <f t="shared" si="3279"/>
        <v>0</v>
      </c>
      <c r="JU336" s="550">
        <f t="shared" si="3280"/>
        <v>0</v>
      </c>
      <c r="JV336" s="932">
        <f t="shared" si="3281"/>
        <v>0</v>
      </c>
      <c r="JW336" s="932">
        <f t="shared" si="3282"/>
        <v>0</v>
      </c>
      <c r="JX336" s="932">
        <f t="shared" si="3283"/>
        <v>0</v>
      </c>
      <c r="JY336" s="932">
        <f t="shared" si="3284"/>
        <v>0</v>
      </c>
      <c r="JZ336" s="932">
        <f t="shared" si="3285"/>
        <v>0</v>
      </c>
      <c r="KA336" s="932">
        <f t="shared" si="3286"/>
        <v>0</v>
      </c>
      <c r="KB336" s="932">
        <f t="shared" si="3287"/>
        <v>0</v>
      </c>
      <c r="KC336" s="932">
        <f t="shared" si="3288"/>
        <v>0</v>
      </c>
      <c r="KD336" s="327">
        <f t="shared" si="3289"/>
        <v>0</v>
      </c>
      <c r="KE336" s="327">
        <f t="shared" si="3290"/>
        <v>0</v>
      </c>
      <c r="KF336" s="327">
        <f t="shared" si="3291"/>
        <v>0</v>
      </c>
      <c r="KG336" s="327">
        <f t="shared" si="3292"/>
        <v>0</v>
      </c>
      <c r="KH336" s="327">
        <f t="shared" si="3293"/>
        <v>0</v>
      </c>
      <c r="KI336" s="327">
        <f t="shared" si="3294"/>
        <v>0</v>
      </c>
      <c r="KJ336" s="327">
        <f t="shared" si="3295"/>
        <v>0</v>
      </c>
      <c r="KK336" s="327">
        <f t="shared" si="3296"/>
        <v>0</v>
      </c>
      <c r="KL336" s="327">
        <f t="shared" si="3297"/>
        <v>0</v>
      </c>
      <c r="KM336" s="327">
        <f t="shared" si="3298"/>
        <v>0</v>
      </c>
      <c r="KN336" s="327">
        <f t="shared" si="3299"/>
        <v>0</v>
      </c>
      <c r="KO336" s="327">
        <f t="shared" si="3300"/>
        <v>0</v>
      </c>
      <c r="KP336" s="327">
        <f t="shared" si="3301"/>
        <v>0</v>
      </c>
      <c r="KQ336" s="327">
        <f t="shared" si="3302"/>
        <v>0</v>
      </c>
      <c r="KR336" s="739"/>
      <c r="KS336" s="739"/>
      <c r="KT336" s="739"/>
      <c r="KU336" s="739"/>
      <c r="KV336" s="739"/>
      <c r="KW336" s="739"/>
      <c r="KX336" s="739"/>
      <c r="KY336" s="739"/>
      <c r="KZ336" s="1362" t="str">
        <f t="shared" si="3303"/>
        <v>Mega Crop B cal-nit</v>
      </c>
      <c r="LA336" s="1217">
        <f t="shared" si="3309"/>
        <v>11</v>
      </c>
      <c r="LB336" s="1217">
        <f t="shared" si="3310"/>
        <v>145</v>
      </c>
      <c r="LC336" s="1217">
        <f t="shared" si="3311"/>
        <v>0</v>
      </c>
      <c r="LD336" s="545">
        <f t="shared" si="3312"/>
        <v>0</v>
      </c>
      <c r="LE336" s="545">
        <f t="shared" si="3313"/>
        <v>0</v>
      </c>
      <c r="LF336" s="329">
        <f t="shared" si="3314"/>
        <v>0</v>
      </c>
      <c r="LG336" s="550">
        <f t="shared" si="3315"/>
        <v>0</v>
      </c>
      <c r="LH336" s="550">
        <f t="shared" si="3316"/>
        <v>0</v>
      </c>
      <c r="LI336" s="550">
        <f t="shared" si="3317"/>
        <v>0</v>
      </c>
      <c r="LJ336" s="550">
        <f t="shared" si="3318"/>
        <v>0</v>
      </c>
      <c r="LK336" s="550">
        <f t="shared" si="3319"/>
        <v>0</v>
      </c>
      <c r="LL336" s="550">
        <f t="shared" si="3320"/>
        <v>0</v>
      </c>
      <c r="LM336" s="550">
        <f t="shared" si="3321"/>
        <v>0</v>
      </c>
      <c r="LN336" s="550">
        <f t="shared" si="3322"/>
        <v>0</v>
      </c>
      <c r="LO336" s="1217">
        <f t="shared" si="3323"/>
        <v>0</v>
      </c>
      <c r="LP336" s="545">
        <f t="shared" si="3324"/>
        <v>0</v>
      </c>
      <c r="LQ336" s="329">
        <f t="shared" si="3325"/>
        <v>0</v>
      </c>
      <c r="LR336" s="550">
        <f t="shared" si="3326"/>
        <v>0</v>
      </c>
      <c r="LS336" s="550">
        <f t="shared" si="3327"/>
        <v>190</v>
      </c>
      <c r="LT336" s="550">
        <f t="shared" si="3328"/>
        <v>0</v>
      </c>
      <c r="LU336" s="550">
        <f t="shared" si="3329"/>
        <v>0</v>
      </c>
      <c r="LV336" s="932">
        <f t="shared" si="3330"/>
        <v>0</v>
      </c>
      <c r="LW336" s="932">
        <f t="shared" si="3331"/>
        <v>0</v>
      </c>
      <c r="LX336" s="932">
        <f t="shared" si="3332"/>
        <v>0</v>
      </c>
      <c r="LY336" s="932">
        <f t="shared" si="3333"/>
        <v>0</v>
      </c>
      <c r="LZ336" s="932">
        <f t="shared" si="3334"/>
        <v>0</v>
      </c>
      <c r="MA336" s="932">
        <f t="shared" si="3335"/>
        <v>0</v>
      </c>
      <c r="MB336" s="932">
        <f t="shared" si="3336"/>
        <v>0</v>
      </c>
      <c r="MC336" s="932">
        <f t="shared" si="3337"/>
        <v>0</v>
      </c>
      <c r="MD336" s="327">
        <f t="shared" si="3338"/>
        <v>0</v>
      </c>
      <c r="ME336" s="327">
        <f t="shared" si="3339"/>
        <v>0</v>
      </c>
      <c r="MF336" s="327">
        <f t="shared" si="3340"/>
        <v>0</v>
      </c>
      <c r="MG336" s="327">
        <f t="shared" si="3341"/>
        <v>0</v>
      </c>
      <c r="MH336" s="327">
        <f t="shared" si="3342"/>
        <v>0</v>
      </c>
      <c r="MI336" s="327">
        <f t="shared" si="3343"/>
        <v>0</v>
      </c>
      <c r="MJ336" s="327">
        <f t="shared" si="3344"/>
        <v>0</v>
      </c>
      <c r="MK336" s="327">
        <f t="shared" si="3345"/>
        <v>0</v>
      </c>
      <c r="ML336" s="327">
        <f t="shared" si="3346"/>
        <v>0</v>
      </c>
      <c r="MM336" s="327">
        <f t="shared" si="3347"/>
        <v>0</v>
      </c>
      <c r="MN336" s="327">
        <f t="shared" si="3348"/>
        <v>0</v>
      </c>
      <c r="MO336" s="327">
        <f t="shared" si="3349"/>
        <v>0</v>
      </c>
      <c r="MP336" s="327">
        <f t="shared" si="3350"/>
        <v>0</v>
      </c>
      <c r="MQ336" s="327">
        <f t="shared" si="3351"/>
        <v>0</v>
      </c>
    </row>
    <row r="337" spans="2:355" s="152" customFormat="1" ht="14.25" customHeight="1" outlineLevel="1" thickBot="1" x14ac:dyDescent="0.3">
      <c r="B337" s="1420"/>
      <c r="E337" s="948" t="s">
        <v>1908</v>
      </c>
      <c r="G337" s="1088">
        <v>0.01</v>
      </c>
      <c r="H337" s="105">
        <v>0.89980000000000004</v>
      </c>
      <c r="I337" s="111">
        <f t="shared" si="3353"/>
        <v>2.3772787318361885</v>
      </c>
      <c r="J337" s="1827">
        <f t="shared" si="3354"/>
        <v>2.3772787318361885E-3</v>
      </c>
      <c r="K337" s="1828"/>
      <c r="L337" s="1275"/>
      <c r="M337" s="1276" t="s">
        <v>1914</v>
      </c>
      <c r="N337" s="1275"/>
      <c r="O337" s="1549"/>
      <c r="P337" s="1275"/>
      <c r="R337" s="1418"/>
      <c r="S337" s="1548"/>
      <c r="T337" s="1048"/>
      <c r="U337" s="1417"/>
      <c r="V337" s="1418"/>
      <c r="W337" s="1548"/>
      <c r="X337" s="1048"/>
      <c r="Y337" s="1417"/>
      <c r="Z337" s="1418"/>
      <c r="AA337" s="1548"/>
      <c r="AB337" s="1048"/>
      <c r="AC337" s="1417"/>
      <c r="AD337" s="1418"/>
      <c r="AE337" s="1548"/>
      <c r="AF337" s="1048"/>
      <c r="AG337" s="1417"/>
      <c r="AH337" s="1418"/>
      <c r="AI337" s="1548"/>
      <c r="AJ337" s="1048"/>
      <c r="AK337" s="1417"/>
      <c r="AL337" s="1418"/>
      <c r="AM337" s="1548"/>
      <c r="AN337" s="1048"/>
      <c r="AO337" s="1417"/>
      <c r="AP337" s="1418"/>
      <c r="AQ337" s="1548"/>
      <c r="AR337" s="1048"/>
      <c r="AS337" s="1417"/>
      <c r="AT337" s="1418"/>
      <c r="AU337" s="1548"/>
      <c r="AV337" s="1048"/>
      <c r="AW337" s="1417"/>
      <c r="AX337" s="1418"/>
      <c r="AY337" s="1548"/>
      <c r="AZ337" s="1048"/>
      <c r="BA337" s="1417"/>
      <c r="BB337" s="1048"/>
      <c r="BC337" s="1048"/>
      <c r="BD337" s="1048"/>
      <c r="BE337" s="1417"/>
      <c r="BF337" s="1048"/>
      <c r="BG337" s="1048"/>
      <c r="BH337" s="1048"/>
      <c r="BI337" s="1048"/>
      <c r="BJ337" s="1048"/>
      <c r="BK337" s="1048"/>
      <c r="BL337" s="1048"/>
      <c r="BM337" s="1048"/>
      <c r="BN337" s="1048"/>
      <c r="BO337" s="1048"/>
      <c r="BP337" s="1048"/>
      <c r="BQ337" s="1491"/>
      <c r="BR337" s="734">
        <f t="shared" si="3171"/>
        <v>0</v>
      </c>
      <c r="BS337" s="734">
        <f t="shared" si="3352"/>
        <v>0</v>
      </c>
      <c r="BT337" s="742">
        <v>0</v>
      </c>
      <c r="BU337" s="1327" t="s">
        <v>2686</v>
      </c>
      <c r="BV337" s="1025" t="s">
        <v>941</v>
      </c>
      <c r="BW337" s="1248"/>
      <c r="BX337" s="1248">
        <v>0.05</v>
      </c>
      <c r="BY337" s="1248"/>
      <c r="BZ337" s="1249">
        <v>0.12</v>
      </c>
      <c r="CA337" s="1249"/>
      <c r="CB337" s="1250">
        <v>0.26</v>
      </c>
      <c r="CC337" s="1251"/>
      <c r="CD337" s="1251"/>
      <c r="CE337" s="1251"/>
      <c r="CF337" s="1251"/>
      <c r="CG337" s="1252"/>
      <c r="CH337" s="1252"/>
      <c r="CI337" s="1252"/>
      <c r="CJ337" s="1252"/>
      <c r="CK337" s="1253"/>
      <c r="CL337" s="1254"/>
      <c r="CM337" s="1255"/>
      <c r="CN337" s="1256">
        <v>6.3E-2</v>
      </c>
      <c r="CO337" s="1256"/>
      <c r="CP337" s="1256">
        <v>7.2999999999999995E-2</v>
      </c>
      <c r="CQ337" s="1256"/>
      <c r="CR337" s="1257"/>
      <c r="CS337" s="1257">
        <v>3.0000000000000001E-3</v>
      </c>
      <c r="CT337" s="1257">
        <v>5.9999999999999995E-4</v>
      </c>
      <c r="CU337" s="1257">
        <v>1E-4</v>
      </c>
      <c r="CV337" s="1257">
        <v>1E-3</v>
      </c>
      <c r="CW337" s="1257">
        <v>2.9999999999999997E-4</v>
      </c>
      <c r="CX337" s="1257">
        <v>2.9999999999999997E-4</v>
      </c>
      <c r="CY337" s="1257"/>
      <c r="CZ337" s="1258"/>
      <c r="DA337" s="1258"/>
      <c r="DB337" s="1258"/>
      <c r="DC337" s="1258"/>
      <c r="DD337" s="1258"/>
      <c r="DE337" s="1258"/>
      <c r="DF337" s="1258"/>
      <c r="DG337" s="1258"/>
      <c r="DH337" s="1258"/>
      <c r="DI337" s="1258"/>
      <c r="DJ337" s="1258"/>
      <c r="DK337" s="1258"/>
      <c r="DL337" s="1258"/>
      <c r="DM337" s="1258"/>
      <c r="DN337" s="1022">
        <v>1</v>
      </c>
      <c r="DO337" s="1193">
        <v>1</v>
      </c>
      <c r="DP337" s="1194">
        <v>1000</v>
      </c>
      <c r="DQ337" s="1195">
        <f t="shared" si="3305"/>
        <v>1</v>
      </c>
      <c r="DR337" s="1192">
        <v>0.01</v>
      </c>
      <c r="DS337" s="1192">
        <f t="shared" si="3172"/>
        <v>1.0000000000000001E-5</v>
      </c>
      <c r="DT337" s="1495">
        <v>204</v>
      </c>
      <c r="DU337" s="1504" t="s">
        <v>2488</v>
      </c>
      <c r="DV337" s="1528">
        <v>44333</v>
      </c>
      <c r="DW337" s="1528" t="str">
        <f t="shared" si="3306"/>
        <v>Mega Crop A</v>
      </c>
      <c r="DX337" s="1427">
        <v>1</v>
      </c>
      <c r="DY337" s="1427">
        <v>3</v>
      </c>
      <c r="DZ337" s="1427">
        <v>3</v>
      </c>
      <c r="EA337" s="1427">
        <v>3</v>
      </c>
      <c r="EB337" s="1427">
        <v>3</v>
      </c>
      <c r="EC337" s="1427">
        <v>3</v>
      </c>
      <c r="ED337" s="1427">
        <v>5</v>
      </c>
      <c r="EE337" s="1427">
        <v>5</v>
      </c>
      <c r="EF337" s="1427">
        <v>5</v>
      </c>
      <c r="EG337" s="1427">
        <v>5</v>
      </c>
      <c r="EH337" s="1427">
        <v>3</v>
      </c>
      <c r="EI337" s="1427">
        <v>3</v>
      </c>
      <c r="EJ337" s="1427">
        <v>3</v>
      </c>
      <c r="EK337" s="1734"/>
      <c r="EL337" s="1342"/>
      <c r="EM337" s="739"/>
      <c r="EN337" s="739"/>
      <c r="EO337" s="739"/>
      <c r="EP337" s="739"/>
      <c r="EQ337" s="739"/>
      <c r="ER337" s="739"/>
      <c r="ES337" s="739"/>
      <c r="ET337" s="739"/>
      <c r="EU337" s="739"/>
      <c r="EV337" s="739"/>
      <c r="EW337" s="739"/>
      <c r="EX337" s="739"/>
      <c r="EY337" s="739"/>
      <c r="EZ337" s="1348" t="str">
        <f t="shared" si="3307"/>
        <v>Mega Crop A</v>
      </c>
      <c r="FA337" s="1203">
        <f t="shared" si="3173"/>
        <v>0</v>
      </c>
      <c r="FB337" s="1203">
        <f t="shared" si="3174"/>
        <v>0</v>
      </c>
      <c r="FC337" s="1203">
        <f t="shared" si="3175"/>
        <v>0</v>
      </c>
      <c r="FD337" s="1190">
        <f t="shared" si="3176"/>
        <v>0</v>
      </c>
      <c r="FE337" s="1190">
        <f t="shared" si="3177"/>
        <v>0</v>
      </c>
      <c r="FF337" s="927">
        <f t="shared" si="3178"/>
        <v>0</v>
      </c>
      <c r="FG337" s="1191">
        <f t="shared" si="3179"/>
        <v>0</v>
      </c>
      <c r="FH337" s="1191">
        <f t="shared" si="3180"/>
        <v>0</v>
      </c>
      <c r="FI337" s="1191">
        <f t="shared" si="3181"/>
        <v>0</v>
      </c>
      <c r="FJ337" s="1191">
        <f t="shared" si="3182"/>
        <v>0</v>
      </c>
      <c r="FK337" s="1191">
        <f t="shared" si="3183"/>
        <v>0</v>
      </c>
      <c r="FL337" s="1191">
        <f t="shared" si="3184"/>
        <v>0</v>
      </c>
      <c r="FM337" s="1191">
        <f t="shared" si="3185"/>
        <v>0</v>
      </c>
      <c r="FN337" s="1191">
        <f t="shared" si="3186"/>
        <v>0</v>
      </c>
      <c r="FO337" s="1203">
        <f t="shared" si="3187"/>
        <v>0</v>
      </c>
      <c r="FP337" s="1190">
        <f t="shared" si="3188"/>
        <v>0</v>
      </c>
      <c r="FQ337" s="927">
        <f t="shared" si="3189"/>
        <v>0</v>
      </c>
      <c r="FR337" s="1191">
        <f t="shared" si="3190"/>
        <v>0</v>
      </c>
      <c r="FS337" s="1191">
        <f t="shared" si="3191"/>
        <v>0</v>
      </c>
      <c r="FT337" s="1191">
        <f t="shared" si="3192"/>
        <v>0</v>
      </c>
      <c r="FU337" s="1191">
        <f t="shared" si="3193"/>
        <v>0</v>
      </c>
      <c r="FV337" s="1076">
        <f t="shared" si="3194"/>
        <v>0</v>
      </c>
      <c r="FW337" s="1076">
        <f t="shared" si="3195"/>
        <v>0</v>
      </c>
      <c r="FX337" s="1076">
        <f t="shared" si="3196"/>
        <v>0</v>
      </c>
      <c r="FY337" s="1076">
        <f t="shared" si="3197"/>
        <v>0</v>
      </c>
      <c r="FZ337" s="1076">
        <f t="shared" si="3198"/>
        <v>0</v>
      </c>
      <c r="GA337" s="1076">
        <f t="shared" si="3199"/>
        <v>0</v>
      </c>
      <c r="GB337" s="1076">
        <f t="shared" si="3200"/>
        <v>0</v>
      </c>
      <c r="GC337" s="1076">
        <f t="shared" si="3201"/>
        <v>0</v>
      </c>
      <c r="GD337" s="330">
        <f t="shared" si="3202"/>
        <v>0</v>
      </c>
      <c r="GE337" s="330">
        <f t="shared" si="3203"/>
        <v>0</v>
      </c>
      <c r="GF337" s="330">
        <f t="shared" si="3204"/>
        <v>0</v>
      </c>
      <c r="GG337" s="330">
        <f t="shared" si="3205"/>
        <v>0</v>
      </c>
      <c r="GH337" s="330">
        <f t="shared" si="3206"/>
        <v>0</v>
      </c>
      <c r="GI337" s="330">
        <f t="shared" si="3207"/>
        <v>0</v>
      </c>
      <c r="GJ337" s="330">
        <f t="shared" si="3208"/>
        <v>0</v>
      </c>
      <c r="GK337" s="330">
        <f t="shared" si="3209"/>
        <v>0</v>
      </c>
      <c r="GL337" s="330">
        <f t="shared" si="3210"/>
        <v>0</v>
      </c>
      <c r="GM337" s="330">
        <f t="shared" si="3211"/>
        <v>0</v>
      </c>
      <c r="GN337" s="330">
        <f t="shared" si="3212"/>
        <v>0</v>
      </c>
      <c r="GO337" s="330">
        <f t="shared" si="3213"/>
        <v>0</v>
      </c>
      <c r="GP337" s="330">
        <f t="shared" si="3214"/>
        <v>0</v>
      </c>
      <c r="GQ337" s="330">
        <f t="shared" si="3215"/>
        <v>0</v>
      </c>
      <c r="GR337" s="739"/>
      <c r="GS337" s="739"/>
      <c r="GT337" s="739"/>
      <c r="GU337" s="739"/>
      <c r="GV337" s="739"/>
      <c r="GW337" s="739"/>
      <c r="GX337" s="739"/>
      <c r="GY337" s="739"/>
      <c r="GZ337" s="1362" t="str">
        <f t="shared" si="3216"/>
        <v>Mega Crop A</v>
      </c>
      <c r="HA337" s="1215">
        <f t="shared" si="3308"/>
        <v>0</v>
      </c>
      <c r="HB337" s="1215">
        <f t="shared" si="3217"/>
        <v>0</v>
      </c>
      <c r="HC337" s="1215">
        <f t="shared" si="3218"/>
        <v>0</v>
      </c>
      <c r="HD337" s="543">
        <f t="shared" si="3219"/>
        <v>0</v>
      </c>
      <c r="HE337" s="543">
        <f t="shared" si="3220"/>
        <v>0</v>
      </c>
      <c r="HF337" s="328">
        <f t="shared" si="3221"/>
        <v>0</v>
      </c>
      <c r="HG337" s="546">
        <f t="shared" si="3222"/>
        <v>0</v>
      </c>
      <c r="HH337" s="546">
        <f t="shared" si="3223"/>
        <v>0</v>
      </c>
      <c r="HI337" s="546">
        <f t="shared" si="3224"/>
        <v>0</v>
      </c>
      <c r="HJ337" s="546">
        <f t="shared" si="3225"/>
        <v>0</v>
      </c>
      <c r="HK337" s="546">
        <f t="shared" si="3226"/>
        <v>0</v>
      </c>
      <c r="HL337" s="546">
        <f t="shared" si="3227"/>
        <v>0</v>
      </c>
      <c r="HM337" s="546">
        <f t="shared" si="3228"/>
        <v>0</v>
      </c>
      <c r="HN337" s="546">
        <f t="shared" si="3229"/>
        <v>0</v>
      </c>
      <c r="HO337" s="1215">
        <f t="shared" si="3230"/>
        <v>0</v>
      </c>
      <c r="HP337" s="543">
        <f t="shared" si="3231"/>
        <v>0</v>
      </c>
      <c r="HQ337" s="328">
        <f t="shared" si="3232"/>
        <v>0</v>
      </c>
      <c r="HR337" s="546">
        <f t="shared" si="3233"/>
        <v>0</v>
      </c>
      <c r="HS337" s="546">
        <f t="shared" si="3234"/>
        <v>0</v>
      </c>
      <c r="HT337" s="546">
        <f t="shared" si="3235"/>
        <v>0</v>
      </c>
      <c r="HU337" s="546">
        <f t="shared" si="3236"/>
        <v>0</v>
      </c>
      <c r="HV337" s="930">
        <f t="shared" si="3237"/>
        <v>0</v>
      </c>
      <c r="HW337" s="930">
        <f t="shared" si="3238"/>
        <v>0</v>
      </c>
      <c r="HX337" s="930">
        <f t="shared" si="3239"/>
        <v>0</v>
      </c>
      <c r="HY337" s="930">
        <f t="shared" si="3240"/>
        <v>0</v>
      </c>
      <c r="HZ337" s="930">
        <f t="shared" si="3241"/>
        <v>0</v>
      </c>
      <c r="IA337" s="930">
        <f t="shared" si="3242"/>
        <v>0</v>
      </c>
      <c r="IB337" s="930">
        <f t="shared" si="3243"/>
        <v>0</v>
      </c>
      <c r="IC337" s="930">
        <f t="shared" si="3244"/>
        <v>0</v>
      </c>
      <c r="ID337" s="322">
        <f t="shared" si="3245"/>
        <v>0</v>
      </c>
      <c r="IE337" s="322">
        <f t="shared" si="3246"/>
        <v>0</v>
      </c>
      <c r="IF337" s="322">
        <f t="shared" si="3247"/>
        <v>0</v>
      </c>
      <c r="IG337" s="322">
        <f t="shared" si="3248"/>
        <v>0</v>
      </c>
      <c r="IH337" s="322">
        <f t="shared" si="3249"/>
        <v>0</v>
      </c>
      <c r="II337" s="322">
        <f t="shared" si="3250"/>
        <v>0</v>
      </c>
      <c r="IJ337" s="322">
        <f t="shared" si="3251"/>
        <v>0</v>
      </c>
      <c r="IK337" s="322">
        <f t="shared" si="3252"/>
        <v>0</v>
      </c>
      <c r="IL337" s="322">
        <f t="shared" si="3253"/>
        <v>0</v>
      </c>
      <c r="IM337" s="322">
        <f t="shared" si="3254"/>
        <v>0</v>
      </c>
      <c r="IN337" s="322">
        <f t="shared" si="3255"/>
        <v>0</v>
      </c>
      <c r="IO337" s="322">
        <f t="shared" si="3256"/>
        <v>0</v>
      </c>
      <c r="IP337" s="322">
        <f t="shared" si="3257"/>
        <v>0</v>
      </c>
      <c r="IQ337" s="322">
        <f t="shared" si="3258"/>
        <v>0</v>
      </c>
      <c r="IR337" s="739"/>
      <c r="IS337" s="739"/>
      <c r="IT337" s="739"/>
      <c r="IU337" s="739"/>
      <c r="IV337" s="739"/>
      <c r="IW337" s="739"/>
      <c r="IX337" s="739"/>
      <c r="IY337" s="739"/>
      <c r="IZ337" s="1362" t="str">
        <f t="shared" si="3259"/>
        <v>Mega Crop A</v>
      </c>
      <c r="JA337" s="1217">
        <f t="shared" si="3260"/>
        <v>0</v>
      </c>
      <c r="JB337" s="1217">
        <f t="shared" si="3261"/>
        <v>50</v>
      </c>
      <c r="JC337" s="1217">
        <f t="shared" si="3262"/>
        <v>0</v>
      </c>
      <c r="JD337" s="545">
        <f t="shared" si="3263"/>
        <v>120</v>
      </c>
      <c r="JE337" s="545">
        <f t="shared" si="3264"/>
        <v>0</v>
      </c>
      <c r="JF337" s="329">
        <f t="shared" si="3265"/>
        <v>260</v>
      </c>
      <c r="JG337" s="550">
        <f t="shared" si="3266"/>
        <v>0</v>
      </c>
      <c r="JH337" s="550">
        <f t="shared" si="3267"/>
        <v>0</v>
      </c>
      <c r="JI337" s="550">
        <f t="shared" si="3268"/>
        <v>0</v>
      </c>
      <c r="JJ337" s="550">
        <f t="shared" si="3269"/>
        <v>0</v>
      </c>
      <c r="JK337" s="550">
        <f t="shared" si="3270"/>
        <v>0</v>
      </c>
      <c r="JL337" s="550">
        <f t="shared" si="3271"/>
        <v>0</v>
      </c>
      <c r="JM337" s="550">
        <f t="shared" si="3272"/>
        <v>0</v>
      </c>
      <c r="JN337" s="550">
        <f t="shared" si="3273"/>
        <v>0</v>
      </c>
      <c r="JO337" s="1217">
        <f t="shared" si="3274"/>
        <v>0</v>
      </c>
      <c r="JP337" s="545">
        <f t="shared" si="3275"/>
        <v>0</v>
      </c>
      <c r="JQ337" s="329">
        <f t="shared" si="3276"/>
        <v>0</v>
      </c>
      <c r="JR337" s="550">
        <f t="shared" si="3277"/>
        <v>63</v>
      </c>
      <c r="JS337" s="550">
        <f t="shared" si="3278"/>
        <v>0</v>
      </c>
      <c r="JT337" s="550">
        <f t="shared" si="3279"/>
        <v>73</v>
      </c>
      <c r="JU337" s="550">
        <f t="shared" si="3280"/>
        <v>0</v>
      </c>
      <c r="JV337" s="932">
        <f t="shared" si="3281"/>
        <v>0</v>
      </c>
      <c r="JW337" s="932">
        <f t="shared" si="3282"/>
        <v>3</v>
      </c>
      <c r="JX337" s="932">
        <f t="shared" si="3283"/>
        <v>0.6</v>
      </c>
      <c r="JY337" s="932">
        <f t="shared" si="3284"/>
        <v>0.1</v>
      </c>
      <c r="JZ337" s="932">
        <f t="shared" si="3285"/>
        <v>1</v>
      </c>
      <c r="KA337" s="932">
        <f t="shared" si="3286"/>
        <v>0.3</v>
      </c>
      <c r="KB337" s="932">
        <f t="shared" si="3287"/>
        <v>0.3</v>
      </c>
      <c r="KC337" s="932">
        <f t="shared" si="3288"/>
        <v>0</v>
      </c>
      <c r="KD337" s="327">
        <f t="shared" si="3289"/>
        <v>0</v>
      </c>
      <c r="KE337" s="327">
        <f t="shared" si="3290"/>
        <v>0</v>
      </c>
      <c r="KF337" s="327">
        <f t="shared" si="3291"/>
        <v>0</v>
      </c>
      <c r="KG337" s="327">
        <f t="shared" si="3292"/>
        <v>0</v>
      </c>
      <c r="KH337" s="327">
        <f t="shared" si="3293"/>
        <v>0</v>
      </c>
      <c r="KI337" s="327">
        <f t="shared" si="3294"/>
        <v>0</v>
      </c>
      <c r="KJ337" s="327">
        <f t="shared" si="3295"/>
        <v>0</v>
      </c>
      <c r="KK337" s="327">
        <f t="shared" si="3296"/>
        <v>0</v>
      </c>
      <c r="KL337" s="327">
        <f t="shared" si="3297"/>
        <v>0</v>
      </c>
      <c r="KM337" s="327">
        <f t="shared" si="3298"/>
        <v>0</v>
      </c>
      <c r="KN337" s="327">
        <f t="shared" si="3299"/>
        <v>0</v>
      </c>
      <c r="KO337" s="327">
        <f t="shared" si="3300"/>
        <v>0</v>
      </c>
      <c r="KP337" s="327">
        <f t="shared" si="3301"/>
        <v>0</v>
      </c>
      <c r="KQ337" s="327">
        <f t="shared" si="3302"/>
        <v>0</v>
      </c>
      <c r="KR337" s="739"/>
      <c r="KS337" s="739"/>
      <c r="KT337" s="739"/>
      <c r="KU337" s="739"/>
      <c r="KV337" s="739"/>
      <c r="KW337" s="739"/>
      <c r="KX337" s="739"/>
      <c r="KY337" s="739"/>
      <c r="KZ337" s="1362" t="str">
        <f t="shared" si="3303"/>
        <v>Mega Crop A</v>
      </c>
      <c r="LA337" s="1217">
        <f t="shared" si="3309"/>
        <v>0</v>
      </c>
      <c r="LB337" s="1217">
        <f t="shared" si="3310"/>
        <v>50</v>
      </c>
      <c r="LC337" s="1217">
        <f t="shared" si="3311"/>
        <v>0</v>
      </c>
      <c r="LD337" s="545">
        <f t="shared" si="3312"/>
        <v>120</v>
      </c>
      <c r="LE337" s="545">
        <f t="shared" si="3313"/>
        <v>0</v>
      </c>
      <c r="LF337" s="329">
        <f t="shared" si="3314"/>
        <v>260</v>
      </c>
      <c r="LG337" s="550">
        <f t="shared" si="3315"/>
        <v>0</v>
      </c>
      <c r="LH337" s="550">
        <f t="shared" si="3316"/>
        <v>0</v>
      </c>
      <c r="LI337" s="550">
        <f t="shared" si="3317"/>
        <v>0</v>
      </c>
      <c r="LJ337" s="550">
        <f t="shared" si="3318"/>
        <v>0</v>
      </c>
      <c r="LK337" s="550">
        <f t="shared" si="3319"/>
        <v>0</v>
      </c>
      <c r="LL337" s="550">
        <f t="shared" si="3320"/>
        <v>0</v>
      </c>
      <c r="LM337" s="550">
        <f t="shared" si="3321"/>
        <v>0</v>
      </c>
      <c r="LN337" s="550">
        <f t="shared" si="3322"/>
        <v>0</v>
      </c>
      <c r="LO337" s="1217">
        <f t="shared" si="3323"/>
        <v>0</v>
      </c>
      <c r="LP337" s="545">
        <f t="shared" si="3324"/>
        <v>0</v>
      </c>
      <c r="LQ337" s="329">
        <f t="shared" si="3325"/>
        <v>0</v>
      </c>
      <c r="LR337" s="550">
        <f t="shared" si="3326"/>
        <v>63</v>
      </c>
      <c r="LS337" s="550">
        <f t="shared" si="3327"/>
        <v>0</v>
      </c>
      <c r="LT337" s="550">
        <f t="shared" si="3328"/>
        <v>73</v>
      </c>
      <c r="LU337" s="550">
        <f t="shared" si="3329"/>
        <v>0</v>
      </c>
      <c r="LV337" s="932">
        <f t="shared" si="3330"/>
        <v>0</v>
      </c>
      <c r="LW337" s="932">
        <f t="shared" si="3331"/>
        <v>3</v>
      </c>
      <c r="LX337" s="932">
        <f t="shared" si="3332"/>
        <v>0.6</v>
      </c>
      <c r="LY337" s="932">
        <f t="shared" si="3333"/>
        <v>0.1</v>
      </c>
      <c r="LZ337" s="932">
        <f t="shared" si="3334"/>
        <v>1</v>
      </c>
      <c r="MA337" s="932">
        <f t="shared" si="3335"/>
        <v>0.3</v>
      </c>
      <c r="MB337" s="932">
        <f t="shared" si="3336"/>
        <v>0.3</v>
      </c>
      <c r="MC337" s="932">
        <f t="shared" si="3337"/>
        <v>0</v>
      </c>
      <c r="MD337" s="327">
        <f t="shared" si="3338"/>
        <v>0</v>
      </c>
      <c r="ME337" s="327">
        <f t="shared" si="3339"/>
        <v>0</v>
      </c>
      <c r="MF337" s="327">
        <f t="shared" si="3340"/>
        <v>0</v>
      </c>
      <c r="MG337" s="327">
        <f t="shared" si="3341"/>
        <v>0</v>
      </c>
      <c r="MH337" s="327">
        <f t="shared" si="3342"/>
        <v>0</v>
      </c>
      <c r="MI337" s="327">
        <f t="shared" si="3343"/>
        <v>0</v>
      </c>
      <c r="MJ337" s="327">
        <f t="shared" si="3344"/>
        <v>0</v>
      </c>
      <c r="MK337" s="327">
        <f t="shared" si="3345"/>
        <v>0</v>
      </c>
      <c r="ML337" s="327">
        <f t="shared" si="3346"/>
        <v>0</v>
      </c>
      <c r="MM337" s="327">
        <f t="shared" si="3347"/>
        <v>0</v>
      </c>
      <c r="MN337" s="327">
        <f t="shared" si="3348"/>
        <v>0</v>
      </c>
      <c r="MO337" s="327">
        <f t="shared" si="3349"/>
        <v>0</v>
      </c>
      <c r="MP337" s="327">
        <f t="shared" si="3350"/>
        <v>0</v>
      </c>
      <c r="MQ337" s="327">
        <f t="shared" si="3351"/>
        <v>0</v>
      </c>
    </row>
    <row r="338" spans="2:355" s="152" customFormat="1" ht="15" customHeight="1" outlineLevel="1" thickBot="1" x14ac:dyDescent="0.3">
      <c r="B338" s="1420"/>
      <c r="E338" s="948" t="s">
        <v>1905</v>
      </c>
      <c r="G338" s="1088">
        <v>0.01</v>
      </c>
      <c r="H338" s="105">
        <v>0.69940000000000002</v>
      </c>
      <c r="I338" s="111">
        <f t="shared" si="3353"/>
        <v>1.847820343461025</v>
      </c>
      <c r="J338" s="1827">
        <f t="shared" si="3354"/>
        <v>1.847820343461025E-3</v>
      </c>
      <c r="K338" s="1828"/>
      <c r="L338" s="1275"/>
      <c r="M338" s="1276" t="s">
        <v>1910</v>
      </c>
      <c r="N338" s="1275">
        <v>1.4297</v>
      </c>
      <c r="O338" s="1549"/>
      <c r="R338" s="1418"/>
      <c r="S338" s="1548"/>
      <c r="T338" s="1048"/>
      <c r="U338" s="1417"/>
      <c r="V338" s="1418"/>
      <c r="W338" s="1548"/>
      <c r="X338" s="1048"/>
      <c r="Y338" s="1417"/>
      <c r="Z338" s="1418"/>
      <c r="AA338" s="1548"/>
      <c r="AB338" s="1048"/>
      <c r="AC338" s="1417"/>
      <c r="AD338" s="1418"/>
      <c r="AE338" s="1548"/>
      <c r="AF338" s="1048"/>
      <c r="AG338" s="1417"/>
      <c r="AH338" s="1418"/>
      <c r="AI338" s="1548"/>
      <c r="AJ338" s="1048"/>
      <c r="AK338" s="1417"/>
      <c r="AL338" s="1418"/>
      <c r="AM338" s="1548"/>
      <c r="AN338" s="1048"/>
      <c r="AO338" s="1417"/>
      <c r="AP338" s="1418"/>
      <c r="AQ338" s="1548"/>
      <c r="AR338" s="1048"/>
      <c r="AS338" s="1417"/>
      <c r="AT338" s="1418"/>
      <c r="AU338" s="1548"/>
      <c r="AV338" s="1048"/>
      <c r="AW338" s="1417"/>
      <c r="AX338" s="1418"/>
      <c r="AY338" s="1548"/>
      <c r="AZ338" s="1048"/>
      <c r="BA338" s="1417"/>
      <c r="BB338" s="1048"/>
      <c r="BC338" s="1048"/>
      <c r="BD338" s="1048"/>
      <c r="BE338" s="1417"/>
      <c r="BF338" s="1048"/>
      <c r="BG338" s="1048"/>
      <c r="BH338" s="1048"/>
      <c r="BI338" s="1048"/>
      <c r="BJ338" s="1048"/>
      <c r="BK338" s="1048"/>
      <c r="BL338" s="1048"/>
      <c r="BM338" s="1048"/>
      <c r="BN338" s="1048"/>
      <c r="BO338" s="1048"/>
      <c r="BP338" s="1048"/>
      <c r="BQ338" s="1491"/>
      <c r="BR338" s="734">
        <f t="shared" si="3171"/>
        <v>0</v>
      </c>
      <c r="BS338" s="734">
        <f t="shared" si="3352"/>
        <v>0</v>
      </c>
      <c r="BT338" s="742">
        <v>0</v>
      </c>
      <c r="BU338" s="1327" t="s">
        <v>2683</v>
      </c>
      <c r="BV338" s="1025" t="s">
        <v>190</v>
      </c>
      <c r="BW338" s="1248"/>
      <c r="BX338" s="1248">
        <v>7.0999999999999994E-2</v>
      </c>
      <c r="BY338" s="1248">
        <v>2.9000000000000001E-2</v>
      </c>
      <c r="BZ338" s="1249">
        <v>0.52</v>
      </c>
      <c r="CA338" s="1249"/>
      <c r="CB338" s="1250">
        <v>0.1</v>
      </c>
      <c r="CC338" s="1251"/>
      <c r="CD338" s="1251"/>
      <c r="CE338" s="1251"/>
      <c r="CF338" s="1251"/>
      <c r="CG338" s="1252"/>
      <c r="CH338" s="1252"/>
      <c r="CI338" s="1252"/>
      <c r="CJ338" s="1252"/>
      <c r="CK338" s="1253"/>
      <c r="CL338" s="1254"/>
      <c r="CM338" s="1255"/>
      <c r="CN338" s="1256"/>
      <c r="CO338" s="1256"/>
      <c r="CP338" s="1256"/>
      <c r="CQ338" s="1256"/>
      <c r="CR338" s="1257"/>
      <c r="CS338" s="1257">
        <v>1E-3</v>
      </c>
      <c r="CT338" s="1257">
        <v>5.0000000000000001E-4</v>
      </c>
      <c r="CU338" s="1257">
        <v>5.0000000000000004E-6</v>
      </c>
      <c r="CV338" s="1257">
        <v>5.0000000000000001E-4</v>
      </c>
      <c r="CW338" s="1257">
        <v>2.0000000000000001E-4</v>
      </c>
      <c r="CX338" s="1257">
        <v>5.0000000000000001E-4</v>
      </c>
      <c r="CY338" s="1257"/>
      <c r="CZ338" s="1258"/>
      <c r="DA338" s="1258"/>
      <c r="DB338" s="1258"/>
      <c r="DC338" s="1258"/>
      <c r="DD338" s="1258">
        <v>1.24E-2</v>
      </c>
      <c r="DE338" s="1258"/>
      <c r="DF338" s="1258"/>
      <c r="DG338" s="1258"/>
      <c r="DH338" s="1258"/>
      <c r="DI338" s="1258"/>
      <c r="DJ338" s="1258"/>
      <c r="DK338" s="1258"/>
      <c r="DL338" s="1258"/>
      <c r="DM338" s="1258"/>
      <c r="DN338" s="1022">
        <v>1</v>
      </c>
      <c r="DO338" s="1193">
        <v>1</v>
      </c>
      <c r="DP338" s="1194">
        <v>1000</v>
      </c>
      <c r="DQ338" s="1195">
        <f t="shared" si="3305"/>
        <v>1</v>
      </c>
      <c r="DR338" s="1192">
        <v>0.01</v>
      </c>
      <c r="DS338" s="1192">
        <f t="shared" si="3172"/>
        <v>1.0000000000000001E-5</v>
      </c>
      <c r="DT338" s="1495">
        <v>205</v>
      </c>
      <c r="DU338" s="1504" t="s">
        <v>2489</v>
      </c>
      <c r="DV338" s="1528">
        <v>44333</v>
      </c>
      <c r="DW338" s="1528" t="str">
        <f t="shared" si="3306"/>
        <v>GolfGreen PlantStarter</v>
      </c>
      <c r="DX338" s="1427">
        <v>20</v>
      </c>
      <c r="DY338" s="1427">
        <v>5</v>
      </c>
      <c r="DZ338" s="1427"/>
      <c r="EA338" s="1427"/>
      <c r="EB338" s="1427"/>
      <c r="EC338" s="1427"/>
      <c r="ED338" s="1427"/>
      <c r="EE338" s="1427"/>
      <c r="EF338" s="1427"/>
      <c r="EG338" s="1427"/>
      <c r="EH338" s="1427"/>
      <c r="EI338" s="1427"/>
      <c r="EJ338" s="1427"/>
      <c r="EK338" s="1734"/>
      <c r="EL338" s="1342"/>
      <c r="EM338" s="739"/>
      <c r="EN338" s="739"/>
      <c r="EO338" s="739"/>
      <c r="EP338" s="739"/>
      <c r="EQ338" s="739"/>
      <c r="ER338" s="739"/>
      <c r="ES338" s="739"/>
      <c r="ET338" s="739"/>
      <c r="EU338" s="739"/>
      <c r="EV338" s="739"/>
      <c r="EW338" s="739"/>
      <c r="EX338" s="739"/>
      <c r="EY338" s="739"/>
      <c r="EZ338" s="1348" t="str">
        <f t="shared" si="3307"/>
        <v>GolfGreen PlantStarter</v>
      </c>
      <c r="FA338" s="1203">
        <f t="shared" si="3173"/>
        <v>0</v>
      </c>
      <c r="FB338" s="1203">
        <f t="shared" si="3174"/>
        <v>0</v>
      </c>
      <c r="FC338" s="1203">
        <f t="shared" si="3175"/>
        <v>0</v>
      </c>
      <c r="FD338" s="1190">
        <f t="shared" si="3176"/>
        <v>0</v>
      </c>
      <c r="FE338" s="1190">
        <f t="shared" si="3177"/>
        <v>0</v>
      </c>
      <c r="FF338" s="927">
        <f t="shared" si="3178"/>
        <v>0</v>
      </c>
      <c r="FG338" s="1191">
        <f t="shared" si="3179"/>
        <v>0</v>
      </c>
      <c r="FH338" s="1191">
        <f t="shared" si="3180"/>
        <v>0</v>
      </c>
      <c r="FI338" s="1191">
        <f t="shared" si="3181"/>
        <v>0</v>
      </c>
      <c r="FJ338" s="1191">
        <f t="shared" si="3182"/>
        <v>0</v>
      </c>
      <c r="FK338" s="1191">
        <f t="shared" si="3183"/>
        <v>0</v>
      </c>
      <c r="FL338" s="1191">
        <f t="shared" si="3184"/>
        <v>0</v>
      </c>
      <c r="FM338" s="1191">
        <f t="shared" si="3185"/>
        <v>0</v>
      </c>
      <c r="FN338" s="1191">
        <f t="shared" si="3186"/>
        <v>0</v>
      </c>
      <c r="FO338" s="1203">
        <f t="shared" si="3187"/>
        <v>0</v>
      </c>
      <c r="FP338" s="1190">
        <f t="shared" si="3188"/>
        <v>0</v>
      </c>
      <c r="FQ338" s="927">
        <f t="shared" si="3189"/>
        <v>0</v>
      </c>
      <c r="FR338" s="1191">
        <f t="shared" si="3190"/>
        <v>0</v>
      </c>
      <c r="FS338" s="1191">
        <f t="shared" si="3191"/>
        <v>0</v>
      </c>
      <c r="FT338" s="1191">
        <f t="shared" si="3192"/>
        <v>0</v>
      </c>
      <c r="FU338" s="1191">
        <f t="shared" si="3193"/>
        <v>0</v>
      </c>
      <c r="FV338" s="1076">
        <f t="shared" si="3194"/>
        <v>0</v>
      </c>
      <c r="FW338" s="1076">
        <f t="shared" si="3195"/>
        <v>0</v>
      </c>
      <c r="FX338" s="1076">
        <f t="shared" si="3196"/>
        <v>0</v>
      </c>
      <c r="FY338" s="1076">
        <f t="shared" si="3197"/>
        <v>0</v>
      </c>
      <c r="FZ338" s="1076">
        <f t="shared" si="3198"/>
        <v>0</v>
      </c>
      <c r="GA338" s="1076">
        <f t="shared" si="3199"/>
        <v>0</v>
      </c>
      <c r="GB338" s="1076">
        <f t="shared" si="3200"/>
        <v>0</v>
      </c>
      <c r="GC338" s="1076">
        <f t="shared" si="3201"/>
        <v>0</v>
      </c>
      <c r="GD338" s="330">
        <f t="shared" si="3202"/>
        <v>0</v>
      </c>
      <c r="GE338" s="330">
        <f t="shared" si="3203"/>
        <v>0</v>
      </c>
      <c r="GF338" s="330">
        <f t="shared" si="3204"/>
        <v>0</v>
      </c>
      <c r="GG338" s="330">
        <f t="shared" si="3205"/>
        <v>0</v>
      </c>
      <c r="GH338" s="330">
        <f t="shared" si="3206"/>
        <v>0</v>
      </c>
      <c r="GI338" s="330">
        <f t="shared" si="3207"/>
        <v>0</v>
      </c>
      <c r="GJ338" s="330">
        <f t="shared" si="3208"/>
        <v>0</v>
      </c>
      <c r="GK338" s="330">
        <f t="shared" si="3209"/>
        <v>0</v>
      </c>
      <c r="GL338" s="330">
        <f t="shared" si="3210"/>
        <v>0</v>
      </c>
      <c r="GM338" s="330">
        <f t="shared" si="3211"/>
        <v>0</v>
      </c>
      <c r="GN338" s="330">
        <f t="shared" si="3212"/>
        <v>0</v>
      </c>
      <c r="GO338" s="330">
        <f t="shared" si="3213"/>
        <v>0</v>
      </c>
      <c r="GP338" s="330">
        <f t="shared" si="3214"/>
        <v>0</v>
      </c>
      <c r="GQ338" s="330">
        <f t="shared" si="3215"/>
        <v>0</v>
      </c>
      <c r="GR338" s="739"/>
      <c r="GS338" s="739"/>
      <c r="GT338" s="739"/>
      <c r="GU338" s="739"/>
      <c r="GV338" s="739"/>
      <c r="GW338" s="739"/>
      <c r="GX338" s="739"/>
      <c r="GY338" s="739"/>
      <c r="GZ338" s="1362" t="str">
        <f t="shared" si="3216"/>
        <v>GolfGreen PlantStarter</v>
      </c>
      <c r="HA338" s="1215">
        <f t="shared" si="3308"/>
        <v>0</v>
      </c>
      <c r="HB338" s="1215">
        <f t="shared" si="3217"/>
        <v>0</v>
      </c>
      <c r="HC338" s="1215">
        <f t="shared" si="3218"/>
        <v>0</v>
      </c>
      <c r="HD338" s="543">
        <f t="shared" si="3219"/>
        <v>0</v>
      </c>
      <c r="HE338" s="543">
        <f t="shared" si="3220"/>
        <v>0</v>
      </c>
      <c r="HF338" s="328">
        <f t="shared" si="3221"/>
        <v>0</v>
      </c>
      <c r="HG338" s="546">
        <f t="shared" si="3222"/>
        <v>0</v>
      </c>
      <c r="HH338" s="546">
        <f t="shared" si="3223"/>
        <v>0</v>
      </c>
      <c r="HI338" s="546">
        <f t="shared" si="3224"/>
        <v>0</v>
      </c>
      <c r="HJ338" s="546">
        <f t="shared" si="3225"/>
        <v>0</v>
      </c>
      <c r="HK338" s="546">
        <f t="shared" si="3226"/>
        <v>0</v>
      </c>
      <c r="HL338" s="546">
        <f t="shared" si="3227"/>
        <v>0</v>
      </c>
      <c r="HM338" s="546">
        <f t="shared" si="3228"/>
        <v>0</v>
      </c>
      <c r="HN338" s="546">
        <f t="shared" si="3229"/>
        <v>0</v>
      </c>
      <c r="HO338" s="1215">
        <f t="shared" si="3230"/>
        <v>0</v>
      </c>
      <c r="HP338" s="543">
        <f t="shared" si="3231"/>
        <v>0</v>
      </c>
      <c r="HQ338" s="328">
        <f t="shared" si="3232"/>
        <v>0</v>
      </c>
      <c r="HR338" s="546">
        <f t="shared" si="3233"/>
        <v>0</v>
      </c>
      <c r="HS338" s="546">
        <f t="shared" si="3234"/>
        <v>0</v>
      </c>
      <c r="HT338" s="546">
        <f t="shared" si="3235"/>
        <v>0</v>
      </c>
      <c r="HU338" s="546">
        <f t="shared" si="3236"/>
        <v>0</v>
      </c>
      <c r="HV338" s="930">
        <f t="shared" si="3237"/>
        <v>0</v>
      </c>
      <c r="HW338" s="930">
        <f t="shared" si="3238"/>
        <v>0</v>
      </c>
      <c r="HX338" s="930">
        <f t="shared" si="3239"/>
        <v>0</v>
      </c>
      <c r="HY338" s="930">
        <f t="shared" si="3240"/>
        <v>0</v>
      </c>
      <c r="HZ338" s="930">
        <f t="shared" si="3241"/>
        <v>0</v>
      </c>
      <c r="IA338" s="930">
        <f t="shared" si="3242"/>
        <v>0</v>
      </c>
      <c r="IB338" s="930">
        <f t="shared" si="3243"/>
        <v>0</v>
      </c>
      <c r="IC338" s="930">
        <f t="shared" si="3244"/>
        <v>0</v>
      </c>
      <c r="ID338" s="322">
        <f t="shared" si="3245"/>
        <v>0</v>
      </c>
      <c r="IE338" s="322">
        <f t="shared" si="3246"/>
        <v>0</v>
      </c>
      <c r="IF338" s="322">
        <f t="shared" si="3247"/>
        <v>0</v>
      </c>
      <c r="IG338" s="322">
        <f t="shared" si="3248"/>
        <v>0</v>
      </c>
      <c r="IH338" s="322">
        <f t="shared" si="3249"/>
        <v>0</v>
      </c>
      <c r="II338" s="322">
        <f t="shared" si="3250"/>
        <v>0</v>
      </c>
      <c r="IJ338" s="322">
        <f t="shared" si="3251"/>
        <v>0</v>
      </c>
      <c r="IK338" s="322">
        <f t="shared" si="3252"/>
        <v>0</v>
      </c>
      <c r="IL338" s="322">
        <f t="shared" si="3253"/>
        <v>0</v>
      </c>
      <c r="IM338" s="322">
        <f t="shared" si="3254"/>
        <v>0</v>
      </c>
      <c r="IN338" s="322">
        <f t="shared" si="3255"/>
        <v>0</v>
      </c>
      <c r="IO338" s="322">
        <f t="shared" si="3256"/>
        <v>0</v>
      </c>
      <c r="IP338" s="322">
        <f t="shared" si="3257"/>
        <v>0</v>
      </c>
      <c r="IQ338" s="322">
        <f t="shared" si="3258"/>
        <v>0</v>
      </c>
      <c r="IR338" s="739"/>
      <c r="IS338" s="739"/>
      <c r="IT338" s="739"/>
      <c r="IU338" s="739"/>
      <c r="IV338" s="739"/>
      <c r="IW338" s="739"/>
      <c r="IX338" s="739"/>
      <c r="IY338" s="739"/>
      <c r="IZ338" s="1362" t="str">
        <f t="shared" si="3259"/>
        <v>GolfGreen PlantStarter</v>
      </c>
      <c r="JA338" s="1217">
        <f t="shared" si="3260"/>
        <v>0</v>
      </c>
      <c r="JB338" s="1217">
        <f t="shared" si="3261"/>
        <v>71</v>
      </c>
      <c r="JC338" s="1217">
        <f t="shared" si="3262"/>
        <v>29</v>
      </c>
      <c r="JD338" s="545">
        <f t="shared" si="3263"/>
        <v>520</v>
      </c>
      <c r="JE338" s="545">
        <f t="shared" si="3264"/>
        <v>0</v>
      </c>
      <c r="JF338" s="329">
        <f t="shared" si="3265"/>
        <v>100</v>
      </c>
      <c r="JG338" s="550">
        <f t="shared" si="3266"/>
        <v>0</v>
      </c>
      <c r="JH338" s="550">
        <f t="shared" si="3267"/>
        <v>0</v>
      </c>
      <c r="JI338" s="550">
        <f t="shared" si="3268"/>
        <v>0</v>
      </c>
      <c r="JJ338" s="550">
        <f t="shared" si="3269"/>
        <v>0</v>
      </c>
      <c r="JK338" s="550">
        <f t="shared" si="3270"/>
        <v>0</v>
      </c>
      <c r="JL338" s="550">
        <f t="shared" si="3271"/>
        <v>0</v>
      </c>
      <c r="JM338" s="550">
        <f t="shared" si="3272"/>
        <v>0</v>
      </c>
      <c r="JN338" s="550">
        <f t="shared" si="3273"/>
        <v>0</v>
      </c>
      <c r="JO338" s="1217">
        <f t="shared" si="3274"/>
        <v>0</v>
      </c>
      <c r="JP338" s="545">
        <f t="shared" si="3275"/>
        <v>0</v>
      </c>
      <c r="JQ338" s="329">
        <f t="shared" si="3276"/>
        <v>0</v>
      </c>
      <c r="JR338" s="550">
        <f t="shared" si="3277"/>
        <v>0</v>
      </c>
      <c r="JS338" s="550">
        <f t="shared" si="3278"/>
        <v>0</v>
      </c>
      <c r="JT338" s="550">
        <f t="shared" si="3279"/>
        <v>0</v>
      </c>
      <c r="JU338" s="550">
        <f t="shared" si="3280"/>
        <v>0</v>
      </c>
      <c r="JV338" s="932">
        <f t="shared" si="3281"/>
        <v>0</v>
      </c>
      <c r="JW338" s="932">
        <f t="shared" si="3282"/>
        <v>1</v>
      </c>
      <c r="JX338" s="932">
        <f t="shared" si="3283"/>
        <v>0.5</v>
      </c>
      <c r="JY338" s="932">
        <f t="shared" si="3284"/>
        <v>5.0000000000000001E-3</v>
      </c>
      <c r="JZ338" s="932">
        <f t="shared" si="3285"/>
        <v>0.5</v>
      </c>
      <c r="KA338" s="932">
        <f t="shared" si="3286"/>
        <v>0.2</v>
      </c>
      <c r="KB338" s="932">
        <f t="shared" si="3287"/>
        <v>0.5</v>
      </c>
      <c r="KC338" s="932">
        <f t="shared" si="3288"/>
        <v>0</v>
      </c>
      <c r="KD338" s="327">
        <f t="shared" si="3289"/>
        <v>0</v>
      </c>
      <c r="KE338" s="327">
        <f t="shared" si="3290"/>
        <v>0</v>
      </c>
      <c r="KF338" s="327">
        <f t="shared" si="3291"/>
        <v>0</v>
      </c>
      <c r="KG338" s="327">
        <f t="shared" si="3292"/>
        <v>0</v>
      </c>
      <c r="KH338" s="327">
        <f t="shared" si="3293"/>
        <v>12.4</v>
      </c>
      <c r="KI338" s="327">
        <f t="shared" si="3294"/>
        <v>0</v>
      </c>
      <c r="KJ338" s="327">
        <f t="shared" si="3295"/>
        <v>0</v>
      </c>
      <c r="KK338" s="327">
        <f t="shared" si="3296"/>
        <v>0</v>
      </c>
      <c r="KL338" s="327">
        <f t="shared" si="3297"/>
        <v>0</v>
      </c>
      <c r="KM338" s="327">
        <f t="shared" si="3298"/>
        <v>0</v>
      </c>
      <c r="KN338" s="327">
        <f t="shared" si="3299"/>
        <v>0</v>
      </c>
      <c r="KO338" s="327">
        <f t="shared" si="3300"/>
        <v>0</v>
      </c>
      <c r="KP338" s="327">
        <f t="shared" si="3301"/>
        <v>0</v>
      </c>
      <c r="KQ338" s="327">
        <f t="shared" si="3302"/>
        <v>0</v>
      </c>
      <c r="KR338" s="739"/>
      <c r="KS338" s="739"/>
      <c r="KT338" s="739"/>
      <c r="KU338" s="739"/>
      <c r="KV338" s="739"/>
      <c r="KW338" s="739"/>
      <c r="KX338" s="739"/>
      <c r="KY338" s="739"/>
      <c r="KZ338" s="1362" t="str">
        <f t="shared" si="3303"/>
        <v>GolfGreen PlantStarter</v>
      </c>
      <c r="LA338" s="1217">
        <f t="shared" si="3309"/>
        <v>0</v>
      </c>
      <c r="LB338" s="1217">
        <f t="shared" si="3310"/>
        <v>71</v>
      </c>
      <c r="LC338" s="1217">
        <f t="shared" si="3311"/>
        <v>29</v>
      </c>
      <c r="LD338" s="545">
        <f t="shared" si="3312"/>
        <v>520</v>
      </c>
      <c r="LE338" s="545">
        <f t="shared" si="3313"/>
        <v>0</v>
      </c>
      <c r="LF338" s="329">
        <f t="shared" si="3314"/>
        <v>100</v>
      </c>
      <c r="LG338" s="550">
        <f t="shared" si="3315"/>
        <v>0</v>
      </c>
      <c r="LH338" s="550">
        <f t="shared" si="3316"/>
        <v>0</v>
      </c>
      <c r="LI338" s="550">
        <f t="shared" si="3317"/>
        <v>0</v>
      </c>
      <c r="LJ338" s="550">
        <f t="shared" si="3318"/>
        <v>0</v>
      </c>
      <c r="LK338" s="550">
        <f t="shared" si="3319"/>
        <v>0</v>
      </c>
      <c r="LL338" s="550">
        <f t="shared" si="3320"/>
        <v>0</v>
      </c>
      <c r="LM338" s="550">
        <f t="shared" si="3321"/>
        <v>0</v>
      </c>
      <c r="LN338" s="550">
        <f t="shared" si="3322"/>
        <v>0</v>
      </c>
      <c r="LO338" s="1217">
        <f t="shared" si="3323"/>
        <v>0</v>
      </c>
      <c r="LP338" s="545">
        <f t="shared" si="3324"/>
        <v>0</v>
      </c>
      <c r="LQ338" s="329">
        <f t="shared" si="3325"/>
        <v>0</v>
      </c>
      <c r="LR338" s="550">
        <f t="shared" si="3326"/>
        <v>0</v>
      </c>
      <c r="LS338" s="550">
        <f t="shared" si="3327"/>
        <v>0</v>
      </c>
      <c r="LT338" s="550">
        <f t="shared" si="3328"/>
        <v>0</v>
      </c>
      <c r="LU338" s="550">
        <f t="shared" si="3329"/>
        <v>0</v>
      </c>
      <c r="LV338" s="932">
        <f t="shared" si="3330"/>
        <v>0</v>
      </c>
      <c r="LW338" s="932">
        <f t="shared" si="3331"/>
        <v>1</v>
      </c>
      <c r="LX338" s="932">
        <f t="shared" si="3332"/>
        <v>0.5</v>
      </c>
      <c r="LY338" s="932">
        <f t="shared" si="3333"/>
        <v>5.0000000000000001E-3</v>
      </c>
      <c r="LZ338" s="932">
        <f t="shared" si="3334"/>
        <v>0.5</v>
      </c>
      <c r="MA338" s="932">
        <f t="shared" si="3335"/>
        <v>0.2</v>
      </c>
      <c r="MB338" s="932">
        <f t="shared" si="3336"/>
        <v>0.5</v>
      </c>
      <c r="MC338" s="932">
        <f t="shared" si="3337"/>
        <v>0</v>
      </c>
      <c r="MD338" s="327">
        <f t="shared" si="3338"/>
        <v>0</v>
      </c>
      <c r="ME338" s="327">
        <f t="shared" si="3339"/>
        <v>0</v>
      </c>
      <c r="MF338" s="327">
        <f t="shared" si="3340"/>
        <v>0</v>
      </c>
      <c r="MG338" s="327">
        <f t="shared" si="3341"/>
        <v>0</v>
      </c>
      <c r="MH338" s="327">
        <f t="shared" si="3342"/>
        <v>12.4</v>
      </c>
      <c r="MI338" s="327">
        <f t="shared" si="3343"/>
        <v>0</v>
      </c>
      <c r="MJ338" s="327">
        <f t="shared" si="3344"/>
        <v>0</v>
      </c>
      <c r="MK338" s="327">
        <f t="shared" si="3345"/>
        <v>0</v>
      </c>
      <c r="ML338" s="327">
        <f t="shared" si="3346"/>
        <v>0</v>
      </c>
      <c r="MM338" s="327">
        <f t="shared" si="3347"/>
        <v>0</v>
      </c>
      <c r="MN338" s="327">
        <f t="shared" si="3348"/>
        <v>0</v>
      </c>
      <c r="MO338" s="327">
        <f t="shared" si="3349"/>
        <v>0</v>
      </c>
      <c r="MP338" s="327">
        <f t="shared" si="3350"/>
        <v>0</v>
      </c>
      <c r="MQ338" s="327">
        <f t="shared" si="3351"/>
        <v>0</v>
      </c>
    </row>
    <row r="339" spans="2:355" s="152" customFormat="1" ht="15" customHeight="1" outlineLevel="1" thickBot="1" x14ac:dyDescent="0.3">
      <c r="B339" s="1420"/>
      <c r="E339" s="948" t="s">
        <v>1907</v>
      </c>
      <c r="G339" s="1088">
        <v>0.01</v>
      </c>
      <c r="H339" s="105">
        <v>0.72360000000000002</v>
      </c>
      <c r="I339" s="111">
        <f t="shared" si="3353"/>
        <v>1.9117569352708002</v>
      </c>
      <c r="J339" s="1827">
        <f t="shared" si="3354"/>
        <v>1.9117569352708002E-3</v>
      </c>
      <c r="K339" s="1828"/>
      <c r="L339" s="1275"/>
      <c r="M339" s="1276" t="s">
        <v>1911</v>
      </c>
      <c r="N339" s="1275">
        <v>1.3819999999999999</v>
      </c>
      <c r="O339" s="1549"/>
      <c r="R339" s="1418"/>
      <c r="S339" s="1548"/>
      <c r="T339" s="1048"/>
      <c r="U339" s="1417"/>
      <c r="V339" s="1418"/>
      <c r="W339" s="1548"/>
      <c r="X339" s="1048"/>
      <c r="Y339" s="1417"/>
      <c r="Z339" s="1418"/>
      <c r="AA339" s="1548"/>
      <c r="AB339" s="1048"/>
      <c r="AC339" s="1417"/>
      <c r="AD339" s="1418"/>
      <c r="AE339" s="1548"/>
      <c r="AF339" s="1048"/>
      <c r="AG339" s="1417"/>
      <c r="AH339" s="1418"/>
      <c r="AI339" s="1548"/>
      <c r="AJ339" s="1048"/>
      <c r="AK339" s="1417"/>
      <c r="AL339" s="1418"/>
      <c r="AM339" s="1548"/>
      <c r="AN339" s="1048"/>
      <c r="AO339" s="1417"/>
      <c r="AP339" s="1418"/>
      <c r="AQ339" s="1548"/>
      <c r="AR339" s="1048"/>
      <c r="AS339" s="1417"/>
      <c r="AT339" s="1418"/>
      <c r="AU339" s="1548"/>
      <c r="AV339" s="1048"/>
      <c r="AW339" s="1417"/>
      <c r="AX339" s="1418"/>
      <c r="AY339" s="1548"/>
      <c r="AZ339" s="1048"/>
      <c r="BA339" s="1417"/>
      <c r="BB339" s="1048"/>
      <c r="BC339" s="1048"/>
      <c r="BD339" s="1048"/>
      <c r="BE339" s="1417"/>
      <c r="BF339" s="1048"/>
      <c r="BG339" s="1048"/>
      <c r="BH339" s="1048"/>
      <c r="BI339" s="1048"/>
      <c r="BJ339" s="1048"/>
      <c r="BK339" s="1048"/>
      <c r="BL339" s="1048"/>
      <c r="BM339" s="1048"/>
      <c r="BN339" s="1048"/>
      <c r="BO339" s="1048"/>
      <c r="BP339" s="1048"/>
      <c r="BQ339" s="1491"/>
      <c r="BR339" s="734">
        <f t="shared" si="3171"/>
        <v>0</v>
      </c>
      <c r="BS339" s="734">
        <f t="shared" si="3352"/>
        <v>0</v>
      </c>
      <c r="BT339" s="742">
        <v>0</v>
      </c>
      <c r="BU339" s="1327" t="s">
        <v>2689</v>
      </c>
      <c r="BV339" s="1178" t="s">
        <v>1250</v>
      </c>
      <c r="BW339" s="1248"/>
      <c r="BX339" s="1248"/>
      <c r="BY339" s="1248"/>
      <c r="BZ339" s="1249"/>
      <c r="CA339" s="1249"/>
      <c r="CB339" s="1250">
        <v>0.15</v>
      </c>
      <c r="CC339" s="1251"/>
      <c r="CD339" s="1251"/>
      <c r="CE339" s="1251"/>
      <c r="CF339" s="1251"/>
      <c r="CG339" s="1252"/>
      <c r="CH339" s="1252"/>
      <c r="CI339" s="1252"/>
      <c r="CJ339" s="1252"/>
      <c r="CK339" s="1253"/>
      <c r="CL339" s="1254"/>
      <c r="CM339" s="1255"/>
      <c r="CN339" s="1256"/>
      <c r="CO339" s="1256"/>
      <c r="CP339" s="1256"/>
      <c r="CQ339" s="1256"/>
      <c r="CR339" s="1257"/>
      <c r="CS339" s="1257"/>
      <c r="CT339" s="1257"/>
      <c r="CU339" s="1257"/>
      <c r="CV339" s="1257"/>
      <c r="CW339" s="1257"/>
      <c r="CX339" s="1257"/>
      <c r="CY339" s="1257"/>
      <c r="CZ339" s="1258"/>
      <c r="DA339" s="1258"/>
      <c r="DB339" s="1258"/>
      <c r="DC339" s="1258"/>
      <c r="DD339" s="1258"/>
      <c r="DE339" s="1258"/>
      <c r="DF339" s="1258"/>
      <c r="DG339" s="1258"/>
      <c r="DH339" s="1258"/>
      <c r="DI339" s="1258"/>
      <c r="DJ339" s="1258"/>
      <c r="DK339" s="1258"/>
      <c r="DL339" s="1258"/>
      <c r="DM339" s="1258"/>
      <c r="DN339" s="1022">
        <v>1</v>
      </c>
      <c r="DO339" s="1193">
        <v>1</v>
      </c>
      <c r="DP339" s="1194">
        <v>1000</v>
      </c>
      <c r="DQ339" s="1195">
        <f t="shared" si="3305"/>
        <v>1</v>
      </c>
      <c r="DR339" s="1192">
        <v>0.01</v>
      </c>
      <c r="DS339" s="1192">
        <f t="shared" si="3172"/>
        <v>1.0000000000000001E-5</v>
      </c>
      <c r="DT339" s="1495">
        <v>206</v>
      </c>
      <c r="DU339" s="1504" t="s">
        <v>2490</v>
      </c>
      <c r="DV339" s="1528">
        <v>44333</v>
      </c>
      <c r="DW339" s="1528" t="str">
        <f t="shared" si="3306"/>
        <v>SeaKelp ?</v>
      </c>
      <c r="DX339" s="1427">
        <v>0.4</v>
      </c>
      <c r="DY339" s="1427">
        <v>0.4</v>
      </c>
      <c r="DZ339" s="1427">
        <v>0.4</v>
      </c>
      <c r="EA339" s="1427">
        <v>0.4</v>
      </c>
      <c r="EB339" s="1427">
        <v>0.4</v>
      </c>
      <c r="EC339" s="1427">
        <v>0.4</v>
      </c>
      <c r="ED339" s="1427">
        <v>0.4</v>
      </c>
      <c r="EE339" s="1427">
        <v>0.4</v>
      </c>
      <c r="EF339" s="1427">
        <v>0.4</v>
      </c>
      <c r="EG339" s="1427">
        <v>0.4</v>
      </c>
      <c r="EH339" s="1427">
        <v>0.4</v>
      </c>
      <c r="EI339" s="1427">
        <v>0.4</v>
      </c>
      <c r="EJ339" s="1427">
        <v>0.4</v>
      </c>
      <c r="EK339" s="1734"/>
      <c r="EL339" s="1342" t="s">
        <v>2688</v>
      </c>
      <c r="EM339" s="739"/>
      <c r="EN339" s="739"/>
      <c r="EO339" s="739"/>
      <c r="EP339" s="739"/>
      <c r="EQ339" s="739"/>
      <c r="ER339" s="739"/>
      <c r="ES339" s="739"/>
      <c r="ET339" s="739"/>
      <c r="EU339" s="739"/>
      <c r="EV339" s="739"/>
      <c r="EW339" s="739"/>
      <c r="EX339" s="739"/>
      <c r="EY339" s="739"/>
      <c r="EZ339" s="1348" t="str">
        <f t="shared" si="3307"/>
        <v>SeaKelp ?</v>
      </c>
      <c r="FA339" s="1203">
        <f t="shared" si="3173"/>
        <v>0</v>
      </c>
      <c r="FB339" s="1203">
        <f t="shared" si="3174"/>
        <v>0</v>
      </c>
      <c r="FC339" s="1203">
        <f t="shared" si="3175"/>
        <v>0</v>
      </c>
      <c r="FD339" s="1190">
        <f t="shared" si="3176"/>
        <v>0</v>
      </c>
      <c r="FE339" s="1190">
        <f t="shared" si="3177"/>
        <v>0</v>
      </c>
      <c r="FF339" s="927">
        <f t="shared" si="3178"/>
        <v>0</v>
      </c>
      <c r="FG339" s="1191">
        <f t="shared" si="3179"/>
        <v>0</v>
      </c>
      <c r="FH339" s="1191">
        <f t="shared" si="3180"/>
        <v>0</v>
      </c>
      <c r="FI339" s="1191">
        <f t="shared" si="3181"/>
        <v>0</v>
      </c>
      <c r="FJ339" s="1191">
        <f t="shared" si="3182"/>
        <v>0</v>
      </c>
      <c r="FK339" s="1191">
        <f t="shared" si="3183"/>
        <v>0</v>
      </c>
      <c r="FL339" s="1191">
        <f t="shared" si="3184"/>
        <v>0</v>
      </c>
      <c r="FM339" s="1191">
        <f t="shared" si="3185"/>
        <v>0</v>
      </c>
      <c r="FN339" s="1191">
        <f t="shared" si="3186"/>
        <v>0</v>
      </c>
      <c r="FO339" s="1203">
        <f t="shared" si="3187"/>
        <v>0</v>
      </c>
      <c r="FP339" s="1190">
        <f t="shared" si="3188"/>
        <v>0</v>
      </c>
      <c r="FQ339" s="927">
        <f t="shared" si="3189"/>
        <v>0</v>
      </c>
      <c r="FR339" s="1191">
        <f t="shared" si="3190"/>
        <v>0</v>
      </c>
      <c r="FS339" s="1191">
        <f t="shared" si="3191"/>
        <v>0</v>
      </c>
      <c r="FT339" s="1191">
        <f t="shared" si="3192"/>
        <v>0</v>
      </c>
      <c r="FU339" s="1191">
        <f t="shared" si="3193"/>
        <v>0</v>
      </c>
      <c r="FV339" s="1076">
        <f t="shared" si="3194"/>
        <v>0</v>
      </c>
      <c r="FW339" s="1076">
        <f t="shared" si="3195"/>
        <v>0</v>
      </c>
      <c r="FX339" s="1076">
        <f t="shared" si="3196"/>
        <v>0</v>
      </c>
      <c r="FY339" s="1076">
        <f t="shared" si="3197"/>
        <v>0</v>
      </c>
      <c r="FZ339" s="1076">
        <f t="shared" si="3198"/>
        <v>0</v>
      </c>
      <c r="GA339" s="1076">
        <f t="shared" si="3199"/>
        <v>0</v>
      </c>
      <c r="GB339" s="1076">
        <f t="shared" si="3200"/>
        <v>0</v>
      </c>
      <c r="GC339" s="1076">
        <f t="shared" si="3201"/>
        <v>0</v>
      </c>
      <c r="GD339" s="330">
        <f t="shared" si="3202"/>
        <v>0</v>
      </c>
      <c r="GE339" s="330">
        <f t="shared" si="3203"/>
        <v>0</v>
      </c>
      <c r="GF339" s="330">
        <f t="shared" si="3204"/>
        <v>0</v>
      </c>
      <c r="GG339" s="330">
        <f t="shared" si="3205"/>
        <v>0</v>
      </c>
      <c r="GH339" s="330">
        <f t="shared" si="3206"/>
        <v>0</v>
      </c>
      <c r="GI339" s="330">
        <f t="shared" si="3207"/>
        <v>0</v>
      </c>
      <c r="GJ339" s="330">
        <f t="shared" si="3208"/>
        <v>0</v>
      </c>
      <c r="GK339" s="330">
        <f t="shared" si="3209"/>
        <v>0</v>
      </c>
      <c r="GL339" s="330">
        <f t="shared" si="3210"/>
        <v>0</v>
      </c>
      <c r="GM339" s="330">
        <f t="shared" si="3211"/>
        <v>0</v>
      </c>
      <c r="GN339" s="330">
        <f t="shared" si="3212"/>
        <v>0</v>
      </c>
      <c r="GO339" s="330">
        <f t="shared" si="3213"/>
        <v>0</v>
      </c>
      <c r="GP339" s="330">
        <f t="shared" si="3214"/>
        <v>0</v>
      </c>
      <c r="GQ339" s="330">
        <f t="shared" si="3215"/>
        <v>0</v>
      </c>
      <c r="GR339" s="739"/>
      <c r="GS339" s="739"/>
      <c r="GT339" s="739"/>
      <c r="GU339" s="739"/>
      <c r="GV339" s="739"/>
      <c r="GW339" s="739"/>
      <c r="GX339" s="739"/>
      <c r="GY339" s="739"/>
      <c r="GZ339" s="1362" t="str">
        <f t="shared" si="3216"/>
        <v>SeaKelp ?</v>
      </c>
      <c r="HA339" s="1215">
        <f t="shared" si="3308"/>
        <v>0</v>
      </c>
      <c r="HB339" s="1215">
        <f t="shared" si="3217"/>
        <v>0</v>
      </c>
      <c r="HC339" s="1215">
        <f t="shared" si="3218"/>
        <v>0</v>
      </c>
      <c r="HD339" s="543">
        <f t="shared" si="3219"/>
        <v>0</v>
      </c>
      <c r="HE339" s="543">
        <f t="shared" si="3220"/>
        <v>0</v>
      </c>
      <c r="HF339" s="328">
        <f t="shared" si="3221"/>
        <v>0</v>
      </c>
      <c r="HG339" s="546">
        <f t="shared" si="3222"/>
        <v>0</v>
      </c>
      <c r="HH339" s="546">
        <f t="shared" si="3223"/>
        <v>0</v>
      </c>
      <c r="HI339" s="546">
        <f t="shared" si="3224"/>
        <v>0</v>
      </c>
      <c r="HJ339" s="546">
        <f t="shared" si="3225"/>
        <v>0</v>
      </c>
      <c r="HK339" s="546">
        <f t="shared" si="3226"/>
        <v>0</v>
      </c>
      <c r="HL339" s="546">
        <f t="shared" si="3227"/>
        <v>0</v>
      </c>
      <c r="HM339" s="546">
        <f t="shared" si="3228"/>
        <v>0</v>
      </c>
      <c r="HN339" s="546">
        <f t="shared" si="3229"/>
        <v>0</v>
      </c>
      <c r="HO339" s="1215">
        <f t="shared" si="3230"/>
        <v>0</v>
      </c>
      <c r="HP339" s="543">
        <f t="shared" si="3231"/>
        <v>0</v>
      </c>
      <c r="HQ339" s="328">
        <f t="shared" si="3232"/>
        <v>0</v>
      </c>
      <c r="HR339" s="546">
        <f t="shared" si="3233"/>
        <v>0</v>
      </c>
      <c r="HS339" s="546">
        <f t="shared" si="3234"/>
        <v>0</v>
      </c>
      <c r="HT339" s="546">
        <f t="shared" si="3235"/>
        <v>0</v>
      </c>
      <c r="HU339" s="546">
        <f t="shared" si="3236"/>
        <v>0</v>
      </c>
      <c r="HV339" s="930">
        <f t="shared" si="3237"/>
        <v>0</v>
      </c>
      <c r="HW339" s="930">
        <f t="shared" si="3238"/>
        <v>0</v>
      </c>
      <c r="HX339" s="930">
        <f t="shared" si="3239"/>
        <v>0</v>
      </c>
      <c r="HY339" s="930">
        <f t="shared" si="3240"/>
        <v>0</v>
      </c>
      <c r="HZ339" s="930">
        <f t="shared" si="3241"/>
        <v>0</v>
      </c>
      <c r="IA339" s="930">
        <f t="shared" si="3242"/>
        <v>0</v>
      </c>
      <c r="IB339" s="930">
        <f t="shared" si="3243"/>
        <v>0</v>
      </c>
      <c r="IC339" s="930">
        <f t="shared" si="3244"/>
        <v>0</v>
      </c>
      <c r="ID339" s="322">
        <f t="shared" si="3245"/>
        <v>0</v>
      </c>
      <c r="IE339" s="322">
        <f t="shared" si="3246"/>
        <v>0</v>
      </c>
      <c r="IF339" s="322">
        <f t="shared" si="3247"/>
        <v>0</v>
      </c>
      <c r="IG339" s="322">
        <f t="shared" si="3248"/>
        <v>0</v>
      </c>
      <c r="IH339" s="322">
        <f t="shared" si="3249"/>
        <v>0</v>
      </c>
      <c r="II339" s="322">
        <f t="shared" si="3250"/>
        <v>0</v>
      </c>
      <c r="IJ339" s="322">
        <f t="shared" si="3251"/>
        <v>0</v>
      </c>
      <c r="IK339" s="322">
        <f t="shared" si="3252"/>
        <v>0</v>
      </c>
      <c r="IL339" s="322">
        <f t="shared" si="3253"/>
        <v>0</v>
      </c>
      <c r="IM339" s="322">
        <f t="shared" si="3254"/>
        <v>0</v>
      </c>
      <c r="IN339" s="322">
        <f t="shared" si="3255"/>
        <v>0</v>
      </c>
      <c r="IO339" s="322">
        <f t="shared" si="3256"/>
        <v>0</v>
      </c>
      <c r="IP339" s="322">
        <f t="shared" si="3257"/>
        <v>0</v>
      </c>
      <c r="IQ339" s="322">
        <f t="shared" si="3258"/>
        <v>0</v>
      </c>
      <c r="IR339" s="739"/>
      <c r="IS339" s="739"/>
      <c r="IT339" s="739"/>
      <c r="IU339" s="739"/>
      <c r="IV339" s="739"/>
      <c r="IW339" s="739"/>
      <c r="IX339" s="739"/>
      <c r="IY339" s="739"/>
      <c r="IZ339" s="1362" t="str">
        <f t="shared" si="3259"/>
        <v>SeaKelp ?</v>
      </c>
      <c r="JA339" s="1217">
        <f t="shared" si="3260"/>
        <v>0</v>
      </c>
      <c r="JB339" s="1217">
        <f t="shared" si="3261"/>
        <v>0</v>
      </c>
      <c r="JC339" s="1217">
        <f t="shared" si="3262"/>
        <v>0</v>
      </c>
      <c r="JD339" s="545">
        <f t="shared" si="3263"/>
        <v>0</v>
      </c>
      <c r="JE339" s="545">
        <f t="shared" si="3264"/>
        <v>0</v>
      </c>
      <c r="JF339" s="329">
        <f t="shared" si="3265"/>
        <v>150</v>
      </c>
      <c r="JG339" s="550">
        <f t="shared" si="3266"/>
        <v>0</v>
      </c>
      <c r="JH339" s="550">
        <f t="shared" si="3267"/>
        <v>0</v>
      </c>
      <c r="JI339" s="550">
        <f t="shared" si="3268"/>
        <v>0</v>
      </c>
      <c r="JJ339" s="550">
        <f t="shared" si="3269"/>
        <v>0</v>
      </c>
      <c r="JK339" s="550">
        <f t="shared" si="3270"/>
        <v>0</v>
      </c>
      <c r="JL339" s="550">
        <f t="shared" si="3271"/>
        <v>0</v>
      </c>
      <c r="JM339" s="550">
        <f t="shared" si="3272"/>
        <v>0</v>
      </c>
      <c r="JN339" s="550">
        <f t="shared" si="3273"/>
        <v>0</v>
      </c>
      <c r="JO339" s="1217">
        <f t="shared" si="3274"/>
        <v>0</v>
      </c>
      <c r="JP339" s="545">
        <f t="shared" si="3275"/>
        <v>0</v>
      </c>
      <c r="JQ339" s="329">
        <f t="shared" si="3276"/>
        <v>0</v>
      </c>
      <c r="JR339" s="550">
        <f t="shared" si="3277"/>
        <v>0</v>
      </c>
      <c r="JS339" s="550">
        <f t="shared" si="3278"/>
        <v>0</v>
      </c>
      <c r="JT339" s="550">
        <f t="shared" si="3279"/>
        <v>0</v>
      </c>
      <c r="JU339" s="550">
        <f t="shared" si="3280"/>
        <v>0</v>
      </c>
      <c r="JV339" s="932">
        <f t="shared" si="3281"/>
        <v>0</v>
      </c>
      <c r="JW339" s="932">
        <f t="shared" si="3282"/>
        <v>0</v>
      </c>
      <c r="JX339" s="932">
        <f t="shared" si="3283"/>
        <v>0</v>
      </c>
      <c r="JY339" s="932">
        <f t="shared" si="3284"/>
        <v>0</v>
      </c>
      <c r="JZ339" s="932">
        <f t="shared" si="3285"/>
        <v>0</v>
      </c>
      <c r="KA339" s="932">
        <f t="shared" si="3286"/>
        <v>0</v>
      </c>
      <c r="KB339" s="932">
        <f t="shared" si="3287"/>
        <v>0</v>
      </c>
      <c r="KC339" s="932">
        <f t="shared" si="3288"/>
        <v>0</v>
      </c>
      <c r="KD339" s="327">
        <f t="shared" si="3289"/>
        <v>0</v>
      </c>
      <c r="KE339" s="327">
        <f t="shared" si="3290"/>
        <v>0</v>
      </c>
      <c r="KF339" s="327">
        <f t="shared" si="3291"/>
        <v>0</v>
      </c>
      <c r="KG339" s="327">
        <f t="shared" si="3292"/>
        <v>0</v>
      </c>
      <c r="KH339" s="327">
        <f t="shared" si="3293"/>
        <v>0</v>
      </c>
      <c r="KI339" s="327">
        <f t="shared" si="3294"/>
        <v>0</v>
      </c>
      <c r="KJ339" s="327">
        <f t="shared" si="3295"/>
        <v>0</v>
      </c>
      <c r="KK339" s="327">
        <f t="shared" si="3296"/>
        <v>0</v>
      </c>
      <c r="KL339" s="327">
        <f t="shared" si="3297"/>
        <v>0</v>
      </c>
      <c r="KM339" s="327">
        <f t="shared" si="3298"/>
        <v>0</v>
      </c>
      <c r="KN339" s="327">
        <f t="shared" si="3299"/>
        <v>0</v>
      </c>
      <c r="KO339" s="327">
        <f t="shared" si="3300"/>
        <v>0</v>
      </c>
      <c r="KP339" s="327">
        <f t="shared" si="3301"/>
        <v>0</v>
      </c>
      <c r="KQ339" s="327">
        <f t="shared" si="3302"/>
        <v>0</v>
      </c>
      <c r="KR339" s="739"/>
      <c r="KS339" s="739"/>
      <c r="KT339" s="739"/>
      <c r="KU339" s="739"/>
      <c r="KV339" s="739"/>
      <c r="KW339" s="739"/>
      <c r="KX339" s="739"/>
      <c r="KY339" s="739"/>
      <c r="KZ339" s="1362" t="str">
        <f t="shared" si="3303"/>
        <v>SeaKelp ?</v>
      </c>
      <c r="LA339" s="1217">
        <f t="shared" si="3309"/>
        <v>0</v>
      </c>
      <c r="LB339" s="1217">
        <f t="shared" si="3310"/>
        <v>0</v>
      </c>
      <c r="LC339" s="1217">
        <f t="shared" si="3311"/>
        <v>0</v>
      </c>
      <c r="LD339" s="545">
        <f t="shared" si="3312"/>
        <v>0</v>
      </c>
      <c r="LE339" s="545">
        <f t="shared" si="3313"/>
        <v>0</v>
      </c>
      <c r="LF339" s="329">
        <f t="shared" si="3314"/>
        <v>150</v>
      </c>
      <c r="LG339" s="550">
        <f t="shared" si="3315"/>
        <v>0</v>
      </c>
      <c r="LH339" s="550">
        <f t="shared" si="3316"/>
        <v>0</v>
      </c>
      <c r="LI339" s="550">
        <f t="shared" si="3317"/>
        <v>0</v>
      </c>
      <c r="LJ339" s="550">
        <f t="shared" si="3318"/>
        <v>0</v>
      </c>
      <c r="LK339" s="550">
        <f t="shared" si="3319"/>
        <v>0</v>
      </c>
      <c r="LL339" s="550">
        <f t="shared" si="3320"/>
        <v>0</v>
      </c>
      <c r="LM339" s="550">
        <f t="shared" si="3321"/>
        <v>0</v>
      </c>
      <c r="LN339" s="550">
        <f t="shared" si="3322"/>
        <v>0</v>
      </c>
      <c r="LO339" s="1217">
        <f t="shared" si="3323"/>
        <v>0</v>
      </c>
      <c r="LP339" s="545">
        <f t="shared" si="3324"/>
        <v>0</v>
      </c>
      <c r="LQ339" s="329">
        <f t="shared" si="3325"/>
        <v>0</v>
      </c>
      <c r="LR339" s="550">
        <f t="shared" si="3326"/>
        <v>0</v>
      </c>
      <c r="LS339" s="550">
        <f t="shared" si="3327"/>
        <v>0</v>
      </c>
      <c r="LT339" s="550">
        <f t="shared" si="3328"/>
        <v>0</v>
      </c>
      <c r="LU339" s="550">
        <f t="shared" si="3329"/>
        <v>0</v>
      </c>
      <c r="LV339" s="932">
        <f t="shared" si="3330"/>
        <v>0</v>
      </c>
      <c r="LW339" s="932">
        <f t="shared" si="3331"/>
        <v>0</v>
      </c>
      <c r="LX339" s="932">
        <f t="shared" si="3332"/>
        <v>0</v>
      </c>
      <c r="LY339" s="932">
        <f t="shared" si="3333"/>
        <v>0</v>
      </c>
      <c r="LZ339" s="932">
        <f t="shared" si="3334"/>
        <v>0</v>
      </c>
      <c r="MA339" s="932">
        <f t="shared" si="3335"/>
        <v>0</v>
      </c>
      <c r="MB339" s="932">
        <f t="shared" si="3336"/>
        <v>0</v>
      </c>
      <c r="MC339" s="932">
        <f t="shared" si="3337"/>
        <v>0</v>
      </c>
      <c r="MD339" s="327">
        <f t="shared" si="3338"/>
        <v>0</v>
      </c>
      <c r="ME339" s="327">
        <f t="shared" si="3339"/>
        <v>0</v>
      </c>
      <c r="MF339" s="327">
        <f t="shared" si="3340"/>
        <v>0</v>
      </c>
      <c r="MG339" s="327">
        <f t="shared" si="3341"/>
        <v>0</v>
      </c>
      <c r="MH339" s="327">
        <f t="shared" si="3342"/>
        <v>0</v>
      </c>
      <c r="MI339" s="327">
        <f t="shared" si="3343"/>
        <v>0</v>
      </c>
      <c r="MJ339" s="327">
        <f t="shared" si="3344"/>
        <v>0</v>
      </c>
      <c r="MK339" s="327">
        <f t="shared" si="3345"/>
        <v>0</v>
      </c>
      <c r="ML339" s="327">
        <f t="shared" si="3346"/>
        <v>0</v>
      </c>
      <c r="MM339" s="327">
        <f t="shared" si="3347"/>
        <v>0</v>
      </c>
      <c r="MN339" s="327">
        <f t="shared" si="3348"/>
        <v>0</v>
      </c>
      <c r="MO339" s="327">
        <f t="shared" si="3349"/>
        <v>0</v>
      </c>
      <c r="MP339" s="327">
        <f t="shared" si="3350"/>
        <v>0</v>
      </c>
      <c r="MQ339" s="327">
        <f t="shared" si="3351"/>
        <v>0</v>
      </c>
    </row>
    <row r="340" spans="2:355" s="152" customFormat="1" ht="15" customHeight="1" outlineLevel="1" thickBot="1" x14ac:dyDescent="0.3">
      <c r="B340" s="1420"/>
      <c r="E340" s="948" t="s">
        <v>1906</v>
      </c>
      <c r="G340" s="1088">
        <v>0.01</v>
      </c>
      <c r="H340" s="105">
        <v>0.77729999999999999</v>
      </c>
      <c r="I340" s="111">
        <f t="shared" si="3353"/>
        <v>2.0536327608982763</v>
      </c>
      <c r="J340" s="1827">
        <f t="shared" si="3354"/>
        <v>2.0536327608982764E-3</v>
      </c>
      <c r="K340" s="1828"/>
      <c r="L340" s="1275"/>
      <c r="M340" s="1276" t="s">
        <v>1912</v>
      </c>
      <c r="N340" s="1275">
        <v>1.2865</v>
      </c>
      <c r="O340" s="1549"/>
      <c r="R340" s="1418"/>
      <c r="S340" s="1548"/>
      <c r="T340" s="1048"/>
      <c r="U340" s="1417"/>
      <c r="V340" s="1418"/>
      <c r="W340" s="1548"/>
      <c r="X340" s="1048"/>
      <c r="Y340" s="1417"/>
      <c r="Z340" s="1418"/>
      <c r="AA340" s="1548"/>
      <c r="AB340" s="1048"/>
      <c r="AC340" s="1417"/>
      <c r="AD340" s="1418"/>
      <c r="AE340" s="1548"/>
      <c r="AF340" s="1048"/>
      <c r="AG340" s="1417"/>
      <c r="AH340" s="1418"/>
      <c r="AI340" s="1548"/>
      <c r="AJ340" s="1048"/>
      <c r="AK340" s="1417"/>
      <c r="AL340" s="1418"/>
      <c r="AM340" s="1548"/>
      <c r="AN340" s="1048"/>
      <c r="AO340" s="1417"/>
      <c r="AP340" s="1418"/>
      <c r="AQ340" s="1548"/>
      <c r="AR340" s="1048"/>
      <c r="AS340" s="1417"/>
      <c r="AT340" s="1418"/>
      <c r="AU340" s="1548"/>
      <c r="AV340" s="1048"/>
      <c r="AW340" s="1417"/>
      <c r="AX340" s="1418"/>
      <c r="AY340" s="1548"/>
      <c r="AZ340" s="1048"/>
      <c r="BA340" s="1417"/>
      <c r="BB340" s="1048"/>
      <c r="BC340" s="1048"/>
      <c r="BD340" s="1048"/>
      <c r="BE340" s="1417"/>
      <c r="BF340" s="1048"/>
      <c r="BG340" s="1048"/>
      <c r="BH340" s="1048"/>
      <c r="BI340" s="1048"/>
      <c r="BJ340" s="1048"/>
      <c r="BK340" s="1048"/>
      <c r="BL340" s="1048"/>
      <c r="BM340" s="1048"/>
      <c r="BN340" s="1048"/>
      <c r="BO340" s="1048"/>
      <c r="BP340" s="1048"/>
      <c r="BQ340" s="1491"/>
      <c r="BR340" s="734">
        <f t="shared" si="3171"/>
        <v>0</v>
      </c>
      <c r="BS340" s="734">
        <f t="shared" si="3352"/>
        <v>0</v>
      </c>
      <c r="BT340" s="742">
        <v>0</v>
      </c>
      <c r="BU340" s="1327" t="s">
        <v>2693</v>
      </c>
      <c r="BV340" s="1178" t="s">
        <v>1250</v>
      </c>
      <c r="BW340" s="1248"/>
      <c r="BX340" s="1248"/>
      <c r="BY340" s="1248"/>
      <c r="BZ340" s="1249"/>
      <c r="CA340" s="1249"/>
      <c r="CB340" s="1250"/>
      <c r="CC340" s="1251"/>
      <c r="CD340" s="1251"/>
      <c r="CE340" s="1251"/>
      <c r="CF340" s="1251"/>
      <c r="CG340" s="1252"/>
      <c r="CH340" s="1252"/>
      <c r="CI340" s="1252"/>
      <c r="CJ340" s="1252"/>
      <c r="CK340" s="1253"/>
      <c r="CL340" s="1254"/>
      <c r="CM340" s="1255"/>
      <c r="CN340" s="1256"/>
      <c r="CO340" s="1256"/>
      <c r="CP340" s="1256"/>
      <c r="CQ340" s="1256"/>
      <c r="CR340" s="1257"/>
      <c r="CS340" s="1257"/>
      <c r="CT340" s="1257"/>
      <c r="CU340" s="1257"/>
      <c r="CV340" s="1257"/>
      <c r="CW340" s="1257"/>
      <c r="CX340" s="1257"/>
      <c r="CY340" s="1257"/>
      <c r="CZ340" s="1258"/>
      <c r="DA340" s="1258"/>
      <c r="DB340" s="1258"/>
      <c r="DC340" s="1258"/>
      <c r="DD340" s="1258"/>
      <c r="DE340" s="1258"/>
      <c r="DF340" s="1258"/>
      <c r="DG340" s="1258"/>
      <c r="DH340" s="1258"/>
      <c r="DI340" s="1258"/>
      <c r="DJ340" s="1258"/>
      <c r="DK340" s="1258"/>
      <c r="DL340" s="1258"/>
      <c r="DM340" s="1258"/>
      <c r="DN340" s="1022">
        <v>1</v>
      </c>
      <c r="DO340" s="1193">
        <v>0.94599999999999995</v>
      </c>
      <c r="DP340" s="1194">
        <v>1000</v>
      </c>
      <c r="DQ340" s="1195">
        <f t="shared" si="3305"/>
        <v>1.0570824524312896</v>
      </c>
      <c r="DR340" s="1192">
        <v>0.01</v>
      </c>
      <c r="DS340" s="1192">
        <f t="shared" si="3172"/>
        <v>1.0570824524312896E-5</v>
      </c>
      <c r="DT340" s="1495">
        <v>207</v>
      </c>
      <c r="DU340" s="1504" t="s">
        <v>2491</v>
      </c>
      <c r="DV340" s="1528">
        <v>44333</v>
      </c>
      <c r="DW340" s="1528" t="str">
        <f t="shared" si="3306"/>
        <v>WO Wonder Myco</v>
      </c>
      <c r="DX340" s="1427"/>
      <c r="DY340" s="1427">
        <v>1</v>
      </c>
      <c r="DZ340" s="1427"/>
      <c r="EA340" s="1427"/>
      <c r="EB340" s="1427"/>
      <c r="EC340" s="1427"/>
      <c r="ED340" s="1427"/>
      <c r="EE340" s="1427"/>
      <c r="EF340" s="1427"/>
      <c r="EG340" s="1427"/>
      <c r="EH340" s="1427"/>
      <c r="EI340" s="1427"/>
      <c r="EJ340" s="1427"/>
      <c r="EK340" s="1734"/>
      <c r="EL340" s="1342"/>
      <c r="EM340" s="739"/>
      <c r="EN340" s="739"/>
      <c r="EO340" s="739"/>
      <c r="EP340" s="739"/>
      <c r="EQ340" s="739"/>
      <c r="ER340" s="739"/>
      <c r="ES340" s="739"/>
      <c r="ET340" s="739"/>
      <c r="EU340" s="739"/>
      <c r="EV340" s="739"/>
      <c r="EW340" s="739"/>
      <c r="EX340" s="739"/>
      <c r="EY340" s="739"/>
      <c r="EZ340" s="1348" t="str">
        <f t="shared" si="3307"/>
        <v>WO Wonder Myco</v>
      </c>
      <c r="FA340" s="1203">
        <f t="shared" si="3173"/>
        <v>0</v>
      </c>
      <c r="FB340" s="1203">
        <f t="shared" si="3174"/>
        <v>0</v>
      </c>
      <c r="FC340" s="1203">
        <f t="shared" si="3175"/>
        <v>0</v>
      </c>
      <c r="FD340" s="1190">
        <f t="shared" si="3176"/>
        <v>0</v>
      </c>
      <c r="FE340" s="1190">
        <f t="shared" si="3177"/>
        <v>0</v>
      </c>
      <c r="FF340" s="927">
        <f t="shared" si="3178"/>
        <v>0</v>
      </c>
      <c r="FG340" s="1191">
        <f t="shared" si="3179"/>
        <v>0</v>
      </c>
      <c r="FH340" s="1191">
        <f t="shared" si="3180"/>
        <v>0</v>
      </c>
      <c r="FI340" s="1191">
        <f t="shared" si="3181"/>
        <v>0</v>
      </c>
      <c r="FJ340" s="1191">
        <f t="shared" si="3182"/>
        <v>0</v>
      </c>
      <c r="FK340" s="1191">
        <f t="shared" si="3183"/>
        <v>0</v>
      </c>
      <c r="FL340" s="1191">
        <f t="shared" si="3184"/>
        <v>0</v>
      </c>
      <c r="FM340" s="1191">
        <f t="shared" si="3185"/>
        <v>0</v>
      </c>
      <c r="FN340" s="1191">
        <f t="shared" si="3186"/>
        <v>0</v>
      </c>
      <c r="FO340" s="1203">
        <f t="shared" si="3187"/>
        <v>0</v>
      </c>
      <c r="FP340" s="1190">
        <f t="shared" si="3188"/>
        <v>0</v>
      </c>
      <c r="FQ340" s="927">
        <f t="shared" si="3189"/>
        <v>0</v>
      </c>
      <c r="FR340" s="1191">
        <f t="shared" si="3190"/>
        <v>0</v>
      </c>
      <c r="FS340" s="1191">
        <f t="shared" si="3191"/>
        <v>0</v>
      </c>
      <c r="FT340" s="1191">
        <f t="shared" si="3192"/>
        <v>0</v>
      </c>
      <c r="FU340" s="1191">
        <f t="shared" si="3193"/>
        <v>0</v>
      </c>
      <c r="FV340" s="1076">
        <f t="shared" si="3194"/>
        <v>0</v>
      </c>
      <c r="FW340" s="1076">
        <f t="shared" si="3195"/>
        <v>0</v>
      </c>
      <c r="FX340" s="1076">
        <f t="shared" si="3196"/>
        <v>0</v>
      </c>
      <c r="FY340" s="1076">
        <f t="shared" si="3197"/>
        <v>0</v>
      </c>
      <c r="FZ340" s="1076">
        <f t="shared" si="3198"/>
        <v>0</v>
      </c>
      <c r="GA340" s="1076">
        <f t="shared" si="3199"/>
        <v>0</v>
      </c>
      <c r="GB340" s="1076">
        <f t="shared" si="3200"/>
        <v>0</v>
      </c>
      <c r="GC340" s="1076">
        <f t="shared" si="3201"/>
        <v>0</v>
      </c>
      <c r="GD340" s="330">
        <f t="shared" si="3202"/>
        <v>0</v>
      </c>
      <c r="GE340" s="330">
        <f t="shared" si="3203"/>
        <v>0</v>
      </c>
      <c r="GF340" s="330">
        <f t="shared" si="3204"/>
        <v>0</v>
      </c>
      <c r="GG340" s="330">
        <f t="shared" si="3205"/>
        <v>0</v>
      </c>
      <c r="GH340" s="330">
        <f t="shared" si="3206"/>
        <v>0</v>
      </c>
      <c r="GI340" s="330">
        <f t="shared" si="3207"/>
        <v>0</v>
      </c>
      <c r="GJ340" s="330">
        <f t="shared" si="3208"/>
        <v>0</v>
      </c>
      <c r="GK340" s="330">
        <f t="shared" si="3209"/>
        <v>0</v>
      </c>
      <c r="GL340" s="330">
        <f t="shared" si="3210"/>
        <v>0</v>
      </c>
      <c r="GM340" s="330">
        <f t="shared" si="3211"/>
        <v>0</v>
      </c>
      <c r="GN340" s="330">
        <f t="shared" si="3212"/>
        <v>0</v>
      </c>
      <c r="GO340" s="330">
        <f t="shared" si="3213"/>
        <v>0</v>
      </c>
      <c r="GP340" s="330">
        <f t="shared" si="3214"/>
        <v>0</v>
      </c>
      <c r="GQ340" s="330">
        <f t="shared" si="3215"/>
        <v>0</v>
      </c>
      <c r="GR340" s="739"/>
      <c r="GS340" s="739"/>
      <c r="GT340" s="739"/>
      <c r="GU340" s="739"/>
      <c r="GV340" s="739"/>
      <c r="GW340" s="739"/>
      <c r="GX340" s="739"/>
      <c r="GY340" s="739"/>
      <c r="GZ340" s="1362" t="str">
        <f t="shared" si="3216"/>
        <v>WO Wonder Myco</v>
      </c>
      <c r="HA340" s="1215">
        <f t="shared" si="3308"/>
        <v>0</v>
      </c>
      <c r="HB340" s="1215">
        <f t="shared" si="3217"/>
        <v>0</v>
      </c>
      <c r="HC340" s="1215">
        <f t="shared" si="3218"/>
        <v>0</v>
      </c>
      <c r="HD340" s="543">
        <f t="shared" si="3219"/>
        <v>0</v>
      </c>
      <c r="HE340" s="543">
        <f t="shared" si="3220"/>
        <v>0</v>
      </c>
      <c r="HF340" s="328">
        <f t="shared" si="3221"/>
        <v>0</v>
      </c>
      <c r="HG340" s="546">
        <f t="shared" si="3222"/>
        <v>0</v>
      </c>
      <c r="HH340" s="546">
        <f t="shared" si="3223"/>
        <v>0</v>
      </c>
      <c r="HI340" s="546">
        <f t="shared" si="3224"/>
        <v>0</v>
      </c>
      <c r="HJ340" s="546">
        <f t="shared" si="3225"/>
        <v>0</v>
      </c>
      <c r="HK340" s="546">
        <f t="shared" si="3226"/>
        <v>0</v>
      </c>
      <c r="HL340" s="546">
        <f t="shared" si="3227"/>
        <v>0</v>
      </c>
      <c r="HM340" s="546">
        <f t="shared" si="3228"/>
        <v>0</v>
      </c>
      <c r="HN340" s="546">
        <f t="shared" si="3229"/>
        <v>0</v>
      </c>
      <c r="HO340" s="1215">
        <f t="shared" si="3230"/>
        <v>0</v>
      </c>
      <c r="HP340" s="543">
        <f t="shared" si="3231"/>
        <v>0</v>
      </c>
      <c r="HQ340" s="328">
        <f t="shared" si="3232"/>
        <v>0</v>
      </c>
      <c r="HR340" s="546">
        <f t="shared" si="3233"/>
        <v>0</v>
      </c>
      <c r="HS340" s="546">
        <f t="shared" si="3234"/>
        <v>0</v>
      </c>
      <c r="HT340" s="546">
        <f t="shared" si="3235"/>
        <v>0</v>
      </c>
      <c r="HU340" s="546">
        <f t="shared" si="3236"/>
        <v>0</v>
      </c>
      <c r="HV340" s="930">
        <f t="shared" si="3237"/>
        <v>0</v>
      </c>
      <c r="HW340" s="930">
        <f t="shared" si="3238"/>
        <v>0</v>
      </c>
      <c r="HX340" s="930">
        <f t="shared" si="3239"/>
        <v>0</v>
      </c>
      <c r="HY340" s="930">
        <f t="shared" si="3240"/>
        <v>0</v>
      </c>
      <c r="HZ340" s="930">
        <f t="shared" si="3241"/>
        <v>0</v>
      </c>
      <c r="IA340" s="930">
        <f t="shared" si="3242"/>
        <v>0</v>
      </c>
      <c r="IB340" s="930">
        <f t="shared" si="3243"/>
        <v>0</v>
      </c>
      <c r="IC340" s="930">
        <f t="shared" si="3244"/>
        <v>0</v>
      </c>
      <c r="ID340" s="322">
        <f t="shared" si="3245"/>
        <v>0</v>
      </c>
      <c r="IE340" s="322">
        <f t="shared" si="3246"/>
        <v>0</v>
      </c>
      <c r="IF340" s="322">
        <f t="shared" si="3247"/>
        <v>0</v>
      </c>
      <c r="IG340" s="322">
        <f t="shared" si="3248"/>
        <v>0</v>
      </c>
      <c r="IH340" s="322">
        <f t="shared" si="3249"/>
        <v>0</v>
      </c>
      <c r="II340" s="322">
        <f t="shared" si="3250"/>
        <v>0</v>
      </c>
      <c r="IJ340" s="322">
        <f t="shared" si="3251"/>
        <v>0</v>
      </c>
      <c r="IK340" s="322">
        <f t="shared" si="3252"/>
        <v>0</v>
      </c>
      <c r="IL340" s="322">
        <f t="shared" si="3253"/>
        <v>0</v>
      </c>
      <c r="IM340" s="322">
        <f t="shared" si="3254"/>
        <v>0</v>
      </c>
      <c r="IN340" s="322">
        <f t="shared" si="3255"/>
        <v>0</v>
      </c>
      <c r="IO340" s="322">
        <f t="shared" si="3256"/>
        <v>0</v>
      </c>
      <c r="IP340" s="322">
        <f t="shared" si="3257"/>
        <v>0</v>
      </c>
      <c r="IQ340" s="322">
        <f t="shared" si="3258"/>
        <v>0</v>
      </c>
      <c r="IR340" s="739"/>
      <c r="IS340" s="739"/>
      <c r="IT340" s="739"/>
      <c r="IU340" s="739"/>
      <c r="IV340" s="739"/>
      <c r="IW340" s="739"/>
      <c r="IX340" s="739"/>
      <c r="IY340" s="739"/>
      <c r="IZ340" s="1362" t="str">
        <f t="shared" si="3259"/>
        <v>WO Wonder Myco</v>
      </c>
      <c r="JA340" s="1217">
        <f t="shared" si="3260"/>
        <v>0</v>
      </c>
      <c r="JB340" s="1217">
        <f t="shared" si="3261"/>
        <v>0</v>
      </c>
      <c r="JC340" s="1217">
        <f t="shared" si="3262"/>
        <v>0</v>
      </c>
      <c r="JD340" s="545">
        <f t="shared" si="3263"/>
        <v>0</v>
      </c>
      <c r="JE340" s="545">
        <f t="shared" si="3264"/>
        <v>0</v>
      </c>
      <c r="JF340" s="329">
        <f t="shared" si="3265"/>
        <v>0</v>
      </c>
      <c r="JG340" s="550">
        <f t="shared" si="3266"/>
        <v>0</v>
      </c>
      <c r="JH340" s="550">
        <f t="shared" si="3267"/>
        <v>0</v>
      </c>
      <c r="JI340" s="550">
        <f t="shared" si="3268"/>
        <v>0</v>
      </c>
      <c r="JJ340" s="550">
        <f t="shared" si="3269"/>
        <v>0</v>
      </c>
      <c r="JK340" s="550">
        <f t="shared" si="3270"/>
        <v>0</v>
      </c>
      <c r="JL340" s="550">
        <f t="shared" si="3271"/>
        <v>0</v>
      </c>
      <c r="JM340" s="550">
        <f t="shared" si="3272"/>
        <v>0</v>
      </c>
      <c r="JN340" s="550">
        <f t="shared" si="3273"/>
        <v>0</v>
      </c>
      <c r="JO340" s="1217">
        <f t="shared" si="3274"/>
        <v>0</v>
      </c>
      <c r="JP340" s="545">
        <f t="shared" si="3275"/>
        <v>0</v>
      </c>
      <c r="JQ340" s="329">
        <f t="shared" si="3276"/>
        <v>0</v>
      </c>
      <c r="JR340" s="550">
        <f t="shared" si="3277"/>
        <v>0</v>
      </c>
      <c r="JS340" s="550">
        <f t="shared" si="3278"/>
        <v>0</v>
      </c>
      <c r="JT340" s="550">
        <f t="shared" si="3279"/>
        <v>0</v>
      </c>
      <c r="JU340" s="550">
        <f t="shared" si="3280"/>
        <v>0</v>
      </c>
      <c r="JV340" s="932">
        <f t="shared" si="3281"/>
        <v>0</v>
      </c>
      <c r="JW340" s="932">
        <f t="shared" si="3282"/>
        <v>0</v>
      </c>
      <c r="JX340" s="932">
        <f t="shared" si="3283"/>
        <v>0</v>
      </c>
      <c r="JY340" s="932">
        <f t="shared" si="3284"/>
        <v>0</v>
      </c>
      <c r="JZ340" s="932">
        <f t="shared" si="3285"/>
        <v>0</v>
      </c>
      <c r="KA340" s="932">
        <f t="shared" si="3286"/>
        <v>0</v>
      </c>
      <c r="KB340" s="932">
        <f t="shared" si="3287"/>
        <v>0</v>
      </c>
      <c r="KC340" s="932">
        <f t="shared" si="3288"/>
        <v>0</v>
      </c>
      <c r="KD340" s="327">
        <f t="shared" si="3289"/>
        <v>0</v>
      </c>
      <c r="KE340" s="327">
        <f t="shared" si="3290"/>
        <v>0</v>
      </c>
      <c r="KF340" s="327">
        <f t="shared" si="3291"/>
        <v>0</v>
      </c>
      <c r="KG340" s="327">
        <f t="shared" si="3292"/>
        <v>0</v>
      </c>
      <c r="KH340" s="327">
        <f t="shared" si="3293"/>
        <v>0</v>
      </c>
      <c r="KI340" s="327">
        <f t="shared" si="3294"/>
        <v>0</v>
      </c>
      <c r="KJ340" s="327">
        <f t="shared" si="3295"/>
        <v>0</v>
      </c>
      <c r="KK340" s="327">
        <f t="shared" si="3296"/>
        <v>0</v>
      </c>
      <c r="KL340" s="327">
        <f t="shared" si="3297"/>
        <v>0</v>
      </c>
      <c r="KM340" s="327">
        <f t="shared" si="3298"/>
        <v>0</v>
      </c>
      <c r="KN340" s="327">
        <f t="shared" si="3299"/>
        <v>0</v>
      </c>
      <c r="KO340" s="327">
        <f t="shared" si="3300"/>
        <v>0</v>
      </c>
      <c r="KP340" s="327">
        <f t="shared" si="3301"/>
        <v>0</v>
      </c>
      <c r="KQ340" s="327">
        <f t="shared" si="3302"/>
        <v>0</v>
      </c>
      <c r="KR340" s="739"/>
      <c r="KS340" s="739"/>
      <c r="KT340" s="739"/>
      <c r="KU340" s="739"/>
      <c r="KV340" s="739"/>
      <c r="KW340" s="739"/>
      <c r="KX340" s="739"/>
      <c r="KY340" s="739"/>
      <c r="KZ340" s="1362" t="str">
        <f t="shared" si="3303"/>
        <v>WO Wonder Myco</v>
      </c>
      <c r="LA340" s="1217">
        <f t="shared" si="3309"/>
        <v>0</v>
      </c>
      <c r="LB340" s="1217">
        <f t="shared" si="3310"/>
        <v>0</v>
      </c>
      <c r="LC340" s="1217">
        <f t="shared" si="3311"/>
        <v>0</v>
      </c>
      <c r="LD340" s="545">
        <f t="shared" si="3312"/>
        <v>0</v>
      </c>
      <c r="LE340" s="545">
        <f t="shared" si="3313"/>
        <v>0</v>
      </c>
      <c r="LF340" s="329">
        <f t="shared" si="3314"/>
        <v>0</v>
      </c>
      <c r="LG340" s="550">
        <f t="shared" si="3315"/>
        <v>0</v>
      </c>
      <c r="LH340" s="550">
        <f t="shared" si="3316"/>
        <v>0</v>
      </c>
      <c r="LI340" s="550">
        <f t="shared" si="3317"/>
        <v>0</v>
      </c>
      <c r="LJ340" s="550">
        <f t="shared" si="3318"/>
        <v>0</v>
      </c>
      <c r="LK340" s="550">
        <f t="shared" si="3319"/>
        <v>0</v>
      </c>
      <c r="LL340" s="550">
        <f t="shared" si="3320"/>
        <v>0</v>
      </c>
      <c r="LM340" s="550">
        <f t="shared" si="3321"/>
        <v>0</v>
      </c>
      <c r="LN340" s="550">
        <f t="shared" si="3322"/>
        <v>0</v>
      </c>
      <c r="LO340" s="1217">
        <f t="shared" si="3323"/>
        <v>0</v>
      </c>
      <c r="LP340" s="545">
        <f t="shared" si="3324"/>
        <v>0</v>
      </c>
      <c r="LQ340" s="329">
        <f t="shared" si="3325"/>
        <v>0</v>
      </c>
      <c r="LR340" s="550">
        <f t="shared" si="3326"/>
        <v>0</v>
      </c>
      <c r="LS340" s="550">
        <f t="shared" si="3327"/>
        <v>0</v>
      </c>
      <c r="LT340" s="550">
        <f t="shared" si="3328"/>
        <v>0</v>
      </c>
      <c r="LU340" s="550">
        <f t="shared" si="3329"/>
        <v>0</v>
      </c>
      <c r="LV340" s="932">
        <f t="shared" si="3330"/>
        <v>0</v>
      </c>
      <c r="LW340" s="932">
        <f t="shared" si="3331"/>
        <v>0</v>
      </c>
      <c r="LX340" s="932">
        <f t="shared" si="3332"/>
        <v>0</v>
      </c>
      <c r="LY340" s="932">
        <f t="shared" si="3333"/>
        <v>0</v>
      </c>
      <c r="LZ340" s="932">
        <f t="shared" si="3334"/>
        <v>0</v>
      </c>
      <c r="MA340" s="932">
        <f t="shared" si="3335"/>
        <v>0</v>
      </c>
      <c r="MB340" s="932">
        <f t="shared" si="3336"/>
        <v>0</v>
      </c>
      <c r="MC340" s="932">
        <f t="shared" si="3337"/>
        <v>0</v>
      </c>
      <c r="MD340" s="327">
        <f t="shared" si="3338"/>
        <v>0</v>
      </c>
      <c r="ME340" s="327">
        <f t="shared" si="3339"/>
        <v>0</v>
      </c>
      <c r="MF340" s="327">
        <f t="shared" si="3340"/>
        <v>0</v>
      </c>
      <c r="MG340" s="327">
        <f t="shared" si="3341"/>
        <v>0</v>
      </c>
      <c r="MH340" s="327">
        <f t="shared" si="3342"/>
        <v>0</v>
      </c>
      <c r="MI340" s="327">
        <f t="shared" si="3343"/>
        <v>0</v>
      </c>
      <c r="MJ340" s="327">
        <f t="shared" si="3344"/>
        <v>0</v>
      </c>
      <c r="MK340" s="327">
        <f t="shared" si="3345"/>
        <v>0</v>
      </c>
      <c r="ML340" s="327">
        <f t="shared" si="3346"/>
        <v>0</v>
      </c>
      <c r="MM340" s="327">
        <f t="shared" si="3347"/>
        <v>0</v>
      </c>
      <c r="MN340" s="327">
        <f t="shared" si="3348"/>
        <v>0</v>
      </c>
      <c r="MO340" s="327">
        <f t="shared" si="3349"/>
        <v>0</v>
      </c>
      <c r="MP340" s="327">
        <f t="shared" si="3350"/>
        <v>0</v>
      </c>
      <c r="MQ340" s="327">
        <f t="shared" si="3351"/>
        <v>0</v>
      </c>
    </row>
    <row r="341" spans="2:355" s="152" customFormat="1" ht="15" customHeight="1" outlineLevel="1" thickBot="1" x14ac:dyDescent="0.3">
      <c r="B341" s="1420"/>
      <c r="E341" s="948" t="s">
        <v>1915</v>
      </c>
      <c r="G341" s="1088">
        <v>0.01</v>
      </c>
      <c r="H341" s="105">
        <v>0.77449999999999997</v>
      </c>
      <c r="I341" s="111">
        <f t="shared" si="3353"/>
        <v>2.0462351387054101</v>
      </c>
      <c r="J341" s="1827">
        <f t="shared" si="3354"/>
        <v>2.04623513870541E-3</v>
      </c>
      <c r="K341" s="1828"/>
      <c r="L341" s="1275"/>
      <c r="M341" s="1276" t="s">
        <v>1916</v>
      </c>
      <c r="N341" s="1275">
        <v>1.2911999999999999</v>
      </c>
      <c r="O341" s="1549"/>
      <c r="R341" s="1418"/>
      <c r="S341" s="1548"/>
      <c r="T341" s="1048"/>
      <c r="U341" s="1417"/>
      <c r="V341" s="1418"/>
      <c r="W341" s="1548"/>
      <c r="X341" s="1048"/>
      <c r="Y341" s="1417"/>
      <c r="Z341" s="1418"/>
      <c r="AA341" s="1548"/>
      <c r="AB341" s="1048"/>
      <c r="AC341" s="1417"/>
      <c r="AD341" s="1418"/>
      <c r="AE341" s="1548"/>
      <c r="AF341" s="1048"/>
      <c r="AG341" s="1417"/>
      <c r="AH341" s="1418"/>
      <c r="AI341" s="1548"/>
      <c r="AJ341" s="1048"/>
      <c r="AK341" s="1417"/>
      <c r="AL341" s="1418"/>
      <c r="AM341" s="1548"/>
      <c r="AN341" s="1048"/>
      <c r="AO341" s="1417"/>
      <c r="AP341" s="1418"/>
      <c r="AQ341" s="1548"/>
      <c r="AR341" s="1048"/>
      <c r="AS341" s="1417"/>
      <c r="AT341" s="1418"/>
      <c r="AU341" s="1548"/>
      <c r="AV341" s="1048"/>
      <c r="AW341" s="1417"/>
      <c r="AX341" s="1418"/>
      <c r="AY341" s="1548"/>
      <c r="AZ341" s="1048"/>
      <c r="BA341" s="1417"/>
      <c r="BB341" s="1048"/>
      <c r="BC341" s="1048"/>
      <c r="BD341" s="1048"/>
      <c r="BE341" s="1417"/>
      <c r="BF341" s="1048"/>
      <c r="BG341" s="1048"/>
      <c r="BH341" s="1048"/>
      <c r="BI341" s="1048"/>
      <c r="BJ341" s="1048"/>
      <c r="BK341" s="1048"/>
      <c r="BL341" s="1048"/>
      <c r="BM341" s="1048"/>
      <c r="BN341" s="1048"/>
      <c r="BO341" s="1048"/>
      <c r="BP341" s="1048"/>
      <c r="BQ341" s="1491"/>
      <c r="BR341" s="734">
        <f t="shared" si="3171"/>
        <v>0</v>
      </c>
      <c r="BS341" s="734">
        <f t="shared" si="3352"/>
        <v>0</v>
      </c>
      <c r="BT341" s="742">
        <v>0</v>
      </c>
      <c r="BU341" s="1327" t="s">
        <v>2589</v>
      </c>
      <c r="BV341" s="1178" t="s">
        <v>1250</v>
      </c>
      <c r="BW341" s="1248"/>
      <c r="BX341" s="1248"/>
      <c r="BY341" s="1248"/>
      <c r="BZ341" s="1249"/>
      <c r="CA341" s="1249"/>
      <c r="CB341" s="1250"/>
      <c r="CC341" s="1251"/>
      <c r="CD341" s="1251"/>
      <c r="CE341" s="1251"/>
      <c r="CF341" s="1251"/>
      <c r="CG341" s="1252"/>
      <c r="CH341" s="1252"/>
      <c r="CI341" s="1252"/>
      <c r="CJ341" s="1252"/>
      <c r="CK341" s="1253"/>
      <c r="CL341" s="1254"/>
      <c r="CM341" s="1255"/>
      <c r="CN341" s="1256"/>
      <c r="CO341" s="1256"/>
      <c r="CP341" s="1256"/>
      <c r="CQ341" s="1256"/>
      <c r="CR341" s="1257"/>
      <c r="CS341" s="1257"/>
      <c r="CT341" s="1257"/>
      <c r="CU341" s="1257"/>
      <c r="CV341" s="1257"/>
      <c r="CW341" s="1257"/>
      <c r="CX341" s="1257"/>
      <c r="CY341" s="1257"/>
      <c r="CZ341" s="1258"/>
      <c r="DA341" s="1258"/>
      <c r="DB341" s="1258"/>
      <c r="DC341" s="1258"/>
      <c r="DD341" s="1258"/>
      <c r="DE341" s="1258"/>
      <c r="DF341" s="1258"/>
      <c r="DG341" s="1258"/>
      <c r="DH341" s="1258"/>
      <c r="DI341" s="1258"/>
      <c r="DJ341" s="1258"/>
      <c r="DK341" s="1258"/>
      <c r="DL341" s="1258"/>
      <c r="DM341" s="1258"/>
      <c r="DN341" s="1022">
        <v>1</v>
      </c>
      <c r="DO341" s="1193">
        <v>0.94599999999999995</v>
      </c>
      <c r="DP341" s="1194">
        <v>1000</v>
      </c>
      <c r="DQ341" s="1195">
        <f t="shared" si="3305"/>
        <v>1.0570824524312896</v>
      </c>
      <c r="DR341" s="1192">
        <v>0.01</v>
      </c>
      <c r="DS341" s="1192">
        <f t="shared" si="3172"/>
        <v>1.0570824524312896E-5</v>
      </c>
      <c r="DT341" s="1495">
        <v>208</v>
      </c>
      <c r="DU341" s="1504" t="s">
        <v>2492</v>
      </c>
      <c r="DV341" s="1528">
        <v>44333</v>
      </c>
      <c r="DW341" s="1528" t="str">
        <f t="shared" si="3306"/>
        <v>Gravitron</v>
      </c>
      <c r="DX341" s="1427"/>
      <c r="DY341" s="1427">
        <v>1</v>
      </c>
      <c r="DZ341" s="1427"/>
      <c r="EA341" s="1427"/>
      <c r="EB341" s="1427"/>
      <c r="EC341" s="1427"/>
      <c r="ED341" s="1427"/>
      <c r="EE341" s="1427"/>
      <c r="EF341" s="1427"/>
      <c r="EG341" s="1427"/>
      <c r="EH341" s="1427"/>
      <c r="EI341" s="1427"/>
      <c r="EJ341" s="1427"/>
      <c r="EK341" s="1734"/>
      <c r="EL341" s="1342"/>
      <c r="EM341" s="739"/>
      <c r="EN341" s="739"/>
      <c r="EO341" s="739"/>
      <c r="EP341" s="739"/>
      <c r="EQ341" s="739"/>
      <c r="ER341" s="739"/>
      <c r="ES341" s="739"/>
      <c r="ET341" s="739"/>
      <c r="EU341" s="739"/>
      <c r="EV341" s="739"/>
      <c r="EW341" s="739"/>
      <c r="EX341" s="739"/>
      <c r="EY341" s="739"/>
      <c r="EZ341" s="1348" t="str">
        <f t="shared" si="3307"/>
        <v>Gravitron</v>
      </c>
      <c r="FA341" s="1203">
        <f t="shared" si="3173"/>
        <v>0</v>
      </c>
      <c r="FB341" s="1203">
        <f t="shared" si="3174"/>
        <v>0</v>
      </c>
      <c r="FC341" s="1203">
        <f t="shared" si="3175"/>
        <v>0</v>
      </c>
      <c r="FD341" s="1190">
        <f t="shared" si="3176"/>
        <v>0</v>
      </c>
      <c r="FE341" s="1190">
        <f t="shared" si="3177"/>
        <v>0</v>
      </c>
      <c r="FF341" s="927">
        <f t="shared" si="3178"/>
        <v>0</v>
      </c>
      <c r="FG341" s="1191">
        <f t="shared" si="3179"/>
        <v>0</v>
      </c>
      <c r="FH341" s="1191">
        <f t="shared" si="3180"/>
        <v>0</v>
      </c>
      <c r="FI341" s="1191">
        <f t="shared" si="3181"/>
        <v>0</v>
      </c>
      <c r="FJ341" s="1191">
        <f t="shared" si="3182"/>
        <v>0</v>
      </c>
      <c r="FK341" s="1191">
        <f t="shared" si="3183"/>
        <v>0</v>
      </c>
      <c r="FL341" s="1191">
        <f t="shared" si="3184"/>
        <v>0</v>
      </c>
      <c r="FM341" s="1191">
        <f t="shared" si="3185"/>
        <v>0</v>
      </c>
      <c r="FN341" s="1191">
        <f t="shared" si="3186"/>
        <v>0</v>
      </c>
      <c r="FO341" s="1203">
        <f t="shared" si="3187"/>
        <v>0</v>
      </c>
      <c r="FP341" s="1190">
        <f t="shared" si="3188"/>
        <v>0</v>
      </c>
      <c r="FQ341" s="927">
        <f t="shared" si="3189"/>
        <v>0</v>
      </c>
      <c r="FR341" s="1191">
        <f t="shared" si="3190"/>
        <v>0</v>
      </c>
      <c r="FS341" s="1191">
        <f t="shared" si="3191"/>
        <v>0</v>
      </c>
      <c r="FT341" s="1191">
        <f t="shared" si="3192"/>
        <v>0</v>
      </c>
      <c r="FU341" s="1191">
        <f t="shared" si="3193"/>
        <v>0</v>
      </c>
      <c r="FV341" s="1076">
        <f t="shared" si="3194"/>
        <v>0</v>
      </c>
      <c r="FW341" s="1076">
        <f t="shared" si="3195"/>
        <v>0</v>
      </c>
      <c r="FX341" s="1076">
        <f t="shared" si="3196"/>
        <v>0</v>
      </c>
      <c r="FY341" s="1076">
        <f t="shared" si="3197"/>
        <v>0</v>
      </c>
      <c r="FZ341" s="1076">
        <f t="shared" si="3198"/>
        <v>0</v>
      </c>
      <c r="GA341" s="1076">
        <f t="shared" si="3199"/>
        <v>0</v>
      </c>
      <c r="GB341" s="1076">
        <f t="shared" si="3200"/>
        <v>0</v>
      </c>
      <c r="GC341" s="1076">
        <f t="shared" si="3201"/>
        <v>0</v>
      </c>
      <c r="GD341" s="330">
        <f t="shared" si="3202"/>
        <v>0</v>
      </c>
      <c r="GE341" s="330">
        <f t="shared" si="3203"/>
        <v>0</v>
      </c>
      <c r="GF341" s="330">
        <f t="shared" si="3204"/>
        <v>0</v>
      </c>
      <c r="GG341" s="330">
        <f t="shared" si="3205"/>
        <v>0</v>
      </c>
      <c r="GH341" s="330">
        <f t="shared" si="3206"/>
        <v>0</v>
      </c>
      <c r="GI341" s="330">
        <f t="shared" si="3207"/>
        <v>0</v>
      </c>
      <c r="GJ341" s="330">
        <f t="shared" si="3208"/>
        <v>0</v>
      </c>
      <c r="GK341" s="330">
        <f t="shared" si="3209"/>
        <v>0</v>
      </c>
      <c r="GL341" s="330">
        <f t="shared" si="3210"/>
        <v>0</v>
      </c>
      <c r="GM341" s="330">
        <f t="shared" si="3211"/>
        <v>0</v>
      </c>
      <c r="GN341" s="330">
        <f t="shared" si="3212"/>
        <v>0</v>
      </c>
      <c r="GO341" s="330">
        <f t="shared" si="3213"/>
        <v>0</v>
      </c>
      <c r="GP341" s="330">
        <f t="shared" si="3214"/>
        <v>0</v>
      </c>
      <c r="GQ341" s="330">
        <f t="shared" si="3215"/>
        <v>0</v>
      </c>
      <c r="GR341" s="739"/>
      <c r="GS341" s="739"/>
      <c r="GT341" s="739"/>
      <c r="GU341" s="739"/>
      <c r="GV341" s="739"/>
      <c r="GW341" s="739"/>
      <c r="GX341" s="739"/>
      <c r="GY341" s="739"/>
      <c r="GZ341" s="1362" t="str">
        <f t="shared" si="3216"/>
        <v>Gravitron</v>
      </c>
      <c r="HA341" s="1215">
        <f t="shared" si="3308"/>
        <v>0</v>
      </c>
      <c r="HB341" s="1215">
        <f t="shared" si="3217"/>
        <v>0</v>
      </c>
      <c r="HC341" s="1215">
        <f t="shared" si="3218"/>
        <v>0</v>
      </c>
      <c r="HD341" s="543">
        <f t="shared" si="3219"/>
        <v>0</v>
      </c>
      <c r="HE341" s="543">
        <f t="shared" si="3220"/>
        <v>0</v>
      </c>
      <c r="HF341" s="328">
        <f t="shared" si="3221"/>
        <v>0</v>
      </c>
      <c r="HG341" s="546">
        <f t="shared" si="3222"/>
        <v>0</v>
      </c>
      <c r="HH341" s="546">
        <f t="shared" si="3223"/>
        <v>0</v>
      </c>
      <c r="HI341" s="546">
        <f t="shared" si="3224"/>
        <v>0</v>
      </c>
      <c r="HJ341" s="546">
        <f t="shared" si="3225"/>
        <v>0</v>
      </c>
      <c r="HK341" s="546">
        <f t="shared" si="3226"/>
        <v>0</v>
      </c>
      <c r="HL341" s="546">
        <f t="shared" si="3227"/>
        <v>0</v>
      </c>
      <c r="HM341" s="546">
        <f t="shared" si="3228"/>
        <v>0</v>
      </c>
      <c r="HN341" s="546">
        <f t="shared" si="3229"/>
        <v>0</v>
      </c>
      <c r="HO341" s="1215">
        <f t="shared" si="3230"/>
        <v>0</v>
      </c>
      <c r="HP341" s="543">
        <f t="shared" si="3231"/>
        <v>0</v>
      </c>
      <c r="HQ341" s="328">
        <f t="shared" si="3232"/>
        <v>0</v>
      </c>
      <c r="HR341" s="546">
        <f t="shared" si="3233"/>
        <v>0</v>
      </c>
      <c r="HS341" s="546">
        <f t="shared" si="3234"/>
        <v>0</v>
      </c>
      <c r="HT341" s="546">
        <f t="shared" si="3235"/>
        <v>0</v>
      </c>
      <c r="HU341" s="546">
        <f t="shared" si="3236"/>
        <v>0</v>
      </c>
      <c r="HV341" s="930">
        <f t="shared" si="3237"/>
        <v>0</v>
      </c>
      <c r="HW341" s="930">
        <f t="shared" si="3238"/>
        <v>0</v>
      </c>
      <c r="HX341" s="930">
        <f t="shared" si="3239"/>
        <v>0</v>
      </c>
      <c r="HY341" s="930">
        <f t="shared" si="3240"/>
        <v>0</v>
      </c>
      <c r="HZ341" s="930">
        <f t="shared" si="3241"/>
        <v>0</v>
      </c>
      <c r="IA341" s="930">
        <f t="shared" si="3242"/>
        <v>0</v>
      </c>
      <c r="IB341" s="930">
        <f t="shared" si="3243"/>
        <v>0</v>
      </c>
      <c r="IC341" s="930">
        <f t="shared" si="3244"/>
        <v>0</v>
      </c>
      <c r="ID341" s="322">
        <f t="shared" si="3245"/>
        <v>0</v>
      </c>
      <c r="IE341" s="322">
        <f t="shared" si="3246"/>
        <v>0</v>
      </c>
      <c r="IF341" s="322">
        <f t="shared" si="3247"/>
        <v>0</v>
      </c>
      <c r="IG341" s="322">
        <f t="shared" si="3248"/>
        <v>0</v>
      </c>
      <c r="IH341" s="322">
        <f t="shared" si="3249"/>
        <v>0</v>
      </c>
      <c r="II341" s="322">
        <f t="shared" si="3250"/>
        <v>0</v>
      </c>
      <c r="IJ341" s="322">
        <f t="shared" si="3251"/>
        <v>0</v>
      </c>
      <c r="IK341" s="322">
        <f t="shared" si="3252"/>
        <v>0</v>
      </c>
      <c r="IL341" s="322">
        <f t="shared" si="3253"/>
        <v>0</v>
      </c>
      <c r="IM341" s="322">
        <f t="shared" si="3254"/>
        <v>0</v>
      </c>
      <c r="IN341" s="322">
        <f t="shared" si="3255"/>
        <v>0</v>
      </c>
      <c r="IO341" s="322">
        <f t="shared" si="3256"/>
        <v>0</v>
      </c>
      <c r="IP341" s="322">
        <f t="shared" si="3257"/>
        <v>0</v>
      </c>
      <c r="IQ341" s="322">
        <f t="shared" si="3258"/>
        <v>0</v>
      </c>
      <c r="IR341" s="739"/>
      <c r="IS341" s="739"/>
      <c r="IT341" s="739"/>
      <c r="IU341" s="739"/>
      <c r="IV341" s="739"/>
      <c r="IW341" s="739"/>
      <c r="IX341" s="739"/>
      <c r="IY341" s="739"/>
      <c r="IZ341" s="1362" t="str">
        <f t="shared" si="3259"/>
        <v>Gravitron</v>
      </c>
      <c r="JA341" s="1217">
        <f t="shared" si="3260"/>
        <v>0</v>
      </c>
      <c r="JB341" s="1217">
        <f t="shared" si="3261"/>
        <v>0</v>
      </c>
      <c r="JC341" s="1217">
        <f t="shared" si="3262"/>
        <v>0</v>
      </c>
      <c r="JD341" s="545">
        <f t="shared" si="3263"/>
        <v>0</v>
      </c>
      <c r="JE341" s="545">
        <f t="shared" si="3264"/>
        <v>0</v>
      </c>
      <c r="JF341" s="329">
        <f t="shared" si="3265"/>
        <v>0</v>
      </c>
      <c r="JG341" s="550">
        <f t="shared" si="3266"/>
        <v>0</v>
      </c>
      <c r="JH341" s="550">
        <f t="shared" si="3267"/>
        <v>0</v>
      </c>
      <c r="JI341" s="550">
        <f t="shared" si="3268"/>
        <v>0</v>
      </c>
      <c r="JJ341" s="550">
        <f t="shared" si="3269"/>
        <v>0</v>
      </c>
      <c r="JK341" s="550">
        <f t="shared" si="3270"/>
        <v>0</v>
      </c>
      <c r="JL341" s="550">
        <f t="shared" si="3271"/>
        <v>0</v>
      </c>
      <c r="JM341" s="550">
        <f t="shared" si="3272"/>
        <v>0</v>
      </c>
      <c r="JN341" s="550">
        <f t="shared" si="3273"/>
        <v>0</v>
      </c>
      <c r="JO341" s="1217">
        <f t="shared" si="3274"/>
        <v>0</v>
      </c>
      <c r="JP341" s="545">
        <f t="shared" si="3275"/>
        <v>0</v>
      </c>
      <c r="JQ341" s="329">
        <f t="shared" si="3276"/>
        <v>0</v>
      </c>
      <c r="JR341" s="550">
        <f t="shared" si="3277"/>
        <v>0</v>
      </c>
      <c r="JS341" s="550">
        <f t="shared" si="3278"/>
        <v>0</v>
      </c>
      <c r="JT341" s="550">
        <f t="shared" si="3279"/>
        <v>0</v>
      </c>
      <c r="JU341" s="550">
        <f t="shared" si="3280"/>
        <v>0</v>
      </c>
      <c r="JV341" s="932">
        <f t="shared" si="3281"/>
        <v>0</v>
      </c>
      <c r="JW341" s="932">
        <f t="shared" si="3282"/>
        <v>0</v>
      </c>
      <c r="JX341" s="932">
        <f t="shared" si="3283"/>
        <v>0</v>
      </c>
      <c r="JY341" s="932">
        <f t="shared" si="3284"/>
        <v>0</v>
      </c>
      <c r="JZ341" s="932">
        <f t="shared" si="3285"/>
        <v>0</v>
      </c>
      <c r="KA341" s="932">
        <f t="shared" si="3286"/>
        <v>0</v>
      </c>
      <c r="KB341" s="932">
        <f t="shared" si="3287"/>
        <v>0</v>
      </c>
      <c r="KC341" s="932">
        <f t="shared" si="3288"/>
        <v>0</v>
      </c>
      <c r="KD341" s="327">
        <f t="shared" si="3289"/>
        <v>0</v>
      </c>
      <c r="KE341" s="327">
        <f t="shared" si="3290"/>
        <v>0</v>
      </c>
      <c r="KF341" s="327">
        <f t="shared" si="3291"/>
        <v>0</v>
      </c>
      <c r="KG341" s="327">
        <f t="shared" si="3292"/>
        <v>0</v>
      </c>
      <c r="KH341" s="327">
        <f t="shared" si="3293"/>
        <v>0</v>
      </c>
      <c r="KI341" s="327">
        <f t="shared" si="3294"/>
        <v>0</v>
      </c>
      <c r="KJ341" s="327">
        <f t="shared" si="3295"/>
        <v>0</v>
      </c>
      <c r="KK341" s="327">
        <f t="shared" si="3296"/>
        <v>0</v>
      </c>
      <c r="KL341" s="327">
        <f t="shared" si="3297"/>
        <v>0</v>
      </c>
      <c r="KM341" s="327">
        <f t="shared" si="3298"/>
        <v>0</v>
      </c>
      <c r="KN341" s="327">
        <f t="shared" si="3299"/>
        <v>0</v>
      </c>
      <c r="KO341" s="327">
        <f t="shared" si="3300"/>
        <v>0</v>
      </c>
      <c r="KP341" s="327">
        <f t="shared" si="3301"/>
        <v>0</v>
      </c>
      <c r="KQ341" s="327">
        <f t="shared" si="3302"/>
        <v>0</v>
      </c>
      <c r="KR341" s="739"/>
      <c r="KS341" s="739"/>
      <c r="KT341" s="739"/>
      <c r="KU341" s="739"/>
      <c r="KV341" s="739"/>
      <c r="KW341" s="739"/>
      <c r="KX341" s="739"/>
      <c r="KY341" s="739"/>
      <c r="KZ341" s="1362" t="str">
        <f t="shared" si="3303"/>
        <v>Gravitron</v>
      </c>
      <c r="LA341" s="1217">
        <f t="shared" si="3309"/>
        <v>0</v>
      </c>
      <c r="LB341" s="1217">
        <f t="shared" si="3310"/>
        <v>0</v>
      </c>
      <c r="LC341" s="1217">
        <f t="shared" si="3311"/>
        <v>0</v>
      </c>
      <c r="LD341" s="545">
        <f t="shared" si="3312"/>
        <v>0</v>
      </c>
      <c r="LE341" s="545">
        <f t="shared" si="3313"/>
        <v>0</v>
      </c>
      <c r="LF341" s="329">
        <f t="shared" si="3314"/>
        <v>0</v>
      </c>
      <c r="LG341" s="550">
        <f t="shared" si="3315"/>
        <v>0</v>
      </c>
      <c r="LH341" s="550">
        <f t="shared" si="3316"/>
        <v>0</v>
      </c>
      <c r="LI341" s="550">
        <f t="shared" si="3317"/>
        <v>0</v>
      </c>
      <c r="LJ341" s="550">
        <f t="shared" si="3318"/>
        <v>0</v>
      </c>
      <c r="LK341" s="550">
        <f t="shared" si="3319"/>
        <v>0</v>
      </c>
      <c r="LL341" s="550">
        <f t="shared" si="3320"/>
        <v>0</v>
      </c>
      <c r="LM341" s="550">
        <f t="shared" si="3321"/>
        <v>0</v>
      </c>
      <c r="LN341" s="550">
        <f t="shared" si="3322"/>
        <v>0</v>
      </c>
      <c r="LO341" s="1217">
        <f t="shared" si="3323"/>
        <v>0</v>
      </c>
      <c r="LP341" s="545">
        <f t="shared" si="3324"/>
        <v>0</v>
      </c>
      <c r="LQ341" s="329">
        <f t="shared" si="3325"/>
        <v>0</v>
      </c>
      <c r="LR341" s="550">
        <f t="shared" si="3326"/>
        <v>0</v>
      </c>
      <c r="LS341" s="550">
        <f t="shared" si="3327"/>
        <v>0</v>
      </c>
      <c r="LT341" s="550">
        <f t="shared" si="3328"/>
        <v>0</v>
      </c>
      <c r="LU341" s="550">
        <f t="shared" si="3329"/>
        <v>0</v>
      </c>
      <c r="LV341" s="932">
        <f t="shared" si="3330"/>
        <v>0</v>
      </c>
      <c r="LW341" s="932">
        <f t="shared" si="3331"/>
        <v>0</v>
      </c>
      <c r="LX341" s="932">
        <f t="shared" si="3332"/>
        <v>0</v>
      </c>
      <c r="LY341" s="932">
        <f t="shared" si="3333"/>
        <v>0</v>
      </c>
      <c r="LZ341" s="932">
        <f t="shared" si="3334"/>
        <v>0</v>
      </c>
      <c r="MA341" s="932">
        <f t="shared" si="3335"/>
        <v>0</v>
      </c>
      <c r="MB341" s="932">
        <f t="shared" si="3336"/>
        <v>0</v>
      </c>
      <c r="MC341" s="932">
        <f t="shared" si="3337"/>
        <v>0</v>
      </c>
      <c r="MD341" s="327">
        <f t="shared" si="3338"/>
        <v>0</v>
      </c>
      <c r="ME341" s="327">
        <f t="shared" si="3339"/>
        <v>0</v>
      </c>
      <c r="MF341" s="327">
        <f t="shared" si="3340"/>
        <v>0</v>
      </c>
      <c r="MG341" s="327">
        <f t="shared" si="3341"/>
        <v>0</v>
      </c>
      <c r="MH341" s="327">
        <f t="shared" si="3342"/>
        <v>0</v>
      </c>
      <c r="MI341" s="327">
        <f t="shared" si="3343"/>
        <v>0</v>
      </c>
      <c r="MJ341" s="327">
        <f t="shared" si="3344"/>
        <v>0</v>
      </c>
      <c r="MK341" s="327">
        <f t="shared" si="3345"/>
        <v>0</v>
      </c>
      <c r="ML341" s="327">
        <f t="shared" si="3346"/>
        <v>0</v>
      </c>
      <c r="MM341" s="327">
        <f t="shared" si="3347"/>
        <v>0</v>
      </c>
      <c r="MN341" s="327">
        <f t="shared" si="3348"/>
        <v>0</v>
      </c>
      <c r="MO341" s="327">
        <f t="shared" si="3349"/>
        <v>0</v>
      </c>
      <c r="MP341" s="327">
        <f t="shared" si="3350"/>
        <v>0</v>
      </c>
      <c r="MQ341" s="327">
        <f t="shared" si="3351"/>
        <v>0</v>
      </c>
    </row>
    <row r="342" spans="2:355" s="152" customFormat="1" ht="15" customHeight="1" outlineLevel="1" thickBot="1" x14ac:dyDescent="0.3">
      <c r="B342" s="1420"/>
      <c r="E342" s="948" t="s">
        <v>1918</v>
      </c>
      <c r="G342" s="1088">
        <v>0.01</v>
      </c>
      <c r="H342" s="105">
        <v>0.89570000000000005</v>
      </c>
      <c r="I342" s="111">
        <f t="shared" si="3353"/>
        <v>2.3664464993394909</v>
      </c>
      <c r="J342" s="1827">
        <f t="shared" si="3354"/>
        <v>2.3664464993394911E-3</v>
      </c>
      <c r="K342" s="1828"/>
      <c r="L342" s="1275"/>
      <c r="M342" s="1276" t="s">
        <v>1919</v>
      </c>
      <c r="N342" s="1275">
        <v>1.1165</v>
      </c>
      <c r="O342" s="1549"/>
      <c r="R342" s="1418"/>
      <c r="S342" s="1548"/>
      <c r="T342" s="1048"/>
      <c r="U342" s="1417"/>
      <c r="V342" s="1418"/>
      <c r="W342" s="1548"/>
      <c r="X342" s="1048"/>
      <c r="Y342" s="1417"/>
      <c r="Z342" s="1418"/>
      <c r="AA342" s="1548"/>
      <c r="AB342" s="1048"/>
      <c r="AC342" s="1417"/>
      <c r="AD342" s="1418"/>
      <c r="AE342" s="1548"/>
      <c r="AF342" s="1048"/>
      <c r="AG342" s="1417"/>
      <c r="AH342" s="1418"/>
      <c r="AI342" s="1548"/>
      <c r="AJ342" s="1048"/>
      <c r="AK342" s="1417"/>
      <c r="AL342" s="1418"/>
      <c r="AM342" s="1548"/>
      <c r="AN342" s="1048"/>
      <c r="AO342" s="1417"/>
      <c r="AP342" s="1418"/>
      <c r="AQ342" s="1548"/>
      <c r="AR342" s="1048"/>
      <c r="AS342" s="1417"/>
      <c r="AT342" s="1418"/>
      <c r="AU342" s="1548"/>
      <c r="AV342" s="1048"/>
      <c r="AW342" s="1417"/>
      <c r="AX342" s="1418"/>
      <c r="AY342" s="1548"/>
      <c r="AZ342" s="1048"/>
      <c r="BA342" s="1417"/>
      <c r="BB342" s="1048"/>
      <c r="BC342" s="1048"/>
      <c r="BD342" s="1048"/>
      <c r="BE342" s="1417"/>
      <c r="BF342" s="1048"/>
      <c r="BG342" s="1048"/>
      <c r="BH342" s="1048"/>
      <c r="BI342" s="1048"/>
      <c r="BJ342" s="1048"/>
      <c r="BK342" s="1048"/>
      <c r="BL342" s="1048"/>
      <c r="BM342" s="1048"/>
      <c r="BN342" s="1048"/>
      <c r="BO342" s="1048"/>
      <c r="BP342" s="1048"/>
      <c r="BQ342" s="1491"/>
      <c r="BR342" s="734">
        <f t="shared" si="3171"/>
        <v>0</v>
      </c>
      <c r="BS342" s="734">
        <f t="shared" si="3352"/>
        <v>0</v>
      </c>
      <c r="BT342" s="742">
        <v>0</v>
      </c>
      <c r="BU342" s="1327"/>
      <c r="BV342" s="1324"/>
      <c r="BW342" s="1248"/>
      <c r="BX342" s="1248"/>
      <c r="BY342" s="1248"/>
      <c r="BZ342" s="1249"/>
      <c r="CA342" s="1249"/>
      <c r="CB342" s="1250"/>
      <c r="CC342" s="1251"/>
      <c r="CD342" s="1251"/>
      <c r="CE342" s="1251"/>
      <c r="CF342" s="1251"/>
      <c r="CG342" s="1252"/>
      <c r="CH342" s="1252"/>
      <c r="CI342" s="1252"/>
      <c r="CJ342" s="1252"/>
      <c r="CK342" s="1253"/>
      <c r="CL342" s="1254"/>
      <c r="CM342" s="1255"/>
      <c r="CN342" s="1256"/>
      <c r="CO342" s="1256"/>
      <c r="CP342" s="1256"/>
      <c r="CQ342" s="1256"/>
      <c r="CR342" s="1257"/>
      <c r="CS342" s="1257"/>
      <c r="CT342" s="1257"/>
      <c r="CU342" s="1257"/>
      <c r="CV342" s="1257"/>
      <c r="CW342" s="1257"/>
      <c r="CX342" s="1257"/>
      <c r="CY342" s="1257"/>
      <c r="CZ342" s="1258"/>
      <c r="DA342" s="1258"/>
      <c r="DB342" s="1258"/>
      <c r="DC342" s="1258"/>
      <c r="DD342" s="1258"/>
      <c r="DE342" s="1258"/>
      <c r="DF342" s="1258"/>
      <c r="DG342" s="1258"/>
      <c r="DH342" s="1258"/>
      <c r="DI342" s="1258"/>
      <c r="DJ342" s="1258"/>
      <c r="DK342" s="1258"/>
      <c r="DL342" s="1258"/>
      <c r="DM342" s="1258"/>
      <c r="DN342" s="1022">
        <v>1</v>
      </c>
      <c r="DO342" s="1193">
        <v>0.94599999999999995</v>
      </c>
      <c r="DP342" s="1194">
        <v>1000</v>
      </c>
      <c r="DQ342" s="1195">
        <f t="shared" si="3305"/>
        <v>1.0570824524312896</v>
      </c>
      <c r="DR342" s="1192">
        <v>0.01</v>
      </c>
      <c r="DS342" s="1192">
        <f t="shared" si="3172"/>
        <v>1.0570824524312896E-5</v>
      </c>
      <c r="DT342" s="1495">
        <v>209</v>
      </c>
      <c r="DU342" s="1504" t="s">
        <v>2493</v>
      </c>
      <c r="DV342" s="1528">
        <v>44333</v>
      </c>
      <c r="DW342" s="1528">
        <f t="shared" si="3306"/>
        <v>0</v>
      </c>
      <c r="DX342" s="1427"/>
      <c r="DY342" s="1427"/>
      <c r="DZ342" s="1427"/>
      <c r="EA342" s="1427"/>
      <c r="EB342" s="1427"/>
      <c r="EC342" s="1427"/>
      <c r="ED342" s="1427"/>
      <c r="EE342" s="1427"/>
      <c r="EF342" s="1427"/>
      <c r="EG342" s="1427"/>
      <c r="EH342" s="1427"/>
      <c r="EI342" s="1427"/>
      <c r="EJ342" s="1427"/>
      <c r="EK342" s="1734"/>
      <c r="EL342" s="1342"/>
      <c r="EM342" s="739"/>
      <c r="EN342" s="739"/>
      <c r="EO342" s="739"/>
      <c r="EP342" s="739"/>
      <c r="EQ342" s="739"/>
      <c r="ER342" s="739"/>
      <c r="ES342" s="739"/>
      <c r="ET342" s="739"/>
      <c r="EU342" s="739"/>
      <c r="EV342" s="739"/>
      <c r="EW342" s="739"/>
      <c r="EX342" s="739"/>
      <c r="EY342" s="739"/>
      <c r="EZ342" s="1348">
        <f t="shared" si="3307"/>
        <v>0</v>
      </c>
      <c r="FA342" s="1203">
        <f t="shared" si="3173"/>
        <v>0</v>
      </c>
      <c r="FB342" s="1203">
        <f t="shared" si="3174"/>
        <v>0</v>
      </c>
      <c r="FC342" s="1203">
        <f t="shared" si="3175"/>
        <v>0</v>
      </c>
      <c r="FD342" s="1190">
        <f t="shared" si="3176"/>
        <v>0</v>
      </c>
      <c r="FE342" s="1190">
        <f t="shared" si="3177"/>
        <v>0</v>
      </c>
      <c r="FF342" s="927">
        <f t="shared" si="3178"/>
        <v>0</v>
      </c>
      <c r="FG342" s="1191">
        <f t="shared" si="3179"/>
        <v>0</v>
      </c>
      <c r="FH342" s="1191">
        <f t="shared" si="3180"/>
        <v>0</v>
      </c>
      <c r="FI342" s="1191">
        <f t="shared" si="3181"/>
        <v>0</v>
      </c>
      <c r="FJ342" s="1191">
        <f t="shared" si="3182"/>
        <v>0</v>
      </c>
      <c r="FK342" s="1191">
        <f t="shared" si="3183"/>
        <v>0</v>
      </c>
      <c r="FL342" s="1191">
        <f t="shared" si="3184"/>
        <v>0</v>
      </c>
      <c r="FM342" s="1191">
        <f t="shared" si="3185"/>
        <v>0</v>
      </c>
      <c r="FN342" s="1191">
        <f t="shared" si="3186"/>
        <v>0</v>
      </c>
      <c r="FO342" s="1203">
        <f t="shared" si="3187"/>
        <v>0</v>
      </c>
      <c r="FP342" s="1190">
        <f t="shared" si="3188"/>
        <v>0</v>
      </c>
      <c r="FQ342" s="927">
        <f t="shared" si="3189"/>
        <v>0</v>
      </c>
      <c r="FR342" s="1191">
        <f t="shared" si="3190"/>
        <v>0</v>
      </c>
      <c r="FS342" s="1191">
        <f t="shared" si="3191"/>
        <v>0</v>
      </c>
      <c r="FT342" s="1191">
        <f t="shared" si="3192"/>
        <v>0</v>
      </c>
      <c r="FU342" s="1191">
        <f t="shared" si="3193"/>
        <v>0</v>
      </c>
      <c r="FV342" s="1076">
        <f t="shared" si="3194"/>
        <v>0</v>
      </c>
      <c r="FW342" s="1076">
        <f t="shared" si="3195"/>
        <v>0</v>
      </c>
      <c r="FX342" s="1076">
        <f t="shared" si="3196"/>
        <v>0</v>
      </c>
      <c r="FY342" s="1076">
        <f t="shared" si="3197"/>
        <v>0</v>
      </c>
      <c r="FZ342" s="1076">
        <f t="shared" si="3198"/>
        <v>0</v>
      </c>
      <c r="GA342" s="1076">
        <f t="shared" si="3199"/>
        <v>0</v>
      </c>
      <c r="GB342" s="1076">
        <f t="shared" si="3200"/>
        <v>0</v>
      </c>
      <c r="GC342" s="1076">
        <f t="shared" si="3201"/>
        <v>0</v>
      </c>
      <c r="GD342" s="330">
        <f t="shared" si="3202"/>
        <v>0</v>
      </c>
      <c r="GE342" s="330">
        <f t="shared" si="3203"/>
        <v>0</v>
      </c>
      <c r="GF342" s="330">
        <f t="shared" si="3204"/>
        <v>0</v>
      </c>
      <c r="GG342" s="330">
        <f t="shared" si="3205"/>
        <v>0</v>
      </c>
      <c r="GH342" s="330">
        <f t="shared" si="3206"/>
        <v>0</v>
      </c>
      <c r="GI342" s="330">
        <f t="shared" si="3207"/>
        <v>0</v>
      </c>
      <c r="GJ342" s="330">
        <f t="shared" si="3208"/>
        <v>0</v>
      </c>
      <c r="GK342" s="330">
        <f t="shared" si="3209"/>
        <v>0</v>
      </c>
      <c r="GL342" s="330">
        <f t="shared" si="3210"/>
        <v>0</v>
      </c>
      <c r="GM342" s="330">
        <f t="shared" si="3211"/>
        <v>0</v>
      </c>
      <c r="GN342" s="330">
        <f t="shared" si="3212"/>
        <v>0</v>
      </c>
      <c r="GO342" s="330">
        <f t="shared" si="3213"/>
        <v>0</v>
      </c>
      <c r="GP342" s="330">
        <f t="shared" si="3214"/>
        <v>0</v>
      </c>
      <c r="GQ342" s="330">
        <f t="shared" si="3215"/>
        <v>0</v>
      </c>
      <c r="GR342" s="739"/>
      <c r="GS342" s="739"/>
      <c r="GT342" s="739"/>
      <c r="GU342" s="739"/>
      <c r="GV342" s="739"/>
      <c r="GW342" s="739"/>
      <c r="GX342" s="739"/>
      <c r="GY342" s="739"/>
      <c r="GZ342" s="1362">
        <f t="shared" si="3216"/>
        <v>0</v>
      </c>
      <c r="HA342" s="1215">
        <f t="shared" si="3308"/>
        <v>0</v>
      </c>
      <c r="HB342" s="1215">
        <f t="shared" si="3217"/>
        <v>0</v>
      </c>
      <c r="HC342" s="1215">
        <f t="shared" si="3218"/>
        <v>0</v>
      </c>
      <c r="HD342" s="543">
        <f t="shared" si="3219"/>
        <v>0</v>
      </c>
      <c r="HE342" s="543">
        <f t="shared" si="3220"/>
        <v>0</v>
      </c>
      <c r="HF342" s="328">
        <f t="shared" si="3221"/>
        <v>0</v>
      </c>
      <c r="HG342" s="546">
        <f t="shared" si="3222"/>
        <v>0</v>
      </c>
      <c r="HH342" s="546">
        <f t="shared" si="3223"/>
        <v>0</v>
      </c>
      <c r="HI342" s="546">
        <f t="shared" si="3224"/>
        <v>0</v>
      </c>
      <c r="HJ342" s="546">
        <f t="shared" si="3225"/>
        <v>0</v>
      </c>
      <c r="HK342" s="546">
        <f t="shared" si="3226"/>
        <v>0</v>
      </c>
      <c r="HL342" s="546">
        <f t="shared" si="3227"/>
        <v>0</v>
      </c>
      <c r="HM342" s="546">
        <f t="shared" si="3228"/>
        <v>0</v>
      </c>
      <c r="HN342" s="546">
        <f t="shared" si="3229"/>
        <v>0</v>
      </c>
      <c r="HO342" s="1215">
        <f t="shared" si="3230"/>
        <v>0</v>
      </c>
      <c r="HP342" s="543">
        <f t="shared" si="3231"/>
        <v>0</v>
      </c>
      <c r="HQ342" s="328">
        <f t="shared" si="3232"/>
        <v>0</v>
      </c>
      <c r="HR342" s="546">
        <f t="shared" si="3233"/>
        <v>0</v>
      </c>
      <c r="HS342" s="546">
        <f t="shared" si="3234"/>
        <v>0</v>
      </c>
      <c r="HT342" s="546">
        <f t="shared" si="3235"/>
        <v>0</v>
      </c>
      <c r="HU342" s="546">
        <f t="shared" si="3236"/>
        <v>0</v>
      </c>
      <c r="HV342" s="930">
        <f t="shared" si="3237"/>
        <v>0</v>
      </c>
      <c r="HW342" s="930">
        <f t="shared" si="3238"/>
        <v>0</v>
      </c>
      <c r="HX342" s="930">
        <f t="shared" si="3239"/>
        <v>0</v>
      </c>
      <c r="HY342" s="930">
        <f t="shared" si="3240"/>
        <v>0</v>
      </c>
      <c r="HZ342" s="930">
        <f t="shared" si="3241"/>
        <v>0</v>
      </c>
      <c r="IA342" s="930">
        <f t="shared" si="3242"/>
        <v>0</v>
      </c>
      <c r="IB342" s="930">
        <f t="shared" si="3243"/>
        <v>0</v>
      </c>
      <c r="IC342" s="930">
        <f t="shared" si="3244"/>
        <v>0</v>
      </c>
      <c r="ID342" s="322">
        <f t="shared" si="3245"/>
        <v>0</v>
      </c>
      <c r="IE342" s="322">
        <f t="shared" si="3246"/>
        <v>0</v>
      </c>
      <c r="IF342" s="322">
        <f t="shared" si="3247"/>
        <v>0</v>
      </c>
      <c r="IG342" s="322">
        <f t="shared" si="3248"/>
        <v>0</v>
      </c>
      <c r="IH342" s="322">
        <f t="shared" si="3249"/>
        <v>0</v>
      </c>
      <c r="II342" s="322">
        <f t="shared" si="3250"/>
        <v>0</v>
      </c>
      <c r="IJ342" s="322">
        <f t="shared" si="3251"/>
        <v>0</v>
      </c>
      <c r="IK342" s="322">
        <f t="shared" si="3252"/>
        <v>0</v>
      </c>
      <c r="IL342" s="322">
        <f t="shared" si="3253"/>
        <v>0</v>
      </c>
      <c r="IM342" s="322">
        <f t="shared" si="3254"/>
        <v>0</v>
      </c>
      <c r="IN342" s="322">
        <f t="shared" si="3255"/>
        <v>0</v>
      </c>
      <c r="IO342" s="322">
        <f t="shared" si="3256"/>
        <v>0</v>
      </c>
      <c r="IP342" s="322">
        <f t="shared" si="3257"/>
        <v>0</v>
      </c>
      <c r="IQ342" s="322">
        <f t="shared" si="3258"/>
        <v>0</v>
      </c>
      <c r="IR342" s="739"/>
      <c r="IS342" s="739"/>
      <c r="IT342" s="739"/>
      <c r="IU342" s="739"/>
      <c r="IV342" s="739"/>
      <c r="IW342" s="739"/>
      <c r="IX342" s="739"/>
      <c r="IY342" s="739"/>
      <c r="IZ342" s="1362">
        <f t="shared" si="3259"/>
        <v>0</v>
      </c>
      <c r="JA342" s="1217">
        <f t="shared" si="3260"/>
        <v>0</v>
      </c>
      <c r="JB342" s="1217">
        <f t="shared" si="3261"/>
        <v>0</v>
      </c>
      <c r="JC342" s="1217">
        <f t="shared" si="3262"/>
        <v>0</v>
      </c>
      <c r="JD342" s="545">
        <f t="shared" si="3263"/>
        <v>0</v>
      </c>
      <c r="JE342" s="545">
        <f t="shared" si="3264"/>
        <v>0</v>
      </c>
      <c r="JF342" s="329">
        <f t="shared" si="3265"/>
        <v>0</v>
      </c>
      <c r="JG342" s="550">
        <f t="shared" si="3266"/>
        <v>0</v>
      </c>
      <c r="JH342" s="550">
        <f t="shared" si="3267"/>
        <v>0</v>
      </c>
      <c r="JI342" s="550">
        <f t="shared" si="3268"/>
        <v>0</v>
      </c>
      <c r="JJ342" s="550">
        <f t="shared" si="3269"/>
        <v>0</v>
      </c>
      <c r="JK342" s="550">
        <f t="shared" si="3270"/>
        <v>0</v>
      </c>
      <c r="JL342" s="550">
        <f t="shared" si="3271"/>
        <v>0</v>
      </c>
      <c r="JM342" s="550">
        <f t="shared" si="3272"/>
        <v>0</v>
      </c>
      <c r="JN342" s="550">
        <f t="shared" si="3273"/>
        <v>0</v>
      </c>
      <c r="JO342" s="1217">
        <f t="shared" si="3274"/>
        <v>0</v>
      </c>
      <c r="JP342" s="545">
        <f t="shared" si="3275"/>
        <v>0</v>
      </c>
      <c r="JQ342" s="329">
        <f t="shared" si="3276"/>
        <v>0</v>
      </c>
      <c r="JR342" s="550">
        <f t="shared" si="3277"/>
        <v>0</v>
      </c>
      <c r="JS342" s="550">
        <f t="shared" si="3278"/>
        <v>0</v>
      </c>
      <c r="JT342" s="550">
        <f t="shared" si="3279"/>
        <v>0</v>
      </c>
      <c r="JU342" s="550">
        <f t="shared" si="3280"/>
        <v>0</v>
      </c>
      <c r="JV342" s="932">
        <f t="shared" si="3281"/>
        <v>0</v>
      </c>
      <c r="JW342" s="932">
        <f t="shared" si="3282"/>
        <v>0</v>
      </c>
      <c r="JX342" s="932">
        <f t="shared" si="3283"/>
        <v>0</v>
      </c>
      <c r="JY342" s="932">
        <f t="shared" si="3284"/>
        <v>0</v>
      </c>
      <c r="JZ342" s="932">
        <f t="shared" si="3285"/>
        <v>0</v>
      </c>
      <c r="KA342" s="932">
        <f t="shared" si="3286"/>
        <v>0</v>
      </c>
      <c r="KB342" s="932">
        <f t="shared" si="3287"/>
        <v>0</v>
      </c>
      <c r="KC342" s="932">
        <f t="shared" si="3288"/>
        <v>0</v>
      </c>
      <c r="KD342" s="327">
        <f t="shared" si="3289"/>
        <v>0</v>
      </c>
      <c r="KE342" s="327">
        <f t="shared" si="3290"/>
        <v>0</v>
      </c>
      <c r="KF342" s="327">
        <f t="shared" si="3291"/>
        <v>0</v>
      </c>
      <c r="KG342" s="327">
        <f t="shared" si="3292"/>
        <v>0</v>
      </c>
      <c r="KH342" s="327">
        <f t="shared" si="3293"/>
        <v>0</v>
      </c>
      <c r="KI342" s="327">
        <f t="shared" si="3294"/>
        <v>0</v>
      </c>
      <c r="KJ342" s="327">
        <f t="shared" si="3295"/>
        <v>0</v>
      </c>
      <c r="KK342" s="327">
        <f t="shared" si="3296"/>
        <v>0</v>
      </c>
      <c r="KL342" s="327">
        <f t="shared" si="3297"/>
        <v>0</v>
      </c>
      <c r="KM342" s="327">
        <f t="shared" si="3298"/>
        <v>0</v>
      </c>
      <c r="KN342" s="327">
        <f t="shared" si="3299"/>
        <v>0</v>
      </c>
      <c r="KO342" s="327">
        <f t="shared" si="3300"/>
        <v>0</v>
      </c>
      <c r="KP342" s="327">
        <f t="shared" si="3301"/>
        <v>0</v>
      </c>
      <c r="KQ342" s="327">
        <f t="shared" si="3302"/>
        <v>0</v>
      </c>
      <c r="KR342" s="739"/>
      <c r="KS342" s="739"/>
      <c r="KT342" s="739"/>
      <c r="KU342" s="739"/>
      <c r="KV342" s="739"/>
      <c r="KW342" s="739"/>
      <c r="KX342" s="739"/>
      <c r="KY342" s="739"/>
      <c r="KZ342" s="1362">
        <f t="shared" si="3303"/>
        <v>0</v>
      </c>
      <c r="LA342" s="1217">
        <f t="shared" si="3309"/>
        <v>0</v>
      </c>
      <c r="LB342" s="1217">
        <f t="shared" si="3310"/>
        <v>0</v>
      </c>
      <c r="LC342" s="1217">
        <f t="shared" si="3311"/>
        <v>0</v>
      </c>
      <c r="LD342" s="545">
        <f t="shared" si="3312"/>
        <v>0</v>
      </c>
      <c r="LE342" s="545">
        <f t="shared" si="3313"/>
        <v>0</v>
      </c>
      <c r="LF342" s="329">
        <f t="shared" si="3314"/>
        <v>0</v>
      </c>
      <c r="LG342" s="550">
        <f t="shared" si="3315"/>
        <v>0</v>
      </c>
      <c r="LH342" s="550">
        <f t="shared" si="3316"/>
        <v>0</v>
      </c>
      <c r="LI342" s="550">
        <f t="shared" si="3317"/>
        <v>0</v>
      </c>
      <c r="LJ342" s="550">
        <f t="shared" si="3318"/>
        <v>0</v>
      </c>
      <c r="LK342" s="550">
        <f t="shared" si="3319"/>
        <v>0</v>
      </c>
      <c r="LL342" s="550">
        <f t="shared" si="3320"/>
        <v>0</v>
      </c>
      <c r="LM342" s="550">
        <f t="shared" si="3321"/>
        <v>0</v>
      </c>
      <c r="LN342" s="550">
        <f t="shared" si="3322"/>
        <v>0</v>
      </c>
      <c r="LO342" s="1217">
        <f t="shared" si="3323"/>
        <v>0</v>
      </c>
      <c r="LP342" s="545">
        <f t="shared" si="3324"/>
        <v>0</v>
      </c>
      <c r="LQ342" s="329">
        <f t="shared" si="3325"/>
        <v>0</v>
      </c>
      <c r="LR342" s="550">
        <f t="shared" si="3326"/>
        <v>0</v>
      </c>
      <c r="LS342" s="550">
        <f t="shared" si="3327"/>
        <v>0</v>
      </c>
      <c r="LT342" s="550">
        <f t="shared" si="3328"/>
        <v>0</v>
      </c>
      <c r="LU342" s="550">
        <f t="shared" si="3329"/>
        <v>0</v>
      </c>
      <c r="LV342" s="932">
        <f t="shared" si="3330"/>
        <v>0</v>
      </c>
      <c r="LW342" s="932">
        <f t="shared" si="3331"/>
        <v>0</v>
      </c>
      <c r="LX342" s="932">
        <f t="shared" si="3332"/>
        <v>0</v>
      </c>
      <c r="LY342" s="932">
        <f t="shared" si="3333"/>
        <v>0</v>
      </c>
      <c r="LZ342" s="932">
        <f t="shared" si="3334"/>
        <v>0</v>
      </c>
      <c r="MA342" s="932">
        <f t="shared" si="3335"/>
        <v>0</v>
      </c>
      <c r="MB342" s="932">
        <f t="shared" si="3336"/>
        <v>0</v>
      </c>
      <c r="MC342" s="932">
        <f t="shared" si="3337"/>
        <v>0</v>
      </c>
      <c r="MD342" s="327">
        <f t="shared" si="3338"/>
        <v>0</v>
      </c>
      <c r="ME342" s="327">
        <f t="shared" si="3339"/>
        <v>0</v>
      </c>
      <c r="MF342" s="327">
        <f t="shared" si="3340"/>
        <v>0</v>
      </c>
      <c r="MG342" s="327">
        <f t="shared" si="3341"/>
        <v>0</v>
      </c>
      <c r="MH342" s="327">
        <f t="shared" si="3342"/>
        <v>0</v>
      </c>
      <c r="MI342" s="327">
        <f t="shared" si="3343"/>
        <v>0</v>
      </c>
      <c r="MJ342" s="327">
        <f t="shared" si="3344"/>
        <v>0</v>
      </c>
      <c r="MK342" s="327">
        <f t="shared" si="3345"/>
        <v>0</v>
      </c>
      <c r="ML342" s="327">
        <f t="shared" si="3346"/>
        <v>0</v>
      </c>
      <c r="MM342" s="327">
        <f t="shared" si="3347"/>
        <v>0</v>
      </c>
      <c r="MN342" s="327">
        <f t="shared" si="3348"/>
        <v>0</v>
      </c>
      <c r="MO342" s="327">
        <f t="shared" si="3349"/>
        <v>0</v>
      </c>
      <c r="MP342" s="327">
        <f t="shared" si="3350"/>
        <v>0</v>
      </c>
      <c r="MQ342" s="327">
        <f t="shared" si="3351"/>
        <v>0</v>
      </c>
    </row>
    <row r="343" spans="2:355" s="152" customFormat="1" ht="15" customHeight="1" outlineLevel="1" thickBot="1" x14ac:dyDescent="0.3">
      <c r="B343" s="1420"/>
      <c r="C343" s="1092"/>
      <c r="E343" s="948" t="s">
        <v>1920</v>
      </c>
      <c r="G343" s="1088">
        <v>0.01</v>
      </c>
      <c r="H343" s="105">
        <v>0.7419</v>
      </c>
      <c r="I343" s="111">
        <f t="shared" si="3353"/>
        <v>1.9601056803170351</v>
      </c>
      <c r="J343" s="1827">
        <f t="shared" si="3354"/>
        <v>1.9601056803170351E-3</v>
      </c>
      <c r="K343" s="1828"/>
      <c r="L343" s="1275"/>
      <c r="M343" s="1276" t="s">
        <v>1921</v>
      </c>
      <c r="N343" s="1275">
        <v>1.3480000000000001</v>
      </c>
      <c r="O343" s="1549"/>
      <c r="R343" s="1418"/>
      <c r="S343" s="1548"/>
      <c r="T343" s="1048"/>
      <c r="U343" s="1417"/>
      <c r="V343" s="1418"/>
      <c r="W343" s="1548"/>
      <c r="X343" s="1048"/>
      <c r="Y343" s="1417"/>
      <c r="Z343" s="1418"/>
      <c r="AA343" s="1548"/>
      <c r="AB343" s="1048"/>
      <c r="AC343" s="1417"/>
      <c r="AD343" s="1418"/>
      <c r="AE343" s="1548"/>
      <c r="AF343" s="1048"/>
      <c r="AG343" s="1417"/>
      <c r="AH343" s="1418"/>
      <c r="AI343" s="1548"/>
      <c r="AJ343" s="1048"/>
      <c r="AK343" s="1417"/>
      <c r="AL343" s="1418"/>
      <c r="AM343" s="1548"/>
      <c r="AN343" s="1048"/>
      <c r="AO343" s="1417"/>
      <c r="AP343" s="1418"/>
      <c r="AQ343" s="1548"/>
      <c r="AR343" s="1048"/>
      <c r="AS343" s="1417"/>
      <c r="AT343" s="1418"/>
      <c r="AU343" s="1548"/>
      <c r="AV343" s="1048"/>
      <c r="AW343" s="1417"/>
      <c r="AX343" s="1418"/>
      <c r="AY343" s="1548"/>
      <c r="AZ343" s="1048"/>
      <c r="BA343" s="1417"/>
      <c r="BB343" s="1048"/>
      <c r="BC343" s="1048"/>
      <c r="BD343" s="1048"/>
      <c r="BE343" s="1417"/>
      <c r="BF343" s="1048"/>
      <c r="BG343" s="1048"/>
      <c r="BH343" s="1048"/>
      <c r="BI343" s="1048"/>
      <c r="BJ343" s="1048"/>
      <c r="BK343" s="1048"/>
      <c r="BL343" s="1048"/>
      <c r="BM343" s="1048"/>
      <c r="BN343" s="1048"/>
      <c r="BO343" s="1048"/>
      <c r="BP343" s="1048"/>
      <c r="BQ343" s="1491"/>
      <c r="BR343" s="734">
        <f t="shared" si="3171"/>
        <v>0</v>
      </c>
      <c r="BS343" s="734">
        <f t="shared" si="3352"/>
        <v>0</v>
      </c>
      <c r="BT343" s="742">
        <v>0</v>
      </c>
      <c r="BU343" s="1327"/>
      <c r="BV343" s="1324"/>
      <c r="BW343" s="1248"/>
      <c r="BX343" s="1248"/>
      <c r="BY343" s="1248"/>
      <c r="BZ343" s="1249"/>
      <c r="CA343" s="1249"/>
      <c r="CB343" s="1250"/>
      <c r="CC343" s="1251"/>
      <c r="CD343" s="1251"/>
      <c r="CE343" s="1251"/>
      <c r="CF343" s="1251"/>
      <c r="CG343" s="1252"/>
      <c r="CH343" s="1252"/>
      <c r="CI343" s="1252"/>
      <c r="CJ343" s="1252"/>
      <c r="CK343" s="1253"/>
      <c r="CL343" s="1254"/>
      <c r="CM343" s="1255"/>
      <c r="CN343" s="1256"/>
      <c r="CO343" s="1256"/>
      <c r="CP343" s="1256"/>
      <c r="CQ343" s="1256"/>
      <c r="CR343" s="1257"/>
      <c r="CS343" s="1257"/>
      <c r="CT343" s="1257"/>
      <c r="CU343" s="1257"/>
      <c r="CV343" s="1257"/>
      <c r="CW343" s="1257"/>
      <c r="CX343" s="1257"/>
      <c r="CY343" s="1257"/>
      <c r="CZ343" s="1258"/>
      <c r="DA343" s="1258"/>
      <c r="DB343" s="1258"/>
      <c r="DC343" s="1258"/>
      <c r="DD343" s="1258"/>
      <c r="DE343" s="1258"/>
      <c r="DF343" s="1258"/>
      <c r="DG343" s="1258"/>
      <c r="DH343" s="1258"/>
      <c r="DI343" s="1258"/>
      <c r="DJ343" s="1258"/>
      <c r="DK343" s="1258"/>
      <c r="DL343" s="1258"/>
      <c r="DM343" s="1258"/>
      <c r="DN343" s="1022">
        <v>1</v>
      </c>
      <c r="DO343" s="1193">
        <v>0.94599999999999995</v>
      </c>
      <c r="DP343" s="1194">
        <v>1000</v>
      </c>
      <c r="DQ343" s="1195">
        <f t="shared" si="3305"/>
        <v>1.0570824524312896</v>
      </c>
      <c r="DR343" s="1192">
        <v>0.01</v>
      </c>
      <c r="DS343" s="1192">
        <f t="shared" si="3172"/>
        <v>1.0570824524312896E-5</v>
      </c>
      <c r="DT343" s="1495">
        <v>210</v>
      </c>
      <c r="DU343" s="1504" t="s">
        <v>2494</v>
      </c>
      <c r="DV343" s="1528">
        <v>44333</v>
      </c>
      <c r="DW343" s="1528">
        <f t="shared" si="3306"/>
        <v>0</v>
      </c>
      <c r="DX343" s="1427"/>
      <c r="DY343" s="1427"/>
      <c r="DZ343" s="1427"/>
      <c r="EA343" s="1427"/>
      <c r="EB343" s="1427"/>
      <c r="EC343" s="1427"/>
      <c r="ED343" s="1427"/>
      <c r="EE343" s="1427"/>
      <c r="EF343" s="1427"/>
      <c r="EG343" s="1427"/>
      <c r="EH343" s="1427"/>
      <c r="EI343" s="1427"/>
      <c r="EJ343" s="1427"/>
      <c r="EK343" s="1734"/>
      <c r="EL343" s="1342"/>
      <c r="EM343" s="739"/>
      <c r="EN343" s="739"/>
      <c r="EO343" s="739"/>
      <c r="EP343" s="739"/>
      <c r="EQ343" s="739"/>
      <c r="ER343" s="739"/>
      <c r="ES343" s="739"/>
      <c r="ET343" s="739"/>
      <c r="EU343" s="739"/>
      <c r="EV343" s="739"/>
      <c r="EW343" s="739"/>
      <c r="EX343" s="739"/>
      <c r="EY343" s="739"/>
      <c r="EZ343" s="1348">
        <f t="shared" si="3307"/>
        <v>0</v>
      </c>
      <c r="FA343" s="1203">
        <f t="shared" si="3173"/>
        <v>0</v>
      </c>
      <c r="FB343" s="1203">
        <f t="shared" si="3174"/>
        <v>0</v>
      </c>
      <c r="FC343" s="1203">
        <f t="shared" si="3175"/>
        <v>0</v>
      </c>
      <c r="FD343" s="1190">
        <f t="shared" si="3176"/>
        <v>0</v>
      </c>
      <c r="FE343" s="1190">
        <f t="shared" si="3177"/>
        <v>0</v>
      </c>
      <c r="FF343" s="927">
        <f t="shared" si="3178"/>
        <v>0</v>
      </c>
      <c r="FG343" s="1191">
        <f t="shared" si="3179"/>
        <v>0</v>
      </c>
      <c r="FH343" s="1191">
        <f t="shared" si="3180"/>
        <v>0</v>
      </c>
      <c r="FI343" s="1191">
        <f t="shared" si="3181"/>
        <v>0</v>
      </c>
      <c r="FJ343" s="1191">
        <f t="shared" si="3182"/>
        <v>0</v>
      </c>
      <c r="FK343" s="1191">
        <f t="shared" si="3183"/>
        <v>0</v>
      </c>
      <c r="FL343" s="1191">
        <f t="shared" si="3184"/>
        <v>0</v>
      </c>
      <c r="FM343" s="1191">
        <f t="shared" si="3185"/>
        <v>0</v>
      </c>
      <c r="FN343" s="1191">
        <f t="shared" si="3186"/>
        <v>0</v>
      </c>
      <c r="FO343" s="1203">
        <f t="shared" si="3187"/>
        <v>0</v>
      </c>
      <c r="FP343" s="1190">
        <f t="shared" si="3188"/>
        <v>0</v>
      </c>
      <c r="FQ343" s="927">
        <f t="shared" si="3189"/>
        <v>0</v>
      </c>
      <c r="FR343" s="1191">
        <f t="shared" si="3190"/>
        <v>0</v>
      </c>
      <c r="FS343" s="1191">
        <f t="shared" si="3191"/>
        <v>0</v>
      </c>
      <c r="FT343" s="1191">
        <f t="shared" si="3192"/>
        <v>0</v>
      </c>
      <c r="FU343" s="1191">
        <f t="shared" si="3193"/>
        <v>0</v>
      </c>
      <c r="FV343" s="1076">
        <f t="shared" si="3194"/>
        <v>0</v>
      </c>
      <c r="FW343" s="1076">
        <f t="shared" si="3195"/>
        <v>0</v>
      </c>
      <c r="FX343" s="1076">
        <f t="shared" si="3196"/>
        <v>0</v>
      </c>
      <c r="FY343" s="1076">
        <f t="shared" si="3197"/>
        <v>0</v>
      </c>
      <c r="FZ343" s="1076">
        <f t="shared" si="3198"/>
        <v>0</v>
      </c>
      <c r="GA343" s="1076">
        <f t="shared" si="3199"/>
        <v>0</v>
      </c>
      <c r="GB343" s="1076">
        <f t="shared" si="3200"/>
        <v>0</v>
      </c>
      <c r="GC343" s="1076">
        <f t="shared" si="3201"/>
        <v>0</v>
      </c>
      <c r="GD343" s="330">
        <f t="shared" si="3202"/>
        <v>0</v>
      </c>
      <c r="GE343" s="330">
        <f t="shared" si="3203"/>
        <v>0</v>
      </c>
      <c r="GF343" s="330">
        <f t="shared" si="3204"/>
        <v>0</v>
      </c>
      <c r="GG343" s="330">
        <f t="shared" si="3205"/>
        <v>0</v>
      </c>
      <c r="GH343" s="330">
        <f t="shared" si="3206"/>
        <v>0</v>
      </c>
      <c r="GI343" s="330">
        <f t="shared" si="3207"/>
        <v>0</v>
      </c>
      <c r="GJ343" s="330">
        <f t="shared" si="3208"/>
        <v>0</v>
      </c>
      <c r="GK343" s="330">
        <f t="shared" si="3209"/>
        <v>0</v>
      </c>
      <c r="GL343" s="330">
        <f t="shared" si="3210"/>
        <v>0</v>
      </c>
      <c r="GM343" s="330">
        <f t="shared" si="3211"/>
        <v>0</v>
      </c>
      <c r="GN343" s="330">
        <f t="shared" si="3212"/>
        <v>0</v>
      </c>
      <c r="GO343" s="330">
        <f t="shared" si="3213"/>
        <v>0</v>
      </c>
      <c r="GP343" s="330">
        <f t="shared" si="3214"/>
        <v>0</v>
      </c>
      <c r="GQ343" s="330">
        <f t="shared" si="3215"/>
        <v>0</v>
      </c>
      <c r="GR343" s="739"/>
      <c r="GS343" s="739"/>
      <c r="GT343" s="739"/>
      <c r="GU343" s="739"/>
      <c r="GV343" s="739"/>
      <c r="GW343" s="739"/>
      <c r="GX343" s="739"/>
      <c r="GY343" s="739"/>
      <c r="GZ343" s="1362">
        <f t="shared" si="3216"/>
        <v>0</v>
      </c>
      <c r="HA343" s="1215">
        <f t="shared" si="3308"/>
        <v>0</v>
      </c>
      <c r="HB343" s="1215">
        <f t="shared" si="3217"/>
        <v>0</v>
      </c>
      <c r="HC343" s="1215">
        <f t="shared" si="3218"/>
        <v>0</v>
      </c>
      <c r="HD343" s="543">
        <f t="shared" si="3219"/>
        <v>0</v>
      </c>
      <c r="HE343" s="543">
        <f t="shared" si="3220"/>
        <v>0</v>
      </c>
      <c r="HF343" s="328">
        <f t="shared" si="3221"/>
        <v>0</v>
      </c>
      <c r="HG343" s="546">
        <f t="shared" si="3222"/>
        <v>0</v>
      </c>
      <c r="HH343" s="546">
        <f t="shared" si="3223"/>
        <v>0</v>
      </c>
      <c r="HI343" s="546">
        <f t="shared" si="3224"/>
        <v>0</v>
      </c>
      <c r="HJ343" s="546">
        <f t="shared" si="3225"/>
        <v>0</v>
      </c>
      <c r="HK343" s="546">
        <f t="shared" si="3226"/>
        <v>0</v>
      </c>
      <c r="HL343" s="546">
        <f t="shared" si="3227"/>
        <v>0</v>
      </c>
      <c r="HM343" s="546">
        <f t="shared" si="3228"/>
        <v>0</v>
      </c>
      <c r="HN343" s="546">
        <f t="shared" si="3229"/>
        <v>0</v>
      </c>
      <c r="HO343" s="1215">
        <f t="shared" si="3230"/>
        <v>0</v>
      </c>
      <c r="HP343" s="543">
        <f t="shared" si="3231"/>
        <v>0</v>
      </c>
      <c r="HQ343" s="328">
        <f t="shared" si="3232"/>
        <v>0</v>
      </c>
      <c r="HR343" s="546">
        <f t="shared" si="3233"/>
        <v>0</v>
      </c>
      <c r="HS343" s="546">
        <f t="shared" si="3234"/>
        <v>0</v>
      </c>
      <c r="HT343" s="546">
        <f t="shared" si="3235"/>
        <v>0</v>
      </c>
      <c r="HU343" s="546">
        <f t="shared" si="3236"/>
        <v>0</v>
      </c>
      <c r="HV343" s="930">
        <f t="shared" si="3237"/>
        <v>0</v>
      </c>
      <c r="HW343" s="930">
        <f t="shared" si="3238"/>
        <v>0</v>
      </c>
      <c r="HX343" s="930">
        <f t="shared" si="3239"/>
        <v>0</v>
      </c>
      <c r="HY343" s="930">
        <f t="shared" si="3240"/>
        <v>0</v>
      </c>
      <c r="HZ343" s="930">
        <f t="shared" si="3241"/>
        <v>0</v>
      </c>
      <c r="IA343" s="930">
        <f t="shared" si="3242"/>
        <v>0</v>
      </c>
      <c r="IB343" s="930">
        <f t="shared" si="3243"/>
        <v>0</v>
      </c>
      <c r="IC343" s="930">
        <f t="shared" si="3244"/>
        <v>0</v>
      </c>
      <c r="ID343" s="322">
        <f t="shared" si="3245"/>
        <v>0</v>
      </c>
      <c r="IE343" s="322">
        <f t="shared" si="3246"/>
        <v>0</v>
      </c>
      <c r="IF343" s="322">
        <f t="shared" si="3247"/>
        <v>0</v>
      </c>
      <c r="IG343" s="322">
        <f t="shared" si="3248"/>
        <v>0</v>
      </c>
      <c r="IH343" s="322">
        <f t="shared" si="3249"/>
        <v>0</v>
      </c>
      <c r="II343" s="322">
        <f t="shared" si="3250"/>
        <v>0</v>
      </c>
      <c r="IJ343" s="322">
        <f t="shared" si="3251"/>
        <v>0</v>
      </c>
      <c r="IK343" s="322">
        <f t="shared" si="3252"/>
        <v>0</v>
      </c>
      <c r="IL343" s="322">
        <f t="shared" si="3253"/>
        <v>0</v>
      </c>
      <c r="IM343" s="322">
        <f t="shared" si="3254"/>
        <v>0</v>
      </c>
      <c r="IN343" s="322">
        <f t="shared" si="3255"/>
        <v>0</v>
      </c>
      <c r="IO343" s="322">
        <f t="shared" si="3256"/>
        <v>0</v>
      </c>
      <c r="IP343" s="322">
        <f t="shared" si="3257"/>
        <v>0</v>
      </c>
      <c r="IQ343" s="322">
        <f t="shared" si="3258"/>
        <v>0</v>
      </c>
      <c r="IR343" s="739"/>
      <c r="IS343" s="739"/>
      <c r="IT343" s="739"/>
      <c r="IU343" s="739"/>
      <c r="IV343" s="739"/>
      <c r="IW343" s="739"/>
      <c r="IX343" s="739"/>
      <c r="IY343" s="739"/>
      <c r="IZ343" s="1362">
        <f t="shared" si="3259"/>
        <v>0</v>
      </c>
      <c r="JA343" s="1217">
        <f t="shared" si="3260"/>
        <v>0</v>
      </c>
      <c r="JB343" s="1217">
        <f t="shared" si="3261"/>
        <v>0</v>
      </c>
      <c r="JC343" s="1217">
        <f t="shared" si="3262"/>
        <v>0</v>
      </c>
      <c r="JD343" s="545">
        <f t="shared" si="3263"/>
        <v>0</v>
      </c>
      <c r="JE343" s="545">
        <f t="shared" si="3264"/>
        <v>0</v>
      </c>
      <c r="JF343" s="329">
        <f t="shared" si="3265"/>
        <v>0</v>
      </c>
      <c r="JG343" s="550">
        <f t="shared" si="3266"/>
        <v>0</v>
      </c>
      <c r="JH343" s="550">
        <f t="shared" si="3267"/>
        <v>0</v>
      </c>
      <c r="JI343" s="550">
        <f t="shared" si="3268"/>
        <v>0</v>
      </c>
      <c r="JJ343" s="550">
        <f t="shared" si="3269"/>
        <v>0</v>
      </c>
      <c r="JK343" s="550">
        <f t="shared" si="3270"/>
        <v>0</v>
      </c>
      <c r="JL343" s="550">
        <f t="shared" si="3271"/>
        <v>0</v>
      </c>
      <c r="JM343" s="550">
        <f t="shared" si="3272"/>
        <v>0</v>
      </c>
      <c r="JN343" s="550">
        <f t="shared" si="3273"/>
        <v>0</v>
      </c>
      <c r="JO343" s="1217">
        <f t="shared" si="3274"/>
        <v>0</v>
      </c>
      <c r="JP343" s="545">
        <f t="shared" si="3275"/>
        <v>0</v>
      </c>
      <c r="JQ343" s="329">
        <f t="shared" si="3276"/>
        <v>0</v>
      </c>
      <c r="JR343" s="550">
        <f t="shared" si="3277"/>
        <v>0</v>
      </c>
      <c r="JS343" s="550">
        <f t="shared" si="3278"/>
        <v>0</v>
      </c>
      <c r="JT343" s="550">
        <f t="shared" si="3279"/>
        <v>0</v>
      </c>
      <c r="JU343" s="550">
        <f t="shared" si="3280"/>
        <v>0</v>
      </c>
      <c r="JV343" s="932">
        <f t="shared" si="3281"/>
        <v>0</v>
      </c>
      <c r="JW343" s="932">
        <f t="shared" si="3282"/>
        <v>0</v>
      </c>
      <c r="JX343" s="932">
        <f t="shared" si="3283"/>
        <v>0</v>
      </c>
      <c r="JY343" s="932">
        <f t="shared" si="3284"/>
        <v>0</v>
      </c>
      <c r="JZ343" s="932">
        <f t="shared" si="3285"/>
        <v>0</v>
      </c>
      <c r="KA343" s="932">
        <f t="shared" si="3286"/>
        <v>0</v>
      </c>
      <c r="KB343" s="932">
        <f t="shared" si="3287"/>
        <v>0</v>
      </c>
      <c r="KC343" s="932">
        <f t="shared" si="3288"/>
        <v>0</v>
      </c>
      <c r="KD343" s="327">
        <f t="shared" si="3289"/>
        <v>0</v>
      </c>
      <c r="KE343" s="327">
        <f t="shared" si="3290"/>
        <v>0</v>
      </c>
      <c r="KF343" s="327">
        <f t="shared" si="3291"/>
        <v>0</v>
      </c>
      <c r="KG343" s="327">
        <f t="shared" si="3292"/>
        <v>0</v>
      </c>
      <c r="KH343" s="327">
        <f t="shared" si="3293"/>
        <v>0</v>
      </c>
      <c r="KI343" s="327">
        <f t="shared" si="3294"/>
        <v>0</v>
      </c>
      <c r="KJ343" s="327">
        <f t="shared" si="3295"/>
        <v>0</v>
      </c>
      <c r="KK343" s="327">
        <f t="shared" si="3296"/>
        <v>0</v>
      </c>
      <c r="KL343" s="327">
        <f t="shared" si="3297"/>
        <v>0</v>
      </c>
      <c r="KM343" s="327">
        <f t="shared" si="3298"/>
        <v>0</v>
      </c>
      <c r="KN343" s="327">
        <f t="shared" si="3299"/>
        <v>0</v>
      </c>
      <c r="KO343" s="327">
        <f t="shared" si="3300"/>
        <v>0</v>
      </c>
      <c r="KP343" s="327">
        <f t="shared" si="3301"/>
        <v>0</v>
      </c>
      <c r="KQ343" s="327">
        <f t="shared" si="3302"/>
        <v>0</v>
      </c>
      <c r="KR343" s="739"/>
      <c r="KS343" s="739"/>
      <c r="KT343" s="739"/>
      <c r="KU343" s="739"/>
      <c r="KV343" s="739"/>
      <c r="KW343" s="739"/>
      <c r="KX343" s="739"/>
      <c r="KY343" s="739"/>
      <c r="KZ343" s="1362">
        <f t="shared" si="3303"/>
        <v>0</v>
      </c>
      <c r="LA343" s="1217">
        <f t="shared" si="3309"/>
        <v>0</v>
      </c>
      <c r="LB343" s="1217">
        <f t="shared" si="3310"/>
        <v>0</v>
      </c>
      <c r="LC343" s="1217">
        <f t="shared" si="3311"/>
        <v>0</v>
      </c>
      <c r="LD343" s="545">
        <f t="shared" si="3312"/>
        <v>0</v>
      </c>
      <c r="LE343" s="545">
        <f t="shared" si="3313"/>
        <v>0</v>
      </c>
      <c r="LF343" s="329">
        <f t="shared" si="3314"/>
        <v>0</v>
      </c>
      <c r="LG343" s="550">
        <f t="shared" si="3315"/>
        <v>0</v>
      </c>
      <c r="LH343" s="550">
        <f t="shared" si="3316"/>
        <v>0</v>
      </c>
      <c r="LI343" s="550">
        <f t="shared" si="3317"/>
        <v>0</v>
      </c>
      <c r="LJ343" s="550">
        <f t="shared" si="3318"/>
        <v>0</v>
      </c>
      <c r="LK343" s="550">
        <f t="shared" si="3319"/>
        <v>0</v>
      </c>
      <c r="LL343" s="550">
        <f t="shared" si="3320"/>
        <v>0</v>
      </c>
      <c r="LM343" s="550">
        <f t="shared" si="3321"/>
        <v>0</v>
      </c>
      <c r="LN343" s="550">
        <f t="shared" si="3322"/>
        <v>0</v>
      </c>
      <c r="LO343" s="1217">
        <f t="shared" si="3323"/>
        <v>0</v>
      </c>
      <c r="LP343" s="545">
        <f t="shared" si="3324"/>
        <v>0</v>
      </c>
      <c r="LQ343" s="329">
        <f t="shared" si="3325"/>
        <v>0</v>
      </c>
      <c r="LR343" s="550">
        <f t="shared" si="3326"/>
        <v>0</v>
      </c>
      <c r="LS343" s="550">
        <f t="shared" si="3327"/>
        <v>0</v>
      </c>
      <c r="LT343" s="550">
        <f t="shared" si="3328"/>
        <v>0</v>
      </c>
      <c r="LU343" s="550">
        <f t="shared" si="3329"/>
        <v>0</v>
      </c>
      <c r="LV343" s="932">
        <f t="shared" si="3330"/>
        <v>0</v>
      </c>
      <c r="LW343" s="932">
        <f t="shared" si="3331"/>
        <v>0</v>
      </c>
      <c r="LX343" s="932">
        <f t="shared" si="3332"/>
        <v>0</v>
      </c>
      <c r="LY343" s="932">
        <f t="shared" si="3333"/>
        <v>0</v>
      </c>
      <c r="LZ343" s="932">
        <f t="shared" si="3334"/>
        <v>0</v>
      </c>
      <c r="MA343" s="932">
        <f t="shared" si="3335"/>
        <v>0</v>
      </c>
      <c r="MB343" s="932">
        <f t="shared" si="3336"/>
        <v>0</v>
      </c>
      <c r="MC343" s="932">
        <f t="shared" si="3337"/>
        <v>0</v>
      </c>
      <c r="MD343" s="327">
        <f t="shared" si="3338"/>
        <v>0</v>
      </c>
      <c r="ME343" s="327">
        <f t="shared" si="3339"/>
        <v>0</v>
      </c>
      <c r="MF343" s="327">
        <f t="shared" si="3340"/>
        <v>0</v>
      </c>
      <c r="MG343" s="327">
        <f t="shared" si="3341"/>
        <v>0</v>
      </c>
      <c r="MH343" s="327">
        <f t="shared" si="3342"/>
        <v>0</v>
      </c>
      <c r="MI343" s="327">
        <f t="shared" si="3343"/>
        <v>0</v>
      </c>
      <c r="MJ343" s="327">
        <f t="shared" si="3344"/>
        <v>0</v>
      </c>
      <c r="MK343" s="327">
        <f t="shared" si="3345"/>
        <v>0</v>
      </c>
      <c r="ML343" s="327">
        <f t="shared" si="3346"/>
        <v>0</v>
      </c>
      <c r="MM343" s="327">
        <f t="shared" si="3347"/>
        <v>0</v>
      </c>
      <c r="MN343" s="327">
        <f t="shared" si="3348"/>
        <v>0</v>
      </c>
      <c r="MO343" s="327">
        <f t="shared" si="3349"/>
        <v>0</v>
      </c>
      <c r="MP343" s="327">
        <f t="shared" si="3350"/>
        <v>0</v>
      </c>
      <c r="MQ343" s="327">
        <f t="shared" si="3351"/>
        <v>0</v>
      </c>
    </row>
    <row r="344" spans="2:355" s="152" customFormat="1" ht="15" customHeight="1" outlineLevel="1" thickBot="1" x14ac:dyDescent="0.3">
      <c r="B344" s="1420"/>
      <c r="E344" s="948" t="s">
        <v>1922</v>
      </c>
      <c r="G344" s="1088">
        <v>0.01</v>
      </c>
      <c r="H344" s="105">
        <v>0.68420000000000003</v>
      </c>
      <c r="I344" s="111">
        <f t="shared" si="3353"/>
        <v>1.8076618229854635</v>
      </c>
      <c r="J344" s="1827">
        <f t="shared" si="3354"/>
        <v>1.8076618229854635E-3</v>
      </c>
      <c r="K344" s="1828"/>
      <c r="L344" s="1275"/>
      <c r="M344" s="1276" t="s">
        <v>1923</v>
      </c>
      <c r="N344" s="1275">
        <v>1.4616</v>
      </c>
      <c r="O344" s="1549"/>
      <c r="R344" s="1418"/>
      <c r="S344" s="1548"/>
      <c r="T344" s="1048"/>
      <c r="U344" s="1417"/>
      <c r="V344" s="1418"/>
      <c r="W344" s="1548"/>
      <c r="X344" s="1048"/>
      <c r="Y344" s="1417"/>
      <c r="Z344" s="1418"/>
      <c r="AA344" s="1548"/>
      <c r="AB344" s="1048"/>
      <c r="AC344" s="1417"/>
      <c r="AD344" s="1418"/>
      <c r="AE344" s="1548"/>
      <c r="AF344" s="1048"/>
      <c r="AG344" s="1417"/>
      <c r="AH344" s="1418"/>
      <c r="AI344" s="1548"/>
      <c r="AJ344" s="1048"/>
      <c r="AK344" s="1417"/>
      <c r="AL344" s="1418"/>
      <c r="AM344" s="1548"/>
      <c r="AN344" s="1048"/>
      <c r="AO344" s="1417"/>
      <c r="AP344" s="1418"/>
      <c r="AQ344" s="1548"/>
      <c r="AR344" s="1048"/>
      <c r="AS344" s="1417"/>
      <c r="AT344" s="1418"/>
      <c r="AU344" s="1548"/>
      <c r="AV344" s="1048"/>
      <c r="AW344" s="1417"/>
      <c r="AX344" s="1418"/>
      <c r="AY344" s="1548"/>
      <c r="AZ344" s="1048"/>
      <c r="BA344" s="1417"/>
      <c r="BB344" s="1048"/>
      <c r="BC344" s="1048"/>
      <c r="BD344" s="1048"/>
      <c r="BE344" s="1417"/>
      <c r="BF344" s="1048"/>
      <c r="BG344" s="1048"/>
      <c r="BH344" s="1048"/>
      <c r="BI344" s="1048"/>
      <c r="BJ344" s="1048"/>
      <c r="BK344" s="1048"/>
      <c r="BL344" s="1048"/>
      <c r="BM344" s="1048"/>
      <c r="BN344" s="1048"/>
      <c r="BO344" s="1048"/>
      <c r="BP344" s="1048"/>
      <c r="BQ344" s="1491"/>
      <c r="BR344" s="734">
        <f t="shared" si="3171"/>
        <v>0</v>
      </c>
      <c r="BS344" s="734">
        <f t="shared" si="3352"/>
        <v>0</v>
      </c>
      <c r="BT344" s="742">
        <v>0</v>
      </c>
      <c r="BU344" s="1327" t="s">
        <v>2543</v>
      </c>
      <c r="BV344" s="1027" t="s">
        <v>943</v>
      </c>
      <c r="BW344" s="1248"/>
      <c r="BX344" s="1248"/>
      <c r="BY344" s="1248"/>
      <c r="BZ344" s="1249">
        <v>0.5</v>
      </c>
      <c r="CA344" s="1249"/>
      <c r="CB344" s="1250">
        <v>0.3</v>
      </c>
      <c r="CC344" s="1251"/>
      <c r="CD344" s="1251"/>
      <c r="CE344" s="1251"/>
      <c r="CF344" s="1251"/>
      <c r="CG344" s="1252"/>
      <c r="CH344" s="1252"/>
      <c r="CI344" s="1252"/>
      <c r="CJ344" s="1252"/>
      <c r="CK344" s="1253"/>
      <c r="CL344" s="1254"/>
      <c r="CM344" s="1255"/>
      <c r="CN344" s="1256"/>
      <c r="CO344" s="1256"/>
      <c r="CP344" s="1256"/>
      <c r="CQ344" s="1256"/>
      <c r="CR344" s="1257"/>
      <c r="CS344" s="1257"/>
      <c r="CT344" s="1257"/>
      <c r="CU344" s="1257"/>
      <c r="CV344" s="1257"/>
      <c r="CW344" s="1257"/>
      <c r="CX344" s="1257"/>
      <c r="CY344" s="1257"/>
      <c r="CZ344" s="1258"/>
      <c r="DA344" s="1258"/>
      <c r="DB344" s="1258"/>
      <c r="DC344" s="1258"/>
      <c r="DD344" s="1258"/>
      <c r="DE344" s="1258"/>
      <c r="DF344" s="1258"/>
      <c r="DG344" s="1258"/>
      <c r="DH344" s="1258"/>
      <c r="DI344" s="1258"/>
      <c r="DJ344" s="1258"/>
      <c r="DK344" s="1258"/>
      <c r="DL344" s="1258"/>
      <c r="DM344" s="1258"/>
      <c r="DN344" s="1022">
        <v>1</v>
      </c>
      <c r="DO344" s="1193">
        <v>1</v>
      </c>
      <c r="DP344" s="1194">
        <v>1000</v>
      </c>
      <c r="DQ344" s="1195">
        <f t="shared" si="3305"/>
        <v>1</v>
      </c>
      <c r="DR344" s="1192">
        <v>0.01</v>
      </c>
      <c r="DS344" s="1192">
        <f t="shared" si="3172"/>
        <v>1.0000000000000001E-5</v>
      </c>
      <c r="DT344" s="1495">
        <v>211</v>
      </c>
      <c r="DU344" s="1504" t="s">
        <v>2495</v>
      </c>
      <c r="DV344" s="1528">
        <v>44333</v>
      </c>
      <c r="DW344" s="1528" t="str">
        <f t="shared" si="3306"/>
        <v>MonsterBloom</v>
      </c>
      <c r="DX344" s="1427"/>
      <c r="DY344" s="1427"/>
      <c r="DZ344" s="1427"/>
      <c r="EA344" s="1427"/>
      <c r="EB344" s="1427">
        <v>1</v>
      </c>
      <c r="EC344" s="1427">
        <v>1</v>
      </c>
      <c r="ED344" s="1427">
        <v>1</v>
      </c>
      <c r="EE344" s="1427">
        <v>1</v>
      </c>
      <c r="EF344" s="1427">
        <v>1.25</v>
      </c>
      <c r="EG344" s="1427">
        <v>1.5</v>
      </c>
      <c r="EH344" s="1427">
        <v>2</v>
      </c>
      <c r="EI344" s="1427">
        <v>2</v>
      </c>
      <c r="EJ344" s="1427">
        <v>2</v>
      </c>
      <c r="EK344" s="1734"/>
      <c r="EL344" s="1342"/>
      <c r="EM344" s="739"/>
      <c r="EN344" s="739"/>
      <c r="EO344" s="739"/>
      <c r="EP344" s="739"/>
      <c r="EQ344" s="739"/>
      <c r="ER344" s="739"/>
      <c r="ES344" s="739"/>
      <c r="ET344" s="739"/>
      <c r="EU344" s="739"/>
      <c r="EV344" s="739"/>
      <c r="EW344" s="739"/>
      <c r="EX344" s="739"/>
      <c r="EY344" s="739"/>
      <c r="EZ344" s="1348" t="str">
        <f t="shared" si="3307"/>
        <v>MonsterBloom</v>
      </c>
      <c r="FA344" s="1203">
        <f t="shared" si="3173"/>
        <v>0</v>
      </c>
      <c r="FB344" s="1203">
        <f t="shared" si="3174"/>
        <v>0</v>
      </c>
      <c r="FC344" s="1203">
        <f t="shared" si="3175"/>
        <v>0</v>
      </c>
      <c r="FD344" s="1190">
        <f t="shared" si="3176"/>
        <v>0</v>
      </c>
      <c r="FE344" s="1190">
        <f t="shared" si="3177"/>
        <v>0</v>
      </c>
      <c r="FF344" s="927">
        <f t="shared" si="3178"/>
        <v>0</v>
      </c>
      <c r="FG344" s="1191">
        <f t="shared" si="3179"/>
        <v>0</v>
      </c>
      <c r="FH344" s="1191">
        <f t="shared" si="3180"/>
        <v>0</v>
      </c>
      <c r="FI344" s="1191">
        <f t="shared" si="3181"/>
        <v>0</v>
      </c>
      <c r="FJ344" s="1191">
        <f t="shared" si="3182"/>
        <v>0</v>
      </c>
      <c r="FK344" s="1191">
        <f t="shared" si="3183"/>
        <v>0</v>
      </c>
      <c r="FL344" s="1191">
        <f t="shared" si="3184"/>
        <v>0</v>
      </c>
      <c r="FM344" s="1191">
        <f t="shared" si="3185"/>
        <v>0</v>
      </c>
      <c r="FN344" s="1191">
        <f t="shared" si="3186"/>
        <v>0</v>
      </c>
      <c r="FO344" s="1203">
        <f t="shared" si="3187"/>
        <v>0</v>
      </c>
      <c r="FP344" s="1190">
        <f t="shared" si="3188"/>
        <v>0</v>
      </c>
      <c r="FQ344" s="927">
        <f t="shared" si="3189"/>
        <v>0</v>
      </c>
      <c r="FR344" s="1191">
        <f t="shared" si="3190"/>
        <v>0</v>
      </c>
      <c r="FS344" s="1191">
        <f t="shared" si="3191"/>
        <v>0</v>
      </c>
      <c r="FT344" s="1191">
        <f t="shared" si="3192"/>
        <v>0</v>
      </c>
      <c r="FU344" s="1191">
        <f t="shared" si="3193"/>
        <v>0</v>
      </c>
      <c r="FV344" s="1076">
        <f t="shared" si="3194"/>
        <v>0</v>
      </c>
      <c r="FW344" s="1076">
        <f t="shared" si="3195"/>
        <v>0</v>
      </c>
      <c r="FX344" s="1076">
        <f t="shared" si="3196"/>
        <v>0</v>
      </c>
      <c r="FY344" s="1076">
        <f t="shared" si="3197"/>
        <v>0</v>
      </c>
      <c r="FZ344" s="1076">
        <f t="shared" si="3198"/>
        <v>0</v>
      </c>
      <c r="GA344" s="1076">
        <f t="shared" si="3199"/>
        <v>0</v>
      </c>
      <c r="GB344" s="1076">
        <f t="shared" si="3200"/>
        <v>0</v>
      </c>
      <c r="GC344" s="1076">
        <f t="shared" si="3201"/>
        <v>0</v>
      </c>
      <c r="GD344" s="330">
        <f t="shared" si="3202"/>
        <v>0</v>
      </c>
      <c r="GE344" s="330">
        <f t="shared" si="3203"/>
        <v>0</v>
      </c>
      <c r="GF344" s="330">
        <f t="shared" si="3204"/>
        <v>0</v>
      </c>
      <c r="GG344" s="330">
        <f t="shared" si="3205"/>
        <v>0</v>
      </c>
      <c r="GH344" s="330">
        <f t="shared" si="3206"/>
        <v>0</v>
      </c>
      <c r="GI344" s="330">
        <f t="shared" si="3207"/>
        <v>0</v>
      </c>
      <c r="GJ344" s="330">
        <f t="shared" si="3208"/>
        <v>0</v>
      </c>
      <c r="GK344" s="330">
        <f t="shared" si="3209"/>
        <v>0</v>
      </c>
      <c r="GL344" s="330">
        <f t="shared" si="3210"/>
        <v>0</v>
      </c>
      <c r="GM344" s="330">
        <f t="shared" si="3211"/>
        <v>0</v>
      </c>
      <c r="GN344" s="330">
        <f t="shared" si="3212"/>
        <v>0</v>
      </c>
      <c r="GO344" s="330">
        <f t="shared" si="3213"/>
        <v>0</v>
      </c>
      <c r="GP344" s="330">
        <f t="shared" si="3214"/>
        <v>0</v>
      </c>
      <c r="GQ344" s="330">
        <f t="shared" si="3215"/>
        <v>0</v>
      </c>
      <c r="GR344" s="739"/>
      <c r="GS344" s="739"/>
      <c r="GT344" s="739"/>
      <c r="GU344" s="739"/>
      <c r="GV344" s="739"/>
      <c r="GW344" s="739"/>
      <c r="GX344" s="739"/>
      <c r="GY344" s="739"/>
      <c r="GZ344" s="1362" t="str">
        <f t="shared" si="3216"/>
        <v>MonsterBloom</v>
      </c>
      <c r="HA344" s="1215">
        <f t="shared" si="3308"/>
        <v>0</v>
      </c>
      <c r="HB344" s="1215">
        <f t="shared" si="3217"/>
        <v>0</v>
      </c>
      <c r="HC344" s="1215">
        <f t="shared" si="3218"/>
        <v>0</v>
      </c>
      <c r="HD344" s="543">
        <f t="shared" si="3219"/>
        <v>0</v>
      </c>
      <c r="HE344" s="543">
        <f t="shared" si="3220"/>
        <v>0</v>
      </c>
      <c r="HF344" s="328">
        <f t="shared" si="3221"/>
        <v>0</v>
      </c>
      <c r="HG344" s="546">
        <f t="shared" si="3222"/>
        <v>0</v>
      </c>
      <c r="HH344" s="546">
        <f t="shared" si="3223"/>
        <v>0</v>
      </c>
      <c r="HI344" s="546">
        <f t="shared" si="3224"/>
        <v>0</v>
      </c>
      <c r="HJ344" s="546">
        <f t="shared" si="3225"/>
        <v>0</v>
      </c>
      <c r="HK344" s="546">
        <f t="shared" si="3226"/>
        <v>0</v>
      </c>
      <c r="HL344" s="546">
        <f t="shared" si="3227"/>
        <v>0</v>
      </c>
      <c r="HM344" s="546">
        <f t="shared" si="3228"/>
        <v>0</v>
      </c>
      <c r="HN344" s="546">
        <f t="shared" si="3229"/>
        <v>0</v>
      </c>
      <c r="HO344" s="1215">
        <f t="shared" si="3230"/>
        <v>0</v>
      </c>
      <c r="HP344" s="543">
        <f t="shared" si="3231"/>
        <v>0</v>
      </c>
      <c r="HQ344" s="328">
        <f t="shared" si="3232"/>
        <v>0</v>
      </c>
      <c r="HR344" s="546">
        <f t="shared" si="3233"/>
        <v>0</v>
      </c>
      <c r="HS344" s="546">
        <f t="shared" si="3234"/>
        <v>0</v>
      </c>
      <c r="HT344" s="546">
        <f t="shared" si="3235"/>
        <v>0</v>
      </c>
      <c r="HU344" s="546">
        <f t="shared" si="3236"/>
        <v>0</v>
      </c>
      <c r="HV344" s="930">
        <f t="shared" si="3237"/>
        <v>0</v>
      </c>
      <c r="HW344" s="930">
        <f t="shared" si="3238"/>
        <v>0</v>
      </c>
      <c r="HX344" s="930">
        <f t="shared" si="3239"/>
        <v>0</v>
      </c>
      <c r="HY344" s="930">
        <f t="shared" si="3240"/>
        <v>0</v>
      </c>
      <c r="HZ344" s="930">
        <f t="shared" si="3241"/>
        <v>0</v>
      </c>
      <c r="IA344" s="930">
        <f t="shared" si="3242"/>
        <v>0</v>
      </c>
      <c r="IB344" s="930">
        <f t="shared" si="3243"/>
        <v>0</v>
      </c>
      <c r="IC344" s="930">
        <f t="shared" si="3244"/>
        <v>0</v>
      </c>
      <c r="ID344" s="322">
        <f t="shared" si="3245"/>
        <v>0</v>
      </c>
      <c r="IE344" s="322">
        <f t="shared" si="3246"/>
        <v>0</v>
      </c>
      <c r="IF344" s="322">
        <f t="shared" si="3247"/>
        <v>0</v>
      </c>
      <c r="IG344" s="322">
        <f t="shared" si="3248"/>
        <v>0</v>
      </c>
      <c r="IH344" s="322">
        <f t="shared" si="3249"/>
        <v>0</v>
      </c>
      <c r="II344" s="322">
        <f t="shared" si="3250"/>
        <v>0</v>
      </c>
      <c r="IJ344" s="322">
        <f t="shared" si="3251"/>
        <v>0</v>
      </c>
      <c r="IK344" s="322">
        <f t="shared" si="3252"/>
        <v>0</v>
      </c>
      <c r="IL344" s="322">
        <f t="shared" si="3253"/>
        <v>0</v>
      </c>
      <c r="IM344" s="322">
        <f t="shared" si="3254"/>
        <v>0</v>
      </c>
      <c r="IN344" s="322">
        <f t="shared" si="3255"/>
        <v>0</v>
      </c>
      <c r="IO344" s="322">
        <f t="shared" si="3256"/>
        <v>0</v>
      </c>
      <c r="IP344" s="322">
        <f t="shared" si="3257"/>
        <v>0</v>
      </c>
      <c r="IQ344" s="322">
        <f t="shared" si="3258"/>
        <v>0</v>
      </c>
      <c r="IR344" s="739"/>
      <c r="IS344" s="739"/>
      <c r="IT344" s="739"/>
      <c r="IU344" s="739"/>
      <c r="IV344" s="739"/>
      <c r="IW344" s="739"/>
      <c r="IX344" s="739"/>
      <c r="IY344" s="739"/>
      <c r="IZ344" s="1362" t="str">
        <f t="shared" si="3259"/>
        <v>MonsterBloom</v>
      </c>
      <c r="JA344" s="1217">
        <f t="shared" si="3260"/>
        <v>0</v>
      </c>
      <c r="JB344" s="1217">
        <f t="shared" si="3261"/>
        <v>0</v>
      </c>
      <c r="JC344" s="1217">
        <f t="shared" si="3262"/>
        <v>0</v>
      </c>
      <c r="JD344" s="545">
        <f t="shared" si="3263"/>
        <v>500</v>
      </c>
      <c r="JE344" s="545">
        <f t="shared" si="3264"/>
        <v>0</v>
      </c>
      <c r="JF344" s="329">
        <f t="shared" si="3265"/>
        <v>300</v>
      </c>
      <c r="JG344" s="550">
        <f t="shared" si="3266"/>
        <v>0</v>
      </c>
      <c r="JH344" s="550">
        <f t="shared" si="3267"/>
        <v>0</v>
      </c>
      <c r="JI344" s="550">
        <f t="shared" si="3268"/>
        <v>0</v>
      </c>
      <c r="JJ344" s="550">
        <f t="shared" si="3269"/>
        <v>0</v>
      </c>
      <c r="JK344" s="550">
        <f t="shared" si="3270"/>
        <v>0</v>
      </c>
      <c r="JL344" s="550">
        <f t="shared" si="3271"/>
        <v>0</v>
      </c>
      <c r="JM344" s="550">
        <f t="shared" si="3272"/>
        <v>0</v>
      </c>
      <c r="JN344" s="550">
        <f t="shared" si="3273"/>
        <v>0</v>
      </c>
      <c r="JO344" s="1217">
        <f t="shared" si="3274"/>
        <v>0</v>
      </c>
      <c r="JP344" s="545">
        <f t="shared" si="3275"/>
        <v>0</v>
      </c>
      <c r="JQ344" s="329">
        <f t="shared" si="3276"/>
        <v>0</v>
      </c>
      <c r="JR344" s="550">
        <f t="shared" si="3277"/>
        <v>0</v>
      </c>
      <c r="JS344" s="550">
        <f t="shared" si="3278"/>
        <v>0</v>
      </c>
      <c r="JT344" s="550">
        <f t="shared" si="3279"/>
        <v>0</v>
      </c>
      <c r="JU344" s="550">
        <f t="shared" si="3280"/>
        <v>0</v>
      </c>
      <c r="JV344" s="932">
        <f t="shared" si="3281"/>
        <v>0</v>
      </c>
      <c r="JW344" s="932">
        <f t="shared" si="3282"/>
        <v>0</v>
      </c>
      <c r="JX344" s="932">
        <f t="shared" si="3283"/>
        <v>0</v>
      </c>
      <c r="JY344" s="932">
        <f t="shared" si="3284"/>
        <v>0</v>
      </c>
      <c r="JZ344" s="932">
        <f t="shared" si="3285"/>
        <v>0</v>
      </c>
      <c r="KA344" s="932">
        <f t="shared" si="3286"/>
        <v>0</v>
      </c>
      <c r="KB344" s="932">
        <f t="shared" si="3287"/>
        <v>0</v>
      </c>
      <c r="KC344" s="932">
        <f t="shared" si="3288"/>
        <v>0</v>
      </c>
      <c r="KD344" s="327">
        <f t="shared" si="3289"/>
        <v>0</v>
      </c>
      <c r="KE344" s="327">
        <f t="shared" si="3290"/>
        <v>0</v>
      </c>
      <c r="KF344" s="327">
        <f t="shared" si="3291"/>
        <v>0</v>
      </c>
      <c r="KG344" s="327">
        <f t="shared" si="3292"/>
        <v>0</v>
      </c>
      <c r="KH344" s="327">
        <f t="shared" si="3293"/>
        <v>0</v>
      </c>
      <c r="KI344" s="327">
        <f t="shared" si="3294"/>
        <v>0</v>
      </c>
      <c r="KJ344" s="327">
        <f t="shared" si="3295"/>
        <v>0</v>
      </c>
      <c r="KK344" s="327">
        <f t="shared" si="3296"/>
        <v>0</v>
      </c>
      <c r="KL344" s="327">
        <f t="shared" si="3297"/>
        <v>0</v>
      </c>
      <c r="KM344" s="327">
        <f t="shared" si="3298"/>
        <v>0</v>
      </c>
      <c r="KN344" s="327">
        <f t="shared" si="3299"/>
        <v>0</v>
      </c>
      <c r="KO344" s="327">
        <f t="shared" si="3300"/>
        <v>0</v>
      </c>
      <c r="KP344" s="327">
        <f t="shared" si="3301"/>
        <v>0</v>
      </c>
      <c r="KQ344" s="327">
        <f t="shared" si="3302"/>
        <v>0</v>
      </c>
      <c r="KR344" s="739"/>
      <c r="KS344" s="739"/>
      <c r="KT344" s="739"/>
      <c r="KU344" s="739"/>
      <c r="KV344" s="739"/>
      <c r="KW344" s="739"/>
      <c r="KX344" s="739"/>
      <c r="KY344" s="739"/>
      <c r="KZ344" s="1362" t="str">
        <f t="shared" si="3303"/>
        <v>MonsterBloom</v>
      </c>
      <c r="LA344" s="1217">
        <f t="shared" si="3309"/>
        <v>0</v>
      </c>
      <c r="LB344" s="1217">
        <f t="shared" si="3310"/>
        <v>0</v>
      </c>
      <c r="LC344" s="1217">
        <f t="shared" si="3311"/>
        <v>0</v>
      </c>
      <c r="LD344" s="545">
        <f t="shared" si="3312"/>
        <v>500</v>
      </c>
      <c r="LE344" s="545">
        <f t="shared" si="3313"/>
        <v>0</v>
      </c>
      <c r="LF344" s="329">
        <f t="shared" si="3314"/>
        <v>300</v>
      </c>
      <c r="LG344" s="550">
        <f t="shared" si="3315"/>
        <v>0</v>
      </c>
      <c r="LH344" s="550">
        <f t="shared" si="3316"/>
        <v>0</v>
      </c>
      <c r="LI344" s="550">
        <f t="shared" si="3317"/>
        <v>0</v>
      </c>
      <c r="LJ344" s="550">
        <f t="shared" si="3318"/>
        <v>0</v>
      </c>
      <c r="LK344" s="550">
        <f t="shared" si="3319"/>
        <v>0</v>
      </c>
      <c r="LL344" s="550">
        <f t="shared" si="3320"/>
        <v>0</v>
      </c>
      <c r="LM344" s="550">
        <f t="shared" si="3321"/>
        <v>0</v>
      </c>
      <c r="LN344" s="550">
        <f t="shared" si="3322"/>
        <v>0</v>
      </c>
      <c r="LO344" s="1217">
        <f t="shared" si="3323"/>
        <v>0</v>
      </c>
      <c r="LP344" s="545">
        <f t="shared" si="3324"/>
        <v>0</v>
      </c>
      <c r="LQ344" s="329">
        <f t="shared" si="3325"/>
        <v>0</v>
      </c>
      <c r="LR344" s="550">
        <f t="shared" si="3326"/>
        <v>0</v>
      </c>
      <c r="LS344" s="550">
        <f t="shared" si="3327"/>
        <v>0</v>
      </c>
      <c r="LT344" s="550">
        <f t="shared" si="3328"/>
        <v>0</v>
      </c>
      <c r="LU344" s="550">
        <f t="shared" si="3329"/>
        <v>0</v>
      </c>
      <c r="LV344" s="932">
        <f t="shared" si="3330"/>
        <v>0</v>
      </c>
      <c r="LW344" s="932">
        <f t="shared" si="3331"/>
        <v>0</v>
      </c>
      <c r="LX344" s="932">
        <f t="shared" si="3332"/>
        <v>0</v>
      </c>
      <c r="LY344" s="932">
        <f t="shared" si="3333"/>
        <v>0</v>
      </c>
      <c r="LZ344" s="932">
        <f t="shared" si="3334"/>
        <v>0</v>
      </c>
      <c r="MA344" s="932">
        <f t="shared" si="3335"/>
        <v>0</v>
      </c>
      <c r="MB344" s="932">
        <f t="shared" si="3336"/>
        <v>0</v>
      </c>
      <c r="MC344" s="932">
        <f t="shared" si="3337"/>
        <v>0</v>
      </c>
      <c r="MD344" s="327">
        <f t="shared" si="3338"/>
        <v>0</v>
      </c>
      <c r="ME344" s="327">
        <f t="shared" si="3339"/>
        <v>0</v>
      </c>
      <c r="MF344" s="327">
        <f t="shared" si="3340"/>
        <v>0</v>
      </c>
      <c r="MG344" s="327">
        <f t="shared" si="3341"/>
        <v>0</v>
      </c>
      <c r="MH344" s="327">
        <f t="shared" si="3342"/>
        <v>0</v>
      </c>
      <c r="MI344" s="327">
        <f t="shared" si="3343"/>
        <v>0</v>
      </c>
      <c r="MJ344" s="327">
        <f t="shared" si="3344"/>
        <v>0</v>
      </c>
      <c r="MK344" s="327">
        <f t="shared" si="3345"/>
        <v>0</v>
      </c>
      <c r="ML344" s="327">
        <f t="shared" si="3346"/>
        <v>0</v>
      </c>
      <c r="MM344" s="327">
        <f t="shared" si="3347"/>
        <v>0</v>
      </c>
      <c r="MN344" s="327">
        <f t="shared" si="3348"/>
        <v>0</v>
      </c>
      <c r="MO344" s="327">
        <f t="shared" si="3349"/>
        <v>0</v>
      </c>
      <c r="MP344" s="327">
        <f t="shared" si="3350"/>
        <v>0</v>
      </c>
      <c r="MQ344" s="327">
        <f t="shared" si="3351"/>
        <v>0</v>
      </c>
    </row>
    <row r="345" spans="2:355" s="152" customFormat="1" ht="15" customHeight="1" outlineLevel="1" thickBot="1" x14ac:dyDescent="0.3">
      <c r="B345" s="1420"/>
      <c r="E345" s="948" t="s">
        <v>1971</v>
      </c>
      <c r="G345" s="1088">
        <v>0.01</v>
      </c>
      <c r="H345" s="105">
        <v>0.28838999999999998</v>
      </c>
      <c r="I345" s="111">
        <f t="shared" si="3353"/>
        <v>0.76192866578599505</v>
      </c>
      <c r="J345" s="1827">
        <f t="shared" si="3354"/>
        <v>7.6192866578599506E-4</v>
      </c>
      <c r="K345" s="1828"/>
      <c r="L345" s="1275"/>
      <c r="M345" s="1276"/>
      <c r="N345" s="1275"/>
      <c r="O345" s="1549"/>
      <c r="R345" s="1418"/>
      <c r="S345" s="1548"/>
      <c r="T345" s="1048"/>
      <c r="U345" s="1417"/>
      <c r="V345" s="1418"/>
      <c r="W345" s="1548"/>
      <c r="X345" s="1048"/>
      <c r="Y345" s="1417"/>
      <c r="Z345" s="1418"/>
      <c r="AA345" s="1548"/>
      <c r="AB345" s="1048"/>
      <c r="AC345" s="1417"/>
      <c r="AD345" s="1418"/>
      <c r="AE345" s="1548"/>
      <c r="AF345" s="1048"/>
      <c r="AG345" s="1417"/>
      <c r="AH345" s="1418"/>
      <c r="AI345" s="1548"/>
      <c r="AJ345" s="1048"/>
      <c r="AK345" s="1417"/>
      <c r="AL345" s="1418"/>
      <c r="AM345" s="1548"/>
      <c r="AN345" s="1048"/>
      <c r="AO345" s="1417"/>
      <c r="AP345" s="1418"/>
      <c r="AQ345" s="1548"/>
      <c r="AR345" s="1048"/>
      <c r="AS345" s="1417"/>
      <c r="AT345" s="1418"/>
      <c r="AU345" s="1548"/>
      <c r="AV345" s="1048"/>
      <c r="AW345" s="1417"/>
      <c r="AX345" s="1418"/>
      <c r="AY345" s="1548"/>
      <c r="AZ345" s="1048"/>
      <c r="BA345" s="1417"/>
      <c r="BB345" s="1048"/>
      <c r="BC345" s="1048"/>
      <c r="BD345" s="1048"/>
      <c r="BE345" s="1417"/>
      <c r="BF345" s="1048"/>
      <c r="BG345" s="1048"/>
      <c r="BH345" s="1048"/>
      <c r="BI345" s="1048"/>
      <c r="BJ345" s="1048"/>
      <c r="BK345" s="1048"/>
      <c r="BL345" s="1048"/>
      <c r="BM345" s="1048"/>
      <c r="BN345" s="1048"/>
      <c r="BO345" s="1048"/>
      <c r="BP345" s="1048"/>
      <c r="BQ345" s="1491"/>
      <c r="BR345" s="734">
        <f t="shared" si="3171"/>
        <v>0</v>
      </c>
      <c r="BS345" s="734">
        <f t="shared" si="3352"/>
        <v>0</v>
      </c>
      <c r="BT345" s="742">
        <v>0</v>
      </c>
      <c r="BU345" s="1327" t="s">
        <v>2542</v>
      </c>
      <c r="BV345" s="1027" t="s">
        <v>943</v>
      </c>
      <c r="BW345" s="1248"/>
      <c r="BX345" s="1248"/>
      <c r="BY345" s="1248"/>
      <c r="BZ345" s="1249">
        <v>0.34</v>
      </c>
      <c r="CA345" s="1249"/>
      <c r="CB345" s="1250">
        <v>0.34</v>
      </c>
      <c r="CC345" s="1251"/>
      <c r="CD345" s="1251"/>
      <c r="CE345" s="1251"/>
      <c r="CF345" s="1251"/>
      <c r="CG345" s="1252"/>
      <c r="CH345" s="1252"/>
      <c r="CI345" s="1252"/>
      <c r="CJ345" s="1252"/>
      <c r="CK345" s="1253"/>
      <c r="CL345" s="1254"/>
      <c r="CM345" s="1255"/>
      <c r="CN345" s="1256">
        <v>0.01</v>
      </c>
      <c r="CO345" s="1256"/>
      <c r="CP345" s="1256">
        <v>0.05</v>
      </c>
      <c r="CQ345" s="1256"/>
      <c r="CR345" s="1257"/>
      <c r="CS345" s="1257"/>
      <c r="CT345" s="1257"/>
      <c r="CU345" s="1257"/>
      <c r="CV345" s="1257"/>
      <c r="CW345" s="1257"/>
      <c r="CX345" s="1257"/>
      <c r="CY345" s="1257"/>
      <c r="CZ345" s="1258"/>
      <c r="DA345" s="1258"/>
      <c r="DB345" s="1258"/>
      <c r="DC345" s="1258"/>
      <c r="DD345" s="1258"/>
      <c r="DE345" s="1258"/>
      <c r="DF345" s="1258"/>
      <c r="DG345" s="1258"/>
      <c r="DH345" s="1258"/>
      <c r="DI345" s="1258"/>
      <c r="DJ345" s="1258"/>
      <c r="DK345" s="1258"/>
      <c r="DL345" s="1258"/>
      <c r="DM345" s="1258"/>
      <c r="DN345" s="1022">
        <v>1</v>
      </c>
      <c r="DO345" s="1193">
        <v>1</v>
      </c>
      <c r="DP345" s="1194">
        <v>1000</v>
      </c>
      <c r="DQ345" s="1195">
        <f t="shared" si="3305"/>
        <v>1</v>
      </c>
      <c r="DR345" s="1192">
        <v>0.01</v>
      </c>
      <c r="DS345" s="1192">
        <f t="shared" si="3172"/>
        <v>1.0000000000000001E-5</v>
      </c>
      <c r="DT345" s="1495">
        <v>212</v>
      </c>
      <c r="DU345" s="1504" t="s">
        <v>2496</v>
      </c>
      <c r="DV345" s="1528">
        <v>44333</v>
      </c>
      <c r="DW345" s="1528" t="str">
        <f t="shared" si="3306"/>
        <v>BudExplosion</v>
      </c>
      <c r="DX345" s="1427"/>
      <c r="DY345" s="1427"/>
      <c r="DZ345" s="1427"/>
      <c r="EA345" s="1427"/>
      <c r="EB345" s="1427">
        <v>1</v>
      </c>
      <c r="EC345" s="1427">
        <v>1</v>
      </c>
      <c r="ED345" s="1427">
        <v>1</v>
      </c>
      <c r="EE345" s="1427">
        <v>1</v>
      </c>
      <c r="EF345" s="1427">
        <v>1.25</v>
      </c>
      <c r="EG345" s="1427">
        <v>1.25</v>
      </c>
      <c r="EH345" s="1427">
        <v>1.25</v>
      </c>
      <c r="EI345" s="1427">
        <v>1.25</v>
      </c>
      <c r="EJ345" s="1427">
        <v>1.25</v>
      </c>
      <c r="EK345" s="1734"/>
      <c r="EL345" s="1342"/>
      <c r="EM345" s="739"/>
      <c r="EN345" s="739"/>
      <c r="EO345" s="739"/>
      <c r="EP345" s="739"/>
      <c r="EQ345" s="739"/>
      <c r="ER345" s="739"/>
      <c r="ES345" s="739"/>
      <c r="ET345" s="739"/>
      <c r="EU345" s="739"/>
      <c r="EV345" s="739"/>
      <c r="EW345" s="739"/>
      <c r="EX345" s="739"/>
      <c r="EY345" s="739"/>
      <c r="EZ345" s="1348" t="str">
        <f t="shared" si="3307"/>
        <v>BudExplosion</v>
      </c>
      <c r="FA345" s="1203">
        <f t="shared" si="3173"/>
        <v>0</v>
      </c>
      <c r="FB345" s="1203">
        <f t="shared" si="3174"/>
        <v>0</v>
      </c>
      <c r="FC345" s="1203">
        <f t="shared" si="3175"/>
        <v>0</v>
      </c>
      <c r="FD345" s="1190">
        <f t="shared" si="3176"/>
        <v>0</v>
      </c>
      <c r="FE345" s="1190">
        <f t="shared" si="3177"/>
        <v>0</v>
      </c>
      <c r="FF345" s="927">
        <f t="shared" si="3178"/>
        <v>0</v>
      </c>
      <c r="FG345" s="1191">
        <f t="shared" si="3179"/>
        <v>0</v>
      </c>
      <c r="FH345" s="1191">
        <f t="shared" si="3180"/>
        <v>0</v>
      </c>
      <c r="FI345" s="1191">
        <f t="shared" si="3181"/>
        <v>0</v>
      </c>
      <c r="FJ345" s="1191">
        <f t="shared" si="3182"/>
        <v>0</v>
      </c>
      <c r="FK345" s="1191">
        <f t="shared" si="3183"/>
        <v>0</v>
      </c>
      <c r="FL345" s="1191">
        <f t="shared" si="3184"/>
        <v>0</v>
      </c>
      <c r="FM345" s="1191">
        <f t="shared" si="3185"/>
        <v>0</v>
      </c>
      <c r="FN345" s="1191">
        <f t="shared" si="3186"/>
        <v>0</v>
      </c>
      <c r="FO345" s="1203">
        <f t="shared" si="3187"/>
        <v>0</v>
      </c>
      <c r="FP345" s="1190">
        <f t="shared" si="3188"/>
        <v>0</v>
      </c>
      <c r="FQ345" s="927">
        <f t="shared" si="3189"/>
        <v>0</v>
      </c>
      <c r="FR345" s="1191">
        <f t="shared" si="3190"/>
        <v>0</v>
      </c>
      <c r="FS345" s="1191">
        <f t="shared" si="3191"/>
        <v>0</v>
      </c>
      <c r="FT345" s="1191">
        <f t="shared" si="3192"/>
        <v>0</v>
      </c>
      <c r="FU345" s="1191">
        <f t="shared" si="3193"/>
        <v>0</v>
      </c>
      <c r="FV345" s="1076">
        <f t="shared" si="3194"/>
        <v>0</v>
      </c>
      <c r="FW345" s="1076">
        <f t="shared" si="3195"/>
        <v>0</v>
      </c>
      <c r="FX345" s="1076">
        <f t="shared" si="3196"/>
        <v>0</v>
      </c>
      <c r="FY345" s="1076">
        <f t="shared" si="3197"/>
        <v>0</v>
      </c>
      <c r="FZ345" s="1076">
        <f t="shared" si="3198"/>
        <v>0</v>
      </c>
      <c r="GA345" s="1076">
        <f t="shared" si="3199"/>
        <v>0</v>
      </c>
      <c r="GB345" s="1076">
        <f t="shared" si="3200"/>
        <v>0</v>
      </c>
      <c r="GC345" s="1076">
        <f t="shared" si="3201"/>
        <v>0</v>
      </c>
      <c r="GD345" s="330">
        <f t="shared" si="3202"/>
        <v>0</v>
      </c>
      <c r="GE345" s="330">
        <f t="shared" si="3203"/>
        <v>0</v>
      </c>
      <c r="GF345" s="330">
        <f t="shared" si="3204"/>
        <v>0</v>
      </c>
      <c r="GG345" s="330">
        <f t="shared" si="3205"/>
        <v>0</v>
      </c>
      <c r="GH345" s="330">
        <f t="shared" si="3206"/>
        <v>0</v>
      </c>
      <c r="GI345" s="330">
        <f t="shared" si="3207"/>
        <v>0</v>
      </c>
      <c r="GJ345" s="330">
        <f t="shared" si="3208"/>
        <v>0</v>
      </c>
      <c r="GK345" s="330">
        <f t="shared" si="3209"/>
        <v>0</v>
      </c>
      <c r="GL345" s="330">
        <f t="shared" si="3210"/>
        <v>0</v>
      </c>
      <c r="GM345" s="330">
        <f t="shared" si="3211"/>
        <v>0</v>
      </c>
      <c r="GN345" s="330">
        <f t="shared" si="3212"/>
        <v>0</v>
      </c>
      <c r="GO345" s="330">
        <f t="shared" si="3213"/>
        <v>0</v>
      </c>
      <c r="GP345" s="330">
        <f t="shared" si="3214"/>
        <v>0</v>
      </c>
      <c r="GQ345" s="330">
        <f t="shared" si="3215"/>
        <v>0</v>
      </c>
      <c r="GR345" s="739"/>
      <c r="GS345" s="739"/>
      <c r="GT345" s="739"/>
      <c r="GU345" s="739"/>
      <c r="GV345" s="739"/>
      <c r="GW345" s="739"/>
      <c r="GX345" s="739"/>
      <c r="GY345" s="739"/>
      <c r="GZ345" s="1362" t="str">
        <f t="shared" si="3216"/>
        <v>BudExplosion</v>
      </c>
      <c r="HA345" s="1215">
        <f t="shared" si="3308"/>
        <v>0</v>
      </c>
      <c r="HB345" s="1215">
        <f t="shared" si="3217"/>
        <v>0</v>
      </c>
      <c r="HC345" s="1215">
        <f t="shared" si="3218"/>
        <v>0</v>
      </c>
      <c r="HD345" s="543">
        <f t="shared" si="3219"/>
        <v>0</v>
      </c>
      <c r="HE345" s="543">
        <f t="shared" si="3220"/>
        <v>0</v>
      </c>
      <c r="HF345" s="328">
        <f t="shared" si="3221"/>
        <v>0</v>
      </c>
      <c r="HG345" s="546">
        <f t="shared" si="3222"/>
        <v>0</v>
      </c>
      <c r="HH345" s="546">
        <f t="shared" si="3223"/>
        <v>0</v>
      </c>
      <c r="HI345" s="546">
        <f t="shared" si="3224"/>
        <v>0</v>
      </c>
      <c r="HJ345" s="546">
        <f t="shared" si="3225"/>
        <v>0</v>
      </c>
      <c r="HK345" s="546">
        <f t="shared" si="3226"/>
        <v>0</v>
      </c>
      <c r="HL345" s="546">
        <f t="shared" si="3227"/>
        <v>0</v>
      </c>
      <c r="HM345" s="546">
        <f t="shared" si="3228"/>
        <v>0</v>
      </c>
      <c r="HN345" s="546">
        <f t="shared" si="3229"/>
        <v>0</v>
      </c>
      <c r="HO345" s="1215">
        <f t="shared" si="3230"/>
        <v>0</v>
      </c>
      <c r="HP345" s="543">
        <f t="shared" si="3231"/>
        <v>0</v>
      </c>
      <c r="HQ345" s="328">
        <f t="shared" si="3232"/>
        <v>0</v>
      </c>
      <c r="HR345" s="546">
        <f t="shared" si="3233"/>
        <v>0</v>
      </c>
      <c r="HS345" s="546">
        <f t="shared" si="3234"/>
        <v>0</v>
      </c>
      <c r="HT345" s="546">
        <f t="shared" si="3235"/>
        <v>0</v>
      </c>
      <c r="HU345" s="546">
        <f t="shared" si="3236"/>
        <v>0</v>
      </c>
      <c r="HV345" s="930">
        <f t="shared" si="3237"/>
        <v>0</v>
      </c>
      <c r="HW345" s="930">
        <f t="shared" si="3238"/>
        <v>0</v>
      </c>
      <c r="HX345" s="930">
        <f t="shared" si="3239"/>
        <v>0</v>
      </c>
      <c r="HY345" s="930">
        <f t="shared" si="3240"/>
        <v>0</v>
      </c>
      <c r="HZ345" s="930">
        <f t="shared" si="3241"/>
        <v>0</v>
      </c>
      <c r="IA345" s="930">
        <f t="shared" si="3242"/>
        <v>0</v>
      </c>
      <c r="IB345" s="930">
        <f t="shared" si="3243"/>
        <v>0</v>
      </c>
      <c r="IC345" s="930">
        <f t="shared" si="3244"/>
        <v>0</v>
      </c>
      <c r="ID345" s="322">
        <f t="shared" si="3245"/>
        <v>0</v>
      </c>
      <c r="IE345" s="322">
        <f t="shared" si="3246"/>
        <v>0</v>
      </c>
      <c r="IF345" s="322">
        <f t="shared" si="3247"/>
        <v>0</v>
      </c>
      <c r="IG345" s="322">
        <f t="shared" si="3248"/>
        <v>0</v>
      </c>
      <c r="IH345" s="322">
        <f t="shared" si="3249"/>
        <v>0</v>
      </c>
      <c r="II345" s="322">
        <f t="shared" si="3250"/>
        <v>0</v>
      </c>
      <c r="IJ345" s="322">
        <f t="shared" si="3251"/>
        <v>0</v>
      </c>
      <c r="IK345" s="322">
        <f t="shared" si="3252"/>
        <v>0</v>
      </c>
      <c r="IL345" s="322">
        <f t="shared" si="3253"/>
        <v>0</v>
      </c>
      <c r="IM345" s="322">
        <f t="shared" si="3254"/>
        <v>0</v>
      </c>
      <c r="IN345" s="322">
        <f t="shared" si="3255"/>
        <v>0</v>
      </c>
      <c r="IO345" s="322">
        <f t="shared" si="3256"/>
        <v>0</v>
      </c>
      <c r="IP345" s="322">
        <f t="shared" si="3257"/>
        <v>0</v>
      </c>
      <c r="IQ345" s="322">
        <f t="shared" si="3258"/>
        <v>0</v>
      </c>
      <c r="IR345" s="739"/>
      <c r="IS345" s="739"/>
      <c r="IT345" s="739"/>
      <c r="IU345" s="739"/>
      <c r="IV345" s="739"/>
      <c r="IW345" s="739"/>
      <c r="IX345" s="739"/>
      <c r="IY345" s="739"/>
      <c r="IZ345" s="1362" t="str">
        <f t="shared" si="3259"/>
        <v>BudExplosion</v>
      </c>
      <c r="JA345" s="1217">
        <f t="shared" si="3260"/>
        <v>0</v>
      </c>
      <c r="JB345" s="1217">
        <f t="shared" si="3261"/>
        <v>0</v>
      </c>
      <c r="JC345" s="1217">
        <f t="shared" si="3262"/>
        <v>0</v>
      </c>
      <c r="JD345" s="545">
        <f t="shared" si="3263"/>
        <v>340</v>
      </c>
      <c r="JE345" s="545">
        <f t="shared" si="3264"/>
        <v>0</v>
      </c>
      <c r="JF345" s="329">
        <f t="shared" si="3265"/>
        <v>340</v>
      </c>
      <c r="JG345" s="550">
        <f t="shared" si="3266"/>
        <v>0</v>
      </c>
      <c r="JH345" s="550">
        <f t="shared" si="3267"/>
        <v>0</v>
      </c>
      <c r="JI345" s="550">
        <f t="shared" si="3268"/>
        <v>0</v>
      </c>
      <c r="JJ345" s="550">
        <f t="shared" si="3269"/>
        <v>0</v>
      </c>
      <c r="JK345" s="550">
        <f t="shared" si="3270"/>
        <v>0</v>
      </c>
      <c r="JL345" s="550">
        <f t="shared" si="3271"/>
        <v>0</v>
      </c>
      <c r="JM345" s="550">
        <f t="shared" si="3272"/>
        <v>0</v>
      </c>
      <c r="JN345" s="550">
        <f t="shared" si="3273"/>
        <v>0</v>
      </c>
      <c r="JO345" s="1217">
        <f t="shared" si="3274"/>
        <v>0</v>
      </c>
      <c r="JP345" s="545">
        <f t="shared" si="3275"/>
        <v>0</v>
      </c>
      <c r="JQ345" s="329">
        <f t="shared" si="3276"/>
        <v>0</v>
      </c>
      <c r="JR345" s="550">
        <f t="shared" si="3277"/>
        <v>10</v>
      </c>
      <c r="JS345" s="550">
        <f t="shared" si="3278"/>
        <v>0</v>
      </c>
      <c r="JT345" s="550">
        <f t="shared" si="3279"/>
        <v>50</v>
      </c>
      <c r="JU345" s="550">
        <f t="shared" si="3280"/>
        <v>0</v>
      </c>
      <c r="JV345" s="932">
        <f t="shared" si="3281"/>
        <v>0</v>
      </c>
      <c r="JW345" s="932">
        <f t="shared" si="3282"/>
        <v>0</v>
      </c>
      <c r="JX345" s="932">
        <f t="shared" si="3283"/>
        <v>0</v>
      </c>
      <c r="JY345" s="932">
        <f t="shared" si="3284"/>
        <v>0</v>
      </c>
      <c r="JZ345" s="932">
        <f t="shared" si="3285"/>
        <v>0</v>
      </c>
      <c r="KA345" s="932">
        <f t="shared" si="3286"/>
        <v>0</v>
      </c>
      <c r="KB345" s="932">
        <f t="shared" si="3287"/>
        <v>0</v>
      </c>
      <c r="KC345" s="932">
        <f t="shared" si="3288"/>
        <v>0</v>
      </c>
      <c r="KD345" s="327">
        <f t="shared" si="3289"/>
        <v>0</v>
      </c>
      <c r="KE345" s="327">
        <f t="shared" si="3290"/>
        <v>0</v>
      </c>
      <c r="KF345" s="327">
        <f t="shared" si="3291"/>
        <v>0</v>
      </c>
      <c r="KG345" s="327">
        <f t="shared" si="3292"/>
        <v>0</v>
      </c>
      <c r="KH345" s="327">
        <f t="shared" si="3293"/>
        <v>0</v>
      </c>
      <c r="KI345" s="327">
        <f t="shared" si="3294"/>
        <v>0</v>
      </c>
      <c r="KJ345" s="327">
        <f t="shared" si="3295"/>
        <v>0</v>
      </c>
      <c r="KK345" s="327">
        <f t="shared" si="3296"/>
        <v>0</v>
      </c>
      <c r="KL345" s="327">
        <f t="shared" si="3297"/>
        <v>0</v>
      </c>
      <c r="KM345" s="327">
        <f t="shared" si="3298"/>
        <v>0</v>
      </c>
      <c r="KN345" s="327">
        <f t="shared" si="3299"/>
        <v>0</v>
      </c>
      <c r="KO345" s="327">
        <f t="shared" si="3300"/>
        <v>0</v>
      </c>
      <c r="KP345" s="327">
        <f t="shared" si="3301"/>
        <v>0</v>
      </c>
      <c r="KQ345" s="327">
        <f t="shared" si="3302"/>
        <v>0</v>
      </c>
      <c r="KR345" s="739"/>
      <c r="KS345" s="739"/>
      <c r="KT345" s="739"/>
      <c r="KU345" s="739"/>
      <c r="KV345" s="739"/>
      <c r="KW345" s="739"/>
      <c r="KX345" s="739"/>
      <c r="KY345" s="739"/>
      <c r="KZ345" s="1362" t="str">
        <f t="shared" si="3303"/>
        <v>BudExplosion</v>
      </c>
      <c r="LA345" s="1217">
        <f t="shared" si="3309"/>
        <v>0</v>
      </c>
      <c r="LB345" s="1217">
        <f t="shared" si="3310"/>
        <v>0</v>
      </c>
      <c r="LC345" s="1217">
        <f t="shared" si="3311"/>
        <v>0</v>
      </c>
      <c r="LD345" s="545">
        <f t="shared" si="3312"/>
        <v>340</v>
      </c>
      <c r="LE345" s="545">
        <f t="shared" si="3313"/>
        <v>0</v>
      </c>
      <c r="LF345" s="329">
        <f t="shared" si="3314"/>
        <v>340</v>
      </c>
      <c r="LG345" s="550">
        <f t="shared" si="3315"/>
        <v>0</v>
      </c>
      <c r="LH345" s="550">
        <f t="shared" si="3316"/>
        <v>0</v>
      </c>
      <c r="LI345" s="550">
        <f t="shared" si="3317"/>
        <v>0</v>
      </c>
      <c r="LJ345" s="550">
        <f t="shared" si="3318"/>
        <v>0</v>
      </c>
      <c r="LK345" s="550">
        <f t="shared" si="3319"/>
        <v>0</v>
      </c>
      <c r="LL345" s="550">
        <f t="shared" si="3320"/>
        <v>0</v>
      </c>
      <c r="LM345" s="550">
        <f t="shared" si="3321"/>
        <v>0</v>
      </c>
      <c r="LN345" s="550">
        <f t="shared" si="3322"/>
        <v>0</v>
      </c>
      <c r="LO345" s="1217">
        <f t="shared" si="3323"/>
        <v>0</v>
      </c>
      <c r="LP345" s="545">
        <f t="shared" si="3324"/>
        <v>0</v>
      </c>
      <c r="LQ345" s="329">
        <f t="shared" si="3325"/>
        <v>0</v>
      </c>
      <c r="LR345" s="550">
        <f t="shared" si="3326"/>
        <v>10</v>
      </c>
      <c r="LS345" s="550">
        <f t="shared" si="3327"/>
        <v>0</v>
      </c>
      <c r="LT345" s="550">
        <f t="shared" si="3328"/>
        <v>50</v>
      </c>
      <c r="LU345" s="550">
        <f t="shared" si="3329"/>
        <v>0</v>
      </c>
      <c r="LV345" s="932">
        <f t="shared" si="3330"/>
        <v>0</v>
      </c>
      <c r="LW345" s="932">
        <f t="shared" si="3331"/>
        <v>0</v>
      </c>
      <c r="LX345" s="932">
        <f t="shared" si="3332"/>
        <v>0</v>
      </c>
      <c r="LY345" s="932">
        <f t="shared" si="3333"/>
        <v>0</v>
      </c>
      <c r="LZ345" s="932">
        <f t="shared" si="3334"/>
        <v>0</v>
      </c>
      <c r="MA345" s="932">
        <f t="shared" si="3335"/>
        <v>0</v>
      </c>
      <c r="MB345" s="932">
        <f t="shared" si="3336"/>
        <v>0</v>
      </c>
      <c r="MC345" s="932">
        <f t="shared" si="3337"/>
        <v>0</v>
      </c>
      <c r="MD345" s="327">
        <f t="shared" si="3338"/>
        <v>0</v>
      </c>
      <c r="ME345" s="327">
        <f t="shared" si="3339"/>
        <v>0</v>
      </c>
      <c r="MF345" s="327">
        <f t="shared" si="3340"/>
        <v>0</v>
      </c>
      <c r="MG345" s="327">
        <f t="shared" si="3341"/>
        <v>0</v>
      </c>
      <c r="MH345" s="327">
        <f t="shared" si="3342"/>
        <v>0</v>
      </c>
      <c r="MI345" s="327">
        <f t="shared" si="3343"/>
        <v>0</v>
      </c>
      <c r="MJ345" s="327">
        <f t="shared" si="3344"/>
        <v>0</v>
      </c>
      <c r="MK345" s="327">
        <f t="shared" si="3345"/>
        <v>0</v>
      </c>
      <c r="ML345" s="327">
        <f t="shared" si="3346"/>
        <v>0</v>
      </c>
      <c r="MM345" s="327">
        <f t="shared" si="3347"/>
        <v>0</v>
      </c>
      <c r="MN345" s="327">
        <f t="shared" si="3348"/>
        <v>0</v>
      </c>
      <c r="MO345" s="327">
        <f t="shared" si="3349"/>
        <v>0</v>
      </c>
      <c r="MP345" s="327">
        <f t="shared" si="3350"/>
        <v>0</v>
      </c>
      <c r="MQ345" s="327">
        <f t="shared" si="3351"/>
        <v>0</v>
      </c>
    </row>
    <row r="346" spans="2:355" s="152" customFormat="1" ht="15" customHeight="1" outlineLevel="1" thickBot="1" x14ac:dyDescent="0.3">
      <c r="B346" s="1420"/>
      <c r="E346" s="948" t="s">
        <v>1917</v>
      </c>
      <c r="G346" s="1088">
        <v>0.01</v>
      </c>
      <c r="H346" s="105">
        <v>1</v>
      </c>
      <c r="I346" s="111">
        <f t="shared" si="3353"/>
        <v>2.6420079260237701</v>
      </c>
      <c r="J346" s="1827">
        <f t="shared" si="3354"/>
        <v>2.6420079260237703E-3</v>
      </c>
      <c r="K346" s="1828"/>
      <c r="L346" s="1275"/>
      <c r="M346" s="1276"/>
      <c r="N346" s="1275"/>
      <c r="O346" s="1549"/>
      <c r="R346" s="1418"/>
      <c r="S346" s="1548"/>
      <c r="T346" s="1048"/>
      <c r="U346" s="1417"/>
      <c r="V346" s="1418"/>
      <c r="W346" s="1548"/>
      <c r="X346" s="1048"/>
      <c r="Y346" s="1417"/>
      <c r="Z346" s="1418"/>
      <c r="AA346" s="1548"/>
      <c r="AB346" s="1048"/>
      <c r="AC346" s="1417"/>
      <c r="AD346" s="1418"/>
      <c r="AE346" s="1548"/>
      <c r="AF346" s="1048"/>
      <c r="AG346" s="1417"/>
      <c r="AH346" s="1418"/>
      <c r="AI346" s="1548"/>
      <c r="AJ346" s="1048"/>
      <c r="AK346" s="1417"/>
      <c r="AL346" s="1418"/>
      <c r="AM346" s="1548"/>
      <c r="AN346" s="1048"/>
      <c r="AO346" s="1417"/>
      <c r="AP346" s="1418"/>
      <c r="AQ346" s="1548"/>
      <c r="AR346" s="1048"/>
      <c r="AS346" s="1417"/>
      <c r="AT346" s="1418"/>
      <c r="AU346" s="1548"/>
      <c r="AV346" s="1048"/>
      <c r="AW346" s="1417"/>
      <c r="AX346" s="1418"/>
      <c r="AY346" s="1548"/>
      <c r="AZ346" s="1048"/>
      <c r="BA346" s="1417"/>
      <c r="BB346" s="1048"/>
      <c r="BC346" s="1048"/>
      <c r="BD346" s="1048"/>
      <c r="BE346" s="1417"/>
      <c r="BF346" s="1048"/>
      <c r="BG346" s="1048"/>
      <c r="BH346" s="1048"/>
      <c r="BI346" s="1048"/>
      <c r="BJ346" s="1048"/>
      <c r="BK346" s="1048"/>
      <c r="BL346" s="1048"/>
      <c r="BM346" s="1048"/>
      <c r="BN346" s="1048"/>
      <c r="BO346" s="1048"/>
      <c r="BP346" s="1048"/>
      <c r="BQ346" s="1491"/>
      <c r="BR346" s="734">
        <f t="shared" si="3171"/>
        <v>0</v>
      </c>
      <c r="BS346" s="734">
        <f t="shared" si="3352"/>
        <v>0</v>
      </c>
      <c r="BT346" s="742">
        <v>0</v>
      </c>
      <c r="BU346" s="1327" t="s">
        <v>2510</v>
      </c>
      <c r="BV346" s="1178" t="s">
        <v>1250</v>
      </c>
      <c r="BW346" s="1248"/>
      <c r="BX346" s="1248"/>
      <c r="BY346" s="1248"/>
      <c r="BZ346" s="1249"/>
      <c r="CA346" s="1249"/>
      <c r="CB346" s="1250"/>
      <c r="CC346" s="1251"/>
      <c r="CD346" s="1251"/>
      <c r="CE346" s="1251"/>
      <c r="CF346" s="1251"/>
      <c r="CG346" s="1252"/>
      <c r="CH346" s="1252"/>
      <c r="CI346" s="1252"/>
      <c r="CJ346" s="1252"/>
      <c r="CK346" s="1253"/>
      <c r="CL346" s="1254"/>
      <c r="CM346" s="1255"/>
      <c r="CN346" s="1251">
        <v>9.8000000000000004E-2</v>
      </c>
      <c r="CO346" s="1256"/>
      <c r="CP346" s="1252">
        <v>0.129</v>
      </c>
      <c r="CQ346" s="1256"/>
      <c r="CR346" s="1257"/>
      <c r="CS346" s="1257"/>
      <c r="CT346" s="1257"/>
      <c r="CU346" s="1257"/>
      <c r="CV346" s="1257"/>
      <c r="CW346" s="1257"/>
      <c r="CX346" s="1257"/>
      <c r="CY346" s="1257"/>
      <c r="CZ346" s="1258"/>
      <c r="DA346" s="1258"/>
      <c r="DB346" s="1258"/>
      <c r="DC346" s="1258"/>
      <c r="DD346" s="1258"/>
      <c r="DE346" s="1258"/>
      <c r="DF346" s="1258"/>
      <c r="DG346" s="1258"/>
      <c r="DH346" s="1258"/>
      <c r="DI346" s="1258"/>
      <c r="DJ346" s="1258"/>
      <c r="DK346" s="1258"/>
      <c r="DL346" s="1258"/>
      <c r="DM346" s="1258"/>
      <c r="DN346" s="1022">
        <v>1</v>
      </c>
      <c r="DO346" s="1193">
        <v>1</v>
      </c>
      <c r="DP346" s="1194">
        <v>1000</v>
      </c>
      <c r="DQ346" s="1195">
        <f t="shared" si="3305"/>
        <v>1</v>
      </c>
      <c r="DR346" s="1192">
        <v>0.01</v>
      </c>
      <c r="DS346" s="1192">
        <f t="shared" si="3172"/>
        <v>1.0000000000000001E-5</v>
      </c>
      <c r="DT346" s="1495">
        <v>213</v>
      </c>
      <c r="DU346" s="1504" t="s">
        <v>2497</v>
      </c>
      <c r="DV346" s="1528">
        <v>44333</v>
      </c>
      <c r="DW346" s="1528" t="str">
        <f t="shared" si="3306"/>
        <v>Epsom Salt</v>
      </c>
      <c r="DX346" s="1427">
        <v>0.5</v>
      </c>
      <c r="DY346" s="1427">
        <v>1</v>
      </c>
      <c r="DZ346" s="1427">
        <v>1</v>
      </c>
      <c r="EA346" s="1427">
        <v>1</v>
      </c>
      <c r="EB346" s="1427">
        <v>1</v>
      </c>
      <c r="EC346" s="1427">
        <v>1</v>
      </c>
      <c r="ED346" s="1427">
        <v>1</v>
      </c>
      <c r="EE346" s="1427">
        <v>1</v>
      </c>
      <c r="EF346" s="1427">
        <v>1</v>
      </c>
      <c r="EG346" s="1427">
        <v>1</v>
      </c>
      <c r="EH346" s="1427">
        <v>1</v>
      </c>
      <c r="EI346" s="1427">
        <v>1</v>
      </c>
      <c r="EJ346" s="1427">
        <v>0.5</v>
      </c>
      <c r="EK346" s="1734"/>
      <c r="EL346" s="1342" t="s">
        <v>1417</v>
      </c>
      <c r="EM346" s="739"/>
      <c r="EN346" s="739"/>
      <c r="EO346" s="739"/>
      <c r="EP346" s="739"/>
      <c r="EQ346" s="739"/>
      <c r="ER346" s="739"/>
      <c r="ES346" s="739"/>
      <c r="ET346" s="739"/>
      <c r="EU346" s="739"/>
      <c r="EV346" s="739"/>
      <c r="EW346" s="739"/>
      <c r="EX346" s="739"/>
      <c r="EY346" s="739"/>
      <c r="EZ346" s="1348" t="str">
        <f t="shared" si="3307"/>
        <v>Epsom Salt</v>
      </c>
      <c r="FA346" s="1203">
        <f t="shared" si="3173"/>
        <v>0</v>
      </c>
      <c r="FB346" s="1203">
        <f t="shared" si="3174"/>
        <v>0</v>
      </c>
      <c r="FC346" s="1203">
        <f t="shared" si="3175"/>
        <v>0</v>
      </c>
      <c r="FD346" s="1190">
        <f t="shared" si="3176"/>
        <v>0</v>
      </c>
      <c r="FE346" s="1190">
        <f t="shared" si="3177"/>
        <v>0</v>
      </c>
      <c r="FF346" s="927">
        <f t="shared" si="3178"/>
        <v>0</v>
      </c>
      <c r="FG346" s="1191">
        <f t="shared" si="3179"/>
        <v>0</v>
      </c>
      <c r="FH346" s="1191">
        <f t="shared" si="3180"/>
        <v>0</v>
      </c>
      <c r="FI346" s="1191">
        <f t="shared" si="3181"/>
        <v>0</v>
      </c>
      <c r="FJ346" s="1191">
        <f t="shared" si="3182"/>
        <v>0</v>
      </c>
      <c r="FK346" s="1191">
        <f t="shared" si="3183"/>
        <v>0</v>
      </c>
      <c r="FL346" s="1191">
        <f t="shared" si="3184"/>
        <v>0</v>
      </c>
      <c r="FM346" s="1191">
        <f t="shared" si="3185"/>
        <v>0</v>
      </c>
      <c r="FN346" s="1191">
        <f t="shared" si="3186"/>
        <v>0</v>
      </c>
      <c r="FO346" s="1203">
        <f t="shared" si="3187"/>
        <v>0</v>
      </c>
      <c r="FP346" s="1190">
        <f t="shared" si="3188"/>
        <v>0</v>
      </c>
      <c r="FQ346" s="927">
        <f t="shared" si="3189"/>
        <v>0</v>
      </c>
      <c r="FR346" s="1191">
        <f t="shared" si="3190"/>
        <v>0</v>
      </c>
      <c r="FS346" s="1191">
        <f t="shared" si="3191"/>
        <v>0</v>
      </c>
      <c r="FT346" s="1191">
        <f t="shared" si="3192"/>
        <v>0</v>
      </c>
      <c r="FU346" s="1191">
        <f t="shared" si="3193"/>
        <v>0</v>
      </c>
      <c r="FV346" s="1076">
        <f t="shared" si="3194"/>
        <v>0</v>
      </c>
      <c r="FW346" s="1076">
        <f t="shared" si="3195"/>
        <v>0</v>
      </c>
      <c r="FX346" s="1076">
        <f t="shared" si="3196"/>
        <v>0</v>
      </c>
      <c r="FY346" s="1076">
        <f t="shared" si="3197"/>
        <v>0</v>
      </c>
      <c r="FZ346" s="1076">
        <f t="shared" si="3198"/>
        <v>0</v>
      </c>
      <c r="GA346" s="1076">
        <f t="shared" si="3199"/>
        <v>0</v>
      </c>
      <c r="GB346" s="1076">
        <f t="shared" si="3200"/>
        <v>0</v>
      </c>
      <c r="GC346" s="1076">
        <f t="shared" si="3201"/>
        <v>0</v>
      </c>
      <c r="GD346" s="330">
        <f t="shared" si="3202"/>
        <v>0</v>
      </c>
      <c r="GE346" s="330">
        <f t="shared" si="3203"/>
        <v>0</v>
      </c>
      <c r="GF346" s="330">
        <f t="shared" si="3204"/>
        <v>0</v>
      </c>
      <c r="GG346" s="330">
        <f t="shared" si="3205"/>
        <v>0</v>
      </c>
      <c r="GH346" s="330">
        <f t="shared" si="3206"/>
        <v>0</v>
      </c>
      <c r="GI346" s="330">
        <f t="shared" si="3207"/>
        <v>0</v>
      </c>
      <c r="GJ346" s="330">
        <f t="shared" si="3208"/>
        <v>0</v>
      </c>
      <c r="GK346" s="330">
        <f t="shared" si="3209"/>
        <v>0</v>
      </c>
      <c r="GL346" s="330">
        <f t="shared" si="3210"/>
        <v>0</v>
      </c>
      <c r="GM346" s="330">
        <f t="shared" si="3211"/>
        <v>0</v>
      </c>
      <c r="GN346" s="330">
        <f t="shared" si="3212"/>
        <v>0</v>
      </c>
      <c r="GO346" s="330">
        <f t="shared" si="3213"/>
        <v>0</v>
      </c>
      <c r="GP346" s="330">
        <f t="shared" si="3214"/>
        <v>0</v>
      </c>
      <c r="GQ346" s="330">
        <f t="shared" si="3215"/>
        <v>0</v>
      </c>
      <c r="GR346" s="739"/>
      <c r="GS346" s="739"/>
      <c r="GT346" s="739"/>
      <c r="GU346" s="739"/>
      <c r="GV346" s="739"/>
      <c r="GW346" s="739"/>
      <c r="GX346" s="739"/>
      <c r="GY346" s="739"/>
      <c r="GZ346" s="1362" t="str">
        <f t="shared" si="3216"/>
        <v>Epsom Salt</v>
      </c>
      <c r="HA346" s="1215">
        <f t="shared" si="3308"/>
        <v>0</v>
      </c>
      <c r="HB346" s="1215">
        <f t="shared" si="3217"/>
        <v>0</v>
      </c>
      <c r="HC346" s="1215">
        <f t="shared" si="3218"/>
        <v>0</v>
      </c>
      <c r="HD346" s="543">
        <f t="shared" si="3219"/>
        <v>0</v>
      </c>
      <c r="HE346" s="543">
        <f t="shared" si="3220"/>
        <v>0</v>
      </c>
      <c r="HF346" s="328">
        <f t="shared" si="3221"/>
        <v>0</v>
      </c>
      <c r="HG346" s="546">
        <f t="shared" si="3222"/>
        <v>0</v>
      </c>
      <c r="HH346" s="546">
        <f t="shared" si="3223"/>
        <v>0</v>
      </c>
      <c r="HI346" s="546">
        <f t="shared" si="3224"/>
        <v>0</v>
      </c>
      <c r="HJ346" s="546">
        <f t="shared" si="3225"/>
        <v>0</v>
      </c>
      <c r="HK346" s="546">
        <f t="shared" si="3226"/>
        <v>0</v>
      </c>
      <c r="HL346" s="546">
        <f t="shared" si="3227"/>
        <v>0</v>
      </c>
      <c r="HM346" s="546">
        <f t="shared" si="3228"/>
        <v>0</v>
      </c>
      <c r="HN346" s="546">
        <f t="shared" si="3229"/>
        <v>0</v>
      </c>
      <c r="HO346" s="1215">
        <f t="shared" si="3230"/>
        <v>0</v>
      </c>
      <c r="HP346" s="543">
        <f t="shared" si="3231"/>
        <v>0</v>
      </c>
      <c r="HQ346" s="328">
        <f t="shared" si="3232"/>
        <v>0</v>
      </c>
      <c r="HR346" s="546">
        <f t="shared" si="3233"/>
        <v>0</v>
      </c>
      <c r="HS346" s="546">
        <f t="shared" si="3234"/>
        <v>0</v>
      </c>
      <c r="HT346" s="546">
        <f t="shared" si="3235"/>
        <v>0</v>
      </c>
      <c r="HU346" s="546">
        <f t="shared" si="3236"/>
        <v>0</v>
      </c>
      <c r="HV346" s="930">
        <f t="shared" si="3237"/>
        <v>0</v>
      </c>
      <c r="HW346" s="930">
        <f t="shared" si="3238"/>
        <v>0</v>
      </c>
      <c r="HX346" s="930">
        <f t="shared" si="3239"/>
        <v>0</v>
      </c>
      <c r="HY346" s="930">
        <f t="shared" si="3240"/>
        <v>0</v>
      </c>
      <c r="HZ346" s="930">
        <f t="shared" si="3241"/>
        <v>0</v>
      </c>
      <c r="IA346" s="930">
        <f t="shared" si="3242"/>
        <v>0</v>
      </c>
      <c r="IB346" s="930">
        <f t="shared" si="3243"/>
        <v>0</v>
      </c>
      <c r="IC346" s="930">
        <f t="shared" si="3244"/>
        <v>0</v>
      </c>
      <c r="ID346" s="322">
        <f t="shared" si="3245"/>
        <v>0</v>
      </c>
      <c r="IE346" s="322">
        <f t="shared" si="3246"/>
        <v>0</v>
      </c>
      <c r="IF346" s="322">
        <f t="shared" si="3247"/>
        <v>0</v>
      </c>
      <c r="IG346" s="322">
        <f t="shared" si="3248"/>
        <v>0</v>
      </c>
      <c r="IH346" s="322">
        <f t="shared" si="3249"/>
        <v>0</v>
      </c>
      <c r="II346" s="322">
        <f t="shared" si="3250"/>
        <v>0</v>
      </c>
      <c r="IJ346" s="322">
        <f t="shared" si="3251"/>
        <v>0</v>
      </c>
      <c r="IK346" s="322">
        <f t="shared" si="3252"/>
        <v>0</v>
      </c>
      <c r="IL346" s="322">
        <f t="shared" si="3253"/>
        <v>0</v>
      </c>
      <c r="IM346" s="322">
        <f t="shared" si="3254"/>
        <v>0</v>
      </c>
      <c r="IN346" s="322">
        <f t="shared" si="3255"/>
        <v>0</v>
      </c>
      <c r="IO346" s="322">
        <f t="shared" si="3256"/>
        <v>0</v>
      </c>
      <c r="IP346" s="322">
        <f t="shared" si="3257"/>
        <v>0</v>
      </c>
      <c r="IQ346" s="322">
        <f t="shared" si="3258"/>
        <v>0</v>
      </c>
      <c r="IR346" s="739"/>
      <c r="IS346" s="739"/>
      <c r="IT346" s="739"/>
      <c r="IU346" s="739"/>
      <c r="IV346" s="739"/>
      <c r="IW346" s="739"/>
      <c r="IX346" s="739"/>
      <c r="IY346" s="739"/>
      <c r="IZ346" s="1362" t="str">
        <f t="shared" si="3259"/>
        <v>Epsom Salt</v>
      </c>
      <c r="JA346" s="1217">
        <f t="shared" si="3260"/>
        <v>0</v>
      </c>
      <c r="JB346" s="1217">
        <f t="shared" si="3261"/>
        <v>0</v>
      </c>
      <c r="JC346" s="1217">
        <f t="shared" si="3262"/>
        <v>0</v>
      </c>
      <c r="JD346" s="545">
        <f t="shared" si="3263"/>
        <v>0</v>
      </c>
      <c r="JE346" s="545">
        <f t="shared" si="3264"/>
        <v>0</v>
      </c>
      <c r="JF346" s="329">
        <f t="shared" si="3265"/>
        <v>0</v>
      </c>
      <c r="JG346" s="550">
        <f t="shared" si="3266"/>
        <v>0</v>
      </c>
      <c r="JH346" s="550">
        <f t="shared" si="3267"/>
        <v>0</v>
      </c>
      <c r="JI346" s="550">
        <f t="shared" si="3268"/>
        <v>0</v>
      </c>
      <c r="JJ346" s="550">
        <f t="shared" si="3269"/>
        <v>0</v>
      </c>
      <c r="JK346" s="550">
        <f t="shared" si="3270"/>
        <v>0</v>
      </c>
      <c r="JL346" s="550">
        <f t="shared" si="3271"/>
        <v>0</v>
      </c>
      <c r="JM346" s="550">
        <f t="shared" si="3272"/>
        <v>0</v>
      </c>
      <c r="JN346" s="550">
        <f t="shared" si="3273"/>
        <v>0</v>
      </c>
      <c r="JO346" s="1217">
        <f t="shared" si="3274"/>
        <v>0</v>
      </c>
      <c r="JP346" s="545">
        <f t="shared" si="3275"/>
        <v>0</v>
      </c>
      <c r="JQ346" s="329">
        <f t="shared" si="3276"/>
        <v>0</v>
      </c>
      <c r="JR346" s="550">
        <f t="shared" si="3277"/>
        <v>98</v>
      </c>
      <c r="JS346" s="550">
        <f t="shared" si="3278"/>
        <v>0</v>
      </c>
      <c r="JT346" s="550">
        <f t="shared" si="3279"/>
        <v>129</v>
      </c>
      <c r="JU346" s="550">
        <f t="shared" si="3280"/>
        <v>0</v>
      </c>
      <c r="JV346" s="932">
        <f t="shared" si="3281"/>
        <v>0</v>
      </c>
      <c r="JW346" s="932">
        <f t="shared" si="3282"/>
        <v>0</v>
      </c>
      <c r="JX346" s="932">
        <f t="shared" si="3283"/>
        <v>0</v>
      </c>
      <c r="JY346" s="932">
        <f t="shared" si="3284"/>
        <v>0</v>
      </c>
      <c r="JZ346" s="932">
        <f t="shared" si="3285"/>
        <v>0</v>
      </c>
      <c r="KA346" s="932">
        <f t="shared" si="3286"/>
        <v>0</v>
      </c>
      <c r="KB346" s="932">
        <f t="shared" si="3287"/>
        <v>0</v>
      </c>
      <c r="KC346" s="932">
        <f t="shared" si="3288"/>
        <v>0</v>
      </c>
      <c r="KD346" s="327">
        <f t="shared" si="3289"/>
        <v>0</v>
      </c>
      <c r="KE346" s="327">
        <f t="shared" si="3290"/>
        <v>0</v>
      </c>
      <c r="KF346" s="327">
        <f t="shared" si="3291"/>
        <v>0</v>
      </c>
      <c r="KG346" s="327">
        <f t="shared" si="3292"/>
        <v>0</v>
      </c>
      <c r="KH346" s="327">
        <f t="shared" si="3293"/>
        <v>0</v>
      </c>
      <c r="KI346" s="327">
        <f t="shared" si="3294"/>
        <v>0</v>
      </c>
      <c r="KJ346" s="327">
        <f t="shared" si="3295"/>
        <v>0</v>
      </c>
      <c r="KK346" s="327">
        <f t="shared" si="3296"/>
        <v>0</v>
      </c>
      <c r="KL346" s="327">
        <f t="shared" si="3297"/>
        <v>0</v>
      </c>
      <c r="KM346" s="327">
        <f t="shared" si="3298"/>
        <v>0</v>
      </c>
      <c r="KN346" s="327">
        <f t="shared" si="3299"/>
        <v>0</v>
      </c>
      <c r="KO346" s="327">
        <f t="shared" si="3300"/>
        <v>0</v>
      </c>
      <c r="KP346" s="327">
        <f t="shared" si="3301"/>
        <v>0</v>
      </c>
      <c r="KQ346" s="327">
        <f t="shared" si="3302"/>
        <v>0</v>
      </c>
      <c r="KR346" s="739"/>
      <c r="KS346" s="739"/>
      <c r="KT346" s="739"/>
      <c r="KU346" s="739"/>
      <c r="KV346" s="739"/>
      <c r="KW346" s="739"/>
      <c r="KX346" s="739"/>
      <c r="KY346" s="739"/>
      <c r="KZ346" s="1362" t="str">
        <f t="shared" si="3303"/>
        <v>Epsom Salt</v>
      </c>
      <c r="LA346" s="1217">
        <f t="shared" si="3309"/>
        <v>0</v>
      </c>
      <c r="LB346" s="1217">
        <f t="shared" si="3310"/>
        <v>0</v>
      </c>
      <c r="LC346" s="1217">
        <f t="shared" si="3311"/>
        <v>0</v>
      </c>
      <c r="LD346" s="545">
        <f t="shared" si="3312"/>
        <v>0</v>
      </c>
      <c r="LE346" s="545">
        <f t="shared" si="3313"/>
        <v>0</v>
      </c>
      <c r="LF346" s="329">
        <f t="shared" si="3314"/>
        <v>0</v>
      </c>
      <c r="LG346" s="550">
        <f t="shared" si="3315"/>
        <v>0</v>
      </c>
      <c r="LH346" s="550">
        <f t="shared" si="3316"/>
        <v>0</v>
      </c>
      <c r="LI346" s="550">
        <f t="shared" si="3317"/>
        <v>0</v>
      </c>
      <c r="LJ346" s="550">
        <f t="shared" si="3318"/>
        <v>0</v>
      </c>
      <c r="LK346" s="550">
        <f t="shared" si="3319"/>
        <v>0</v>
      </c>
      <c r="LL346" s="550">
        <f t="shared" si="3320"/>
        <v>0</v>
      </c>
      <c r="LM346" s="550">
        <f t="shared" si="3321"/>
        <v>0</v>
      </c>
      <c r="LN346" s="550">
        <f t="shared" si="3322"/>
        <v>0</v>
      </c>
      <c r="LO346" s="1217">
        <f t="shared" si="3323"/>
        <v>0</v>
      </c>
      <c r="LP346" s="545">
        <f t="shared" si="3324"/>
        <v>0</v>
      </c>
      <c r="LQ346" s="329">
        <f t="shared" si="3325"/>
        <v>0</v>
      </c>
      <c r="LR346" s="550">
        <f t="shared" si="3326"/>
        <v>98</v>
      </c>
      <c r="LS346" s="550">
        <f t="shared" si="3327"/>
        <v>0</v>
      </c>
      <c r="LT346" s="550">
        <f t="shared" si="3328"/>
        <v>129</v>
      </c>
      <c r="LU346" s="550">
        <f t="shared" si="3329"/>
        <v>0</v>
      </c>
      <c r="LV346" s="932">
        <f t="shared" si="3330"/>
        <v>0</v>
      </c>
      <c r="LW346" s="932">
        <f t="shared" si="3331"/>
        <v>0</v>
      </c>
      <c r="LX346" s="932">
        <f t="shared" si="3332"/>
        <v>0</v>
      </c>
      <c r="LY346" s="932">
        <f t="shared" si="3333"/>
        <v>0</v>
      </c>
      <c r="LZ346" s="932">
        <f t="shared" si="3334"/>
        <v>0</v>
      </c>
      <c r="MA346" s="932">
        <f t="shared" si="3335"/>
        <v>0</v>
      </c>
      <c r="MB346" s="932">
        <f t="shared" si="3336"/>
        <v>0</v>
      </c>
      <c r="MC346" s="932">
        <f t="shared" si="3337"/>
        <v>0</v>
      </c>
      <c r="MD346" s="327">
        <f t="shared" si="3338"/>
        <v>0</v>
      </c>
      <c r="ME346" s="327">
        <f t="shared" si="3339"/>
        <v>0</v>
      </c>
      <c r="MF346" s="327">
        <f t="shared" si="3340"/>
        <v>0</v>
      </c>
      <c r="MG346" s="327">
        <f t="shared" si="3341"/>
        <v>0</v>
      </c>
      <c r="MH346" s="327">
        <f t="shared" si="3342"/>
        <v>0</v>
      </c>
      <c r="MI346" s="327">
        <f t="shared" si="3343"/>
        <v>0</v>
      </c>
      <c r="MJ346" s="327">
        <f t="shared" si="3344"/>
        <v>0</v>
      </c>
      <c r="MK346" s="327">
        <f t="shared" si="3345"/>
        <v>0</v>
      </c>
      <c r="ML346" s="327">
        <f t="shared" si="3346"/>
        <v>0</v>
      </c>
      <c r="MM346" s="327">
        <f t="shared" si="3347"/>
        <v>0</v>
      </c>
      <c r="MN346" s="327">
        <f t="shared" si="3348"/>
        <v>0</v>
      </c>
      <c r="MO346" s="327">
        <f t="shared" si="3349"/>
        <v>0</v>
      </c>
      <c r="MP346" s="327">
        <f t="shared" si="3350"/>
        <v>0</v>
      </c>
      <c r="MQ346" s="327">
        <f t="shared" si="3351"/>
        <v>0</v>
      </c>
    </row>
    <row r="347" spans="2:355" s="152" customFormat="1" ht="15" customHeight="1" outlineLevel="1" thickBot="1" x14ac:dyDescent="0.3">
      <c r="B347" s="1420"/>
      <c r="E347" s="948" t="s">
        <v>1917</v>
      </c>
      <c r="G347" s="1088">
        <v>0.01</v>
      </c>
      <c r="H347" s="105">
        <v>1</v>
      </c>
      <c r="I347" s="111">
        <f t="shared" si="3353"/>
        <v>2.6420079260237701</v>
      </c>
      <c r="J347" s="1827">
        <f t="shared" si="3354"/>
        <v>2.6420079260237703E-3</v>
      </c>
      <c r="K347" s="1828"/>
      <c r="L347" s="1275"/>
      <c r="M347" s="1276"/>
      <c r="N347" s="1275"/>
      <c r="O347" s="1549"/>
      <c r="R347" s="1418"/>
      <c r="S347" s="1548"/>
      <c r="T347" s="1048"/>
      <c r="U347" s="1417"/>
      <c r="V347" s="1418"/>
      <c r="W347" s="1548"/>
      <c r="X347" s="1048"/>
      <c r="Y347" s="1417"/>
      <c r="Z347" s="1418"/>
      <c r="AA347" s="1548"/>
      <c r="AB347" s="1048"/>
      <c r="AC347" s="1417"/>
      <c r="AD347" s="1418"/>
      <c r="AE347" s="1548"/>
      <c r="AF347" s="1048"/>
      <c r="AG347" s="1417"/>
      <c r="AH347" s="1418"/>
      <c r="AI347" s="1548"/>
      <c r="AJ347" s="1048"/>
      <c r="AK347" s="1417"/>
      <c r="AL347" s="1418"/>
      <c r="AM347" s="1548"/>
      <c r="AN347" s="1048"/>
      <c r="AO347" s="1417"/>
      <c r="AP347" s="1418"/>
      <c r="AQ347" s="1548"/>
      <c r="AR347" s="1048"/>
      <c r="AS347" s="1417"/>
      <c r="AT347" s="1418"/>
      <c r="AU347" s="1548"/>
      <c r="AV347" s="1048"/>
      <c r="AW347" s="1417"/>
      <c r="AX347" s="1418"/>
      <c r="AY347" s="1548"/>
      <c r="AZ347" s="1048"/>
      <c r="BA347" s="1417"/>
      <c r="BB347" s="1048"/>
      <c r="BC347" s="1048"/>
      <c r="BD347" s="1048"/>
      <c r="BE347" s="1417"/>
      <c r="BF347" s="1048"/>
      <c r="BG347" s="1048"/>
      <c r="BH347" s="1048"/>
      <c r="BI347" s="1048"/>
      <c r="BJ347" s="1048"/>
      <c r="BK347" s="1048"/>
      <c r="BL347" s="1048"/>
      <c r="BM347" s="1048"/>
      <c r="BN347" s="1048"/>
      <c r="BO347" s="1048"/>
      <c r="BP347" s="1048"/>
      <c r="BQ347" s="1491"/>
      <c r="BR347" s="734">
        <f t="shared" si="3171"/>
        <v>0</v>
      </c>
      <c r="BS347" s="734">
        <f t="shared" si="3352"/>
        <v>0</v>
      </c>
      <c r="BT347" s="742">
        <v>0</v>
      </c>
      <c r="BU347" s="1327" t="s">
        <v>1352</v>
      </c>
      <c r="BV347" s="1178" t="s">
        <v>1250</v>
      </c>
      <c r="BW347" s="1248"/>
      <c r="BX347" s="1248"/>
      <c r="BY347" s="1248"/>
      <c r="BZ347" s="1249"/>
      <c r="CA347" s="1249"/>
      <c r="CB347" s="1250"/>
      <c r="CC347" s="1251"/>
      <c r="CD347" s="1251"/>
      <c r="CE347" s="1251"/>
      <c r="CF347" s="1251"/>
      <c r="CG347" s="1252"/>
      <c r="CH347" s="1252"/>
      <c r="CI347" s="1252"/>
      <c r="CJ347" s="1252"/>
      <c r="CK347" s="1253"/>
      <c r="CL347" s="1254"/>
      <c r="CM347" s="1255"/>
      <c r="CN347" s="1256"/>
      <c r="CO347" s="1256"/>
      <c r="CP347" s="1256"/>
      <c r="CQ347" s="1256"/>
      <c r="CR347" s="1257"/>
      <c r="CS347" s="1257"/>
      <c r="CT347" s="1257"/>
      <c r="CU347" s="1257"/>
      <c r="CV347" s="1257"/>
      <c r="CW347" s="1257"/>
      <c r="CX347" s="1257"/>
      <c r="CY347" s="1257"/>
      <c r="CZ347" s="1258"/>
      <c r="DA347" s="1258"/>
      <c r="DB347" s="1258"/>
      <c r="DC347" s="1258"/>
      <c r="DD347" s="1258"/>
      <c r="DE347" s="1258"/>
      <c r="DF347" s="1258"/>
      <c r="DG347" s="1258"/>
      <c r="DH347" s="1258"/>
      <c r="DI347" s="1258"/>
      <c r="DJ347" s="1258"/>
      <c r="DK347" s="1258"/>
      <c r="DL347" s="1258"/>
      <c r="DM347" s="1258"/>
      <c r="DN347" s="1022">
        <v>1</v>
      </c>
      <c r="DO347" s="1193">
        <v>0.94599999999999995</v>
      </c>
      <c r="DP347" s="1194">
        <v>1000</v>
      </c>
      <c r="DQ347" s="1195">
        <f t="shared" si="3305"/>
        <v>1.0570824524312896</v>
      </c>
      <c r="DR347" s="1192">
        <v>0.01</v>
      </c>
      <c r="DS347" s="1192">
        <f t="shared" si="3172"/>
        <v>1.0570824524312896E-5</v>
      </c>
      <c r="DT347" s="1495">
        <v>214</v>
      </c>
      <c r="DU347" s="1504" t="s">
        <v>2498</v>
      </c>
      <c r="DV347" s="1528">
        <v>44333</v>
      </c>
      <c r="DW347" s="1528" t="str">
        <f t="shared" si="3306"/>
        <v>Z9 (2 Part)</v>
      </c>
      <c r="DX347" s="1427">
        <v>0.5</v>
      </c>
      <c r="DY347" s="1427">
        <v>0.5</v>
      </c>
      <c r="DZ347" s="1427">
        <v>0.5</v>
      </c>
      <c r="EA347" s="1427">
        <v>0.5</v>
      </c>
      <c r="EB347" s="1427">
        <v>0.5</v>
      </c>
      <c r="EC347" s="1427">
        <v>0.5</v>
      </c>
      <c r="ED347" s="1427">
        <v>0.5</v>
      </c>
      <c r="EE347" s="1427">
        <v>0.5</v>
      </c>
      <c r="EF347" s="1427">
        <v>0.5</v>
      </c>
      <c r="EG347" s="1427">
        <v>0.5</v>
      </c>
      <c r="EH347" s="1427">
        <v>0.5</v>
      </c>
      <c r="EI347" s="1427">
        <v>0.5</v>
      </c>
      <c r="EJ347" s="1427">
        <v>0.5</v>
      </c>
      <c r="EK347" s="1734">
        <v>0.5</v>
      </c>
      <c r="EL347" s="1342" t="s">
        <v>1690</v>
      </c>
      <c r="EM347" s="739"/>
      <c r="EN347" s="739"/>
      <c r="EO347" s="739"/>
      <c r="EP347" s="739"/>
      <c r="EQ347" s="739"/>
      <c r="ER347" s="739"/>
      <c r="ES347" s="739"/>
      <c r="ET347" s="739"/>
      <c r="EU347" s="739"/>
      <c r="EV347" s="739"/>
      <c r="EW347" s="739"/>
      <c r="EX347" s="739"/>
      <c r="EY347" s="739"/>
      <c r="EZ347" s="1348" t="str">
        <f t="shared" si="3307"/>
        <v>Z9 (2 Part)</v>
      </c>
      <c r="FA347" s="1203">
        <f t="shared" si="3173"/>
        <v>0</v>
      </c>
      <c r="FB347" s="1203">
        <f t="shared" si="3174"/>
        <v>0</v>
      </c>
      <c r="FC347" s="1203">
        <f t="shared" si="3175"/>
        <v>0</v>
      </c>
      <c r="FD347" s="1190">
        <f t="shared" si="3176"/>
        <v>0</v>
      </c>
      <c r="FE347" s="1190">
        <f t="shared" si="3177"/>
        <v>0</v>
      </c>
      <c r="FF347" s="927">
        <f t="shared" si="3178"/>
        <v>0</v>
      </c>
      <c r="FG347" s="1191">
        <f t="shared" si="3179"/>
        <v>0</v>
      </c>
      <c r="FH347" s="1191">
        <f t="shared" si="3180"/>
        <v>0</v>
      </c>
      <c r="FI347" s="1191">
        <f t="shared" si="3181"/>
        <v>0</v>
      </c>
      <c r="FJ347" s="1191">
        <f t="shared" si="3182"/>
        <v>0</v>
      </c>
      <c r="FK347" s="1191">
        <f t="shared" si="3183"/>
        <v>0</v>
      </c>
      <c r="FL347" s="1191">
        <f t="shared" si="3184"/>
        <v>0</v>
      </c>
      <c r="FM347" s="1191">
        <f t="shared" si="3185"/>
        <v>0</v>
      </c>
      <c r="FN347" s="1191">
        <f t="shared" si="3186"/>
        <v>0</v>
      </c>
      <c r="FO347" s="1203">
        <f t="shared" si="3187"/>
        <v>0</v>
      </c>
      <c r="FP347" s="1190">
        <f t="shared" si="3188"/>
        <v>0</v>
      </c>
      <c r="FQ347" s="927">
        <f t="shared" si="3189"/>
        <v>0</v>
      </c>
      <c r="FR347" s="1191">
        <f t="shared" si="3190"/>
        <v>0</v>
      </c>
      <c r="FS347" s="1191">
        <f t="shared" si="3191"/>
        <v>0</v>
      </c>
      <c r="FT347" s="1191">
        <f t="shared" si="3192"/>
        <v>0</v>
      </c>
      <c r="FU347" s="1191">
        <f t="shared" si="3193"/>
        <v>0</v>
      </c>
      <c r="FV347" s="1076">
        <f t="shared" si="3194"/>
        <v>0</v>
      </c>
      <c r="FW347" s="1076">
        <f t="shared" si="3195"/>
        <v>0</v>
      </c>
      <c r="FX347" s="1076">
        <f t="shared" si="3196"/>
        <v>0</v>
      </c>
      <c r="FY347" s="1076">
        <f t="shared" si="3197"/>
        <v>0</v>
      </c>
      <c r="FZ347" s="1076">
        <f t="shared" si="3198"/>
        <v>0</v>
      </c>
      <c r="GA347" s="1076">
        <f t="shared" si="3199"/>
        <v>0</v>
      </c>
      <c r="GB347" s="1076">
        <f t="shared" si="3200"/>
        <v>0</v>
      </c>
      <c r="GC347" s="1076">
        <f t="shared" si="3201"/>
        <v>0</v>
      </c>
      <c r="GD347" s="330">
        <f t="shared" si="3202"/>
        <v>0</v>
      </c>
      <c r="GE347" s="330">
        <f t="shared" si="3203"/>
        <v>0</v>
      </c>
      <c r="GF347" s="330">
        <f t="shared" si="3204"/>
        <v>0</v>
      </c>
      <c r="GG347" s="330">
        <f t="shared" si="3205"/>
        <v>0</v>
      </c>
      <c r="GH347" s="330">
        <f t="shared" si="3206"/>
        <v>0</v>
      </c>
      <c r="GI347" s="330">
        <f t="shared" si="3207"/>
        <v>0</v>
      </c>
      <c r="GJ347" s="330">
        <f t="shared" si="3208"/>
        <v>0</v>
      </c>
      <c r="GK347" s="330">
        <f t="shared" si="3209"/>
        <v>0</v>
      </c>
      <c r="GL347" s="330">
        <f t="shared" si="3210"/>
        <v>0</v>
      </c>
      <c r="GM347" s="330">
        <f t="shared" si="3211"/>
        <v>0</v>
      </c>
      <c r="GN347" s="330">
        <f t="shared" si="3212"/>
        <v>0</v>
      </c>
      <c r="GO347" s="330">
        <f t="shared" si="3213"/>
        <v>0</v>
      </c>
      <c r="GP347" s="330">
        <f t="shared" si="3214"/>
        <v>0</v>
      </c>
      <c r="GQ347" s="330">
        <f t="shared" si="3215"/>
        <v>0</v>
      </c>
      <c r="GR347" s="739"/>
      <c r="GS347" s="739"/>
      <c r="GT347" s="739"/>
      <c r="GU347" s="739"/>
      <c r="GV347" s="739"/>
      <c r="GW347" s="739"/>
      <c r="GX347" s="739"/>
      <c r="GY347" s="739"/>
      <c r="GZ347" s="1362" t="str">
        <f t="shared" si="3216"/>
        <v>Z9 (2 Part)</v>
      </c>
      <c r="HA347" s="1215">
        <f t="shared" si="3308"/>
        <v>0</v>
      </c>
      <c r="HB347" s="1215">
        <f t="shared" si="3217"/>
        <v>0</v>
      </c>
      <c r="HC347" s="1215">
        <f t="shared" si="3218"/>
        <v>0</v>
      </c>
      <c r="HD347" s="543">
        <f t="shared" si="3219"/>
        <v>0</v>
      </c>
      <c r="HE347" s="543">
        <f t="shared" si="3220"/>
        <v>0</v>
      </c>
      <c r="HF347" s="328">
        <f t="shared" si="3221"/>
        <v>0</v>
      </c>
      <c r="HG347" s="546">
        <f t="shared" si="3222"/>
        <v>0</v>
      </c>
      <c r="HH347" s="546">
        <f t="shared" si="3223"/>
        <v>0</v>
      </c>
      <c r="HI347" s="546">
        <f t="shared" si="3224"/>
        <v>0</v>
      </c>
      <c r="HJ347" s="546">
        <f t="shared" si="3225"/>
        <v>0</v>
      </c>
      <c r="HK347" s="546">
        <f t="shared" si="3226"/>
        <v>0</v>
      </c>
      <c r="HL347" s="546">
        <f t="shared" si="3227"/>
        <v>0</v>
      </c>
      <c r="HM347" s="546">
        <f t="shared" si="3228"/>
        <v>0</v>
      </c>
      <c r="HN347" s="546">
        <f t="shared" si="3229"/>
        <v>0</v>
      </c>
      <c r="HO347" s="1215">
        <f t="shared" si="3230"/>
        <v>0</v>
      </c>
      <c r="HP347" s="543">
        <f t="shared" si="3231"/>
        <v>0</v>
      </c>
      <c r="HQ347" s="328">
        <f t="shared" si="3232"/>
        <v>0</v>
      </c>
      <c r="HR347" s="546">
        <f t="shared" si="3233"/>
        <v>0</v>
      </c>
      <c r="HS347" s="546">
        <f t="shared" si="3234"/>
        <v>0</v>
      </c>
      <c r="HT347" s="546">
        <f t="shared" si="3235"/>
        <v>0</v>
      </c>
      <c r="HU347" s="546">
        <f t="shared" si="3236"/>
        <v>0</v>
      </c>
      <c r="HV347" s="930">
        <f t="shared" si="3237"/>
        <v>0</v>
      </c>
      <c r="HW347" s="930">
        <f t="shared" si="3238"/>
        <v>0</v>
      </c>
      <c r="HX347" s="930">
        <f t="shared" si="3239"/>
        <v>0</v>
      </c>
      <c r="HY347" s="930">
        <f t="shared" si="3240"/>
        <v>0</v>
      </c>
      <c r="HZ347" s="930">
        <f t="shared" si="3241"/>
        <v>0</v>
      </c>
      <c r="IA347" s="930">
        <f t="shared" si="3242"/>
        <v>0</v>
      </c>
      <c r="IB347" s="930">
        <f t="shared" si="3243"/>
        <v>0</v>
      </c>
      <c r="IC347" s="930">
        <f t="shared" si="3244"/>
        <v>0</v>
      </c>
      <c r="ID347" s="322">
        <f t="shared" si="3245"/>
        <v>0</v>
      </c>
      <c r="IE347" s="322">
        <f t="shared" si="3246"/>
        <v>0</v>
      </c>
      <c r="IF347" s="322">
        <f t="shared" si="3247"/>
        <v>0</v>
      </c>
      <c r="IG347" s="322">
        <f t="shared" si="3248"/>
        <v>0</v>
      </c>
      <c r="IH347" s="322">
        <f t="shared" si="3249"/>
        <v>0</v>
      </c>
      <c r="II347" s="322">
        <f t="shared" si="3250"/>
        <v>0</v>
      </c>
      <c r="IJ347" s="322">
        <f t="shared" si="3251"/>
        <v>0</v>
      </c>
      <c r="IK347" s="322">
        <f t="shared" si="3252"/>
        <v>0</v>
      </c>
      <c r="IL347" s="322">
        <f t="shared" si="3253"/>
        <v>0</v>
      </c>
      <c r="IM347" s="322">
        <f t="shared" si="3254"/>
        <v>0</v>
      </c>
      <c r="IN347" s="322">
        <f t="shared" si="3255"/>
        <v>0</v>
      </c>
      <c r="IO347" s="322">
        <f t="shared" si="3256"/>
        <v>0</v>
      </c>
      <c r="IP347" s="322">
        <f t="shared" si="3257"/>
        <v>0</v>
      </c>
      <c r="IQ347" s="322">
        <f t="shared" si="3258"/>
        <v>0</v>
      </c>
      <c r="IR347" s="739"/>
      <c r="IS347" s="739"/>
      <c r="IT347" s="739"/>
      <c r="IU347" s="739"/>
      <c r="IV347" s="739"/>
      <c r="IW347" s="739"/>
      <c r="IX347" s="739"/>
      <c r="IY347" s="739"/>
      <c r="IZ347" s="1362" t="str">
        <f t="shared" si="3259"/>
        <v>Z9 (2 Part)</v>
      </c>
      <c r="JA347" s="1217">
        <f t="shared" si="3260"/>
        <v>0</v>
      </c>
      <c r="JB347" s="1217">
        <f t="shared" si="3261"/>
        <v>0</v>
      </c>
      <c r="JC347" s="1217">
        <f t="shared" si="3262"/>
        <v>0</v>
      </c>
      <c r="JD347" s="545">
        <f t="shared" si="3263"/>
        <v>0</v>
      </c>
      <c r="JE347" s="545">
        <f t="shared" si="3264"/>
        <v>0</v>
      </c>
      <c r="JF347" s="329">
        <f t="shared" si="3265"/>
        <v>0</v>
      </c>
      <c r="JG347" s="550">
        <f t="shared" si="3266"/>
        <v>0</v>
      </c>
      <c r="JH347" s="550">
        <f t="shared" si="3267"/>
        <v>0</v>
      </c>
      <c r="JI347" s="550">
        <f t="shared" si="3268"/>
        <v>0</v>
      </c>
      <c r="JJ347" s="550">
        <f t="shared" si="3269"/>
        <v>0</v>
      </c>
      <c r="JK347" s="550">
        <f t="shared" si="3270"/>
        <v>0</v>
      </c>
      <c r="JL347" s="550">
        <f t="shared" si="3271"/>
        <v>0</v>
      </c>
      <c r="JM347" s="550">
        <f t="shared" si="3272"/>
        <v>0</v>
      </c>
      <c r="JN347" s="550">
        <f t="shared" si="3273"/>
        <v>0</v>
      </c>
      <c r="JO347" s="1217">
        <f t="shared" si="3274"/>
        <v>0</v>
      </c>
      <c r="JP347" s="545">
        <f t="shared" si="3275"/>
        <v>0</v>
      </c>
      <c r="JQ347" s="329">
        <f t="shared" si="3276"/>
        <v>0</v>
      </c>
      <c r="JR347" s="550">
        <f t="shared" si="3277"/>
        <v>0</v>
      </c>
      <c r="JS347" s="550">
        <f t="shared" si="3278"/>
        <v>0</v>
      </c>
      <c r="JT347" s="550">
        <f t="shared" si="3279"/>
        <v>0</v>
      </c>
      <c r="JU347" s="550">
        <f t="shared" si="3280"/>
        <v>0</v>
      </c>
      <c r="JV347" s="932">
        <f t="shared" si="3281"/>
        <v>0</v>
      </c>
      <c r="JW347" s="932">
        <f t="shared" si="3282"/>
        <v>0</v>
      </c>
      <c r="JX347" s="932">
        <f t="shared" si="3283"/>
        <v>0</v>
      </c>
      <c r="JY347" s="932">
        <f t="shared" si="3284"/>
        <v>0</v>
      </c>
      <c r="JZ347" s="932">
        <f t="shared" si="3285"/>
        <v>0</v>
      </c>
      <c r="KA347" s="932">
        <f t="shared" si="3286"/>
        <v>0</v>
      </c>
      <c r="KB347" s="932">
        <f t="shared" si="3287"/>
        <v>0</v>
      </c>
      <c r="KC347" s="932">
        <f t="shared" si="3288"/>
        <v>0</v>
      </c>
      <c r="KD347" s="327">
        <f t="shared" si="3289"/>
        <v>0</v>
      </c>
      <c r="KE347" s="327">
        <f t="shared" si="3290"/>
        <v>0</v>
      </c>
      <c r="KF347" s="327">
        <f t="shared" si="3291"/>
        <v>0</v>
      </c>
      <c r="KG347" s="327">
        <f t="shared" si="3292"/>
        <v>0</v>
      </c>
      <c r="KH347" s="327">
        <f t="shared" si="3293"/>
        <v>0</v>
      </c>
      <c r="KI347" s="327">
        <f t="shared" si="3294"/>
        <v>0</v>
      </c>
      <c r="KJ347" s="327">
        <f t="shared" si="3295"/>
        <v>0</v>
      </c>
      <c r="KK347" s="327">
        <f t="shared" si="3296"/>
        <v>0</v>
      </c>
      <c r="KL347" s="327">
        <f t="shared" si="3297"/>
        <v>0</v>
      </c>
      <c r="KM347" s="327">
        <f t="shared" si="3298"/>
        <v>0</v>
      </c>
      <c r="KN347" s="327">
        <f t="shared" si="3299"/>
        <v>0</v>
      </c>
      <c r="KO347" s="327">
        <f t="shared" si="3300"/>
        <v>0</v>
      </c>
      <c r="KP347" s="327">
        <f t="shared" si="3301"/>
        <v>0</v>
      </c>
      <c r="KQ347" s="327">
        <f t="shared" si="3302"/>
        <v>0</v>
      </c>
      <c r="KR347" s="739"/>
      <c r="KS347" s="739"/>
      <c r="KT347" s="739"/>
      <c r="KU347" s="739"/>
      <c r="KV347" s="739"/>
      <c r="KW347" s="739"/>
      <c r="KX347" s="739"/>
      <c r="KY347" s="739"/>
      <c r="KZ347" s="1362" t="str">
        <f t="shared" si="3303"/>
        <v>Z9 (2 Part)</v>
      </c>
      <c r="LA347" s="1217">
        <f t="shared" si="3309"/>
        <v>0</v>
      </c>
      <c r="LB347" s="1217">
        <f t="shared" si="3310"/>
        <v>0</v>
      </c>
      <c r="LC347" s="1217">
        <f t="shared" si="3311"/>
        <v>0</v>
      </c>
      <c r="LD347" s="545">
        <f t="shared" si="3312"/>
        <v>0</v>
      </c>
      <c r="LE347" s="545">
        <f t="shared" si="3313"/>
        <v>0</v>
      </c>
      <c r="LF347" s="329">
        <f t="shared" si="3314"/>
        <v>0</v>
      </c>
      <c r="LG347" s="550">
        <f t="shared" si="3315"/>
        <v>0</v>
      </c>
      <c r="LH347" s="550">
        <f t="shared" si="3316"/>
        <v>0</v>
      </c>
      <c r="LI347" s="550">
        <f t="shared" si="3317"/>
        <v>0</v>
      </c>
      <c r="LJ347" s="550">
        <f t="shared" si="3318"/>
        <v>0</v>
      </c>
      <c r="LK347" s="550">
        <f t="shared" si="3319"/>
        <v>0</v>
      </c>
      <c r="LL347" s="550">
        <f t="shared" si="3320"/>
        <v>0</v>
      </c>
      <c r="LM347" s="550">
        <f t="shared" si="3321"/>
        <v>0</v>
      </c>
      <c r="LN347" s="550">
        <f t="shared" si="3322"/>
        <v>0</v>
      </c>
      <c r="LO347" s="1217">
        <f t="shared" si="3323"/>
        <v>0</v>
      </c>
      <c r="LP347" s="545">
        <f t="shared" si="3324"/>
        <v>0</v>
      </c>
      <c r="LQ347" s="329">
        <f t="shared" si="3325"/>
        <v>0</v>
      </c>
      <c r="LR347" s="550">
        <f t="shared" si="3326"/>
        <v>0</v>
      </c>
      <c r="LS347" s="550">
        <f t="shared" si="3327"/>
        <v>0</v>
      </c>
      <c r="LT347" s="550">
        <f t="shared" si="3328"/>
        <v>0</v>
      </c>
      <c r="LU347" s="550">
        <f t="shared" si="3329"/>
        <v>0</v>
      </c>
      <c r="LV347" s="932">
        <f t="shared" si="3330"/>
        <v>0</v>
      </c>
      <c r="LW347" s="932">
        <f t="shared" si="3331"/>
        <v>0</v>
      </c>
      <c r="LX347" s="932">
        <f t="shared" si="3332"/>
        <v>0</v>
      </c>
      <c r="LY347" s="932">
        <f t="shared" si="3333"/>
        <v>0</v>
      </c>
      <c r="LZ347" s="932">
        <f t="shared" si="3334"/>
        <v>0</v>
      </c>
      <c r="MA347" s="932">
        <f t="shared" si="3335"/>
        <v>0</v>
      </c>
      <c r="MB347" s="932">
        <f t="shared" si="3336"/>
        <v>0</v>
      </c>
      <c r="MC347" s="932">
        <f t="shared" si="3337"/>
        <v>0</v>
      </c>
      <c r="MD347" s="327">
        <f t="shared" si="3338"/>
        <v>0</v>
      </c>
      <c r="ME347" s="327">
        <f t="shared" si="3339"/>
        <v>0</v>
      </c>
      <c r="MF347" s="327">
        <f t="shared" si="3340"/>
        <v>0</v>
      </c>
      <c r="MG347" s="327">
        <f t="shared" si="3341"/>
        <v>0</v>
      </c>
      <c r="MH347" s="327">
        <f t="shared" si="3342"/>
        <v>0</v>
      </c>
      <c r="MI347" s="327">
        <f t="shared" si="3343"/>
        <v>0</v>
      </c>
      <c r="MJ347" s="327">
        <f t="shared" si="3344"/>
        <v>0</v>
      </c>
      <c r="MK347" s="327">
        <f t="shared" si="3345"/>
        <v>0</v>
      </c>
      <c r="ML347" s="327">
        <f t="shared" si="3346"/>
        <v>0</v>
      </c>
      <c r="MM347" s="327">
        <f t="shared" si="3347"/>
        <v>0</v>
      </c>
      <c r="MN347" s="327">
        <f t="shared" si="3348"/>
        <v>0</v>
      </c>
      <c r="MO347" s="327">
        <f t="shared" si="3349"/>
        <v>0</v>
      </c>
      <c r="MP347" s="327">
        <f t="shared" si="3350"/>
        <v>0</v>
      </c>
      <c r="MQ347" s="327">
        <f t="shared" si="3351"/>
        <v>0</v>
      </c>
    </row>
    <row r="348" spans="2:355" s="152" customFormat="1" ht="15" customHeight="1" outlineLevel="1" thickBot="1" x14ac:dyDescent="0.3">
      <c r="B348" s="1420"/>
      <c r="E348" s="948" t="s">
        <v>1917</v>
      </c>
      <c r="G348" s="1088">
        <v>0.01</v>
      </c>
      <c r="H348" s="105">
        <v>1</v>
      </c>
      <c r="I348" s="111">
        <f t="shared" si="3353"/>
        <v>2.6420079260237701</v>
      </c>
      <c r="J348" s="1827">
        <f t="shared" si="3354"/>
        <v>2.6420079260237703E-3</v>
      </c>
      <c r="K348" s="1828"/>
      <c r="L348" s="1275"/>
      <c r="M348" s="1276"/>
      <c r="N348" s="1275"/>
      <c r="O348" s="1549"/>
      <c r="R348" s="1418"/>
      <c r="S348" s="1548"/>
      <c r="T348" s="1048"/>
      <c r="U348" s="1417"/>
      <c r="V348" s="1418"/>
      <c r="W348" s="1548"/>
      <c r="X348" s="1048"/>
      <c r="Y348" s="1417"/>
      <c r="Z348" s="1418"/>
      <c r="AA348" s="1548"/>
      <c r="AB348" s="1048"/>
      <c r="AC348" s="1417"/>
      <c r="AD348" s="1418"/>
      <c r="AE348" s="1548"/>
      <c r="AF348" s="1048"/>
      <c r="AG348" s="1417"/>
      <c r="AH348" s="1418"/>
      <c r="AI348" s="1548"/>
      <c r="AJ348" s="1048"/>
      <c r="AK348" s="1417"/>
      <c r="AL348" s="1418"/>
      <c r="AM348" s="1548"/>
      <c r="AN348" s="1048"/>
      <c r="AO348" s="1417"/>
      <c r="AP348" s="1418"/>
      <c r="AQ348" s="1548"/>
      <c r="AR348" s="1048"/>
      <c r="AS348" s="1417"/>
      <c r="AT348" s="1418"/>
      <c r="AU348" s="1548"/>
      <c r="AV348" s="1048"/>
      <c r="AW348" s="1417"/>
      <c r="AX348" s="1418"/>
      <c r="AY348" s="1548"/>
      <c r="AZ348" s="1048"/>
      <c r="BA348" s="1417"/>
      <c r="BB348" s="1048"/>
      <c r="BC348" s="1048"/>
      <c r="BD348" s="1048"/>
      <c r="BE348" s="1417"/>
      <c r="BF348" s="1048"/>
      <c r="BG348" s="1048"/>
      <c r="BH348" s="1048"/>
      <c r="BI348" s="1048"/>
      <c r="BJ348" s="1048"/>
      <c r="BK348" s="1048"/>
      <c r="BL348" s="1048"/>
      <c r="BM348" s="1048"/>
      <c r="BN348" s="1048"/>
      <c r="BO348" s="1048"/>
      <c r="BP348" s="1048"/>
      <c r="BQ348" s="1491"/>
      <c r="BR348" s="734">
        <f t="shared" si="3171"/>
        <v>0</v>
      </c>
      <c r="BS348" s="734">
        <f t="shared" si="3352"/>
        <v>0</v>
      </c>
      <c r="BT348" s="742">
        <v>0</v>
      </c>
      <c r="BU348" s="1327" t="s">
        <v>2687</v>
      </c>
      <c r="BV348" s="1326" t="s">
        <v>193</v>
      </c>
      <c r="BW348" s="1248"/>
      <c r="BX348" s="1248"/>
      <c r="BY348" s="1248"/>
      <c r="BZ348" s="1249"/>
      <c r="CA348" s="1249"/>
      <c r="CB348" s="1250"/>
      <c r="CC348" s="1251"/>
      <c r="CD348" s="1251"/>
      <c r="CE348" s="1251"/>
      <c r="CF348" s="1251"/>
      <c r="CG348" s="1252"/>
      <c r="CH348" s="1252"/>
      <c r="CI348" s="1252"/>
      <c r="CJ348" s="1252"/>
      <c r="CK348" s="1253"/>
      <c r="CL348" s="1254"/>
      <c r="CM348" s="1255">
        <v>0.09</v>
      </c>
      <c r="CN348" s="1251">
        <v>0.1</v>
      </c>
      <c r="CO348" s="1251">
        <v>0.1</v>
      </c>
      <c r="CP348" s="1252">
        <v>0.100276</v>
      </c>
      <c r="CQ348" s="1256"/>
      <c r="CR348" s="1257"/>
      <c r="CS348" s="1257">
        <v>0.2</v>
      </c>
      <c r="CT348" s="1257"/>
      <c r="CU348" s="1257"/>
      <c r="CV348" s="1257">
        <v>0.01</v>
      </c>
      <c r="CW348" s="1257"/>
      <c r="CX348" s="1257"/>
      <c r="CY348" s="1257"/>
      <c r="CZ348" s="1258">
        <v>0.01</v>
      </c>
      <c r="DA348" s="1258"/>
      <c r="DB348" s="1258"/>
      <c r="DC348" s="1258">
        <v>0.08</v>
      </c>
      <c r="DD348" s="1258"/>
      <c r="DE348" s="1258"/>
      <c r="DF348" s="1258"/>
      <c r="DG348" s="1258"/>
      <c r="DH348" s="1258"/>
      <c r="DI348" s="1258"/>
      <c r="DJ348" s="1258"/>
      <c r="DK348" s="1258"/>
      <c r="DL348" s="1258"/>
      <c r="DM348" s="1258"/>
      <c r="DN348" s="1022">
        <v>1</v>
      </c>
      <c r="DO348" s="1193">
        <v>0.94599999999999995</v>
      </c>
      <c r="DP348" s="1194">
        <v>1000</v>
      </c>
      <c r="DQ348" s="1195">
        <f t="shared" si="3305"/>
        <v>1.0570824524312896</v>
      </c>
      <c r="DR348" s="1192">
        <v>0.01</v>
      </c>
      <c r="DS348" s="1192">
        <f t="shared" si="3172"/>
        <v>1.0570824524312896E-5</v>
      </c>
      <c r="DT348" s="1495">
        <v>215</v>
      </c>
      <c r="DU348" s="1504" t="s">
        <v>2499</v>
      </c>
      <c r="DV348" s="1528">
        <v>44333</v>
      </c>
      <c r="DW348" s="1528" t="str">
        <f t="shared" si="3306"/>
        <v>Unsulphured Molasses</v>
      </c>
      <c r="DX348" s="1427"/>
      <c r="DY348" s="1427"/>
      <c r="DZ348" s="1427"/>
      <c r="EA348" s="1427"/>
      <c r="EB348" s="1427">
        <v>0.5</v>
      </c>
      <c r="EC348" s="1427">
        <v>0.5</v>
      </c>
      <c r="ED348" s="1427">
        <v>0.5</v>
      </c>
      <c r="EE348" s="1427">
        <v>0.5</v>
      </c>
      <c r="EF348" s="1427">
        <v>0.5</v>
      </c>
      <c r="EG348" s="1427">
        <v>0.5</v>
      </c>
      <c r="EH348" s="1427">
        <v>0.5</v>
      </c>
      <c r="EI348" s="1427">
        <v>0.5</v>
      </c>
      <c r="EJ348" s="1427">
        <v>0.5</v>
      </c>
      <c r="EK348" s="1734">
        <v>0.5</v>
      </c>
      <c r="EL348" s="1345" t="s">
        <v>1418</v>
      </c>
      <c r="EM348" s="739"/>
      <c r="EN348" s="739"/>
      <c r="EO348" s="739"/>
      <c r="EP348" s="739"/>
      <c r="EQ348" s="739"/>
      <c r="ER348" s="739"/>
      <c r="ES348" s="739"/>
      <c r="ET348" s="739"/>
      <c r="EU348" s="739"/>
      <c r="EV348" s="739"/>
      <c r="EW348" s="739"/>
      <c r="EX348" s="739"/>
      <c r="EY348" s="739"/>
      <c r="EZ348" s="1348" t="str">
        <f t="shared" si="3307"/>
        <v>Unsulphured Molasses</v>
      </c>
      <c r="FA348" s="1203">
        <f t="shared" si="3173"/>
        <v>0</v>
      </c>
      <c r="FB348" s="1203">
        <f t="shared" si="3174"/>
        <v>0</v>
      </c>
      <c r="FC348" s="1203">
        <f t="shared" si="3175"/>
        <v>0</v>
      </c>
      <c r="FD348" s="1190">
        <f t="shared" si="3176"/>
        <v>0</v>
      </c>
      <c r="FE348" s="1190">
        <f t="shared" si="3177"/>
        <v>0</v>
      </c>
      <c r="FF348" s="927">
        <f t="shared" si="3178"/>
        <v>0</v>
      </c>
      <c r="FG348" s="1191">
        <f t="shared" si="3179"/>
        <v>0</v>
      </c>
      <c r="FH348" s="1191">
        <f t="shared" si="3180"/>
        <v>0</v>
      </c>
      <c r="FI348" s="1191">
        <f t="shared" si="3181"/>
        <v>0</v>
      </c>
      <c r="FJ348" s="1191">
        <f t="shared" si="3182"/>
        <v>0</v>
      </c>
      <c r="FK348" s="1191">
        <f t="shared" si="3183"/>
        <v>0</v>
      </c>
      <c r="FL348" s="1191">
        <f t="shared" si="3184"/>
        <v>0</v>
      </c>
      <c r="FM348" s="1191">
        <f t="shared" si="3185"/>
        <v>0</v>
      </c>
      <c r="FN348" s="1191">
        <f t="shared" si="3186"/>
        <v>0</v>
      </c>
      <c r="FO348" s="1203">
        <f t="shared" si="3187"/>
        <v>0</v>
      </c>
      <c r="FP348" s="1190">
        <f t="shared" si="3188"/>
        <v>0</v>
      </c>
      <c r="FQ348" s="927">
        <f t="shared" si="3189"/>
        <v>0</v>
      </c>
      <c r="FR348" s="1191">
        <f t="shared" si="3190"/>
        <v>0</v>
      </c>
      <c r="FS348" s="1191">
        <f t="shared" si="3191"/>
        <v>0</v>
      </c>
      <c r="FT348" s="1191">
        <f t="shared" si="3192"/>
        <v>0</v>
      </c>
      <c r="FU348" s="1191">
        <f t="shared" si="3193"/>
        <v>0</v>
      </c>
      <c r="FV348" s="1076">
        <f t="shared" si="3194"/>
        <v>0</v>
      </c>
      <c r="FW348" s="1076">
        <f t="shared" si="3195"/>
        <v>0</v>
      </c>
      <c r="FX348" s="1076">
        <f t="shared" si="3196"/>
        <v>0</v>
      </c>
      <c r="FY348" s="1076">
        <f t="shared" si="3197"/>
        <v>0</v>
      </c>
      <c r="FZ348" s="1076">
        <f t="shared" si="3198"/>
        <v>0</v>
      </c>
      <c r="GA348" s="1076">
        <f t="shared" si="3199"/>
        <v>0</v>
      </c>
      <c r="GB348" s="1076">
        <f t="shared" si="3200"/>
        <v>0</v>
      </c>
      <c r="GC348" s="1076">
        <f t="shared" si="3201"/>
        <v>0</v>
      </c>
      <c r="GD348" s="330">
        <f t="shared" si="3202"/>
        <v>0</v>
      </c>
      <c r="GE348" s="330">
        <f t="shared" si="3203"/>
        <v>0</v>
      </c>
      <c r="GF348" s="330">
        <f t="shared" si="3204"/>
        <v>0</v>
      </c>
      <c r="GG348" s="330">
        <f t="shared" si="3205"/>
        <v>0</v>
      </c>
      <c r="GH348" s="330">
        <f t="shared" si="3206"/>
        <v>0</v>
      </c>
      <c r="GI348" s="330">
        <f t="shared" si="3207"/>
        <v>0</v>
      </c>
      <c r="GJ348" s="330">
        <f t="shared" si="3208"/>
        <v>0</v>
      </c>
      <c r="GK348" s="330">
        <f t="shared" si="3209"/>
        <v>0</v>
      </c>
      <c r="GL348" s="330">
        <f t="shared" si="3210"/>
        <v>0</v>
      </c>
      <c r="GM348" s="330">
        <f t="shared" si="3211"/>
        <v>0</v>
      </c>
      <c r="GN348" s="330">
        <f t="shared" si="3212"/>
        <v>0</v>
      </c>
      <c r="GO348" s="330">
        <f t="shared" si="3213"/>
        <v>0</v>
      </c>
      <c r="GP348" s="330">
        <f t="shared" si="3214"/>
        <v>0</v>
      </c>
      <c r="GQ348" s="330">
        <f t="shared" si="3215"/>
        <v>0</v>
      </c>
      <c r="GR348" s="739"/>
      <c r="GS348" s="739"/>
      <c r="GT348" s="739"/>
      <c r="GU348" s="739"/>
      <c r="GV348" s="739"/>
      <c r="GW348" s="739"/>
      <c r="GX348" s="739"/>
      <c r="GY348" s="739"/>
      <c r="GZ348" s="1362" t="str">
        <f t="shared" si="3216"/>
        <v>Unsulphured Molasses</v>
      </c>
      <c r="HA348" s="1215">
        <f t="shared" si="3308"/>
        <v>0</v>
      </c>
      <c r="HB348" s="1215">
        <f t="shared" si="3217"/>
        <v>0</v>
      </c>
      <c r="HC348" s="1215">
        <f t="shared" si="3218"/>
        <v>0</v>
      </c>
      <c r="HD348" s="543">
        <f t="shared" si="3219"/>
        <v>0</v>
      </c>
      <c r="HE348" s="543">
        <f t="shared" si="3220"/>
        <v>0</v>
      </c>
      <c r="HF348" s="328">
        <f t="shared" si="3221"/>
        <v>0</v>
      </c>
      <c r="HG348" s="546">
        <f t="shared" si="3222"/>
        <v>0</v>
      </c>
      <c r="HH348" s="546">
        <f t="shared" si="3223"/>
        <v>0</v>
      </c>
      <c r="HI348" s="546">
        <f t="shared" si="3224"/>
        <v>0</v>
      </c>
      <c r="HJ348" s="546">
        <f t="shared" si="3225"/>
        <v>0</v>
      </c>
      <c r="HK348" s="546">
        <f t="shared" si="3226"/>
        <v>0</v>
      </c>
      <c r="HL348" s="546">
        <f t="shared" si="3227"/>
        <v>0</v>
      </c>
      <c r="HM348" s="546">
        <f t="shared" si="3228"/>
        <v>0</v>
      </c>
      <c r="HN348" s="546">
        <f t="shared" si="3229"/>
        <v>0</v>
      </c>
      <c r="HO348" s="1215">
        <f t="shared" si="3230"/>
        <v>0</v>
      </c>
      <c r="HP348" s="543">
        <f t="shared" si="3231"/>
        <v>0</v>
      </c>
      <c r="HQ348" s="328">
        <f t="shared" si="3232"/>
        <v>0</v>
      </c>
      <c r="HR348" s="546">
        <f t="shared" si="3233"/>
        <v>0</v>
      </c>
      <c r="HS348" s="546">
        <f t="shared" si="3234"/>
        <v>0</v>
      </c>
      <c r="HT348" s="546">
        <f t="shared" si="3235"/>
        <v>0</v>
      </c>
      <c r="HU348" s="546">
        <f t="shared" si="3236"/>
        <v>0</v>
      </c>
      <c r="HV348" s="930">
        <f t="shared" si="3237"/>
        <v>0</v>
      </c>
      <c r="HW348" s="930">
        <f t="shared" si="3238"/>
        <v>0</v>
      </c>
      <c r="HX348" s="930">
        <f t="shared" si="3239"/>
        <v>0</v>
      </c>
      <c r="HY348" s="930">
        <f t="shared" si="3240"/>
        <v>0</v>
      </c>
      <c r="HZ348" s="930">
        <f t="shared" si="3241"/>
        <v>0</v>
      </c>
      <c r="IA348" s="930">
        <f t="shared" si="3242"/>
        <v>0</v>
      </c>
      <c r="IB348" s="930">
        <f t="shared" si="3243"/>
        <v>0</v>
      </c>
      <c r="IC348" s="930">
        <f t="shared" si="3244"/>
        <v>0</v>
      </c>
      <c r="ID348" s="322">
        <f t="shared" si="3245"/>
        <v>0</v>
      </c>
      <c r="IE348" s="322">
        <f t="shared" si="3246"/>
        <v>0</v>
      </c>
      <c r="IF348" s="322">
        <f t="shared" si="3247"/>
        <v>0</v>
      </c>
      <c r="IG348" s="322">
        <f t="shared" si="3248"/>
        <v>0</v>
      </c>
      <c r="IH348" s="322">
        <f t="shared" si="3249"/>
        <v>0</v>
      </c>
      <c r="II348" s="322">
        <f t="shared" si="3250"/>
        <v>0</v>
      </c>
      <c r="IJ348" s="322">
        <f t="shared" si="3251"/>
        <v>0</v>
      </c>
      <c r="IK348" s="322">
        <f t="shared" si="3252"/>
        <v>0</v>
      </c>
      <c r="IL348" s="322">
        <f t="shared" si="3253"/>
        <v>0</v>
      </c>
      <c r="IM348" s="322">
        <f t="shared" si="3254"/>
        <v>0</v>
      </c>
      <c r="IN348" s="322">
        <f t="shared" si="3255"/>
        <v>0</v>
      </c>
      <c r="IO348" s="322">
        <f t="shared" si="3256"/>
        <v>0</v>
      </c>
      <c r="IP348" s="322">
        <f t="shared" si="3257"/>
        <v>0</v>
      </c>
      <c r="IQ348" s="322">
        <f t="shared" si="3258"/>
        <v>0</v>
      </c>
      <c r="IR348" s="739"/>
      <c r="IS348" s="739"/>
      <c r="IT348" s="739"/>
      <c r="IU348" s="739"/>
      <c r="IV348" s="739"/>
      <c r="IW348" s="739"/>
      <c r="IX348" s="739"/>
      <c r="IY348" s="739"/>
      <c r="IZ348" s="1362" t="str">
        <f t="shared" si="3259"/>
        <v>Unsulphured Molasses</v>
      </c>
      <c r="JA348" s="1217">
        <f t="shared" si="3260"/>
        <v>0</v>
      </c>
      <c r="JB348" s="1217">
        <f t="shared" si="3261"/>
        <v>0</v>
      </c>
      <c r="JC348" s="1217">
        <f t="shared" si="3262"/>
        <v>0</v>
      </c>
      <c r="JD348" s="545">
        <f t="shared" si="3263"/>
        <v>0</v>
      </c>
      <c r="JE348" s="545">
        <f t="shared" si="3264"/>
        <v>0</v>
      </c>
      <c r="JF348" s="329">
        <f t="shared" si="3265"/>
        <v>0</v>
      </c>
      <c r="JG348" s="550">
        <f t="shared" si="3266"/>
        <v>0</v>
      </c>
      <c r="JH348" s="550">
        <f t="shared" si="3267"/>
        <v>0</v>
      </c>
      <c r="JI348" s="550">
        <f t="shared" si="3268"/>
        <v>0</v>
      </c>
      <c r="JJ348" s="550">
        <f t="shared" si="3269"/>
        <v>0</v>
      </c>
      <c r="JK348" s="550">
        <f t="shared" si="3270"/>
        <v>0</v>
      </c>
      <c r="JL348" s="550">
        <f t="shared" si="3271"/>
        <v>0</v>
      </c>
      <c r="JM348" s="550">
        <f t="shared" si="3272"/>
        <v>0</v>
      </c>
      <c r="JN348" s="550">
        <f t="shared" si="3273"/>
        <v>0</v>
      </c>
      <c r="JO348" s="1217">
        <f t="shared" si="3274"/>
        <v>0</v>
      </c>
      <c r="JP348" s="545">
        <f t="shared" si="3275"/>
        <v>0</v>
      </c>
      <c r="JQ348" s="329">
        <f t="shared" si="3276"/>
        <v>90</v>
      </c>
      <c r="JR348" s="550">
        <f t="shared" si="3277"/>
        <v>100</v>
      </c>
      <c r="JS348" s="550">
        <f t="shared" si="3278"/>
        <v>100</v>
      </c>
      <c r="JT348" s="550">
        <f t="shared" si="3279"/>
        <v>100.27600000000001</v>
      </c>
      <c r="JU348" s="550">
        <f t="shared" si="3280"/>
        <v>0</v>
      </c>
      <c r="JV348" s="932">
        <f t="shared" si="3281"/>
        <v>0</v>
      </c>
      <c r="JW348" s="932">
        <f t="shared" si="3282"/>
        <v>200</v>
      </c>
      <c r="JX348" s="932">
        <f t="shared" si="3283"/>
        <v>0</v>
      </c>
      <c r="JY348" s="932">
        <f t="shared" si="3284"/>
        <v>0</v>
      </c>
      <c r="JZ348" s="932">
        <f t="shared" si="3285"/>
        <v>10</v>
      </c>
      <c r="KA348" s="932">
        <f t="shared" si="3286"/>
        <v>0</v>
      </c>
      <c r="KB348" s="932">
        <f t="shared" si="3287"/>
        <v>0</v>
      </c>
      <c r="KC348" s="932">
        <f t="shared" si="3288"/>
        <v>0</v>
      </c>
      <c r="KD348" s="327">
        <f t="shared" si="3289"/>
        <v>10</v>
      </c>
      <c r="KE348" s="327">
        <f t="shared" si="3290"/>
        <v>0</v>
      </c>
      <c r="KF348" s="327">
        <f t="shared" si="3291"/>
        <v>0</v>
      </c>
      <c r="KG348" s="327">
        <f t="shared" si="3292"/>
        <v>80</v>
      </c>
      <c r="KH348" s="327">
        <f t="shared" si="3293"/>
        <v>0</v>
      </c>
      <c r="KI348" s="327">
        <f t="shared" si="3294"/>
        <v>0</v>
      </c>
      <c r="KJ348" s="327">
        <f t="shared" si="3295"/>
        <v>0</v>
      </c>
      <c r="KK348" s="327">
        <f t="shared" si="3296"/>
        <v>0</v>
      </c>
      <c r="KL348" s="327">
        <f t="shared" si="3297"/>
        <v>0</v>
      </c>
      <c r="KM348" s="327">
        <f t="shared" si="3298"/>
        <v>0</v>
      </c>
      <c r="KN348" s="327">
        <f t="shared" si="3299"/>
        <v>0</v>
      </c>
      <c r="KO348" s="327">
        <f t="shared" si="3300"/>
        <v>0</v>
      </c>
      <c r="KP348" s="327">
        <f t="shared" si="3301"/>
        <v>0</v>
      </c>
      <c r="KQ348" s="327">
        <f t="shared" si="3302"/>
        <v>0</v>
      </c>
      <c r="KR348" s="739"/>
      <c r="KS348" s="739"/>
      <c r="KT348" s="739"/>
      <c r="KU348" s="739"/>
      <c r="KV348" s="739"/>
      <c r="KW348" s="739"/>
      <c r="KX348" s="739"/>
      <c r="KY348" s="739"/>
      <c r="KZ348" s="1362" t="str">
        <f t="shared" si="3303"/>
        <v>Unsulphured Molasses</v>
      </c>
      <c r="LA348" s="1217">
        <f t="shared" si="3309"/>
        <v>0</v>
      </c>
      <c r="LB348" s="1217">
        <f t="shared" si="3310"/>
        <v>0</v>
      </c>
      <c r="LC348" s="1217">
        <f t="shared" si="3311"/>
        <v>0</v>
      </c>
      <c r="LD348" s="545">
        <f t="shared" si="3312"/>
        <v>0</v>
      </c>
      <c r="LE348" s="545">
        <f t="shared" si="3313"/>
        <v>0</v>
      </c>
      <c r="LF348" s="329">
        <f t="shared" si="3314"/>
        <v>0</v>
      </c>
      <c r="LG348" s="550">
        <f t="shared" si="3315"/>
        <v>0</v>
      </c>
      <c r="LH348" s="550">
        <f t="shared" si="3316"/>
        <v>0</v>
      </c>
      <c r="LI348" s="550">
        <f t="shared" si="3317"/>
        <v>0</v>
      </c>
      <c r="LJ348" s="550">
        <f t="shared" si="3318"/>
        <v>0</v>
      </c>
      <c r="LK348" s="550">
        <f t="shared" si="3319"/>
        <v>0</v>
      </c>
      <c r="LL348" s="550">
        <f t="shared" si="3320"/>
        <v>0</v>
      </c>
      <c r="LM348" s="550">
        <f t="shared" si="3321"/>
        <v>0</v>
      </c>
      <c r="LN348" s="550">
        <f t="shared" si="3322"/>
        <v>0</v>
      </c>
      <c r="LO348" s="1217">
        <f t="shared" si="3323"/>
        <v>0</v>
      </c>
      <c r="LP348" s="545">
        <f t="shared" si="3324"/>
        <v>0</v>
      </c>
      <c r="LQ348" s="329">
        <f t="shared" si="3325"/>
        <v>95.137420718816074</v>
      </c>
      <c r="LR348" s="550">
        <f t="shared" si="3326"/>
        <v>105.70824524312897</v>
      </c>
      <c r="LS348" s="550">
        <f t="shared" si="3327"/>
        <v>105.70824524312897</v>
      </c>
      <c r="LT348" s="550">
        <f t="shared" si="3328"/>
        <v>106.00000000000001</v>
      </c>
      <c r="LU348" s="550">
        <f t="shared" si="3329"/>
        <v>0</v>
      </c>
      <c r="LV348" s="932">
        <f t="shared" si="3330"/>
        <v>0</v>
      </c>
      <c r="LW348" s="932">
        <f t="shared" si="3331"/>
        <v>211.41649048625794</v>
      </c>
      <c r="LX348" s="932">
        <f t="shared" si="3332"/>
        <v>0</v>
      </c>
      <c r="LY348" s="932">
        <f t="shared" si="3333"/>
        <v>0</v>
      </c>
      <c r="LZ348" s="932">
        <f t="shared" si="3334"/>
        <v>10.570824524312897</v>
      </c>
      <c r="MA348" s="932">
        <f t="shared" si="3335"/>
        <v>0</v>
      </c>
      <c r="MB348" s="932">
        <f t="shared" si="3336"/>
        <v>0</v>
      </c>
      <c r="MC348" s="932">
        <f t="shared" si="3337"/>
        <v>0</v>
      </c>
      <c r="MD348" s="327">
        <f t="shared" si="3338"/>
        <v>10.570824524312897</v>
      </c>
      <c r="ME348" s="327">
        <f t="shared" si="3339"/>
        <v>0</v>
      </c>
      <c r="MF348" s="327">
        <f t="shared" si="3340"/>
        <v>0</v>
      </c>
      <c r="MG348" s="327">
        <f t="shared" si="3341"/>
        <v>84.566596194503177</v>
      </c>
      <c r="MH348" s="327">
        <f t="shared" si="3342"/>
        <v>0</v>
      </c>
      <c r="MI348" s="327">
        <f t="shared" si="3343"/>
        <v>0</v>
      </c>
      <c r="MJ348" s="327">
        <f t="shared" si="3344"/>
        <v>0</v>
      </c>
      <c r="MK348" s="327">
        <f t="shared" si="3345"/>
        <v>0</v>
      </c>
      <c r="ML348" s="327">
        <f t="shared" si="3346"/>
        <v>0</v>
      </c>
      <c r="MM348" s="327">
        <f t="shared" si="3347"/>
        <v>0</v>
      </c>
      <c r="MN348" s="327">
        <f t="shared" si="3348"/>
        <v>0</v>
      </c>
      <c r="MO348" s="327">
        <f t="shared" si="3349"/>
        <v>0</v>
      </c>
      <c r="MP348" s="327">
        <f t="shared" si="3350"/>
        <v>0</v>
      </c>
      <c r="MQ348" s="327">
        <f t="shared" si="3351"/>
        <v>0</v>
      </c>
    </row>
    <row r="349" spans="2:355" s="152" customFormat="1" ht="15" customHeight="1" outlineLevel="1" thickBot="1" x14ac:dyDescent="0.3">
      <c r="B349" s="1420"/>
      <c r="O349" s="1549"/>
      <c r="R349" s="1418"/>
      <c r="S349" s="1548"/>
      <c r="T349" s="1048"/>
      <c r="U349" s="1417"/>
      <c r="V349" s="1418"/>
      <c r="W349" s="1548"/>
      <c r="X349" s="1048"/>
      <c r="Y349" s="1417"/>
      <c r="Z349" s="1418"/>
      <c r="AA349" s="1548"/>
      <c r="AB349" s="1048"/>
      <c r="AC349" s="1417"/>
      <c r="AD349" s="1418"/>
      <c r="AE349" s="1548"/>
      <c r="AF349" s="1048"/>
      <c r="AG349" s="1417"/>
      <c r="AH349" s="1418"/>
      <c r="AI349" s="1548"/>
      <c r="AJ349" s="1048"/>
      <c r="AK349" s="1417"/>
      <c r="AL349" s="1418"/>
      <c r="AM349" s="1548"/>
      <c r="AN349" s="1048"/>
      <c r="AO349" s="1417"/>
      <c r="AP349" s="1418"/>
      <c r="AQ349" s="1548"/>
      <c r="AR349" s="1048"/>
      <c r="AS349" s="1417"/>
      <c r="AT349" s="1418"/>
      <c r="AU349" s="1548"/>
      <c r="AV349" s="1048"/>
      <c r="AW349" s="1417"/>
      <c r="AX349" s="1418"/>
      <c r="AY349" s="1548"/>
      <c r="AZ349" s="1048"/>
      <c r="BA349" s="1417"/>
      <c r="BB349" s="1048"/>
      <c r="BC349" s="1048"/>
      <c r="BD349" s="1048"/>
      <c r="BE349" s="1417"/>
      <c r="BF349" s="1048"/>
      <c r="BG349" s="1048"/>
      <c r="BH349" s="1048"/>
      <c r="BI349" s="1048"/>
      <c r="BJ349" s="1048"/>
      <c r="BK349" s="1048"/>
      <c r="BL349" s="1048"/>
      <c r="BM349" s="1048"/>
      <c r="BN349" s="1048"/>
      <c r="BO349" s="1048"/>
      <c r="BP349" s="1048"/>
      <c r="BQ349" s="1491"/>
      <c r="BR349" s="734">
        <f t="shared" si="3171"/>
        <v>0</v>
      </c>
      <c r="BS349" s="734">
        <f t="shared" si="3352"/>
        <v>0</v>
      </c>
      <c r="BT349" s="742">
        <v>0</v>
      </c>
      <c r="BU349" s="1773" t="str">
        <f>IF(User1!A2&lt;&gt;0,User1!A2,0)</f>
        <v>1**Water Hamilton</v>
      </c>
      <c r="BV349" s="1773" t="str">
        <f>IF(User1!B2&lt;&gt;0,User1!B2,0)</f>
        <v>H2O</v>
      </c>
      <c r="BW349" s="1774">
        <f>IF(User1!C2&lt;&gt;0,User1!C2,0)</f>
        <v>0</v>
      </c>
      <c r="BX349" s="1774">
        <f>IF(User1!D2&lt;&gt;0,User1!D2,0)</f>
        <v>0</v>
      </c>
      <c r="BY349" s="1774">
        <f>IF(User1!E2&lt;&gt;0,User1!E2,0)</f>
        <v>0</v>
      </c>
      <c r="BZ349" s="1774">
        <f>IF(User1!F2&lt;&gt;0,User1!F2,0)</f>
        <v>0</v>
      </c>
      <c r="CA349" s="1774">
        <f>IF(User1!G2&lt;&gt;0,User1!G2,0)</f>
        <v>0</v>
      </c>
      <c r="CB349" s="1774">
        <f>IF(User1!H2&lt;&gt;0,User1!H2,0)</f>
        <v>0</v>
      </c>
      <c r="CC349" s="1774">
        <f>IF(User1!I2&lt;&gt;0,User1!I2,0)</f>
        <v>0</v>
      </c>
      <c r="CD349" s="1774">
        <f>IF(User1!J2&lt;&gt;0,User1!J2,0)</f>
        <v>0</v>
      </c>
      <c r="CE349" s="1774">
        <f>IF(User1!K2&lt;&gt;0,User1!K2,0)</f>
        <v>0</v>
      </c>
      <c r="CF349" s="1774">
        <f>IF(User1!L2&lt;&gt;0,User1!L2,0)</f>
        <v>0</v>
      </c>
      <c r="CG349" s="1774">
        <f>IF(User1!M2&lt;&gt;0,User1!M2,0)</f>
        <v>0</v>
      </c>
      <c r="CH349" s="1774">
        <f>IF(User1!N2&lt;&gt;0,User1!N2,0)</f>
        <v>0</v>
      </c>
      <c r="CI349" s="1774">
        <f>IF(User1!O2&lt;&gt;0,User1!O2,0)</f>
        <v>0</v>
      </c>
      <c r="CJ349" s="1774">
        <f>IF(User1!P2&lt;&gt;0,User1!P2,0)</f>
        <v>0</v>
      </c>
      <c r="CK349" s="1774">
        <f>IF(User1!Q2&lt;&gt;0,User1!Q2,0)</f>
        <v>0</v>
      </c>
      <c r="CL349" s="1774">
        <f>IF(User1!R2&lt;&gt;0,User1!R2,0)</f>
        <v>0</v>
      </c>
      <c r="CM349" s="1774">
        <f>IF(User1!S2&lt;&gt;0,User1!S2,0)</f>
        <v>0</v>
      </c>
      <c r="CN349" s="1774">
        <f>IF(User1!T2&lt;&gt;0,User1!T2,0)</f>
        <v>3.78E-2</v>
      </c>
      <c r="CO349" s="1774">
        <f>IF(User1!U2&lt;&gt;0,User1!U2,0)</f>
        <v>0.12870000000000001</v>
      </c>
      <c r="CP349" s="1774">
        <f>IF(User1!V2&lt;&gt;0,User1!V2,0)</f>
        <v>0.100276</v>
      </c>
      <c r="CQ349" s="1774">
        <f>IF(User1!W2&lt;&gt;0,User1!W2,0)</f>
        <v>0</v>
      </c>
      <c r="CR349" s="1775">
        <f>IF(User1!X2&lt;&gt;0,User1!X2,0)</f>
        <v>0</v>
      </c>
      <c r="CS349" s="1775">
        <f>IF(User1!Y2&lt;&gt;0,User1!Y2,0)</f>
        <v>0</v>
      </c>
      <c r="CT349" s="1775">
        <f>IF(User1!Z2&lt;&gt;0,User1!Z2,0)</f>
        <v>0</v>
      </c>
      <c r="CU349" s="1775">
        <f>IF(User1!AA2&lt;&gt;0,User1!AA2,0)</f>
        <v>0</v>
      </c>
      <c r="CV349" s="1775">
        <f>IF(User1!AB2&lt;&gt;0,User1!AB2,0)</f>
        <v>0</v>
      </c>
      <c r="CW349" s="1775">
        <f>IF(User1!AC2&lt;&gt;0,User1!AC2,0)</f>
        <v>0</v>
      </c>
      <c r="CX349" s="1775">
        <f>IF(User1!AD2&lt;&gt;0,User1!AD2,0)</f>
        <v>0</v>
      </c>
      <c r="CY349" s="1775">
        <f>IF(User1!AE2&lt;&gt;0,User1!AE2,0)</f>
        <v>0.13619999999999999</v>
      </c>
      <c r="CZ349" s="1775">
        <f>IF(User1!AF2&lt;&gt;0,User1!AF2,0)</f>
        <v>6.0499999999999998E-2</v>
      </c>
      <c r="DA349" s="1775">
        <f>IF(User1!AG2&lt;&gt;0,User1!AG2,0)</f>
        <v>0</v>
      </c>
      <c r="DB349" s="1775">
        <f>IF(User1!AH2&lt;&gt;0,User1!AH2,0)</f>
        <v>0</v>
      </c>
      <c r="DC349" s="1775">
        <f>IF(User1!AI2&lt;&gt;0,User1!AI2,0)</f>
        <v>0</v>
      </c>
      <c r="DD349" s="1775">
        <f>IF(User1!AJ2&lt;&gt;0,User1!AJ2,0)</f>
        <v>0</v>
      </c>
      <c r="DE349" s="1775">
        <f>IF(User1!AK2&lt;&gt;0,User1!AK2,0)</f>
        <v>0</v>
      </c>
      <c r="DF349" s="1775">
        <f>IF(User1!AL2&lt;&gt;0,User1!AL2,0)</f>
        <v>0</v>
      </c>
      <c r="DG349" s="1775">
        <f>IF(User1!AM2&lt;&gt;0,User1!AM2,0)</f>
        <v>0</v>
      </c>
      <c r="DH349" s="1775">
        <f>IF(User1!AN2&lt;&gt;0,User1!AN2,0)</f>
        <v>0</v>
      </c>
      <c r="DI349" s="1775">
        <f>IF(User1!AO2&lt;&gt;0,User1!AO2,0)</f>
        <v>0</v>
      </c>
      <c r="DJ349" s="1775">
        <f>IF(User1!AP2&lt;&gt;0,User1!AP2,0)</f>
        <v>0</v>
      </c>
      <c r="DK349" s="1775">
        <f>IF(User1!AQ2&lt;&gt;0,User1!AQ2,0)</f>
        <v>0</v>
      </c>
      <c r="DL349" s="1775">
        <f>IF(User1!AR2&lt;&gt;0,User1!AR2,0)</f>
        <v>0</v>
      </c>
      <c r="DM349" s="1775">
        <f>IF(User1!AS2&lt;&gt;0,User1!AS2,0)</f>
        <v>0</v>
      </c>
      <c r="DN349" s="1776">
        <f>IF(User1!AT2&lt;&gt;0,User1!AT2,0)</f>
        <v>1</v>
      </c>
      <c r="DO349" s="1777">
        <f>IF(User1!AU2&lt;&gt;0,User1!AU2,0)</f>
        <v>1</v>
      </c>
      <c r="DP349" s="1773">
        <f>IF(User1!AV2&lt;&gt;0,User1!AV2,0)</f>
        <v>1000</v>
      </c>
      <c r="DQ349" s="1778">
        <f t="shared" si="3305"/>
        <v>1</v>
      </c>
      <c r="DR349" s="1779">
        <f>IF(User1!AX2&lt;&gt;0,User1!AX2,0)</f>
        <v>0.01</v>
      </c>
      <c r="DS349" s="1779">
        <f>IF(User1!AY2&lt;&gt;0,User1!AY2,0)</f>
        <v>1.0000000000000001E-5</v>
      </c>
      <c r="DT349" s="1773">
        <f>IF(User1!AZ2&lt;&gt;0,User1!AZ2,0)</f>
        <v>1001</v>
      </c>
      <c r="DU349" s="1802" t="str">
        <f>IF(User1!BA2&lt;&gt;0,User1!BA2,0)</f>
        <v>User1</v>
      </c>
      <c r="DV349" s="1808" t="str">
        <f>IF(User1!BB2&lt;&gt;0,User1!BB2,0)</f>
        <v>5/17/20101</v>
      </c>
      <c r="DW349" s="1809">
        <f>IF(User1!BC2&lt;&gt;0,User1!BC2,0)</f>
        <v>0</v>
      </c>
      <c r="DX349" s="1773">
        <f>IF(User1!BD2&lt;&gt;0,User1!BD2,0)</f>
        <v>0</v>
      </c>
      <c r="DY349" s="1773">
        <f>IF(User1!BE2&lt;&gt;0,User1!BE2,0)</f>
        <v>0</v>
      </c>
      <c r="DZ349" s="1773">
        <f>IF(User1!BF2&lt;&gt;0,User1!BF2,0)</f>
        <v>0</v>
      </c>
      <c r="EA349" s="1773">
        <f>IF(User1!BG2&lt;&gt;0,User1!BG2,0)</f>
        <v>0</v>
      </c>
      <c r="EB349" s="1773">
        <f>IF(User1!BH2&lt;&gt;0,User1!BH2,0)</f>
        <v>0</v>
      </c>
      <c r="EC349" s="1773">
        <f>IF(User1!BI2&lt;&gt;0,User1!BI2,0)</f>
        <v>0</v>
      </c>
      <c r="ED349" s="1773">
        <f>IF(User1!BJ2&lt;&gt;0,User1!BJ2,0)</f>
        <v>0</v>
      </c>
      <c r="EE349" s="1773">
        <f>IF(User1!BK2&lt;&gt;0,User1!BK2,0)</f>
        <v>0</v>
      </c>
      <c r="EF349" s="1773">
        <f>IF(User1!BL2&lt;&gt;0,User1!BL2,0)</f>
        <v>0</v>
      </c>
      <c r="EG349" s="1773">
        <f>IF(User1!BM2&lt;&gt;0,User1!BM2,0)</f>
        <v>0</v>
      </c>
      <c r="EH349" s="1773">
        <f>IF(User1!BN2&lt;&gt;0,User1!BN2,0)</f>
        <v>0</v>
      </c>
      <c r="EI349" s="1773">
        <f>IF(User1!BO2&lt;&gt;0,User1!BO2,0)</f>
        <v>0</v>
      </c>
      <c r="EJ349" s="1773">
        <f>IF(User1!BP2&lt;&gt;0,User1!BP2,0)</f>
        <v>0</v>
      </c>
      <c r="EK349" s="1773">
        <f>IF(User1!BQ2&lt;&gt;0,User1!BQ2,0)</f>
        <v>0</v>
      </c>
      <c r="EL349" s="1773" t="str">
        <f>IF(User1!BR2&lt;&gt;0,User1!BR2,0)</f>
        <v>Crap</v>
      </c>
      <c r="EM349" s="739"/>
      <c r="EN349" s="739"/>
      <c r="EO349" s="739"/>
      <c r="EP349" s="739"/>
      <c r="EQ349" s="739"/>
      <c r="ER349" s="739"/>
      <c r="ES349" s="739"/>
      <c r="ET349" s="739"/>
      <c r="EU349" s="739"/>
      <c r="EV349" s="739"/>
      <c r="EW349" s="739"/>
      <c r="EX349" s="739"/>
      <c r="EY349" s="739"/>
      <c r="EZ349" s="1348" t="str">
        <f t="shared" si="3307"/>
        <v>1**Water Hamilton</v>
      </c>
      <c r="FA349" s="1203">
        <f t="shared" si="3173"/>
        <v>0</v>
      </c>
      <c r="FB349" s="1203">
        <f t="shared" si="3174"/>
        <v>0</v>
      </c>
      <c r="FC349" s="1203">
        <f t="shared" si="3175"/>
        <v>0</v>
      </c>
      <c r="FD349" s="1190">
        <f t="shared" si="3176"/>
        <v>0</v>
      </c>
      <c r="FE349" s="1190">
        <f t="shared" si="3177"/>
        <v>0</v>
      </c>
      <c r="FF349" s="927">
        <f t="shared" si="3178"/>
        <v>0</v>
      </c>
      <c r="FG349" s="1191">
        <f t="shared" si="3179"/>
        <v>0</v>
      </c>
      <c r="FH349" s="1191">
        <f t="shared" si="3180"/>
        <v>0</v>
      </c>
      <c r="FI349" s="1191">
        <f t="shared" si="3181"/>
        <v>0</v>
      </c>
      <c r="FJ349" s="1191">
        <f t="shared" si="3182"/>
        <v>0</v>
      </c>
      <c r="FK349" s="1191">
        <f t="shared" si="3183"/>
        <v>0</v>
      </c>
      <c r="FL349" s="1191">
        <f t="shared" si="3184"/>
        <v>0</v>
      </c>
      <c r="FM349" s="1191">
        <f t="shared" si="3185"/>
        <v>0</v>
      </c>
      <c r="FN349" s="1191">
        <f t="shared" si="3186"/>
        <v>0</v>
      </c>
      <c r="FO349" s="1203">
        <f t="shared" si="3187"/>
        <v>0</v>
      </c>
      <c r="FP349" s="1190">
        <f t="shared" si="3188"/>
        <v>0</v>
      </c>
      <c r="FQ349" s="927">
        <f t="shared" si="3189"/>
        <v>0</v>
      </c>
      <c r="FR349" s="1191">
        <f t="shared" si="3190"/>
        <v>0</v>
      </c>
      <c r="FS349" s="1191">
        <f t="shared" si="3191"/>
        <v>0</v>
      </c>
      <c r="FT349" s="1191">
        <f t="shared" si="3192"/>
        <v>0</v>
      </c>
      <c r="FU349" s="1191">
        <f t="shared" si="3193"/>
        <v>0</v>
      </c>
      <c r="FV349" s="1076">
        <f t="shared" si="3194"/>
        <v>0</v>
      </c>
      <c r="FW349" s="1076">
        <f t="shared" si="3195"/>
        <v>0</v>
      </c>
      <c r="FX349" s="1076">
        <f t="shared" si="3196"/>
        <v>0</v>
      </c>
      <c r="FY349" s="1076">
        <f t="shared" si="3197"/>
        <v>0</v>
      </c>
      <c r="FZ349" s="1076">
        <f t="shared" si="3198"/>
        <v>0</v>
      </c>
      <c r="GA349" s="1076">
        <f t="shared" si="3199"/>
        <v>0</v>
      </c>
      <c r="GB349" s="1076">
        <f t="shared" si="3200"/>
        <v>0</v>
      </c>
      <c r="GC349" s="1076">
        <f t="shared" si="3201"/>
        <v>0</v>
      </c>
      <c r="GD349" s="330">
        <f t="shared" si="3202"/>
        <v>0</v>
      </c>
      <c r="GE349" s="330">
        <f t="shared" si="3203"/>
        <v>0</v>
      </c>
      <c r="GF349" s="330">
        <f t="shared" si="3204"/>
        <v>0</v>
      </c>
      <c r="GG349" s="330">
        <f t="shared" si="3205"/>
        <v>0</v>
      </c>
      <c r="GH349" s="330">
        <f t="shared" si="3206"/>
        <v>0</v>
      </c>
      <c r="GI349" s="330">
        <f t="shared" si="3207"/>
        <v>0</v>
      </c>
      <c r="GJ349" s="330">
        <f t="shared" si="3208"/>
        <v>0</v>
      </c>
      <c r="GK349" s="330">
        <f t="shared" si="3209"/>
        <v>0</v>
      </c>
      <c r="GL349" s="330">
        <f t="shared" si="3210"/>
        <v>0</v>
      </c>
      <c r="GM349" s="330">
        <f t="shared" si="3211"/>
        <v>0</v>
      </c>
      <c r="GN349" s="330">
        <f t="shared" si="3212"/>
        <v>0</v>
      </c>
      <c r="GO349" s="330">
        <f t="shared" si="3213"/>
        <v>0</v>
      </c>
      <c r="GP349" s="330">
        <f t="shared" si="3214"/>
        <v>0</v>
      </c>
      <c r="GQ349" s="330">
        <f t="shared" si="3215"/>
        <v>0</v>
      </c>
      <c r="GR349" s="739"/>
      <c r="GS349" s="739"/>
      <c r="GT349" s="739"/>
      <c r="GU349" s="739"/>
      <c r="GV349" s="739"/>
      <c r="GW349" s="739"/>
      <c r="GX349" s="739"/>
      <c r="GY349" s="739"/>
      <c r="GZ349" s="1362" t="str">
        <f t="shared" si="3216"/>
        <v>1**Water Hamilton</v>
      </c>
      <c r="HA349" s="1215">
        <f t="shared" si="3308"/>
        <v>0</v>
      </c>
      <c r="HB349" s="1215">
        <f t="shared" si="3217"/>
        <v>0</v>
      </c>
      <c r="HC349" s="1215">
        <f t="shared" si="3218"/>
        <v>0</v>
      </c>
      <c r="HD349" s="543">
        <f t="shared" si="3219"/>
        <v>0</v>
      </c>
      <c r="HE349" s="543">
        <f t="shared" si="3220"/>
        <v>0</v>
      </c>
      <c r="HF349" s="328">
        <f t="shared" si="3221"/>
        <v>0</v>
      </c>
      <c r="HG349" s="546">
        <f t="shared" si="3222"/>
        <v>0</v>
      </c>
      <c r="HH349" s="546">
        <f t="shared" si="3223"/>
        <v>0</v>
      </c>
      <c r="HI349" s="546">
        <f t="shared" si="3224"/>
        <v>0</v>
      </c>
      <c r="HJ349" s="546">
        <f t="shared" si="3225"/>
        <v>0</v>
      </c>
      <c r="HK349" s="546">
        <f t="shared" si="3226"/>
        <v>0</v>
      </c>
      <c r="HL349" s="546">
        <f t="shared" si="3227"/>
        <v>0</v>
      </c>
      <c r="HM349" s="546">
        <f t="shared" si="3228"/>
        <v>0</v>
      </c>
      <c r="HN349" s="546">
        <f t="shared" si="3229"/>
        <v>0</v>
      </c>
      <c r="HO349" s="1215">
        <f t="shared" si="3230"/>
        <v>0</v>
      </c>
      <c r="HP349" s="543">
        <f t="shared" si="3231"/>
        <v>0</v>
      </c>
      <c r="HQ349" s="328">
        <f t="shared" si="3232"/>
        <v>0</v>
      </c>
      <c r="HR349" s="546">
        <f t="shared" si="3233"/>
        <v>0</v>
      </c>
      <c r="HS349" s="546">
        <f t="shared" si="3234"/>
        <v>0</v>
      </c>
      <c r="HT349" s="546">
        <f t="shared" si="3235"/>
        <v>0</v>
      </c>
      <c r="HU349" s="546">
        <f t="shared" si="3236"/>
        <v>0</v>
      </c>
      <c r="HV349" s="930">
        <f t="shared" si="3237"/>
        <v>0</v>
      </c>
      <c r="HW349" s="930">
        <f t="shared" si="3238"/>
        <v>0</v>
      </c>
      <c r="HX349" s="930">
        <f t="shared" si="3239"/>
        <v>0</v>
      </c>
      <c r="HY349" s="930">
        <f t="shared" si="3240"/>
        <v>0</v>
      </c>
      <c r="HZ349" s="930">
        <f t="shared" si="3241"/>
        <v>0</v>
      </c>
      <c r="IA349" s="930">
        <f t="shared" si="3242"/>
        <v>0</v>
      </c>
      <c r="IB349" s="930">
        <f t="shared" si="3243"/>
        <v>0</v>
      </c>
      <c r="IC349" s="930">
        <f t="shared" si="3244"/>
        <v>0</v>
      </c>
      <c r="ID349" s="322">
        <f t="shared" si="3245"/>
        <v>0</v>
      </c>
      <c r="IE349" s="322">
        <f t="shared" si="3246"/>
        <v>0</v>
      </c>
      <c r="IF349" s="322">
        <f t="shared" si="3247"/>
        <v>0</v>
      </c>
      <c r="IG349" s="322">
        <f t="shared" si="3248"/>
        <v>0</v>
      </c>
      <c r="IH349" s="322">
        <f t="shared" si="3249"/>
        <v>0</v>
      </c>
      <c r="II349" s="322">
        <f t="shared" si="3250"/>
        <v>0</v>
      </c>
      <c r="IJ349" s="322">
        <f t="shared" si="3251"/>
        <v>0</v>
      </c>
      <c r="IK349" s="322">
        <f t="shared" si="3252"/>
        <v>0</v>
      </c>
      <c r="IL349" s="322">
        <f t="shared" si="3253"/>
        <v>0</v>
      </c>
      <c r="IM349" s="322">
        <f t="shared" si="3254"/>
        <v>0</v>
      </c>
      <c r="IN349" s="322">
        <f t="shared" si="3255"/>
        <v>0</v>
      </c>
      <c r="IO349" s="322">
        <f t="shared" si="3256"/>
        <v>0</v>
      </c>
      <c r="IP349" s="322">
        <f t="shared" si="3257"/>
        <v>0</v>
      </c>
      <c r="IQ349" s="322">
        <f t="shared" si="3258"/>
        <v>0</v>
      </c>
      <c r="IR349" s="739"/>
      <c r="IS349" s="739"/>
      <c r="IT349" s="739"/>
      <c r="IU349" s="739"/>
      <c r="IV349" s="739"/>
      <c r="IW349" s="739"/>
      <c r="IX349" s="739"/>
      <c r="IY349" s="739"/>
      <c r="IZ349" s="1362" t="str">
        <f t="shared" si="3259"/>
        <v>1**Water Hamilton</v>
      </c>
      <c r="JA349" s="1217">
        <f t="shared" si="3260"/>
        <v>0</v>
      </c>
      <c r="JB349" s="1217">
        <f t="shared" si="3261"/>
        <v>0</v>
      </c>
      <c r="JC349" s="1217">
        <f t="shared" si="3262"/>
        <v>0</v>
      </c>
      <c r="JD349" s="545">
        <f t="shared" si="3263"/>
        <v>0</v>
      </c>
      <c r="JE349" s="545">
        <f t="shared" si="3264"/>
        <v>0</v>
      </c>
      <c r="JF349" s="329">
        <f t="shared" si="3265"/>
        <v>0</v>
      </c>
      <c r="JG349" s="550">
        <f t="shared" si="3266"/>
        <v>0</v>
      </c>
      <c r="JH349" s="550">
        <f t="shared" si="3267"/>
        <v>0</v>
      </c>
      <c r="JI349" s="550">
        <f t="shared" si="3268"/>
        <v>0</v>
      </c>
      <c r="JJ349" s="550">
        <f t="shared" si="3269"/>
        <v>0</v>
      </c>
      <c r="JK349" s="550">
        <f t="shared" si="3270"/>
        <v>0</v>
      </c>
      <c r="JL349" s="550">
        <f t="shared" si="3271"/>
        <v>0</v>
      </c>
      <c r="JM349" s="550">
        <f t="shared" si="3272"/>
        <v>0</v>
      </c>
      <c r="JN349" s="550">
        <f t="shared" si="3273"/>
        <v>0</v>
      </c>
      <c r="JO349" s="1217">
        <f t="shared" si="3274"/>
        <v>0</v>
      </c>
      <c r="JP349" s="545">
        <f t="shared" si="3275"/>
        <v>0</v>
      </c>
      <c r="JQ349" s="329">
        <f t="shared" si="3276"/>
        <v>0</v>
      </c>
      <c r="JR349" s="550">
        <f t="shared" si="3277"/>
        <v>37.799999999999997</v>
      </c>
      <c r="JS349" s="550">
        <f t="shared" si="3278"/>
        <v>128.70000000000002</v>
      </c>
      <c r="JT349" s="550">
        <f t="shared" si="3279"/>
        <v>100.27600000000001</v>
      </c>
      <c r="JU349" s="550">
        <f t="shared" si="3280"/>
        <v>0</v>
      </c>
      <c r="JV349" s="932">
        <f t="shared" si="3281"/>
        <v>0</v>
      </c>
      <c r="JW349" s="932">
        <f t="shared" si="3282"/>
        <v>0</v>
      </c>
      <c r="JX349" s="932">
        <f t="shared" si="3283"/>
        <v>0</v>
      </c>
      <c r="JY349" s="932">
        <f t="shared" si="3284"/>
        <v>0</v>
      </c>
      <c r="JZ349" s="932">
        <f t="shared" si="3285"/>
        <v>0</v>
      </c>
      <c r="KA349" s="932">
        <f t="shared" si="3286"/>
        <v>0</v>
      </c>
      <c r="KB349" s="932">
        <f t="shared" si="3287"/>
        <v>0</v>
      </c>
      <c r="KC349" s="932">
        <f t="shared" si="3288"/>
        <v>136.19999999999999</v>
      </c>
      <c r="KD349" s="327">
        <f t="shared" si="3289"/>
        <v>60.5</v>
      </c>
      <c r="KE349" s="327">
        <f t="shared" si="3290"/>
        <v>0</v>
      </c>
      <c r="KF349" s="327">
        <f t="shared" si="3291"/>
        <v>0</v>
      </c>
      <c r="KG349" s="327">
        <f t="shared" si="3292"/>
        <v>0</v>
      </c>
      <c r="KH349" s="327">
        <f t="shared" si="3293"/>
        <v>0</v>
      </c>
      <c r="KI349" s="327">
        <f t="shared" si="3294"/>
        <v>0</v>
      </c>
      <c r="KJ349" s="327">
        <f t="shared" si="3295"/>
        <v>0</v>
      </c>
      <c r="KK349" s="327">
        <f t="shared" si="3296"/>
        <v>0</v>
      </c>
      <c r="KL349" s="327">
        <f t="shared" si="3297"/>
        <v>0</v>
      </c>
      <c r="KM349" s="327">
        <f t="shared" si="3298"/>
        <v>0</v>
      </c>
      <c r="KN349" s="327">
        <f t="shared" si="3299"/>
        <v>0</v>
      </c>
      <c r="KO349" s="327">
        <f t="shared" si="3300"/>
        <v>0</v>
      </c>
      <c r="KP349" s="327">
        <f t="shared" si="3301"/>
        <v>0</v>
      </c>
      <c r="KQ349" s="327">
        <f t="shared" si="3302"/>
        <v>0</v>
      </c>
      <c r="KR349" s="739"/>
      <c r="KS349" s="739"/>
      <c r="KT349" s="739"/>
      <c r="KU349" s="739"/>
      <c r="KV349" s="739"/>
      <c r="KW349" s="739"/>
      <c r="KX349" s="739"/>
      <c r="KY349" s="739"/>
      <c r="KZ349" s="1362" t="str">
        <f t="shared" si="3303"/>
        <v>1**Water Hamilton</v>
      </c>
      <c r="LA349" s="1217">
        <f t="shared" si="3309"/>
        <v>0</v>
      </c>
      <c r="LB349" s="1217">
        <f t="shared" si="3310"/>
        <v>0</v>
      </c>
      <c r="LC349" s="1217">
        <f t="shared" si="3311"/>
        <v>0</v>
      </c>
      <c r="LD349" s="545">
        <f t="shared" si="3312"/>
        <v>0</v>
      </c>
      <c r="LE349" s="545">
        <f t="shared" si="3313"/>
        <v>0</v>
      </c>
      <c r="LF349" s="329">
        <f t="shared" si="3314"/>
        <v>0</v>
      </c>
      <c r="LG349" s="550">
        <f t="shared" si="3315"/>
        <v>0</v>
      </c>
      <c r="LH349" s="550">
        <f t="shared" si="3316"/>
        <v>0</v>
      </c>
      <c r="LI349" s="550">
        <f t="shared" si="3317"/>
        <v>0</v>
      </c>
      <c r="LJ349" s="550">
        <f t="shared" si="3318"/>
        <v>0</v>
      </c>
      <c r="LK349" s="550">
        <f t="shared" si="3319"/>
        <v>0</v>
      </c>
      <c r="LL349" s="550">
        <f t="shared" si="3320"/>
        <v>0</v>
      </c>
      <c r="LM349" s="550">
        <f t="shared" si="3321"/>
        <v>0</v>
      </c>
      <c r="LN349" s="550">
        <f t="shared" si="3322"/>
        <v>0</v>
      </c>
      <c r="LO349" s="1217">
        <f t="shared" si="3323"/>
        <v>0</v>
      </c>
      <c r="LP349" s="545">
        <f t="shared" si="3324"/>
        <v>0</v>
      </c>
      <c r="LQ349" s="329">
        <f t="shared" si="3325"/>
        <v>0</v>
      </c>
      <c r="LR349" s="550">
        <f t="shared" si="3326"/>
        <v>37.799999999999997</v>
      </c>
      <c r="LS349" s="550">
        <f t="shared" si="3327"/>
        <v>128.70000000000002</v>
      </c>
      <c r="LT349" s="550">
        <f t="shared" si="3328"/>
        <v>100.27600000000001</v>
      </c>
      <c r="LU349" s="550">
        <f t="shared" si="3329"/>
        <v>0</v>
      </c>
      <c r="LV349" s="932">
        <f t="shared" si="3330"/>
        <v>0</v>
      </c>
      <c r="LW349" s="932">
        <f t="shared" si="3331"/>
        <v>0</v>
      </c>
      <c r="LX349" s="932">
        <f t="shared" si="3332"/>
        <v>0</v>
      </c>
      <c r="LY349" s="932">
        <f t="shared" si="3333"/>
        <v>0</v>
      </c>
      <c r="LZ349" s="932">
        <f t="shared" si="3334"/>
        <v>0</v>
      </c>
      <c r="MA349" s="932">
        <f t="shared" si="3335"/>
        <v>0</v>
      </c>
      <c r="MB349" s="932">
        <f t="shared" si="3336"/>
        <v>0</v>
      </c>
      <c r="MC349" s="932">
        <f t="shared" si="3337"/>
        <v>136.19999999999999</v>
      </c>
      <c r="MD349" s="327">
        <f t="shared" si="3338"/>
        <v>60.5</v>
      </c>
      <c r="ME349" s="327">
        <f t="shared" si="3339"/>
        <v>0</v>
      </c>
      <c r="MF349" s="327">
        <f t="shared" si="3340"/>
        <v>0</v>
      </c>
      <c r="MG349" s="327">
        <f t="shared" si="3341"/>
        <v>0</v>
      </c>
      <c r="MH349" s="327">
        <f t="shared" si="3342"/>
        <v>0</v>
      </c>
      <c r="MI349" s="327">
        <f t="shared" si="3343"/>
        <v>0</v>
      </c>
      <c r="MJ349" s="327">
        <f t="shared" si="3344"/>
        <v>0</v>
      </c>
      <c r="MK349" s="327">
        <f t="shared" si="3345"/>
        <v>0</v>
      </c>
      <c r="ML349" s="327">
        <f t="shared" si="3346"/>
        <v>0</v>
      </c>
      <c r="MM349" s="327">
        <f t="shared" si="3347"/>
        <v>0</v>
      </c>
      <c r="MN349" s="327">
        <f t="shared" si="3348"/>
        <v>0</v>
      </c>
      <c r="MO349" s="327">
        <f t="shared" si="3349"/>
        <v>0</v>
      </c>
      <c r="MP349" s="327">
        <f t="shared" si="3350"/>
        <v>0</v>
      </c>
      <c r="MQ349" s="327">
        <f t="shared" si="3351"/>
        <v>0</v>
      </c>
    </row>
    <row r="350" spans="2:355" s="152" customFormat="1" ht="15" customHeight="1" outlineLevel="1" thickBot="1" x14ac:dyDescent="0.3">
      <c r="B350" s="1420"/>
      <c r="C350" s="1423"/>
      <c r="D350" s="757"/>
      <c r="E350" s="757"/>
      <c r="F350" s="757"/>
      <c r="G350" s="757"/>
      <c r="H350" s="1048"/>
      <c r="I350" s="1048"/>
      <c r="J350" s="1048"/>
      <c r="K350" s="1048"/>
      <c r="L350" s="1048"/>
      <c r="M350" s="1417"/>
      <c r="N350" s="1418"/>
      <c r="O350" s="1548"/>
      <c r="P350" s="1048"/>
      <c r="Q350" s="1417"/>
      <c r="R350" s="1418"/>
      <c r="S350" s="1548"/>
      <c r="T350" s="1048"/>
      <c r="U350" s="1417"/>
      <c r="V350" s="1418"/>
      <c r="W350" s="1548"/>
      <c r="X350" s="1048"/>
      <c r="Y350" s="1417"/>
      <c r="Z350" s="1418"/>
      <c r="AA350" s="1548"/>
      <c r="AB350" s="1048"/>
      <c r="AC350" s="1417"/>
      <c r="AD350" s="1418"/>
      <c r="AE350" s="1548"/>
      <c r="AF350" s="1048"/>
      <c r="AG350" s="1417"/>
      <c r="AH350" s="1418"/>
      <c r="AI350" s="1548"/>
      <c r="AJ350" s="1048"/>
      <c r="AK350" s="1417"/>
      <c r="AL350" s="1418"/>
      <c r="AM350" s="1548"/>
      <c r="AN350" s="1048"/>
      <c r="AO350" s="1417"/>
      <c r="AP350" s="1418"/>
      <c r="AQ350" s="1548"/>
      <c r="AR350" s="1048"/>
      <c r="AS350" s="1417"/>
      <c r="AT350" s="1418"/>
      <c r="AU350" s="1548"/>
      <c r="AV350" s="1048"/>
      <c r="AW350" s="1417"/>
      <c r="AX350" s="1418"/>
      <c r="AY350" s="1548"/>
      <c r="AZ350" s="1048"/>
      <c r="BA350" s="1417"/>
      <c r="BB350" s="1048"/>
      <c r="BC350" s="1048"/>
      <c r="BD350" s="1048"/>
      <c r="BE350" s="1417"/>
      <c r="BF350" s="1048"/>
      <c r="BG350" s="1048"/>
      <c r="BH350" s="1048"/>
      <c r="BI350" s="1048"/>
      <c r="BJ350" s="1048"/>
      <c r="BK350" s="1048"/>
      <c r="BL350" s="1048"/>
      <c r="BM350" s="1048"/>
      <c r="BN350" s="1048"/>
      <c r="BO350" s="1048"/>
      <c r="BP350" s="1048"/>
      <c r="BQ350" s="1491"/>
      <c r="BR350" s="734">
        <f t="shared" si="3171"/>
        <v>0</v>
      </c>
      <c r="BS350" s="734">
        <f t="shared" si="3352"/>
        <v>0</v>
      </c>
      <c r="BT350" s="742">
        <v>0</v>
      </c>
      <c r="BU350" s="1773" t="str">
        <f>IF(User1!A3&lt;&gt;0,User1!A3,0)</f>
        <v>Grotek Gro-Silic</v>
      </c>
      <c r="BV350" s="1773" t="str">
        <f>IF(User1!B3&lt;&gt;0,User1!B3,0)</f>
        <v>Defense (Slica)</v>
      </c>
      <c r="BW350" s="1774">
        <f>IF(User1!C3&lt;&gt;0,User1!C3,0)</f>
        <v>0</v>
      </c>
      <c r="BX350" s="1774">
        <f>IF(User1!D3&lt;&gt;0,User1!D3,0)</f>
        <v>0</v>
      </c>
      <c r="BY350" s="1774">
        <f>IF(User1!E3&lt;&gt;0,User1!E3,0)</f>
        <v>0</v>
      </c>
      <c r="BZ350" s="1774">
        <f>IF(User1!F3&lt;&gt;0,User1!F3,0)</f>
        <v>0</v>
      </c>
      <c r="CA350" s="1774">
        <f>IF(User1!G3&lt;&gt;0,User1!G3,0)</f>
        <v>0</v>
      </c>
      <c r="CB350" s="1774">
        <f>IF(User1!H3&lt;&gt;0,User1!H3,0)</f>
        <v>0</v>
      </c>
      <c r="CC350" s="1774">
        <f>IF(User1!I3&lt;&gt;0,User1!I3,0)</f>
        <v>0</v>
      </c>
      <c r="CD350" s="1774">
        <f>IF(User1!J3&lt;&gt;0,User1!J3,0)</f>
        <v>0</v>
      </c>
      <c r="CE350" s="1774">
        <f>IF(User1!K3&lt;&gt;0,User1!K3,0)</f>
        <v>0</v>
      </c>
      <c r="CF350" s="1774">
        <f>IF(User1!L3&lt;&gt;0,User1!L3,0)</f>
        <v>0</v>
      </c>
      <c r="CG350" s="1774">
        <f>IF(User1!M3&lt;&gt;0,User1!M3,0)</f>
        <v>0</v>
      </c>
      <c r="CH350" s="1774">
        <f>IF(User1!N3&lt;&gt;0,User1!N3,0)</f>
        <v>0</v>
      </c>
      <c r="CI350" s="1774">
        <f>IF(User1!O3&lt;&gt;0,User1!O3,0)</f>
        <v>0</v>
      </c>
      <c r="CJ350" s="1774">
        <f>IF(User1!P3&lt;&gt;0,User1!P3,0)</f>
        <v>0.44</v>
      </c>
      <c r="CK350" s="1774">
        <f>IF(User1!Q3&lt;&gt;0,User1!Q3,0)</f>
        <v>0</v>
      </c>
      <c r="CL350" s="1774">
        <f>IF(User1!R3&lt;&gt;0,User1!R3,0)</f>
        <v>0</v>
      </c>
      <c r="CM350" s="1774">
        <f>IF(User1!S3&lt;&gt;0,User1!S3,0)</f>
        <v>0</v>
      </c>
      <c r="CN350" s="1774">
        <f>IF(User1!T3&lt;&gt;0,User1!T3,0)</f>
        <v>0</v>
      </c>
      <c r="CO350" s="1774">
        <f>IF(User1!U3&lt;&gt;0,User1!U3,0)</f>
        <v>0</v>
      </c>
      <c r="CP350" s="1774">
        <f>IF(User1!V3&lt;&gt;0,User1!V3,0)</f>
        <v>0</v>
      </c>
      <c r="CQ350" s="1774">
        <f>IF(User1!W3&lt;&gt;0,User1!W3,0)</f>
        <v>0</v>
      </c>
      <c r="CR350" s="1775">
        <f>IF(User1!X3&lt;&gt;0,User1!X3,0)</f>
        <v>0</v>
      </c>
      <c r="CS350" s="1775">
        <f>IF(User1!Y3&lt;&gt;0,User1!Y3,0)</f>
        <v>0</v>
      </c>
      <c r="CT350" s="1775">
        <f>IF(User1!Z3&lt;&gt;0,User1!Z3,0)</f>
        <v>0</v>
      </c>
      <c r="CU350" s="1775">
        <f>IF(User1!AA3&lt;&gt;0,User1!AA3,0)</f>
        <v>1.5E-5</v>
      </c>
      <c r="CV350" s="1775">
        <f>IF(User1!AB3&lt;&gt;0,User1!AB3,0)</f>
        <v>0</v>
      </c>
      <c r="CW350" s="1775">
        <f>IF(User1!AC3&lt;&gt;0,User1!AC3,0)</f>
        <v>9.0000000000000006E-5</v>
      </c>
      <c r="CX350" s="1775">
        <f>IF(User1!AD3&lt;&gt;0,User1!AD3,0)</f>
        <v>0</v>
      </c>
      <c r="CY350" s="1775">
        <f>IF(User1!AE3&lt;&gt;0,User1!AE3,0)</f>
        <v>0</v>
      </c>
      <c r="CZ350" s="1775">
        <f>IF(User1!AF3&lt;&gt;0,User1!AF3,0)</f>
        <v>0</v>
      </c>
      <c r="DA350" s="1775">
        <f>IF(User1!AG3&lt;&gt;0,User1!AG3,0)</f>
        <v>0</v>
      </c>
      <c r="DB350" s="1775">
        <f>IF(User1!AH3&lt;&gt;0,User1!AH3,0)</f>
        <v>0</v>
      </c>
      <c r="DC350" s="1775">
        <f>IF(User1!AI3&lt;&gt;0,User1!AI3,0)</f>
        <v>0</v>
      </c>
      <c r="DD350" s="1775">
        <f>IF(User1!AJ3&lt;&gt;0,User1!AJ3,0)</f>
        <v>0</v>
      </c>
      <c r="DE350" s="1775">
        <f>IF(User1!AK3&lt;&gt;0,User1!AK3,0)</f>
        <v>0</v>
      </c>
      <c r="DF350" s="1775">
        <f>IF(User1!AL3&lt;&gt;0,User1!AL3,0)</f>
        <v>0</v>
      </c>
      <c r="DG350" s="1775">
        <f>IF(User1!AM3&lt;&gt;0,User1!AM3,0)</f>
        <v>0</v>
      </c>
      <c r="DH350" s="1775">
        <f>IF(User1!AN3&lt;&gt;0,User1!AN3,0)</f>
        <v>0</v>
      </c>
      <c r="DI350" s="1775">
        <f>IF(User1!AO3&lt;&gt;0,User1!AO3,0)</f>
        <v>0</v>
      </c>
      <c r="DJ350" s="1775">
        <f>IF(User1!AP3&lt;&gt;0,User1!AP3,0)</f>
        <v>0</v>
      </c>
      <c r="DK350" s="1775">
        <f>IF(User1!AQ3&lt;&gt;0,User1!AQ3,0)</f>
        <v>0</v>
      </c>
      <c r="DL350" s="1775">
        <f>IF(User1!AR3&lt;&gt;0,User1!AR3,0)</f>
        <v>0</v>
      </c>
      <c r="DM350" s="1775">
        <f>IF(User1!AS3&lt;&gt;0,User1!AS3,0)</f>
        <v>0</v>
      </c>
      <c r="DN350" s="1776">
        <f>IF(User1!AT3&lt;&gt;0,User1!AT3,0)</f>
        <v>1</v>
      </c>
      <c r="DO350" s="1777">
        <f>IF(User1!AU3&lt;&gt;0,User1!AU3,0)</f>
        <v>0.5</v>
      </c>
      <c r="DP350" s="1773">
        <f>IF(User1!AV3&lt;&gt;0,User1!AV3,0)</f>
        <v>700</v>
      </c>
      <c r="DQ350" s="1778">
        <f t="shared" si="3305"/>
        <v>1.4</v>
      </c>
      <c r="DR350" s="1779">
        <f>IF(User1!AX3&lt;&gt;0,User1!AX3,0)</f>
        <v>0.01</v>
      </c>
      <c r="DS350" s="1779">
        <f>IF(User1!AY3&lt;&gt;0,User1!AY3,0)</f>
        <v>2.0000000000000002E-5</v>
      </c>
      <c r="DT350" s="1773">
        <f>IF(User1!AZ3&lt;&gt;0,User1!AZ3,0)</f>
        <v>1002</v>
      </c>
      <c r="DU350" s="1802" t="str">
        <f>IF(User1!BA3&lt;&gt;0,User1!BA3,0)</f>
        <v>User1</v>
      </c>
      <c r="DV350" s="1808" t="str">
        <f>IF(User1!BB3&lt;&gt;0,User1!BB3,0)</f>
        <v>5/17/20101</v>
      </c>
      <c r="DW350" s="1809">
        <f>IF(User1!BC3&lt;&gt;0,User1!BC3,0)</f>
        <v>0</v>
      </c>
      <c r="DX350" s="1773">
        <f>IF(User1!BD3&lt;&gt;0,User1!BD3,0)</f>
        <v>0.5</v>
      </c>
      <c r="DY350" s="1773">
        <f>IF(User1!BE3&lt;&gt;0,User1!BE3,0)</f>
        <v>0.5</v>
      </c>
      <c r="DZ350" s="1773">
        <f>IF(User1!BF3&lt;&gt;0,User1!BF3,0)</f>
        <v>0.5</v>
      </c>
      <c r="EA350" s="1773">
        <f>IF(User1!BG3&lt;&gt;0,User1!BG3,0)</f>
        <v>0.5</v>
      </c>
      <c r="EB350" s="1773">
        <f>IF(User1!BH3&lt;&gt;0,User1!BH3,0)</f>
        <v>0.5</v>
      </c>
      <c r="EC350" s="1773">
        <f>IF(User1!BI3&lt;&gt;0,User1!BI3,0)</f>
        <v>0.5</v>
      </c>
      <c r="ED350" s="1773">
        <f>IF(User1!BJ3&lt;&gt;0,User1!BJ3,0)</f>
        <v>0.5</v>
      </c>
      <c r="EE350" s="1773">
        <f>IF(User1!BK3&lt;&gt;0,User1!BK3,0)</f>
        <v>0.5</v>
      </c>
      <c r="EF350" s="1773">
        <f>IF(User1!BL3&lt;&gt;0,User1!BL3,0)</f>
        <v>0.5</v>
      </c>
      <c r="EG350" s="1773">
        <f>IF(User1!BM3&lt;&gt;0,User1!BM3,0)</f>
        <v>0.5</v>
      </c>
      <c r="EH350" s="1773">
        <f>IF(User1!BN3&lt;&gt;0,User1!BN3,0)</f>
        <v>0.5</v>
      </c>
      <c r="EI350" s="1773">
        <f>IF(User1!BO3&lt;&gt;0,User1!BO3,0)</f>
        <v>0</v>
      </c>
      <c r="EJ350" s="1773">
        <f>IF(User1!BP3&lt;&gt;0,User1!BP3,0)</f>
        <v>0</v>
      </c>
      <c r="EK350" s="1773">
        <f>IF(User1!BQ3&lt;&gt;0,User1!BQ3,0)</f>
        <v>0</v>
      </c>
      <c r="EL350" s="1773" t="str">
        <f>IF(User1!BR3&lt;&gt;0,User1!BR3,0)</f>
        <v>Monosilicic (orthhosilic) Acid.  The best form of silica (available to plant instantly).</v>
      </c>
      <c r="EM350" s="739"/>
      <c r="EN350" s="739"/>
      <c r="EO350" s="739"/>
      <c r="EP350" s="739"/>
      <c r="EQ350" s="739"/>
      <c r="ER350" s="739"/>
      <c r="ES350" s="739"/>
      <c r="ET350" s="739"/>
      <c r="EU350" s="739"/>
      <c r="EV350" s="739"/>
      <c r="EW350" s="739"/>
      <c r="EX350" s="739"/>
      <c r="EY350" s="739"/>
      <c r="EZ350" s="1348" t="str">
        <f t="shared" si="3307"/>
        <v>Grotek Gro-Silic</v>
      </c>
      <c r="FA350" s="1203">
        <f t="shared" si="3173"/>
        <v>0</v>
      </c>
      <c r="FB350" s="1203">
        <f t="shared" si="3174"/>
        <v>0</v>
      </c>
      <c r="FC350" s="1203">
        <f t="shared" si="3175"/>
        <v>0</v>
      </c>
      <c r="FD350" s="1190">
        <f t="shared" si="3176"/>
        <v>0</v>
      </c>
      <c r="FE350" s="1190">
        <f t="shared" si="3177"/>
        <v>0</v>
      </c>
      <c r="FF350" s="927">
        <f t="shared" si="3178"/>
        <v>0</v>
      </c>
      <c r="FG350" s="1191">
        <f t="shared" si="3179"/>
        <v>0</v>
      </c>
      <c r="FH350" s="1191">
        <f t="shared" si="3180"/>
        <v>0</v>
      </c>
      <c r="FI350" s="1191">
        <f t="shared" si="3181"/>
        <v>0</v>
      </c>
      <c r="FJ350" s="1191">
        <f t="shared" si="3182"/>
        <v>0</v>
      </c>
      <c r="FK350" s="1191">
        <f t="shared" si="3183"/>
        <v>0</v>
      </c>
      <c r="FL350" s="1191">
        <f t="shared" si="3184"/>
        <v>0</v>
      </c>
      <c r="FM350" s="1191">
        <f t="shared" si="3185"/>
        <v>0</v>
      </c>
      <c r="FN350" s="1191">
        <f t="shared" si="3186"/>
        <v>0</v>
      </c>
      <c r="FO350" s="1203">
        <f t="shared" si="3187"/>
        <v>0</v>
      </c>
      <c r="FP350" s="1190">
        <f t="shared" si="3188"/>
        <v>0</v>
      </c>
      <c r="FQ350" s="927">
        <f t="shared" si="3189"/>
        <v>0</v>
      </c>
      <c r="FR350" s="1191">
        <f t="shared" si="3190"/>
        <v>0</v>
      </c>
      <c r="FS350" s="1191">
        <f t="shared" si="3191"/>
        <v>0</v>
      </c>
      <c r="FT350" s="1191">
        <f t="shared" si="3192"/>
        <v>0</v>
      </c>
      <c r="FU350" s="1191">
        <f t="shared" si="3193"/>
        <v>0</v>
      </c>
      <c r="FV350" s="1076">
        <f t="shared" si="3194"/>
        <v>0</v>
      </c>
      <c r="FW350" s="1076">
        <f t="shared" si="3195"/>
        <v>0</v>
      </c>
      <c r="FX350" s="1076">
        <f t="shared" si="3196"/>
        <v>0</v>
      </c>
      <c r="FY350" s="1076">
        <f t="shared" si="3197"/>
        <v>0</v>
      </c>
      <c r="FZ350" s="1076">
        <f t="shared" si="3198"/>
        <v>0</v>
      </c>
      <c r="GA350" s="1076">
        <f t="shared" si="3199"/>
        <v>0</v>
      </c>
      <c r="GB350" s="1076">
        <f t="shared" si="3200"/>
        <v>0</v>
      </c>
      <c r="GC350" s="1076">
        <f t="shared" si="3201"/>
        <v>0</v>
      </c>
      <c r="GD350" s="330">
        <f t="shared" si="3202"/>
        <v>0</v>
      </c>
      <c r="GE350" s="330">
        <f t="shared" si="3203"/>
        <v>0</v>
      </c>
      <c r="GF350" s="330">
        <f t="shared" si="3204"/>
        <v>0</v>
      </c>
      <c r="GG350" s="330">
        <f t="shared" si="3205"/>
        <v>0</v>
      </c>
      <c r="GH350" s="330">
        <f t="shared" si="3206"/>
        <v>0</v>
      </c>
      <c r="GI350" s="330">
        <f t="shared" si="3207"/>
        <v>0</v>
      </c>
      <c r="GJ350" s="330">
        <f t="shared" si="3208"/>
        <v>0</v>
      </c>
      <c r="GK350" s="330">
        <f t="shared" si="3209"/>
        <v>0</v>
      </c>
      <c r="GL350" s="330">
        <f t="shared" si="3210"/>
        <v>0</v>
      </c>
      <c r="GM350" s="330">
        <f t="shared" si="3211"/>
        <v>0</v>
      </c>
      <c r="GN350" s="330">
        <f t="shared" si="3212"/>
        <v>0</v>
      </c>
      <c r="GO350" s="330">
        <f t="shared" si="3213"/>
        <v>0</v>
      </c>
      <c r="GP350" s="330">
        <f t="shared" si="3214"/>
        <v>0</v>
      </c>
      <c r="GQ350" s="330">
        <f t="shared" si="3215"/>
        <v>0</v>
      </c>
      <c r="GR350" s="739"/>
      <c r="GS350" s="739"/>
      <c r="GT350" s="739"/>
      <c r="GU350" s="739"/>
      <c r="GV350" s="739"/>
      <c r="GW350" s="739"/>
      <c r="GX350" s="739"/>
      <c r="GY350" s="739"/>
      <c r="GZ350" s="1362" t="str">
        <f t="shared" si="3216"/>
        <v>Grotek Gro-Silic</v>
      </c>
      <c r="HA350" s="1215">
        <f t="shared" si="3308"/>
        <v>0</v>
      </c>
      <c r="HB350" s="1215">
        <f t="shared" si="3217"/>
        <v>0</v>
      </c>
      <c r="HC350" s="1215">
        <f t="shared" si="3218"/>
        <v>0</v>
      </c>
      <c r="HD350" s="543">
        <f t="shared" si="3219"/>
        <v>0</v>
      </c>
      <c r="HE350" s="543">
        <f t="shared" si="3220"/>
        <v>0</v>
      </c>
      <c r="HF350" s="328">
        <f t="shared" si="3221"/>
        <v>0</v>
      </c>
      <c r="HG350" s="546">
        <f t="shared" si="3222"/>
        <v>0</v>
      </c>
      <c r="HH350" s="546">
        <f t="shared" si="3223"/>
        <v>0</v>
      </c>
      <c r="HI350" s="546">
        <f t="shared" si="3224"/>
        <v>0</v>
      </c>
      <c r="HJ350" s="546">
        <f t="shared" si="3225"/>
        <v>0</v>
      </c>
      <c r="HK350" s="546">
        <f t="shared" si="3226"/>
        <v>0</v>
      </c>
      <c r="HL350" s="546">
        <f t="shared" si="3227"/>
        <v>0</v>
      </c>
      <c r="HM350" s="546">
        <f t="shared" si="3228"/>
        <v>0</v>
      </c>
      <c r="HN350" s="546">
        <f t="shared" si="3229"/>
        <v>0</v>
      </c>
      <c r="HO350" s="1215">
        <f t="shared" si="3230"/>
        <v>0</v>
      </c>
      <c r="HP350" s="543">
        <f t="shared" si="3231"/>
        <v>0</v>
      </c>
      <c r="HQ350" s="328">
        <f t="shared" si="3232"/>
        <v>0</v>
      </c>
      <c r="HR350" s="546">
        <f t="shared" si="3233"/>
        <v>0</v>
      </c>
      <c r="HS350" s="546">
        <f t="shared" si="3234"/>
        <v>0</v>
      </c>
      <c r="HT350" s="546">
        <f t="shared" si="3235"/>
        <v>0</v>
      </c>
      <c r="HU350" s="546">
        <f t="shared" si="3236"/>
        <v>0</v>
      </c>
      <c r="HV350" s="930">
        <f t="shared" si="3237"/>
        <v>0</v>
      </c>
      <c r="HW350" s="930">
        <f t="shared" si="3238"/>
        <v>0</v>
      </c>
      <c r="HX350" s="930">
        <f t="shared" si="3239"/>
        <v>0</v>
      </c>
      <c r="HY350" s="930">
        <f t="shared" si="3240"/>
        <v>0</v>
      </c>
      <c r="HZ350" s="930">
        <f t="shared" si="3241"/>
        <v>0</v>
      </c>
      <c r="IA350" s="930">
        <f t="shared" si="3242"/>
        <v>0</v>
      </c>
      <c r="IB350" s="930">
        <f t="shared" si="3243"/>
        <v>0</v>
      </c>
      <c r="IC350" s="930">
        <f t="shared" si="3244"/>
        <v>0</v>
      </c>
      <c r="ID350" s="322">
        <f t="shared" si="3245"/>
        <v>0</v>
      </c>
      <c r="IE350" s="322">
        <f t="shared" si="3246"/>
        <v>0</v>
      </c>
      <c r="IF350" s="322">
        <f t="shared" si="3247"/>
        <v>0</v>
      </c>
      <c r="IG350" s="322">
        <f t="shared" si="3248"/>
        <v>0</v>
      </c>
      <c r="IH350" s="322">
        <f t="shared" si="3249"/>
        <v>0</v>
      </c>
      <c r="II350" s="322">
        <f t="shared" si="3250"/>
        <v>0</v>
      </c>
      <c r="IJ350" s="322">
        <f t="shared" si="3251"/>
        <v>0</v>
      </c>
      <c r="IK350" s="322">
        <f t="shared" si="3252"/>
        <v>0</v>
      </c>
      <c r="IL350" s="322">
        <f t="shared" si="3253"/>
        <v>0</v>
      </c>
      <c r="IM350" s="322">
        <f t="shared" si="3254"/>
        <v>0</v>
      </c>
      <c r="IN350" s="322">
        <f t="shared" si="3255"/>
        <v>0</v>
      </c>
      <c r="IO350" s="322">
        <f t="shared" si="3256"/>
        <v>0</v>
      </c>
      <c r="IP350" s="322">
        <f t="shared" si="3257"/>
        <v>0</v>
      </c>
      <c r="IQ350" s="322">
        <f t="shared" si="3258"/>
        <v>0</v>
      </c>
      <c r="IR350" s="739"/>
      <c r="IS350" s="739"/>
      <c r="IT350" s="739"/>
      <c r="IU350" s="739"/>
      <c r="IV350" s="739"/>
      <c r="IW350" s="739"/>
      <c r="IX350" s="739"/>
      <c r="IY350" s="739"/>
      <c r="IZ350" s="1362" t="str">
        <f t="shared" si="3259"/>
        <v>Grotek Gro-Silic</v>
      </c>
      <c r="JA350" s="1217">
        <f t="shared" si="3260"/>
        <v>0</v>
      </c>
      <c r="JB350" s="1217">
        <f t="shared" si="3261"/>
        <v>0</v>
      </c>
      <c r="JC350" s="1217">
        <f t="shared" si="3262"/>
        <v>0</v>
      </c>
      <c r="JD350" s="545">
        <f t="shared" si="3263"/>
        <v>0</v>
      </c>
      <c r="JE350" s="545">
        <f t="shared" si="3264"/>
        <v>0</v>
      </c>
      <c r="JF350" s="329">
        <f t="shared" si="3265"/>
        <v>0</v>
      </c>
      <c r="JG350" s="550">
        <f t="shared" si="3266"/>
        <v>0</v>
      </c>
      <c r="JH350" s="550">
        <f t="shared" si="3267"/>
        <v>0</v>
      </c>
      <c r="JI350" s="550">
        <f t="shared" si="3268"/>
        <v>0</v>
      </c>
      <c r="JJ350" s="550">
        <f t="shared" si="3269"/>
        <v>0</v>
      </c>
      <c r="JK350" s="550">
        <f t="shared" si="3270"/>
        <v>0</v>
      </c>
      <c r="JL350" s="550">
        <f t="shared" si="3271"/>
        <v>0</v>
      </c>
      <c r="JM350" s="550">
        <f t="shared" si="3272"/>
        <v>0</v>
      </c>
      <c r="JN350" s="550">
        <f t="shared" si="3273"/>
        <v>308</v>
      </c>
      <c r="JO350" s="1217">
        <f t="shared" si="3274"/>
        <v>0</v>
      </c>
      <c r="JP350" s="545">
        <f t="shared" si="3275"/>
        <v>0</v>
      </c>
      <c r="JQ350" s="329">
        <f t="shared" si="3276"/>
        <v>0</v>
      </c>
      <c r="JR350" s="550">
        <f t="shared" si="3277"/>
        <v>0</v>
      </c>
      <c r="JS350" s="550">
        <f t="shared" si="3278"/>
        <v>0</v>
      </c>
      <c r="JT350" s="550">
        <f t="shared" si="3279"/>
        <v>0</v>
      </c>
      <c r="JU350" s="550">
        <f t="shared" si="3280"/>
        <v>0</v>
      </c>
      <c r="JV350" s="932">
        <f t="shared" si="3281"/>
        <v>0</v>
      </c>
      <c r="JW350" s="932">
        <f t="shared" si="3282"/>
        <v>0</v>
      </c>
      <c r="JX350" s="932">
        <f t="shared" si="3283"/>
        <v>0</v>
      </c>
      <c r="JY350" s="932">
        <f t="shared" si="3284"/>
        <v>1.0500000000000001E-2</v>
      </c>
      <c r="JZ350" s="932">
        <f t="shared" si="3285"/>
        <v>0</v>
      </c>
      <c r="KA350" s="932">
        <f t="shared" si="3286"/>
        <v>6.3E-2</v>
      </c>
      <c r="KB350" s="932">
        <f t="shared" si="3287"/>
        <v>0</v>
      </c>
      <c r="KC350" s="932">
        <f t="shared" si="3288"/>
        <v>0</v>
      </c>
      <c r="KD350" s="327">
        <f t="shared" si="3289"/>
        <v>0</v>
      </c>
      <c r="KE350" s="327">
        <f t="shared" si="3290"/>
        <v>0</v>
      </c>
      <c r="KF350" s="327">
        <f t="shared" si="3291"/>
        <v>0</v>
      </c>
      <c r="KG350" s="327">
        <f t="shared" si="3292"/>
        <v>0</v>
      </c>
      <c r="KH350" s="327">
        <f t="shared" si="3293"/>
        <v>0</v>
      </c>
      <c r="KI350" s="327">
        <f t="shared" si="3294"/>
        <v>0</v>
      </c>
      <c r="KJ350" s="327">
        <f t="shared" si="3295"/>
        <v>0</v>
      </c>
      <c r="KK350" s="327">
        <f t="shared" si="3296"/>
        <v>0</v>
      </c>
      <c r="KL350" s="327">
        <f t="shared" si="3297"/>
        <v>0</v>
      </c>
      <c r="KM350" s="327">
        <f t="shared" si="3298"/>
        <v>0</v>
      </c>
      <c r="KN350" s="327">
        <f t="shared" si="3299"/>
        <v>0</v>
      </c>
      <c r="KO350" s="327">
        <f t="shared" si="3300"/>
        <v>0</v>
      </c>
      <c r="KP350" s="327">
        <f t="shared" si="3301"/>
        <v>0</v>
      </c>
      <c r="KQ350" s="327">
        <f t="shared" si="3302"/>
        <v>0</v>
      </c>
      <c r="KR350" s="739"/>
      <c r="KS350" s="739"/>
      <c r="KT350" s="739"/>
      <c r="KU350" s="739"/>
      <c r="KV350" s="739"/>
      <c r="KW350" s="739"/>
      <c r="KX350" s="739"/>
      <c r="KY350" s="739"/>
      <c r="KZ350" s="1362" t="str">
        <f t="shared" si="3303"/>
        <v>Grotek Gro-Silic</v>
      </c>
      <c r="LA350" s="1217">
        <f t="shared" si="3309"/>
        <v>0</v>
      </c>
      <c r="LB350" s="1217">
        <f t="shared" si="3310"/>
        <v>0</v>
      </c>
      <c r="LC350" s="1217">
        <f t="shared" si="3311"/>
        <v>0</v>
      </c>
      <c r="LD350" s="545">
        <f t="shared" si="3312"/>
        <v>0</v>
      </c>
      <c r="LE350" s="545">
        <f t="shared" si="3313"/>
        <v>0</v>
      </c>
      <c r="LF350" s="329">
        <f t="shared" si="3314"/>
        <v>0</v>
      </c>
      <c r="LG350" s="550">
        <f t="shared" si="3315"/>
        <v>0</v>
      </c>
      <c r="LH350" s="550">
        <f t="shared" si="3316"/>
        <v>0</v>
      </c>
      <c r="LI350" s="550">
        <f t="shared" si="3317"/>
        <v>0</v>
      </c>
      <c r="LJ350" s="550">
        <f t="shared" si="3318"/>
        <v>0</v>
      </c>
      <c r="LK350" s="550">
        <f t="shared" si="3319"/>
        <v>0</v>
      </c>
      <c r="LL350" s="550">
        <f t="shared" si="3320"/>
        <v>0</v>
      </c>
      <c r="LM350" s="550">
        <f t="shared" si="3321"/>
        <v>0</v>
      </c>
      <c r="LN350" s="550">
        <f t="shared" si="3322"/>
        <v>616</v>
      </c>
      <c r="LO350" s="1217">
        <f t="shared" si="3323"/>
        <v>0</v>
      </c>
      <c r="LP350" s="545">
        <f t="shared" si="3324"/>
        <v>0</v>
      </c>
      <c r="LQ350" s="329">
        <f t="shared" si="3325"/>
        <v>0</v>
      </c>
      <c r="LR350" s="550">
        <f t="shared" si="3326"/>
        <v>0</v>
      </c>
      <c r="LS350" s="550">
        <f t="shared" si="3327"/>
        <v>0</v>
      </c>
      <c r="LT350" s="550">
        <f t="shared" si="3328"/>
        <v>0</v>
      </c>
      <c r="LU350" s="550">
        <f t="shared" si="3329"/>
        <v>0</v>
      </c>
      <c r="LV350" s="932">
        <f t="shared" si="3330"/>
        <v>0</v>
      </c>
      <c r="LW350" s="932">
        <f t="shared" si="3331"/>
        <v>0</v>
      </c>
      <c r="LX350" s="932">
        <f t="shared" si="3332"/>
        <v>0</v>
      </c>
      <c r="LY350" s="932">
        <f t="shared" si="3333"/>
        <v>2.1000000000000001E-2</v>
      </c>
      <c r="LZ350" s="932">
        <f t="shared" si="3334"/>
        <v>0</v>
      </c>
      <c r="MA350" s="932">
        <f t="shared" si="3335"/>
        <v>0.126</v>
      </c>
      <c r="MB350" s="932">
        <f t="shared" si="3336"/>
        <v>0</v>
      </c>
      <c r="MC350" s="932">
        <f t="shared" si="3337"/>
        <v>0</v>
      </c>
      <c r="MD350" s="327">
        <f t="shared" si="3338"/>
        <v>0</v>
      </c>
      <c r="ME350" s="327">
        <f t="shared" si="3339"/>
        <v>0</v>
      </c>
      <c r="MF350" s="327">
        <f t="shared" si="3340"/>
        <v>0</v>
      </c>
      <c r="MG350" s="327">
        <f t="shared" si="3341"/>
        <v>0</v>
      </c>
      <c r="MH350" s="327">
        <f t="shared" si="3342"/>
        <v>0</v>
      </c>
      <c r="MI350" s="327">
        <f t="shared" si="3343"/>
        <v>0</v>
      </c>
      <c r="MJ350" s="327">
        <f t="shared" si="3344"/>
        <v>0</v>
      </c>
      <c r="MK350" s="327">
        <f t="shared" si="3345"/>
        <v>0</v>
      </c>
      <c r="ML350" s="327">
        <f t="shared" si="3346"/>
        <v>0</v>
      </c>
      <c r="MM350" s="327">
        <f t="shared" si="3347"/>
        <v>0</v>
      </c>
      <c r="MN350" s="327">
        <f t="shared" si="3348"/>
        <v>0</v>
      </c>
      <c r="MO350" s="327">
        <f t="shared" si="3349"/>
        <v>0</v>
      </c>
      <c r="MP350" s="327">
        <f t="shared" si="3350"/>
        <v>0</v>
      </c>
      <c r="MQ350" s="327">
        <f t="shared" si="3351"/>
        <v>0</v>
      </c>
    </row>
    <row r="351" spans="2:355" s="152" customFormat="1" ht="15" customHeight="1" outlineLevel="1" thickBot="1" x14ac:dyDescent="0.3">
      <c r="B351" s="1420"/>
      <c r="C351" s="1423"/>
      <c r="D351" s="757"/>
      <c r="E351" s="757"/>
      <c r="F351" s="757"/>
      <c r="G351" s="757"/>
      <c r="H351" s="1048"/>
      <c r="I351" s="1048"/>
      <c r="J351" s="1048"/>
      <c r="K351" s="1048"/>
      <c r="L351" s="1048"/>
      <c r="M351" s="1417"/>
      <c r="N351" s="1418"/>
      <c r="O351" s="1548"/>
      <c r="P351" s="1048"/>
      <c r="Q351" s="1417"/>
      <c r="R351" s="1418"/>
      <c r="S351" s="1548"/>
      <c r="T351" s="1048"/>
      <c r="U351" s="1417"/>
      <c r="V351" s="1418"/>
      <c r="W351" s="1548"/>
      <c r="X351" s="1048"/>
      <c r="Y351" s="1417"/>
      <c r="Z351" s="1418"/>
      <c r="AA351" s="1548"/>
      <c r="AB351" s="1048"/>
      <c r="AC351" s="1417"/>
      <c r="AD351" s="1418"/>
      <c r="AE351" s="1548"/>
      <c r="AF351" s="1048"/>
      <c r="AG351" s="1417"/>
      <c r="AH351" s="1418"/>
      <c r="AI351" s="1548"/>
      <c r="AJ351" s="1048"/>
      <c r="AK351" s="1417"/>
      <c r="AL351" s="1418"/>
      <c r="AM351" s="1548"/>
      <c r="AN351" s="1048"/>
      <c r="AO351" s="1417"/>
      <c r="AP351" s="1418"/>
      <c r="AQ351" s="1548"/>
      <c r="AR351" s="1048"/>
      <c r="AS351" s="1417"/>
      <c r="AT351" s="1418"/>
      <c r="AU351" s="1548"/>
      <c r="AV351" s="1048"/>
      <c r="AW351" s="1417"/>
      <c r="AX351" s="1418"/>
      <c r="AY351" s="1548"/>
      <c r="AZ351" s="1048"/>
      <c r="BA351" s="1417"/>
      <c r="BB351" s="1048"/>
      <c r="BC351" s="1048"/>
      <c r="BD351" s="1048"/>
      <c r="BE351" s="1417"/>
      <c r="BF351" s="1048"/>
      <c r="BG351" s="1048"/>
      <c r="BH351" s="1048"/>
      <c r="BI351" s="1048"/>
      <c r="BJ351" s="1048"/>
      <c r="BK351" s="1048"/>
      <c r="BL351" s="1048"/>
      <c r="BM351" s="1048"/>
      <c r="BN351" s="1048"/>
      <c r="BO351" s="1048"/>
      <c r="BP351" s="1048"/>
      <c r="BQ351" s="1491"/>
      <c r="BR351" s="734">
        <f t="shared" ref="BR351:BR382" si="3355">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34">
        <f t="shared" ref="BS351:BS382" si="3356">SUM(HA351:IQ351)*1000</f>
        <v>0</v>
      </c>
      <c r="BT351" s="742">
        <v>0</v>
      </c>
      <c r="BU351" s="1773" t="str">
        <f>IF(User1!A4&lt;&gt;0,User1!A4,0)</f>
        <v>Mega Crop B cal-nit</v>
      </c>
      <c r="BV351" s="1773" t="str">
        <f>IF(User1!B4&lt;&gt;0,User1!B4,0)</f>
        <v>Micro</v>
      </c>
      <c r="BW351" s="1774">
        <f>IF(User1!C4&lt;&gt;0,User1!C4,0)</f>
        <v>1.0999999999999999E-2</v>
      </c>
      <c r="BX351" s="1774">
        <f>IF(User1!D4&lt;&gt;0,User1!D4,0)</f>
        <v>0.14499999999999999</v>
      </c>
      <c r="BY351" s="1774">
        <f>IF(User1!E4&lt;&gt;0,User1!E4,0)</f>
        <v>0</v>
      </c>
      <c r="BZ351" s="1774">
        <f>IF(User1!F4&lt;&gt;0,User1!F4,0)</f>
        <v>0</v>
      </c>
      <c r="CA351" s="1774">
        <f>IF(User1!G4&lt;&gt;0,User1!G4,0)</f>
        <v>0</v>
      </c>
      <c r="CB351" s="1774">
        <f>IF(User1!H4&lt;&gt;0,User1!H4,0)</f>
        <v>0</v>
      </c>
      <c r="CC351" s="1774">
        <f>IF(User1!I4&lt;&gt;0,User1!I4,0)</f>
        <v>0</v>
      </c>
      <c r="CD351" s="1774">
        <f>IF(User1!J4&lt;&gt;0,User1!J4,0)</f>
        <v>0</v>
      </c>
      <c r="CE351" s="1774">
        <f>IF(User1!K4&lt;&gt;0,User1!K4,0)</f>
        <v>0</v>
      </c>
      <c r="CF351" s="1774">
        <f>IF(User1!L4&lt;&gt;0,User1!L4,0)</f>
        <v>0</v>
      </c>
      <c r="CG351" s="1774">
        <f>IF(User1!M4&lt;&gt;0,User1!M4,0)</f>
        <v>0</v>
      </c>
      <c r="CH351" s="1774">
        <f>IF(User1!N4&lt;&gt;0,User1!N4,0)</f>
        <v>0</v>
      </c>
      <c r="CI351" s="1774">
        <f>IF(User1!O4&lt;&gt;0,User1!O4,0)</f>
        <v>0</v>
      </c>
      <c r="CJ351" s="1774">
        <f>IF(User1!P4&lt;&gt;0,User1!P4,0)</f>
        <v>0</v>
      </c>
      <c r="CK351" s="1774">
        <f>IF(User1!Q4&lt;&gt;0,User1!Q4,0)</f>
        <v>0</v>
      </c>
      <c r="CL351" s="1774">
        <f>IF(User1!R4&lt;&gt;0,User1!R4,0)</f>
        <v>0</v>
      </c>
      <c r="CM351" s="1774">
        <f>IF(User1!S4&lt;&gt;0,User1!S4,0)</f>
        <v>0</v>
      </c>
      <c r="CN351" s="1774">
        <f>IF(User1!T4&lt;&gt;0,User1!T4,0)</f>
        <v>0</v>
      </c>
      <c r="CO351" s="1774">
        <f>IF(User1!U4&lt;&gt;0,User1!U4,0)</f>
        <v>0.19</v>
      </c>
      <c r="CP351" s="1774">
        <f>IF(User1!V4&lt;&gt;0,User1!V4,0)</f>
        <v>0</v>
      </c>
      <c r="CQ351" s="1774">
        <f>IF(User1!W4&lt;&gt;0,User1!W4,0)</f>
        <v>0</v>
      </c>
      <c r="CR351" s="1775">
        <f>IF(User1!X4&lt;&gt;0,User1!X4,0)</f>
        <v>0</v>
      </c>
      <c r="CS351" s="1775">
        <f>IF(User1!Y4&lt;&gt;0,User1!Y4,0)</f>
        <v>0</v>
      </c>
      <c r="CT351" s="1775">
        <f>IF(User1!Z4&lt;&gt;0,User1!Z4,0)</f>
        <v>0</v>
      </c>
      <c r="CU351" s="1775">
        <f>IF(User1!AA4&lt;&gt;0,User1!AA4,0)</f>
        <v>0</v>
      </c>
      <c r="CV351" s="1775">
        <f>IF(User1!AB4&lt;&gt;0,User1!AB4,0)</f>
        <v>0</v>
      </c>
      <c r="CW351" s="1775">
        <f>IF(User1!AC4&lt;&gt;0,User1!AC4,0)</f>
        <v>0</v>
      </c>
      <c r="CX351" s="1775">
        <f>IF(User1!AD4&lt;&gt;0,User1!AD4,0)</f>
        <v>0</v>
      </c>
      <c r="CY351" s="1775">
        <f>IF(User1!AE4&lt;&gt;0,User1!AE4,0)</f>
        <v>0</v>
      </c>
      <c r="CZ351" s="1775">
        <f>IF(User1!AF4&lt;&gt;0,User1!AF4,0)</f>
        <v>0</v>
      </c>
      <c r="DA351" s="1775">
        <f>IF(User1!AG4&lt;&gt;0,User1!AG4,0)</f>
        <v>0</v>
      </c>
      <c r="DB351" s="1775">
        <f>IF(User1!AH4&lt;&gt;0,User1!AH4,0)</f>
        <v>0</v>
      </c>
      <c r="DC351" s="1775">
        <f>IF(User1!AI4&lt;&gt;0,User1!AI4,0)</f>
        <v>0</v>
      </c>
      <c r="DD351" s="1775">
        <f>IF(User1!AJ4&lt;&gt;0,User1!AJ4,0)</f>
        <v>0</v>
      </c>
      <c r="DE351" s="1775">
        <f>IF(User1!AK4&lt;&gt;0,User1!AK4,0)</f>
        <v>0</v>
      </c>
      <c r="DF351" s="1775">
        <f>IF(User1!AL4&lt;&gt;0,User1!AL4,0)</f>
        <v>0</v>
      </c>
      <c r="DG351" s="1775">
        <f>IF(User1!AM4&lt;&gt;0,User1!AM4,0)</f>
        <v>0</v>
      </c>
      <c r="DH351" s="1775">
        <f>IF(User1!AN4&lt;&gt;0,User1!AN4,0)</f>
        <v>0</v>
      </c>
      <c r="DI351" s="1775">
        <f>IF(User1!AO4&lt;&gt;0,User1!AO4,0)</f>
        <v>0</v>
      </c>
      <c r="DJ351" s="1775">
        <f>IF(User1!AP4&lt;&gt;0,User1!AP4,0)</f>
        <v>0</v>
      </c>
      <c r="DK351" s="1775">
        <f>IF(User1!AQ4&lt;&gt;0,User1!AQ4,0)</f>
        <v>0</v>
      </c>
      <c r="DL351" s="1775">
        <f>IF(User1!AR4&lt;&gt;0,User1!AR4,0)</f>
        <v>0</v>
      </c>
      <c r="DM351" s="1775">
        <f>IF(User1!AS4&lt;&gt;0,User1!AS4,0)</f>
        <v>0</v>
      </c>
      <c r="DN351" s="1776">
        <f>IF(User1!AT4&lt;&gt;0,User1!AT4,0)</f>
        <v>1</v>
      </c>
      <c r="DO351" s="1777">
        <f>IF(User1!AU4&lt;&gt;0,User1!AU4,0)</f>
        <v>1</v>
      </c>
      <c r="DP351" s="1773">
        <f>IF(User1!AV4&lt;&gt;0,User1!AV4,0)</f>
        <v>1000</v>
      </c>
      <c r="DQ351" s="1778">
        <f t="shared" si="3305"/>
        <v>1</v>
      </c>
      <c r="DR351" s="1779">
        <f>IF(User1!AX4&lt;&gt;0,User1!AX4,0)</f>
        <v>0.01</v>
      </c>
      <c r="DS351" s="1779">
        <f>IF(User1!AY4&lt;&gt;0,User1!AY4,0)</f>
        <v>1.0000000000000001E-5</v>
      </c>
      <c r="DT351" s="1773">
        <f>IF(User1!AZ4&lt;&gt;0,User1!AZ4,0)</f>
        <v>1003</v>
      </c>
      <c r="DU351" s="1780" t="str">
        <f>IF(User1!BA4&lt;&gt;0,User1!BA4,0)</f>
        <v>User1</v>
      </c>
      <c r="DV351" s="1808" t="str">
        <f>IF(User1!BB4&lt;&gt;0,User1!BB4,0)</f>
        <v>5/17/20101</v>
      </c>
      <c r="DW351" s="1809">
        <f>IF(User1!BC4&lt;&gt;0,User1!BC4,0)</f>
        <v>0</v>
      </c>
      <c r="DX351" s="1773">
        <f>IF(User1!BD4&lt;&gt;0,User1!BD4,0)</f>
        <v>0</v>
      </c>
      <c r="DY351" s="1773">
        <f>IF(User1!BE4&lt;&gt;0,User1!BE4,0)</f>
        <v>2</v>
      </c>
      <c r="DZ351" s="1773">
        <f>IF(User1!BF4&lt;&gt;0,User1!BF4,0)</f>
        <v>2</v>
      </c>
      <c r="EA351" s="1773">
        <f>IF(User1!BG4&lt;&gt;0,User1!BG4,0)</f>
        <v>2</v>
      </c>
      <c r="EB351" s="1773">
        <f>IF(User1!BH4&lt;&gt;0,User1!BH4,0)</f>
        <v>2</v>
      </c>
      <c r="EC351" s="1773">
        <f>IF(User1!BI4&lt;&gt;0,User1!BI4,0)</f>
        <v>2</v>
      </c>
      <c r="ED351" s="1773">
        <f>IF(User1!BJ4&lt;&gt;0,User1!BJ4,0)</f>
        <v>2</v>
      </c>
      <c r="EE351" s="1773">
        <f>IF(User1!BK4&lt;&gt;0,User1!BK4,0)</f>
        <v>2</v>
      </c>
      <c r="EF351" s="1773">
        <f>IF(User1!BL4&lt;&gt;0,User1!BL4,0)</f>
        <v>2</v>
      </c>
      <c r="EG351" s="1773">
        <f>IF(User1!BM4&lt;&gt;0,User1!BM4,0)</f>
        <v>1</v>
      </c>
      <c r="EH351" s="1773">
        <f>IF(User1!BN4&lt;&gt;0,User1!BN4,0)</f>
        <v>1</v>
      </c>
      <c r="EI351" s="1773">
        <f>IF(User1!BO4&lt;&gt;0,User1!BO4,0)</f>
        <v>1</v>
      </c>
      <c r="EJ351" s="1773">
        <f>IF(User1!BP4&lt;&gt;0,User1!BP4,0)</f>
        <v>1</v>
      </c>
      <c r="EK351" s="1773">
        <f>IF(User1!BQ4&lt;&gt;0,User1!BQ4,0)</f>
        <v>0</v>
      </c>
      <c r="EL351" s="1773">
        <f>IF(User1!BR4&lt;&gt;0,User1!BR4,0)</f>
        <v>0</v>
      </c>
      <c r="EM351" s="739"/>
      <c r="EN351" s="739"/>
      <c r="EO351" s="739"/>
      <c r="EP351" s="739"/>
      <c r="EQ351" s="739"/>
      <c r="ER351" s="739"/>
      <c r="ES351" s="739"/>
      <c r="ET351" s="739"/>
      <c r="EU351" s="739"/>
      <c r="EV351" s="739"/>
      <c r="EW351" s="739"/>
      <c r="EX351" s="739"/>
      <c r="EY351" s="739"/>
      <c r="EZ351" s="1348" t="str">
        <f t="shared" ref="EZ351:EZ382" si="3357">BU351</f>
        <v>Mega Crop B cal-nit</v>
      </c>
      <c r="FA351" s="1203">
        <f t="shared" ref="FA351:FA382" si="3358">SUM(BW351*$BT351)*BW$311</f>
        <v>0</v>
      </c>
      <c r="FB351" s="1203">
        <f t="shared" ref="FB351:FB382" si="3359">SUM(BX351*$BT351)*BX$311</f>
        <v>0</v>
      </c>
      <c r="FC351" s="1203">
        <f t="shared" ref="FC351:FC382" si="3360">SUM(BY351*$BT351)*BY$311</f>
        <v>0</v>
      </c>
      <c r="FD351" s="1190">
        <f t="shared" ref="FD351:FD382" si="3361">SUM(BZ351*$BT351)*BZ$311</f>
        <v>0</v>
      </c>
      <c r="FE351" s="1190">
        <f t="shared" ref="FE351:FE382" si="3362">SUM(CA351*$BT351)*CA$311</f>
        <v>0</v>
      </c>
      <c r="FF351" s="927">
        <f t="shared" ref="FF351:FF382" si="3363">SUM(CB351*$BT351)*CB$311</f>
        <v>0</v>
      </c>
      <c r="FG351" s="1191">
        <f t="shared" ref="FG351:FG382" si="3364">SUM(CC351*$BT351)*CC$311</f>
        <v>0</v>
      </c>
      <c r="FH351" s="1191">
        <f t="shared" ref="FH351:FH382" si="3365">SUM(CD351*$BT351)*CD$311</f>
        <v>0</v>
      </c>
      <c r="FI351" s="1191">
        <f t="shared" ref="FI351:FI382" si="3366">SUM(CE351*$BT351)*CE$311</f>
        <v>0</v>
      </c>
      <c r="FJ351" s="1191">
        <f t="shared" ref="FJ351:FJ382" si="3367">SUM(CF351*$BT351)*CF$311</f>
        <v>0</v>
      </c>
      <c r="FK351" s="1191">
        <f t="shared" ref="FK351:FK382" si="3368">SUM(CG351*$BT351)*CG$311</f>
        <v>0</v>
      </c>
      <c r="FL351" s="1191">
        <f t="shared" ref="FL351:FL382" si="3369">SUM(CH351*$BT351)*CH$311</f>
        <v>0</v>
      </c>
      <c r="FM351" s="1191">
        <f t="shared" ref="FM351:FM382" si="3370">SUM(CI351*$BT351)*CI$311</f>
        <v>0</v>
      </c>
      <c r="FN351" s="1191">
        <f t="shared" ref="FN351:FN382" si="3371">SUM(CJ351*$BT351)*CJ$311</f>
        <v>0</v>
      </c>
      <c r="FO351" s="1203">
        <f t="shared" ref="FO351:FO382" si="3372">SUM($CK351*$BT351) +$FA351 +$FB351+$FC351</f>
        <v>0</v>
      </c>
      <c r="FP351" s="1190">
        <f t="shared" ref="FP351:FP382" si="3373">SUM(CL351*$BT351)+$FD351 +$FE351</f>
        <v>0</v>
      </c>
      <c r="FQ351" s="927">
        <f t="shared" ref="FQ351:FQ382" si="3374">SUM(CM351*$BT351)+$FF351</f>
        <v>0</v>
      </c>
      <c r="FR351" s="1191">
        <f t="shared" ref="FR351:FR382" si="3375">SUM(CN351*$BT351)+$FG351+$FH351</f>
        <v>0</v>
      </c>
      <c r="FS351" s="1191">
        <f t="shared" ref="FS351:FS382" si="3376">SUM(CO351*$BT351)+$FI351 +$FJ351</f>
        <v>0</v>
      </c>
      <c r="FT351" s="1191">
        <f t="shared" ref="FT351:FT382" si="3377">SUM(CP351*$BT351)+$FK351+$FL351</f>
        <v>0</v>
      </c>
      <c r="FU351" s="1191">
        <f t="shared" ref="FU351:FU382" si="3378">SUM(CQ351*$BT351)+$FM351 +$FN351</f>
        <v>0</v>
      </c>
      <c r="FV351" s="1076">
        <f t="shared" ref="FV351:FV382" si="3379">SUM(CR351*$BT351)</f>
        <v>0</v>
      </c>
      <c r="FW351" s="1076">
        <f t="shared" ref="FW351:FW382" si="3380">SUM(CS351*$BT351)</f>
        <v>0</v>
      </c>
      <c r="FX351" s="1076">
        <f t="shared" ref="FX351:FX382" si="3381">SUM(CT351*$BT351)</f>
        <v>0</v>
      </c>
      <c r="FY351" s="1076">
        <f t="shared" ref="FY351:FY382" si="3382">SUM(CU351*$BT351)</f>
        <v>0</v>
      </c>
      <c r="FZ351" s="1076">
        <f t="shared" ref="FZ351:FZ382" si="3383">SUM(CV351*$BT351)</f>
        <v>0</v>
      </c>
      <c r="GA351" s="1076">
        <f t="shared" ref="GA351:GA382" si="3384">SUM(CW351*$BT351)</f>
        <v>0</v>
      </c>
      <c r="GB351" s="1076">
        <f t="shared" ref="GB351:GB382" si="3385">SUM(CX351*$BT351)</f>
        <v>0</v>
      </c>
      <c r="GC351" s="1076">
        <f t="shared" ref="GC351:GC382" si="3386">SUM(CY351*$BT351)</f>
        <v>0</v>
      </c>
      <c r="GD351" s="330">
        <f t="shared" ref="GD351:GD382" si="3387">SUM(CZ351*$BT351)</f>
        <v>0</v>
      </c>
      <c r="GE351" s="330">
        <f t="shared" ref="GE351:GE382" si="3388">SUM(DA351*$BT351)</f>
        <v>0</v>
      </c>
      <c r="GF351" s="330">
        <f t="shared" ref="GF351:GF382" si="3389">SUM(DB351*$BT351)</f>
        <v>0</v>
      </c>
      <c r="GG351" s="330">
        <f t="shared" ref="GG351:GG382" si="3390">SUM(DC351*$BT351)</f>
        <v>0</v>
      </c>
      <c r="GH351" s="330">
        <f t="shared" ref="GH351:GH382" si="3391">SUM(DD351*$BT351)</f>
        <v>0</v>
      </c>
      <c r="GI351" s="330">
        <f t="shared" ref="GI351:GI382" si="3392">SUM(DE351*$BT351)</f>
        <v>0</v>
      </c>
      <c r="GJ351" s="330">
        <f t="shared" ref="GJ351:GJ382" si="3393">SUM(DF351*$BT351)</f>
        <v>0</v>
      </c>
      <c r="GK351" s="330">
        <f t="shared" ref="GK351:GK382" si="3394">SUM(DG351*$BT351)</f>
        <v>0</v>
      </c>
      <c r="GL351" s="330">
        <f t="shared" ref="GL351:GL382" si="3395">SUM(DH351*$BT351)</f>
        <v>0</v>
      </c>
      <c r="GM351" s="330">
        <f t="shared" ref="GM351:GM382" si="3396">SUM(DI351*$BT351)</f>
        <v>0</v>
      </c>
      <c r="GN351" s="330">
        <f t="shared" ref="GN351:GN382" si="3397">SUM(DJ351*$BT351)</f>
        <v>0</v>
      </c>
      <c r="GO351" s="330">
        <f t="shared" ref="GO351:GO382" si="3398">SUM(DK351*$BT351)</f>
        <v>0</v>
      </c>
      <c r="GP351" s="330">
        <f t="shared" ref="GP351:GP382" si="3399">SUM(DL351*$BT351)</f>
        <v>0</v>
      </c>
      <c r="GQ351" s="330">
        <f t="shared" ref="GQ351:GQ382" si="3400">SUM(DM351*$BT351)</f>
        <v>0</v>
      </c>
      <c r="GR351" s="739"/>
      <c r="GS351" s="739"/>
      <c r="GT351" s="739"/>
      <c r="GU351" s="739"/>
      <c r="GV351" s="739"/>
      <c r="GW351" s="739"/>
      <c r="GX351" s="739"/>
      <c r="GY351" s="739"/>
      <c r="GZ351" s="1362" t="str">
        <f t="shared" ref="GZ351:GZ382" si="3401">BU351</f>
        <v>Mega Crop B cal-nit</v>
      </c>
      <c r="HA351" s="1215">
        <f t="shared" ref="HA351:HA382" si="3402">SUM(LA351*($BT351/$HA$315)*$BW$311)</f>
        <v>0</v>
      </c>
      <c r="HB351" s="1215">
        <f t="shared" ref="HB351:HB382" si="3403">SUM(LB351*(BT351/$HA$315)*$BX$311)</f>
        <v>0</v>
      </c>
      <c r="HC351" s="1215">
        <f t="shared" ref="HC351:HC382" si="3404">SUM(LC351*(BT351/$HA$315)*$BY$311)</f>
        <v>0</v>
      </c>
      <c r="HD351" s="543">
        <f t="shared" ref="HD351:HD382" si="3405">SUM(LD351*(BT351/$HA$315)*$BZ$311)</f>
        <v>0</v>
      </c>
      <c r="HE351" s="543">
        <f t="shared" ref="HE351:HE382" si="3406">SUM(LE351*(BT351/$HA$315)*$CA$311)</f>
        <v>0</v>
      </c>
      <c r="HF351" s="328">
        <f t="shared" ref="HF351:HF382" si="3407">SUM(LF351*(BT351/$HA$315)*$CB$311)</f>
        <v>0</v>
      </c>
      <c r="HG351" s="546">
        <f t="shared" ref="HG351:HG382" si="3408">SUM(LG351*(BT351/$HA$315)*$CC$311)</f>
        <v>0</v>
      </c>
      <c r="HH351" s="546">
        <f t="shared" ref="HH351:HH382" si="3409">SUM(LH351*(BT351/$HA$315)*$CC$311)</f>
        <v>0</v>
      </c>
      <c r="HI351" s="546">
        <f t="shared" ref="HI351:HI382" si="3410">SUM(LI351*(BT351/$HA$315)*$CE$311)</f>
        <v>0</v>
      </c>
      <c r="HJ351" s="546">
        <f t="shared" ref="HJ351:HJ382" si="3411">SUM(LJ351*(BT351/$HA$315)*$CF$311)</f>
        <v>0</v>
      </c>
      <c r="HK351" s="546">
        <f t="shared" ref="HK351:HK382" si="3412">SUM(LK351*(BT351/$HA$315)*$CG$311)</f>
        <v>0</v>
      </c>
      <c r="HL351" s="546">
        <f t="shared" ref="HL351:HL382" si="3413">SUM(LL351*(BT351/$HA$315)*$CG$311)</f>
        <v>0</v>
      </c>
      <c r="HM351" s="546">
        <f t="shared" ref="HM351:HM382" si="3414">SUM(LM351*(BT351/$HA$315)*$CI$311)</f>
        <v>0</v>
      </c>
      <c r="HN351" s="546">
        <f t="shared" ref="HN351:HN382" si="3415">SUM(LN351*(BT351/$HA$315)*$CJ$311)</f>
        <v>0</v>
      </c>
      <c r="HO351" s="1215">
        <f t="shared" ref="HO351:HO382" si="3416">SUM(LO351*(BT351/$HA$315))</f>
        <v>0</v>
      </c>
      <c r="HP351" s="543">
        <f t="shared" ref="HP351:HP382" si="3417">SUM(LP351*(BT351/$HA$315))</f>
        <v>0</v>
      </c>
      <c r="HQ351" s="328">
        <f t="shared" ref="HQ351:HQ382" si="3418">SUM(LQ351*(BT351/$HA$315))</f>
        <v>0</v>
      </c>
      <c r="HR351" s="546">
        <f t="shared" ref="HR351:HR382" si="3419">SUM(LR351*(BT351/$HA$315))</f>
        <v>0</v>
      </c>
      <c r="HS351" s="546">
        <f t="shared" ref="HS351:HS382" si="3420">SUM(LS351*(BT351/$HA$315))</f>
        <v>0</v>
      </c>
      <c r="HT351" s="546">
        <f t="shared" ref="HT351:HT382" si="3421">SUM(LT351*(BT351/$HA$315))</f>
        <v>0</v>
      </c>
      <c r="HU351" s="546">
        <f t="shared" ref="HU351:HU382" si="3422">SUM(LU351*(BT351/$HA$315))</f>
        <v>0</v>
      </c>
      <c r="HV351" s="930">
        <f t="shared" ref="HV351:HV382" si="3423">SUM(LV351*(BT351/$HA$315))</f>
        <v>0</v>
      </c>
      <c r="HW351" s="930">
        <f t="shared" ref="HW351:HW382" si="3424">SUM(LW351*(BT351/$HA$315))</f>
        <v>0</v>
      </c>
      <c r="HX351" s="930">
        <f t="shared" ref="HX351:HX382" si="3425">SUM(LX351*(BT351/$HA$315))</f>
        <v>0</v>
      </c>
      <c r="HY351" s="930">
        <f t="shared" ref="HY351:HY382" si="3426">SUM(LY351*(BT351/$HA$315))</f>
        <v>0</v>
      </c>
      <c r="HZ351" s="930">
        <f t="shared" ref="HZ351:HZ382" si="3427">SUM(LZ351*(BT351/$HA$315))</f>
        <v>0</v>
      </c>
      <c r="IA351" s="930">
        <f t="shared" ref="IA351:IA382" si="3428">SUM(MA351*(BT351/$HA$315))</f>
        <v>0</v>
      </c>
      <c r="IB351" s="930">
        <f t="shared" ref="IB351:IB382" si="3429">SUM(MB351*(BT351/$HA$315))</f>
        <v>0</v>
      </c>
      <c r="IC351" s="930">
        <f t="shared" ref="IC351:IC382" si="3430">SUM(MC351*(BT351/$HA$315))</f>
        <v>0</v>
      </c>
      <c r="ID351" s="322">
        <f t="shared" ref="ID351:ID382" si="3431">SUM(MD351*(BT351/$HA$315))</f>
        <v>0</v>
      </c>
      <c r="IE351" s="322">
        <f t="shared" ref="IE351:IE382" si="3432">SUM(ME351*(BT351/$HA$315))</f>
        <v>0</v>
      </c>
      <c r="IF351" s="322">
        <f t="shared" ref="IF351:IF382" si="3433">SUM(MF351*(BT351/$HA$315))</f>
        <v>0</v>
      </c>
      <c r="IG351" s="322">
        <f t="shared" ref="IG351:IG382" si="3434">SUM(MG351*(BT351/$HA$315))</f>
        <v>0</v>
      </c>
      <c r="IH351" s="322">
        <f t="shared" ref="IH351:IH382" si="3435">SUM(MH351*(BT351/$HA$315))</f>
        <v>0</v>
      </c>
      <c r="II351" s="322">
        <f t="shared" ref="II351:II382" si="3436">SUM(MI351*(BT351/$HA$315))</f>
        <v>0</v>
      </c>
      <c r="IJ351" s="322">
        <f t="shared" ref="IJ351:IJ382" si="3437">SUM(MJ351*(BT351/$HA$315))</f>
        <v>0</v>
      </c>
      <c r="IK351" s="322">
        <f t="shared" ref="IK351:IK382" si="3438">SUM(MK351*(BT351/$HA$315))</f>
        <v>0</v>
      </c>
      <c r="IL351" s="322">
        <f t="shared" ref="IL351:IL382" si="3439">SUM(ML351*(BT351/$HA$315))</f>
        <v>0</v>
      </c>
      <c r="IM351" s="322">
        <f t="shared" ref="IM351:IM382" si="3440">SUM(MM351*(BT351/$HA$315))</f>
        <v>0</v>
      </c>
      <c r="IN351" s="322">
        <f t="shared" ref="IN351:IN382" si="3441">SUM(MN351*(BT351/$HA$315))</f>
        <v>0</v>
      </c>
      <c r="IO351" s="322">
        <f t="shared" ref="IO351:IO382" si="3442">SUM(MO351*(BT351/$HA$315))</f>
        <v>0</v>
      </c>
      <c r="IP351" s="322">
        <f t="shared" ref="IP351:IP382" si="3443">SUM(MP351*(BT351/$HA$315))</f>
        <v>0</v>
      </c>
      <c r="IQ351" s="322">
        <f t="shared" ref="IQ351:IQ382" si="3444">SUM(MQ351*(BT351/$HA$315))</f>
        <v>0</v>
      </c>
      <c r="IR351" s="739"/>
      <c r="IS351" s="739"/>
      <c r="IT351" s="739"/>
      <c r="IU351" s="739"/>
      <c r="IV351" s="739"/>
      <c r="IW351" s="739"/>
      <c r="IX351" s="739"/>
      <c r="IY351" s="739"/>
      <c r="IZ351" s="1362" t="str">
        <f t="shared" ref="IZ351:IZ382" si="3445">BU351</f>
        <v>Mega Crop B cal-nit</v>
      </c>
      <c r="JA351" s="1217">
        <f t="shared" ref="JA351:JA382" si="3446">SUM(BW351*$DP351)</f>
        <v>11</v>
      </c>
      <c r="JB351" s="1217">
        <f t="shared" ref="JB351:JB382" si="3447">SUM(BX351*$DP351)</f>
        <v>145</v>
      </c>
      <c r="JC351" s="1217">
        <f t="shared" ref="JC351:JC382" si="3448">SUM(BY351*$DP351)</f>
        <v>0</v>
      </c>
      <c r="JD351" s="545">
        <f t="shared" ref="JD351:JD382" si="3449">SUM(BZ351*$DP351)</f>
        <v>0</v>
      </c>
      <c r="JE351" s="545">
        <f t="shared" ref="JE351:JE382" si="3450">SUM(CA351*$DP351)</f>
        <v>0</v>
      </c>
      <c r="JF351" s="329">
        <f t="shared" ref="JF351:JF382" si="3451">SUM(CB351*$DP351)</f>
        <v>0</v>
      </c>
      <c r="JG351" s="550">
        <f t="shared" ref="JG351:JG382" si="3452">SUM(CC351*$DP351)</f>
        <v>0</v>
      </c>
      <c r="JH351" s="550">
        <f t="shared" ref="JH351:JH382" si="3453">SUM(CD351*$DP351)</f>
        <v>0</v>
      </c>
      <c r="JI351" s="550">
        <f t="shared" ref="JI351:JI382" si="3454">SUM(CE351*$DP351)</f>
        <v>0</v>
      </c>
      <c r="JJ351" s="550">
        <f t="shared" ref="JJ351:JJ382" si="3455">SUM(CF351*$DP351)</f>
        <v>0</v>
      </c>
      <c r="JK351" s="550">
        <f t="shared" ref="JK351:JK382" si="3456">SUM(CG351*$DP351)</f>
        <v>0</v>
      </c>
      <c r="JL351" s="550">
        <f t="shared" ref="JL351:JL382" si="3457">SUM(CH351*$DP351)</f>
        <v>0</v>
      </c>
      <c r="JM351" s="550">
        <f t="shared" ref="JM351:JM382" si="3458">SUM(CI351*$DP351)</f>
        <v>0</v>
      </c>
      <c r="JN351" s="550">
        <f t="shared" ref="JN351:JN382" si="3459">SUM(CJ351*$DP351)</f>
        <v>0</v>
      </c>
      <c r="JO351" s="1217">
        <f t="shared" ref="JO351:JO382" si="3460">SUM(CK351*$DP351)</f>
        <v>0</v>
      </c>
      <c r="JP351" s="545">
        <f t="shared" ref="JP351:JP382" si="3461">SUM(CL351*$DP351)</f>
        <v>0</v>
      </c>
      <c r="JQ351" s="329">
        <f t="shared" ref="JQ351:JQ382" si="3462">SUM(CM351*$DP351)</f>
        <v>0</v>
      </c>
      <c r="JR351" s="550">
        <f t="shared" ref="JR351:JR382" si="3463">SUM(CN351*$DP351)</f>
        <v>0</v>
      </c>
      <c r="JS351" s="550">
        <f t="shared" ref="JS351:JS382" si="3464">SUM(CO351*$DP351)</f>
        <v>190</v>
      </c>
      <c r="JT351" s="550">
        <f t="shared" ref="JT351:JT382" si="3465">SUM(CP351*$DP351)</f>
        <v>0</v>
      </c>
      <c r="JU351" s="550">
        <f t="shared" ref="JU351:JU382" si="3466">SUM(CQ351*$DP351)</f>
        <v>0</v>
      </c>
      <c r="JV351" s="932">
        <f t="shared" ref="JV351:JV382" si="3467">SUM(CR351*$DP351)</f>
        <v>0</v>
      </c>
      <c r="JW351" s="932">
        <f t="shared" ref="JW351:JW382" si="3468">SUM(CS351*$DP351)</f>
        <v>0</v>
      </c>
      <c r="JX351" s="932">
        <f t="shared" ref="JX351:JX382" si="3469">SUM(CT351*$DP351)</f>
        <v>0</v>
      </c>
      <c r="JY351" s="932">
        <f t="shared" ref="JY351:JY382" si="3470">SUM(CU351*$DP351)</f>
        <v>0</v>
      </c>
      <c r="JZ351" s="932">
        <f t="shared" ref="JZ351:JZ382" si="3471">SUM(CV351*$DP351)</f>
        <v>0</v>
      </c>
      <c r="KA351" s="932">
        <f t="shared" ref="KA351:KA382" si="3472">SUM(CW351*$DP351)</f>
        <v>0</v>
      </c>
      <c r="KB351" s="932">
        <f t="shared" ref="KB351:KB382" si="3473">SUM(CX351*$DP351)</f>
        <v>0</v>
      </c>
      <c r="KC351" s="932">
        <f t="shared" ref="KC351:KC382" si="3474">SUM(CY351*$DP351)</f>
        <v>0</v>
      </c>
      <c r="KD351" s="327">
        <f t="shared" ref="KD351:KD382" si="3475">SUM(CZ351*$DP351)</f>
        <v>0</v>
      </c>
      <c r="KE351" s="327">
        <f t="shared" ref="KE351:KE382" si="3476">SUM(DA351*$DP351)</f>
        <v>0</v>
      </c>
      <c r="KF351" s="327">
        <f t="shared" ref="KF351:KF382" si="3477">SUM(DB351*$DP351)</f>
        <v>0</v>
      </c>
      <c r="KG351" s="327">
        <f t="shared" ref="KG351:KG382" si="3478">SUM(DC351*$DP351)</f>
        <v>0</v>
      </c>
      <c r="KH351" s="327">
        <f t="shared" ref="KH351:KH382" si="3479">SUM(DD351*$DP351)</f>
        <v>0</v>
      </c>
      <c r="KI351" s="327">
        <f t="shared" ref="KI351:KI382" si="3480">SUM(DE351*$DP351)</f>
        <v>0</v>
      </c>
      <c r="KJ351" s="327">
        <f t="shared" ref="KJ351:KJ382" si="3481">SUM(DF351*$DP351)</f>
        <v>0</v>
      </c>
      <c r="KK351" s="327">
        <f t="shared" ref="KK351:KK382" si="3482">SUM(DG351*$DP351)</f>
        <v>0</v>
      </c>
      <c r="KL351" s="327">
        <f t="shared" ref="KL351:KL382" si="3483">SUM(DH351*$DP351)</f>
        <v>0</v>
      </c>
      <c r="KM351" s="327">
        <f t="shared" ref="KM351:KM382" si="3484">SUM(DI351*$DP351)</f>
        <v>0</v>
      </c>
      <c r="KN351" s="327">
        <f t="shared" ref="KN351:KN382" si="3485">SUM(DJ351*$DP351)</f>
        <v>0</v>
      </c>
      <c r="KO351" s="327">
        <f t="shared" ref="KO351:KO382" si="3486">SUM(DK351*$DP351)</f>
        <v>0</v>
      </c>
      <c r="KP351" s="327">
        <f t="shared" ref="KP351:KP382" si="3487">SUM(DL351*$DP351)</f>
        <v>0</v>
      </c>
      <c r="KQ351" s="327">
        <f t="shared" ref="KQ351:KQ382" si="3488">SUM(DM351*$DP351)</f>
        <v>0</v>
      </c>
      <c r="KR351" s="739"/>
      <c r="KS351" s="739"/>
      <c r="KT351" s="739"/>
      <c r="KU351" s="739"/>
      <c r="KV351" s="739"/>
      <c r="KW351" s="739"/>
      <c r="KX351" s="739"/>
      <c r="KY351" s="739"/>
      <c r="KZ351" s="1362" t="str">
        <f t="shared" ref="KZ351:KZ382" si="3489">BU351</f>
        <v>Mega Crop B cal-nit</v>
      </c>
      <c r="LA351" s="1217">
        <f t="shared" ref="LA351:LA382" si="3490">SUM(JA351/$DO351)</f>
        <v>11</v>
      </c>
      <c r="LB351" s="1217">
        <f t="shared" ref="LB351:LB382" si="3491">SUM(JB351/$DO351)</f>
        <v>145</v>
      </c>
      <c r="LC351" s="1217">
        <f t="shared" ref="LC351:LC382" si="3492">SUM(JC351/$DO351)</f>
        <v>0</v>
      </c>
      <c r="LD351" s="545">
        <f t="shared" ref="LD351:LD382" si="3493">SUM(JD351/$DO351)</f>
        <v>0</v>
      </c>
      <c r="LE351" s="545">
        <f t="shared" ref="LE351:LE382" si="3494">SUM(JE351/$DO351)</f>
        <v>0</v>
      </c>
      <c r="LF351" s="329">
        <f t="shared" ref="LF351:LF382" si="3495">SUM(JF351/$DO351)</f>
        <v>0</v>
      </c>
      <c r="LG351" s="550">
        <f t="shared" ref="LG351:LG382" si="3496">SUM(JG351/$DO351)</f>
        <v>0</v>
      </c>
      <c r="LH351" s="550">
        <f t="shared" ref="LH351:LH382" si="3497">SUM(JH351/$DO351)</f>
        <v>0</v>
      </c>
      <c r="LI351" s="550">
        <f t="shared" ref="LI351:LI382" si="3498">SUM(JI351/$DO351)</f>
        <v>0</v>
      </c>
      <c r="LJ351" s="550">
        <f t="shared" ref="LJ351:LJ382" si="3499">SUM(JJ351/$DO351)</f>
        <v>0</v>
      </c>
      <c r="LK351" s="550">
        <f t="shared" ref="LK351:LK382" si="3500">SUM(JK351/$DO351)</f>
        <v>0</v>
      </c>
      <c r="LL351" s="550">
        <f t="shared" ref="LL351:LL382" si="3501">SUM(JL351/$DO351)</f>
        <v>0</v>
      </c>
      <c r="LM351" s="550">
        <f t="shared" ref="LM351:LM382" si="3502">SUM(JM351/$DO351)</f>
        <v>0</v>
      </c>
      <c r="LN351" s="550">
        <f t="shared" ref="LN351:LN382" si="3503">SUM(JN351/$DO351)</f>
        <v>0</v>
      </c>
      <c r="LO351" s="1217">
        <f t="shared" ref="LO351:LO382" si="3504">SUM(JO351/$DO351)</f>
        <v>0</v>
      </c>
      <c r="LP351" s="545">
        <f t="shared" ref="LP351:LP382" si="3505">SUM(JP351/$DO351)</f>
        <v>0</v>
      </c>
      <c r="LQ351" s="329">
        <f t="shared" ref="LQ351:LQ382" si="3506">SUM(JQ351/$DO351)</f>
        <v>0</v>
      </c>
      <c r="LR351" s="550">
        <f t="shared" ref="LR351:LR382" si="3507">SUM(JR351/$DO351)</f>
        <v>0</v>
      </c>
      <c r="LS351" s="550">
        <f t="shared" ref="LS351:LS382" si="3508">SUM(JS351/$DO351)</f>
        <v>190</v>
      </c>
      <c r="LT351" s="550">
        <f t="shared" ref="LT351:LT382" si="3509">SUM(JT351/$DO351)</f>
        <v>0</v>
      </c>
      <c r="LU351" s="550">
        <f t="shared" ref="LU351:LU382" si="3510">SUM(JU351/$DO351)</f>
        <v>0</v>
      </c>
      <c r="LV351" s="932">
        <f t="shared" ref="LV351:LV382" si="3511">SUM(JV351/$DO351)</f>
        <v>0</v>
      </c>
      <c r="LW351" s="932">
        <f t="shared" ref="LW351:LW382" si="3512">SUM(JW351/$DO351)</f>
        <v>0</v>
      </c>
      <c r="LX351" s="932">
        <f t="shared" ref="LX351:LX382" si="3513">SUM(JX351/$DO351)</f>
        <v>0</v>
      </c>
      <c r="LY351" s="932">
        <f t="shared" ref="LY351:LY382" si="3514">SUM(JY351/$DO351)</f>
        <v>0</v>
      </c>
      <c r="LZ351" s="932">
        <f t="shared" ref="LZ351:LZ382" si="3515">SUM(JZ351/$DO351)</f>
        <v>0</v>
      </c>
      <c r="MA351" s="932">
        <f t="shared" ref="MA351:MA382" si="3516">SUM(KA351/$DO351)</f>
        <v>0</v>
      </c>
      <c r="MB351" s="932">
        <f t="shared" ref="MB351:MB382" si="3517">SUM(KB351/$DO351)</f>
        <v>0</v>
      </c>
      <c r="MC351" s="932">
        <f t="shared" ref="MC351:MC382" si="3518">SUM(KC351/$DO351)</f>
        <v>0</v>
      </c>
      <c r="MD351" s="327">
        <f t="shared" ref="MD351:MD382" si="3519">SUM(KD351/$DO351)</f>
        <v>0</v>
      </c>
      <c r="ME351" s="327">
        <f t="shared" ref="ME351:ME382" si="3520">SUM(KE351/$DO351)</f>
        <v>0</v>
      </c>
      <c r="MF351" s="327">
        <f t="shared" ref="MF351:MF382" si="3521">SUM(KF351/$DO351)</f>
        <v>0</v>
      </c>
      <c r="MG351" s="327">
        <f t="shared" ref="MG351:MG382" si="3522">SUM(KG351/$DO351)</f>
        <v>0</v>
      </c>
      <c r="MH351" s="327">
        <f t="shared" ref="MH351:MH382" si="3523">SUM(KH351/$DO351)</f>
        <v>0</v>
      </c>
      <c r="MI351" s="327">
        <f t="shared" ref="MI351:MI382" si="3524">SUM(KI351/$DO351)</f>
        <v>0</v>
      </c>
      <c r="MJ351" s="327">
        <f t="shared" ref="MJ351:MJ382" si="3525">SUM(KJ351/$DO351)</f>
        <v>0</v>
      </c>
      <c r="MK351" s="327">
        <f t="shared" ref="MK351:MK382" si="3526">SUM(KK351/$DO351)</f>
        <v>0</v>
      </c>
      <c r="ML351" s="327">
        <f t="shared" ref="ML351:ML382" si="3527">SUM(KL351/$DO351)</f>
        <v>0</v>
      </c>
      <c r="MM351" s="327">
        <f t="shared" ref="MM351:MM382" si="3528">SUM(KM351/$DO351)</f>
        <v>0</v>
      </c>
      <c r="MN351" s="327">
        <f t="shared" si="3348"/>
        <v>0</v>
      </c>
      <c r="MO351" s="327">
        <f t="shared" si="3349"/>
        <v>0</v>
      </c>
      <c r="MP351" s="327">
        <f t="shared" si="3350"/>
        <v>0</v>
      </c>
      <c r="MQ351" s="327">
        <f t="shared" ref="MQ351:MQ382" si="3529">SUM(KQ351/$DO351)</f>
        <v>0</v>
      </c>
    </row>
    <row r="352" spans="2:355" s="152" customFormat="1" ht="15" customHeight="1" outlineLevel="1" thickBot="1" x14ac:dyDescent="0.3">
      <c r="B352" s="1420"/>
      <c r="C352" s="1423"/>
      <c r="D352" s="757"/>
      <c r="E352" s="757"/>
      <c r="F352" s="757"/>
      <c r="G352" s="757"/>
      <c r="H352" s="1048"/>
      <c r="I352" s="1048"/>
      <c r="J352" s="1048"/>
      <c r="K352" s="1048"/>
      <c r="L352" s="1048"/>
      <c r="M352" s="1417"/>
      <c r="N352" s="1418"/>
      <c r="O352" s="1548"/>
      <c r="P352" s="1048"/>
      <c r="Q352" s="1417"/>
      <c r="R352" s="1418"/>
      <c r="S352" s="1548"/>
      <c r="T352" s="1048"/>
      <c r="U352" s="1417"/>
      <c r="V352" s="1418"/>
      <c r="W352" s="1548"/>
      <c r="X352" s="1048"/>
      <c r="Y352" s="1417"/>
      <c r="Z352" s="1418"/>
      <c r="AA352" s="1548"/>
      <c r="AB352" s="1048"/>
      <c r="AC352" s="1417"/>
      <c r="AD352" s="1418"/>
      <c r="AE352" s="1548"/>
      <c r="AF352" s="1048"/>
      <c r="AG352" s="1417"/>
      <c r="AH352" s="1418"/>
      <c r="AI352" s="1548"/>
      <c r="AJ352" s="1048"/>
      <c r="AK352" s="1417"/>
      <c r="AL352" s="1418"/>
      <c r="AM352" s="1548"/>
      <c r="AN352" s="1048"/>
      <c r="AO352" s="1417"/>
      <c r="AP352" s="1418"/>
      <c r="AQ352" s="1548"/>
      <c r="AR352" s="1048"/>
      <c r="AS352" s="1417"/>
      <c r="AT352" s="1418"/>
      <c r="AU352" s="1548"/>
      <c r="AV352" s="1048"/>
      <c r="AW352" s="1417"/>
      <c r="AX352" s="1418"/>
      <c r="AY352" s="1548"/>
      <c r="AZ352" s="1048"/>
      <c r="BA352" s="1417"/>
      <c r="BB352" s="1048"/>
      <c r="BC352" s="1048"/>
      <c r="BD352" s="1048"/>
      <c r="BE352" s="1417"/>
      <c r="BF352" s="1048"/>
      <c r="BG352" s="1048"/>
      <c r="BH352" s="1048"/>
      <c r="BI352" s="1048"/>
      <c r="BJ352" s="1048"/>
      <c r="BK352" s="1048"/>
      <c r="BL352" s="1048"/>
      <c r="BM352" s="1048"/>
      <c r="BN352" s="1048"/>
      <c r="BO352" s="1048"/>
      <c r="BP352" s="1048"/>
      <c r="BQ352" s="1491"/>
      <c r="BR352" s="734">
        <f t="shared" si="3355"/>
        <v>0</v>
      </c>
      <c r="BS352" s="734">
        <f t="shared" si="3356"/>
        <v>0</v>
      </c>
      <c r="BT352" s="742">
        <v>0</v>
      </c>
      <c r="BU352" s="1773" t="str">
        <f>IF(User1!A5&lt;&gt;0,User1!A5,0)</f>
        <v>Mega Crop A</v>
      </c>
      <c r="BV352" s="1773" t="str">
        <f>IF(User1!B5&lt;&gt;0,User1!B5,0)</f>
        <v>Grow</v>
      </c>
      <c r="BW352" s="1774">
        <f>IF(User1!C5&lt;&gt;0,User1!C5,0)</f>
        <v>0</v>
      </c>
      <c r="BX352" s="1774">
        <f>IF(User1!D5&lt;&gt;0,User1!D5,0)</f>
        <v>0.05</v>
      </c>
      <c r="BY352" s="1774">
        <f>IF(User1!E5&lt;&gt;0,User1!E5,0)</f>
        <v>0</v>
      </c>
      <c r="BZ352" s="1774">
        <f>IF(User1!F5&lt;&gt;0,User1!F5,0)</f>
        <v>0.12</v>
      </c>
      <c r="CA352" s="1774">
        <f>IF(User1!G5&lt;&gt;0,User1!G5,0)</f>
        <v>0</v>
      </c>
      <c r="CB352" s="1774">
        <f>IF(User1!H5&lt;&gt;0,User1!H5,0)</f>
        <v>0.26</v>
      </c>
      <c r="CC352" s="1774">
        <f>IF(User1!I5&lt;&gt;0,User1!I5,0)</f>
        <v>0</v>
      </c>
      <c r="CD352" s="1774">
        <f>IF(User1!J5&lt;&gt;0,User1!J5,0)</f>
        <v>0</v>
      </c>
      <c r="CE352" s="1774">
        <f>IF(User1!K5&lt;&gt;0,User1!K5,0)</f>
        <v>0</v>
      </c>
      <c r="CF352" s="1774">
        <f>IF(User1!L5&lt;&gt;0,User1!L5,0)</f>
        <v>0</v>
      </c>
      <c r="CG352" s="1774">
        <f>IF(User1!M5&lt;&gt;0,User1!M5,0)</f>
        <v>0</v>
      </c>
      <c r="CH352" s="1774">
        <f>IF(User1!N5&lt;&gt;0,User1!N5,0)</f>
        <v>0</v>
      </c>
      <c r="CI352" s="1774">
        <f>IF(User1!O5&lt;&gt;0,User1!O5,0)</f>
        <v>0</v>
      </c>
      <c r="CJ352" s="1774">
        <f>IF(User1!P5&lt;&gt;0,User1!P5,0)</f>
        <v>0</v>
      </c>
      <c r="CK352" s="1774">
        <f>IF(User1!Q5&lt;&gt;0,User1!Q5,0)</f>
        <v>0</v>
      </c>
      <c r="CL352" s="1774">
        <f>IF(User1!R5&lt;&gt;0,User1!R5,0)</f>
        <v>0</v>
      </c>
      <c r="CM352" s="1774">
        <f>IF(User1!S5&lt;&gt;0,User1!S5,0)</f>
        <v>0</v>
      </c>
      <c r="CN352" s="1774">
        <f>IF(User1!T5&lt;&gt;0,User1!T5,0)</f>
        <v>6.3E-2</v>
      </c>
      <c r="CO352" s="1774">
        <f>IF(User1!U5&lt;&gt;0,User1!U5,0)</f>
        <v>0</v>
      </c>
      <c r="CP352" s="1774">
        <f>IF(User1!V5&lt;&gt;0,User1!V5,0)</f>
        <v>7.2999999999999995E-2</v>
      </c>
      <c r="CQ352" s="1774">
        <f>IF(User1!W5&lt;&gt;0,User1!W5,0)</f>
        <v>0</v>
      </c>
      <c r="CR352" s="1775">
        <f>IF(User1!X5&lt;&gt;0,User1!X5,0)</f>
        <v>0</v>
      </c>
      <c r="CS352" s="1775">
        <f>IF(User1!Y5&lt;&gt;0,User1!Y5,0)</f>
        <v>3.0000000000000001E-3</v>
      </c>
      <c r="CT352" s="1775">
        <f>IF(User1!Z5&lt;&gt;0,User1!Z5,0)</f>
        <v>5.9999999999999995E-4</v>
      </c>
      <c r="CU352" s="1775">
        <f>IF(User1!AA5&lt;&gt;0,User1!AA5,0)</f>
        <v>1E-4</v>
      </c>
      <c r="CV352" s="1775">
        <f>IF(User1!AB5&lt;&gt;0,User1!AB5,0)</f>
        <v>1E-3</v>
      </c>
      <c r="CW352" s="1775">
        <f>IF(User1!AC5&lt;&gt;0,User1!AC5,0)</f>
        <v>2.9999999999999997E-4</v>
      </c>
      <c r="CX352" s="1775">
        <f>IF(User1!AD5&lt;&gt;0,User1!AD5,0)</f>
        <v>2.9999999999999997E-4</v>
      </c>
      <c r="CY352" s="1775">
        <f>IF(User1!AE5&lt;&gt;0,User1!AE5,0)</f>
        <v>0</v>
      </c>
      <c r="CZ352" s="1775">
        <f>IF(User1!AF5&lt;&gt;0,User1!AF5,0)</f>
        <v>0</v>
      </c>
      <c r="DA352" s="1775">
        <f>IF(User1!AG5&lt;&gt;0,User1!AG5,0)</f>
        <v>0</v>
      </c>
      <c r="DB352" s="1775">
        <f>IF(User1!AH5&lt;&gt;0,User1!AH5,0)</f>
        <v>0</v>
      </c>
      <c r="DC352" s="1775">
        <f>IF(User1!AI5&lt;&gt;0,User1!AI5,0)</f>
        <v>0</v>
      </c>
      <c r="DD352" s="1775">
        <f>IF(User1!AJ5&lt;&gt;0,User1!AJ5,0)</f>
        <v>0</v>
      </c>
      <c r="DE352" s="1775">
        <f>IF(User1!AK5&lt;&gt;0,User1!AK5,0)</f>
        <v>0</v>
      </c>
      <c r="DF352" s="1775">
        <f>IF(User1!AL5&lt;&gt;0,User1!AL5,0)</f>
        <v>0</v>
      </c>
      <c r="DG352" s="1775">
        <f>IF(User1!AM5&lt;&gt;0,User1!AM5,0)</f>
        <v>0</v>
      </c>
      <c r="DH352" s="1775">
        <f>IF(User1!AN5&lt;&gt;0,User1!AN5,0)</f>
        <v>0</v>
      </c>
      <c r="DI352" s="1775">
        <f>IF(User1!AO5&lt;&gt;0,User1!AO5,0)</f>
        <v>0</v>
      </c>
      <c r="DJ352" s="1775">
        <f>IF(User1!AP5&lt;&gt;0,User1!AP5,0)</f>
        <v>0</v>
      </c>
      <c r="DK352" s="1775">
        <f>IF(User1!AQ5&lt;&gt;0,User1!AQ5,0)</f>
        <v>0</v>
      </c>
      <c r="DL352" s="1775">
        <f>IF(User1!AR5&lt;&gt;0,User1!AR5,0)</f>
        <v>0</v>
      </c>
      <c r="DM352" s="1775">
        <f>IF(User1!AS5&lt;&gt;0,User1!AS5,0)</f>
        <v>0</v>
      </c>
      <c r="DN352" s="1776">
        <f>IF(User1!AT5&lt;&gt;0,User1!AT5,0)</f>
        <v>1</v>
      </c>
      <c r="DO352" s="1777">
        <f>IF(User1!AU5&lt;&gt;0,User1!AU5,0)</f>
        <v>1</v>
      </c>
      <c r="DP352" s="1773">
        <f>IF(User1!AV5&lt;&gt;0,User1!AV5,0)</f>
        <v>1000</v>
      </c>
      <c r="DQ352" s="1778">
        <f t="shared" si="3305"/>
        <v>1</v>
      </c>
      <c r="DR352" s="1779">
        <f>IF(User1!AX5&lt;&gt;0,User1!AX5,0)</f>
        <v>0.01</v>
      </c>
      <c r="DS352" s="1779">
        <f>IF(User1!AY5&lt;&gt;0,User1!AY5,0)</f>
        <v>1.0000000000000001E-5</v>
      </c>
      <c r="DT352" s="1773">
        <f>IF(User1!AZ5&lt;&gt;0,User1!AZ5,0)</f>
        <v>1004</v>
      </c>
      <c r="DU352" s="1780" t="str">
        <f>IF(User1!BA5&lt;&gt;0,User1!BA5,0)</f>
        <v>User1</v>
      </c>
      <c r="DV352" s="1808" t="str">
        <f>IF(User1!BB5&lt;&gt;0,User1!BB5,0)</f>
        <v>5/17/20101</v>
      </c>
      <c r="DW352" s="1809">
        <f>IF(User1!BC5&lt;&gt;0,User1!BC5,0)</f>
        <v>0</v>
      </c>
      <c r="DX352" s="1773">
        <f>IF(User1!BD5&lt;&gt;0,User1!BD5,0)</f>
        <v>1</v>
      </c>
      <c r="DY352" s="1773">
        <f>IF(User1!BE5&lt;&gt;0,User1!BE5,0)</f>
        <v>3</v>
      </c>
      <c r="DZ352" s="1773">
        <f>IF(User1!BF5&lt;&gt;0,User1!BF5,0)</f>
        <v>3</v>
      </c>
      <c r="EA352" s="1773">
        <f>IF(User1!BG5&lt;&gt;0,User1!BG5,0)</f>
        <v>3</v>
      </c>
      <c r="EB352" s="1773">
        <f>IF(User1!BH5&lt;&gt;0,User1!BH5,0)</f>
        <v>3</v>
      </c>
      <c r="EC352" s="1773">
        <f>IF(User1!BI5&lt;&gt;0,User1!BI5,0)</f>
        <v>3</v>
      </c>
      <c r="ED352" s="1773">
        <f>IF(User1!BJ5&lt;&gt;0,User1!BJ5,0)</f>
        <v>5</v>
      </c>
      <c r="EE352" s="1773">
        <f>IF(User1!BK5&lt;&gt;0,User1!BK5,0)</f>
        <v>5</v>
      </c>
      <c r="EF352" s="1773">
        <f>IF(User1!BL5&lt;&gt;0,User1!BL5,0)</f>
        <v>5</v>
      </c>
      <c r="EG352" s="1773">
        <f>IF(User1!BM5&lt;&gt;0,User1!BM5,0)</f>
        <v>5</v>
      </c>
      <c r="EH352" s="1773">
        <f>IF(User1!BN5&lt;&gt;0,User1!BN5,0)</f>
        <v>3</v>
      </c>
      <c r="EI352" s="1773">
        <f>IF(User1!BO5&lt;&gt;0,User1!BO5,0)</f>
        <v>3</v>
      </c>
      <c r="EJ352" s="1773">
        <f>IF(User1!BP5&lt;&gt;0,User1!BP5,0)</f>
        <v>3</v>
      </c>
      <c r="EK352" s="1773">
        <f>IF(User1!BQ5&lt;&gt;0,User1!BQ5,0)</f>
        <v>0</v>
      </c>
      <c r="EL352" s="1773">
        <f>IF(User1!BR5&lt;&gt;0,User1!BR5,0)</f>
        <v>0</v>
      </c>
      <c r="EM352" s="739"/>
      <c r="EN352" s="739"/>
      <c r="EO352" s="739"/>
      <c r="EP352" s="739"/>
      <c r="EQ352" s="739"/>
      <c r="ER352" s="739"/>
      <c r="ES352" s="739"/>
      <c r="ET352" s="739"/>
      <c r="EU352" s="739"/>
      <c r="EV352" s="739"/>
      <c r="EW352" s="739"/>
      <c r="EX352" s="739"/>
      <c r="EY352" s="739"/>
      <c r="EZ352" s="1348" t="str">
        <f t="shared" si="3357"/>
        <v>Mega Crop A</v>
      </c>
      <c r="FA352" s="1203">
        <f t="shared" si="3358"/>
        <v>0</v>
      </c>
      <c r="FB352" s="1203">
        <f t="shared" si="3359"/>
        <v>0</v>
      </c>
      <c r="FC352" s="1203">
        <f t="shared" si="3360"/>
        <v>0</v>
      </c>
      <c r="FD352" s="1190">
        <f t="shared" si="3361"/>
        <v>0</v>
      </c>
      <c r="FE352" s="1190">
        <f t="shared" si="3362"/>
        <v>0</v>
      </c>
      <c r="FF352" s="927">
        <f t="shared" si="3363"/>
        <v>0</v>
      </c>
      <c r="FG352" s="1191">
        <f t="shared" si="3364"/>
        <v>0</v>
      </c>
      <c r="FH352" s="1191">
        <f t="shared" si="3365"/>
        <v>0</v>
      </c>
      <c r="FI352" s="1191">
        <f t="shared" si="3366"/>
        <v>0</v>
      </c>
      <c r="FJ352" s="1191">
        <f t="shared" si="3367"/>
        <v>0</v>
      </c>
      <c r="FK352" s="1191">
        <f t="shared" si="3368"/>
        <v>0</v>
      </c>
      <c r="FL352" s="1191">
        <f t="shared" si="3369"/>
        <v>0</v>
      </c>
      <c r="FM352" s="1191">
        <f t="shared" si="3370"/>
        <v>0</v>
      </c>
      <c r="FN352" s="1191">
        <f t="shared" si="3371"/>
        <v>0</v>
      </c>
      <c r="FO352" s="1203">
        <f t="shared" si="3372"/>
        <v>0</v>
      </c>
      <c r="FP352" s="1190">
        <f t="shared" si="3373"/>
        <v>0</v>
      </c>
      <c r="FQ352" s="927">
        <f t="shared" si="3374"/>
        <v>0</v>
      </c>
      <c r="FR352" s="1191">
        <f t="shared" si="3375"/>
        <v>0</v>
      </c>
      <c r="FS352" s="1191">
        <f t="shared" si="3376"/>
        <v>0</v>
      </c>
      <c r="FT352" s="1191">
        <f t="shared" si="3377"/>
        <v>0</v>
      </c>
      <c r="FU352" s="1191">
        <f t="shared" si="3378"/>
        <v>0</v>
      </c>
      <c r="FV352" s="1076">
        <f t="shared" si="3379"/>
        <v>0</v>
      </c>
      <c r="FW352" s="1076">
        <f t="shared" si="3380"/>
        <v>0</v>
      </c>
      <c r="FX352" s="1076">
        <f t="shared" si="3381"/>
        <v>0</v>
      </c>
      <c r="FY352" s="1076">
        <f t="shared" si="3382"/>
        <v>0</v>
      </c>
      <c r="FZ352" s="1076">
        <f t="shared" si="3383"/>
        <v>0</v>
      </c>
      <c r="GA352" s="1076">
        <f t="shared" si="3384"/>
        <v>0</v>
      </c>
      <c r="GB352" s="1076">
        <f t="shared" si="3385"/>
        <v>0</v>
      </c>
      <c r="GC352" s="1076">
        <f t="shared" si="3386"/>
        <v>0</v>
      </c>
      <c r="GD352" s="330">
        <f t="shared" si="3387"/>
        <v>0</v>
      </c>
      <c r="GE352" s="330">
        <f t="shared" si="3388"/>
        <v>0</v>
      </c>
      <c r="GF352" s="330">
        <f t="shared" si="3389"/>
        <v>0</v>
      </c>
      <c r="GG352" s="330">
        <f t="shared" si="3390"/>
        <v>0</v>
      </c>
      <c r="GH352" s="330">
        <f t="shared" si="3391"/>
        <v>0</v>
      </c>
      <c r="GI352" s="330">
        <f t="shared" si="3392"/>
        <v>0</v>
      </c>
      <c r="GJ352" s="330">
        <f t="shared" si="3393"/>
        <v>0</v>
      </c>
      <c r="GK352" s="330">
        <f t="shared" si="3394"/>
        <v>0</v>
      </c>
      <c r="GL352" s="330">
        <f t="shared" si="3395"/>
        <v>0</v>
      </c>
      <c r="GM352" s="330">
        <f t="shared" si="3396"/>
        <v>0</v>
      </c>
      <c r="GN352" s="330">
        <f t="shared" si="3397"/>
        <v>0</v>
      </c>
      <c r="GO352" s="330">
        <f t="shared" si="3398"/>
        <v>0</v>
      </c>
      <c r="GP352" s="330">
        <f t="shared" si="3399"/>
        <v>0</v>
      </c>
      <c r="GQ352" s="330">
        <f t="shared" si="3400"/>
        <v>0</v>
      </c>
      <c r="GR352" s="739"/>
      <c r="GS352" s="739"/>
      <c r="GT352" s="739"/>
      <c r="GU352" s="739"/>
      <c r="GV352" s="739"/>
      <c r="GW352" s="739"/>
      <c r="GX352" s="739"/>
      <c r="GY352" s="739"/>
      <c r="GZ352" s="1362" t="str">
        <f t="shared" si="3401"/>
        <v>Mega Crop A</v>
      </c>
      <c r="HA352" s="1215">
        <f t="shared" si="3402"/>
        <v>0</v>
      </c>
      <c r="HB352" s="1215">
        <f t="shared" si="3403"/>
        <v>0</v>
      </c>
      <c r="HC352" s="1215">
        <f t="shared" si="3404"/>
        <v>0</v>
      </c>
      <c r="HD352" s="543">
        <f t="shared" si="3405"/>
        <v>0</v>
      </c>
      <c r="HE352" s="543">
        <f t="shared" si="3406"/>
        <v>0</v>
      </c>
      <c r="HF352" s="328">
        <f t="shared" si="3407"/>
        <v>0</v>
      </c>
      <c r="HG352" s="546">
        <f t="shared" si="3408"/>
        <v>0</v>
      </c>
      <c r="HH352" s="546">
        <f t="shared" si="3409"/>
        <v>0</v>
      </c>
      <c r="HI352" s="546">
        <f t="shared" si="3410"/>
        <v>0</v>
      </c>
      <c r="HJ352" s="546">
        <f t="shared" si="3411"/>
        <v>0</v>
      </c>
      <c r="HK352" s="546">
        <f t="shared" si="3412"/>
        <v>0</v>
      </c>
      <c r="HL352" s="546">
        <f t="shared" si="3413"/>
        <v>0</v>
      </c>
      <c r="HM352" s="546">
        <f t="shared" si="3414"/>
        <v>0</v>
      </c>
      <c r="HN352" s="546">
        <f t="shared" si="3415"/>
        <v>0</v>
      </c>
      <c r="HO352" s="1215">
        <f t="shared" si="3416"/>
        <v>0</v>
      </c>
      <c r="HP352" s="543">
        <f t="shared" si="3417"/>
        <v>0</v>
      </c>
      <c r="HQ352" s="328">
        <f t="shared" si="3418"/>
        <v>0</v>
      </c>
      <c r="HR352" s="546">
        <f t="shared" si="3419"/>
        <v>0</v>
      </c>
      <c r="HS352" s="546">
        <f t="shared" si="3420"/>
        <v>0</v>
      </c>
      <c r="HT352" s="546">
        <f t="shared" si="3421"/>
        <v>0</v>
      </c>
      <c r="HU352" s="546">
        <f t="shared" si="3422"/>
        <v>0</v>
      </c>
      <c r="HV352" s="930">
        <f t="shared" si="3423"/>
        <v>0</v>
      </c>
      <c r="HW352" s="930">
        <f t="shared" si="3424"/>
        <v>0</v>
      </c>
      <c r="HX352" s="930">
        <f t="shared" si="3425"/>
        <v>0</v>
      </c>
      <c r="HY352" s="930">
        <f t="shared" si="3426"/>
        <v>0</v>
      </c>
      <c r="HZ352" s="930">
        <f t="shared" si="3427"/>
        <v>0</v>
      </c>
      <c r="IA352" s="930">
        <f t="shared" si="3428"/>
        <v>0</v>
      </c>
      <c r="IB352" s="930">
        <f t="shared" si="3429"/>
        <v>0</v>
      </c>
      <c r="IC352" s="930">
        <f t="shared" si="3430"/>
        <v>0</v>
      </c>
      <c r="ID352" s="322">
        <f t="shared" si="3431"/>
        <v>0</v>
      </c>
      <c r="IE352" s="322">
        <f t="shared" si="3432"/>
        <v>0</v>
      </c>
      <c r="IF352" s="322">
        <f t="shared" si="3433"/>
        <v>0</v>
      </c>
      <c r="IG352" s="322">
        <f t="shared" si="3434"/>
        <v>0</v>
      </c>
      <c r="IH352" s="322">
        <f t="shared" si="3435"/>
        <v>0</v>
      </c>
      <c r="II352" s="322">
        <f t="shared" si="3436"/>
        <v>0</v>
      </c>
      <c r="IJ352" s="322">
        <f t="shared" si="3437"/>
        <v>0</v>
      </c>
      <c r="IK352" s="322">
        <f t="shared" si="3438"/>
        <v>0</v>
      </c>
      <c r="IL352" s="322">
        <f t="shared" si="3439"/>
        <v>0</v>
      </c>
      <c r="IM352" s="322">
        <f t="shared" si="3440"/>
        <v>0</v>
      </c>
      <c r="IN352" s="322">
        <f t="shared" si="3441"/>
        <v>0</v>
      </c>
      <c r="IO352" s="322">
        <f t="shared" si="3442"/>
        <v>0</v>
      </c>
      <c r="IP352" s="322">
        <f t="shared" si="3443"/>
        <v>0</v>
      </c>
      <c r="IQ352" s="322">
        <f t="shared" si="3444"/>
        <v>0</v>
      </c>
      <c r="IR352" s="739"/>
      <c r="IS352" s="739"/>
      <c r="IT352" s="739"/>
      <c r="IU352" s="739"/>
      <c r="IV352" s="739"/>
      <c r="IW352" s="739"/>
      <c r="IX352" s="739"/>
      <c r="IY352" s="739"/>
      <c r="IZ352" s="1362" t="str">
        <f t="shared" si="3445"/>
        <v>Mega Crop A</v>
      </c>
      <c r="JA352" s="1217">
        <f t="shared" si="3446"/>
        <v>0</v>
      </c>
      <c r="JB352" s="1217">
        <f t="shared" si="3447"/>
        <v>50</v>
      </c>
      <c r="JC352" s="1217">
        <f t="shared" si="3448"/>
        <v>0</v>
      </c>
      <c r="JD352" s="545">
        <f t="shared" si="3449"/>
        <v>120</v>
      </c>
      <c r="JE352" s="545">
        <f t="shared" si="3450"/>
        <v>0</v>
      </c>
      <c r="JF352" s="329">
        <f t="shared" si="3451"/>
        <v>260</v>
      </c>
      <c r="JG352" s="550">
        <f t="shared" si="3452"/>
        <v>0</v>
      </c>
      <c r="JH352" s="550">
        <f t="shared" si="3453"/>
        <v>0</v>
      </c>
      <c r="JI352" s="550">
        <f t="shared" si="3454"/>
        <v>0</v>
      </c>
      <c r="JJ352" s="550">
        <f t="shared" si="3455"/>
        <v>0</v>
      </c>
      <c r="JK352" s="550">
        <f t="shared" si="3456"/>
        <v>0</v>
      </c>
      <c r="JL352" s="550">
        <f t="shared" si="3457"/>
        <v>0</v>
      </c>
      <c r="JM352" s="550">
        <f t="shared" si="3458"/>
        <v>0</v>
      </c>
      <c r="JN352" s="550">
        <f t="shared" si="3459"/>
        <v>0</v>
      </c>
      <c r="JO352" s="1217">
        <f t="shared" si="3460"/>
        <v>0</v>
      </c>
      <c r="JP352" s="545">
        <f t="shared" si="3461"/>
        <v>0</v>
      </c>
      <c r="JQ352" s="329">
        <f t="shared" si="3462"/>
        <v>0</v>
      </c>
      <c r="JR352" s="550">
        <f t="shared" si="3463"/>
        <v>63</v>
      </c>
      <c r="JS352" s="550">
        <f t="shared" si="3464"/>
        <v>0</v>
      </c>
      <c r="JT352" s="550">
        <f t="shared" si="3465"/>
        <v>73</v>
      </c>
      <c r="JU352" s="550">
        <f t="shared" si="3466"/>
        <v>0</v>
      </c>
      <c r="JV352" s="932">
        <f t="shared" si="3467"/>
        <v>0</v>
      </c>
      <c r="JW352" s="932">
        <f t="shared" si="3468"/>
        <v>3</v>
      </c>
      <c r="JX352" s="932">
        <f t="shared" si="3469"/>
        <v>0.6</v>
      </c>
      <c r="JY352" s="932">
        <f t="shared" si="3470"/>
        <v>0.1</v>
      </c>
      <c r="JZ352" s="932">
        <f t="shared" si="3471"/>
        <v>1</v>
      </c>
      <c r="KA352" s="932">
        <f t="shared" si="3472"/>
        <v>0.3</v>
      </c>
      <c r="KB352" s="932">
        <f t="shared" si="3473"/>
        <v>0.3</v>
      </c>
      <c r="KC352" s="932">
        <f t="shared" si="3474"/>
        <v>0</v>
      </c>
      <c r="KD352" s="327">
        <f t="shared" si="3475"/>
        <v>0</v>
      </c>
      <c r="KE352" s="327">
        <f t="shared" si="3476"/>
        <v>0</v>
      </c>
      <c r="KF352" s="327">
        <f t="shared" si="3477"/>
        <v>0</v>
      </c>
      <c r="KG352" s="327">
        <f t="shared" si="3478"/>
        <v>0</v>
      </c>
      <c r="KH352" s="327">
        <f t="shared" si="3479"/>
        <v>0</v>
      </c>
      <c r="KI352" s="327">
        <f t="shared" si="3480"/>
        <v>0</v>
      </c>
      <c r="KJ352" s="327">
        <f t="shared" si="3481"/>
        <v>0</v>
      </c>
      <c r="KK352" s="327">
        <f t="shared" si="3482"/>
        <v>0</v>
      </c>
      <c r="KL352" s="327">
        <f t="shared" si="3483"/>
        <v>0</v>
      </c>
      <c r="KM352" s="327">
        <f t="shared" si="3484"/>
        <v>0</v>
      </c>
      <c r="KN352" s="327">
        <f t="shared" si="3485"/>
        <v>0</v>
      </c>
      <c r="KO352" s="327">
        <f t="shared" si="3486"/>
        <v>0</v>
      </c>
      <c r="KP352" s="327">
        <f t="shared" si="3487"/>
        <v>0</v>
      </c>
      <c r="KQ352" s="327">
        <f t="shared" si="3488"/>
        <v>0</v>
      </c>
      <c r="KR352" s="739"/>
      <c r="KS352" s="739"/>
      <c r="KT352" s="739"/>
      <c r="KU352" s="739"/>
      <c r="KV352" s="739"/>
      <c r="KW352" s="739"/>
      <c r="KX352" s="739"/>
      <c r="KY352" s="739"/>
      <c r="KZ352" s="1362" t="str">
        <f t="shared" si="3489"/>
        <v>Mega Crop A</v>
      </c>
      <c r="LA352" s="1217">
        <f t="shared" si="3490"/>
        <v>0</v>
      </c>
      <c r="LB352" s="1217">
        <f t="shared" si="3491"/>
        <v>50</v>
      </c>
      <c r="LC352" s="1217">
        <f t="shared" si="3492"/>
        <v>0</v>
      </c>
      <c r="LD352" s="545">
        <f t="shared" si="3493"/>
        <v>120</v>
      </c>
      <c r="LE352" s="545">
        <f t="shared" si="3494"/>
        <v>0</v>
      </c>
      <c r="LF352" s="329">
        <f t="shared" si="3495"/>
        <v>260</v>
      </c>
      <c r="LG352" s="550">
        <f t="shared" si="3496"/>
        <v>0</v>
      </c>
      <c r="LH352" s="550">
        <f t="shared" si="3497"/>
        <v>0</v>
      </c>
      <c r="LI352" s="550">
        <f t="shared" si="3498"/>
        <v>0</v>
      </c>
      <c r="LJ352" s="550">
        <f t="shared" si="3499"/>
        <v>0</v>
      </c>
      <c r="LK352" s="550">
        <f t="shared" si="3500"/>
        <v>0</v>
      </c>
      <c r="LL352" s="550">
        <f t="shared" si="3501"/>
        <v>0</v>
      </c>
      <c r="LM352" s="550">
        <f t="shared" si="3502"/>
        <v>0</v>
      </c>
      <c r="LN352" s="550">
        <f t="shared" si="3503"/>
        <v>0</v>
      </c>
      <c r="LO352" s="1217">
        <f t="shared" si="3504"/>
        <v>0</v>
      </c>
      <c r="LP352" s="545">
        <f t="shared" si="3505"/>
        <v>0</v>
      </c>
      <c r="LQ352" s="329">
        <f t="shared" si="3506"/>
        <v>0</v>
      </c>
      <c r="LR352" s="550">
        <f t="shared" si="3507"/>
        <v>63</v>
      </c>
      <c r="LS352" s="550">
        <f t="shared" si="3508"/>
        <v>0</v>
      </c>
      <c r="LT352" s="550">
        <f t="shared" si="3509"/>
        <v>73</v>
      </c>
      <c r="LU352" s="550">
        <f t="shared" si="3510"/>
        <v>0</v>
      </c>
      <c r="LV352" s="932">
        <f t="shared" si="3511"/>
        <v>0</v>
      </c>
      <c r="LW352" s="932">
        <f t="shared" si="3512"/>
        <v>3</v>
      </c>
      <c r="LX352" s="932">
        <f t="shared" si="3513"/>
        <v>0.6</v>
      </c>
      <c r="LY352" s="932">
        <f t="shared" si="3514"/>
        <v>0.1</v>
      </c>
      <c r="LZ352" s="932">
        <f t="shared" si="3515"/>
        <v>1</v>
      </c>
      <c r="MA352" s="932">
        <f t="shared" si="3516"/>
        <v>0.3</v>
      </c>
      <c r="MB352" s="932">
        <f t="shared" si="3517"/>
        <v>0.3</v>
      </c>
      <c r="MC352" s="932">
        <f t="shared" si="3518"/>
        <v>0</v>
      </c>
      <c r="MD352" s="327">
        <f t="shared" si="3519"/>
        <v>0</v>
      </c>
      <c r="ME352" s="327">
        <f t="shared" si="3520"/>
        <v>0</v>
      </c>
      <c r="MF352" s="327">
        <f t="shared" si="3521"/>
        <v>0</v>
      </c>
      <c r="MG352" s="327">
        <f t="shared" si="3522"/>
        <v>0</v>
      </c>
      <c r="MH352" s="327">
        <f t="shared" si="3523"/>
        <v>0</v>
      </c>
      <c r="MI352" s="327">
        <f t="shared" si="3524"/>
        <v>0</v>
      </c>
      <c r="MJ352" s="327">
        <f t="shared" si="3525"/>
        <v>0</v>
      </c>
      <c r="MK352" s="327">
        <f t="shared" si="3526"/>
        <v>0</v>
      </c>
      <c r="ML352" s="327">
        <f t="shared" si="3527"/>
        <v>0</v>
      </c>
      <c r="MM352" s="327">
        <f t="shared" si="3528"/>
        <v>0</v>
      </c>
      <c r="MN352" s="327">
        <f t="shared" si="3348"/>
        <v>0</v>
      </c>
      <c r="MO352" s="327">
        <f t="shared" si="3349"/>
        <v>0</v>
      </c>
      <c r="MP352" s="327">
        <f t="shared" si="3350"/>
        <v>0</v>
      </c>
      <c r="MQ352" s="327">
        <f t="shared" si="3529"/>
        <v>0</v>
      </c>
    </row>
    <row r="353" spans="2:355" s="152" customFormat="1" ht="15" customHeight="1" outlineLevel="1" thickBot="1" x14ac:dyDescent="0.3">
      <c r="B353" s="1420"/>
      <c r="C353" s="1423"/>
      <c r="D353" s="757"/>
      <c r="E353" s="757"/>
      <c r="F353" s="757"/>
      <c r="G353" s="757"/>
      <c r="H353" s="1048"/>
      <c r="I353" s="1048"/>
      <c r="J353" s="1048"/>
      <c r="K353" s="1048"/>
      <c r="L353" s="1048"/>
      <c r="M353" s="1417"/>
      <c r="N353" s="1418"/>
      <c r="O353" s="1548"/>
      <c r="P353" s="1048"/>
      <c r="Q353" s="1417"/>
      <c r="R353" s="1418"/>
      <c r="S353" s="1548"/>
      <c r="T353" s="1048"/>
      <c r="U353" s="1417"/>
      <c r="V353" s="1418"/>
      <c r="W353" s="1548"/>
      <c r="X353" s="1048"/>
      <c r="Y353" s="1417"/>
      <c r="Z353" s="1418"/>
      <c r="AA353" s="1548"/>
      <c r="AB353" s="1048"/>
      <c r="AC353" s="1417"/>
      <c r="AD353" s="1418"/>
      <c r="AE353" s="1548"/>
      <c r="AF353" s="1048"/>
      <c r="AG353" s="1417"/>
      <c r="AH353" s="1418"/>
      <c r="AI353" s="1548"/>
      <c r="AJ353" s="1048"/>
      <c r="AK353" s="1417"/>
      <c r="AL353" s="1418"/>
      <c r="AM353" s="1548"/>
      <c r="AN353" s="1048"/>
      <c r="AO353" s="1417"/>
      <c r="AP353" s="1418"/>
      <c r="AQ353" s="1548"/>
      <c r="AR353" s="1048"/>
      <c r="AS353" s="1417"/>
      <c r="AT353" s="1418"/>
      <c r="AU353" s="1548"/>
      <c r="AV353" s="1048"/>
      <c r="AW353" s="1417"/>
      <c r="AX353" s="1418"/>
      <c r="AY353" s="1548"/>
      <c r="AZ353" s="1048"/>
      <c r="BA353" s="1417"/>
      <c r="BB353" s="1048"/>
      <c r="BC353" s="1048"/>
      <c r="BD353" s="1048"/>
      <c r="BE353" s="1417"/>
      <c r="BF353" s="1048"/>
      <c r="BG353" s="1048"/>
      <c r="BH353" s="1048"/>
      <c r="BI353" s="1048"/>
      <c r="BJ353" s="1048"/>
      <c r="BK353" s="1048"/>
      <c r="BL353" s="1048"/>
      <c r="BM353" s="1048"/>
      <c r="BN353" s="1048"/>
      <c r="BO353" s="1048"/>
      <c r="BP353" s="1048"/>
      <c r="BQ353" s="1491"/>
      <c r="BR353" s="734">
        <f t="shared" si="3355"/>
        <v>0</v>
      </c>
      <c r="BS353" s="734">
        <f t="shared" si="3356"/>
        <v>0</v>
      </c>
      <c r="BT353" s="742">
        <v>0</v>
      </c>
      <c r="BU353" s="1773" t="str">
        <f>IF(User1!A6&lt;&gt;0,User1!A6,0)</f>
        <v>GolfGreen PlantStarter</v>
      </c>
      <c r="BV353" s="1773" t="str">
        <f>IF(User1!B6&lt;&gt;0,User1!B6,0)</f>
        <v>Roots</v>
      </c>
      <c r="BW353" s="1774">
        <f>IF(User1!C6&lt;&gt;0,User1!C6,0)</f>
        <v>0</v>
      </c>
      <c r="BX353" s="1774">
        <f>IF(User1!D6&lt;&gt;0,User1!D6,0)</f>
        <v>7.0999999999999994E-2</v>
      </c>
      <c r="BY353" s="1774">
        <f>IF(User1!E6&lt;&gt;0,User1!E6,0)</f>
        <v>2.9000000000000001E-2</v>
      </c>
      <c r="BZ353" s="1774">
        <f>IF(User1!F6&lt;&gt;0,User1!F6,0)</f>
        <v>0.52</v>
      </c>
      <c r="CA353" s="1774">
        <f>IF(User1!G6&lt;&gt;0,User1!G6,0)</f>
        <v>0</v>
      </c>
      <c r="CB353" s="1774">
        <f>IF(User1!H6&lt;&gt;0,User1!H6,0)</f>
        <v>0.1</v>
      </c>
      <c r="CC353" s="1774">
        <f>IF(User1!I6&lt;&gt;0,User1!I6,0)</f>
        <v>0</v>
      </c>
      <c r="CD353" s="1774">
        <f>IF(User1!J6&lt;&gt;0,User1!J6,0)</f>
        <v>0</v>
      </c>
      <c r="CE353" s="1774">
        <f>IF(User1!K6&lt;&gt;0,User1!K6,0)</f>
        <v>0</v>
      </c>
      <c r="CF353" s="1774">
        <f>IF(User1!L6&lt;&gt;0,User1!L6,0)</f>
        <v>0</v>
      </c>
      <c r="CG353" s="1774">
        <f>IF(User1!M6&lt;&gt;0,User1!M6,0)</f>
        <v>0</v>
      </c>
      <c r="CH353" s="1774">
        <f>IF(User1!N6&lt;&gt;0,User1!N6,0)</f>
        <v>0</v>
      </c>
      <c r="CI353" s="1774">
        <f>IF(User1!O6&lt;&gt;0,User1!O6,0)</f>
        <v>0</v>
      </c>
      <c r="CJ353" s="1774">
        <f>IF(User1!P6&lt;&gt;0,User1!P6,0)</f>
        <v>0</v>
      </c>
      <c r="CK353" s="1774">
        <f>IF(User1!Q6&lt;&gt;0,User1!Q6,0)</f>
        <v>0</v>
      </c>
      <c r="CL353" s="1774">
        <f>IF(User1!R6&lt;&gt;0,User1!R6,0)</f>
        <v>0</v>
      </c>
      <c r="CM353" s="1774">
        <f>IF(User1!S6&lt;&gt;0,User1!S6,0)</f>
        <v>0</v>
      </c>
      <c r="CN353" s="1774">
        <f>IF(User1!T6&lt;&gt;0,User1!T6,0)</f>
        <v>0</v>
      </c>
      <c r="CO353" s="1774">
        <f>IF(User1!U6&lt;&gt;0,User1!U6,0)</f>
        <v>0</v>
      </c>
      <c r="CP353" s="1774">
        <f>IF(User1!V6&lt;&gt;0,User1!V6,0)</f>
        <v>0</v>
      </c>
      <c r="CQ353" s="1774">
        <f>IF(User1!W6&lt;&gt;0,User1!W6,0)</f>
        <v>0</v>
      </c>
      <c r="CR353" s="1775">
        <f>IF(User1!X6&lt;&gt;0,User1!X6,0)</f>
        <v>0</v>
      </c>
      <c r="CS353" s="1775">
        <f>IF(User1!Y6&lt;&gt;0,User1!Y6,0)</f>
        <v>1E-3</v>
      </c>
      <c r="CT353" s="1775">
        <f>IF(User1!Z6&lt;&gt;0,User1!Z6,0)</f>
        <v>5.0000000000000001E-4</v>
      </c>
      <c r="CU353" s="1775">
        <f>IF(User1!AA6&lt;&gt;0,User1!AA6,0)</f>
        <v>5.0000000000000004E-6</v>
      </c>
      <c r="CV353" s="1775">
        <f>IF(User1!AB6&lt;&gt;0,User1!AB6,0)</f>
        <v>5.0000000000000001E-4</v>
      </c>
      <c r="CW353" s="1775">
        <f>IF(User1!AC6&lt;&gt;0,User1!AC6,0)</f>
        <v>2.0000000000000001E-4</v>
      </c>
      <c r="CX353" s="1775">
        <f>IF(User1!AD6&lt;&gt;0,User1!AD6,0)</f>
        <v>5.0000000000000001E-4</v>
      </c>
      <c r="CY353" s="1775">
        <f>IF(User1!AE6&lt;&gt;0,User1!AE6,0)</f>
        <v>0</v>
      </c>
      <c r="CZ353" s="1775">
        <f>IF(User1!AF6&lt;&gt;0,User1!AF6,0)</f>
        <v>0</v>
      </c>
      <c r="DA353" s="1775">
        <f>IF(User1!AG6&lt;&gt;0,User1!AG6,0)</f>
        <v>0</v>
      </c>
      <c r="DB353" s="1775">
        <f>IF(User1!AH6&lt;&gt;0,User1!AH6,0)</f>
        <v>0</v>
      </c>
      <c r="DC353" s="1775">
        <f>IF(User1!AI6&lt;&gt;0,User1!AI6,0)</f>
        <v>0</v>
      </c>
      <c r="DD353" s="1775">
        <f>IF(User1!AJ6&lt;&gt;0,User1!AJ6,0)</f>
        <v>1.24E-2</v>
      </c>
      <c r="DE353" s="1775">
        <f>IF(User1!AK6&lt;&gt;0,User1!AK6,0)</f>
        <v>0</v>
      </c>
      <c r="DF353" s="1775">
        <f>IF(User1!AL6&lt;&gt;0,User1!AL6,0)</f>
        <v>0</v>
      </c>
      <c r="DG353" s="1775">
        <f>IF(User1!AM6&lt;&gt;0,User1!AM6,0)</f>
        <v>0</v>
      </c>
      <c r="DH353" s="1775">
        <f>IF(User1!AN6&lt;&gt;0,User1!AN6,0)</f>
        <v>0</v>
      </c>
      <c r="DI353" s="1775">
        <f>IF(User1!AO6&lt;&gt;0,User1!AO6,0)</f>
        <v>0</v>
      </c>
      <c r="DJ353" s="1775">
        <f>IF(User1!AP6&lt;&gt;0,User1!AP6,0)</f>
        <v>0</v>
      </c>
      <c r="DK353" s="1775">
        <f>IF(User1!AQ6&lt;&gt;0,User1!AQ6,0)</f>
        <v>0</v>
      </c>
      <c r="DL353" s="1775">
        <f>IF(User1!AR6&lt;&gt;0,User1!AR6,0)</f>
        <v>0</v>
      </c>
      <c r="DM353" s="1775">
        <f>IF(User1!AS6&lt;&gt;0,User1!AS6,0)</f>
        <v>0</v>
      </c>
      <c r="DN353" s="1776">
        <f>IF(User1!AT6&lt;&gt;0,User1!AT6,0)</f>
        <v>1</v>
      </c>
      <c r="DO353" s="1777">
        <f>IF(User1!AU6&lt;&gt;0,User1!AU6,0)</f>
        <v>1</v>
      </c>
      <c r="DP353" s="1773">
        <f>IF(User1!AV6&lt;&gt;0,User1!AV6,0)</f>
        <v>1000</v>
      </c>
      <c r="DQ353" s="1778">
        <f t="shared" si="3305"/>
        <v>1</v>
      </c>
      <c r="DR353" s="1779">
        <f>IF(User1!AX6&lt;&gt;0,User1!AX6,0)</f>
        <v>0.01</v>
      </c>
      <c r="DS353" s="1779">
        <f>IF(User1!AY6&lt;&gt;0,User1!AY6,0)</f>
        <v>1.0000000000000001E-5</v>
      </c>
      <c r="DT353" s="1773">
        <f>IF(User1!AZ6&lt;&gt;0,User1!AZ6,0)</f>
        <v>1005</v>
      </c>
      <c r="DU353" s="1780" t="str">
        <f>IF(User1!BA6&lt;&gt;0,User1!BA6,0)</f>
        <v>User1</v>
      </c>
      <c r="DV353" s="1808" t="str">
        <f>IF(User1!BB6&lt;&gt;0,User1!BB6,0)</f>
        <v>5/17/20101</v>
      </c>
      <c r="DW353" s="1809">
        <f>IF(User1!BC6&lt;&gt;0,User1!BC6,0)</f>
        <v>0</v>
      </c>
      <c r="DX353" s="1773">
        <f>IF(User1!BD6&lt;&gt;0,User1!BD6,0)</f>
        <v>20</v>
      </c>
      <c r="DY353" s="1773">
        <f>IF(User1!BE6&lt;&gt;0,User1!BE6,0)</f>
        <v>5</v>
      </c>
      <c r="DZ353" s="1773">
        <f>IF(User1!BF6&lt;&gt;0,User1!BF6,0)</f>
        <v>0</v>
      </c>
      <c r="EA353" s="1773">
        <f>IF(User1!BG6&lt;&gt;0,User1!BG6,0)</f>
        <v>0</v>
      </c>
      <c r="EB353" s="1773">
        <f>IF(User1!BH6&lt;&gt;0,User1!BH6,0)</f>
        <v>0</v>
      </c>
      <c r="EC353" s="1773">
        <f>IF(User1!BI6&lt;&gt;0,User1!BI6,0)</f>
        <v>0</v>
      </c>
      <c r="ED353" s="1773">
        <f>IF(User1!BJ6&lt;&gt;0,User1!BJ6,0)</f>
        <v>0</v>
      </c>
      <c r="EE353" s="1773">
        <f>IF(User1!BK6&lt;&gt;0,User1!BK6,0)</f>
        <v>0</v>
      </c>
      <c r="EF353" s="1773">
        <f>IF(User1!BL6&lt;&gt;0,User1!BL6,0)</f>
        <v>0</v>
      </c>
      <c r="EG353" s="1773">
        <f>IF(User1!BM6&lt;&gt;0,User1!BM6,0)</f>
        <v>0</v>
      </c>
      <c r="EH353" s="1773">
        <f>IF(User1!BN6&lt;&gt;0,User1!BN6,0)</f>
        <v>0</v>
      </c>
      <c r="EI353" s="1773">
        <f>IF(User1!BO6&lt;&gt;0,User1!BO6,0)</f>
        <v>0</v>
      </c>
      <c r="EJ353" s="1773">
        <f>IF(User1!BP6&lt;&gt;0,User1!BP6,0)</f>
        <v>0</v>
      </c>
      <c r="EK353" s="1773">
        <f>IF(User1!BQ6&lt;&gt;0,User1!BQ6,0)</f>
        <v>0</v>
      </c>
      <c r="EL353" s="1773">
        <f>IF(User1!BR6&lt;&gt;0,User1!BR6,0)</f>
        <v>0</v>
      </c>
      <c r="EM353" s="739"/>
      <c r="EN353" s="739"/>
      <c r="EO353" s="739"/>
      <c r="EP353" s="739"/>
      <c r="EQ353" s="739"/>
      <c r="ER353" s="739"/>
      <c r="ES353" s="739"/>
      <c r="ET353" s="739"/>
      <c r="EU353" s="739"/>
      <c r="EV353" s="739"/>
      <c r="EW353" s="739"/>
      <c r="EX353" s="739"/>
      <c r="EY353" s="739"/>
      <c r="EZ353" s="1348" t="str">
        <f t="shared" si="3357"/>
        <v>GolfGreen PlantStarter</v>
      </c>
      <c r="FA353" s="1203">
        <f t="shared" si="3358"/>
        <v>0</v>
      </c>
      <c r="FB353" s="1203">
        <f t="shared" si="3359"/>
        <v>0</v>
      </c>
      <c r="FC353" s="1203">
        <f t="shared" si="3360"/>
        <v>0</v>
      </c>
      <c r="FD353" s="1190">
        <f t="shared" si="3361"/>
        <v>0</v>
      </c>
      <c r="FE353" s="1190">
        <f t="shared" si="3362"/>
        <v>0</v>
      </c>
      <c r="FF353" s="927">
        <f t="shared" si="3363"/>
        <v>0</v>
      </c>
      <c r="FG353" s="1191">
        <f t="shared" si="3364"/>
        <v>0</v>
      </c>
      <c r="FH353" s="1191">
        <f t="shared" si="3365"/>
        <v>0</v>
      </c>
      <c r="FI353" s="1191">
        <f t="shared" si="3366"/>
        <v>0</v>
      </c>
      <c r="FJ353" s="1191">
        <f t="shared" si="3367"/>
        <v>0</v>
      </c>
      <c r="FK353" s="1191">
        <f t="shared" si="3368"/>
        <v>0</v>
      </c>
      <c r="FL353" s="1191">
        <f t="shared" si="3369"/>
        <v>0</v>
      </c>
      <c r="FM353" s="1191">
        <f t="shared" si="3370"/>
        <v>0</v>
      </c>
      <c r="FN353" s="1191">
        <f t="shared" si="3371"/>
        <v>0</v>
      </c>
      <c r="FO353" s="1203">
        <f t="shared" si="3372"/>
        <v>0</v>
      </c>
      <c r="FP353" s="1190">
        <f t="shared" si="3373"/>
        <v>0</v>
      </c>
      <c r="FQ353" s="927">
        <f t="shared" si="3374"/>
        <v>0</v>
      </c>
      <c r="FR353" s="1191">
        <f t="shared" si="3375"/>
        <v>0</v>
      </c>
      <c r="FS353" s="1191">
        <f t="shared" si="3376"/>
        <v>0</v>
      </c>
      <c r="FT353" s="1191">
        <f t="shared" si="3377"/>
        <v>0</v>
      </c>
      <c r="FU353" s="1191">
        <f t="shared" si="3378"/>
        <v>0</v>
      </c>
      <c r="FV353" s="1076">
        <f t="shared" si="3379"/>
        <v>0</v>
      </c>
      <c r="FW353" s="1076">
        <f t="shared" si="3380"/>
        <v>0</v>
      </c>
      <c r="FX353" s="1076">
        <f t="shared" si="3381"/>
        <v>0</v>
      </c>
      <c r="FY353" s="1076">
        <f t="shared" si="3382"/>
        <v>0</v>
      </c>
      <c r="FZ353" s="1076">
        <f t="shared" si="3383"/>
        <v>0</v>
      </c>
      <c r="GA353" s="1076">
        <f t="shared" si="3384"/>
        <v>0</v>
      </c>
      <c r="GB353" s="1076">
        <f t="shared" si="3385"/>
        <v>0</v>
      </c>
      <c r="GC353" s="1076">
        <f t="shared" si="3386"/>
        <v>0</v>
      </c>
      <c r="GD353" s="330">
        <f t="shared" si="3387"/>
        <v>0</v>
      </c>
      <c r="GE353" s="330">
        <f t="shared" si="3388"/>
        <v>0</v>
      </c>
      <c r="GF353" s="330">
        <f t="shared" si="3389"/>
        <v>0</v>
      </c>
      <c r="GG353" s="330">
        <f t="shared" si="3390"/>
        <v>0</v>
      </c>
      <c r="GH353" s="330">
        <f t="shared" si="3391"/>
        <v>0</v>
      </c>
      <c r="GI353" s="330">
        <f t="shared" si="3392"/>
        <v>0</v>
      </c>
      <c r="GJ353" s="330">
        <f t="shared" si="3393"/>
        <v>0</v>
      </c>
      <c r="GK353" s="330">
        <f t="shared" si="3394"/>
        <v>0</v>
      </c>
      <c r="GL353" s="330">
        <f t="shared" si="3395"/>
        <v>0</v>
      </c>
      <c r="GM353" s="330">
        <f t="shared" si="3396"/>
        <v>0</v>
      </c>
      <c r="GN353" s="330">
        <f t="shared" si="3397"/>
        <v>0</v>
      </c>
      <c r="GO353" s="330">
        <f t="shared" si="3398"/>
        <v>0</v>
      </c>
      <c r="GP353" s="330">
        <f t="shared" si="3399"/>
        <v>0</v>
      </c>
      <c r="GQ353" s="330">
        <f t="shared" si="3400"/>
        <v>0</v>
      </c>
      <c r="GR353" s="739"/>
      <c r="GS353" s="739"/>
      <c r="GT353" s="739"/>
      <c r="GU353" s="739"/>
      <c r="GV353" s="739"/>
      <c r="GW353" s="739"/>
      <c r="GX353" s="739"/>
      <c r="GY353" s="739"/>
      <c r="GZ353" s="1362" t="str">
        <f t="shared" si="3401"/>
        <v>GolfGreen PlantStarter</v>
      </c>
      <c r="HA353" s="1215">
        <f t="shared" si="3402"/>
        <v>0</v>
      </c>
      <c r="HB353" s="1215">
        <f t="shared" si="3403"/>
        <v>0</v>
      </c>
      <c r="HC353" s="1215">
        <f t="shared" si="3404"/>
        <v>0</v>
      </c>
      <c r="HD353" s="543">
        <f t="shared" si="3405"/>
        <v>0</v>
      </c>
      <c r="HE353" s="543">
        <f t="shared" si="3406"/>
        <v>0</v>
      </c>
      <c r="HF353" s="328">
        <f t="shared" si="3407"/>
        <v>0</v>
      </c>
      <c r="HG353" s="546">
        <f t="shared" si="3408"/>
        <v>0</v>
      </c>
      <c r="HH353" s="546">
        <f t="shared" si="3409"/>
        <v>0</v>
      </c>
      <c r="HI353" s="546">
        <f t="shared" si="3410"/>
        <v>0</v>
      </c>
      <c r="HJ353" s="546">
        <f t="shared" si="3411"/>
        <v>0</v>
      </c>
      <c r="HK353" s="546">
        <f t="shared" si="3412"/>
        <v>0</v>
      </c>
      <c r="HL353" s="546">
        <f t="shared" si="3413"/>
        <v>0</v>
      </c>
      <c r="HM353" s="546">
        <f t="shared" si="3414"/>
        <v>0</v>
      </c>
      <c r="HN353" s="546">
        <f t="shared" si="3415"/>
        <v>0</v>
      </c>
      <c r="HO353" s="1215">
        <f t="shared" si="3416"/>
        <v>0</v>
      </c>
      <c r="HP353" s="543">
        <f t="shared" si="3417"/>
        <v>0</v>
      </c>
      <c r="HQ353" s="328">
        <f t="shared" si="3418"/>
        <v>0</v>
      </c>
      <c r="HR353" s="546">
        <f t="shared" si="3419"/>
        <v>0</v>
      </c>
      <c r="HS353" s="546">
        <f t="shared" si="3420"/>
        <v>0</v>
      </c>
      <c r="HT353" s="546">
        <f t="shared" si="3421"/>
        <v>0</v>
      </c>
      <c r="HU353" s="546">
        <f t="shared" si="3422"/>
        <v>0</v>
      </c>
      <c r="HV353" s="930">
        <f t="shared" si="3423"/>
        <v>0</v>
      </c>
      <c r="HW353" s="930">
        <f t="shared" si="3424"/>
        <v>0</v>
      </c>
      <c r="HX353" s="930">
        <f t="shared" si="3425"/>
        <v>0</v>
      </c>
      <c r="HY353" s="930">
        <f t="shared" si="3426"/>
        <v>0</v>
      </c>
      <c r="HZ353" s="930">
        <f t="shared" si="3427"/>
        <v>0</v>
      </c>
      <c r="IA353" s="930">
        <f t="shared" si="3428"/>
        <v>0</v>
      </c>
      <c r="IB353" s="930">
        <f t="shared" si="3429"/>
        <v>0</v>
      </c>
      <c r="IC353" s="930">
        <f t="shared" si="3430"/>
        <v>0</v>
      </c>
      <c r="ID353" s="322">
        <f t="shared" si="3431"/>
        <v>0</v>
      </c>
      <c r="IE353" s="322">
        <f t="shared" si="3432"/>
        <v>0</v>
      </c>
      <c r="IF353" s="322">
        <f t="shared" si="3433"/>
        <v>0</v>
      </c>
      <c r="IG353" s="322">
        <f t="shared" si="3434"/>
        <v>0</v>
      </c>
      <c r="IH353" s="322">
        <f t="shared" si="3435"/>
        <v>0</v>
      </c>
      <c r="II353" s="322">
        <f t="shared" si="3436"/>
        <v>0</v>
      </c>
      <c r="IJ353" s="322">
        <f t="shared" si="3437"/>
        <v>0</v>
      </c>
      <c r="IK353" s="322">
        <f t="shared" si="3438"/>
        <v>0</v>
      </c>
      <c r="IL353" s="322">
        <f t="shared" si="3439"/>
        <v>0</v>
      </c>
      <c r="IM353" s="322">
        <f t="shared" si="3440"/>
        <v>0</v>
      </c>
      <c r="IN353" s="322">
        <f t="shared" si="3441"/>
        <v>0</v>
      </c>
      <c r="IO353" s="322">
        <f t="shared" si="3442"/>
        <v>0</v>
      </c>
      <c r="IP353" s="322">
        <f t="shared" si="3443"/>
        <v>0</v>
      </c>
      <c r="IQ353" s="322">
        <f t="shared" si="3444"/>
        <v>0</v>
      </c>
      <c r="IR353" s="739"/>
      <c r="IS353" s="739"/>
      <c r="IT353" s="739"/>
      <c r="IU353" s="739"/>
      <c r="IV353" s="739"/>
      <c r="IW353" s="739"/>
      <c r="IX353" s="739"/>
      <c r="IY353" s="739"/>
      <c r="IZ353" s="1362" t="str">
        <f t="shared" si="3445"/>
        <v>GolfGreen PlantStarter</v>
      </c>
      <c r="JA353" s="1217">
        <f t="shared" si="3446"/>
        <v>0</v>
      </c>
      <c r="JB353" s="1217">
        <f t="shared" si="3447"/>
        <v>71</v>
      </c>
      <c r="JC353" s="1217">
        <f t="shared" si="3448"/>
        <v>29</v>
      </c>
      <c r="JD353" s="545">
        <f t="shared" si="3449"/>
        <v>520</v>
      </c>
      <c r="JE353" s="545">
        <f t="shared" si="3450"/>
        <v>0</v>
      </c>
      <c r="JF353" s="329">
        <f t="shared" si="3451"/>
        <v>100</v>
      </c>
      <c r="JG353" s="550">
        <f t="shared" si="3452"/>
        <v>0</v>
      </c>
      <c r="JH353" s="550">
        <f t="shared" si="3453"/>
        <v>0</v>
      </c>
      <c r="JI353" s="550">
        <f t="shared" si="3454"/>
        <v>0</v>
      </c>
      <c r="JJ353" s="550">
        <f t="shared" si="3455"/>
        <v>0</v>
      </c>
      <c r="JK353" s="550">
        <f t="shared" si="3456"/>
        <v>0</v>
      </c>
      <c r="JL353" s="550">
        <f t="shared" si="3457"/>
        <v>0</v>
      </c>
      <c r="JM353" s="550">
        <f t="shared" si="3458"/>
        <v>0</v>
      </c>
      <c r="JN353" s="550">
        <f t="shared" si="3459"/>
        <v>0</v>
      </c>
      <c r="JO353" s="1217">
        <f t="shared" si="3460"/>
        <v>0</v>
      </c>
      <c r="JP353" s="545">
        <f t="shared" si="3461"/>
        <v>0</v>
      </c>
      <c r="JQ353" s="329">
        <f t="shared" si="3462"/>
        <v>0</v>
      </c>
      <c r="JR353" s="550">
        <f t="shared" si="3463"/>
        <v>0</v>
      </c>
      <c r="JS353" s="550">
        <f t="shared" si="3464"/>
        <v>0</v>
      </c>
      <c r="JT353" s="550">
        <f t="shared" si="3465"/>
        <v>0</v>
      </c>
      <c r="JU353" s="550">
        <f t="shared" si="3466"/>
        <v>0</v>
      </c>
      <c r="JV353" s="932">
        <f t="shared" si="3467"/>
        <v>0</v>
      </c>
      <c r="JW353" s="932">
        <f t="shared" si="3468"/>
        <v>1</v>
      </c>
      <c r="JX353" s="932">
        <f t="shared" si="3469"/>
        <v>0.5</v>
      </c>
      <c r="JY353" s="932">
        <f t="shared" si="3470"/>
        <v>5.0000000000000001E-3</v>
      </c>
      <c r="JZ353" s="932">
        <f t="shared" si="3471"/>
        <v>0.5</v>
      </c>
      <c r="KA353" s="932">
        <f t="shared" si="3472"/>
        <v>0.2</v>
      </c>
      <c r="KB353" s="932">
        <f t="shared" si="3473"/>
        <v>0.5</v>
      </c>
      <c r="KC353" s="932">
        <f t="shared" si="3474"/>
        <v>0</v>
      </c>
      <c r="KD353" s="327">
        <f t="shared" si="3475"/>
        <v>0</v>
      </c>
      <c r="KE353" s="327">
        <f t="shared" si="3476"/>
        <v>0</v>
      </c>
      <c r="KF353" s="327">
        <f t="shared" si="3477"/>
        <v>0</v>
      </c>
      <c r="KG353" s="327">
        <f t="shared" si="3478"/>
        <v>0</v>
      </c>
      <c r="KH353" s="327">
        <f t="shared" si="3479"/>
        <v>12.4</v>
      </c>
      <c r="KI353" s="327">
        <f t="shared" si="3480"/>
        <v>0</v>
      </c>
      <c r="KJ353" s="327">
        <f t="shared" si="3481"/>
        <v>0</v>
      </c>
      <c r="KK353" s="327">
        <f t="shared" si="3482"/>
        <v>0</v>
      </c>
      <c r="KL353" s="327">
        <f t="shared" si="3483"/>
        <v>0</v>
      </c>
      <c r="KM353" s="327">
        <f t="shared" si="3484"/>
        <v>0</v>
      </c>
      <c r="KN353" s="327">
        <f t="shared" si="3485"/>
        <v>0</v>
      </c>
      <c r="KO353" s="327">
        <f t="shared" si="3486"/>
        <v>0</v>
      </c>
      <c r="KP353" s="327">
        <f t="shared" si="3487"/>
        <v>0</v>
      </c>
      <c r="KQ353" s="327">
        <f t="shared" si="3488"/>
        <v>0</v>
      </c>
      <c r="KR353" s="739"/>
      <c r="KS353" s="739"/>
      <c r="KT353" s="739"/>
      <c r="KU353" s="739"/>
      <c r="KV353" s="739"/>
      <c r="KW353" s="739"/>
      <c r="KX353" s="739"/>
      <c r="KY353" s="739"/>
      <c r="KZ353" s="1362" t="str">
        <f t="shared" si="3489"/>
        <v>GolfGreen PlantStarter</v>
      </c>
      <c r="LA353" s="1217">
        <f t="shared" si="3490"/>
        <v>0</v>
      </c>
      <c r="LB353" s="1217">
        <f t="shared" si="3491"/>
        <v>71</v>
      </c>
      <c r="LC353" s="1217">
        <f t="shared" si="3492"/>
        <v>29</v>
      </c>
      <c r="LD353" s="545">
        <f t="shared" si="3493"/>
        <v>520</v>
      </c>
      <c r="LE353" s="545">
        <f t="shared" si="3494"/>
        <v>0</v>
      </c>
      <c r="LF353" s="329">
        <f t="shared" si="3495"/>
        <v>100</v>
      </c>
      <c r="LG353" s="550">
        <f t="shared" si="3496"/>
        <v>0</v>
      </c>
      <c r="LH353" s="550">
        <f t="shared" si="3497"/>
        <v>0</v>
      </c>
      <c r="LI353" s="550">
        <f t="shared" si="3498"/>
        <v>0</v>
      </c>
      <c r="LJ353" s="550">
        <f t="shared" si="3499"/>
        <v>0</v>
      </c>
      <c r="LK353" s="550">
        <f t="shared" si="3500"/>
        <v>0</v>
      </c>
      <c r="LL353" s="550">
        <f t="shared" si="3501"/>
        <v>0</v>
      </c>
      <c r="LM353" s="550">
        <f t="shared" si="3502"/>
        <v>0</v>
      </c>
      <c r="LN353" s="550">
        <f t="shared" si="3503"/>
        <v>0</v>
      </c>
      <c r="LO353" s="1217">
        <f t="shared" si="3504"/>
        <v>0</v>
      </c>
      <c r="LP353" s="545">
        <f t="shared" si="3505"/>
        <v>0</v>
      </c>
      <c r="LQ353" s="329">
        <f t="shared" si="3506"/>
        <v>0</v>
      </c>
      <c r="LR353" s="550">
        <f t="shared" si="3507"/>
        <v>0</v>
      </c>
      <c r="LS353" s="550">
        <f t="shared" si="3508"/>
        <v>0</v>
      </c>
      <c r="LT353" s="550">
        <f t="shared" si="3509"/>
        <v>0</v>
      </c>
      <c r="LU353" s="550">
        <f t="shared" si="3510"/>
        <v>0</v>
      </c>
      <c r="LV353" s="932">
        <f t="shared" si="3511"/>
        <v>0</v>
      </c>
      <c r="LW353" s="932">
        <f t="shared" si="3512"/>
        <v>1</v>
      </c>
      <c r="LX353" s="932">
        <f t="shared" si="3513"/>
        <v>0.5</v>
      </c>
      <c r="LY353" s="932">
        <f t="shared" si="3514"/>
        <v>5.0000000000000001E-3</v>
      </c>
      <c r="LZ353" s="932">
        <f t="shared" si="3515"/>
        <v>0.5</v>
      </c>
      <c r="MA353" s="932">
        <f t="shared" si="3516"/>
        <v>0.2</v>
      </c>
      <c r="MB353" s="932">
        <f t="shared" si="3517"/>
        <v>0.5</v>
      </c>
      <c r="MC353" s="932">
        <f t="shared" si="3518"/>
        <v>0</v>
      </c>
      <c r="MD353" s="327">
        <f t="shared" si="3519"/>
        <v>0</v>
      </c>
      <c r="ME353" s="327">
        <f t="shared" si="3520"/>
        <v>0</v>
      </c>
      <c r="MF353" s="327">
        <f t="shared" si="3521"/>
        <v>0</v>
      </c>
      <c r="MG353" s="327">
        <f t="shared" si="3522"/>
        <v>0</v>
      </c>
      <c r="MH353" s="327">
        <f t="shared" si="3523"/>
        <v>12.4</v>
      </c>
      <c r="MI353" s="327">
        <f t="shared" si="3524"/>
        <v>0</v>
      </c>
      <c r="MJ353" s="327">
        <f t="shared" si="3525"/>
        <v>0</v>
      </c>
      <c r="MK353" s="327">
        <f t="shared" si="3526"/>
        <v>0</v>
      </c>
      <c r="ML353" s="327">
        <f t="shared" si="3527"/>
        <v>0</v>
      </c>
      <c r="MM353" s="327">
        <f t="shared" si="3528"/>
        <v>0</v>
      </c>
      <c r="MN353" s="327">
        <f t="shared" si="3348"/>
        <v>0</v>
      </c>
      <c r="MO353" s="327">
        <f t="shared" si="3349"/>
        <v>0</v>
      </c>
      <c r="MP353" s="327">
        <f t="shared" si="3350"/>
        <v>0</v>
      </c>
      <c r="MQ353" s="327">
        <f t="shared" si="3529"/>
        <v>0</v>
      </c>
    </row>
    <row r="354" spans="2:355" s="152" customFormat="1" ht="15" customHeight="1" outlineLevel="1" thickBot="1" x14ac:dyDescent="0.3">
      <c r="B354" s="1420"/>
      <c r="C354" s="1423"/>
      <c r="D354" s="757"/>
      <c r="E354" s="757"/>
      <c r="F354" s="757"/>
      <c r="G354" s="757"/>
      <c r="H354" s="1048"/>
      <c r="I354" s="1048"/>
      <c r="J354" s="1048"/>
      <c r="K354" s="1048"/>
      <c r="L354" s="1048"/>
      <c r="M354" s="1417"/>
      <c r="N354" s="1418"/>
      <c r="O354" s="1548"/>
      <c r="P354" s="1048"/>
      <c r="Q354" s="1417"/>
      <c r="R354" s="1418"/>
      <c r="S354" s="1548"/>
      <c r="T354" s="1048"/>
      <c r="U354" s="1417"/>
      <c r="V354" s="1418"/>
      <c r="W354" s="1548"/>
      <c r="X354" s="1048"/>
      <c r="Y354" s="1417"/>
      <c r="Z354" s="1418"/>
      <c r="AA354" s="1548"/>
      <c r="AB354" s="1048"/>
      <c r="AC354" s="1417"/>
      <c r="AD354" s="1418"/>
      <c r="AE354" s="1548"/>
      <c r="AF354" s="1048"/>
      <c r="AG354" s="1417"/>
      <c r="AH354" s="1418"/>
      <c r="AI354" s="1548"/>
      <c r="AJ354" s="1048"/>
      <c r="AK354" s="1417"/>
      <c r="AL354" s="1418"/>
      <c r="AM354" s="1548"/>
      <c r="AN354" s="1048"/>
      <c r="AO354" s="1417"/>
      <c r="AP354" s="1418"/>
      <c r="AQ354" s="1548"/>
      <c r="AR354" s="1048"/>
      <c r="AS354" s="1417"/>
      <c r="AT354" s="1418"/>
      <c r="AU354" s="1548"/>
      <c r="AV354" s="1048"/>
      <c r="AW354" s="1417"/>
      <c r="AX354" s="1418"/>
      <c r="AY354" s="1548"/>
      <c r="AZ354" s="1048"/>
      <c r="BA354" s="1417"/>
      <c r="BB354" s="1048"/>
      <c r="BC354" s="1048"/>
      <c r="BD354" s="1048"/>
      <c r="BE354" s="1417"/>
      <c r="BF354" s="1048"/>
      <c r="BG354" s="1048"/>
      <c r="BH354" s="1048"/>
      <c r="BI354" s="1048"/>
      <c r="BJ354" s="1048"/>
      <c r="BK354" s="1048"/>
      <c r="BL354" s="1048"/>
      <c r="BM354" s="1048"/>
      <c r="BN354" s="1048"/>
      <c r="BO354" s="1048"/>
      <c r="BP354" s="1048"/>
      <c r="BQ354" s="1491"/>
      <c r="BR354" s="734">
        <f t="shared" si="3355"/>
        <v>0</v>
      </c>
      <c r="BS354" s="734">
        <f t="shared" si="3356"/>
        <v>0</v>
      </c>
      <c r="BT354" s="742">
        <v>0</v>
      </c>
      <c r="BU354" s="1773" t="str">
        <f>IF(User1!A7&lt;&gt;0,User1!A7,0)</f>
        <v>SeaKelp ?</v>
      </c>
      <c r="BV354" s="1773" t="str">
        <f>IF(User1!B7&lt;&gt;0,User1!B7,0)</f>
        <v>Additives</v>
      </c>
      <c r="BW354" s="1774">
        <f>IF(User1!C7&lt;&gt;0,User1!C7,0)</f>
        <v>0</v>
      </c>
      <c r="BX354" s="1774">
        <f>IF(User1!D7&lt;&gt;0,User1!D7,0)</f>
        <v>0</v>
      </c>
      <c r="BY354" s="1774">
        <f>IF(User1!E7&lt;&gt;0,User1!E7,0)</f>
        <v>0</v>
      </c>
      <c r="BZ354" s="1774">
        <f>IF(User1!F7&lt;&gt;0,User1!F7,0)</f>
        <v>0</v>
      </c>
      <c r="CA354" s="1774">
        <f>IF(User1!G7&lt;&gt;0,User1!G7,0)</f>
        <v>0</v>
      </c>
      <c r="CB354" s="1774">
        <f>IF(User1!H7&lt;&gt;0,User1!H7,0)</f>
        <v>0.15</v>
      </c>
      <c r="CC354" s="1774">
        <f>IF(User1!I7&lt;&gt;0,User1!I7,0)</f>
        <v>0</v>
      </c>
      <c r="CD354" s="1774">
        <f>IF(User1!J7&lt;&gt;0,User1!J7,0)</f>
        <v>0</v>
      </c>
      <c r="CE354" s="1774">
        <f>IF(User1!K7&lt;&gt;0,User1!K7,0)</f>
        <v>0</v>
      </c>
      <c r="CF354" s="1774">
        <f>IF(User1!L7&lt;&gt;0,User1!L7,0)</f>
        <v>0</v>
      </c>
      <c r="CG354" s="1774">
        <f>IF(User1!M7&lt;&gt;0,User1!M7,0)</f>
        <v>0</v>
      </c>
      <c r="CH354" s="1774">
        <f>IF(User1!N7&lt;&gt;0,User1!N7,0)</f>
        <v>0</v>
      </c>
      <c r="CI354" s="1774">
        <f>IF(User1!O7&lt;&gt;0,User1!O7,0)</f>
        <v>0</v>
      </c>
      <c r="CJ354" s="1774">
        <f>IF(User1!P7&lt;&gt;0,User1!P7,0)</f>
        <v>0</v>
      </c>
      <c r="CK354" s="1774">
        <f>IF(User1!Q7&lt;&gt;0,User1!Q7,0)</f>
        <v>0</v>
      </c>
      <c r="CL354" s="1774">
        <f>IF(User1!R7&lt;&gt;0,User1!R7,0)</f>
        <v>0</v>
      </c>
      <c r="CM354" s="1774">
        <f>IF(User1!S7&lt;&gt;0,User1!S7,0)</f>
        <v>0</v>
      </c>
      <c r="CN354" s="1774">
        <f>IF(User1!T7&lt;&gt;0,User1!T7,0)</f>
        <v>0</v>
      </c>
      <c r="CO354" s="1774">
        <f>IF(User1!U7&lt;&gt;0,User1!U7,0)</f>
        <v>0</v>
      </c>
      <c r="CP354" s="1774">
        <f>IF(User1!V7&lt;&gt;0,User1!V7,0)</f>
        <v>0</v>
      </c>
      <c r="CQ354" s="1774">
        <f>IF(User1!W7&lt;&gt;0,User1!W7,0)</f>
        <v>0</v>
      </c>
      <c r="CR354" s="1775">
        <f>IF(User1!X7&lt;&gt;0,User1!X7,0)</f>
        <v>0</v>
      </c>
      <c r="CS354" s="1775">
        <f>IF(User1!Y7&lt;&gt;0,User1!Y7,0)</f>
        <v>0</v>
      </c>
      <c r="CT354" s="1775">
        <f>IF(User1!Z7&lt;&gt;0,User1!Z7,0)</f>
        <v>0</v>
      </c>
      <c r="CU354" s="1775">
        <f>IF(User1!AA7&lt;&gt;0,User1!AA7,0)</f>
        <v>0</v>
      </c>
      <c r="CV354" s="1775">
        <f>IF(User1!AB7&lt;&gt;0,User1!AB7,0)</f>
        <v>0</v>
      </c>
      <c r="CW354" s="1775">
        <f>IF(User1!AC7&lt;&gt;0,User1!AC7,0)</f>
        <v>0</v>
      </c>
      <c r="CX354" s="1775">
        <f>IF(User1!AD7&lt;&gt;0,User1!AD7,0)</f>
        <v>0</v>
      </c>
      <c r="CY354" s="1775">
        <f>IF(User1!AE7&lt;&gt;0,User1!AE7,0)</f>
        <v>0</v>
      </c>
      <c r="CZ354" s="1775">
        <f>IF(User1!AF7&lt;&gt;0,User1!AF7,0)</f>
        <v>0</v>
      </c>
      <c r="DA354" s="1775">
        <f>IF(User1!AG7&lt;&gt;0,User1!AG7,0)</f>
        <v>0</v>
      </c>
      <c r="DB354" s="1775">
        <f>IF(User1!AH7&lt;&gt;0,User1!AH7,0)</f>
        <v>0</v>
      </c>
      <c r="DC354" s="1775">
        <f>IF(User1!AI7&lt;&gt;0,User1!AI7,0)</f>
        <v>0</v>
      </c>
      <c r="DD354" s="1775">
        <f>IF(User1!AJ7&lt;&gt;0,User1!AJ7,0)</f>
        <v>0</v>
      </c>
      <c r="DE354" s="1775">
        <f>IF(User1!AK7&lt;&gt;0,User1!AK7,0)</f>
        <v>0</v>
      </c>
      <c r="DF354" s="1775">
        <f>IF(User1!AL7&lt;&gt;0,User1!AL7,0)</f>
        <v>0</v>
      </c>
      <c r="DG354" s="1775">
        <f>IF(User1!AM7&lt;&gt;0,User1!AM7,0)</f>
        <v>0</v>
      </c>
      <c r="DH354" s="1775">
        <f>IF(User1!AN7&lt;&gt;0,User1!AN7,0)</f>
        <v>0</v>
      </c>
      <c r="DI354" s="1775">
        <f>IF(User1!AO7&lt;&gt;0,User1!AO7,0)</f>
        <v>0</v>
      </c>
      <c r="DJ354" s="1775">
        <f>IF(User1!AP7&lt;&gt;0,User1!AP7,0)</f>
        <v>0</v>
      </c>
      <c r="DK354" s="1775">
        <f>IF(User1!AQ7&lt;&gt;0,User1!AQ7,0)</f>
        <v>0</v>
      </c>
      <c r="DL354" s="1775">
        <f>IF(User1!AR7&lt;&gt;0,User1!AR7,0)</f>
        <v>0</v>
      </c>
      <c r="DM354" s="1775">
        <f>IF(User1!AS7&lt;&gt;0,User1!AS7,0)</f>
        <v>0</v>
      </c>
      <c r="DN354" s="1776">
        <f>IF(User1!AT7&lt;&gt;0,User1!AT7,0)</f>
        <v>1</v>
      </c>
      <c r="DO354" s="1777">
        <f>IF(User1!AU7&lt;&gt;0,User1!AU7,0)</f>
        <v>1</v>
      </c>
      <c r="DP354" s="1773">
        <f>IF(User1!AV7&lt;&gt;0,User1!AV7,0)</f>
        <v>1000</v>
      </c>
      <c r="DQ354" s="1778">
        <f t="shared" si="3305"/>
        <v>1</v>
      </c>
      <c r="DR354" s="1779">
        <f>IF(User1!AX7&lt;&gt;0,User1!AX7,0)</f>
        <v>0.01</v>
      </c>
      <c r="DS354" s="1779">
        <f>IF(User1!AY7&lt;&gt;0,User1!AY7,0)</f>
        <v>1.0000000000000001E-5</v>
      </c>
      <c r="DT354" s="1773">
        <f>IF(User1!AZ7&lt;&gt;0,User1!AZ7,0)</f>
        <v>1006</v>
      </c>
      <c r="DU354" s="1780" t="str">
        <f>IF(User1!BA7&lt;&gt;0,User1!BA7,0)</f>
        <v>User1</v>
      </c>
      <c r="DV354" s="1808" t="str">
        <f>IF(User1!BB7&lt;&gt;0,User1!BB7,0)</f>
        <v>5/17/20101</v>
      </c>
      <c r="DW354" s="1809">
        <f>IF(User1!BC7&lt;&gt;0,User1!BC7,0)</f>
        <v>0</v>
      </c>
      <c r="DX354" s="1773">
        <f>IF(User1!BD7&lt;&gt;0,User1!BD7,0)</f>
        <v>0.4</v>
      </c>
      <c r="DY354" s="1773">
        <f>IF(User1!BE7&lt;&gt;0,User1!BE7,0)</f>
        <v>0.4</v>
      </c>
      <c r="DZ354" s="1773">
        <f>IF(User1!BF7&lt;&gt;0,User1!BF7,0)</f>
        <v>0.4</v>
      </c>
      <c r="EA354" s="1773">
        <f>IF(User1!BG7&lt;&gt;0,User1!BG7,0)</f>
        <v>0.4</v>
      </c>
      <c r="EB354" s="1773">
        <f>IF(User1!BH7&lt;&gt;0,User1!BH7,0)</f>
        <v>0.4</v>
      </c>
      <c r="EC354" s="1773">
        <f>IF(User1!BI7&lt;&gt;0,User1!BI7,0)</f>
        <v>0.4</v>
      </c>
      <c r="ED354" s="1773">
        <f>IF(User1!BJ7&lt;&gt;0,User1!BJ7,0)</f>
        <v>0.4</v>
      </c>
      <c r="EE354" s="1773">
        <f>IF(User1!BK7&lt;&gt;0,User1!BK7,0)</f>
        <v>0.4</v>
      </c>
      <c r="EF354" s="1773">
        <f>IF(User1!BL7&lt;&gt;0,User1!BL7,0)</f>
        <v>0.4</v>
      </c>
      <c r="EG354" s="1773">
        <f>IF(User1!BM7&lt;&gt;0,User1!BM7,0)</f>
        <v>0.4</v>
      </c>
      <c r="EH354" s="1773">
        <f>IF(User1!BN7&lt;&gt;0,User1!BN7,0)</f>
        <v>0.4</v>
      </c>
      <c r="EI354" s="1773">
        <f>IF(User1!BO7&lt;&gt;0,User1!BO7,0)</f>
        <v>0.4</v>
      </c>
      <c r="EJ354" s="1773">
        <f>IF(User1!BP7&lt;&gt;0,User1!BP7,0)</f>
        <v>0.4</v>
      </c>
      <c r="EK354" s="1773">
        <f>IF(User1!BQ7&lt;&gt;0,User1!BQ7,0)</f>
        <v>0</v>
      </c>
      <c r="EL354" s="1773" t="str">
        <f>IF(User1!BR7&lt;&gt;0,User1!BR7,0)</f>
        <v xml:space="preserve"> Includes more than 70 minerals, growth hormones, cytokinin, auxins, vitamins, and enzymes. This formula is similar to AlgenExtract. Derived from Kelp (from Ascophyllum Nodosum Seaweed)</v>
      </c>
      <c r="EM354" s="739"/>
      <c r="EN354" s="739"/>
      <c r="EO354" s="739"/>
      <c r="EP354" s="739"/>
      <c r="EQ354" s="739"/>
      <c r="ER354" s="739"/>
      <c r="ES354" s="739"/>
      <c r="ET354" s="739"/>
      <c r="EU354" s="739"/>
      <c r="EV354" s="739"/>
      <c r="EW354" s="739"/>
      <c r="EX354" s="739"/>
      <c r="EY354" s="739"/>
      <c r="EZ354" s="1348" t="str">
        <f t="shared" si="3357"/>
        <v>SeaKelp ?</v>
      </c>
      <c r="FA354" s="1203">
        <f t="shared" si="3358"/>
        <v>0</v>
      </c>
      <c r="FB354" s="1203">
        <f t="shared" si="3359"/>
        <v>0</v>
      </c>
      <c r="FC354" s="1203">
        <f t="shared" si="3360"/>
        <v>0</v>
      </c>
      <c r="FD354" s="1190">
        <f t="shared" si="3361"/>
        <v>0</v>
      </c>
      <c r="FE354" s="1190">
        <f t="shared" si="3362"/>
        <v>0</v>
      </c>
      <c r="FF354" s="927">
        <f t="shared" si="3363"/>
        <v>0</v>
      </c>
      <c r="FG354" s="1191">
        <f t="shared" si="3364"/>
        <v>0</v>
      </c>
      <c r="FH354" s="1191">
        <f t="shared" si="3365"/>
        <v>0</v>
      </c>
      <c r="FI354" s="1191">
        <f t="shared" si="3366"/>
        <v>0</v>
      </c>
      <c r="FJ354" s="1191">
        <f t="shared" si="3367"/>
        <v>0</v>
      </c>
      <c r="FK354" s="1191">
        <f t="shared" si="3368"/>
        <v>0</v>
      </c>
      <c r="FL354" s="1191">
        <f t="shared" si="3369"/>
        <v>0</v>
      </c>
      <c r="FM354" s="1191">
        <f t="shared" si="3370"/>
        <v>0</v>
      </c>
      <c r="FN354" s="1191">
        <f t="shared" si="3371"/>
        <v>0</v>
      </c>
      <c r="FO354" s="1203">
        <f t="shared" si="3372"/>
        <v>0</v>
      </c>
      <c r="FP354" s="1190">
        <f t="shared" si="3373"/>
        <v>0</v>
      </c>
      <c r="FQ354" s="927">
        <f t="shared" si="3374"/>
        <v>0</v>
      </c>
      <c r="FR354" s="1191">
        <f t="shared" si="3375"/>
        <v>0</v>
      </c>
      <c r="FS354" s="1191">
        <f t="shared" si="3376"/>
        <v>0</v>
      </c>
      <c r="FT354" s="1191">
        <f t="shared" si="3377"/>
        <v>0</v>
      </c>
      <c r="FU354" s="1191">
        <f t="shared" si="3378"/>
        <v>0</v>
      </c>
      <c r="FV354" s="1076">
        <f t="shared" si="3379"/>
        <v>0</v>
      </c>
      <c r="FW354" s="1076">
        <f t="shared" si="3380"/>
        <v>0</v>
      </c>
      <c r="FX354" s="1076">
        <f t="shared" si="3381"/>
        <v>0</v>
      </c>
      <c r="FY354" s="1076">
        <f t="shared" si="3382"/>
        <v>0</v>
      </c>
      <c r="FZ354" s="1076">
        <f t="shared" si="3383"/>
        <v>0</v>
      </c>
      <c r="GA354" s="1076">
        <f t="shared" si="3384"/>
        <v>0</v>
      </c>
      <c r="GB354" s="1076">
        <f t="shared" si="3385"/>
        <v>0</v>
      </c>
      <c r="GC354" s="1076">
        <f t="shared" si="3386"/>
        <v>0</v>
      </c>
      <c r="GD354" s="330">
        <f t="shared" si="3387"/>
        <v>0</v>
      </c>
      <c r="GE354" s="330">
        <f t="shared" si="3388"/>
        <v>0</v>
      </c>
      <c r="GF354" s="330">
        <f t="shared" si="3389"/>
        <v>0</v>
      </c>
      <c r="GG354" s="330">
        <f t="shared" si="3390"/>
        <v>0</v>
      </c>
      <c r="GH354" s="330">
        <f t="shared" si="3391"/>
        <v>0</v>
      </c>
      <c r="GI354" s="330">
        <f t="shared" si="3392"/>
        <v>0</v>
      </c>
      <c r="GJ354" s="330">
        <f t="shared" si="3393"/>
        <v>0</v>
      </c>
      <c r="GK354" s="330">
        <f t="shared" si="3394"/>
        <v>0</v>
      </c>
      <c r="GL354" s="330">
        <f t="shared" si="3395"/>
        <v>0</v>
      </c>
      <c r="GM354" s="330">
        <f t="shared" si="3396"/>
        <v>0</v>
      </c>
      <c r="GN354" s="330">
        <f t="shared" si="3397"/>
        <v>0</v>
      </c>
      <c r="GO354" s="330">
        <f t="shared" si="3398"/>
        <v>0</v>
      </c>
      <c r="GP354" s="330">
        <f t="shared" si="3399"/>
        <v>0</v>
      </c>
      <c r="GQ354" s="330">
        <f t="shared" si="3400"/>
        <v>0</v>
      </c>
      <c r="GR354" s="739"/>
      <c r="GS354" s="739"/>
      <c r="GT354" s="739"/>
      <c r="GU354" s="739"/>
      <c r="GV354" s="739"/>
      <c r="GW354" s="739"/>
      <c r="GX354" s="739"/>
      <c r="GY354" s="739"/>
      <c r="GZ354" s="1362" t="str">
        <f t="shared" si="3401"/>
        <v>SeaKelp ?</v>
      </c>
      <c r="HA354" s="1215">
        <f t="shared" si="3402"/>
        <v>0</v>
      </c>
      <c r="HB354" s="1215">
        <f t="shared" si="3403"/>
        <v>0</v>
      </c>
      <c r="HC354" s="1215">
        <f t="shared" si="3404"/>
        <v>0</v>
      </c>
      <c r="HD354" s="543">
        <f t="shared" si="3405"/>
        <v>0</v>
      </c>
      <c r="HE354" s="543">
        <f t="shared" si="3406"/>
        <v>0</v>
      </c>
      <c r="HF354" s="328">
        <f t="shared" si="3407"/>
        <v>0</v>
      </c>
      <c r="HG354" s="546">
        <f t="shared" si="3408"/>
        <v>0</v>
      </c>
      <c r="HH354" s="546">
        <f t="shared" si="3409"/>
        <v>0</v>
      </c>
      <c r="HI354" s="546">
        <f t="shared" si="3410"/>
        <v>0</v>
      </c>
      <c r="HJ354" s="546">
        <f t="shared" si="3411"/>
        <v>0</v>
      </c>
      <c r="HK354" s="546">
        <f t="shared" si="3412"/>
        <v>0</v>
      </c>
      <c r="HL354" s="546">
        <f t="shared" si="3413"/>
        <v>0</v>
      </c>
      <c r="HM354" s="546">
        <f t="shared" si="3414"/>
        <v>0</v>
      </c>
      <c r="HN354" s="546">
        <f t="shared" si="3415"/>
        <v>0</v>
      </c>
      <c r="HO354" s="1215">
        <f t="shared" si="3416"/>
        <v>0</v>
      </c>
      <c r="HP354" s="543">
        <f t="shared" si="3417"/>
        <v>0</v>
      </c>
      <c r="HQ354" s="328">
        <f t="shared" si="3418"/>
        <v>0</v>
      </c>
      <c r="HR354" s="546">
        <f t="shared" si="3419"/>
        <v>0</v>
      </c>
      <c r="HS354" s="546">
        <f t="shared" si="3420"/>
        <v>0</v>
      </c>
      <c r="HT354" s="546">
        <f t="shared" si="3421"/>
        <v>0</v>
      </c>
      <c r="HU354" s="546">
        <f t="shared" si="3422"/>
        <v>0</v>
      </c>
      <c r="HV354" s="930">
        <f t="shared" si="3423"/>
        <v>0</v>
      </c>
      <c r="HW354" s="930">
        <f t="shared" si="3424"/>
        <v>0</v>
      </c>
      <c r="HX354" s="930">
        <f t="shared" si="3425"/>
        <v>0</v>
      </c>
      <c r="HY354" s="930">
        <f t="shared" si="3426"/>
        <v>0</v>
      </c>
      <c r="HZ354" s="930">
        <f t="shared" si="3427"/>
        <v>0</v>
      </c>
      <c r="IA354" s="930">
        <f t="shared" si="3428"/>
        <v>0</v>
      </c>
      <c r="IB354" s="930">
        <f t="shared" si="3429"/>
        <v>0</v>
      </c>
      <c r="IC354" s="930">
        <f t="shared" si="3430"/>
        <v>0</v>
      </c>
      <c r="ID354" s="322">
        <f t="shared" si="3431"/>
        <v>0</v>
      </c>
      <c r="IE354" s="322">
        <f t="shared" si="3432"/>
        <v>0</v>
      </c>
      <c r="IF354" s="322">
        <f t="shared" si="3433"/>
        <v>0</v>
      </c>
      <c r="IG354" s="322">
        <f t="shared" si="3434"/>
        <v>0</v>
      </c>
      <c r="IH354" s="322">
        <f t="shared" si="3435"/>
        <v>0</v>
      </c>
      <c r="II354" s="322">
        <f t="shared" si="3436"/>
        <v>0</v>
      </c>
      <c r="IJ354" s="322">
        <f t="shared" si="3437"/>
        <v>0</v>
      </c>
      <c r="IK354" s="322">
        <f t="shared" si="3438"/>
        <v>0</v>
      </c>
      <c r="IL354" s="322">
        <f t="shared" si="3439"/>
        <v>0</v>
      </c>
      <c r="IM354" s="322">
        <f t="shared" si="3440"/>
        <v>0</v>
      </c>
      <c r="IN354" s="322">
        <f t="shared" si="3441"/>
        <v>0</v>
      </c>
      <c r="IO354" s="322">
        <f t="shared" si="3442"/>
        <v>0</v>
      </c>
      <c r="IP354" s="322">
        <f t="shared" si="3443"/>
        <v>0</v>
      </c>
      <c r="IQ354" s="322">
        <f t="shared" si="3444"/>
        <v>0</v>
      </c>
      <c r="IR354" s="739"/>
      <c r="IS354" s="739"/>
      <c r="IT354" s="739"/>
      <c r="IU354" s="739"/>
      <c r="IV354" s="739"/>
      <c r="IW354" s="739"/>
      <c r="IX354" s="739"/>
      <c r="IY354" s="739"/>
      <c r="IZ354" s="1362" t="str">
        <f t="shared" si="3445"/>
        <v>SeaKelp ?</v>
      </c>
      <c r="JA354" s="1217">
        <f t="shared" si="3446"/>
        <v>0</v>
      </c>
      <c r="JB354" s="1217">
        <f t="shared" si="3447"/>
        <v>0</v>
      </c>
      <c r="JC354" s="1217">
        <f t="shared" si="3448"/>
        <v>0</v>
      </c>
      <c r="JD354" s="545">
        <f t="shared" si="3449"/>
        <v>0</v>
      </c>
      <c r="JE354" s="545">
        <f t="shared" si="3450"/>
        <v>0</v>
      </c>
      <c r="JF354" s="329">
        <f t="shared" si="3451"/>
        <v>150</v>
      </c>
      <c r="JG354" s="550">
        <f t="shared" si="3452"/>
        <v>0</v>
      </c>
      <c r="JH354" s="550">
        <f t="shared" si="3453"/>
        <v>0</v>
      </c>
      <c r="JI354" s="550">
        <f t="shared" si="3454"/>
        <v>0</v>
      </c>
      <c r="JJ354" s="550">
        <f t="shared" si="3455"/>
        <v>0</v>
      </c>
      <c r="JK354" s="550">
        <f t="shared" si="3456"/>
        <v>0</v>
      </c>
      <c r="JL354" s="550">
        <f t="shared" si="3457"/>
        <v>0</v>
      </c>
      <c r="JM354" s="550">
        <f t="shared" si="3458"/>
        <v>0</v>
      </c>
      <c r="JN354" s="550">
        <f t="shared" si="3459"/>
        <v>0</v>
      </c>
      <c r="JO354" s="1217">
        <f t="shared" si="3460"/>
        <v>0</v>
      </c>
      <c r="JP354" s="545">
        <f t="shared" si="3461"/>
        <v>0</v>
      </c>
      <c r="JQ354" s="329">
        <f t="shared" si="3462"/>
        <v>0</v>
      </c>
      <c r="JR354" s="550">
        <f t="shared" si="3463"/>
        <v>0</v>
      </c>
      <c r="JS354" s="550">
        <f t="shared" si="3464"/>
        <v>0</v>
      </c>
      <c r="JT354" s="550">
        <f t="shared" si="3465"/>
        <v>0</v>
      </c>
      <c r="JU354" s="550">
        <f t="shared" si="3466"/>
        <v>0</v>
      </c>
      <c r="JV354" s="932">
        <f t="shared" si="3467"/>
        <v>0</v>
      </c>
      <c r="JW354" s="932">
        <f t="shared" si="3468"/>
        <v>0</v>
      </c>
      <c r="JX354" s="932">
        <f t="shared" si="3469"/>
        <v>0</v>
      </c>
      <c r="JY354" s="932">
        <f t="shared" si="3470"/>
        <v>0</v>
      </c>
      <c r="JZ354" s="932">
        <f t="shared" si="3471"/>
        <v>0</v>
      </c>
      <c r="KA354" s="932">
        <f t="shared" si="3472"/>
        <v>0</v>
      </c>
      <c r="KB354" s="932">
        <f t="shared" si="3473"/>
        <v>0</v>
      </c>
      <c r="KC354" s="932">
        <f t="shared" si="3474"/>
        <v>0</v>
      </c>
      <c r="KD354" s="327">
        <f t="shared" si="3475"/>
        <v>0</v>
      </c>
      <c r="KE354" s="327">
        <f t="shared" si="3476"/>
        <v>0</v>
      </c>
      <c r="KF354" s="327">
        <f t="shared" si="3477"/>
        <v>0</v>
      </c>
      <c r="KG354" s="327">
        <f t="shared" si="3478"/>
        <v>0</v>
      </c>
      <c r="KH354" s="327">
        <f t="shared" si="3479"/>
        <v>0</v>
      </c>
      <c r="KI354" s="327">
        <f t="shared" si="3480"/>
        <v>0</v>
      </c>
      <c r="KJ354" s="327">
        <f t="shared" si="3481"/>
        <v>0</v>
      </c>
      <c r="KK354" s="327">
        <f t="shared" si="3482"/>
        <v>0</v>
      </c>
      <c r="KL354" s="327">
        <f t="shared" si="3483"/>
        <v>0</v>
      </c>
      <c r="KM354" s="327">
        <f t="shared" si="3484"/>
        <v>0</v>
      </c>
      <c r="KN354" s="327">
        <f t="shared" si="3485"/>
        <v>0</v>
      </c>
      <c r="KO354" s="327">
        <f t="shared" si="3486"/>
        <v>0</v>
      </c>
      <c r="KP354" s="327">
        <f t="shared" si="3487"/>
        <v>0</v>
      </c>
      <c r="KQ354" s="327">
        <f t="shared" si="3488"/>
        <v>0</v>
      </c>
      <c r="KR354" s="739"/>
      <c r="KS354" s="739"/>
      <c r="KT354" s="739"/>
      <c r="KU354" s="739"/>
      <c r="KV354" s="739"/>
      <c r="KW354" s="739"/>
      <c r="KX354" s="739"/>
      <c r="KY354" s="739"/>
      <c r="KZ354" s="1362" t="str">
        <f t="shared" si="3489"/>
        <v>SeaKelp ?</v>
      </c>
      <c r="LA354" s="1217">
        <f t="shared" si="3490"/>
        <v>0</v>
      </c>
      <c r="LB354" s="1217">
        <f t="shared" si="3491"/>
        <v>0</v>
      </c>
      <c r="LC354" s="1217">
        <f t="shared" si="3492"/>
        <v>0</v>
      </c>
      <c r="LD354" s="545">
        <f t="shared" si="3493"/>
        <v>0</v>
      </c>
      <c r="LE354" s="545">
        <f t="shared" si="3494"/>
        <v>0</v>
      </c>
      <c r="LF354" s="329">
        <f t="shared" si="3495"/>
        <v>150</v>
      </c>
      <c r="LG354" s="550">
        <f t="shared" si="3496"/>
        <v>0</v>
      </c>
      <c r="LH354" s="550">
        <f t="shared" si="3497"/>
        <v>0</v>
      </c>
      <c r="LI354" s="550">
        <f t="shared" si="3498"/>
        <v>0</v>
      </c>
      <c r="LJ354" s="550">
        <f t="shared" si="3499"/>
        <v>0</v>
      </c>
      <c r="LK354" s="550">
        <f t="shared" si="3500"/>
        <v>0</v>
      </c>
      <c r="LL354" s="550">
        <f t="shared" si="3501"/>
        <v>0</v>
      </c>
      <c r="LM354" s="550">
        <f t="shared" si="3502"/>
        <v>0</v>
      </c>
      <c r="LN354" s="550">
        <f t="shared" si="3503"/>
        <v>0</v>
      </c>
      <c r="LO354" s="1217">
        <f t="shared" si="3504"/>
        <v>0</v>
      </c>
      <c r="LP354" s="545">
        <f t="shared" si="3505"/>
        <v>0</v>
      </c>
      <c r="LQ354" s="329">
        <f t="shared" si="3506"/>
        <v>0</v>
      </c>
      <c r="LR354" s="550">
        <f t="shared" si="3507"/>
        <v>0</v>
      </c>
      <c r="LS354" s="550">
        <f t="shared" si="3508"/>
        <v>0</v>
      </c>
      <c r="LT354" s="550">
        <f t="shared" si="3509"/>
        <v>0</v>
      </c>
      <c r="LU354" s="550">
        <f t="shared" si="3510"/>
        <v>0</v>
      </c>
      <c r="LV354" s="932">
        <f t="shared" si="3511"/>
        <v>0</v>
      </c>
      <c r="LW354" s="932">
        <f t="shared" si="3512"/>
        <v>0</v>
      </c>
      <c r="LX354" s="932">
        <f t="shared" si="3513"/>
        <v>0</v>
      </c>
      <c r="LY354" s="932">
        <f t="shared" si="3514"/>
        <v>0</v>
      </c>
      <c r="LZ354" s="932">
        <f t="shared" si="3515"/>
        <v>0</v>
      </c>
      <c r="MA354" s="932">
        <f t="shared" si="3516"/>
        <v>0</v>
      </c>
      <c r="MB354" s="932">
        <f t="shared" si="3517"/>
        <v>0</v>
      </c>
      <c r="MC354" s="932">
        <f t="shared" si="3518"/>
        <v>0</v>
      </c>
      <c r="MD354" s="327">
        <f t="shared" si="3519"/>
        <v>0</v>
      </c>
      <c r="ME354" s="327">
        <f t="shared" si="3520"/>
        <v>0</v>
      </c>
      <c r="MF354" s="327">
        <f t="shared" si="3521"/>
        <v>0</v>
      </c>
      <c r="MG354" s="327">
        <f t="shared" si="3522"/>
        <v>0</v>
      </c>
      <c r="MH354" s="327">
        <f t="shared" si="3523"/>
        <v>0</v>
      </c>
      <c r="MI354" s="327">
        <f t="shared" si="3524"/>
        <v>0</v>
      </c>
      <c r="MJ354" s="327">
        <f t="shared" si="3525"/>
        <v>0</v>
      </c>
      <c r="MK354" s="327">
        <f t="shared" si="3526"/>
        <v>0</v>
      </c>
      <c r="ML354" s="327">
        <f t="shared" si="3527"/>
        <v>0</v>
      </c>
      <c r="MM354" s="327">
        <f t="shared" si="3528"/>
        <v>0</v>
      </c>
      <c r="MN354" s="327">
        <f t="shared" si="3348"/>
        <v>0</v>
      </c>
      <c r="MO354" s="327">
        <f t="shared" si="3349"/>
        <v>0</v>
      </c>
      <c r="MP354" s="327">
        <f t="shared" si="3350"/>
        <v>0</v>
      </c>
      <c r="MQ354" s="327">
        <f t="shared" si="3529"/>
        <v>0</v>
      </c>
    </row>
    <row r="355" spans="2:355" s="152" customFormat="1" ht="15" customHeight="1" outlineLevel="1" thickBot="1" x14ac:dyDescent="0.3">
      <c r="C355" s="1423"/>
      <c r="D355" s="757"/>
      <c r="E355" s="757"/>
      <c r="F355" s="757"/>
      <c r="G355" s="757"/>
      <c r="H355" s="1048"/>
      <c r="I355" s="1048"/>
      <c r="J355" s="1048"/>
      <c r="K355" s="1048"/>
      <c r="L355" s="1048"/>
      <c r="M355" s="1417"/>
      <c r="N355" s="1418"/>
      <c r="O355" s="1548"/>
      <c r="P355" s="1048"/>
      <c r="Q355" s="1417"/>
      <c r="S355" s="1549"/>
      <c r="W355" s="1549"/>
      <c r="AA355" s="1549"/>
      <c r="AE355" s="1549"/>
      <c r="AI355" s="1549"/>
      <c r="AM355" s="1549"/>
      <c r="AQ355" s="1549"/>
      <c r="AU355" s="1737"/>
      <c r="AY355" s="1549"/>
      <c r="BQ355" s="1491"/>
      <c r="BR355" s="734">
        <f t="shared" si="3355"/>
        <v>0</v>
      </c>
      <c r="BS355" s="734">
        <f t="shared" si="3356"/>
        <v>0</v>
      </c>
      <c r="BT355" s="742">
        <v>0</v>
      </c>
      <c r="BU355" s="1773" t="str">
        <f>IF(User1!A8&lt;&gt;0,User1!A8,0)</f>
        <v>WO Wonder Myco</v>
      </c>
      <c r="BV355" s="1773" t="str">
        <f>IF(User1!B8&lt;&gt;0,User1!B8,0)</f>
        <v>Additives</v>
      </c>
      <c r="BW355" s="1774">
        <f>IF(User1!C8&lt;&gt;0,User1!C8,0)</f>
        <v>0</v>
      </c>
      <c r="BX355" s="1774">
        <f>IF(User1!D8&lt;&gt;0,User1!D8,0)</f>
        <v>0</v>
      </c>
      <c r="BY355" s="1774">
        <f>IF(User1!E8&lt;&gt;0,User1!E8,0)</f>
        <v>0</v>
      </c>
      <c r="BZ355" s="1774">
        <f>IF(User1!F8&lt;&gt;0,User1!F8,0)</f>
        <v>0</v>
      </c>
      <c r="CA355" s="1774">
        <f>IF(User1!G8&lt;&gt;0,User1!G8,0)</f>
        <v>0</v>
      </c>
      <c r="CB355" s="1774">
        <f>IF(User1!H8&lt;&gt;0,User1!H8,0)</f>
        <v>0</v>
      </c>
      <c r="CC355" s="1774">
        <f>IF(User1!I8&lt;&gt;0,User1!I8,0)</f>
        <v>0</v>
      </c>
      <c r="CD355" s="1774">
        <f>IF(User1!J8&lt;&gt;0,User1!J8,0)</f>
        <v>0</v>
      </c>
      <c r="CE355" s="1774">
        <f>IF(User1!K8&lt;&gt;0,User1!K8,0)</f>
        <v>0</v>
      </c>
      <c r="CF355" s="1774">
        <f>IF(User1!L8&lt;&gt;0,User1!L8,0)</f>
        <v>0</v>
      </c>
      <c r="CG355" s="1774">
        <f>IF(User1!M8&lt;&gt;0,User1!M8,0)</f>
        <v>0</v>
      </c>
      <c r="CH355" s="1774">
        <f>IF(User1!N8&lt;&gt;0,User1!N8,0)</f>
        <v>0</v>
      </c>
      <c r="CI355" s="1774">
        <f>IF(User1!O8&lt;&gt;0,User1!O8,0)</f>
        <v>0</v>
      </c>
      <c r="CJ355" s="1774">
        <f>IF(User1!P8&lt;&gt;0,User1!P8,0)</f>
        <v>0</v>
      </c>
      <c r="CK355" s="1774">
        <f>IF(User1!Q8&lt;&gt;0,User1!Q8,0)</f>
        <v>0</v>
      </c>
      <c r="CL355" s="1774">
        <f>IF(User1!R8&lt;&gt;0,User1!R8,0)</f>
        <v>0</v>
      </c>
      <c r="CM355" s="1774">
        <f>IF(User1!S8&lt;&gt;0,User1!S8,0)</f>
        <v>0</v>
      </c>
      <c r="CN355" s="1774">
        <f>IF(User1!T8&lt;&gt;0,User1!T8,0)</f>
        <v>0</v>
      </c>
      <c r="CO355" s="1774">
        <f>IF(User1!U8&lt;&gt;0,User1!U8,0)</f>
        <v>0</v>
      </c>
      <c r="CP355" s="1774">
        <f>IF(User1!V8&lt;&gt;0,User1!V8,0)</f>
        <v>0</v>
      </c>
      <c r="CQ355" s="1774">
        <f>IF(User1!W8&lt;&gt;0,User1!W8,0)</f>
        <v>0</v>
      </c>
      <c r="CR355" s="1775">
        <f>IF(User1!X8&lt;&gt;0,User1!X8,0)</f>
        <v>0</v>
      </c>
      <c r="CS355" s="1775">
        <f>IF(User1!Y8&lt;&gt;0,User1!Y8,0)</f>
        <v>0</v>
      </c>
      <c r="CT355" s="1775">
        <f>IF(User1!Z8&lt;&gt;0,User1!Z8,0)</f>
        <v>0</v>
      </c>
      <c r="CU355" s="1775">
        <f>IF(User1!AA8&lt;&gt;0,User1!AA8,0)</f>
        <v>0</v>
      </c>
      <c r="CV355" s="1775">
        <f>IF(User1!AB8&lt;&gt;0,User1!AB8,0)</f>
        <v>0</v>
      </c>
      <c r="CW355" s="1775">
        <f>IF(User1!AC8&lt;&gt;0,User1!AC8,0)</f>
        <v>0</v>
      </c>
      <c r="CX355" s="1775">
        <f>IF(User1!AD8&lt;&gt;0,User1!AD8,0)</f>
        <v>0</v>
      </c>
      <c r="CY355" s="1775">
        <f>IF(User1!AE8&lt;&gt;0,User1!AE8,0)</f>
        <v>0</v>
      </c>
      <c r="CZ355" s="1775">
        <f>IF(User1!AF8&lt;&gt;0,User1!AF8,0)</f>
        <v>0</v>
      </c>
      <c r="DA355" s="1775">
        <f>IF(User1!AG8&lt;&gt;0,User1!AG8,0)</f>
        <v>0</v>
      </c>
      <c r="DB355" s="1775">
        <f>IF(User1!AH8&lt;&gt;0,User1!AH8,0)</f>
        <v>0</v>
      </c>
      <c r="DC355" s="1775">
        <f>IF(User1!AI8&lt;&gt;0,User1!AI8,0)</f>
        <v>0</v>
      </c>
      <c r="DD355" s="1775">
        <f>IF(User1!AJ8&lt;&gt;0,User1!AJ8,0)</f>
        <v>0</v>
      </c>
      <c r="DE355" s="1775">
        <f>IF(User1!AK8&lt;&gt;0,User1!AK8,0)</f>
        <v>0</v>
      </c>
      <c r="DF355" s="1775">
        <f>IF(User1!AL8&lt;&gt;0,User1!AL8,0)</f>
        <v>0</v>
      </c>
      <c r="DG355" s="1775">
        <f>IF(User1!AM8&lt;&gt;0,User1!AM8,0)</f>
        <v>0</v>
      </c>
      <c r="DH355" s="1775">
        <f>IF(User1!AN8&lt;&gt;0,User1!AN8,0)</f>
        <v>0</v>
      </c>
      <c r="DI355" s="1775">
        <f>IF(User1!AO8&lt;&gt;0,User1!AO8,0)</f>
        <v>0</v>
      </c>
      <c r="DJ355" s="1775">
        <f>IF(User1!AP8&lt;&gt;0,User1!AP8,0)</f>
        <v>0</v>
      </c>
      <c r="DK355" s="1775">
        <f>IF(User1!AQ8&lt;&gt;0,User1!AQ8,0)</f>
        <v>0</v>
      </c>
      <c r="DL355" s="1775">
        <f>IF(User1!AR8&lt;&gt;0,User1!AR8,0)</f>
        <v>0</v>
      </c>
      <c r="DM355" s="1775">
        <f>IF(User1!AS8&lt;&gt;0,User1!AS8,0)</f>
        <v>0</v>
      </c>
      <c r="DN355" s="1776">
        <f>IF(User1!AT8&lt;&gt;0,User1!AT8,0)</f>
        <v>1</v>
      </c>
      <c r="DO355" s="1777">
        <f>IF(User1!AU8&lt;&gt;0,User1!AU8,0)</f>
        <v>0.94599999999999995</v>
      </c>
      <c r="DP355" s="1773">
        <f>IF(User1!AV8&lt;&gt;0,User1!AV8,0)</f>
        <v>1000</v>
      </c>
      <c r="DQ355" s="1778">
        <f t="shared" si="3305"/>
        <v>1.0570824524312896</v>
      </c>
      <c r="DR355" s="1779">
        <f>IF(User1!AX8&lt;&gt;0,User1!AX8,0)</f>
        <v>0.01</v>
      </c>
      <c r="DS355" s="1779">
        <f>IF(User1!AY8&lt;&gt;0,User1!AY8,0)</f>
        <v>1.0570824524312896E-5</v>
      </c>
      <c r="DT355" s="1773">
        <f>IF(User1!AZ8&lt;&gt;0,User1!AZ8,0)</f>
        <v>1007</v>
      </c>
      <c r="DU355" s="1780" t="str">
        <f>IF(User1!BA8&lt;&gt;0,User1!BA8,0)</f>
        <v>User1</v>
      </c>
      <c r="DV355" s="1808" t="str">
        <f>IF(User1!BB8&lt;&gt;0,User1!BB8,0)</f>
        <v>5/17/20101</v>
      </c>
      <c r="DW355" s="1809">
        <f>IF(User1!BC8&lt;&gt;0,User1!BC8,0)</f>
        <v>0</v>
      </c>
      <c r="DX355" s="1773">
        <f>IF(User1!BD8&lt;&gt;0,User1!BD8,0)</f>
        <v>0</v>
      </c>
      <c r="DY355" s="1773">
        <f>IF(User1!BE8&lt;&gt;0,User1!BE8,0)</f>
        <v>1</v>
      </c>
      <c r="DZ355" s="1773">
        <f>IF(User1!BF8&lt;&gt;0,User1!BF8,0)</f>
        <v>0</v>
      </c>
      <c r="EA355" s="1773">
        <f>IF(User1!BG8&lt;&gt;0,User1!BG8,0)</f>
        <v>0</v>
      </c>
      <c r="EB355" s="1773">
        <f>IF(User1!BH8&lt;&gt;0,User1!BH8,0)</f>
        <v>0</v>
      </c>
      <c r="EC355" s="1773">
        <f>IF(User1!BI8&lt;&gt;0,User1!BI8,0)</f>
        <v>0</v>
      </c>
      <c r="ED355" s="1773">
        <f>IF(User1!BJ8&lt;&gt;0,User1!BJ8,0)</f>
        <v>0</v>
      </c>
      <c r="EE355" s="1773">
        <f>IF(User1!BK8&lt;&gt;0,User1!BK8,0)</f>
        <v>0</v>
      </c>
      <c r="EF355" s="1773">
        <f>IF(User1!BL8&lt;&gt;0,User1!BL8,0)</f>
        <v>0</v>
      </c>
      <c r="EG355" s="1773">
        <f>IF(User1!BM8&lt;&gt;0,User1!BM8,0)</f>
        <v>0</v>
      </c>
      <c r="EH355" s="1773">
        <f>IF(User1!BN8&lt;&gt;0,User1!BN8,0)</f>
        <v>0</v>
      </c>
      <c r="EI355" s="1773">
        <f>IF(User1!BO8&lt;&gt;0,User1!BO8,0)</f>
        <v>0</v>
      </c>
      <c r="EJ355" s="1773">
        <f>IF(User1!BP8&lt;&gt;0,User1!BP8,0)</f>
        <v>0</v>
      </c>
      <c r="EK355" s="1773">
        <f>IF(User1!BQ8&lt;&gt;0,User1!BQ8,0)</f>
        <v>0</v>
      </c>
      <c r="EL355" s="1773">
        <f>IF(User1!BR8&lt;&gt;0,User1!BR8,0)</f>
        <v>0</v>
      </c>
      <c r="EM355" s="739"/>
      <c r="EN355" s="739"/>
      <c r="EO355" s="739"/>
      <c r="EP355" s="739"/>
      <c r="EQ355" s="739"/>
      <c r="ER355" s="739"/>
      <c r="ES355" s="739"/>
      <c r="ET355" s="739"/>
      <c r="EU355" s="739"/>
      <c r="EV355" s="739"/>
      <c r="EW355" s="739"/>
      <c r="EX355" s="739"/>
      <c r="EY355" s="739"/>
      <c r="EZ355" s="1348" t="str">
        <f t="shared" si="3357"/>
        <v>WO Wonder Myco</v>
      </c>
      <c r="FA355" s="1203">
        <f t="shared" si="3358"/>
        <v>0</v>
      </c>
      <c r="FB355" s="1203">
        <f t="shared" si="3359"/>
        <v>0</v>
      </c>
      <c r="FC355" s="1203">
        <f t="shared" si="3360"/>
        <v>0</v>
      </c>
      <c r="FD355" s="1190">
        <f t="shared" si="3361"/>
        <v>0</v>
      </c>
      <c r="FE355" s="1190">
        <f t="shared" si="3362"/>
        <v>0</v>
      </c>
      <c r="FF355" s="927">
        <f t="shared" si="3363"/>
        <v>0</v>
      </c>
      <c r="FG355" s="1191">
        <f t="shared" si="3364"/>
        <v>0</v>
      </c>
      <c r="FH355" s="1191">
        <f t="shared" si="3365"/>
        <v>0</v>
      </c>
      <c r="FI355" s="1191">
        <f t="shared" si="3366"/>
        <v>0</v>
      </c>
      <c r="FJ355" s="1191">
        <f t="shared" si="3367"/>
        <v>0</v>
      </c>
      <c r="FK355" s="1191">
        <f t="shared" si="3368"/>
        <v>0</v>
      </c>
      <c r="FL355" s="1191">
        <f t="shared" si="3369"/>
        <v>0</v>
      </c>
      <c r="FM355" s="1191">
        <f t="shared" si="3370"/>
        <v>0</v>
      </c>
      <c r="FN355" s="1191">
        <f t="shared" si="3371"/>
        <v>0</v>
      </c>
      <c r="FO355" s="1203">
        <f t="shared" si="3372"/>
        <v>0</v>
      </c>
      <c r="FP355" s="1190">
        <f t="shared" si="3373"/>
        <v>0</v>
      </c>
      <c r="FQ355" s="927">
        <f t="shared" si="3374"/>
        <v>0</v>
      </c>
      <c r="FR355" s="1191">
        <f t="shared" si="3375"/>
        <v>0</v>
      </c>
      <c r="FS355" s="1191">
        <f t="shared" si="3376"/>
        <v>0</v>
      </c>
      <c r="FT355" s="1191">
        <f t="shared" si="3377"/>
        <v>0</v>
      </c>
      <c r="FU355" s="1191">
        <f t="shared" si="3378"/>
        <v>0</v>
      </c>
      <c r="FV355" s="1076">
        <f t="shared" si="3379"/>
        <v>0</v>
      </c>
      <c r="FW355" s="1076">
        <f t="shared" si="3380"/>
        <v>0</v>
      </c>
      <c r="FX355" s="1076">
        <f t="shared" si="3381"/>
        <v>0</v>
      </c>
      <c r="FY355" s="1076">
        <f t="shared" si="3382"/>
        <v>0</v>
      </c>
      <c r="FZ355" s="1076">
        <f t="shared" si="3383"/>
        <v>0</v>
      </c>
      <c r="GA355" s="1076">
        <f t="shared" si="3384"/>
        <v>0</v>
      </c>
      <c r="GB355" s="1076">
        <f t="shared" si="3385"/>
        <v>0</v>
      </c>
      <c r="GC355" s="1076">
        <f t="shared" si="3386"/>
        <v>0</v>
      </c>
      <c r="GD355" s="330">
        <f t="shared" si="3387"/>
        <v>0</v>
      </c>
      <c r="GE355" s="330">
        <f t="shared" si="3388"/>
        <v>0</v>
      </c>
      <c r="GF355" s="330">
        <f t="shared" si="3389"/>
        <v>0</v>
      </c>
      <c r="GG355" s="330">
        <f t="shared" si="3390"/>
        <v>0</v>
      </c>
      <c r="GH355" s="330">
        <f t="shared" si="3391"/>
        <v>0</v>
      </c>
      <c r="GI355" s="330">
        <f t="shared" si="3392"/>
        <v>0</v>
      </c>
      <c r="GJ355" s="330">
        <f t="shared" si="3393"/>
        <v>0</v>
      </c>
      <c r="GK355" s="330">
        <f t="shared" si="3394"/>
        <v>0</v>
      </c>
      <c r="GL355" s="330">
        <f t="shared" si="3395"/>
        <v>0</v>
      </c>
      <c r="GM355" s="330">
        <f t="shared" si="3396"/>
        <v>0</v>
      </c>
      <c r="GN355" s="330">
        <f t="shared" si="3397"/>
        <v>0</v>
      </c>
      <c r="GO355" s="330">
        <f t="shared" si="3398"/>
        <v>0</v>
      </c>
      <c r="GP355" s="330">
        <f t="shared" si="3399"/>
        <v>0</v>
      </c>
      <c r="GQ355" s="330">
        <f t="shared" si="3400"/>
        <v>0</v>
      </c>
      <c r="GR355" s="739"/>
      <c r="GS355" s="739"/>
      <c r="GT355" s="739"/>
      <c r="GU355" s="739"/>
      <c r="GV355" s="739"/>
      <c r="GW355" s="739"/>
      <c r="GX355" s="739"/>
      <c r="GY355" s="739"/>
      <c r="GZ355" s="1362" t="str">
        <f t="shared" si="3401"/>
        <v>WO Wonder Myco</v>
      </c>
      <c r="HA355" s="1215">
        <f t="shared" si="3402"/>
        <v>0</v>
      </c>
      <c r="HB355" s="1215">
        <f t="shared" si="3403"/>
        <v>0</v>
      </c>
      <c r="HC355" s="1215">
        <f t="shared" si="3404"/>
        <v>0</v>
      </c>
      <c r="HD355" s="543">
        <f t="shared" si="3405"/>
        <v>0</v>
      </c>
      <c r="HE355" s="543">
        <f t="shared" si="3406"/>
        <v>0</v>
      </c>
      <c r="HF355" s="328">
        <f t="shared" si="3407"/>
        <v>0</v>
      </c>
      <c r="HG355" s="546">
        <f t="shared" si="3408"/>
        <v>0</v>
      </c>
      <c r="HH355" s="546">
        <f t="shared" si="3409"/>
        <v>0</v>
      </c>
      <c r="HI355" s="546">
        <f t="shared" si="3410"/>
        <v>0</v>
      </c>
      <c r="HJ355" s="546">
        <f t="shared" si="3411"/>
        <v>0</v>
      </c>
      <c r="HK355" s="546">
        <f t="shared" si="3412"/>
        <v>0</v>
      </c>
      <c r="HL355" s="546">
        <f t="shared" si="3413"/>
        <v>0</v>
      </c>
      <c r="HM355" s="546">
        <f t="shared" si="3414"/>
        <v>0</v>
      </c>
      <c r="HN355" s="546">
        <f t="shared" si="3415"/>
        <v>0</v>
      </c>
      <c r="HO355" s="1215">
        <f t="shared" si="3416"/>
        <v>0</v>
      </c>
      <c r="HP355" s="543">
        <f t="shared" si="3417"/>
        <v>0</v>
      </c>
      <c r="HQ355" s="328">
        <f t="shared" si="3418"/>
        <v>0</v>
      </c>
      <c r="HR355" s="546">
        <f t="shared" si="3419"/>
        <v>0</v>
      </c>
      <c r="HS355" s="546">
        <f t="shared" si="3420"/>
        <v>0</v>
      </c>
      <c r="HT355" s="546">
        <f t="shared" si="3421"/>
        <v>0</v>
      </c>
      <c r="HU355" s="546">
        <f t="shared" si="3422"/>
        <v>0</v>
      </c>
      <c r="HV355" s="930">
        <f t="shared" si="3423"/>
        <v>0</v>
      </c>
      <c r="HW355" s="930">
        <f t="shared" si="3424"/>
        <v>0</v>
      </c>
      <c r="HX355" s="930">
        <f t="shared" si="3425"/>
        <v>0</v>
      </c>
      <c r="HY355" s="930">
        <f t="shared" si="3426"/>
        <v>0</v>
      </c>
      <c r="HZ355" s="930">
        <f t="shared" si="3427"/>
        <v>0</v>
      </c>
      <c r="IA355" s="930">
        <f t="shared" si="3428"/>
        <v>0</v>
      </c>
      <c r="IB355" s="930">
        <f t="shared" si="3429"/>
        <v>0</v>
      </c>
      <c r="IC355" s="930">
        <f t="shared" si="3430"/>
        <v>0</v>
      </c>
      <c r="ID355" s="322">
        <f t="shared" si="3431"/>
        <v>0</v>
      </c>
      <c r="IE355" s="322">
        <f t="shared" si="3432"/>
        <v>0</v>
      </c>
      <c r="IF355" s="322">
        <f t="shared" si="3433"/>
        <v>0</v>
      </c>
      <c r="IG355" s="322">
        <f t="shared" si="3434"/>
        <v>0</v>
      </c>
      <c r="IH355" s="322">
        <f t="shared" si="3435"/>
        <v>0</v>
      </c>
      <c r="II355" s="322">
        <f t="shared" si="3436"/>
        <v>0</v>
      </c>
      <c r="IJ355" s="322">
        <f t="shared" si="3437"/>
        <v>0</v>
      </c>
      <c r="IK355" s="322">
        <f t="shared" si="3438"/>
        <v>0</v>
      </c>
      <c r="IL355" s="322">
        <f t="shared" si="3439"/>
        <v>0</v>
      </c>
      <c r="IM355" s="322">
        <f t="shared" si="3440"/>
        <v>0</v>
      </c>
      <c r="IN355" s="322">
        <f t="shared" si="3441"/>
        <v>0</v>
      </c>
      <c r="IO355" s="322">
        <f t="shared" si="3442"/>
        <v>0</v>
      </c>
      <c r="IP355" s="322">
        <f t="shared" si="3443"/>
        <v>0</v>
      </c>
      <c r="IQ355" s="322">
        <f t="shared" si="3444"/>
        <v>0</v>
      </c>
      <c r="IR355" s="739"/>
      <c r="IS355" s="739"/>
      <c r="IT355" s="739"/>
      <c r="IU355" s="739"/>
      <c r="IV355" s="739"/>
      <c r="IW355" s="739"/>
      <c r="IX355" s="739"/>
      <c r="IY355" s="739"/>
      <c r="IZ355" s="1362" t="str">
        <f t="shared" si="3445"/>
        <v>WO Wonder Myco</v>
      </c>
      <c r="JA355" s="1217">
        <f t="shared" si="3446"/>
        <v>0</v>
      </c>
      <c r="JB355" s="1217">
        <f t="shared" si="3447"/>
        <v>0</v>
      </c>
      <c r="JC355" s="1217">
        <f t="shared" si="3448"/>
        <v>0</v>
      </c>
      <c r="JD355" s="545">
        <f t="shared" si="3449"/>
        <v>0</v>
      </c>
      <c r="JE355" s="545">
        <f t="shared" si="3450"/>
        <v>0</v>
      </c>
      <c r="JF355" s="329">
        <f t="shared" si="3451"/>
        <v>0</v>
      </c>
      <c r="JG355" s="550">
        <f t="shared" si="3452"/>
        <v>0</v>
      </c>
      <c r="JH355" s="550">
        <f t="shared" si="3453"/>
        <v>0</v>
      </c>
      <c r="JI355" s="550">
        <f t="shared" si="3454"/>
        <v>0</v>
      </c>
      <c r="JJ355" s="550">
        <f t="shared" si="3455"/>
        <v>0</v>
      </c>
      <c r="JK355" s="550">
        <f t="shared" si="3456"/>
        <v>0</v>
      </c>
      <c r="JL355" s="550">
        <f t="shared" si="3457"/>
        <v>0</v>
      </c>
      <c r="JM355" s="550">
        <f t="shared" si="3458"/>
        <v>0</v>
      </c>
      <c r="JN355" s="550">
        <f t="shared" si="3459"/>
        <v>0</v>
      </c>
      <c r="JO355" s="1217">
        <f t="shared" si="3460"/>
        <v>0</v>
      </c>
      <c r="JP355" s="545">
        <f t="shared" si="3461"/>
        <v>0</v>
      </c>
      <c r="JQ355" s="329">
        <f t="shared" si="3462"/>
        <v>0</v>
      </c>
      <c r="JR355" s="550">
        <f t="shared" si="3463"/>
        <v>0</v>
      </c>
      <c r="JS355" s="550">
        <f t="shared" si="3464"/>
        <v>0</v>
      </c>
      <c r="JT355" s="550">
        <f t="shared" si="3465"/>
        <v>0</v>
      </c>
      <c r="JU355" s="550">
        <f t="shared" si="3466"/>
        <v>0</v>
      </c>
      <c r="JV355" s="932">
        <f t="shared" si="3467"/>
        <v>0</v>
      </c>
      <c r="JW355" s="932">
        <f t="shared" si="3468"/>
        <v>0</v>
      </c>
      <c r="JX355" s="932">
        <f t="shared" si="3469"/>
        <v>0</v>
      </c>
      <c r="JY355" s="932">
        <f t="shared" si="3470"/>
        <v>0</v>
      </c>
      <c r="JZ355" s="932">
        <f t="shared" si="3471"/>
        <v>0</v>
      </c>
      <c r="KA355" s="932">
        <f t="shared" si="3472"/>
        <v>0</v>
      </c>
      <c r="KB355" s="932">
        <f t="shared" si="3473"/>
        <v>0</v>
      </c>
      <c r="KC355" s="932">
        <f t="shared" si="3474"/>
        <v>0</v>
      </c>
      <c r="KD355" s="327">
        <f t="shared" si="3475"/>
        <v>0</v>
      </c>
      <c r="KE355" s="327">
        <f t="shared" si="3476"/>
        <v>0</v>
      </c>
      <c r="KF355" s="327">
        <f t="shared" si="3477"/>
        <v>0</v>
      </c>
      <c r="KG355" s="327">
        <f t="shared" si="3478"/>
        <v>0</v>
      </c>
      <c r="KH355" s="327">
        <f t="shared" si="3479"/>
        <v>0</v>
      </c>
      <c r="KI355" s="327">
        <f t="shared" si="3480"/>
        <v>0</v>
      </c>
      <c r="KJ355" s="327">
        <f t="shared" si="3481"/>
        <v>0</v>
      </c>
      <c r="KK355" s="327">
        <f t="shared" si="3482"/>
        <v>0</v>
      </c>
      <c r="KL355" s="327">
        <f t="shared" si="3483"/>
        <v>0</v>
      </c>
      <c r="KM355" s="327">
        <f t="shared" si="3484"/>
        <v>0</v>
      </c>
      <c r="KN355" s="327">
        <f t="shared" si="3485"/>
        <v>0</v>
      </c>
      <c r="KO355" s="327">
        <f t="shared" si="3486"/>
        <v>0</v>
      </c>
      <c r="KP355" s="327">
        <f t="shared" si="3487"/>
        <v>0</v>
      </c>
      <c r="KQ355" s="327">
        <f t="shared" si="3488"/>
        <v>0</v>
      </c>
      <c r="KR355" s="739"/>
      <c r="KS355" s="739"/>
      <c r="KT355" s="739"/>
      <c r="KU355" s="739"/>
      <c r="KV355" s="739"/>
      <c r="KW355" s="739"/>
      <c r="KX355" s="739"/>
      <c r="KY355" s="739"/>
      <c r="KZ355" s="1362" t="str">
        <f t="shared" si="3489"/>
        <v>WO Wonder Myco</v>
      </c>
      <c r="LA355" s="1217">
        <f t="shared" si="3490"/>
        <v>0</v>
      </c>
      <c r="LB355" s="1217">
        <f t="shared" si="3491"/>
        <v>0</v>
      </c>
      <c r="LC355" s="1217">
        <f t="shared" si="3492"/>
        <v>0</v>
      </c>
      <c r="LD355" s="545">
        <f t="shared" si="3493"/>
        <v>0</v>
      </c>
      <c r="LE355" s="545">
        <f t="shared" si="3494"/>
        <v>0</v>
      </c>
      <c r="LF355" s="329">
        <f t="shared" si="3495"/>
        <v>0</v>
      </c>
      <c r="LG355" s="550">
        <f t="shared" si="3496"/>
        <v>0</v>
      </c>
      <c r="LH355" s="550">
        <f t="shared" si="3497"/>
        <v>0</v>
      </c>
      <c r="LI355" s="550">
        <f t="shared" si="3498"/>
        <v>0</v>
      </c>
      <c r="LJ355" s="550">
        <f t="shared" si="3499"/>
        <v>0</v>
      </c>
      <c r="LK355" s="550">
        <f t="shared" si="3500"/>
        <v>0</v>
      </c>
      <c r="LL355" s="550">
        <f t="shared" si="3501"/>
        <v>0</v>
      </c>
      <c r="LM355" s="550">
        <f t="shared" si="3502"/>
        <v>0</v>
      </c>
      <c r="LN355" s="550">
        <f t="shared" si="3503"/>
        <v>0</v>
      </c>
      <c r="LO355" s="1217">
        <f t="shared" si="3504"/>
        <v>0</v>
      </c>
      <c r="LP355" s="545">
        <f t="shared" si="3505"/>
        <v>0</v>
      </c>
      <c r="LQ355" s="329">
        <f t="shared" si="3506"/>
        <v>0</v>
      </c>
      <c r="LR355" s="550">
        <f t="shared" si="3507"/>
        <v>0</v>
      </c>
      <c r="LS355" s="550">
        <f t="shared" si="3508"/>
        <v>0</v>
      </c>
      <c r="LT355" s="550">
        <f t="shared" si="3509"/>
        <v>0</v>
      </c>
      <c r="LU355" s="550">
        <f t="shared" si="3510"/>
        <v>0</v>
      </c>
      <c r="LV355" s="932">
        <f t="shared" si="3511"/>
        <v>0</v>
      </c>
      <c r="LW355" s="932">
        <f t="shared" si="3512"/>
        <v>0</v>
      </c>
      <c r="LX355" s="932">
        <f t="shared" si="3513"/>
        <v>0</v>
      </c>
      <c r="LY355" s="932">
        <f t="shared" si="3514"/>
        <v>0</v>
      </c>
      <c r="LZ355" s="932">
        <f t="shared" si="3515"/>
        <v>0</v>
      </c>
      <c r="MA355" s="932">
        <f t="shared" si="3516"/>
        <v>0</v>
      </c>
      <c r="MB355" s="932">
        <f t="shared" si="3517"/>
        <v>0</v>
      </c>
      <c r="MC355" s="932">
        <f t="shared" si="3518"/>
        <v>0</v>
      </c>
      <c r="MD355" s="327">
        <f t="shared" si="3519"/>
        <v>0</v>
      </c>
      <c r="ME355" s="327">
        <f t="shared" si="3520"/>
        <v>0</v>
      </c>
      <c r="MF355" s="327">
        <f t="shared" si="3521"/>
        <v>0</v>
      </c>
      <c r="MG355" s="327">
        <f t="shared" si="3522"/>
        <v>0</v>
      </c>
      <c r="MH355" s="327">
        <f t="shared" si="3523"/>
        <v>0</v>
      </c>
      <c r="MI355" s="327">
        <f t="shared" si="3524"/>
        <v>0</v>
      </c>
      <c r="MJ355" s="327">
        <f t="shared" si="3525"/>
        <v>0</v>
      </c>
      <c r="MK355" s="327">
        <f t="shared" si="3526"/>
        <v>0</v>
      </c>
      <c r="ML355" s="327">
        <f t="shared" si="3527"/>
        <v>0</v>
      </c>
      <c r="MM355" s="327">
        <f t="shared" si="3528"/>
        <v>0</v>
      </c>
      <c r="MN355" s="327">
        <f t="shared" si="3348"/>
        <v>0</v>
      </c>
      <c r="MO355" s="327">
        <f t="shared" si="3349"/>
        <v>0</v>
      </c>
      <c r="MP355" s="327">
        <f t="shared" si="3350"/>
        <v>0</v>
      </c>
      <c r="MQ355" s="327">
        <f t="shared" si="3529"/>
        <v>0</v>
      </c>
    </row>
    <row r="356" spans="2:355" s="152" customFormat="1" ht="15" customHeight="1" outlineLevel="1" thickBot="1" x14ac:dyDescent="0.3">
      <c r="C356" s="1423"/>
      <c r="D356" s="757"/>
      <c r="E356" s="757"/>
      <c r="F356" s="757"/>
      <c r="G356" s="757"/>
      <c r="H356" s="1048"/>
      <c r="I356" s="1048"/>
      <c r="J356" s="1048"/>
      <c r="K356" s="1048"/>
      <c r="L356" s="1048"/>
      <c r="M356" s="1417"/>
      <c r="N356" s="1418"/>
      <c r="O356" s="1548"/>
      <c r="P356" s="1048"/>
      <c r="Q356" s="1417"/>
      <c r="S356" s="1549"/>
      <c r="W356" s="1549"/>
      <c r="AA356" s="1549"/>
      <c r="AE356" s="1549"/>
      <c r="AI356" s="1549"/>
      <c r="AM356" s="1549"/>
      <c r="AQ356" s="1549"/>
      <c r="AU356" s="1737"/>
      <c r="AY356" s="1549"/>
      <c r="BQ356" s="1491"/>
      <c r="BR356" s="734">
        <f t="shared" si="3355"/>
        <v>0</v>
      </c>
      <c r="BS356" s="734">
        <f t="shared" si="3356"/>
        <v>0</v>
      </c>
      <c r="BT356" s="742">
        <v>0</v>
      </c>
      <c r="BU356" s="1773" t="str">
        <f>IF(User1!A9&lt;&gt;0,User1!A9,0)</f>
        <v>Gravitron</v>
      </c>
      <c r="BV356" s="1773" t="str">
        <f>IF(User1!B9&lt;&gt;0,User1!B9,0)</f>
        <v>Additives</v>
      </c>
      <c r="BW356" s="1774">
        <f>IF(User1!C9&lt;&gt;0,User1!C9,0)</f>
        <v>0</v>
      </c>
      <c r="BX356" s="1774">
        <f>IF(User1!D9&lt;&gt;0,User1!D9,0)</f>
        <v>0</v>
      </c>
      <c r="BY356" s="1774">
        <f>IF(User1!E9&lt;&gt;0,User1!E9,0)</f>
        <v>0</v>
      </c>
      <c r="BZ356" s="1774">
        <f>IF(User1!F9&lt;&gt;0,User1!F9,0)</f>
        <v>0</v>
      </c>
      <c r="CA356" s="1774">
        <f>IF(User1!G9&lt;&gt;0,User1!G9,0)</f>
        <v>0</v>
      </c>
      <c r="CB356" s="1774">
        <f>IF(User1!H9&lt;&gt;0,User1!H9,0)</f>
        <v>0</v>
      </c>
      <c r="CC356" s="1774">
        <f>IF(User1!I9&lt;&gt;0,User1!I9,0)</f>
        <v>0</v>
      </c>
      <c r="CD356" s="1774">
        <f>IF(User1!J9&lt;&gt;0,User1!J9,0)</f>
        <v>0</v>
      </c>
      <c r="CE356" s="1774">
        <f>IF(User1!K9&lt;&gt;0,User1!K9,0)</f>
        <v>0</v>
      </c>
      <c r="CF356" s="1774">
        <f>IF(User1!L9&lt;&gt;0,User1!L9,0)</f>
        <v>0</v>
      </c>
      <c r="CG356" s="1774">
        <f>IF(User1!M9&lt;&gt;0,User1!M9,0)</f>
        <v>0</v>
      </c>
      <c r="CH356" s="1774">
        <f>IF(User1!N9&lt;&gt;0,User1!N9,0)</f>
        <v>0</v>
      </c>
      <c r="CI356" s="1774">
        <f>IF(User1!O9&lt;&gt;0,User1!O9,0)</f>
        <v>0</v>
      </c>
      <c r="CJ356" s="1774">
        <f>IF(User1!P9&lt;&gt;0,User1!P9,0)</f>
        <v>0</v>
      </c>
      <c r="CK356" s="1774">
        <f>IF(User1!Q9&lt;&gt;0,User1!Q9,0)</f>
        <v>0</v>
      </c>
      <c r="CL356" s="1774">
        <f>IF(User1!R9&lt;&gt;0,User1!R9,0)</f>
        <v>0</v>
      </c>
      <c r="CM356" s="1774">
        <f>IF(User1!S9&lt;&gt;0,User1!S9,0)</f>
        <v>0</v>
      </c>
      <c r="CN356" s="1774">
        <f>IF(User1!T9&lt;&gt;0,User1!T9,0)</f>
        <v>0</v>
      </c>
      <c r="CO356" s="1774">
        <f>IF(User1!U9&lt;&gt;0,User1!U9,0)</f>
        <v>0</v>
      </c>
      <c r="CP356" s="1774">
        <f>IF(User1!V9&lt;&gt;0,User1!V9,0)</f>
        <v>0</v>
      </c>
      <c r="CQ356" s="1774">
        <f>IF(User1!W9&lt;&gt;0,User1!W9,0)</f>
        <v>0</v>
      </c>
      <c r="CR356" s="1775">
        <f>IF(User1!X9&lt;&gt;0,User1!X9,0)</f>
        <v>0</v>
      </c>
      <c r="CS356" s="1775">
        <f>IF(User1!Y9&lt;&gt;0,User1!Y9,0)</f>
        <v>0</v>
      </c>
      <c r="CT356" s="1775">
        <f>IF(User1!Z9&lt;&gt;0,User1!Z9,0)</f>
        <v>0</v>
      </c>
      <c r="CU356" s="1775">
        <f>IF(User1!AA9&lt;&gt;0,User1!AA9,0)</f>
        <v>0</v>
      </c>
      <c r="CV356" s="1775">
        <f>IF(User1!AB9&lt;&gt;0,User1!AB9,0)</f>
        <v>0</v>
      </c>
      <c r="CW356" s="1775">
        <f>IF(User1!AC9&lt;&gt;0,User1!AC9,0)</f>
        <v>0</v>
      </c>
      <c r="CX356" s="1775">
        <f>IF(User1!AD9&lt;&gt;0,User1!AD9,0)</f>
        <v>0</v>
      </c>
      <c r="CY356" s="1775">
        <f>IF(User1!AE9&lt;&gt;0,User1!AE9,0)</f>
        <v>0</v>
      </c>
      <c r="CZ356" s="1775">
        <f>IF(User1!AF9&lt;&gt;0,User1!AF9,0)</f>
        <v>0</v>
      </c>
      <c r="DA356" s="1775">
        <f>IF(User1!AG9&lt;&gt;0,User1!AG9,0)</f>
        <v>0</v>
      </c>
      <c r="DB356" s="1775">
        <f>IF(User1!AH9&lt;&gt;0,User1!AH9,0)</f>
        <v>0</v>
      </c>
      <c r="DC356" s="1775">
        <f>IF(User1!AI9&lt;&gt;0,User1!AI9,0)</f>
        <v>0</v>
      </c>
      <c r="DD356" s="1775">
        <f>IF(User1!AJ9&lt;&gt;0,User1!AJ9,0)</f>
        <v>0</v>
      </c>
      <c r="DE356" s="1775">
        <f>IF(User1!AK9&lt;&gt;0,User1!AK9,0)</f>
        <v>0</v>
      </c>
      <c r="DF356" s="1775">
        <f>IF(User1!AL9&lt;&gt;0,User1!AL9,0)</f>
        <v>0</v>
      </c>
      <c r="DG356" s="1775">
        <f>IF(User1!AM9&lt;&gt;0,User1!AM9,0)</f>
        <v>0</v>
      </c>
      <c r="DH356" s="1775">
        <f>IF(User1!AN9&lt;&gt;0,User1!AN9,0)</f>
        <v>0</v>
      </c>
      <c r="DI356" s="1775">
        <f>IF(User1!AO9&lt;&gt;0,User1!AO9,0)</f>
        <v>0</v>
      </c>
      <c r="DJ356" s="1775">
        <f>IF(User1!AP9&lt;&gt;0,User1!AP9,0)</f>
        <v>0</v>
      </c>
      <c r="DK356" s="1775">
        <f>IF(User1!AQ9&lt;&gt;0,User1!AQ9,0)</f>
        <v>0</v>
      </c>
      <c r="DL356" s="1775">
        <f>IF(User1!AR9&lt;&gt;0,User1!AR9,0)</f>
        <v>0</v>
      </c>
      <c r="DM356" s="1775">
        <f>IF(User1!AS9&lt;&gt;0,User1!AS9,0)</f>
        <v>0</v>
      </c>
      <c r="DN356" s="1776">
        <f>IF(User1!AT9&lt;&gt;0,User1!AT9,0)</f>
        <v>1</v>
      </c>
      <c r="DO356" s="1777">
        <f>IF(User1!AU9&lt;&gt;0,User1!AU9,0)</f>
        <v>0.94599999999999995</v>
      </c>
      <c r="DP356" s="1773">
        <f>IF(User1!AV9&lt;&gt;0,User1!AV9,0)</f>
        <v>1000</v>
      </c>
      <c r="DQ356" s="1778">
        <f t="shared" si="3305"/>
        <v>1.0570824524312896</v>
      </c>
      <c r="DR356" s="1779">
        <f>IF(User1!AX9&lt;&gt;0,User1!AX9,0)</f>
        <v>0.01</v>
      </c>
      <c r="DS356" s="1779">
        <f>IF(User1!AY9&lt;&gt;0,User1!AY9,0)</f>
        <v>1.0570824524312896E-5</v>
      </c>
      <c r="DT356" s="1773">
        <f>IF(User1!AZ9&lt;&gt;0,User1!AZ9,0)</f>
        <v>1008</v>
      </c>
      <c r="DU356" s="1780" t="str">
        <f>IF(User1!BA9&lt;&gt;0,User1!BA9,0)</f>
        <v>User1</v>
      </c>
      <c r="DV356" s="1808" t="str">
        <f>IF(User1!BB9&lt;&gt;0,User1!BB9,0)</f>
        <v>5/17/20101</v>
      </c>
      <c r="DW356" s="1809">
        <f>IF(User1!BC9&lt;&gt;0,User1!BC9,0)</f>
        <v>0</v>
      </c>
      <c r="DX356" s="1773">
        <f>IF(User1!BD9&lt;&gt;0,User1!BD9,0)</f>
        <v>0</v>
      </c>
      <c r="DY356" s="1773">
        <f>IF(User1!BE9&lt;&gt;0,User1!BE9,0)</f>
        <v>1</v>
      </c>
      <c r="DZ356" s="1773">
        <f>IF(User1!BF9&lt;&gt;0,User1!BF9,0)</f>
        <v>0</v>
      </c>
      <c r="EA356" s="1773">
        <f>IF(User1!BG9&lt;&gt;0,User1!BG9,0)</f>
        <v>0</v>
      </c>
      <c r="EB356" s="1773">
        <f>IF(User1!BH9&lt;&gt;0,User1!BH9,0)</f>
        <v>0</v>
      </c>
      <c r="EC356" s="1773">
        <f>IF(User1!BI9&lt;&gt;0,User1!BI9,0)</f>
        <v>0</v>
      </c>
      <c r="ED356" s="1773">
        <f>IF(User1!BJ9&lt;&gt;0,User1!BJ9,0)</f>
        <v>0</v>
      </c>
      <c r="EE356" s="1773">
        <f>IF(User1!BK9&lt;&gt;0,User1!BK9,0)</f>
        <v>0</v>
      </c>
      <c r="EF356" s="1773">
        <f>IF(User1!BL9&lt;&gt;0,User1!BL9,0)</f>
        <v>0</v>
      </c>
      <c r="EG356" s="1773">
        <f>IF(User1!BM9&lt;&gt;0,User1!BM9,0)</f>
        <v>0</v>
      </c>
      <c r="EH356" s="1773">
        <f>IF(User1!BN9&lt;&gt;0,User1!BN9,0)</f>
        <v>0</v>
      </c>
      <c r="EI356" s="1773">
        <f>IF(User1!BO9&lt;&gt;0,User1!BO9,0)</f>
        <v>0</v>
      </c>
      <c r="EJ356" s="1773">
        <f>IF(User1!BP9&lt;&gt;0,User1!BP9,0)</f>
        <v>0</v>
      </c>
      <c r="EK356" s="1773">
        <f>IF(User1!BQ9&lt;&gt;0,User1!BQ9,0)</f>
        <v>0</v>
      </c>
      <c r="EL356" s="1773">
        <f>IF(User1!BR9&lt;&gt;0,User1!BR9,0)</f>
        <v>0</v>
      </c>
      <c r="EM356" s="739"/>
      <c r="EN356" s="739"/>
      <c r="EO356" s="739"/>
      <c r="EP356" s="739"/>
      <c r="EQ356" s="739"/>
      <c r="ER356" s="739"/>
      <c r="ES356" s="739"/>
      <c r="ET356" s="739"/>
      <c r="EU356" s="739"/>
      <c r="EV356" s="739"/>
      <c r="EW356" s="739"/>
      <c r="EX356" s="739"/>
      <c r="EY356" s="739"/>
      <c r="EZ356" s="1348" t="str">
        <f t="shared" si="3357"/>
        <v>Gravitron</v>
      </c>
      <c r="FA356" s="1203">
        <f t="shared" si="3358"/>
        <v>0</v>
      </c>
      <c r="FB356" s="1203">
        <f t="shared" si="3359"/>
        <v>0</v>
      </c>
      <c r="FC356" s="1203">
        <f t="shared" si="3360"/>
        <v>0</v>
      </c>
      <c r="FD356" s="1190">
        <f t="shared" si="3361"/>
        <v>0</v>
      </c>
      <c r="FE356" s="1190">
        <f t="shared" si="3362"/>
        <v>0</v>
      </c>
      <c r="FF356" s="927">
        <f t="shared" si="3363"/>
        <v>0</v>
      </c>
      <c r="FG356" s="1191">
        <f t="shared" si="3364"/>
        <v>0</v>
      </c>
      <c r="FH356" s="1191">
        <f t="shared" si="3365"/>
        <v>0</v>
      </c>
      <c r="FI356" s="1191">
        <f t="shared" si="3366"/>
        <v>0</v>
      </c>
      <c r="FJ356" s="1191">
        <f t="shared" si="3367"/>
        <v>0</v>
      </c>
      <c r="FK356" s="1191">
        <f t="shared" si="3368"/>
        <v>0</v>
      </c>
      <c r="FL356" s="1191">
        <f t="shared" si="3369"/>
        <v>0</v>
      </c>
      <c r="FM356" s="1191">
        <f t="shared" si="3370"/>
        <v>0</v>
      </c>
      <c r="FN356" s="1191">
        <f t="shared" si="3371"/>
        <v>0</v>
      </c>
      <c r="FO356" s="1203">
        <f t="shared" si="3372"/>
        <v>0</v>
      </c>
      <c r="FP356" s="1190">
        <f t="shared" si="3373"/>
        <v>0</v>
      </c>
      <c r="FQ356" s="927">
        <f t="shared" si="3374"/>
        <v>0</v>
      </c>
      <c r="FR356" s="1191">
        <f t="shared" si="3375"/>
        <v>0</v>
      </c>
      <c r="FS356" s="1191">
        <f t="shared" si="3376"/>
        <v>0</v>
      </c>
      <c r="FT356" s="1191">
        <f t="shared" si="3377"/>
        <v>0</v>
      </c>
      <c r="FU356" s="1191">
        <f t="shared" si="3378"/>
        <v>0</v>
      </c>
      <c r="FV356" s="1076">
        <f t="shared" si="3379"/>
        <v>0</v>
      </c>
      <c r="FW356" s="1076">
        <f t="shared" si="3380"/>
        <v>0</v>
      </c>
      <c r="FX356" s="1076">
        <f t="shared" si="3381"/>
        <v>0</v>
      </c>
      <c r="FY356" s="1076">
        <f t="shared" si="3382"/>
        <v>0</v>
      </c>
      <c r="FZ356" s="1076">
        <f t="shared" si="3383"/>
        <v>0</v>
      </c>
      <c r="GA356" s="1076">
        <f t="shared" si="3384"/>
        <v>0</v>
      </c>
      <c r="GB356" s="1076">
        <f t="shared" si="3385"/>
        <v>0</v>
      </c>
      <c r="GC356" s="1076">
        <f t="shared" si="3386"/>
        <v>0</v>
      </c>
      <c r="GD356" s="330">
        <f t="shared" si="3387"/>
        <v>0</v>
      </c>
      <c r="GE356" s="330">
        <f t="shared" si="3388"/>
        <v>0</v>
      </c>
      <c r="GF356" s="330">
        <f t="shared" si="3389"/>
        <v>0</v>
      </c>
      <c r="GG356" s="330">
        <f t="shared" si="3390"/>
        <v>0</v>
      </c>
      <c r="GH356" s="330">
        <f t="shared" si="3391"/>
        <v>0</v>
      </c>
      <c r="GI356" s="330">
        <f t="shared" si="3392"/>
        <v>0</v>
      </c>
      <c r="GJ356" s="330">
        <f t="shared" si="3393"/>
        <v>0</v>
      </c>
      <c r="GK356" s="330">
        <f t="shared" si="3394"/>
        <v>0</v>
      </c>
      <c r="GL356" s="330">
        <f t="shared" si="3395"/>
        <v>0</v>
      </c>
      <c r="GM356" s="330">
        <f t="shared" si="3396"/>
        <v>0</v>
      </c>
      <c r="GN356" s="330">
        <f t="shared" si="3397"/>
        <v>0</v>
      </c>
      <c r="GO356" s="330">
        <f t="shared" si="3398"/>
        <v>0</v>
      </c>
      <c r="GP356" s="330">
        <f t="shared" si="3399"/>
        <v>0</v>
      </c>
      <c r="GQ356" s="330">
        <f t="shared" si="3400"/>
        <v>0</v>
      </c>
      <c r="GR356" s="739"/>
      <c r="GS356" s="739"/>
      <c r="GT356" s="739"/>
      <c r="GU356" s="739"/>
      <c r="GV356" s="739"/>
      <c r="GW356" s="739"/>
      <c r="GX356" s="739"/>
      <c r="GY356" s="739"/>
      <c r="GZ356" s="1362" t="str">
        <f t="shared" si="3401"/>
        <v>Gravitron</v>
      </c>
      <c r="HA356" s="1215">
        <f t="shared" si="3402"/>
        <v>0</v>
      </c>
      <c r="HB356" s="1215">
        <f t="shared" si="3403"/>
        <v>0</v>
      </c>
      <c r="HC356" s="1215">
        <f t="shared" si="3404"/>
        <v>0</v>
      </c>
      <c r="HD356" s="543">
        <f t="shared" si="3405"/>
        <v>0</v>
      </c>
      <c r="HE356" s="543">
        <f t="shared" si="3406"/>
        <v>0</v>
      </c>
      <c r="HF356" s="328">
        <f t="shared" si="3407"/>
        <v>0</v>
      </c>
      <c r="HG356" s="546">
        <f t="shared" si="3408"/>
        <v>0</v>
      </c>
      <c r="HH356" s="546">
        <f t="shared" si="3409"/>
        <v>0</v>
      </c>
      <c r="HI356" s="546">
        <f t="shared" si="3410"/>
        <v>0</v>
      </c>
      <c r="HJ356" s="546">
        <f t="shared" si="3411"/>
        <v>0</v>
      </c>
      <c r="HK356" s="546">
        <f t="shared" si="3412"/>
        <v>0</v>
      </c>
      <c r="HL356" s="546">
        <f t="shared" si="3413"/>
        <v>0</v>
      </c>
      <c r="HM356" s="546">
        <f t="shared" si="3414"/>
        <v>0</v>
      </c>
      <c r="HN356" s="546">
        <f t="shared" si="3415"/>
        <v>0</v>
      </c>
      <c r="HO356" s="1215">
        <f t="shared" si="3416"/>
        <v>0</v>
      </c>
      <c r="HP356" s="543">
        <f t="shared" si="3417"/>
        <v>0</v>
      </c>
      <c r="HQ356" s="328">
        <f t="shared" si="3418"/>
        <v>0</v>
      </c>
      <c r="HR356" s="546">
        <f t="shared" si="3419"/>
        <v>0</v>
      </c>
      <c r="HS356" s="546">
        <f t="shared" si="3420"/>
        <v>0</v>
      </c>
      <c r="HT356" s="546">
        <f t="shared" si="3421"/>
        <v>0</v>
      </c>
      <c r="HU356" s="546">
        <f t="shared" si="3422"/>
        <v>0</v>
      </c>
      <c r="HV356" s="930">
        <f t="shared" si="3423"/>
        <v>0</v>
      </c>
      <c r="HW356" s="930">
        <f t="shared" si="3424"/>
        <v>0</v>
      </c>
      <c r="HX356" s="930">
        <f t="shared" si="3425"/>
        <v>0</v>
      </c>
      <c r="HY356" s="930">
        <f t="shared" si="3426"/>
        <v>0</v>
      </c>
      <c r="HZ356" s="930">
        <f t="shared" si="3427"/>
        <v>0</v>
      </c>
      <c r="IA356" s="930">
        <f t="shared" si="3428"/>
        <v>0</v>
      </c>
      <c r="IB356" s="930">
        <f t="shared" si="3429"/>
        <v>0</v>
      </c>
      <c r="IC356" s="930">
        <f t="shared" si="3430"/>
        <v>0</v>
      </c>
      <c r="ID356" s="322">
        <f t="shared" si="3431"/>
        <v>0</v>
      </c>
      <c r="IE356" s="322">
        <f t="shared" si="3432"/>
        <v>0</v>
      </c>
      <c r="IF356" s="322">
        <f t="shared" si="3433"/>
        <v>0</v>
      </c>
      <c r="IG356" s="322">
        <f t="shared" si="3434"/>
        <v>0</v>
      </c>
      <c r="IH356" s="322">
        <f t="shared" si="3435"/>
        <v>0</v>
      </c>
      <c r="II356" s="322">
        <f t="shared" si="3436"/>
        <v>0</v>
      </c>
      <c r="IJ356" s="322">
        <f t="shared" si="3437"/>
        <v>0</v>
      </c>
      <c r="IK356" s="322">
        <f t="shared" si="3438"/>
        <v>0</v>
      </c>
      <c r="IL356" s="322">
        <f t="shared" si="3439"/>
        <v>0</v>
      </c>
      <c r="IM356" s="322">
        <f t="shared" si="3440"/>
        <v>0</v>
      </c>
      <c r="IN356" s="322">
        <f t="shared" si="3441"/>
        <v>0</v>
      </c>
      <c r="IO356" s="322">
        <f t="shared" si="3442"/>
        <v>0</v>
      </c>
      <c r="IP356" s="322">
        <f t="shared" si="3443"/>
        <v>0</v>
      </c>
      <c r="IQ356" s="322">
        <f t="shared" si="3444"/>
        <v>0</v>
      </c>
      <c r="IR356" s="739"/>
      <c r="IS356" s="739"/>
      <c r="IT356" s="739"/>
      <c r="IU356" s="739"/>
      <c r="IV356" s="739"/>
      <c r="IW356" s="739"/>
      <c r="IX356" s="739"/>
      <c r="IY356" s="739"/>
      <c r="IZ356" s="1362" t="str">
        <f t="shared" si="3445"/>
        <v>Gravitron</v>
      </c>
      <c r="JA356" s="1217">
        <f t="shared" si="3446"/>
        <v>0</v>
      </c>
      <c r="JB356" s="1217">
        <f t="shared" si="3447"/>
        <v>0</v>
      </c>
      <c r="JC356" s="1217">
        <f t="shared" si="3448"/>
        <v>0</v>
      </c>
      <c r="JD356" s="545">
        <f t="shared" si="3449"/>
        <v>0</v>
      </c>
      <c r="JE356" s="545">
        <f t="shared" si="3450"/>
        <v>0</v>
      </c>
      <c r="JF356" s="329">
        <f t="shared" si="3451"/>
        <v>0</v>
      </c>
      <c r="JG356" s="550">
        <f t="shared" si="3452"/>
        <v>0</v>
      </c>
      <c r="JH356" s="550">
        <f t="shared" si="3453"/>
        <v>0</v>
      </c>
      <c r="JI356" s="550">
        <f t="shared" si="3454"/>
        <v>0</v>
      </c>
      <c r="JJ356" s="550">
        <f t="shared" si="3455"/>
        <v>0</v>
      </c>
      <c r="JK356" s="550">
        <f t="shared" si="3456"/>
        <v>0</v>
      </c>
      <c r="JL356" s="550">
        <f t="shared" si="3457"/>
        <v>0</v>
      </c>
      <c r="JM356" s="550">
        <f t="shared" si="3458"/>
        <v>0</v>
      </c>
      <c r="JN356" s="550">
        <f t="shared" si="3459"/>
        <v>0</v>
      </c>
      <c r="JO356" s="1217">
        <f t="shared" si="3460"/>
        <v>0</v>
      </c>
      <c r="JP356" s="545">
        <f t="shared" si="3461"/>
        <v>0</v>
      </c>
      <c r="JQ356" s="329">
        <f t="shared" si="3462"/>
        <v>0</v>
      </c>
      <c r="JR356" s="550">
        <f t="shared" si="3463"/>
        <v>0</v>
      </c>
      <c r="JS356" s="550">
        <f t="shared" si="3464"/>
        <v>0</v>
      </c>
      <c r="JT356" s="550">
        <f t="shared" si="3465"/>
        <v>0</v>
      </c>
      <c r="JU356" s="550">
        <f t="shared" si="3466"/>
        <v>0</v>
      </c>
      <c r="JV356" s="932">
        <f t="shared" si="3467"/>
        <v>0</v>
      </c>
      <c r="JW356" s="932">
        <f t="shared" si="3468"/>
        <v>0</v>
      </c>
      <c r="JX356" s="932">
        <f t="shared" si="3469"/>
        <v>0</v>
      </c>
      <c r="JY356" s="932">
        <f t="shared" si="3470"/>
        <v>0</v>
      </c>
      <c r="JZ356" s="932">
        <f t="shared" si="3471"/>
        <v>0</v>
      </c>
      <c r="KA356" s="932">
        <f t="shared" si="3472"/>
        <v>0</v>
      </c>
      <c r="KB356" s="932">
        <f t="shared" si="3473"/>
        <v>0</v>
      </c>
      <c r="KC356" s="932">
        <f t="shared" si="3474"/>
        <v>0</v>
      </c>
      <c r="KD356" s="327">
        <f t="shared" si="3475"/>
        <v>0</v>
      </c>
      <c r="KE356" s="327">
        <f t="shared" si="3476"/>
        <v>0</v>
      </c>
      <c r="KF356" s="327">
        <f t="shared" si="3477"/>
        <v>0</v>
      </c>
      <c r="KG356" s="327">
        <f t="shared" si="3478"/>
        <v>0</v>
      </c>
      <c r="KH356" s="327">
        <f t="shared" si="3479"/>
        <v>0</v>
      </c>
      <c r="KI356" s="327">
        <f t="shared" si="3480"/>
        <v>0</v>
      </c>
      <c r="KJ356" s="327">
        <f t="shared" si="3481"/>
        <v>0</v>
      </c>
      <c r="KK356" s="327">
        <f t="shared" si="3482"/>
        <v>0</v>
      </c>
      <c r="KL356" s="327">
        <f t="shared" si="3483"/>
        <v>0</v>
      </c>
      <c r="KM356" s="327">
        <f t="shared" si="3484"/>
        <v>0</v>
      </c>
      <c r="KN356" s="327">
        <f t="shared" si="3485"/>
        <v>0</v>
      </c>
      <c r="KO356" s="327">
        <f t="shared" si="3486"/>
        <v>0</v>
      </c>
      <c r="KP356" s="327">
        <f t="shared" si="3487"/>
        <v>0</v>
      </c>
      <c r="KQ356" s="327">
        <f t="shared" si="3488"/>
        <v>0</v>
      </c>
      <c r="KR356" s="739"/>
      <c r="KS356" s="739"/>
      <c r="KT356" s="739"/>
      <c r="KU356" s="739"/>
      <c r="KV356" s="739"/>
      <c r="KW356" s="739"/>
      <c r="KX356" s="739"/>
      <c r="KY356" s="739"/>
      <c r="KZ356" s="1362" t="str">
        <f t="shared" si="3489"/>
        <v>Gravitron</v>
      </c>
      <c r="LA356" s="1217">
        <f t="shared" si="3490"/>
        <v>0</v>
      </c>
      <c r="LB356" s="1217">
        <f t="shared" si="3491"/>
        <v>0</v>
      </c>
      <c r="LC356" s="1217">
        <f t="shared" si="3492"/>
        <v>0</v>
      </c>
      <c r="LD356" s="545">
        <f t="shared" si="3493"/>
        <v>0</v>
      </c>
      <c r="LE356" s="545">
        <f t="shared" si="3494"/>
        <v>0</v>
      </c>
      <c r="LF356" s="329">
        <f t="shared" si="3495"/>
        <v>0</v>
      </c>
      <c r="LG356" s="550">
        <f t="shared" si="3496"/>
        <v>0</v>
      </c>
      <c r="LH356" s="550">
        <f t="shared" si="3497"/>
        <v>0</v>
      </c>
      <c r="LI356" s="550">
        <f t="shared" si="3498"/>
        <v>0</v>
      </c>
      <c r="LJ356" s="550">
        <f t="shared" si="3499"/>
        <v>0</v>
      </c>
      <c r="LK356" s="550">
        <f t="shared" si="3500"/>
        <v>0</v>
      </c>
      <c r="LL356" s="550">
        <f t="shared" si="3501"/>
        <v>0</v>
      </c>
      <c r="LM356" s="550">
        <f t="shared" si="3502"/>
        <v>0</v>
      </c>
      <c r="LN356" s="550">
        <f t="shared" si="3503"/>
        <v>0</v>
      </c>
      <c r="LO356" s="1217">
        <f t="shared" si="3504"/>
        <v>0</v>
      </c>
      <c r="LP356" s="545">
        <f t="shared" si="3505"/>
        <v>0</v>
      </c>
      <c r="LQ356" s="329">
        <f t="shared" si="3506"/>
        <v>0</v>
      </c>
      <c r="LR356" s="550">
        <f t="shared" si="3507"/>
        <v>0</v>
      </c>
      <c r="LS356" s="550">
        <f t="shared" si="3508"/>
        <v>0</v>
      </c>
      <c r="LT356" s="550">
        <f t="shared" si="3509"/>
        <v>0</v>
      </c>
      <c r="LU356" s="550">
        <f t="shared" si="3510"/>
        <v>0</v>
      </c>
      <c r="LV356" s="932">
        <f t="shared" si="3511"/>
        <v>0</v>
      </c>
      <c r="LW356" s="932">
        <f t="shared" si="3512"/>
        <v>0</v>
      </c>
      <c r="LX356" s="932">
        <f t="shared" si="3513"/>
        <v>0</v>
      </c>
      <c r="LY356" s="932">
        <f t="shared" si="3514"/>
        <v>0</v>
      </c>
      <c r="LZ356" s="932">
        <f t="shared" si="3515"/>
        <v>0</v>
      </c>
      <c r="MA356" s="932">
        <f t="shared" si="3516"/>
        <v>0</v>
      </c>
      <c r="MB356" s="932">
        <f t="shared" si="3517"/>
        <v>0</v>
      </c>
      <c r="MC356" s="932">
        <f t="shared" si="3518"/>
        <v>0</v>
      </c>
      <c r="MD356" s="327">
        <f t="shared" si="3519"/>
        <v>0</v>
      </c>
      <c r="ME356" s="327">
        <f t="shared" si="3520"/>
        <v>0</v>
      </c>
      <c r="MF356" s="327">
        <f t="shared" si="3521"/>
        <v>0</v>
      </c>
      <c r="MG356" s="327">
        <f t="shared" si="3522"/>
        <v>0</v>
      </c>
      <c r="MH356" s="327">
        <f t="shared" si="3523"/>
        <v>0</v>
      </c>
      <c r="MI356" s="327">
        <f t="shared" si="3524"/>
        <v>0</v>
      </c>
      <c r="MJ356" s="327">
        <f t="shared" si="3525"/>
        <v>0</v>
      </c>
      <c r="MK356" s="327">
        <f t="shared" si="3526"/>
        <v>0</v>
      </c>
      <c r="ML356" s="327">
        <f t="shared" si="3527"/>
        <v>0</v>
      </c>
      <c r="MM356" s="327">
        <f t="shared" si="3528"/>
        <v>0</v>
      </c>
      <c r="MN356" s="327">
        <f t="shared" si="3348"/>
        <v>0</v>
      </c>
      <c r="MO356" s="327">
        <f t="shared" si="3349"/>
        <v>0</v>
      </c>
      <c r="MP356" s="327">
        <f t="shared" si="3350"/>
        <v>0</v>
      </c>
      <c r="MQ356" s="327">
        <f t="shared" si="3529"/>
        <v>0</v>
      </c>
    </row>
    <row r="357" spans="2:355" s="152" customFormat="1" ht="15" customHeight="1" outlineLevel="1" thickBot="1" x14ac:dyDescent="0.3">
      <c r="C357" s="1423"/>
      <c r="D357" s="757"/>
      <c r="E357" s="757"/>
      <c r="F357" s="757"/>
      <c r="G357" s="757"/>
      <c r="H357" s="1048"/>
      <c r="I357" s="1048"/>
      <c r="J357" s="1048"/>
      <c r="K357" s="1048"/>
      <c r="L357" s="1048"/>
      <c r="M357" s="1417"/>
      <c r="N357" s="1418"/>
      <c r="O357" s="1548"/>
      <c r="P357" s="1048"/>
      <c r="Q357" s="1417"/>
      <c r="S357" s="1549"/>
      <c r="W357" s="1549"/>
      <c r="AA357" s="1549"/>
      <c r="AE357" s="1549"/>
      <c r="AI357" s="1549"/>
      <c r="AM357" s="1549"/>
      <c r="AQ357" s="1549"/>
      <c r="AU357" s="1737"/>
      <c r="AY357" s="1549"/>
      <c r="BQ357" s="1491"/>
      <c r="BR357" s="734">
        <f t="shared" si="3355"/>
        <v>0</v>
      </c>
      <c r="BS357" s="734">
        <f t="shared" si="3356"/>
        <v>0</v>
      </c>
      <c r="BT357" s="742">
        <v>0</v>
      </c>
      <c r="BU357" s="1773">
        <f>IF(User1!A10&lt;&gt;0,User1!A10,0)</f>
        <v>0</v>
      </c>
      <c r="BV357" s="1773">
        <f>IF(User1!B10&lt;&gt;0,User1!B10,0)</f>
        <v>0</v>
      </c>
      <c r="BW357" s="1774">
        <f>IF(User1!C10&lt;&gt;0,User1!C10,0)</f>
        <v>0</v>
      </c>
      <c r="BX357" s="1774">
        <f>IF(User1!D10&lt;&gt;0,User1!D10,0)</f>
        <v>0</v>
      </c>
      <c r="BY357" s="1774">
        <f>IF(User1!E10&lt;&gt;0,User1!E10,0)</f>
        <v>0</v>
      </c>
      <c r="BZ357" s="1774">
        <f>IF(User1!F10&lt;&gt;0,User1!F10,0)</f>
        <v>0</v>
      </c>
      <c r="CA357" s="1774">
        <f>IF(User1!G10&lt;&gt;0,User1!G10,0)</f>
        <v>0</v>
      </c>
      <c r="CB357" s="1774">
        <f>IF(User1!H10&lt;&gt;0,User1!H10,0)</f>
        <v>0</v>
      </c>
      <c r="CC357" s="1774">
        <f>IF(User1!I10&lt;&gt;0,User1!I10,0)</f>
        <v>0</v>
      </c>
      <c r="CD357" s="1774">
        <f>IF(User1!J10&lt;&gt;0,User1!J10,0)</f>
        <v>0</v>
      </c>
      <c r="CE357" s="1774">
        <f>IF(User1!K10&lt;&gt;0,User1!K10,0)</f>
        <v>0</v>
      </c>
      <c r="CF357" s="1774">
        <f>IF(User1!L10&lt;&gt;0,User1!L10,0)</f>
        <v>0</v>
      </c>
      <c r="CG357" s="1774">
        <f>IF(User1!M10&lt;&gt;0,User1!M10,0)</f>
        <v>0</v>
      </c>
      <c r="CH357" s="1774">
        <f>IF(User1!N10&lt;&gt;0,User1!N10,0)</f>
        <v>0</v>
      </c>
      <c r="CI357" s="1774">
        <f>IF(User1!O10&lt;&gt;0,User1!O10,0)</f>
        <v>0</v>
      </c>
      <c r="CJ357" s="1774">
        <f>IF(User1!P10&lt;&gt;0,User1!P10,0)</f>
        <v>0</v>
      </c>
      <c r="CK357" s="1774">
        <f>IF(User1!Q10&lt;&gt;0,User1!Q10,0)</f>
        <v>0</v>
      </c>
      <c r="CL357" s="1774">
        <f>IF(User1!R10&lt;&gt;0,User1!R10,0)</f>
        <v>0</v>
      </c>
      <c r="CM357" s="1774">
        <f>IF(User1!S10&lt;&gt;0,User1!S10,0)</f>
        <v>0</v>
      </c>
      <c r="CN357" s="1774">
        <f>IF(User1!T10&lt;&gt;0,User1!T10,0)</f>
        <v>0</v>
      </c>
      <c r="CO357" s="1774">
        <f>IF(User1!U10&lt;&gt;0,User1!U10,0)</f>
        <v>0</v>
      </c>
      <c r="CP357" s="1774">
        <f>IF(User1!V10&lt;&gt;0,User1!V10,0)</f>
        <v>0</v>
      </c>
      <c r="CQ357" s="1774">
        <f>IF(User1!W10&lt;&gt;0,User1!W10,0)</f>
        <v>0</v>
      </c>
      <c r="CR357" s="1775">
        <f>IF(User1!X10&lt;&gt;0,User1!X10,0)</f>
        <v>0</v>
      </c>
      <c r="CS357" s="1775">
        <f>IF(User1!Y10&lt;&gt;0,User1!Y10,0)</f>
        <v>0</v>
      </c>
      <c r="CT357" s="1775">
        <f>IF(User1!Z10&lt;&gt;0,User1!Z10,0)</f>
        <v>0</v>
      </c>
      <c r="CU357" s="1775">
        <f>IF(User1!AA10&lt;&gt;0,User1!AA10,0)</f>
        <v>0</v>
      </c>
      <c r="CV357" s="1775">
        <f>IF(User1!AB10&lt;&gt;0,User1!AB10,0)</f>
        <v>0</v>
      </c>
      <c r="CW357" s="1775">
        <f>IF(User1!AC10&lt;&gt;0,User1!AC10,0)</f>
        <v>0</v>
      </c>
      <c r="CX357" s="1775">
        <f>IF(User1!AD10&lt;&gt;0,User1!AD10,0)</f>
        <v>0</v>
      </c>
      <c r="CY357" s="1775">
        <f>IF(User1!AE10&lt;&gt;0,User1!AE10,0)</f>
        <v>0</v>
      </c>
      <c r="CZ357" s="1775">
        <f>IF(User1!AF10&lt;&gt;0,User1!AF10,0)</f>
        <v>0</v>
      </c>
      <c r="DA357" s="1775">
        <f>IF(User1!AG10&lt;&gt;0,User1!AG10,0)</f>
        <v>0</v>
      </c>
      <c r="DB357" s="1775">
        <f>IF(User1!AH10&lt;&gt;0,User1!AH10,0)</f>
        <v>0</v>
      </c>
      <c r="DC357" s="1775">
        <f>IF(User1!AI10&lt;&gt;0,User1!AI10,0)</f>
        <v>0</v>
      </c>
      <c r="DD357" s="1775">
        <f>IF(User1!AJ10&lt;&gt;0,User1!AJ10,0)</f>
        <v>0</v>
      </c>
      <c r="DE357" s="1775">
        <f>IF(User1!AK10&lt;&gt;0,User1!AK10,0)</f>
        <v>0</v>
      </c>
      <c r="DF357" s="1775">
        <f>IF(User1!AL10&lt;&gt;0,User1!AL10,0)</f>
        <v>0</v>
      </c>
      <c r="DG357" s="1775">
        <f>IF(User1!AM10&lt;&gt;0,User1!AM10,0)</f>
        <v>0</v>
      </c>
      <c r="DH357" s="1775">
        <f>IF(User1!AN10&lt;&gt;0,User1!AN10,0)</f>
        <v>0</v>
      </c>
      <c r="DI357" s="1775">
        <f>IF(User1!AO10&lt;&gt;0,User1!AO10,0)</f>
        <v>0</v>
      </c>
      <c r="DJ357" s="1775">
        <f>IF(User1!AP10&lt;&gt;0,User1!AP10,0)</f>
        <v>0</v>
      </c>
      <c r="DK357" s="1775">
        <f>IF(User1!AQ10&lt;&gt;0,User1!AQ10,0)</f>
        <v>0</v>
      </c>
      <c r="DL357" s="1775">
        <f>IF(User1!AR10&lt;&gt;0,User1!AR10,0)</f>
        <v>0</v>
      </c>
      <c r="DM357" s="1775">
        <f>IF(User1!AS10&lt;&gt;0,User1!AS10,0)</f>
        <v>0</v>
      </c>
      <c r="DN357" s="1776">
        <f>IF(User1!AT10&lt;&gt;0,User1!AT10,0)</f>
        <v>1</v>
      </c>
      <c r="DO357" s="1777">
        <f>IF(User1!AU10&lt;&gt;0,User1!AU10,0)</f>
        <v>0.94599999999999995</v>
      </c>
      <c r="DP357" s="1773">
        <f>IF(User1!AV10&lt;&gt;0,User1!AV10,0)</f>
        <v>1000</v>
      </c>
      <c r="DQ357" s="1778">
        <f t="shared" si="3305"/>
        <v>1.0570824524312896</v>
      </c>
      <c r="DR357" s="1779">
        <f>IF(User1!AX10&lt;&gt;0,User1!AX10,0)</f>
        <v>0.01</v>
      </c>
      <c r="DS357" s="1779">
        <f>IF(User1!AY10&lt;&gt;0,User1!AY10,0)</f>
        <v>1.0570824524312896E-5</v>
      </c>
      <c r="DT357" s="1773">
        <f>IF(User1!AZ10&lt;&gt;0,User1!AZ10,0)</f>
        <v>1009</v>
      </c>
      <c r="DU357" s="1780" t="str">
        <f>IF(User1!BA10&lt;&gt;0,User1!BA10,0)</f>
        <v>User1</v>
      </c>
      <c r="DV357" s="1808" t="str">
        <f>IF(User1!BB10&lt;&gt;0,User1!BB10,0)</f>
        <v>5/17/20101</v>
      </c>
      <c r="DW357" s="1809">
        <f>IF(User1!BC10&lt;&gt;0,User1!BC10,0)</f>
        <v>0</v>
      </c>
      <c r="DX357" s="1773">
        <f>IF(User1!BD10&lt;&gt;0,User1!BD10,0)</f>
        <v>0</v>
      </c>
      <c r="DY357" s="1773">
        <f>IF(User1!BE10&lt;&gt;0,User1!BE10,0)</f>
        <v>0</v>
      </c>
      <c r="DZ357" s="1773">
        <f>IF(User1!BF10&lt;&gt;0,User1!BF10,0)</f>
        <v>0</v>
      </c>
      <c r="EA357" s="1773">
        <f>IF(User1!BG10&lt;&gt;0,User1!BG10,0)</f>
        <v>0</v>
      </c>
      <c r="EB357" s="1773">
        <f>IF(User1!BH10&lt;&gt;0,User1!BH10,0)</f>
        <v>0</v>
      </c>
      <c r="EC357" s="1773">
        <f>IF(User1!BI10&lt;&gt;0,User1!BI10,0)</f>
        <v>0</v>
      </c>
      <c r="ED357" s="1773">
        <f>IF(User1!BJ10&lt;&gt;0,User1!BJ10,0)</f>
        <v>0</v>
      </c>
      <c r="EE357" s="1773">
        <f>IF(User1!BK10&lt;&gt;0,User1!BK10,0)</f>
        <v>0</v>
      </c>
      <c r="EF357" s="1773">
        <f>IF(User1!BL10&lt;&gt;0,User1!BL10,0)</f>
        <v>0</v>
      </c>
      <c r="EG357" s="1773">
        <f>IF(User1!BM10&lt;&gt;0,User1!BM10,0)</f>
        <v>0</v>
      </c>
      <c r="EH357" s="1773">
        <f>IF(User1!BN10&lt;&gt;0,User1!BN10,0)</f>
        <v>0</v>
      </c>
      <c r="EI357" s="1773">
        <f>IF(User1!BO10&lt;&gt;0,User1!BO10,0)</f>
        <v>0</v>
      </c>
      <c r="EJ357" s="1773">
        <f>IF(User1!BP10&lt;&gt;0,User1!BP10,0)</f>
        <v>0</v>
      </c>
      <c r="EK357" s="1773">
        <f>IF(User1!BQ10&lt;&gt;0,User1!BQ10,0)</f>
        <v>0</v>
      </c>
      <c r="EL357" s="1773">
        <f>IF(User1!BR10&lt;&gt;0,User1!BR10,0)</f>
        <v>0</v>
      </c>
      <c r="EM357" s="739"/>
      <c r="EN357" s="739"/>
      <c r="EO357" s="739"/>
      <c r="EP357" s="739"/>
      <c r="EQ357" s="739"/>
      <c r="ER357" s="739"/>
      <c r="ES357" s="739"/>
      <c r="ET357" s="739"/>
      <c r="EU357" s="739"/>
      <c r="EV357" s="739"/>
      <c r="EW357" s="739"/>
      <c r="EX357" s="739"/>
      <c r="EY357" s="739"/>
      <c r="EZ357" s="1348">
        <f t="shared" si="3357"/>
        <v>0</v>
      </c>
      <c r="FA357" s="1203">
        <f t="shared" si="3358"/>
        <v>0</v>
      </c>
      <c r="FB357" s="1203">
        <f t="shared" si="3359"/>
        <v>0</v>
      </c>
      <c r="FC357" s="1203">
        <f t="shared" si="3360"/>
        <v>0</v>
      </c>
      <c r="FD357" s="1190">
        <f t="shared" si="3361"/>
        <v>0</v>
      </c>
      <c r="FE357" s="1190">
        <f t="shared" si="3362"/>
        <v>0</v>
      </c>
      <c r="FF357" s="927">
        <f t="shared" si="3363"/>
        <v>0</v>
      </c>
      <c r="FG357" s="1191">
        <f t="shared" si="3364"/>
        <v>0</v>
      </c>
      <c r="FH357" s="1191">
        <f t="shared" si="3365"/>
        <v>0</v>
      </c>
      <c r="FI357" s="1191">
        <f t="shared" si="3366"/>
        <v>0</v>
      </c>
      <c r="FJ357" s="1191">
        <f t="shared" si="3367"/>
        <v>0</v>
      </c>
      <c r="FK357" s="1191">
        <f t="shared" si="3368"/>
        <v>0</v>
      </c>
      <c r="FL357" s="1191">
        <f t="shared" si="3369"/>
        <v>0</v>
      </c>
      <c r="FM357" s="1191">
        <f t="shared" si="3370"/>
        <v>0</v>
      </c>
      <c r="FN357" s="1191">
        <f t="shared" si="3371"/>
        <v>0</v>
      </c>
      <c r="FO357" s="1203">
        <f t="shared" si="3372"/>
        <v>0</v>
      </c>
      <c r="FP357" s="1190">
        <f t="shared" si="3373"/>
        <v>0</v>
      </c>
      <c r="FQ357" s="927">
        <f t="shared" si="3374"/>
        <v>0</v>
      </c>
      <c r="FR357" s="1191">
        <f t="shared" si="3375"/>
        <v>0</v>
      </c>
      <c r="FS357" s="1191">
        <f t="shared" si="3376"/>
        <v>0</v>
      </c>
      <c r="FT357" s="1191">
        <f t="shared" si="3377"/>
        <v>0</v>
      </c>
      <c r="FU357" s="1191">
        <f t="shared" si="3378"/>
        <v>0</v>
      </c>
      <c r="FV357" s="1076">
        <f t="shared" si="3379"/>
        <v>0</v>
      </c>
      <c r="FW357" s="1076">
        <f t="shared" si="3380"/>
        <v>0</v>
      </c>
      <c r="FX357" s="1076">
        <f t="shared" si="3381"/>
        <v>0</v>
      </c>
      <c r="FY357" s="1076">
        <f t="shared" si="3382"/>
        <v>0</v>
      </c>
      <c r="FZ357" s="1076">
        <f t="shared" si="3383"/>
        <v>0</v>
      </c>
      <c r="GA357" s="1076">
        <f t="shared" si="3384"/>
        <v>0</v>
      </c>
      <c r="GB357" s="1076">
        <f t="shared" si="3385"/>
        <v>0</v>
      </c>
      <c r="GC357" s="1076">
        <f t="shared" si="3386"/>
        <v>0</v>
      </c>
      <c r="GD357" s="330">
        <f t="shared" si="3387"/>
        <v>0</v>
      </c>
      <c r="GE357" s="330">
        <f t="shared" si="3388"/>
        <v>0</v>
      </c>
      <c r="GF357" s="330">
        <f t="shared" si="3389"/>
        <v>0</v>
      </c>
      <c r="GG357" s="330">
        <f t="shared" si="3390"/>
        <v>0</v>
      </c>
      <c r="GH357" s="330">
        <f t="shared" si="3391"/>
        <v>0</v>
      </c>
      <c r="GI357" s="330">
        <f t="shared" si="3392"/>
        <v>0</v>
      </c>
      <c r="GJ357" s="330">
        <f t="shared" si="3393"/>
        <v>0</v>
      </c>
      <c r="GK357" s="330">
        <f t="shared" si="3394"/>
        <v>0</v>
      </c>
      <c r="GL357" s="330">
        <f t="shared" si="3395"/>
        <v>0</v>
      </c>
      <c r="GM357" s="330">
        <f t="shared" si="3396"/>
        <v>0</v>
      </c>
      <c r="GN357" s="330">
        <f t="shared" si="3397"/>
        <v>0</v>
      </c>
      <c r="GO357" s="330">
        <f t="shared" si="3398"/>
        <v>0</v>
      </c>
      <c r="GP357" s="330">
        <f t="shared" si="3399"/>
        <v>0</v>
      </c>
      <c r="GQ357" s="330">
        <f t="shared" si="3400"/>
        <v>0</v>
      </c>
      <c r="GR357" s="739"/>
      <c r="GS357" s="739"/>
      <c r="GT357" s="739"/>
      <c r="GU357" s="739"/>
      <c r="GV357" s="739"/>
      <c r="GW357" s="739"/>
      <c r="GX357" s="739"/>
      <c r="GY357" s="739"/>
      <c r="GZ357" s="1362">
        <f t="shared" si="3401"/>
        <v>0</v>
      </c>
      <c r="HA357" s="1215">
        <f t="shared" si="3402"/>
        <v>0</v>
      </c>
      <c r="HB357" s="1215">
        <f t="shared" si="3403"/>
        <v>0</v>
      </c>
      <c r="HC357" s="1215">
        <f t="shared" si="3404"/>
        <v>0</v>
      </c>
      <c r="HD357" s="543">
        <f t="shared" si="3405"/>
        <v>0</v>
      </c>
      <c r="HE357" s="543">
        <f t="shared" si="3406"/>
        <v>0</v>
      </c>
      <c r="HF357" s="328">
        <f t="shared" si="3407"/>
        <v>0</v>
      </c>
      <c r="HG357" s="546">
        <f t="shared" si="3408"/>
        <v>0</v>
      </c>
      <c r="HH357" s="546">
        <f t="shared" si="3409"/>
        <v>0</v>
      </c>
      <c r="HI357" s="546">
        <f t="shared" si="3410"/>
        <v>0</v>
      </c>
      <c r="HJ357" s="546">
        <f t="shared" si="3411"/>
        <v>0</v>
      </c>
      <c r="HK357" s="546">
        <f t="shared" si="3412"/>
        <v>0</v>
      </c>
      <c r="HL357" s="546">
        <f t="shared" si="3413"/>
        <v>0</v>
      </c>
      <c r="HM357" s="546">
        <f t="shared" si="3414"/>
        <v>0</v>
      </c>
      <c r="HN357" s="546">
        <f t="shared" si="3415"/>
        <v>0</v>
      </c>
      <c r="HO357" s="1215">
        <f t="shared" si="3416"/>
        <v>0</v>
      </c>
      <c r="HP357" s="543">
        <f t="shared" si="3417"/>
        <v>0</v>
      </c>
      <c r="HQ357" s="328">
        <f t="shared" si="3418"/>
        <v>0</v>
      </c>
      <c r="HR357" s="546">
        <f t="shared" si="3419"/>
        <v>0</v>
      </c>
      <c r="HS357" s="546">
        <f t="shared" si="3420"/>
        <v>0</v>
      </c>
      <c r="HT357" s="546">
        <f t="shared" si="3421"/>
        <v>0</v>
      </c>
      <c r="HU357" s="546">
        <f t="shared" si="3422"/>
        <v>0</v>
      </c>
      <c r="HV357" s="930">
        <f t="shared" si="3423"/>
        <v>0</v>
      </c>
      <c r="HW357" s="930">
        <f t="shared" si="3424"/>
        <v>0</v>
      </c>
      <c r="HX357" s="930">
        <f t="shared" si="3425"/>
        <v>0</v>
      </c>
      <c r="HY357" s="930">
        <f t="shared" si="3426"/>
        <v>0</v>
      </c>
      <c r="HZ357" s="930">
        <f t="shared" si="3427"/>
        <v>0</v>
      </c>
      <c r="IA357" s="930">
        <f t="shared" si="3428"/>
        <v>0</v>
      </c>
      <c r="IB357" s="930">
        <f t="shared" si="3429"/>
        <v>0</v>
      </c>
      <c r="IC357" s="930">
        <f t="shared" si="3430"/>
        <v>0</v>
      </c>
      <c r="ID357" s="322">
        <f t="shared" si="3431"/>
        <v>0</v>
      </c>
      <c r="IE357" s="322">
        <f t="shared" si="3432"/>
        <v>0</v>
      </c>
      <c r="IF357" s="322">
        <f t="shared" si="3433"/>
        <v>0</v>
      </c>
      <c r="IG357" s="322">
        <f t="shared" si="3434"/>
        <v>0</v>
      </c>
      <c r="IH357" s="322">
        <f t="shared" si="3435"/>
        <v>0</v>
      </c>
      <c r="II357" s="322">
        <f t="shared" si="3436"/>
        <v>0</v>
      </c>
      <c r="IJ357" s="322">
        <f t="shared" si="3437"/>
        <v>0</v>
      </c>
      <c r="IK357" s="322">
        <f t="shared" si="3438"/>
        <v>0</v>
      </c>
      <c r="IL357" s="322">
        <f t="shared" si="3439"/>
        <v>0</v>
      </c>
      <c r="IM357" s="322">
        <f t="shared" si="3440"/>
        <v>0</v>
      </c>
      <c r="IN357" s="322">
        <f t="shared" si="3441"/>
        <v>0</v>
      </c>
      <c r="IO357" s="322">
        <f t="shared" si="3442"/>
        <v>0</v>
      </c>
      <c r="IP357" s="322">
        <f t="shared" si="3443"/>
        <v>0</v>
      </c>
      <c r="IQ357" s="322">
        <f t="shared" si="3444"/>
        <v>0</v>
      </c>
      <c r="IR357" s="739"/>
      <c r="IS357" s="739"/>
      <c r="IT357" s="739"/>
      <c r="IU357" s="739"/>
      <c r="IV357" s="739"/>
      <c r="IW357" s="739"/>
      <c r="IX357" s="739"/>
      <c r="IY357" s="739"/>
      <c r="IZ357" s="1362">
        <f t="shared" si="3445"/>
        <v>0</v>
      </c>
      <c r="JA357" s="1217">
        <f t="shared" si="3446"/>
        <v>0</v>
      </c>
      <c r="JB357" s="1217">
        <f t="shared" si="3447"/>
        <v>0</v>
      </c>
      <c r="JC357" s="1217">
        <f t="shared" si="3448"/>
        <v>0</v>
      </c>
      <c r="JD357" s="545">
        <f t="shared" si="3449"/>
        <v>0</v>
      </c>
      <c r="JE357" s="545">
        <f t="shared" si="3450"/>
        <v>0</v>
      </c>
      <c r="JF357" s="329">
        <f t="shared" si="3451"/>
        <v>0</v>
      </c>
      <c r="JG357" s="550">
        <f t="shared" si="3452"/>
        <v>0</v>
      </c>
      <c r="JH357" s="550">
        <f t="shared" si="3453"/>
        <v>0</v>
      </c>
      <c r="JI357" s="550">
        <f t="shared" si="3454"/>
        <v>0</v>
      </c>
      <c r="JJ357" s="550">
        <f t="shared" si="3455"/>
        <v>0</v>
      </c>
      <c r="JK357" s="550">
        <f t="shared" si="3456"/>
        <v>0</v>
      </c>
      <c r="JL357" s="550">
        <f t="shared" si="3457"/>
        <v>0</v>
      </c>
      <c r="JM357" s="550">
        <f t="shared" si="3458"/>
        <v>0</v>
      </c>
      <c r="JN357" s="550">
        <f t="shared" si="3459"/>
        <v>0</v>
      </c>
      <c r="JO357" s="1217">
        <f t="shared" si="3460"/>
        <v>0</v>
      </c>
      <c r="JP357" s="545">
        <f t="shared" si="3461"/>
        <v>0</v>
      </c>
      <c r="JQ357" s="329">
        <f t="shared" si="3462"/>
        <v>0</v>
      </c>
      <c r="JR357" s="550">
        <f t="shared" si="3463"/>
        <v>0</v>
      </c>
      <c r="JS357" s="550">
        <f t="shared" si="3464"/>
        <v>0</v>
      </c>
      <c r="JT357" s="550">
        <f t="shared" si="3465"/>
        <v>0</v>
      </c>
      <c r="JU357" s="550">
        <f t="shared" si="3466"/>
        <v>0</v>
      </c>
      <c r="JV357" s="932">
        <f t="shared" si="3467"/>
        <v>0</v>
      </c>
      <c r="JW357" s="932">
        <f t="shared" si="3468"/>
        <v>0</v>
      </c>
      <c r="JX357" s="932">
        <f t="shared" si="3469"/>
        <v>0</v>
      </c>
      <c r="JY357" s="932">
        <f t="shared" si="3470"/>
        <v>0</v>
      </c>
      <c r="JZ357" s="932">
        <f t="shared" si="3471"/>
        <v>0</v>
      </c>
      <c r="KA357" s="932">
        <f t="shared" si="3472"/>
        <v>0</v>
      </c>
      <c r="KB357" s="932">
        <f t="shared" si="3473"/>
        <v>0</v>
      </c>
      <c r="KC357" s="932">
        <f t="shared" si="3474"/>
        <v>0</v>
      </c>
      <c r="KD357" s="327">
        <f t="shared" si="3475"/>
        <v>0</v>
      </c>
      <c r="KE357" s="327">
        <f t="shared" si="3476"/>
        <v>0</v>
      </c>
      <c r="KF357" s="327">
        <f t="shared" si="3477"/>
        <v>0</v>
      </c>
      <c r="KG357" s="327">
        <f t="shared" si="3478"/>
        <v>0</v>
      </c>
      <c r="KH357" s="327">
        <f t="shared" si="3479"/>
        <v>0</v>
      </c>
      <c r="KI357" s="327">
        <f t="shared" si="3480"/>
        <v>0</v>
      </c>
      <c r="KJ357" s="327">
        <f t="shared" si="3481"/>
        <v>0</v>
      </c>
      <c r="KK357" s="327">
        <f t="shared" si="3482"/>
        <v>0</v>
      </c>
      <c r="KL357" s="327">
        <f t="shared" si="3483"/>
        <v>0</v>
      </c>
      <c r="KM357" s="327">
        <f t="shared" si="3484"/>
        <v>0</v>
      </c>
      <c r="KN357" s="327">
        <f t="shared" si="3485"/>
        <v>0</v>
      </c>
      <c r="KO357" s="327">
        <f t="shared" si="3486"/>
        <v>0</v>
      </c>
      <c r="KP357" s="327">
        <f t="shared" si="3487"/>
        <v>0</v>
      </c>
      <c r="KQ357" s="327">
        <f t="shared" si="3488"/>
        <v>0</v>
      </c>
      <c r="KR357" s="739"/>
      <c r="KS357" s="739"/>
      <c r="KT357" s="739"/>
      <c r="KU357" s="739"/>
      <c r="KV357" s="739"/>
      <c r="KW357" s="739"/>
      <c r="KX357" s="739"/>
      <c r="KY357" s="739"/>
      <c r="KZ357" s="1362">
        <f t="shared" si="3489"/>
        <v>0</v>
      </c>
      <c r="LA357" s="1217">
        <f t="shared" si="3490"/>
        <v>0</v>
      </c>
      <c r="LB357" s="1217">
        <f t="shared" si="3491"/>
        <v>0</v>
      </c>
      <c r="LC357" s="1217">
        <f t="shared" si="3492"/>
        <v>0</v>
      </c>
      <c r="LD357" s="545">
        <f t="shared" si="3493"/>
        <v>0</v>
      </c>
      <c r="LE357" s="545">
        <f t="shared" si="3494"/>
        <v>0</v>
      </c>
      <c r="LF357" s="329">
        <f t="shared" si="3495"/>
        <v>0</v>
      </c>
      <c r="LG357" s="550">
        <f t="shared" si="3496"/>
        <v>0</v>
      </c>
      <c r="LH357" s="550">
        <f t="shared" si="3497"/>
        <v>0</v>
      </c>
      <c r="LI357" s="550">
        <f t="shared" si="3498"/>
        <v>0</v>
      </c>
      <c r="LJ357" s="550">
        <f t="shared" si="3499"/>
        <v>0</v>
      </c>
      <c r="LK357" s="550">
        <f t="shared" si="3500"/>
        <v>0</v>
      </c>
      <c r="LL357" s="550">
        <f t="shared" si="3501"/>
        <v>0</v>
      </c>
      <c r="LM357" s="550">
        <f t="shared" si="3502"/>
        <v>0</v>
      </c>
      <c r="LN357" s="550">
        <f t="shared" si="3503"/>
        <v>0</v>
      </c>
      <c r="LO357" s="1217">
        <f t="shared" si="3504"/>
        <v>0</v>
      </c>
      <c r="LP357" s="545">
        <f t="shared" si="3505"/>
        <v>0</v>
      </c>
      <c r="LQ357" s="329">
        <f t="shared" si="3506"/>
        <v>0</v>
      </c>
      <c r="LR357" s="550">
        <f t="shared" si="3507"/>
        <v>0</v>
      </c>
      <c r="LS357" s="550">
        <f t="shared" si="3508"/>
        <v>0</v>
      </c>
      <c r="LT357" s="550">
        <f t="shared" si="3509"/>
        <v>0</v>
      </c>
      <c r="LU357" s="550">
        <f t="shared" si="3510"/>
        <v>0</v>
      </c>
      <c r="LV357" s="932">
        <f t="shared" si="3511"/>
        <v>0</v>
      </c>
      <c r="LW357" s="932">
        <f t="shared" si="3512"/>
        <v>0</v>
      </c>
      <c r="LX357" s="932">
        <f t="shared" si="3513"/>
        <v>0</v>
      </c>
      <c r="LY357" s="932">
        <f t="shared" si="3514"/>
        <v>0</v>
      </c>
      <c r="LZ357" s="932">
        <f t="shared" si="3515"/>
        <v>0</v>
      </c>
      <c r="MA357" s="932">
        <f t="shared" si="3516"/>
        <v>0</v>
      </c>
      <c r="MB357" s="932">
        <f t="shared" si="3517"/>
        <v>0</v>
      </c>
      <c r="MC357" s="932">
        <f t="shared" si="3518"/>
        <v>0</v>
      </c>
      <c r="MD357" s="327">
        <f t="shared" si="3519"/>
        <v>0</v>
      </c>
      <c r="ME357" s="327">
        <f t="shared" si="3520"/>
        <v>0</v>
      </c>
      <c r="MF357" s="327">
        <f t="shared" si="3521"/>
        <v>0</v>
      </c>
      <c r="MG357" s="327">
        <f t="shared" si="3522"/>
        <v>0</v>
      </c>
      <c r="MH357" s="327">
        <f t="shared" si="3523"/>
        <v>0</v>
      </c>
      <c r="MI357" s="327">
        <f t="shared" si="3524"/>
        <v>0</v>
      </c>
      <c r="MJ357" s="327">
        <f t="shared" si="3525"/>
        <v>0</v>
      </c>
      <c r="MK357" s="327">
        <f t="shared" si="3526"/>
        <v>0</v>
      </c>
      <c r="ML357" s="327">
        <f t="shared" si="3527"/>
        <v>0</v>
      </c>
      <c r="MM357" s="327">
        <f t="shared" si="3528"/>
        <v>0</v>
      </c>
      <c r="MN357" s="327">
        <f t="shared" si="3348"/>
        <v>0</v>
      </c>
      <c r="MO357" s="327">
        <f t="shared" si="3349"/>
        <v>0</v>
      </c>
      <c r="MP357" s="327">
        <f t="shared" si="3350"/>
        <v>0</v>
      </c>
      <c r="MQ357" s="327">
        <f t="shared" si="3529"/>
        <v>0</v>
      </c>
    </row>
    <row r="358" spans="2:355" s="152" customFormat="1" ht="15" customHeight="1" outlineLevel="1" thickBot="1" x14ac:dyDescent="0.3">
      <c r="C358" s="1416"/>
      <c r="D358" s="757"/>
      <c r="E358" s="757"/>
      <c r="F358" s="757"/>
      <c r="G358" s="757"/>
      <c r="H358" s="1048"/>
      <c r="I358" s="1048"/>
      <c r="J358" s="1048"/>
      <c r="K358" s="1048"/>
      <c r="L358" s="1048"/>
      <c r="M358" s="1417"/>
      <c r="N358" s="1418"/>
      <c r="O358" s="1548"/>
      <c r="P358" s="1048"/>
      <c r="Q358" s="1417"/>
      <c r="S358" s="1549"/>
      <c r="W358" s="1549"/>
      <c r="AA358" s="1549"/>
      <c r="AE358" s="1549"/>
      <c r="AI358" s="1549"/>
      <c r="AM358" s="1549"/>
      <c r="AQ358" s="1549"/>
      <c r="AU358" s="1737"/>
      <c r="AY358" s="1549"/>
      <c r="BQ358" s="1491"/>
      <c r="BR358" s="734">
        <f t="shared" si="3355"/>
        <v>0</v>
      </c>
      <c r="BS358" s="734">
        <f t="shared" si="3356"/>
        <v>0</v>
      </c>
      <c r="BT358" s="742">
        <v>0</v>
      </c>
      <c r="BU358" s="1773">
        <f>IF(User1!A11&lt;&gt;0,User1!A11,0)</f>
        <v>0</v>
      </c>
      <c r="BV358" s="1773">
        <f>IF(User1!B11&lt;&gt;0,User1!B11,0)</f>
        <v>0</v>
      </c>
      <c r="BW358" s="1774">
        <f>IF(User1!C11&lt;&gt;0,User1!C11,0)</f>
        <v>0</v>
      </c>
      <c r="BX358" s="1774">
        <f>IF(User1!D11&lt;&gt;0,User1!D11,0)</f>
        <v>0</v>
      </c>
      <c r="BY358" s="1774">
        <f>IF(User1!E11&lt;&gt;0,User1!E11,0)</f>
        <v>0</v>
      </c>
      <c r="BZ358" s="1774">
        <f>IF(User1!F11&lt;&gt;0,User1!F11,0)</f>
        <v>0</v>
      </c>
      <c r="CA358" s="1774">
        <f>IF(User1!G11&lt;&gt;0,User1!G11,0)</f>
        <v>0</v>
      </c>
      <c r="CB358" s="1774">
        <f>IF(User1!H11&lt;&gt;0,User1!H11,0)</f>
        <v>0</v>
      </c>
      <c r="CC358" s="1774">
        <f>IF(User1!I11&lt;&gt;0,User1!I11,0)</f>
        <v>0</v>
      </c>
      <c r="CD358" s="1774">
        <f>IF(User1!J11&lt;&gt;0,User1!J11,0)</f>
        <v>0</v>
      </c>
      <c r="CE358" s="1774">
        <f>IF(User1!K11&lt;&gt;0,User1!K11,0)</f>
        <v>0</v>
      </c>
      <c r="CF358" s="1774">
        <f>IF(User1!L11&lt;&gt;0,User1!L11,0)</f>
        <v>0</v>
      </c>
      <c r="CG358" s="1774">
        <f>IF(User1!M11&lt;&gt;0,User1!M11,0)</f>
        <v>0</v>
      </c>
      <c r="CH358" s="1774">
        <f>IF(User1!N11&lt;&gt;0,User1!N11,0)</f>
        <v>0</v>
      </c>
      <c r="CI358" s="1774">
        <f>IF(User1!O11&lt;&gt;0,User1!O11,0)</f>
        <v>0</v>
      </c>
      <c r="CJ358" s="1774">
        <f>IF(User1!P11&lt;&gt;0,User1!P11,0)</f>
        <v>0</v>
      </c>
      <c r="CK358" s="1774">
        <f>IF(User1!Q11&lt;&gt;0,User1!Q11,0)</f>
        <v>0</v>
      </c>
      <c r="CL358" s="1774">
        <f>IF(User1!R11&lt;&gt;0,User1!R11,0)</f>
        <v>0</v>
      </c>
      <c r="CM358" s="1774">
        <f>IF(User1!S11&lt;&gt;0,User1!S11,0)</f>
        <v>0</v>
      </c>
      <c r="CN358" s="1774">
        <f>IF(User1!T11&lt;&gt;0,User1!T11,0)</f>
        <v>0</v>
      </c>
      <c r="CO358" s="1774">
        <f>IF(User1!U11&lt;&gt;0,User1!U11,0)</f>
        <v>0</v>
      </c>
      <c r="CP358" s="1774">
        <f>IF(User1!V11&lt;&gt;0,User1!V11,0)</f>
        <v>0</v>
      </c>
      <c r="CQ358" s="1774">
        <f>IF(User1!W11&lt;&gt;0,User1!W11,0)</f>
        <v>0</v>
      </c>
      <c r="CR358" s="1775">
        <f>IF(User1!X11&lt;&gt;0,User1!X11,0)</f>
        <v>0</v>
      </c>
      <c r="CS358" s="1775">
        <f>IF(User1!Y11&lt;&gt;0,User1!Y11,0)</f>
        <v>0</v>
      </c>
      <c r="CT358" s="1775">
        <f>IF(User1!Z11&lt;&gt;0,User1!Z11,0)</f>
        <v>0</v>
      </c>
      <c r="CU358" s="1775">
        <f>IF(User1!AA11&lt;&gt;0,User1!AA11,0)</f>
        <v>0</v>
      </c>
      <c r="CV358" s="1775">
        <f>IF(User1!AB11&lt;&gt;0,User1!AB11,0)</f>
        <v>0</v>
      </c>
      <c r="CW358" s="1775">
        <f>IF(User1!AC11&lt;&gt;0,User1!AC11,0)</f>
        <v>0</v>
      </c>
      <c r="CX358" s="1775">
        <f>IF(User1!AD11&lt;&gt;0,User1!AD11,0)</f>
        <v>0</v>
      </c>
      <c r="CY358" s="1775">
        <f>IF(User1!AE11&lt;&gt;0,User1!AE11,0)</f>
        <v>0</v>
      </c>
      <c r="CZ358" s="1775">
        <f>IF(User1!AF11&lt;&gt;0,User1!AF11,0)</f>
        <v>0</v>
      </c>
      <c r="DA358" s="1775">
        <f>IF(User1!AG11&lt;&gt;0,User1!AG11,0)</f>
        <v>0</v>
      </c>
      <c r="DB358" s="1775">
        <f>IF(User1!AH11&lt;&gt;0,User1!AH11,0)</f>
        <v>0</v>
      </c>
      <c r="DC358" s="1775">
        <f>IF(User1!AI11&lt;&gt;0,User1!AI11,0)</f>
        <v>0</v>
      </c>
      <c r="DD358" s="1775">
        <f>IF(User1!AJ11&lt;&gt;0,User1!AJ11,0)</f>
        <v>0</v>
      </c>
      <c r="DE358" s="1775">
        <f>IF(User1!AK11&lt;&gt;0,User1!AK11,0)</f>
        <v>0</v>
      </c>
      <c r="DF358" s="1775">
        <f>IF(User1!AL11&lt;&gt;0,User1!AL11,0)</f>
        <v>0</v>
      </c>
      <c r="DG358" s="1775">
        <f>IF(User1!AM11&lt;&gt;0,User1!AM11,0)</f>
        <v>0</v>
      </c>
      <c r="DH358" s="1775">
        <f>IF(User1!AN11&lt;&gt;0,User1!AN11,0)</f>
        <v>0</v>
      </c>
      <c r="DI358" s="1775">
        <f>IF(User1!AO11&lt;&gt;0,User1!AO11,0)</f>
        <v>0</v>
      </c>
      <c r="DJ358" s="1775">
        <f>IF(User1!AP11&lt;&gt;0,User1!AP11,0)</f>
        <v>0</v>
      </c>
      <c r="DK358" s="1775">
        <f>IF(User1!AQ11&lt;&gt;0,User1!AQ11,0)</f>
        <v>0</v>
      </c>
      <c r="DL358" s="1775">
        <f>IF(User1!AR11&lt;&gt;0,User1!AR11,0)</f>
        <v>0</v>
      </c>
      <c r="DM358" s="1775">
        <f>IF(User1!AS11&lt;&gt;0,User1!AS11,0)</f>
        <v>0</v>
      </c>
      <c r="DN358" s="1776">
        <f>IF(User1!AT11&lt;&gt;0,User1!AT11,0)</f>
        <v>1</v>
      </c>
      <c r="DO358" s="1777">
        <f>IF(User1!AU11&lt;&gt;0,User1!AU11,0)</f>
        <v>0.94599999999999995</v>
      </c>
      <c r="DP358" s="1773">
        <f>IF(User1!AV11&lt;&gt;0,User1!AV11,0)</f>
        <v>1000</v>
      </c>
      <c r="DQ358" s="1778">
        <f t="shared" si="3305"/>
        <v>1.0570824524312896</v>
      </c>
      <c r="DR358" s="1779">
        <f>IF(User1!AX11&lt;&gt;0,User1!AX11,0)</f>
        <v>0.01</v>
      </c>
      <c r="DS358" s="1779">
        <f>IF(User1!AY11&lt;&gt;0,User1!AY11,0)</f>
        <v>1.0570824524312896E-5</v>
      </c>
      <c r="DT358" s="1773">
        <f>IF(User1!AZ11&lt;&gt;0,User1!AZ11,0)</f>
        <v>1010</v>
      </c>
      <c r="DU358" s="1780" t="str">
        <f>IF(User1!BA11&lt;&gt;0,User1!BA11,0)</f>
        <v>User1</v>
      </c>
      <c r="DV358" s="1808" t="str">
        <f>IF(User1!BB11&lt;&gt;0,User1!BB11,0)</f>
        <v>5/17/20101</v>
      </c>
      <c r="DW358" s="1809">
        <f>IF(User1!BC11&lt;&gt;0,User1!BC11,0)</f>
        <v>0</v>
      </c>
      <c r="DX358" s="1773">
        <f>IF(User1!BD11&lt;&gt;0,User1!BD11,0)</f>
        <v>0</v>
      </c>
      <c r="DY358" s="1773">
        <f>IF(User1!BE11&lt;&gt;0,User1!BE11,0)</f>
        <v>0</v>
      </c>
      <c r="DZ358" s="1773">
        <f>IF(User1!BF11&lt;&gt;0,User1!BF11,0)</f>
        <v>0</v>
      </c>
      <c r="EA358" s="1773">
        <f>IF(User1!BG11&lt;&gt;0,User1!BG11,0)</f>
        <v>0</v>
      </c>
      <c r="EB358" s="1773">
        <f>IF(User1!BH11&lt;&gt;0,User1!BH11,0)</f>
        <v>0</v>
      </c>
      <c r="EC358" s="1773">
        <f>IF(User1!BI11&lt;&gt;0,User1!BI11,0)</f>
        <v>0</v>
      </c>
      <c r="ED358" s="1773">
        <f>IF(User1!BJ11&lt;&gt;0,User1!BJ11,0)</f>
        <v>0</v>
      </c>
      <c r="EE358" s="1773">
        <f>IF(User1!BK11&lt;&gt;0,User1!BK11,0)</f>
        <v>0</v>
      </c>
      <c r="EF358" s="1773">
        <f>IF(User1!BL11&lt;&gt;0,User1!BL11,0)</f>
        <v>0</v>
      </c>
      <c r="EG358" s="1773">
        <f>IF(User1!BM11&lt;&gt;0,User1!BM11,0)</f>
        <v>0</v>
      </c>
      <c r="EH358" s="1773">
        <f>IF(User1!BN11&lt;&gt;0,User1!BN11,0)</f>
        <v>0</v>
      </c>
      <c r="EI358" s="1773">
        <f>IF(User1!BO11&lt;&gt;0,User1!BO11,0)</f>
        <v>0</v>
      </c>
      <c r="EJ358" s="1773">
        <f>IF(User1!BP11&lt;&gt;0,User1!BP11,0)</f>
        <v>0</v>
      </c>
      <c r="EK358" s="1773">
        <f>IF(User1!BQ11&lt;&gt;0,User1!BQ11,0)</f>
        <v>0</v>
      </c>
      <c r="EL358" s="1773">
        <f>IF(User1!BR11&lt;&gt;0,User1!BR11,0)</f>
        <v>0</v>
      </c>
      <c r="EM358" s="739"/>
      <c r="EN358" s="739"/>
      <c r="EO358" s="739"/>
      <c r="EP358" s="739"/>
      <c r="EQ358" s="739"/>
      <c r="ER358" s="739"/>
      <c r="ES358" s="739"/>
      <c r="ET358" s="739"/>
      <c r="EU358" s="739"/>
      <c r="EV358" s="739"/>
      <c r="EW358" s="739"/>
      <c r="EX358" s="739"/>
      <c r="EY358" s="739"/>
      <c r="EZ358" s="1348">
        <f t="shared" si="3357"/>
        <v>0</v>
      </c>
      <c r="FA358" s="1203">
        <f t="shared" si="3358"/>
        <v>0</v>
      </c>
      <c r="FB358" s="1203">
        <f t="shared" si="3359"/>
        <v>0</v>
      </c>
      <c r="FC358" s="1203">
        <f t="shared" si="3360"/>
        <v>0</v>
      </c>
      <c r="FD358" s="1190">
        <f t="shared" si="3361"/>
        <v>0</v>
      </c>
      <c r="FE358" s="1190">
        <f t="shared" si="3362"/>
        <v>0</v>
      </c>
      <c r="FF358" s="927">
        <f t="shared" si="3363"/>
        <v>0</v>
      </c>
      <c r="FG358" s="1191">
        <f t="shared" si="3364"/>
        <v>0</v>
      </c>
      <c r="FH358" s="1191">
        <f t="shared" si="3365"/>
        <v>0</v>
      </c>
      <c r="FI358" s="1191">
        <f t="shared" si="3366"/>
        <v>0</v>
      </c>
      <c r="FJ358" s="1191">
        <f t="shared" si="3367"/>
        <v>0</v>
      </c>
      <c r="FK358" s="1191">
        <f t="shared" si="3368"/>
        <v>0</v>
      </c>
      <c r="FL358" s="1191">
        <f t="shared" si="3369"/>
        <v>0</v>
      </c>
      <c r="FM358" s="1191">
        <f t="shared" si="3370"/>
        <v>0</v>
      </c>
      <c r="FN358" s="1191">
        <f t="shared" si="3371"/>
        <v>0</v>
      </c>
      <c r="FO358" s="1203">
        <f t="shared" si="3372"/>
        <v>0</v>
      </c>
      <c r="FP358" s="1190">
        <f t="shared" si="3373"/>
        <v>0</v>
      </c>
      <c r="FQ358" s="927">
        <f t="shared" si="3374"/>
        <v>0</v>
      </c>
      <c r="FR358" s="1191">
        <f t="shared" si="3375"/>
        <v>0</v>
      </c>
      <c r="FS358" s="1191">
        <f t="shared" si="3376"/>
        <v>0</v>
      </c>
      <c r="FT358" s="1191">
        <f t="shared" si="3377"/>
        <v>0</v>
      </c>
      <c r="FU358" s="1191">
        <f t="shared" si="3378"/>
        <v>0</v>
      </c>
      <c r="FV358" s="1076">
        <f t="shared" si="3379"/>
        <v>0</v>
      </c>
      <c r="FW358" s="1076">
        <f t="shared" si="3380"/>
        <v>0</v>
      </c>
      <c r="FX358" s="1076">
        <f t="shared" si="3381"/>
        <v>0</v>
      </c>
      <c r="FY358" s="1076">
        <f t="shared" si="3382"/>
        <v>0</v>
      </c>
      <c r="FZ358" s="1076">
        <f t="shared" si="3383"/>
        <v>0</v>
      </c>
      <c r="GA358" s="1076">
        <f t="shared" si="3384"/>
        <v>0</v>
      </c>
      <c r="GB358" s="1076">
        <f t="shared" si="3385"/>
        <v>0</v>
      </c>
      <c r="GC358" s="1076">
        <f t="shared" si="3386"/>
        <v>0</v>
      </c>
      <c r="GD358" s="330">
        <f t="shared" si="3387"/>
        <v>0</v>
      </c>
      <c r="GE358" s="330">
        <f t="shared" si="3388"/>
        <v>0</v>
      </c>
      <c r="GF358" s="330">
        <f t="shared" si="3389"/>
        <v>0</v>
      </c>
      <c r="GG358" s="330">
        <f t="shared" si="3390"/>
        <v>0</v>
      </c>
      <c r="GH358" s="330">
        <f t="shared" si="3391"/>
        <v>0</v>
      </c>
      <c r="GI358" s="330">
        <f t="shared" si="3392"/>
        <v>0</v>
      </c>
      <c r="GJ358" s="330">
        <f t="shared" si="3393"/>
        <v>0</v>
      </c>
      <c r="GK358" s="330">
        <f t="shared" si="3394"/>
        <v>0</v>
      </c>
      <c r="GL358" s="330">
        <f t="shared" si="3395"/>
        <v>0</v>
      </c>
      <c r="GM358" s="330">
        <f t="shared" si="3396"/>
        <v>0</v>
      </c>
      <c r="GN358" s="330">
        <f t="shared" si="3397"/>
        <v>0</v>
      </c>
      <c r="GO358" s="330">
        <f t="shared" si="3398"/>
        <v>0</v>
      </c>
      <c r="GP358" s="330">
        <f t="shared" si="3399"/>
        <v>0</v>
      </c>
      <c r="GQ358" s="330">
        <f t="shared" si="3400"/>
        <v>0</v>
      </c>
      <c r="GR358" s="739"/>
      <c r="GS358" s="739"/>
      <c r="GT358" s="739"/>
      <c r="GU358" s="739"/>
      <c r="GV358" s="739"/>
      <c r="GW358" s="739"/>
      <c r="GX358" s="739"/>
      <c r="GY358" s="739"/>
      <c r="GZ358" s="1362">
        <f t="shared" si="3401"/>
        <v>0</v>
      </c>
      <c r="HA358" s="1215">
        <f t="shared" si="3402"/>
        <v>0</v>
      </c>
      <c r="HB358" s="1215">
        <f t="shared" si="3403"/>
        <v>0</v>
      </c>
      <c r="HC358" s="1215">
        <f t="shared" si="3404"/>
        <v>0</v>
      </c>
      <c r="HD358" s="543">
        <f t="shared" si="3405"/>
        <v>0</v>
      </c>
      <c r="HE358" s="543">
        <f t="shared" si="3406"/>
        <v>0</v>
      </c>
      <c r="HF358" s="328">
        <f t="shared" si="3407"/>
        <v>0</v>
      </c>
      <c r="HG358" s="546">
        <f t="shared" si="3408"/>
        <v>0</v>
      </c>
      <c r="HH358" s="546">
        <f t="shared" si="3409"/>
        <v>0</v>
      </c>
      <c r="HI358" s="546">
        <f t="shared" si="3410"/>
        <v>0</v>
      </c>
      <c r="HJ358" s="546">
        <f t="shared" si="3411"/>
        <v>0</v>
      </c>
      <c r="HK358" s="546">
        <f t="shared" si="3412"/>
        <v>0</v>
      </c>
      <c r="HL358" s="546">
        <f t="shared" si="3413"/>
        <v>0</v>
      </c>
      <c r="HM358" s="546">
        <f t="shared" si="3414"/>
        <v>0</v>
      </c>
      <c r="HN358" s="546">
        <f t="shared" si="3415"/>
        <v>0</v>
      </c>
      <c r="HO358" s="1215">
        <f t="shared" si="3416"/>
        <v>0</v>
      </c>
      <c r="HP358" s="543">
        <f t="shared" si="3417"/>
        <v>0</v>
      </c>
      <c r="HQ358" s="328">
        <f t="shared" si="3418"/>
        <v>0</v>
      </c>
      <c r="HR358" s="546">
        <f t="shared" si="3419"/>
        <v>0</v>
      </c>
      <c r="HS358" s="546">
        <f t="shared" si="3420"/>
        <v>0</v>
      </c>
      <c r="HT358" s="546">
        <f t="shared" si="3421"/>
        <v>0</v>
      </c>
      <c r="HU358" s="546">
        <f t="shared" si="3422"/>
        <v>0</v>
      </c>
      <c r="HV358" s="930">
        <f t="shared" si="3423"/>
        <v>0</v>
      </c>
      <c r="HW358" s="930">
        <f t="shared" si="3424"/>
        <v>0</v>
      </c>
      <c r="HX358" s="930">
        <f t="shared" si="3425"/>
        <v>0</v>
      </c>
      <c r="HY358" s="930">
        <f t="shared" si="3426"/>
        <v>0</v>
      </c>
      <c r="HZ358" s="930">
        <f t="shared" si="3427"/>
        <v>0</v>
      </c>
      <c r="IA358" s="930">
        <f t="shared" si="3428"/>
        <v>0</v>
      </c>
      <c r="IB358" s="930">
        <f t="shared" si="3429"/>
        <v>0</v>
      </c>
      <c r="IC358" s="930">
        <f t="shared" si="3430"/>
        <v>0</v>
      </c>
      <c r="ID358" s="322">
        <f t="shared" si="3431"/>
        <v>0</v>
      </c>
      <c r="IE358" s="322">
        <f t="shared" si="3432"/>
        <v>0</v>
      </c>
      <c r="IF358" s="322">
        <f t="shared" si="3433"/>
        <v>0</v>
      </c>
      <c r="IG358" s="322">
        <f t="shared" si="3434"/>
        <v>0</v>
      </c>
      <c r="IH358" s="322">
        <f t="shared" si="3435"/>
        <v>0</v>
      </c>
      <c r="II358" s="322">
        <f t="shared" si="3436"/>
        <v>0</v>
      </c>
      <c r="IJ358" s="322">
        <f t="shared" si="3437"/>
        <v>0</v>
      </c>
      <c r="IK358" s="322">
        <f t="shared" si="3438"/>
        <v>0</v>
      </c>
      <c r="IL358" s="322">
        <f t="shared" si="3439"/>
        <v>0</v>
      </c>
      <c r="IM358" s="322">
        <f t="shared" si="3440"/>
        <v>0</v>
      </c>
      <c r="IN358" s="322">
        <f t="shared" si="3441"/>
        <v>0</v>
      </c>
      <c r="IO358" s="322">
        <f t="shared" si="3442"/>
        <v>0</v>
      </c>
      <c r="IP358" s="322">
        <f t="shared" si="3443"/>
        <v>0</v>
      </c>
      <c r="IQ358" s="322">
        <f t="shared" si="3444"/>
        <v>0</v>
      </c>
      <c r="IR358" s="739"/>
      <c r="IS358" s="739"/>
      <c r="IT358" s="739"/>
      <c r="IU358" s="739"/>
      <c r="IV358" s="739"/>
      <c r="IW358" s="739"/>
      <c r="IX358" s="739"/>
      <c r="IY358" s="739"/>
      <c r="IZ358" s="1362">
        <f t="shared" si="3445"/>
        <v>0</v>
      </c>
      <c r="JA358" s="1217">
        <f t="shared" si="3446"/>
        <v>0</v>
      </c>
      <c r="JB358" s="1217">
        <f t="shared" si="3447"/>
        <v>0</v>
      </c>
      <c r="JC358" s="1217">
        <f t="shared" si="3448"/>
        <v>0</v>
      </c>
      <c r="JD358" s="545">
        <f t="shared" si="3449"/>
        <v>0</v>
      </c>
      <c r="JE358" s="545">
        <f t="shared" si="3450"/>
        <v>0</v>
      </c>
      <c r="JF358" s="329">
        <f t="shared" si="3451"/>
        <v>0</v>
      </c>
      <c r="JG358" s="550">
        <f t="shared" si="3452"/>
        <v>0</v>
      </c>
      <c r="JH358" s="550">
        <f t="shared" si="3453"/>
        <v>0</v>
      </c>
      <c r="JI358" s="550">
        <f t="shared" si="3454"/>
        <v>0</v>
      </c>
      <c r="JJ358" s="550">
        <f t="shared" si="3455"/>
        <v>0</v>
      </c>
      <c r="JK358" s="550">
        <f t="shared" si="3456"/>
        <v>0</v>
      </c>
      <c r="JL358" s="550">
        <f t="shared" si="3457"/>
        <v>0</v>
      </c>
      <c r="JM358" s="550">
        <f t="shared" si="3458"/>
        <v>0</v>
      </c>
      <c r="JN358" s="550">
        <f t="shared" si="3459"/>
        <v>0</v>
      </c>
      <c r="JO358" s="1217">
        <f t="shared" si="3460"/>
        <v>0</v>
      </c>
      <c r="JP358" s="545">
        <f t="shared" si="3461"/>
        <v>0</v>
      </c>
      <c r="JQ358" s="329">
        <f t="shared" si="3462"/>
        <v>0</v>
      </c>
      <c r="JR358" s="550">
        <f t="shared" si="3463"/>
        <v>0</v>
      </c>
      <c r="JS358" s="550">
        <f t="shared" si="3464"/>
        <v>0</v>
      </c>
      <c r="JT358" s="550">
        <f t="shared" si="3465"/>
        <v>0</v>
      </c>
      <c r="JU358" s="550">
        <f t="shared" si="3466"/>
        <v>0</v>
      </c>
      <c r="JV358" s="932">
        <f t="shared" si="3467"/>
        <v>0</v>
      </c>
      <c r="JW358" s="932">
        <f t="shared" si="3468"/>
        <v>0</v>
      </c>
      <c r="JX358" s="932">
        <f t="shared" si="3469"/>
        <v>0</v>
      </c>
      <c r="JY358" s="932">
        <f t="shared" si="3470"/>
        <v>0</v>
      </c>
      <c r="JZ358" s="932">
        <f t="shared" si="3471"/>
        <v>0</v>
      </c>
      <c r="KA358" s="932">
        <f t="shared" si="3472"/>
        <v>0</v>
      </c>
      <c r="KB358" s="932">
        <f t="shared" si="3473"/>
        <v>0</v>
      </c>
      <c r="KC358" s="932">
        <f t="shared" si="3474"/>
        <v>0</v>
      </c>
      <c r="KD358" s="327">
        <f t="shared" si="3475"/>
        <v>0</v>
      </c>
      <c r="KE358" s="327">
        <f t="shared" si="3476"/>
        <v>0</v>
      </c>
      <c r="KF358" s="327">
        <f t="shared" si="3477"/>
        <v>0</v>
      </c>
      <c r="KG358" s="327">
        <f t="shared" si="3478"/>
        <v>0</v>
      </c>
      <c r="KH358" s="327">
        <f t="shared" si="3479"/>
        <v>0</v>
      </c>
      <c r="KI358" s="327">
        <f t="shared" si="3480"/>
        <v>0</v>
      </c>
      <c r="KJ358" s="327">
        <f t="shared" si="3481"/>
        <v>0</v>
      </c>
      <c r="KK358" s="327">
        <f t="shared" si="3482"/>
        <v>0</v>
      </c>
      <c r="KL358" s="327">
        <f t="shared" si="3483"/>
        <v>0</v>
      </c>
      <c r="KM358" s="327">
        <f t="shared" si="3484"/>
        <v>0</v>
      </c>
      <c r="KN358" s="327">
        <f t="shared" si="3485"/>
        <v>0</v>
      </c>
      <c r="KO358" s="327">
        <f t="shared" si="3486"/>
        <v>0</v>
      </c>
      <c r="KP358" s="327">
        <f t="shared" si="3487"/>
        <v>0</v>
      </c>
      <c r="KQ358" s="327">
        <f t="shared" si="3488"/>
        <v>0</v>
      </c>
      <c r="KR358" s="739"/>
      <c r="KS358" s="739"/>
      <c r="KT358" s="739"/>
      <c r="KU358" s="739"/>
      <c r="KV358" s="739"/>
      <c r="KW358" s="739"/>
      <c r="KX358" s="739"/>
      <c r="KY358" s="739"/>
      <c r="KZ358" s="1362">
        <f t="shared" si="3489"/>
        <v>0</v>
      </c>
      <c r="LA358" s="1217">
        <f t="shared" si="3490"/>
        <v>0</v>
      </c>
      <c r="LB358" s="1217">
        <f t="shared" si="3491"/>
        <v>0</v>
      </c>
      <c r="LC358" s="1217">
        <f t="shared" si="3492"/>
        <v>0</v>
      </c>
      <c r="LD358" s="545">
        <f t="shared" si="3493"/>
        <v>0</v>
      </c>
      <c r="LE358" s="545">
        <f t="shared" si="3494"/>
        <v>0</v>
      </c>
      <c r="LF358" s="329">
        <f t="shared" si="3495"/>
        <v>0</v>
      </c>
      <c r="LG358" s="550">
        <f t="shared" si="3496"/>
        <v>0</v>
      </c>
      <c r="LH358" s="550">
        <f t="shared" si="3497"/>
        <v>0</v>
      </c>
      <c r="LI358" s="550">
        <f t="shared" si="3498"/>
        <v>0</v>
      </c>
      <c r="LJ358" s="550">
        <f t="shared" si="3499"/>
        <v>0</v>
      </c>
      <c r="LK358" s="550">
        <f t="shared" si="3500"/>
        <v>0</v>
      </c>
      <c r="LL358" s="550">
        <f t="shared" si="3501"/>
        <v>0</v>
      </c>
      <c r="LM358" s="550">
        <f t="shared" si="3502"/>
        <v>0</v>
      </c>
      <c r="LN358" s="550">
        <f t="shared" si="3503"/>
        <v>0</v>
      </c>
      <c r="LO358" s="1217">
        <f t="shared" si="3504"/>
        <v>0</v>
      </c>
      <c r="LP358" s="545">
        <f t="shared" si="3505"/>
        <v>0</v>
      </c>
      <c r="LQ358" s="329">
        <f t="shared" si="3506"/>
        <v>0</v>
      </c>
      <c r="LR358" s="550">
        <f t="shared" si="3507"/>
        <v>0</v>
      </c>
      <c r="LS358" s="550">
        <f t="shared" si="3508"/>
        <v>0</v>
      </c>
      <c r="LT358" s="550">
        <f t="shared" si="3509"/>
        <v>0</v>
      </c>
      <c r="LU358" s="550">
        <f t="shared" si="3510"/>
        <v>0</v>
      </c>
      <c r="LV358" s="932">
        <f t="shared" si="3511"/>
        <v>0</v>
      </c>
      <c r="LW358" s="932">
        <f t="shared" si="3512"/>
        <v>0</v>
      </c>
      <c r="LX358" s="932">
        <f t="shared" si="3513"/>
        <v>0</v>
      </c>
      <c r="LY358" s="932">
        <f t="shared" si="3514"/>
        <v>0</v>
      </c>
      <c r="LZ358" s="932">
        <f t="shared" si="3515"/>
        <v>0</v>
      </c>
      <c r="MA358" s="932">
        <f t="shared" si="3516"/>
        <v>0</v>
      </c>
      <c r="MB358" s="932">
        <f t="shared" si="3517"/>
        <v>0</v>
      </c>
      <c r="MC358" s="932">
        <f t="shared" si="3518"/>
        <v>0</v>
      </c>
      <c r="MD358" s="327">
        <f t="shared" si="3519"/>
        <v>0</v>
      </c>
      <c r="ME358" s="327">
        <f t="shared" si="3520"/>
        <v>0</v>
      </c>
      <c r="MF358" s="327">
        <f t="shared" si="3521"/>
        <v>0</v>
      </c>
      <c r="MG358" s="327">
        <f t="shared" si="3522"/>
        <v>0</v>
      </c>
      <c r="MH358" s="327">
        <f t="shared" si="3523"/>
        <v>0</v>
      </c>
      <c r="MI358" s="327">
        <f t="shared" si="3524"/>
        <v>0</v>
      </c>
      <c r="MJ358" s="327">
        <f t="shared" si="3525"/>
        <v>0</v>
      </c>
      <c r="MK358" s="327">
        <f t="shared" si="3526"/>
        <v>0</v>
      </c>
      <c r="ML358" s="327">
        <f t="shared" si="3527"/>
        <v>0</v>
      </c>
      <c r="MM358" s="327">
        <f t="shared" si="3528"/>
        <v>0</v>
      </c>
      <c r="MN358" s="327">
        <f t="shared" si="3348"/>
        <v>0</v>
      </c>
      <c r="MO358" s="327">
        <f t="shared" si="3349"/>
        <v>0</v>
      </c>
      <c r="MP358" s="327">
        <f t="shared" si="3350"/>
        <v>0</v>
      </c>
      <c r="MQ358" s="327">
        <f t="shared" si="3529"/>
        <v>0</v>
      </c>
    </row>
    <row r="359" spans="2:355" s="152" customFormat="1" ht="15" customHeight="1" outlineLevel="1" thickBot="1" x14ac:dyDescent="0.3">
      <c r="C359" s="1416"/>
      <c r="D359" s="757"/>
      <c r="E359" s="757"/>
      <c r="F359" s="757"/>
      <c r="G359" s="757"/>
      <c r="H359" s="1048"/>
      <c r="I359" s="1048"/>
      <c r="J359" s="1048"/>
      <c r="K359" s="1048"/>
      <c r="L359" s="1048"/>
      <c r="M359" s="1417"/>
      <c r="N359" s="1418"/>
      <c r="O359" s="1548"/>
      <c r="P359" s="1048"/>
      <c r="Q359" s="1417"/>
      <c r="S359" s="1549"/>
      <c r="W359" s="1549"/>
      <c r="AA359" s="1549"/>
      <c r="AE359" s="1549"/>
      <c r="AI359" s="1549"/>
      <c r="AM359" s="1549"/>
      <c r="AQ359" s="1549"/>
      <c r="AU359" s="1737"/>
      <c r="AY359" s="1549"/>
      <c r="BQ359" s="1491"/>
      <c r="BR359" s="734">
        <f t="shared" si="3355"/>
        <v>0</v>
      </c>
      <c r="BS359" s="734">
        <f t="shared" si="3356"/>
        <v>0</v>
      </c>
      <c r="BT359" s="742">
        <v>0</v>
      </c>
      <c r="BU359" s="1773" t="str">
        <f>IF(User1!A12&lt;&gt;0,User1!A12,0)</f>
        <v>MonsterBloom</v>
      </c>
      <c r="BV359" s="1773" t="str">
        <f>IF(User1!B12&lt;&gt;0,User1!B12,0)</f>
        <v>Booster</v>
      </c>
      <c r="BW359" s="1774">
        <f>IF(User1!C12&lt;&gt;0,User1!C12,0)</f>
        <v>0</v>
      </c>
      <c r="BX359" s="1774">
        <f>IF(User1!D12&lt;&gt;0,User1!D12,0)</f>
        <v>0</v>
      </c>
      <c r="BY359" s="1774">
        <f>IF(User1!E12&lt;&gt;0,User1!E12,0)</f>
        <v>0</v>
      </c>
      <c r="BZ359" s="1774">
        <f>IF(User1!F12&lt;&gt;0,User1!F12,0)</f>
        <v>0.5</v>
      </c>
      <c r="CA359" s="1774">
        <f>IF(User1!G12&lt;&gt;0,User1!G12,0)</f>
        <v>0</v>
      </c>
      <c r="CB359" s="1774">
        <f>IF(User1!H12&lt;&gt;0,User1!H12,0)</f>
        <v>0.3</v>
      </c>
      <c r="CC359" s="1774">
        <f>IF(User1!I12&lt;&gt;0,User1!I12,0)</f>
        <v>0</v>
      </c>
      <c r="CD359" s="1774">
        <f>IF(User1!J12&lt;&gt;0,User1!J12,0)</f>
        <v>0</v>
      </c>
      <c r="CE359" s="1774">
        <f>IF(User1!K12&lt;&gt;0,User1!K12,0)</f>
        <v>0</v>
      </c>
      <c r="CF359" s="1774">
        <f>IF(User1!L12&lt;&gt;0,User1!L12,0)</f>
        <v>0</v>
      </c>
      <c r="CG359" s="1774">
        <f>IF(User1!M12&lt;&gt;0,User1!M12,0)</f>
        <v>0</v>
      </c>
      <c r="CH359" s="1774">
        <f>IF(User1!N12&lt;&gt;0,User1!N12,0)</f>
        <v>0</v>
      </c>
      <c r="CI359" s="1774">
        <f>IF(User1!O12&lt;&gt;0,User1!O12,0)</f>
        <v>0</v>
      </c>
      <c r="CJ359" s="1774">
        <f>IF(User1!P12&lt;&gt;0,User1!P12,0)</f>
        <v>0</v>
      </c>
      <c r="CK359" s="1774">
        <f>IF(User1!Q12&lt;&gt;0,User1!Q12,0)</f>
        <v>0</v>
      </c>
      <c r="CL359" s="1774">
        <f>IF(User1!R12&lt;&gt;0,User1!R12,0)</f>
        <v>0</v>
      </c>
      <c r="CM359" s="1774">
        <f>IF(User1!S12&lt;&gt;0,User1!S12,0)</f>
        <v>0</v>
      </c>
      <c r="CN359" s="1774">
        <f>IF(User1!T12&lt;&gt;0,User1!T12,0)</f>
        <v>0</v>
      </c>
      <c r="CO359" s="1774">
        <f>IF(User1!U12&lt;&gt;0,User1!U12,0)</f>
        <v>0</v>
      </c>
      <c r="CP359" s="1774">
        <f>IF(User1!V12&lt;&gt;0,User1!V12,0)</f>
        <v>0</v>
      </c>
      <c r="CQ359" s="1774">
        <f>IF(User1!W12&lt;&gt;0,User1!W12,0)</f>
        <v>0</v>
      </c>
      <c r="CR359" s="1775">
        <f>IF(User1!X12&lt;&gt;0,User1!X12,0)</f>
        <v>0</v>
      </c>
      <c r="CS359" s="1775">
        <f>IF(User1!Y12&lt;&gt;0,User1!Y12,0)</f>
        <v>0</v>
      </c>
      <c r="CT359" s="1775">
        <f>IF(User1!Z12&lt;&gt;0,User1!Z12,0)</f>
        <v>0</v>
      </c>
      <c r="CU359" s="1775">
        <f>IF(User1!AA12&lt;&gt;0,User1!AA12,0)</f>
        <v>0</v>
      </c>
      <c r="CV359" s="1775">
        <f>IF(User1!AB12&lt;&gt;0,User1!AB12,0)</f>
        <v>0</v>
      </c>
      <c r="CW359" s="1775">
        <f>IF(User1!AC12&lt;&gt;0,User1!AC12,0)</f>
        <v>0</v>
      </c>
      <c r="CX359" s="1775">
        <f>IF(User1!AD12&lt;&gt;0,User1!AD12,0)</f>
        <v>0</v>
      </c>
      <c r="CY359" s="1775">
        <f>IF(User1!AE12&lt;&gt;0,User1!AE12,0)</f>
        <v>0</v>
      </c>
      <c r="CZ359" s="1775">
        <f>IF(User1!AF12&lt;&gt;0,User1!AF12,0)</f>
        <v>0</v>
      </c>
      <c r="DA359" s="1775">
        <f>IF(User1!AG12&lt;&gt;0,User1!AG12,0)</f>
        <v>0</v>
      </c>
      <c r="DB359" s="1775">
        <f>IF(User1!AH12&lt;&gt;0,User1!AH12,0)</f>
        <v>0</v>
      </c>
      <c r="DC359" s="1775">
        <f>IF(User1!AI12&lt;&gt;0,User1!AI12,0)</f>
        <v>0</v>
      </c>
      <c r="DD359" s="1775">
        <f>IF(User1!AJ12&lt;&gt;0,User1!AJ12,0)</f>
        <v>0</v>
      </c>
      <c r="DE359" s="1775">
        <f>IF(User1!AK12&lt;&gt;0,User1!AK12,0)</f>
        <v>0</v>
      </c>
      <c r="DF359" s="1775">
        <f>IF(User1!AL12&lt;&gt;0,User1!AL12,0)</f>
        <v>0</v>
      </c>
      <c r="DG359" s="1775">
        <f>IF(User1!AM12&lt;&gt;0,User1!AM12,0)</f>
        <v>0</v>
      </c>
      <c r="DH359" s="1775">
        <f>IF(User1!AN12&lt;&gt;0,User1!AN12,0)</f>
        <v>0</v>
      </c>
      <c r="DI359" s="1775">
        <f>IF(User1!AO12&lt;&gt;0,User1!AO12,0)</f>
        <v>0</v>
      </c>
      <c r="DJ359" s="1775">
        <f>IF(User1!AP12&lt;&gt;0,User1!AP12,0)</f>
        <v>0</v>
      </c>
      <c r="DK359" s="1775">
        <f>IF(User1!AQ12&lt;&gt;0,User1!AQ12,0)</f>
        <v>0</v>
      </c>
      <c r="DL359" s="1775">
        <f>IF(User1!AR12&lt;&gt;0,User1!AR12,0)</f>
        <v>0</v>
      </c>
      <c r="DM359" s="1775">
        <f>IF(User1!AS12&lt;&gt;0,User1!AS12,0)</f>
        <v>0</v>
      </c>
      <c r="DN359" s="1776">
        <f>IF(User1!AT12&lt;&gt;0,User1!AT12,0)</f>
        <v>1</v>
      </c>
      <c r="DO359" s="1777">
        <f>IF(User1!AU12&lt;&gt;0,User1!AU12,0)</f>
        <v>1</v>
      </c>
      <c r="DP359" s="1773">
        <f>IF(User1!AV12&lt;&gt;0,User1!AV12,0)</f>
        <v>1000</v>
      </c>
      <c r="DQ359" s="1778">
        <f t="shared" si="3305"/>
        <v>1</v>
      </c>
      <c r="DR359" s="1779">
        <f>IF(User1!AX12&lt;&gt;0,User1!AX12,0)</f>
        <v>0.01</v>
      </c>
      <c r="DS359" s="1779">
        <f>IF(User1!AY12&lt;&gt;0,User1!AY12,0)</f>
        <v>1.0000000000000001E-5</v>
      </c>
      <c r="DT359" s="1773">
        <v>211</v>
      </c>
      <c r="DU359" s="1780" t="str">
        <f>IF(User1!BA12&lt;&gt;0,User1!BA12,0)</f>
        <v>User1</v>
      </c>
      <c r="DV359" s="1808" t="str">
        <f>IF(User1!BB12&lt;&gt;0,User1!BB12,0)</f>
        <v>5/17/20101</v>
      </c>
      <c r="DW359" s="1809">
        <f>IF(User1!BC12&lt;&gt;0,User1!BC12,0)</f>
        <v>0</v>
      </c>
      <c r="DX359" s="1773">
        <f>IF(User1!BD12&lt;&gt;0,User1!BD12,0)</f>
        <v>0</v>
      </c>
      <c r="DY359" s="1773">
        <f>IF(User1!BE12&lt;&gt;0,User1!BE12,0)</f>
        <v>0</v>
      </c>
      <c r="DZ359" s="1773">
        <f>IF(User1!BF12&lt;&gt;0,User1!BF12,0)</f>
        <v>0</v>
      </c>
      <c r="EA359" s="1773">
        <f>IF(User1!BG12&lt;&gt;0,User1!BG12,0)</f>
        <v>0</v>
      </c>
      <c r="EB359" s="1773">
        <f>IF(User1!BH12&lt;&gt;0,User1!BH12,0)</f>
        <v>1</v>
      </c>
      <c r="EC359" s="1773">
        <f>IF(User1!BI12&lt;&gt;0,User1!BI12,0)</f>
        <v>1</v>
      </c>
      <c r="ED359" s="1773">
        <f>IF(User1!BJ12&lt;&gt;0,User1!BJ12,0)</f>
        <v>1</v>
      </c>
      <c r="EE359" s="1773">
        <f>IF(User1!BK12&lt;&gt;0,User1!BK12,0)</f>
        <v>1</v>
      </c>
      <c r="EF359" s="1773">
        <f>IF(User1!BL12&lt;&gt;0,User1!BL12,0)</f>
        <v>1.25</v>
      </c>
      <c r="EG359" s="1773">
        <f>IF(User1!BM12&lt;&gt;0,User1!BM12,0)</f>
        <v>1.5</v>
      </c>
      <c r="EH359" s="1773">
        <f>IF(User1!BN12&lt;&gt;0,User1!BN12,0)</f>
        <v>2</v>
      </c>
      <c r="EI359" s="1773">
        <f>IF(User1!BO12&lt;&gt;0,User1!BO12,0)</f>
        <v>2</v>
      </c>
      <c r="EJ359" s="1773">
        <f>IF(User1!BP12&lt;&gt;0,User1!BP12,0)</f>
        <v>2</v>
      </c>
      <c r="EK359" s="1773">
        <f>IF(User1!BQ12&lt;&gt;0,User1!BQ12,0)</f>
        <v>0</v>
      </c>
      <c r="EL359" s="1773">
        <f>IF(User1!BR12&lt;&gt;0,User1!BR12,0)</f>
        <v>0</v>
      </c>
      <c r="EM359" s="739"/>
      <c r="EN359" s="739"/>
      <c r="EO359" s="739"/>
      <c r="EP359" s="739"/>
      <c r="EQ359" s="739"/>
      <c r="ER359" s="739"/>
      <c r="ES359" s="739"/>
      <c r="ET359" s="739"/>
      <c r="EU359" s="739"/>
      <c r="EV359" s="739"/>
      <c r="EW359" s="739"/>
      <c r="EX359" s="739"/>
      <c r="EY359" s="739"/>
      <c r="EZ359" s="1348" t="str">
        <f t="shared" si="3357"/>
        <v>MonsterBloom</v>
      </c>
      <c r="FA359" s="1203">
        <f t="shared" si="3358"/>
        <v>0</v>
      </c>
      <c r="FB359" s="1203">
        <f t="shared" si="3359"/>
        <v>0</v>
      </c>
      <c r="FC359" s="1203">
        <f t="shared" si="3360"/>
        <v>0</v>
      </c>
      <c r="FD359" s="1190">
        <f t="shared" si="3361"/>
        <v>0</v>
      </c>
      <c r="FE359" s="1190">
        <f t="shared" si="3362"/>
        <v>0</v>
      </c>
      <c r="FF359" s="927">
        <f t="shared" si="3363"/>
        <v>0</v>
      </c>
      <c r="FG359" s="1191">
        <f t="shared" si="3364"/>
        <v>0</v>
      </c>
      <c r="FH359" s="1191">
        <f t="shared" si="3365"/>
        <v>0</v>
      </c>
      <c r="FI359" s="1191">
        <f t="shared" si="3366"/>
        <v>0</v>
      </c>
      <c r="FJ359" s="1191">
        <f t="shared" si="3367"/>
        <v>0</v>
      </c>
      <c r="FK359" s="1191">
        <f t="shared" si="3368"/>
        <v>0</v>
      </c>
      <c r="FL359" s="1191">
        <f t="shared" si="3369"/>
        <v>0</v>
      </c>
      <c r="FM359" s="1191">
        <f t="shared" si="3370"/>
        <v>0</v>
      </c>
      <c r="FN359" s="1191">
        <f t="shared" si="3371"/>
        <v>0</v>
      </c>
      <c r="FO359" s="1203">
        <f t="shared" si="3372"/>
        <v>0</v>
      </c>
      <c r="FP359" s="1190">
        <f t="shared" si="3373"/>
        <v>0</v>
      </c>
      <c r="FQ359" s="927">
        <f t="shared" si="3374"/>
        <v>0</v>
      </c>
      <c r="FR359" s="1191">
        <f t="shared" si="3375"/>
        <v>0</v>
      </c>
      <c r="FS359" s="1191">
        <f t="shared" si="3376"/>
        <v>0</v>
      </c>
      <c r="FT359" s="1191">
        <f t="shared" si="3377"/>
        <v>0</v>
      </c>
      <c r="FU359" s="1191">
        <f t="shared" si="3378"/>
        <v>0</v>
      </c>
      <c r="FV359" s="1076">
        <f t="shared" si="3379"/>
        <v>0</v>
      </c>
      <c r="FW359" s="1076">
        <f t="shared" si="3380"/>
        <v>0</v>
      </c>
      <c r="FX359" s="1076">
        <f t="shared" si="3381"/>
        <v>0</v>
      </c>
      <c r="FY359" s="1076">
        <f t="shared" si="3382"/>
        <v>0</v>
      </c>
      <c r="FZ359" s="1076">
        <f t="shared" si="3383"/>
        <v>0</v>
      </c>
      <c r="GA359" s="1076">
        <f t="shared" si="3384"/>
        <v>0</v>
      </c>
      <c r="GB359" s="1076">
        <f t="shared" si="3385"/>
        <v>0</v>
      </c>
      <c r="GC359" s="1076">
        <f t="shared" si="3386"/>
        <v>0</v>
      </c>
      <c r="GD359" s="330">
        <f t="shared" si="3387"/>
        <v>0</v>
      </c>
      <c r="GE359" s="330">
        <f t="shared" si="3388"/>
        <v>0</v>
      </c>
      <c r="GF359" s="330">
        <f t="shared" si="3389"/>
        <v>0</v>
      </c>
      <c r="GG359" s="330">
        <f t="shared" si="3390"/>
        <v>0</v>
      </c>
      <c r="GH359" s="330">
        <f t="shared" si="3391"/>
        <v>0</v>
      </c>
      <c r="GI359" s="330">
        <f t="shared" si="3392"/>
        <v>0</v>
      </c>
      <c r="GJ359" s="330">
        <f t="shared" si="3393"/>
        <v>0</v>
      </c>
      <c r="GK359" s="330">
        <f t="shared" si="3394"/>
        <v>0</v>
      </c>
      <c r="GL359" s="330">
        <f t="shared" si="3395"/>
        <v>0</v>
      </c>
      <c r="GM359" s="330">
        <f t="shared" si="3396"/>
        <v>0</v>
      </c>
      <c r="GN359" s="330">
        <f t="shared" si="3397"/>
        <v>0</v>
      </c>
      <c r="GO359" s="330">
        <f t="shared" si="3398"/>
        <v>0</v>
      </c>
      <c r="GP359" s="330">
        <f t="shared" si="3399"/>
        <v>0</v>
      </c>
      <c r="GQ359" s="330">
        <f t="shared" si="3400"/>
        <v>0</v>
      </c>
      <c r="GR359" s="739"/>
      <c r="GS359" s="739"/>
      <c r="GT359" s="739"/>
      <c r="GU359" s="739"/>
      <c r="GV359" s="739"/>
      <c r="GW359" s="739"/>
      <c r="GX359" s="739"/>
      <c r="GY359" s="739"/>
      <c r="GZ359" s="1362" t="str">
        <f t="shared" si="3401"/>
        <v>MonsterBloom</v>
      </c>
      <c r="HA359" s="1215">
        <f t="shared" si="3402"/>
        <v>0</v>
      </c>
      <c r="HB359" s="1215">
        <f t="shared" si="3403"/>
        <v>0</v>
      </c>
      <c r="HC359" s="1215">
        <f t="shared" si="3404"/>
        <v>0</v>
      </c>
      <c r="HD359" s="543">
        <f t="shared" si="3405"/>
        <v>0</v>
      </c>
      <c r="HE359" s="543">
        <f t="shared" si="3406"/>
        <v>0</v>
      </c>
      <c r="HF359" s="328">
        <f t="shared" si="3407"/>
        <v>0</v>
      </c>
      <c r="HG359" s="546">
        <f t="shared" si="3408"/>
        <v>0</v>
      </c>
      <c r="HH359" s="546">
        <f t="shared" si="3409"/>
        <v>0</v>
      </c>
      <c r="HI359" s="546">
        <f t="shared" si="3410"/>
        <v>0</v>
      </c>
      <c r="HJ359" s="546">
        <f t="shared" si="3411"/>
        <v>0</v>
      </c>
      <c r="HK359" s="546">
        <f t="shared" si="3412"/>
        <v>0</v>
      </c>
      <c r="HL359" s="546">
        <f t="shared" si="3413"/>
        <v>0</v>
      </c>
      <c r="HM359" s="546">
        <f t="shared" si="3414"/>
        <v>0</v>
      </c>
      <c r="HN359" s="546">
        <f t="shared" si="3415"/>
        <v>0</v>
      </c>
      <c r="HO359" s="1215">
        <f t="shared" si="3416"/>
        <v>0</v>
      </c>
      <c r="HP359" s="543">
        <f t="shared" si="3417"/>
        <v>0</v>
      </c>
      <c r="HQ359" s="328">
        <f t="shared" si="3418"/>
        <v>0</v>
      </c>
      <c r="HR359" s="546">
        <f t="shared" si="3419"/>
        <v>0</v>
      </c>
      <c r="HS359" s="546">
        <f t="shared" si="3420"/>
        <v>0</v>
      </c>
      <c r="HT359" s="546">
        <f t="shared" si="3421"/>
        <v>0</v>
      </c>
      <c r="HU359" s="546">
        <f t="shared" si="3422"/>
        <v>0</v>
      </c>
      <c r="HV359" s="930">
        <f t="shared" si="3423"/>
        <v>0</v>
      </c>
      <c r="HW359" s="930">
        <f t="shared" si="3424"/>
        <v>0</v>
      </c>
      <c r="HX359" s="930">
        <f t="shared" si="3425"/>
        <v>0</v>
      </c>
      <c r="HY359" s="930">
        <f t="shared" si="3426"/>
        <v>0</v>
      </c>
      <c r="HZ359" s="930">
        <f t="shared" si="3427"/>
        <v>0</v>
      </c>
      <c r="IA359" s="930">
        <f t="shared" si="3428"/>
        <v>0</v>
      </c>
      <c r="IB359" s="930">
        <f t="shared" si="3429"/>
        <v>0</v>
      </c>
      <c r="IC359" s="930">
        <f t="shared" si="3430"/>
        <v>0</v>
      </c>
      <c r="ID359" s="322">
        <f t="shared" si="3431"/>
        <v>0</v>
      </c>
      <c r="IE359" s="322">
        <f t="shared" si="3432"/>
        <v>0</v>
      </c>
      <c r="IF359" s="322">
        <f t="shared" si="3433"/>
        <v>0</v>
      </c>
      <c r="IG359" s="322">
        <f t="shared" si="3434"/>
        <v>0</v>
      </c>
      <c r="IH359" s="322">
        <f t="shared" si="3435"/>
        <v>0</v>
      </c>
      <c r="II359" s="322">
        <f t="shared" si="3436"/>
        <v>0</v>
      </c>
      <c r="IJ359" s="322">
        <f t="shared" si="3437"/>
        <v>0</v>
      </c>
      <c r="IK359" s="322">
        <f t="shared" si="3438"/>
        <v>0</v>
      </c>
      <c r="IL359" s="322">
        <f t="shared" si="3439"/>
        <v>0</v>
      </c>
      <c r="IM359" s="322">
        <f t="shared" si="3440"/>
        <v>0</v>
      </c>
      <c r="IN359" s="322">
        <f t="shared" si="3441"/>
        <v>0</v>
      </c>
      <c r="IO359" s="322">
        <f t="shared" si="3442"/>
        <v>0</v>
      </c>
      <c r="IP359" s="322">
        <f t="shared" si="3443"/>
        <v>0</v>
      </c>
      <c r="IQ359" s="322">
        <f t="shared" si="3444"/>
        <v>0</v>
      </c>
      <c r="IR359" s="739"/>
      <c r="IS359" s="739"/>
      <c r="IT359" s="739"/>
      <c r="IU359" s="739"/>
      <c r="IV359" s="739"/>
      <c r="IW359" s="739"/>
      <c r="IX359" s="739"/>
      <c r="IY359" s="739"/>
      <c r="IZ359" s="1362" t="str">
        <f t="shared" si="3445"/>
        <v>MonsterBloom</v>
      </c>
      <c r="JA359" s="1217">
        <f t="shared" si="3446"/>
        <v>0</v>
      </c>
      <c r="JB359" s="1217">
        <f t="shared" si="3447"/>
        <v>0</v>
      </c>
      <c r="JC359" s="1217">
        <f t="shared" si="3448"/>
        <v>0</v>
      </c>
      <c r="JD359" s="545">
        <f t="shared" si="3449"/>
        <v>500</v>
      </c>
      <c r="JE359" s="545">
        <f t="shared" si="3450"/>
        <v>0</v>
      </c>
      <c r="JF359" s="329">
        <f t="shared" si="3451"/>
        <v>300</v>
      </c>
      <c r="JG359" s="550">
        <f t="shared" si="3452"/>
        <v>0</v>
      </c>
      <c r="JH359" s="550">
        <f t="shared" si="3453"/>
        <v>0</v>
      </c>
      <c r="JI359" s="550">
        <f t="shared" si="3454"/>
        <v>0</v>
      </c>
      <c r="JJ359" s="550">
        <f t="shared" si="3455"/>
        <v>0</v>
      </c>
      <c r="JK359" s="550">
        <f t="shared" si="3456"/>
        <v>0</v>
      </c>
      <c r="JL359" s="550">
        <f t="shared" si="3457"/>
        <v>0</v>
      </c>
      <c r="JM359" s="550">
        <f t="shared" si="3458"/>
        <v>0</v>
      </c>
      <c r="JN359" s="550">
        <f t="shared" si="3459"/>
        <v>0</v>
      </c>
      <c r="JO359" s="1217">
        <f t="shared" si="3460"/>
        <v>0</v>
      </c>
      <c r="JP359" s="545">
        <f t="shared" si="3461"/>
        <v>0</v>
      </c>
      <c r="JQ359" s="329">
        <f t="shared" si="3462"/>
        <v>0</v>
      </c>
      <c r="JR359" s="550">
        <f t="shared" si="3463"/>
        <v>0</v>
      </c>
      <c r="JS359" s="550">
        <f t="shared" si="3464"/>
        <v>0</v>
      </c>
      <c r="JT359" s="550">
        <f t="shared" si="3465"/>
        <v>0</v>
      </c>
      <c r="JU359" s="550">
        <f t="shared" si="3466"/>
        <v>0</v>
      </c>
      <c r="JV359" s="932">
        <f t="shared" si="3467"/>
        <v>0</v>
      </c>
      <c r="JW359" s="932">
        <f t="shared" si="3468"/>
        <v>0</v>
      </c>
      <c r="JX359" s="932">
        <f t="shared" si="3469"/>
        <v>0</v>
      </c>
      <c r="JY359" s="932">
        <f t="shared" si="3470"/>
        <v>0</v>
      </c>
      <c r="JZ359" s="932">
        <f t="shared" si="3471"/>
        <v>0</v>
      </c>
      <c r="KA359" s="932">
        <f t="shared" si="3472"/>
        <v>0</v>
      </c>
      <c r="KB359" s="932">
        <f t="shared" si="3473"/>
        <v>0</v>
      </c>
      <c r="KC359" s="932">
        <f t="shared" si="3474"/>
        <v>0</v>
      </c>
      <c r="KD359" s="327">
        <f t="shared" si="3475"/>
        <v>0</v>
      </c>
      <c r="KE359" s="327">
        <f t="shared" si="3476"/>
        <v>0</v>
      </c>
      <c r="KF359" s="327">
        <f t="shared" si="3477"/>
        <v>0</v>
      </c>
      <c r="KG359" s="327">
        <f t="shared" si="3478"/>
        <v>0</v>
      </c>
      <c r="KH359" s="327">
        <f t="shared" si="3479"/>
        <v>0</v>
      </c>
      <c r="KI359" s="327">
        <f t="shared" si="3480"/>
        <v>0</v>
      </c>
      <c r="KJ359" s="327">
        <f t="shared" si="3481"/>
        <v>0</v>
      </c>
      <c r="KK359" s="327">
        <f t="shared" si="3482"/>
        <v>0</v>
      </c>
      <c r="KL359" s="327">
        <f t="shared" si="3483"/>
        <v>0</v>
      </c>
      <c r="KM359" s="327">
        <f t="shared" si="3484"/>
        <v>0</v>
      </c>
      <c r="KN359" s="327">
        <f t="shared" si="3485"/>
        <v>0</v>
      </c>
      <c r="KO359" s="327">
        <f t="shared" si="3486"/>
        <v>0</v>
      </c>
      <c r="KP359" s="327">
        <f t="shared" si="3487"/>
        <v>0</v>
      </c>
      <c r="KQ359" s="327">
        <f t="shared" si="3488"/>
        <v>0</v>
      </c>
      <c r="KR359" s="739"/>
      <c r="KS359" s="739"/>
      <c r="KT359" s="739"/>
      <c r="KU359" s="739"/>
      <c r="KV359" s="739"/>
      <c r="KW359" s="739"/>
      <c r="KX359" s="739"/>
      <c r="KY359" s="739"/>
      <c r="KZ359" s="1362" t="str">
        <f t="shared" si="3489"/>
        <v>MonsterBloom</v>
      </c>
      <c r="LA359" s="1217">
        <f t="shared" si="3490"/>
        <v>0</v>
      </c>
      <c r="LB359" s="1217">
        <f t="shared" si="3491"/>
        <v>0</v>
      </c>
      <c r="LC359" s="1217">
        <f t="shared" si="3492"/>
        <v>0</v>
      </c>
      <c r="LD359" s="545">
        <f t="shared" si="3493"/>
        <v>500</v>
      </c>
      <c r="LE359" s="545">
        <f t="shared" si="3494"/>
        <v>0</v>
      </c>
      <c r="LF359" s="329">
        <f t="shared" si="3495"/>
        <v>300</v>
      </c>
      <c r="LG359" s="550">
        <f t="shared" si="3496"/>
        <v>0</v>
      </c>
      <c r="LH359" s="550">
        <f t="shared" si="3497"/>
        <v>0</v>
      </c>
      <c r="LI359" s="550">
        <f t="shared" si="3498"/>
        <v>0</v>
      </c>
      <c r="LJ359" s="550">
        <f t="shared" si="3499"/>
        <v>0</v>
      </c>
      <c r="LK359" s="550">
        <f t="shared" si="3500"/>
        <v>0</v>
      </c>
      <c r="LL359" s="550">
        <f t="shared" si="3501"/>
        <v>0</v>
      </c>
      <c r="LM359" s="550">
        <f t="shared" si="3502"/>
        <v>0</v>
      </c>
      <c r="LN359" s="550">
        <f t="shared" si="3503"/>
        <v>0</v>
      </c>
      <c r="LO359" s="1217">
        <f t="shared" si="3504"/>
        <v>0</v>
      </c>
      <c r="LP359" s="545">
        <f t="shared" si="3505"/>
        <v>0</v>
      </c>
      <c r="LQ359" s="329">
        <f t="shared" si="3506"/>
        <v>0</v>
      </c>
      <c r="LR359" s="550">
        <f t="shared" si="3507"/>
        <v>0</v>
      </c>
      <c r="LS359" s="550">
        <f t="shared" si="3508"/>
        <v>0</v>
      </c>
      <c r="LT359" s="550">
        <f t="shared" si="3509"/>
        <v>0</v>
      </c>
      <c r="LU359" s="550">
        <f t="shared" si="3510"/>
        <v>0</v>
      </c>
      <c r="LV359" s="932">
        <f t="shared" si="3511"/>
        <v>0</v>
      </c>
      <c r="LW359" s="932">
        <f t="shared" si="3512"/>
        <v>0</v>
      </c>
      <c r="LX359" s="932">
        <f t="shared" si="3513"/>
        <v>0</v>
      </c>
      <c r="LY359" s="932">
        <f t="shared" si="3514"/>
        <v>0</v>
      </c>
      <c r="LZ359" s="932">
        <f t="shared" si="3515"/>
        <v>0</v>
      </c>
      <c r="MA359" s="932">
        <f t="shared" si="3516"/>
        <v>0</v>
      </c>
      <c r="MB359" s="932">
        <f t="shared" si="3517"/>
        <v>0</v>
      </c>
      <c r="MC359" s="932">
        <f t="shared" si="3518"/>
        <v>0</v>
      </c>
      <c r="MD359" s="327">
        <f t="shared" si="3519"/>
        <v>0</v>
      </c>
      <c r="ME359" s="327">
        <f t="shared" si="3520"/>
        <v>0</v>
      </c>
      <c r="MF359" s="327">
        <f t="shared" si="3521"/>
        <v>0</v>
      </c>
      <c r="MG359" s="327">
        <f t="shared" si="3522"/>
        <v>0</v>
      </c>
      <c r="MH359" s="327">
        <f t="shared" si="3523"/>
        <v>0</v>
      </c>
      <c r="MI359" s="327">
        <f t="shared" si="3524"/>
        <v>0</v>
      </c>
      <c r="MJ359" s="327">
        <f t="shared" si="3525"/>
        <v>0</v>
      </c>
      <c r="MK359" s="327">
        <f t="shared" si="3526"/>
        <v>0</v>
      </c>
      <c r="ML359" s="327">
        <f t="shared" si="3527"/>
        <v>0</v>
      </c>
      <c r="MM359" s="327">
        <f t="shared" si="3528"/>
        <v>0</v>
      </c>
      <c r="MN359" s="327">
        <f t="shared" si="3348"/>
        <v>0</v>
      </c>
      <c r="MO359" s="327">
        <f t="shared" si="3349"/>
        <v>0</v>
      </c>
      <c r="MP359" s="327">
        <f t="shared" si="3350"/>
        <v>0</v>
      </c>
      <c r="MQ359" s="327">
        <f t="shared" si="3529"/>
        <v>0</v>
      </c>
    </row>
    <row r="360" spans="2:355" s="152" customFormat="1" ht="14.25" customHeight="1" outlineLevel="1" thickBot="1" x14ac:dyDescent="0.3">
      <c r="C360" s="1416"/>
      <c r="D360" s="757"/>
      <c r="E360" s="757"/>
      <c r="F360" s="757"/>
      <c r="G360" s="757"/>
      <c r="H360" s="1048"/>
      <c r="I360" s="1048"/>
      <c r="J360" s="1048"/>
      <c r="K360" s="1048"/>
      <c r="L360" s="1048"/>
      <c r="M360" s="1417"/>
      <c r="N360" s="1418"/>
      <c r="O360" s="1548"/>
      <c r="P360" s="1048"/>
      <c r="Q360" s="1417"/>
      <c r="S360" s="1549"/>
      <c r="W360" s="1549"/>
      <c r="AA360" s="1549"/>
      <c r="AE360" s="1549"/>
      <c r="AI360" s="1549"/>
      <c r="AM360" s="1549"/>
      <c r="AQ360" s="1549"/>
      <c r="AU360" s="1737"/>
      <c r="AY360" s="1549"/>
      <c r="BQ360" s="1491"/>
      <c r="BR360" s="734">
        <f t="shared" si="3355"/>
        <v>0</v>
      </c>
      <c r="BS360" s="734">
        <f t="shared" si="3356"/>
        <v>0</v>
      </c>
      <c r="BT360" s="742">
        <v>0</v>
      </c>
      <c r="BU360" s="1773" t="str">
        <f>IF(User1!A13&lt;&gt;0,User1!A13,0)</f>
        <v>BudExplosion</v>
      </c>
      <c r="BV360" s="1773" t="str">
        <f>IF(User1!B13&lt;&gt;0,User1!B13,0)</f>
        <v>Booster</v>
      </c>
      <c r="BW360" s="1774">
        <f>IF(User1!C13&lt;&gt;0,User1!C13,0)</f>
        <v>0</v>
      </c>
      <c r="BX360" s="1774">
        <f>IF(User1!D13&lt;&gt;0,User1!D13,0)</f>
        <v>0</v>
      </c>
      <c r="BY360" s="1774">
        <f>IF(User1!E13&lt;&gt;0,User1!E13,0)</f>
        <v>0</v>
      </c>
      <c r="BZ360" s="1774">
        <f>IF(User1!F13&lt;&gt;0,User1!F13,0)</f>
        <v>0.34</v>
      </c>
      <c r="CA360" s="1774">
        <f>IF(User1!G13&lt;&gt;0,User1!G13,0)</f>
        <v>0</v>
      </c>
      <c r="CB360" s="1774">
        <f>IF(User1!H13&lt;&gt;0,User1!H13,0)</f>
        <v>0.34</v>
      </c>
      <c r="CC360" s="1774">
        <f>IF(User1!I13&lt;&gt;0,User1!I13,0)</f>
        <v>0</v>
      </c>
      <c r="CD360" s="1774">
        <f>IF(User1!J13&lt;&gt;0,User1!J13,0)</f>
        <v>0</v>
      </c>
      <c r="CE360" s="1774">
        <f>IF(User1!K13&lt;&gt;0,User1!K13,0)</f>
        <v>0</v>
      </c>
      <c r="CF360" s="1774">
        <f>IF(User1!L13&lt;&gt;0,User1!L13,0)</f>
        <v>0</v>
      </c>
      <c r="CG360" s="1774">
        <f>IF(User1!M13&lt;&gt;0,User1!M13,0)</f>
        <v>0</v>
      </c>
      <c r="CH360" s="1774">
        <f>IF(User1!N13&lt;&gt;0,User1!N13,0)</f>
        <v>0</v>
      </c>
      <c r="CI360" s="1774">
        <f>IF(User1!O13&lt;&gt;0,User1!O13,0)</f>
        <v>0</v>
      </c>
      <c r="CJ360" s="1774">
        <f>IF(User1!P13&lt;&gt;0,User1!P13,0)</f>
        <v>0</v>
      </c>
      <c r="CK360" s="1774">
        <f>IF(User1!Q13&lt;&gt;0,User1!Q13,0)</f>
        <v>0</v>
      </c>
      <c r="CL360" s="1774">
        <f>IF(User1!R13&lt;&gt;0,User1!R13,0)</f>
        <v>0</v>
      </c>
      <c r="CM360" s="1774">
        <f>IF(User1!S13&lt;&gt;0,User1!S13,0)</f>
        <v>0</v>
      </c>
      <c r="CN360" s="1774">
        <f>IF(User1!T13&lt;&gt;0,User1!T13,0)</f>
        <v>0.01</v>
      </c>
      <c r="CO360" s="1774">
        <f>IF(User1!U13&lt;&gt;0,User1!U13,0)</f>
        <v>0</v>
      </c>
      <c r="CP360" s="1774">
        <f>IF(User1!V13&lt;&gt;0,User1!V13,0)</f>
        <v>0.05</v>
      </c>
      <c r="CQ360" s="1774">
        <f>IF(User1!W13&lt;&gt;0,User1!W13,0)</f>
        <v>0</v>
      </c>
      <c r="CR360" s="1775">
        <f>IF(User1!X13&lt;&gt;0,User1!X13,0)</f>
        <v>0</v>
      </c>
      <c r="CS360" s="1775">
        <f>IF(User1!Y13&lt;&gt;0,User1!Y13,0)</f>
        <v>0</v>
      </c>
      <c r="CT360" s="1775">
        <f>IF(User1!Z13&lt;&gt;0,User1!Z13,0)</f>
        <v>0</v>
      </c>
      <c r="CU360" s="1775">
        <f>IF(User1!AA13&lt;&gt;0,User1!AA13,0)</f>
        <v>0</v>
      </c>
      <c r="CV360" s="1775">
        <f>IF(User1!AB13&lt;&gt;0,User1!AB13,0)</f>
        <v>0</v>
      </c>
      <c r="CW360" s="1775">
        <f>IF(User1!AC13&lt;&gt;0,User1!AC13,0)</f>
        <v>0</v>
      </c>
      <c r="CX360" s="1775">
        <f>IF(User1!AD13&lt;&gt;0,User1!AD13,0)</f>
        <v>0</v>
      </c>
      <c r="CY360" s="1775">
        <f>IF(User1!AE13&lt;&gt;0,User1!AE13,0)</f>
        <v>0</v>
      </c>
      <c r="CZ360" s="1775">
        <f>IF(User1!AF13&lt;&gt;0,User1!AF13,0)</f>
        <v>0</v>
      </c>
      <c r="DA360" s="1775">
        <f>IF(User1!AG13&lt;&gt;0,User1!AG13,0)</f>
        <v>0</v>
      </c>
      <c r="DB360" s="1775">
        <f>IF(User1!AH13&lt;&gt;0,User1!AH13,0)</f>
        <v>0</v>
      </c>
      <c r="DC360" s="1775">
        <f>IF(User1!AI13&lt;&gt;0,User1!AI13,0)</f>
        <v>0</v>
      </c>
      <c r="DD360" s="1775">
        <f>IF(User1!AJ13&lt;&gt;0,User1!AJ13,0)</f>
        <v>0</v>
      </c>
      <c r="DE360" s="1775">
        <f>IF(User1!AK13&lt;&gt;0,User1!AK13,0)</f>
        <v>0</v>
      </c>
      <c r="DF360" s="1775">
        <f>IF(User1!AL13&lt;&gt;0,User1!AL13,0)</f>
        <v>0</v>
      </c>
      <c r="DG360" s="1775">
        <f>IF(User1!AM13&lt;&gt;0,User1!AM13,0)</f>
        <v>0</v>
      </c>
      <c r="DH360" s="1775">
        <f>IF(User1!AN13&lt;&gt;0,User1!AN13,0)</f>
        <v>0</v>
      </c>
      <c r="DI360" s="1775">
        <f>IF(User1!AO13&lt;&gt;0,User1!AO13,0)</f>
        <v>0</v>
      </c>
      <c r="DJ360" s="1775">
        <f>IF(User1!AP13&lt;&gt;0,User1!AP13,0)</f>
        <v>0</v>
      </c>
      <c r="DK360" s="1775">
        <f>IF(User1!AQ13&lt;&gt;0,User1!AQ13,0)</f>
        <v>0</v>
      </c>
      <c r="DL360" s="1775">
        <f>IF(User1!AR13&lt;&gt;0,User1!AR13,0)</f>
        <v>0</v>
      </c>
      <c r="DM360" s="1775">
        <f>IF(User1!AS13&lt;&gt;0,User1!AS13,0)</f>
        <v>0</v>
      </c>
      <c r="DN360" s="1776">
        <f>IF(User1!AT13&lt;&gt;0,User1!AT13,0)</f>
        <v>1</v>
      </c>
      <c r="DO360" s="1777">
        <f>IF(User1!AU13&lt;&gt;0,User1!AU13,0)</f>
        <v>1</v>
      </c>
      <c r="DP360" s="1773">
        <f>IF(User1!AV13&lt;&gt;0,User1!AV13,0)</f>
        <v>1000</v>
      </c>
      <c r="DQ360" s="1778">
        <f t="shared" si="3305"/>
        <v>1</v>
      </c>
      <c r="DR360" s="1779">
        <f>IF(User1!AX13&lt;&gt;0,User1!AX13,0)</f>
        <v>0.01</v>
      </c>
      <c r="DS360" s="1779">
        <f>IF(User1!AY13&lt;&gt;0,User1!AY13,0)</f>
        <v>1.0000000000000001E-5</v>
      </c>
      <c r="DT360" s="1773">
        <v>212</v>
      </c>
      <c r="DU360" s="1780" t="str">
        <f>IF(User1!BA13&lt;&gt;0,User1!BA13,0)</f>
        <v>User1</v>
      </c>
      <c r="DV360" s="1808" t="str">
        <f>IF(User1!BB13&lt;&gt;0,User1!BB13,0)</f>
        <v>5/17/20101</v>
      </c>
      <c r="DW360" s="1809">
        <f>IF(User1!BC13&lt;&gt;0,User1!BC13,0)</f>
        <v>0</v>
      </c>
      <c r="DX360" s="1773">
        <f>IF(User1!BD13&lt;&gt;0,User1!BD13,0)</f>
        <v>0</v>
      </c>
      <c r="DY360" s="1773">
        <f>IF(User1!BE13&lt;&gt;0,User1!BE13,0)</f>
        <v>0</v>
      </c>
      <c r="DZ360" s="1773">
        <f>IF(User1!BF13&lt;&gt;0,User1!BF13,0)</f>
        <v>0</v>
      </c>
      <c r="EA360" s="1773">
        <f>IF(User1!BG13&lt;&gt;0,User1!BG13,0)</f>
        <v>0</v>
      </c>
      <c r="EB360" s="1773">
        <f>IF(User1!BH13&lt;&gt;0,User1!BH13,0)</f>
        <v>1</v>
      </c>
      <c r="EC360" s="1773">
        <f>IF(User1!BI13&lt;&gt;0,User1!BI13,0)</f>
        <v>1</v>
      </c>
      <c r="ED360" s="1773">
        <f>IF(User1!BJ13&lt;&gt;0,User1!BJ13,0)</f>
        <v>1</v>
      </c>
      <c r="EE360" s="1773">
        <f>IF(User1!BK13&lt;&gt;0,User1!BK13,0)</f>
        <v>1</v>
      </c>
      <c r="EF360" s="1773">
        <f>IF(User1!BL13&lt;&gt;0,User1!BL13,0)</f>
        <v>1.25</v>
      </c>
      <c r="EG360" s="1773">
        <f>IF(User1!BM13&lt;&gt;0,User1!BM13,0)</f>
        <v>1.25</v>
      </c>
      <c r="EH360" s="1773">
        <f>IF(User1!BN13&lt;&gt;0,User1!BN13,0)</f>
        <v>1.25</v>
      </c>
      <c r="EI360" s="1773">
        <f>IF(User1!BO13&lt;&gt;0,User1!BO13,0)</f>
        <v>1.25</v>
      </c>
      <c r="EJ360" s="1773">
        <f>IF(User1!BP13&lt;&gt;0,User1!BP13,0)</f>
        <v>1.25</v>
      </c>
      <c r="EK360" s="1773">
        <f>IF(User1!BQ13&lt;&gt;0,User1!BQ13,0)</f>
        <v>0</v>
      </c>
      <c r="EL360" s="1773">
        <f>IF(User1!BR13&lt;&gt;0,User1!BR13,0)</f>
        <v>0</v>
      </c>
      <c r="EM360" s="739"/>
      <c r="EN360" s="739"/>
      <c r="EO360" s="739"/>
      <c r="EP360" s="739"/>
      <c r="EQ360" s="739"/>
      <c r="ER360" s="739"/>
      <c r="ES360" s="739"/>
      <c r="ET360" s="739"/>
      <c r="EU360" s="739"/>
      <c r="EV360" s="739"/>
      <c r="EW360" s="739"/>
      <c r="EX360" s="739"/>
      <c r="EY360" s="739"/>
      <c r="EZ360" s="1348" t="str">
        <f t="shared" si="3357"/>
        <v>BudExplosion</v>
      </c>
      <c r="FA360" s="1203">
        <f t="shared" si="3358"/>
        <v>0</v>
      </c>
      <c r="FB360" s="1203">
        <f t="shared" si="3359"/>
        <v>0</v>
      </c>
      <c r="FC360" s="1203">
        <f t="shared" si="3360"/>
        <v>0</v>
      </c>
      <c r="FD360" s="1190">
        <f t="shared" si="3361"/>
        <v>0</v>
      </c>
      <c r="FE360" s="1190">
        <f t="shared" si="3362"/>
        <v>0</v>
      </c>
      <c r="FF360" s="927">
        <f t="shared" si="3363"/>
        <v>0</v>
      </c>
      <c r="FG360" s="1191">
        <f t="shared" si="3364"/>
        <v>0</v>
      </c>
      <c r="FH360" s="1191">
        <f t="shared" si="3365"/>
        <v>0</v>
      </c>
      <c r="FI360" s="1191">
        <f t="shared" si="3366"/>
        <v>0</v>
      </c>
      <c r="FJ360" s="1191">
        <f t="shared" si="3367"/>
        <v>0</v>
      </c>
      <c r="FK360" s="1191">
        <f t="shared" si="3368"/>
        <v>0</v>
      </c>
      <c r="FL360" s="1191">
        <f t="shared" si="3369"/>
        <v>0</v>
      </c>
      <c r="FM360" s="1191">
        <f t="shared" si="3370"/>
        <v>0</v>
      </c>
      <c r="FN360" s="1191">
        <f t="shared" si="3371"/>
        <v>0</v>
      </c>
      <c r="FO360" s="1203">
        <f t="shared" si="3372"/>
        <v>0</v>
      </c>
      <c r="FP360" s="1190">
        <f t="shared" si="3373"/>
        <v>0</v>
      </c>
      <c r="FQ360" s="927">
        <f t="shared" si="3374"/>
        <v>0</v>
      </c>
      <c r="FR360" s="1191">
        <f t="shared" si="3375"/>
        <v>0</v>
      </c>
      <c r="FS360" s="1191">
        <f t="shared" si="3376"/>
        <v>0</v>
      </c>
      <c r="FT360" s="1191">
        <f t="shared" si="3377"/>
        <v>0</v>
      </c>
      <c r="FU360" s="1191">
        <f t="shared" si="3378"/>
        <v>0</v>
      </c>
      <c r="FV360" s="1076">
        <f t="shared" si="3379"/>
        <v>0</v>
      </c>
      <c r="FW360" s="1076">
        <f t="shared" si="3380"/>
        <v>0</v>
      </c>
      <c r="FX360" s="1076">
        <f t="shared" si="3381"/>
        <v>0</v>
      </c>
      <c r="FY360" s="1076">
        <f t="shared" si="3382"/>
        <v>0</v>
      </c>
      <c r="FZ360" s="1076">
        <f t="shared" si="3383"/>
        <v>0</v>
      </c>
      <c r="GA360" s="1076">
        <f t="shared" si="3384"/>
        <v>0</v>
      </c>
      <c r="GB360" s="1076">
        <f t="shared" si="3385"/>
        <v>0</v>
      </c>
      <c r="GC360" s="1076">
        <f t="shared" si="3386"/>
        <v>0</v>
      </c>
      <c r="GD360" s="330">
        <f t="shared" si="3387"/>
        <v>0</v>
      </c>
      <c r="GE360" s="330">
        <f t="shared" si="3388"/>
        <v>0</v>
      </c>
      <c r="GF360" s="330">
        <f t="shared" si="3389"/>
        <v>0</v>
      </c>
      <c r="GG360" s="330">
        <f t="shared" si="3390"/>
        <v>0</v>
      </c>
      <c r="GH360" s="330">
        <f t="shared" si="3391"/>
        <v>0</v>
      </c>
      <c r="GI360" s="330">
        <f t="shared" si="3392"/>
        <v>0</v>
      </c>
      <c r="GJ360" s="330">
        <f t="shared" si="3393"/>
        <v>0</v>
      </c>
      <c r="GK360" s="330">
        <f t="shared" si="3394"/>
        <v>0</v>
      </c>
      <c r="GL360" s="330">
        <f t="shared" si="3395"/>
        <v>0</v>
      </c>
      <c r="GM360" s="330">
        <f t="shared" si="3396"/>
        <v>0</v>
      </c>
      <c r="GN360" s="330">
        <f t="shared" si="3397"/>
        <v>0</v>
      </c>
      <c r="GO360" s="330">
        <f t="shared" si="3398"/>
        <v>0</v>
      </c>
      <c r="GP360" s="330">
        <f t="shared" si="3399"/>
        <v>0</v>
      </c>
      <c r="GQ360" s="330">
        <f t="shared" si="3400"/>
        <v>0</v>
      </c>
      <c r="GR360" s="739"/>
      <c r="GS360" s="739"/>
      <c r="GT360" s="739"/>
      <c r="GU360" s="739"/>
      <c r="GV360" s="739"/>
      <c r="GW360" s="739"/>
      <c r="GX360" s="739"/>
      <c r="GY360" s="739"/>
      <c r="GZ360" s="1362" t="str">
        <f t="shared" si="3401"/>
        <v>BudExplosion</v>
      </c>
      <c r="HA360" s="1215">
        <f t="shared" si="3402"/>
        <v>0</v>
      </c>
      <c r="HB360" s="1215">
        <f t="shared" si="3403"/>
        <v>0</v>
      </c>
      <c r="HC360" s="1215">
        <f t="shared" si="3404"/>
        <v>0</v>
      </c>
      <c r="HD360" s="543">
        <f t="shared" si="3405"/>
        <v>0</v>
      </c>
      <c r="HE360" s="543">
        <f t="shared" si="3406"/>
        <v>0</v>
      </c>
      <c r="HF360" s="328">
        <f t="shared" si="3407"/>
        <v>0</v>
      </c>
      <c r="HG360" s="546">
        <f t="shared" si="3408"/>
        <v>0</v>
      </c>
      <c r="HH360" s="546">
        <f t="shared" si="3409"/>
        <v>0</v>
      </c>
      <c r="HI360" s="546">
        <f t="shared" si="3410"/>
        <v>0</v>
      </c>
      <c r="HJ360" s="546">
        <f t="shared" si="3411"/>
        <v>0</v>
      </c>
      <c r="HK360" s="546">
        <f t="shared" si="3412"/>
        <v>0</v>
      </c>
      <c r="HL360" s="546">
        <f t="shared" si="3413"/>
        <v>0</v>
      </c>
      <c r="HM360" s="546">
        <f t="shared" si="3414"/>
        <v>0</v>
      </c>
      <c r="HN360" s="546">
        <f t="shared" si="3415"/>
        <v>0</v>
      </c>
      <c r="HO360" s="1215">
        <f t="shared" si="3416"/>
        <v>0</v>
      </c>
      <c r="HP360" s="543">
        <f t="shared" si="3417"/>
        <v>0</v>
      </c>
      <c r="HQ360" s="328">
        <f t="shared" si="3418"/>
        <v>0</v>
      </c>
      <c r="HR360" s="546">
        <f t="shared" si="3419"/>
        <v>0</v>
      </c>
      <c r="HS360" s="546">
        <f t="shared" si="3420"/>
        <v>0</v>
      </c>
      <c r="HT360" s="546">
        <f t="shared" si="3421"/>
        <v>0</v>
      </c>
      <c r="HU360" s="546">
        <f t="shared" si="3422"/>
        <v>0</v>
      </c>
      <c r="HV360" s="930">
        <f t="shared" si="3423"/>
        <v>0</v>
      </c>
      <c r="HW360" s="930">
        <f t="shared" si="3424"/>
        <v>0</v>
      </c>
      <c r="HX360" s="930">
        <f t="shared" si="3425"/>
        <v>0</v>
      </c>
      <c r="HY360" s="930">
        <f t="shared" si="3426"/>
        <v>0</v>
      </c>
      <c r="HZ360" s="930">
        <f t="shared" si="3427"/>
        <v>0</v>
      </c>
      <c r="IA360" s="930">
        <f t="shared" si="3428"/>
        <v>0</v>
      </c>
      <c r="IB360" s="930">
        <f t="shared" si="3429"/>
        <v>0</v>
      </c>
      <c r="IC360" s="930">
        <f t="shared" si="3430"/>
        <v>0</v>
      </c>
      <c r="ID360" s="322">
        <f t="shared" si="3431"/>
        <v>0</v>
      </c>
      <c r="IE360" s="322">
        <f t="shared" si="3432"/>
        <v>0</v>
      </c>
      <c r="IF360" s="322">
        <f t="shared" si="3433"/>
        <v>0</v>
      </c>
      <c r="IG360" s="322">
        <f t="shared" si="3434"/>
        <v>0</v>
      </c>
      <c r="IH360" s="322">
        <f t="shared" si="3435"/>
        <v>0</v>
      </c>
      <c r="II360" s="322">
        <f t="shared" si="3436"/>
        <v>0</v>
      </c>
      <c r="IJ360" s="322">
        <f t="shared" si="3437"/>
        <v>0</v>
      </c>
      <c r="IK360" s="322">
        <f t="shared" si="3438"/>
        <v>0</v>
      </c>
      <c r="IL360" s="322">
        <f t="shared" si="3439"/>
        <v>0</v>
      </c>
      <c r="IM360" s="322">
        <f t="shared" si="3440"/>
        <v>0</v>
      </c>
      <c r="IN360" s="322">
        <f t="shared" si="3441"/>
        <v>0</v>
      </c>
      <c r="IO360" s="322">
        <f t="shared" si="3442"/>
        <v>0</v>
      </c>
      <c r="IP360" s="322">
        <f t="shared" si="3443"/>
        <v>0</v>
      </c>
      <c r="IQ360" s="322">
        <f t="shared" si="3444"/>
        <v>0</v>
      </c>
      <c r="IR360" s="739"/>
      <c r="IS360" s="739"/>
      <c r="IT360" s="739"/>
      <c r="IU360" s="739"/>
      <c r="IV360" s="739"/>
      <c r="IW360" s="739"/>
      <c r="IX360" s="739"/>
      <c r="IY360" s="739"/>
      <c r="IZ360" s="1362" t="str">
        <f t="shared" si="3445"/>
        <v>BudExplosion</v>
      </c>
      <c r="JA360" s="1217">
        <f t="shared" si="3446"/>
        <v>0</v>
      </c>
      <c r="JB360" s="1217">
        <f t="shared" si="3447"/>
        <v>0</v>
      </c>
      <c r="JC360" s="1217">
        <f t="shared" si="3448"/>
        <v>0</v>
      </c>
      <c r="JD360" s="545">
        <f t="shared" si="3449"/>
        <v>340</v>
      </c>
      <c r="JE360" s="545">
        <f t="shared" si="3450"/>
        <v>0</v>
      </c>
      <c r="JF360" s="329">
        <f t="shared" si="3451"/>
        <v>340</v>
      </c>
      <c r="JG360" s="550">
        <f t="shared" si="3452"/>
        <v>0</v>
      </c>
      <c r="JH360" s="550">
        <f t="shared" si="3453"/>
        <v>0</v>
      </c>
      <c r="JI360" s="550">
        <f t="shared" si="3454"/>
        <v>0</v>
      </c>
      <c r="JJ360" s="550">
        <f t="shared" si="3455"/>
        <v>0</v>
      </c>
      <c r="JK360" s="550">
        <f t="shared" si="3456"/>
        <v>0</v>
      </c>
      <c r="JL360" s="550">
        <f t="shared" si="3457"/>
        <v>0</v>
      </c>
      <c r="JM360" s="550">
        <f t="shared" si="3458"/>
        <v>0</v>
      </c>
      <c r="JN360" s="550">
        <f t="shared" si="3459"/>
        <v>0</v>
      </c>
      <c r="JO360" s="1217">
        <f t="shared" si="3460"/>
        <v>0</v>
      </c>
      <c r="JP360" s="545">
        <f t="shared" si="3461"/>
        <v>0</v>
      </c>
      <c r="JQ360" s="329">
        <f t="shared" si="3462"/>
        <v>0</v>
      </c>
      <c r="JR360" s="550">
        <f t="shared" si="3463"/>
        <v>10</v>
      </c>
      <c r="JS360" s="550">
        <f t="shared" si="3464"/>
        <v>0</v>
      </c>
      <c r="JT360" s="550">
        <f t="shared" si="3465"/>
        <v>50</v>
      </c>
      <c r="JU360" s="550">
        <f t="shared" si="3466"/>
        <v>0</v>
      </c>
      <c r="JV360" s="932">
        <f t="shared" si="3467"/>
        <v>0</v>
      </c>
      <c r="JW360" s="932">
        <f t="shared" si="3468"/>
        <v>0</v>
      </c>
      <c r="JX360" s="932">
        <f t="shared" si="3469"/>
        <v>0</v>
      </c>
      <c r="JY360" s="932">
        <f t="shared" si="3470"/>
        <v>0</v>
      </c>
      <c r="JZ360" s="932">
        <f t="shared" si="3471"/>
        <v>0</v>
      </c>
      <c r="KA360" s="932">
        <f t="shared" si="3472"/>
        <v>0</v>
      </c>
      <c r="KB360" s="932">
        <f t="shared" si="3473"/>
        <v>0</v>
      </c>
      <c r="KC360" s="932">
        <f t="shared" si="3474"/>
        <v>0</v>
      </c>
      <c r="KD360" s="327">
        <f t="shared" si="3475"/>
        <v>0</v>
      </c>
      <c r="KE360" s="327">
        <f t="shared" si="3476"/>
        <v>0</v>
      </c>
      <c r="KF360" s="327">
        <f t="shared" si="3477"/>
        <v>0</v>
      </c>
      <c r="KG360" s="327">
        <f t="shared" si="3478"/>
        <v>0</v>
      </c>
      <c r="KH360" s="327">
        <f t="shared" si="3479"/>
        <v>0</v>
      </c>
      <c r="KI360" s="327">
        <f t="shared" si="3480"/>
        <v>0</v>
      </c>
      <c r="KJ360" s="327">
        <f t="shared" si="3481"/>
        <v>0</v>
      </c>
      <c r="KK360" s="327">
        <f t="shared" si="3482"/>
        <v>0</v>
      </c>
      <c r="KL360" s="327">
        <f t="shared" si="3483"/>
        <v>0</v>
      </c>
      <c r="KM360" s="327">
        <f t="shared" si="3484"/>
        <v>0</v>
      </c>
      <c r="KN360" s="327">
        <f t="shared" si="3485"/>
        <v>0</v>
      </c>
      <c r="KO360" s="327">
        <f t="shared" si="3486"/>
        <v>0</v>
      </c>
      <c r="KP360" s="327">
        <f t="shared" si="3487"/>
        <v>0</v>
      </c>
      <c r="KQ360" s="327">
        <f t="shared" si="3488"/>
        <v>0</v>
      </c>
      <c r="KR360" s="739"/>
      <c r="KS360" s="739"/>
      <c r="KT360" s="739"/>
      <c r="KU360" s="739"/>
      <c r="KV360" s="739"/>
      <c r="KW360" s="739"/>
      <c r="KX360" s="739"/>
      <c r="KY360" s="739"/>
      <c r="KZ360" s="1362" t="str">
        <f t="shared" si="3489"/>
        <v>BudExplosion</v>
      </c>
      <c r="LA360" s="1217">
        <f t="shared" si="3490"/>
        <v>0</v>
      </c>
      <c r="LB360" s="1217">
        <f t="shared" si="3491"/>
        <v>0</v>
      </c>
      <c r="LC360" s="1217">
        <f t="shared" si="3492"/>
        <v>0</v>
      </c>
      <c r="LD360" s="545">
        <f t="shared" si="3493"/>
        <v>340</v>
      </c>
      <c r="LE360" s="545">
        <f t="shared" si="3494"/>
        <v>0</v>
      </c>
      <c r="LF360" s="329">
        <f t="shared" si="3495"/>
        <v>340</v>
      </c>
      <c r="LG360" s="550">
        <f t="shared" si="3496"/>
        <v>0</v>
      </c>
      <c r="LH360" s="550">
        <f t="shared" si="3497"/>
        <v>0</v>
      </c>
      <c r="LI360" s="550">
        <f t="shared" si="3498"/>
        <v>0</v>
      </c>
      <c r="LJ360" s="550">
        <f t="shared" si="3499"/>
        <v>0</v>
      </c>
      <c r="LK360" s="550">
        <f t="shared" si="3500"/>
        <v>0</v>
      </c>
      <c r="LL360" s="550">
        <f t="shared" si="3501"/>
        <v>0</v>
      </c>
      <c r="LM360" s="550">
        <f t="shared" si="3502"/>
        <v>0</v>
      </c>
      <c r="LN360" s="550">
        <f t="shared" si="3503"/>
        <v>0</v>
      </c>
      <c r="LO360" s="1217">
        <f t="shared" si="3504"/>
        <v>0</v>
      </c>
      <c r="LP360" s="545">
        <f t="shared" si="3505"/>
        <v>0</v>
      </c>
      <c r="LQ360" s="329">
        <f t="shared" si="3506"/>
        <v>0</v>
      </c>
      <c r="LR360" s="550">
        <f t="shared" si="3507"/>
        <v>10</v>
      </c>
      <c r="LS360" s="550">
        <f t="shared" si="3508"/>
        <v>0</v>
      </c>
      <c r="LT360" s="550">
        <f t="shared" si="3509"/>
        <v>50</v>
      </c>
      <c r="LU360" s="550">
        <f t="shared" si="3510"/>
        <v>0</v>
      </c>
      <c r="LV360" s="932">
        <f t="shared" si="3511"/>
        <v>0</v>
      </c>
      <c r="LW360" s="932">
        <f t="shared" si="3512"/>
        <v>0</v>
      </c>
      <c r="LX360" s="932">
        <f t="shared" si="3513"/>
        <v>0</v>
      </c>
      <c r="LY360" s="932">
        <f t="shared" si="3514"/>
        <v>0</v>
      </c>
      <c r="LZ360" s="932">
        <f t="shared" si="3515"/>
        <v>0</v>
      </c>
      <c r="MA360" s="932">
        <f t="shared" si="3516"/>
        <v>0</v>
      </c>
      <c r="MB360" s="932">
        <f t="shared" si="3517"/>
        <v>0</v>
      </c>
      <c r="MC360" s="932">
        <f t="shared" si="3518"/>
        <v>0</v>
      </c>
      <c r="MD360" s="327">
        <f t="shared" si="3519"/>
        <v>0</v>
      </c>
      <c r="ME360" s="327">
        <f t="shared" si="3520"/>
        <v>0</v>
      </c>
      <c r="MF360" s="327">
        <f t="shared" si="3521"/>
        <v>0</v>
      </c>
      <c r="MG360" s="327">
        <f t="shared" si="3522"/>
        <v>0</v>
      </c>
      <c r="MH360" s="327">
        <f t="shared" si="3523"/>
        <v>0</v>
      </c>
      <c r="MI360" s="327">
        <f t="shared" si="3524"/>
        <v>0</v>
      </c>
      <c r="MJ360" s="327">
        <f t="shared" si="3525"/>
        <v>0</v>
      </c>
      <c r="MK360" s="327">
        <f t="shared" si="3526"/>
        <v>0</v>
      </c>
      <c r="ML360" s="327">
        <f t="shared" si="3527"/>
        <v>0</v>
      </c>
      <c r="MM360" s="327">
        <f t="shared" si="3528"/>
        <v>0</v>
      </c>
      <c r="MN360" s="327">
        <f t="shared" si="3348"/>
        <v>0</v>
      </c>
      <c r="MO360" s="327">
        <f t="shared" si="3349"/>
        <v>0</v>
      </c>
      <c r="MP360" s="327">
        <f t="shared" si="3350"/>
        <v>0</v>
      </c>
      <c r="MQ360" s="327">
        <f t="shared" si="3529"/>
        <v>0</v>
      </c>
    </row>
    <row r="361" spans="2:355" s="152" customFormat="1" ht="15" customHeight="1" outlineLevel="1" thickBot="1" x14ac:dyDescent="0.3">
      <c r="C361" s="1416"/>
      <c r="D361" s="757"/>
      <c r="E361" s="757"/>
      <c r="F361" s="757"/>
      <c r="G361" s="757"/>
      <c r="H361" s="1048"/>
      <c r="I361" s="1048"/>
      <c r="J361" s="1048"/>
      <c r="K361" s="1048"/>
      <c r="L361" s="1048"/>
      <c r="M361" s="1417"/>
      <c r="N361" s="1418"/>
      <c r="O361" s="1548"/>
      <c r="P361" s="1048"/>
      <c r="Q361" s="1417"/>
      <c r="S361" s="1549"/>
      <c r="W361" s="1549"/>
      <c r="AA361" s="1549"/>
      <c r="AE361" s="1549"/>
      <c r="AI361" s="1549"/>
      <c r="AM361" s="1549"/>
      <c r="AQ361" s="1549"/>
      <c r="AU361" s="1737"/>
      <c r="AY361" s="1549"/>
      <c r="BQ361" s="1491"/>
      <c r="BR361" s="734">
        <f t="shared" si="3355"/>
        <v>0</v>
      </c>
      <c r="BS361" s="734">
        <f t="shared" si="3356"/>
        <v>0</v>
      </c>
      <c r="BT361" s="742">
        <v>0</v>
      </c>
      <c r="BU361" s="1773" t="str">
        <f>IF(User1!A14&lt;&gt;0,User1!A14,0)</f>
        <v>Epsom Salt</v>
      </c>
      <c r="BV361" s="1773" t="str">
        <f>IF(User1!B14&lt;&gt;0,User1!B14,0)</f>
        <v>Additives</v>
      </c>
      <c r="BW361" s="1774">
        <f>IF(User1!C14&lt;&gt;0,User1!C14,0)</f>
        <v>0</v>
      </c>
      <c r="BX361" s="1774">
        <f>IF(User1!D14&lt;&gt;0,User1!D14,0)</f>
        <v>0</v>
      </c>
      <c r="BY361" s="1774">
        <f>IF(User1!E14&lt;&gt;0,User1!E14,0)</f>
        <v>0</v>
      </c>
      <c r="BZ361" s="1774">
        <f>IF(User1!F14&lt;&gt;0,User1!F14,0)</f>
        <v>0</v>
      </c>
      <c r="CA361" s="1774">
        <f>IF(User1!G14&lt;&gt;0,User1!G14,0)</f>
        <v>0</v>
      </c>
      <c r="CB361" s="1774">
        <f>IF(User1!H14&lt;&gt;0,User1!H14,0)</f>
        <v>0</v>
      </c>
      <c r="CC361" s="1774">
        <f>IF(User1!I14&lt;&gt;0,User1!I14,0)</f>
        <v>0</v>
      </c>
      <c r="CD361" s="1774">
        <f>IF(User1!J14&lt;&gt;0,User1!J14,0)</f>
        <v>0</v>
      </c>
      <c r="CE361" s="1774">
        <f>IF(User1!K14&lt;&gt;0,User1!K14,0)</f>
        <v>0</v>
      </c>
      <c r="CF361" s="1774">
        <f>IF(User1!L14&lt;&gt;0,User1!L14,0)</f>
        <v>0</v>
      </c>
      <c r="CG361" s="1774">
        <f>IF(User1!M14&lt;&gt;0,User1!M14,0)</f>
        <v>0</v>
      </c>
      <c r="CH361" s="1774">
        <f>IF(User1!N14&lt;&gt;0,User1!N14,0)</f>
        <v>0</v>
      </c>
      <c r="CI361" s="1774">
        <f>IF(User1!O14&lt;&gt;0,User1!O14,0)</f>
        <v>0</v>
      </c>
      <c r="CJ361" s="1774">
        <f>IF(User1!P14&lt;&gt;0,User1!P14,0)</f>
        <v>0</v>
      </c>
      <c r="CK361" s="1774">
        <f>IF(User1!Q14&lt;&gt;0,User1!Q14,0)</f>
        <v>0</v>
      </c>
      <c r="CL361" s="1774">
        <f>IF(User1!R14&lt;&gt;0,User1!R14,0)</f>
        <v>0</v>
      </c>
      <c r="CM361" s="1774">
        <f>IF(User1!S14&lt;&gt;0,User1!S14,0)</f>
        <v>0</v>
      </c>
      <c r="CN361" s="1774">
        <f>IF(User1!T14&lt;&gt;0,User1!T14,0)</f>
        <v>9.8000000000000004E-2</v>
      </c>
      <c r="CO361" s="1774">
        <f>IF(User1!U14&lt;&gt;0,User1!U14,0)</f>
        <v>0</v>
      </c>
      <c r="CP361" s="1774">
        <f>IF(User1!V14&lt;&gt;0,User1!V14,0)</f>
        <v>0.129</v>
      </c>
      <c r="CQ361" s="1774">
        <f>IF(User1!W14&lt;&gt;0,User1!W14,0)</f>
        <v>0</v>
      </c>
      <c r="CR361" s="1775">
        <f>IF(User1!X14&lt;&gt;0,User1!X14,0)</f>
        <v>0</v>
      </c>
      <c r="CS361" s="1775">
        <f>IF(User1!Y14&lt;&gt;0,User1!Y14,0)</f>
        <v>0</v>
      </c>
      <c r="CT361" s="1775">
        <f>IF(User1!Z14&lt;&gt;0,User1!Z14,0)</f>
        <v>0</v>
      </c>
      <c r="CU361" s="1775">
        <f>IF(User1!AA14&lt;&gt;0,User1!AA14,0)</f>
        <v>0</v>
      </c>
      <c r="CV361" s="1775">
        <f>IF(User1!AB14&lt;&gt;0,User1!AB14,0)</f>
        <v>0</v>
      </c>
      <c r="CW361" s="1775">
        <f>IF(User1!AC14&lt;&gt;0,User1!AC14,0)</f>
        <v>0</v>
      </c>
      <c r="CX361" s="1775">
        <f>IF(User1!AD14&lt;&gt;0,User1!AD14,0)</f>
        <v>0</v>
      </c>
      <c r="CY361" s="1775">
        <f>IF(User1!AE14&lt;&gt;0,User1!AE14,0)</f>
        <v>0</v>
      </c>
      <c r="CZ361" s="1775">
        <f>IF(User1!AF14&lt;&gt;0,User1!AF14,0)</f>
        <v>0</v>
      </c>
      <c r="DA361" s="1775">
        <f>IF(User1!AG14&lt;&gt;0,User1!AG14,0)</f>
        <v>0</v>
      </c>
      <c r="DB361" s="1775">
        <f>IF(User1!AH14&lt;&gt;0,User1!AH14,0)</f>
        <v>0</v>
      </c>
      <c r="DC361" s="1775">
        <f>IF(User1!AI14&lt;&gt;0,User1!AI14,0)</f>
        <v>0</v>
      </c>
      <c r="DD361" s="1775">
        <f>IF(User1!AJ14&lt;&gt;0,User1!AJ14,0)</f>
        <v>0</v>
      </c>
      <c r="DE361" s="1775">
        <f>IF(User1!AK14&lt;&gt;0,User1!AK14,0)</f>
        <v>0</v>
      </c>
      <c r="DF361" s="1775">
        <f>IF(User1!AL14&lt;&gt;0,User1!AL14,0)</f>
        <v>0</v>
      </c>
      <c r="DG361" s="1775">
        <f>IF(User1!AM14&lt;&gt;0,User1!AM14,0)</f>
        <v>0</v>
      </c>
      <c r="DH361" s="1775">
        <f>IF(User1!AN14&lt;&gt;0,User1!AN14,0)</f>
        <v>0</v>
      </c>
      <c r="DI361" s="1775">
        <f>IF(User1!AO14&lt;&gt;0,User1!AO14,0)</f>
        <v>0</v>
      </c>
      <c r="DJ361" s="1775">
        <f>IF(User1!AP14&lt;&gt;0,User1!AP14,0)</f>
        <v>0</v>
      </c>
      <c r="DK361" s="1775">
        <f>IF(User1!AQ14&lt;&gt;0,User1!AQ14,0)</f>
        <v>0</v>
      </c>
      <c r="DL361" s="1775">
        <f>IF(User1!AR14&lt;&gt;0,User1!AR14,0)</f>
        <v>0</v>
      </c>
      <c r="DM361" s="1775">
        <f>IF(User1!AS14&lt;&gt;0,User1!AS14,0)</f>
        <v>0</v>
      </c>
      <c r="DN361" s="1776">
        <f>IF(User1!AT14&lt;&gt;0,User1!AT14,0)</f>
        <v>1</v>
      </c>
      <c r="DO361" s="1777">
        <f>IF(User1!AU14&lt;&gt;0,User1!AU14,0)</f>
        <v>1</v>
      </c>
      <c r="DP361" s="1773">
        <f>IF(User1!AV14&lt;&gt;0,User1!AV14,0)</f>
        <v>1000</v>
      </c>
      <c r="DQ361" s="1778">
        <f t="shared" si="3305"/>
        <v>1</v>
      </c>
      <c r="DR361" s="1779">
        <f>IF(User1!AX14&lt;&gt;0,User1!AX14,0)</f>
        <v>0.01</v>
      </c>
      <c r="DS361" s="1779">
        <f>IF(User1!AY14&lt;&gt;0,User1!AY14,0)</f>
        <v>1.0000000000000001E-5</v>
      </c>
      <c r="DT361" s="1773">
        <v>213</v>
      </c>
      <c r="DU361" s="1780" t="str">
        <f>IF(User1!BA14&lt;&gt;0,User1!BA14,0)</f>
        <v>User1</v>
      </c>
      <c r="DV361" s="1808" t="str">
        <f>IF(User1!BB14&lt;&gt;0,User1!BB14,0)</f>
        <v>5/17/20101</v>
      </c>
      <c r="DW361" s="1809">
        <f>IF(User1!BC14&lt;&gt;0,User1!BC14,0)</f>
        <v>0</v>
      </c>
      <c r="DX361" s="1773">
        <f>IF(User1!BD14&lt;&gt;0,User1!BD14,0)</f>
        <v>0.5</v>
      </c>
      <c r="DY361" s="1773">
        <f>IF(User1!BE14&lt;&gt;0,User1!BE14,0)</f>
        <v>1</v>
      </c>
      <c r="DZ361" s="1773">
        <f>IF(User1!BF14&lt;&gt;0,User1!BF14,0)</f>
        <v>1</v>
      </c>
      <c r="EA361" s="1773">
        <f>IF(User1!BG14&lt;&gt;0,User1!BG14,0)</f>
        <v>1</v>
      </c>
      <c r="EB361" s="1773">
        <f>IF(User1!BH14&lt;&gt;0,User1!BH14,0)</f>
        <v>1</v>
      </c>
      <c r="EC361" s="1773">
        <f>IF(User1!BI14&lt;&gt;0,User1!BI14,0)</f>
        <v>1</v>
      </c>
      <c r="ED361" s="1773">
        <f>IF(User1!BJ14&lt;&gt;0,User1!BJ14,0)</f>
        <v>1</v>
      </c>
      <c r="EE361" s="1773">
        <f>IF(User1!BK14&lt;&gt;0,User1!BK14,0)</f>
        <v>1</v>
      </c>
      <c r="EF361" s="1773">
        <f>IF(User1!BL14&lt;&gt;0,User1!BL14,0)</f>
        <v>1</v>
      </c>
      <c r="EG361" s="1773">
        <f>IF(User1!BM14&lt;&gt;0,User1!BM14,0)</f>
        <v>1</v>
      </c>
      <c r="EH361" s="1773">
        <f>IF(User1!BN14&lt;&gt;0,User1!BN14,0)</f>
        <v>1</v>
      </c>
      <c r="EI361" s="1773">
        <f>IF(User1!BO14&lt;&gt;0,User1!BO14,0)</f>
        <v>1</v>
      </c>
      <c r="EJ361" s="1773">
        <f>IF(User1!BP14&lt;&gt;0,User1!BP14,0)</f>
        <v>0.5</v>
      </c>
      <c r="EK361" s="1773">
        <f>IF(User1!BQ14&lt;&gt;0,User1!BQ14,0)</f>
        <v>0</v>
      </c>
      <c r="EL361" s="1773" t="str">
        <f>IF(User1!BR14&lt;&gt;0,User1!BR14,0)</f>
        <v>Magnesium sulfate.   It's a chemical compound made up of magnesium, sulfur, and oxygen.</v>
      </c>
      <c r="EM361" s="739"/>
      <c r="EN361" s="739"/>
      <c r="EO361" s="739"/>
      <c r="EP361" s="739"/>
      <c r="EQ361" s="739"/>
      <c r="ER361" s="739"/>
      <c r="ES361" s="739"/>
      <c r="ET361" s="739"/>
      <c r="EU361" s="739"/>
      <c r="EV361" s="739"/>
      <c r="EW361" s="739"/>
      <c r="EX361" s="739"/>
      <c r="EY361" s="739"/>
      <c r="EZ361" s="1348" t="str">
        <f t="shared" si="3357"/>
        <v>Epsom Salt</v>
      </c>
      <c r="FA361" s="1203">
        <f t="shared" si="3358"/>
        <v>0</v>
      </c>
      <c r="FB361" s="1203">
        <f t="shared" si="3359"/>
        <v>0</v>
      </c>
      <c r="FC361" s="1203">
        <f t="shared" si="3360"/>
        <v>0</v>
      </c>
      <c r="FD361" s="1190">
        <f t="shared" si="3361"/>
        <v>0</v>
      </c>
      <c r="FE361" s="1190">
        <f t="shared" si="3362"/>
        <v>0</v>
      </c>
      <c r="FF361" s="927">
        <f t="shared" si="3363"/>
        <v>0</v>
      </c>
      <c r="FG361" s="1191">
        <f t="shared" si="3364"/>
        <v>0</v>
      </c>
      <c r="FH361" s="1191">
        <f t="shared" si="3365"/>
        <v>0</v>
      </c>
      <c r="FI361" s="1191">
        <f t="shared" si="3366"/>
        <v>0</v>
      </c>
      <c r="FJ361" s="1191">
        <f t="shared" si="3367"/>
        <v>0</v>
      </c>
      <c r="FK361" s="1191">
        <f t="shared" si="3368"/>
        <v>0</v>
      </c>
      <c r="FL361" s="1191">
        <f t="shared" si="3369"/>
        <v>0</v>
      </c>
      <c r="FM361" s="1191">
        <f t="shared" si="3370"/>
        <v>0</v>
      </c>
      <c r="FN361" s="1191">
        <f t="shared" si="3371"/>
        <v>0</v>
      </c>
      <c r="FO361" s="1203">
        <f t="shared" si="3372"/>
        <v>0</v>
      </c>
      <c r="FP361" s="1190">
        <f t="shared" si="3373"/>
        <v>0</v>
      </c>
      <c r="FQ361" s="927">
        <f t="shared" si="3374"/>
        <v>0</v>
      </c>
      <c r="FR361" s="1191">
        <f t="shared" si="3375"/>
        <v>0</v>
      </c>
      <c r="FS361" s="1191">
        <f t="shared" si="3376"/>
        <v>0</v>
      </c>
      <c r="FT361" s="1191">
        <f t="shared" si="3377"/>
        <v>0</v>
      </c>
      <c r="FU361" s="1191">
        <f t="shared" si="3378"/>
        <v>0</v>
      </c>
      <c r="FV361" s="1076">
        <f t="shared" si="3379"/>
        <v>0</v>
      </c>
      <c r="FW361" s="1076">
        <f t="shared" si="3380"/>
        <v>0</v>
      </c>
      <c r="FX361" s="1076">
        <f t="shared" si="3381"/>
        <v>0</v>
      </c>
      <c r="FY361" s="1076">
        <f t="shared" si="3382"/>
        <v>0</v>
      </c>
      <c r="FZ361" s="1076">
        <f t="shared" si="3383"/>
        <v>0</v>
      </c>
      <c r="GA361" s="1076">
        <f t="shared" si="3384"/>
        <v>0</v>
      </c>
      <c r="GB361" s="1076">
        <f t="shared" si="3385"/>
        <v>0</v>
      </c>
      <c r="GC361" s="1076">
        <f t="shared" si="3386"/>
        <v>0</v>
      </c>
      <c r="GD361" s="330">
        <f t="shared" si="3387"/>
        <v>0</v>
      </c>
      <c r="GE361" s="330">
        <f t="shared" si="3388"/>
        <v>0</v>
      </c>
      <c r="GF361" s="330">
        <f t="shared" si="3389"/>
        <v>0</v>
      </c>
      <c r="GG361" s="330">
        <f t="shared" si="3390"/>
        <v>0</v>
      </c>
      <c r="GH361" s="330">
        <f t="shared" si="3391"/>
        <v>0</v>
      </c>
      <c r="GI361" s="330">
        <f t="shared" si="3392"/>
        <v>0</v>
      </c>
      <c r="GJ361" s="330">
        <f t="shared" si="3393"/>
        <v>0</v>
      </c>
      <c r="GK361" s="330">
        <f t="shared" si="3394"/>
        <v>0</v>
      </c>
      <c r="GL361" s="330">
        <f t="shared" si="3395"/>
        <v>0</v>
      </c>
      <c r="GM361" s="330">
        <f t="shared" si="3396"/>
        <v>0</v>
      </c>
      <c r="GN361" s="330">
        <f t="shared" si="3397"/>
        <v>0</v>
      </c>
      <c r="GO361" s="330">
        <f t="shared" si="3398"/>
        <v>0</v>
      </c>
      <c r="GP361" s="330">
        <f t="shared" si="3399"/>
        <v>0</v>
      </c>
      <c r="GQ361" s="330">
        <f t="shared" si="3400"/>
        <v>0</v>
      </c>
      <c r="GR361" s="739"/>
      <c r="GS361" s="739"/>
      <c r="GT361" s="739"/>
      <c r="GU361" s="739"/>
      <c r="GV361" s="739"/>
      <c r="GW361" s="739"/>
      <c r="GX361" s="739"/>
      <c r="GY361" s="739"/>
      <c r="GZ361" s="1362" t="str">
        <f t="shared" si="3401"/>
        <v>Epsom Salt</v>
      </c>
      <c r="HA361" s="1215">
        <f t="shared" si="3402"/>
        <v>0</v>
      </c>
      <c r="HB361" s="1215">
        <f t="shared" si="3403"/>
        <v>0</v>
      </c>
      <c r="HC361" s="1215">
        <f t="shared" si="3404"/>
        <v>0</v>
      </c>
      <c r="HD361" s="543">
        <f t="shared" si="3405"/>
        <v>0</v>
      </c>
      <c r="HE361" s="543">
        <f t="shared" si="3406"/>
        <v>0</v>
      </c>
      <c r="HF361" s="328">
        <f t="shared" si="3407"/>
        <v>0</v>
      </c>
      <c r="HG361" s="546">
        <f t="shared" si="3408"/>
        <v>0</v>
      </c>
      <c r="HH361" s="546">
        <f t="shared" si="3409"/>
        <v>0</v>
      </c>
      <c r="HI361" s="546">
        <f t="shared" si="3410"/>
        <v>0</v>
      </c>
      <c r="HJ361" s="546">
        <f t="shared" si="3411"/>
        <v>0</v>
      </c>
      <c r="HK361" s="546">
        <f t="shared" si="3412"/>
        <v>0</v>
      </c>
      <c r="HL361" s="546">
        <f t="shared" si="3413"/>
        <v>0</v>
      </c>
      <c r="HM361" s="546">
        <f t="shared" si="3414"/>
        <v>0</v>
      </c>
      <c r="HN361" s="546">
        <f t="shared" si="3415"/>
        <v>0</v>
      </c>
      <c r="HO361" s="1215">
        <f t="shared" si="3416"/>
        <v>0</v>
      </c>
      <c r="HP361" s="543">
        <f t="shared" si="3417"/>
        <v>0</v>
      </c>
      <c r="HQ361" s="328">
        <f t="shared" si="3418"/>
        <v>0</v>
      </c>
      <c r="HR361" s="546">
        <f t="shared" si="3419"/>
        <v>0</v>
      </c>
      <c r="HS361" s="546">
        <f t="shared" si="3420"/>
        <v>0</v>
      </c>
      <c r="HT361" s="546">
        <f t="shared" si="3421"/>
        <v>0</v>
      </c>
      <c r="HU361" s="546">
        <f t="shared" si="3422"/>
        <v>0</v>
      </c>
      <c r="HV361" s="930">
        <f t="shared" si="3423"/>
        <v>0</v>
      </c>
      <c r="HW361" s="930">
        <f t="shared" si="3424"/>
        <v>0</v>
      </c>
      <c r="HX361" s="930">
        <f t="shared" si="3425"/>
        <v>0</v>
      </c>
      <c r="HY361" s="930">
        <f t="shared" si="3426"/>
        <v>0</v>
      </c>
      <c r="HZ361" s="930">
        <f t="shared" si="3427"/>
        <v>0</v>
      </c>
      <c r="IA361" s="930">
        <f t="shared" si="3428"/>
        <v>0</v>
      </c>
      <c r="IB361" s="930">
        <f t="shared" si="3429"/>
        <v>0</v>
      </c>
      <c r="IC361" s="930">
        <f t="shared" si="3430"/>
        <v>0</v>
      </c>
      <c r="ID361" s="322">
        <f t="shared" si="3431"/>
        <v>0</v>
      </c>
      <c r="IE361" s="322">
        <f t="shared" si="3432"/>
        <v>0</v>
      </c>
      <c r="IF361" s="322">
        <f t="shared" si="3433"/>
        <v>0</v>
      </c>
      <c r="IG361" s="322">
        <f t="shared" si="3434"/>
        <v>0</v>
      </c>
      <c r="IH361" s="322">
        <f t="shared" si="3435"/>
        <v>0</v>
      </c>
      <c r="II361" s="322">
        <f t="shared" si="3436"/>
        <v>0</v>
      </c>
      <c r="IJ361" s="322">
        <f t="shared" si="3437"/>
        <v>0</v>
      </c>
      <c r="IK361" s="322">
        <f t="shared" si="3438"/>
        <v>0</v>
      </c>
      <c r="IL361" s="322">
        <f t="shared" si="3439"/>
        <v>0</v>
      </c>
      <c r="IM361" s="322">
        <f t="shared" si="3440"/>
        <v>0</v>
      </c>
      <c r="IN361" s="322">
        <f t="shared" si="3441"/>
        <v>0</v>
      </c>
      <c r="IO361" s="322">
        <f t="shared" si="3442"/>
        <v>0</v>
      </c>
      <c r="IP361" s="322">
        <f t="shared" si="3443"/>
        <v>0</v>
      </c>
      <c r="IQ361" s="322">
        <f t="shared" si="3444"/>
        <v>0</v>
      </c>
      <c r="IR361" s="739"/>
      <c r="IS361" s="739"/>
      <c r="IT361" s="739"/>
      <c r="IU361" s="739"/>
      <c r="IV361" s="739"/>
      <c r="IW361" s="739"/>
      <c r="IX361" s="739"/>
      <c r="IY361" s="739"/>
      <c r="IZ361" s="1362" t="str">
        <f t="shared" si="3445"/>
        <v>Epsom Salt</v>
      </c>
      <c r="JA361" s="1217">
        <f t="shared" si="3446"/>
        <v>0</v>
      </c>
      <c r="JB361" s="1217">
        <f t="shared" si="3447"/>
        <v>0</v>
      </c>
      <c r="JC361" s="1217">
        <f t="shared" si="3448"/>
        <v>0</v>
      </c>
      <c r="JD361" s="545">
        <f t="shared" si="3449"/>
        <v>0</v>
      </c>
      <c r="JE361" s="545">
        <f t="shared" si="3450"/>
        <v>0</v>
      </c>
      <c r="JF361" s="329">
        <f t="shared" si="3451"/>
        <v>0</v>
      </c>
      <c r="JG361" s="550">
        <f t="shared" si="3452"/>
        <v>0</v>
      </c>
      <c r="JH361" s="550">
        <f t="shared" si="3453"/>
        <v>0</v>
      </c>
      <c r="JI361" s="550">
        <f t="shared" si="3454"/>
        <v>0</v>
      </c>
      <c r="JJ361" s="550">
        <f t="shared" si="3455"/>
        <v>0</v>
      </c>
      <c r="JK361" s="550">
        <f t="shared" si="3456"/>
        <v>0</v>
      </c>
      <c r="JL361" s="550">
        <f t="shared" si="3457"/>
        <v>0</v>
      </c>
      <c r="JM361" s="550">
        <f t="shared" si="3458"/>
        <v>0</v>
      </c>
      <c r="JN361" s="550">
        <f t="shared" si="3459"/>
        <v>0</v>
      </c>
      <c r="JO361" s="1217">
        <f t="shared" si="3460"/>
        <v>0</v>
      </c>
      <c r="JP361" s="545">
        <f t="shared" si="3461"/>
        <v>0</v>
      </c>
      <c r="JQ361" s="329">
        <f t="shared" si="3462"/>
        <v>0</v>
      </c>
      <c r="JR361" s="550">
        <f t="shared" si="3463"/>
        <v>98</v>
      </c>
      <c r="JS361" s="550">
        <f t="shared" si="3464"/>
        <v>0</v>
      </c>
      <c r="JT361" s="550">
        <f t="shared" si="3465"/>
        <v>129</v>
      </c>
      <c r="JU361" s="550">
        <f t="shared" si="3466"/>
        <v>0</v>
      </c>
      <c r="JV361" s="932">
        <f t="shared" si="3467"/>
        <v>0</v>
      </c>
      <c r="JW361" s="932">
        <f t="shared" si="3468"/>
        <v>0</v>
      </c>
      <c r="JX361" s="932">
        <f t="shared" si="3469"/>
        <v>0</v>
      </c>
      <c r="JY361" s="932">
        <f t="shared" si="3470"/>
        <v>0</v>
      </c>
      <c r="JZ361" s="932">
        <f t="shared" si="3471"/>
        <v>0</v>
      </c>
      <c r="KA361" s="932">
        <f t="shared" si="3472"/>
        <v>0</v>
      </c>
      <c r="KB361" s="932">
        <f t="shared" si="3473"/>
        <v>0</v>
      </c>
      <c r="KC361" s="932">
        <f t="shared" si="3474"/>
        <v>0</v>
      </c>
      <c r="KD361" s="327">
        <f t="shared" si="3475"/>
        <v>0</v>
      </c>
      <c r="KE361" s="327">
        <f t="shared" si="3476"/>
        <v>0</v>
      </c>
      <c r="KF361" s="327">
        <f t="shared" si="3477"/>
        <v>0</v>
      </c>
      <c r="KG361" s="327">
        <f t="shared" si="3478"/>
        <v>0</v>
      </c>
      <c r="KH361" s="327">
        <f t="shared" si="3479"/>
        <v>0</v>
      </c>
      <c r="KI361" s="327">
        <f t="shared" si="3480"/>
        <v>0</v>
      </c>
      <c r="KJ361" s="327">
        <f t="shared" si="3481"/>
        <v>0</v>
      </c>
      <c r="KK361" s="327">
        <f t="shared" si="3482"/>
        <v>0</v>
      </c>
      <c r="KL361" s="327">
        <f t="shared" si="3483"/>
        <v>0</v>
      </c>
      <c r="KM361" s="327">
        <f t="shared" si="3484"/>
        <v>0</v>
      </c>
      <c r="KN361" s="327">
        <f t="shared" si="3485"/>
        <v>0</v>
      </c>
      <c r="KO361" s="327">
        <f t="shared" si="3486"/>
        <v>0</v>
      </c>
      <c r="KP361" s="327">
        <f t="shared" si="3487"/>
        <v>0</v>
      </c>
      <c r="KQ361" s="327">
        <f t="shared" si="3488"/>
        <v>0</v>
      </c>
      <c r="KR361" s="739"/>
      <c r="KS361" s="739"/>
      <c r="KT361" s="739"/>
      <c r="KU361" s="739"/>
      <c r="KV361" s="739"/>
      <c r="KW361" s="739"/>
      <c r="KX361" s="739"/>
      <c r="KY361" s="739"/>
      <c r="KZ361" s="1362" t="str">
        <f t="shared" si="3489"/>
        <v>Epsom Salt</v>
      </c>
      <c r="LA361" s="1217">
        <f t="shared" si="3490"/>
        <v>0</v>
      </c>
      <c r="LB361" s="1217">
        <f t="shared" si="3491"/>
        <v>0</v>
      </c>
      <c r="LC361" s="1217">
        <f t="shared" si="3492"/>
        <v>0</v>
      </c>
      <c r="LD361" s="545">
        <f t="shared" si="3493"/>
        <v>0</v>
      </c>
      <c r="LE361" s="545">
        <f t="shared" si="3494"/>
        <v>0</v>
      </c>
      <c r="LF361" s="329">
        <f t="shared" si="3495"/>
        <v>0</v>
      </c>
      <c r="LG361" s="550">
        <f t="shared" si="3496"/>
        <v>0</v>
      </c>
      <c r="LH361" s="550">
        <f t="shared" si="3497"/>
        <v>0</v>
      </c>
      <c r="LI361" s="550">
        <f t="shared" si="3498"/>
        <v>0</v>
      </c>
      <c r="LJ361" s="550">
        <f t="shared" si="3499"/>
        <v>0</v>
      </c>
      <c r="LK361" s="550">
        <f t="shared" si="3500"/>
        <v>0</v>
      </c>
      <c r="LL361" s="550">
        <f t="shared" si="3501"/>
        <v>0</v>
      </c>
      <c r="LM361" s="550">
        <f t="shared" si="3502"/>
        <v>0</v>
      </c>
      <c r="LN361" s="550">
        <f t="shared" si="3503"/>
        <v>0</v>
      </c>
      <c r="LO361" s="1217">
        <f t="shared" si="3504"/>
        <v>0</v>
      </c>
      <c r="LP361" s="545">
        <f t="shared" si="3505"/>
        <v>0</v>
      </c>
      <c r="LQ361" s="329">
        <f t="shared" si="3506"/>
        <v>0</v>
      </c>
      <c r="LR361" s="550">
        <f t="shared" si="3507"/>
        <v>98</v>
      </c>
      <c r="LS361" s="550">
        <f t="shared" si="3508"/>
        <v>0</v>
      </c>
      <c r="LT361" s="550">
        <f t="shared" si="3509"/>
        <v>129</v>
      </c>
      <c r="LU361" s="550">
        <f t="shared" si="3510"/>
        <v>0</v>
      </c>
      <c r="LV361" s="932">
        <f t="shared" si="3511"/>
        <v>0</v>
      </c>
      <c r="LW361" s="932">
        <f t="shared" si="3512"/>
        <v>0</v>
      </c>
      <c r="LX361" s="932">
        <f t="shared" si="3513"/>
        <v>0</v>
      </c>
      <c r="LY361" s="932">
        <f t="shared" si="3514"/>
        <v>0</v>
      </c>
      <c r="LZ361" s="932">
        <f t="shared" si="3515"/>
        <v>0</v>
      </c>
      <c r="MA361" s="932">
        <f t="shared" si="3516"/>
        <v>0</v>
      </c>
      <c r="MB361" s="932">
        <f t="shared" si="3517"/>
        <v>0</v>
      </c>
      <c r="MC361" s="932">
        <f t="shared" si="3518"/>
        <v>0</v>
      </c>
      <c r="MD361" s="327">
        <f t="shared" si="3519"/>
        <v>0</v>
      </c>
      <c r="ME361" s="327">
        <f t="shared" si="3520"/>
        <v>0</v>
      </c>
      <c r="MF361" s="327">
        <f t="shared" si="3521"/>
        <v>0</v>
      </c>
      <c r="MG361" s="327">
        <f t="shared" si="3522"/>
        <v>0</v>
      </c>
      <c r="MH361" s="327">
        <f t="shared" si="3523"/>
        <v>0</v>
      </c>
      <c r="MI361" s="327">
        <f t="shared" si="3524"/>
        <v>0</v>
      </c>
      <c r="MJ361" s="327">
        <f t="shared" si="3525"/>
        <v>0</v>
      </c>
      <c r="MK361" s="327">
        <f t="shared" si="3526"/>
        <v>0</v>
      </c>
      <c r="ML361" s="327">
        <f t="shared" si="3527"/>
        <v>0</v>
      </c>
      <c r="MM361" s="327">
        <f t="shared" si="3528"/>
        <v>0</v>
      </c>
      <c r="MN361" s="327">
        <f t="shared" si="3348"/>
        <v>0</v>
      </c>
      <c r="MO361" s="327">
        <f t="shared" si="3349"/>
        <v>0</v>
      </c>
      <c r="MP361" s="327">
        <f t="shared" si="3350"/>
        <v>0</v>
      </c>
      <c r="MQ361" s="327">
        <f t="shared" si="3529"/>
        <v>0</v>
      </c>
    </row>
    <row r="362" spans="2:355" s="152" customFormat="1" ht="15" customHeight="1" outlineLevel="1" thickBot="1" x14ac:dyDescent="0.3">
      <c r="C362" s="1416"/>
      <c r="D362" s="757"/>
      <c r="E362" s="757"/>
      <c r="F362" s="757"/>
      <c r="G362" s="757"/>
      <c r="H362" s="1048"/>
      <c r="I362" s="1048"/>
      <c r="J362" s="1048"/>
      <c r="K362" s="1048"/>
      <c r="L362" s="1048"/>
      <c r="M362" s="1417"/>
      <c r="N362" s="1418"/>
      <c r="O362" s="1548"/>
      <c r="P362" s="1048"/>
      <c r="Q362" s="1417"/>
      <c r="S362" s="1549"/>
      <c r="W362" s="1549"/>
      <c r="AA362" s="1549"/>
      <c r="AC362" s="1092"/>
      <c r="AE362" s="1549"/>
      <c r="AI362" s="1549"/>
      <c r="AM362" s="1549"/>
      <c r="AQ362" s="1549"/>
      <c r="AU362" s="1737"/>
      <c r="AY362" s="1549"/>
      <c r="BQ362" s="1491"/>
      <c r="BR362" s="734">
        <f t="shared" si="3355"/>
        <v>0</v>
      </c>
      <c r="BS362" s="734">
        <f t="shared" si="3356"/>
        <v>0</v>
      </c>
      <c r="BT362" s="742">
        <v>0</v>
      </c>
      <c r="BU362" s="1773" t="str">
        <f>IF(User1!A15&lt;&gt;0,User1!A15,0)</f>
        <v>Z9 (2 Part)</v>
      </c>
      <c r="BV362" s="1773" t="str">
        <f>IF(User1!B15&lt;&gt;0,User1!B15,0)</f>
        <v>Additives</v>
      </c>
      <c r="BW362" s="1774">
        <f>IF(User1!C15&lt;&gt;0,User1!C15,0)</f>
        <v>0</v>
      </c>
      <c r="BX362" s="1774">
        <f>IF(User1!D15&lt;&gt;0,User1!D15,0)</f>
        <v>0</v>
      </c>
      <c r="BY362" s="1774">
        <f>IF(User1!E15&lt;&gt;0,User1!E15,0)</f>
        <v>0</v>
      </c>
      <c r="BZ362" s="1774">
        <f>IF(User1!F15&lt;&gt;0,User1!F15,0)</f>
        <v>0</v>
      </c>
      <c r="CA362" s="1774">
        <f>IF(User1!G15&lt;&gt;0,User1!G15,0)</f>
        <v>0</v>
      </c>
      <c r="CB362" s="1774">
        <f>IF(User1!H15&lt;&gt;0,User1!H15,0)</f>
        <v>0</v>
      </c>
      <c r="CC362" s="1774">
        <f>IF(User1!I15&lt;&gt;0,User1!I15,0)</f>
        <v>0</v>
      </c>
      <c r="CD362" s="1774">
        <f>IF(User1!J15&lt;&gt;0,User1!J15,0)</f>
        <v>0</v>
      </c>
      <c r="CE362" s="1774">
        <f>IF(User1!K15&lt;&gt;0,User1!K15,0)</f>
        <v>0</v>
      </c>
      <c r="CF362" s="1774">
        <f>IF(User1!L15&lt;&gt;0,User1!L15,0)</f>
        <v>0</v>
      </c>
      <c r="CG362" s="1774">
        <f>IF(User1!M15&lt;&gt;0,User1!M15,0)</f>
        <v>0</v>
      </c>
      <c r="CH362" s="1774">
        <f>IF(User1!N15&lt;&gt;0,User1!N15,0)</f>
        <v>0</v>
      </c>
      <c r="CI362" s="1774">
        <f>IF(User1!O15&lt;&gt;0,User1!O15,0)</f>
        <v>0</v>
      </c>
      <c r="CJ362" s="1774">
        <f>IF(User1!P15&lt;&gt;0,User1!P15,0)</f>
        <v>0</v>
      </c>
      <c r="CK362" s="1774">
        <f>IF(User1!Q15&lt;&gt;0,User1!Q15,0)</f>
        <v>0</v>
      </c>
      <c r="CL362" s="1774">
        <f>IF(User1!R15&lt;&gt;0,User1!R15,0)</f>
        <v>0</v>
      </c>
      <c r="CM362" s="1774">
        <f>IF(User1!S15&lt;&gt;0,User1!S15,0)</f>
        <v>0</v>
      </c>
      <c r="CN362" s="1774">
        <f>IF(User1!T15&lt;&gt;0,User1!T15,0)</f>
        <v>0</v>
      </c>
      <c r="CO362" s="1774">
        <f>IF(User1!U15&lt;&gt;0,User1!U15,0)</f>
        <v>0</v>
      </c>
      <c r="CP362" s="1774">
        <f>IF(User1!V15&lt;&gt;0,User1!V15,0)</f>
        <v>0</v>
      </c>
      <c r="CQ362" s="1774">
        <f>IF(User1!W15&lt;&gt;0,User1!W15,0)</f>
        <v>0</v>
      </c>
      <c r="CR362" s="1775">
        <f>IF(User1!X15&lt;&gt;0,User1!X15,0)</f>
        <v>0</v>
      </c>
      <c r="CS362" s="1775">
        <f>IF(User1!Y15&lt;&gt;0,User1!Y15,0)</f>
        <v>0</v>
      </c>
      <c r="CT362" s="1775">
        <f>IF(User1!Z15&lt;&gt;0,User1!Z15,0)</f>
        <v>0</v>
      </c>
      <c r="CU362" s="1775">
        <f>IF(User1!AA15&lt;&gt;0,User1!AA15,0)</f>
        <v>0</v>
      </c>
      <c r="CV362" s="1775">
        <f>IF(User1!AB15&lt;&gt;0,User1!AB15,0)</f>
        <v>0</v>
      </c>
      <c r="CW362" s="1775">
        <f>IF(User1!AC15&lt;&gt;0,User1!AC15,0)</f>
        <v>0</v>
      </c>
      <c r="CX362" s="1775">
        <f>IF(User1!AD15&lt;&gt;0,User1!AD15,0)</f>
        <v>0</v>
      </c>
      <c r="CY362" s="1775">
        <f>IF(User1!AE15&lt;&gt;0,User1!AE15,0)</f>
        <v>0</v>
      </c>
      <c r="CZ362" s="1775">
        <f>IF(User1!AF15&lt;&gt;0,User1!AF15,0)</f>
        <v>0</v>
      </c>
      <c r="DA362" s="1775">
        <f>IF(User1!AG15&lt;&gt;0,User1!AG15,0)</f>
        <v>0</v>
      </c>
      <c r="DB362" s="1775">
        <f>IF(User1!AH15&lt;&gt;0,User1!AH15,0)</f>
        <v>0</v>
      </c>
      <c r="DC362" s="1775">
        <f>IF(User1!AI15&lt;&gt;0,User1!AI15,0)</f>
        <v>0</v>
      </c>
      <c r="DD362" s="1775">
        <f>IF(User1!AJ15&lt;&gt;0,User1!AJ15,0)</f>
        <v>0</v>
      </c>
      <c r="DE362" s="1775">
        <f>IF(User1!AK15&lt;&gt;0,User1!AK15,0)</f>
        <v>0</v>
      </c>
      <c r="DF362" s="1775">
        <f>IF(User1!AL15&lt;&gt;0,User1!AL15,0)</f>
        <v>0</v>
      </c>
      <c r="DG362" s="1775">
        <f>IF(User1!AM15&lt;&gt;0,User1!AM15,0)</f>
        <v>0</v>
      </c>
      <c r="DH362" s="1775">
        <f>IF(User1!AN15&lt;&gt;0,User1!AN15,0)</f>
        <v>0</v>
      </c>
      <c r="DI362" s="1775">
        <f>IF(User1!AO15&lt;&gt;0,User1!AO15,0)</f>
        <v>0</v>
      </c>
      <c r="DJ362" s="1775">
        <f>IF(User1!AP15&lt;&gt;0,User1!AP15,0)</f>
        <v>0</v>
      </c>
      <c r="DK362" s="1775">
        <f>IF(User1!AQ15&lt;&gt;0,User1!AQ15,0)</f>
        <v>0</v>
      </c>
      <c r="DL362" s="1775">
        <f>IF(User1!AR15&lt;&gt;0,User1!AR15,0)</f>
        <v>0</v>
      </c>
      <c r="DM362" s="1775">
        <f>IF(User1!AS15&lt;&gt;0,User1!AS15,0)</f>
        <v>0</v>
      </c>
      <c r="DN362" s="1776">
        <f>IF(User1!AT15&lt;&gt;0,User1!AT15,0)</f>
        <v>1</v>
      </c>
      <c r="DO362" s="1777">
        <f>IF(User1!AU15&lt;&gt;0,User1!AU15,0)</f>
        <v>0.94599999999999995</v>
      </c>
      <c r="DP362" s="1773">
        <f>IF(User1!AV15&lt;&gt;0,User1!AV15,0)</f>
        <v>1000</v>
      </c>
      <c r="DQ362" s="1778">
        <f t="shared" si="3305"/>
        <v>1.0570824524312896</v>
      </c>
      <c r="DR362" s="1779">
        <f>IF(User1!AX15&lt;&gt;0,User1!AX15,0)</f>
        <v>0.01</v>
      </c>
      <c r="DS362" s="1779">
        <f>IF(User1!AY15&lt;&gt;0,User1!AY15,0)</f>
        <v>1.0570824524312896E-5</v>
      </c>
      <c r="DT362" s="1773">
        <v>214</v>
      </c>
      <c r="DU362" s="1780" t="str">
        <f>IF(User1!BA15&lt;&gt;0,User1!BA15,0)</f>
        <v>User1</v>
      </c>
      <c r="DV362" s="1808" t="str">
        <f>IF(User1!BB15&lt;&gt;0,User1!BB15,0)</f>
        <v>5/17/20101</v>
      </c>
      <c r="DW362" s="1809">
        <f>IF(User1!BC15&lt;&gt;0,User1!BC15,0)</f>
        <v>0</v>
      </c>
      <c r="DX362" s="1773">
        <f>IF(User1!BD15&lt;&gt;0,User1!BD15,0)</f>
        <v>0.5</v>
      </c>
      <c r="DY362" s="1773">
        <f>IF(User1!BE15&lt;&gt;0,User1!BE15,0)</f>
        <v>0.5</v>
      </c>
      <c r="DZ362" s="1773">
        <f>IF(User1!BF15&lt;&gt;0,User1!BF15,0)</f>
        <v>0.5</v>
      </c>
      <c r="EA362" s="1773">
        <f>IF(User1!BG15&lt;&gt;0,User1!BG15,0)</f>
        <v>0.5</v>
      </c>
      <c r="EB362" s="1773">
        <f>IF(User1!BH15&lt;&gt;0,User1!BH15,0)</f>
        <v>0.5</v>
      </c>
      <c r="EC362" s="1773">
        <f>IF(User1!BI15&lt;&gt;0,User1!BI15,0)</f>
        <v>0.5</v>
      </c>
      <c r="ED362" s="1773">
        <f>IF(User1!BJ15&lt;&gt;0,User1!BJ15,0)</f>
        <v>0.5</v>
      </c>
      <c r="EE362" s="1773">
        <f>IF(User1!BK15&lt;&gt;0,User1!BK15,0)</f>
        <v>0.5</v>
      </c>
      <c r="EF362" s="1773">
        <f>IF(User1!BL15&lt;&gt;0,User1!BL15,0)</f>
        <v>0.5</v>
      </c>
      <c r="EG362" s="1773">
        <f>IF(User1!BM15&lt;&gt;0,User1!BM15,0)</f>
        <v>0.5</v>
      </c>
      <c r="EH362" s="1773">
        <f>IF(User1!BN15&lt;&gt;0,User1!BN15,0)</f>
        <v>0.5</v>
      </c>
      <c r="EI362" s="1773">
        <f>IF(User1!BO15&lt;&gt;0,User1!BO15,0)</f>
        <v>0.5</v>
      </c>
      <c r="EJ362" s="1773">
        <f>IF(User1!BP15&lt;&gt;0,User1!BP15,0)</f>
        <v>0.5</v>
      </c>
      <c r="EK362" s="1773">
        <f>IF(User1!BQ15&lt;&gt;0,User1!BQ15,0)</f>
        <v>0.5</v>
      </c>
      <c r="EL362" s="1773" t="str">
        <f>IF(User1!BR15&lt;&gt;0,User1!BR15,0)</f>
        <v>Emzymes</v>
      </c>
      <c r="EM362" s="739"/>
      <c r="EN362" s="739"/>
      <c r="EO362" s="739"/>
      <c r="EP362" s="739"/>
      <c r="EQ362" s="739"/>
      <c r="ER362" s="739"/>
      <c r="ES362" s="739"/>
      <c r="ET362" s="739"/>
      <c r="EU362" s="739"/>
      <c r="EV362" s="739"/>
      <c r="EW362" s="739"/>
      <c r="EX362" s="739"/>
      <c r="EY362" s="739"/>
      <c r="EZ362" s="1348" t="str">
        <f t="shared" si="3357"/>
        <v>Z9 (2 Part)</v>
      </c>
      <c r="FA362" s="1203">
        <f t="shared" si="3358"/>
        <v>0</v>
      </c>
      <c r="FB362" s="1203">
        <f t="shared" si="3359"/>
        <v>0</v>
      </c>
      <c r="FC362" s="1203">
        <f t="shared" si="3360"/>
        <v>0</v>
      </c>
      <c r="FD362" s="1190">
        <f t="shared" si="3361"/>
        <v>0</v>
      </c>
      <c r="FE362" s="1190">
        <f t="shared" si="3362"/>
        <v>0</v>
      </c>
      <c r="FF362" s="927">
        <f t="shared" si="3363"/>
        <v>0</v>
      </c>
      <c r="FG362" s="1191">
        <f t="shared" si="3364"/>
        <v>0</v>
      </c>
      <c r="FH362" s="1191">
        <f t="shared" si="3365"/>
        <v>0</v>
      </c>
      <c r="FI362" s="1191">
        <f t="shared" si="3366"/>
        <v>0</v>
      </c>
      <c r="FJ362" s="1191">
        <f t="shared" si="3367"/>
        <v>0</v>
      </c>
      <c r="FK362" s="1191">
        <f t="shared" si="3368"/>
        <v>0</v>
      </c>
      <c r="FL362" s="1191">
        <f t="shared" si="3369"/>
        <v>0</v>
      </c>
      <c r="FM362" s="1191">
        <f t="shared" si="3370"/>
        <v>0</v>
      </c>
      <c r="FN362" s="1191">
        <f t="shared" si="3371"/>
        <v>0</v>
      </c>
      <c r="FO362" s="1203">
        <f t="shared" si="3372"/>
        <v>0</v>
      </c>
      <c r="FP362" s="1190">
        <f t="shared" si="3373"/>
        <v>0</v>
      </c>
      <c r="FQ362" s="927">
        <f t="shared" si="3374"/>
        <v>0</v>
      </c>
      <c r="FR362" s="1191">
        <f t="shared" si="3375"/>
        <v>0</v>
      </c>
      <c r="FS362" s="1191">
        <f t="shared" si="3376"/>
        <v>0</v>
      </c>
      <c r="FT362" s="1191">
        <f t="shared" si="3377"/>
        <v>0</v>
      </c>
      <c r="FU362" s="1191">
        <f t="shared" si="3378"/>
        <v>0</v>
      </c>
      <c r="FV362" s="1076">
        <f t="shared" si="3379"/>
        <v>0</v>
      </c>
      <c r="FW362" s="1076">
        <f t="shared" si="3380"/>
        <v>0</v>
      </c>
      <c r="FX362" s="1076">
        <f t="shared" si="3381"/>
        <v>0</v>
      </c>
      <c r="FY362" s="1076">
        <f t="shared" si="3382"/>
        <v>0</v>
      </c>
      <c r="FZ362" s="1076">
        <f t="shared" si="3383"/>
        <v>0</v>
      </c>
      <c r="GA362" s="1076">
        <f t="shared" si="3384"/>
        <v>0</v>
      </c>
      <c r="GB362" s="1076">
        <f t="shared" si="3385"/>
        <v>0</v>
      </c>
      <c r="GC362" s="1076">
        <f t="shared" si="3386"/>
        <v>0</v>
      </c>
      <c r="GD362" s="330">
        <f t="shared" si="3387"/>
        <v>0</v>
      </c>
      <c r="GE362" s="330">
        <f t="shared" si="3388"/>
        <v>0</v>
      </c>
      <c r="GF362" s="330">
        <f t="shared" si="3389"/>
        <v>0</v>
      </c>
      <c r="GG362" s="330">
        <f t="shared" si="3390"/>
        <v>0</v>
      </c>
      <c r="GH362" s="330">
        <f t="shared" si="3391"/>
        <v>0</v>
      </c>
      <c r="GI362" s="330">
        <f t="shared" si="3392"/>
        <v>0</v>
      </c>
      <c r="GJ362" s="330">
        <f t="shared" si="3393"/>
        <v>0</v>
      </c>
      <c r="GK362" s="330">
        <f t="shared" si="3394"/>
        <v>0</v>
      </c>
      <c r="GL362" s="330">
        <f t="shared" si="3395"/>
        <v>0</v>
      </c>
      <c r="GM362" s="330">
        <f t="shared" si="3396"/>
        <v>0</v>
      </c>
      <c r="GN362" s="330">
        <f t="shared" si="3397"/>
        <v>0</v>
      </c>
      <c r="GO362" s="330">
        <f t="shared" si="3398"/>
        <v>0</v>
      </c>
      <c r="GP362" s="330">
        <f t="shared" si="3399"/>
        <v>0</v>
      </c>
      <c r="GQ362" s="330">
        <f t="shared" si="3400"/>
        <v>0</v>
      </c>
      <c r="GR362" s="739"/>
      <c r="GS362" s="739"/>
      <c r="GT362" s="739"/>
      <c r="GU362" s="739"/>
      <c r="GV362" s="739"/>
      <c r="GW362" s="739"/>
      <c r="GX362" s="739"/>
      <c r="GY362" s="739"/>
      <c r="GZ362" s="1362" t="str">
        <f t="shared" si="3401"/>
        <v>Z9 (2 Part)</v>
      </c>
      <c r="HA362" s="1215">
        <f t="shared" si="3402"/>
        <v>0</v>
      </c>
      <c r="HB362" s="1215">
        <f t="shared" si="3403"/>
        <v>0</v>
      </c>
      <c r="HC362" s="1215">
        <f t="shared" si="3404"/>
        <v>0</v>
      </c>
      <c r="HD362" s="543">
        <f t="shared" si="3405"/>
        <v>0</v>
      </c>
      <c r="HE362" s="543">
        <f t="shared" si="3406"/>
        <v>0</v>
      </c>
      <c r="HF362" s="328">
        <f t="shared" si="3407"/>
        <v>0</v>
      </c>
      <c r="HG362" s="546">
        <f t="shared" si="3408"/>
        <v>0</v>
      </c>
      <c r="HH362" s="546">
        <f t="shared" si="3409"/>
        <v>0</v>
      </c>
      <c r="HI362" s="546">
        <f t="shared" si="3410"/>
        <v>0</v>
      </c>
      <c r="HJ362" s="546">
        <f t="shared" si="3411"/>
        <v>0</v>
      </c>
      <c r="HK362" s="546">
        <f t="shared" si="3412"/>
        <v>0</v>
      </c>
      <c r="HL362" s="546">
        <f t="shared" si="3413"/>
        <v>0</v>
      </c>
      <c r="HM362" s="546">
        <f t="shared" si="3414"/>
        <v>0</v>
      </c>
      <c r="HN362" s="546">
        <f t="shared" si="3415"/>
        <v>0</v>
      </c>
      <c r="HO362" s="1215">
        <f t="shared" si="3416"/>
        <v>0</v>
      </c>
      <c r="HP362" s="543">
        <f t="shared" si="3417"/>
        <v>0</v>
      </c>
      <c r="HQ362" s="328">
        <f t="shared" si="3418"/>
        <v>0</v>
      </c>
      <c r="HR362" s="546">
        <f t="shared" si="3419"/>
        <v>0</v>
      </c>
      <c r="HS362" s="546">
        <f t="shared" si="3420"/>
        <v>0</v>
      </c>
      <c r="HT362" s="546">
        <f t="shared" si="3421"/>
        <v>0</v>
      </c>
      <c r="HU362" s="546">
        <f t="shared" si="3422"/>
        <v>0</v>
      </c>
      <c r="HV362" s="930">
        <f t="shared" si="3423"/>
        <v>0</v>
      </c>
      <c r="HW362" s="930">
        <f t="shared" si="3424"/>
        <v>0</v>
      </c>
      <c r="HX362" s="930">
        <f t="shared" si="3425"/>
        <v>0</v>
      </c>
      <c r="HY362" s="930">
        <f t="shared" si="3426"/>
        <v>0</v>
      </c>
      <c r="HZ362" s="930">
        <f t="shared" si="3427"/>
        <v>0</v>
      </c>
      <c r="IA362" s="930">
        <f t="shared" si="3428"/>
        <v>0</v>
      </c>
      <c r="IB362" s="930">
        <f t="shared" si="3429"/>
        <v>0</v>
      </c>
      <c r="IC362" s="930">
        <f t="shared" si="3430"/>
        <v>0</v>
      </c>
      <c r="ID362" s="322">
        <f t="shared" si="3431"/>
        <v>0</v>
      </c>
      <c r="IE362" s="322">
        <f t="shared" si="3432"/>
        <v>0</v>
      </c>
      <c r="IF362" s="322">
        <f t="shared" si="3433"/>
        <v>0</v>
      </c>
      <c r="IG362" s="322">
        <f t="shared" si="3434"/>
        <v>0</v>
      </c>
      <c r="IH362" s="322">
        <f t="shared" si="3435"/>
        <v>0</v>
      </c>
      <c r="II362" s="322">
        <f t="shared" si="3436"/>
        <v>0</v>
      </c>
      <c r="IJ362" s="322">
        <f t="shared" si="3437"/>
        <v>0</v>
      </c>
      <c r="IK362" s="322">
        <f t="shared" si="3438"/>
        <v>0</v>
      </c>
      <c r="IL362" s="322">
        <f t="shared" si="3439"/>
        <v>0</v>
      </c>
      <c r="IM362" s="322">
        <f t="shared" si="3440"/>
        <v>0</v>
      </c>
      <c r="IN362" s="322">
        <f t="shared" si="3441"/>
        <v>0</v>
      </c>
      <c r="IO362" s="322">
        <f t="shared" si="3442"/>
        <v>0</v>
      </c>
      <c r="IP362" s="322">
        <f t="shared" si="3443"/>
        <v>0</v>
      </c>
      <c r="IQ362" s="322">
        <f t="shared" si="3444"/>
        <v>0</v>
      </c>
      <c r="IR362" s="739"/>
      <c r="IS362" s="739"/>
      <c r="IT362" s="739"/>
      <c r="IU362" s="739"/>
      <c r="IV362" s="739"/>
      <c r="IW362" s="739"/>
      <c r="IX362" s="739"/>
      <c r="IY362" s="739"/>
      <c r="IZ362" s="1362" t="str">
        <f t="shared" si="3445"/>
        <v>Z9 (2 Part)</v>
      </c>
      <c r="JA362" s="1217">
        <f t="shared" si="3446"/>
        <v>0</v>
      </c>
      <c r="JB362" s="1217">
        <f t="shared" si="3447"/>
        <v>0</v>
      </c>
      <c r="JC362" s="1217">
        <f t="shared" si="3448"/>
        <v>0</v>
      </c>
      <c r="JD362" s="545">
        <f t="shared" si="3449"/>
        <v>0</v>
      </c>
      <c r="JE362" s="545">
        <f t="shared" si="3450"/>
        <v>0</v>
      </c>
      <c r="JF362" s="329">
        <f t="shared" si="3451"/>
        <v>0</v>
      </c>
      <c r="JG362" s="550">
        <f t="shared" si="3452"/>
        <v>0</v>
      </c>
      <c r="JH362" s="550">
        <f t="shared" si="3453"/>
        <v>0</v>
      </c>
      <c r="JI362" s="550">
        <f t="shared" si="3454"/>
        <v>0</v>
      </c>
      <c r="JJ362" s="550">
        <f t="shared" si="3455"/>
        <v>0</v>
      </c>
      <c r="JK362" s="550">
        <f t="shared" si="3456"/>
        <v>0</v>
      </c>
      <c r="JL362" s="550">
        <f t="shared" si="3457"/>
        <v>0</v>
      </c>
      <c r="JM362" s="550">
        <f t="shared" si="3458"/>
        <v>0</v>
      </c>
      <c r="JN362" s="550">
        <f t="shared" si="3459"/>
        <v>0</v>
      </c>
      <c r="JO362" s="1217">
        <f t="shared" si="3460"/>
        <v>0</v>
      </c>
      <c r="JP362" s="545">
        <f t="shared" si="3461"/>
        <v>0</v>
      </c>
      <c r="JQ362" s="329">
        <f t="shared" si="3462"/>
        <v>0</v>
      </c>
      <c r="JR362" s="550">
        <f t="shared" si="3463"/>
        <v>0</v>
      </c>
      <c r="JS362" s="550">
        <f t="shared" si="3464"/>
        <v>0</v>
      </c>
      <c r="JT362" s="550">
        <f t="shared" si="3465"/>
        <v>0</v>
      </c>
      <c r="JU362" s="550">
        <f t="shared" si="3466"/>
        <v>0</v>
      </c>
      <c r="JV362" s="932">
        <f t="shared" si="3467"/>
        <v>0</v>
      </c>
      <c r="JW362" s="932">
        <f t="shared" si="3468"/>
        <v>0</v>
      </c>
      <c r="JX362" s="932">
        <f t="shared" si="3469"/>
        <v>0</v>
      </c>
      <c r="JY362" s="932">
        <f t="shared" si="3470"/>
        <v>0</v>
      </c>
      <c r="JZ362" s="932">
        <f t="shared" si="3471"/>
        <v>0</v>
      </c>
      <c r="KA362" s="932">
        <f t="shared" si="3472"/>
        <v>0</v>
      </c>
      <c r="KB362" s="932">
        <f t="shared" si="3473"/>
        <v>0</v>
      </c>
      <c r="KC362" s="932">
        <f t="shared" si="3474"/>
        <v>0</v>
      </c>
      <c r="KD362" s="327">
        <f t="shared" si="3475"/>
        <v>0</v>
      </c>
      <c r="KE362" s="327">
        <f t="shared" si="3476"/>
        <v>0</v>
      </c>
      <c r="KF362" s="327">
        <f t="shared" si="3477"/>
        <v>0</v>
      </c>
      <c r="KG362" s="327">
        <f t="shared" si="3478"/>
        <v>0</v>
      </c>
      <c r="KH362" s="327">
        <f t="shared" si="3479"/>
        <v>0</v>
      </c>
      <c r="KI362" s="327">
        <f t="shared" si="3480"/>
        <v>0</v>
      </c>
      <c r="KJ362" s="327">
        <f t="shared" si="3481"/>
        <v>0</v>
      </c>
      <c r="KK362" s="327">
        <f t="shared" si="3482"/>
        <v>0</v>
      </c>
      <c r="KL362" s="327">
        <f t="shared" si="3483"/>
        <v>0</v>
      </c>
      <c r="KM362" s="327">
        <f t="shared" si="3484"/>
        <v>0</v>
      </c>
      <c r="KN362" s="327">
        <f t="shared" si="3485"/>
        <v>0</v>
      </c>
      <c r="KO362" s="327">
        <f t="shared" si="3486"/>
        <v>0</v>
      </c>
      <c r="KP362" s="327">
        <f t="shared" si="3487"/>
        <v>0</v>
      </c>
      <c r="KQ362" s="327">
        <f t="shared" si="3488"/>
        <v>0</v>
      </c>
      <c r="KR362" s="739"/>
      <c r="KS362" s="739"/>
      <c r="KT362" s="739"/>
      <c r="KU362" s="739"/>
      <c r="KV362" s="739"/>
      <c r="KW362" s="739"/>
      <c r="KX362" s="739"/>
      <c r="KY362" s="739"/>
      <c r="KZ362" s="1362" t="str">
        <f t="shared" si="3489"/>
        <v>Z9 (2 Part)</v>
      </c>
      <c r="LA362" s="1217">
        <f t="shared" si="3490"/>
        <v>0</v>
      </c>
      <c r="LB362" s="1217">
        <f t="shared" si="3491"/>
        <v>0</v>
      </c>
      <c r="LC362" s="1217">
        <f t="shared" si="3492"/>
        <v>0</v>
      </c>
      <c r="LD362" s="545">
        <f t="shared" si="3493"/>
        <v>0</v>
      </c>
      <c r="LE362" s="545">
        <f t="shared" si="3494"/>
        <v>0</v>
      </c>
      <c r="LF362" s="329">
        <f t="shared" si="3495"/>
        <v>0</v>
      </c>
      <c r="LG362" s="550">
        <f t="shared" si="3496"/>
        <v>0</v>
      </c>
      <c r="LH362" s="550">
        <f t="shared" si="3497"/>
        <v>0</v>
      </c>
      <c r="LI362" s="550">
        <f t="shared" si="3498"/>
        <v>0</v>
      </c>
      <c r="LJ362" s="550">
        <f t="shared" si="3499"/>
        <v>0</v>
      </c>
      <c r="LK362" s="550">
        <f t="shared" si="3500"/>
        <v>0</v>
      </c>
      <c r="LL362" s="550">
        <f t="shared" si="3501"/>
        <v>0</v>
      </c>
      <c r="LM362" s="550">
        <f t="shared" si="3502"/>
        <v>0</v>
      </c>
      <c r="LN362" s="550">
        <f t="shared" si="3503"/>
        <v>0</v>
      </c>
      <c r="LO362" s="1217">
        <f t="shared" si="3504"/>
        <v>0</v>
      </c>
      <c r="LP362" s="545">
        <f t="shared" si="3505"/>
        <v>0</v>
      </c>
      <c r="LQ362" s="329">
        <f t="shared" si="3506"/>
        <v>0</v>
      </c>
      <c r="LR362" s="550">
        <f t="shared" si="3507"/>
        <v>0</v>
      </c>
      <c r="LS362" s="550">
        <f t="shared" si="3508"/>
        <v>0</v>
      </c>
      <c r="LT362" s="550">
        <f t="shared" si="3509"/>
        <v>0</v>
      </c>
      <c r="LU362" s="550">
        <f t="shared" si="3510"/>
        <v>0</v>
      </c>
      <c r="LV362" s="932">
        <f t="shared" si="3511"/>
        <v>0</v>
      </c>
      <c r="LW362" s="932">
        <f t="shared" si="3512"/>
        <v>0</v>
      </c>
      <c r="LX362" s="932">
        <f t="shared" si="3513"/>
        <v>0</v>
      </c>
      <c r="LY362" s="932">
        <f t="shared" si="3514"/>
        <v>0</v>
      </c>
      <c r="LZ362" s="932">
        <f t="shared" si="3515"/>
        <v>0</v>
      </c>
      <c r="MA362" s="932">
        <f t="shared" si="3516"/>
        <v>0</v>
      </c>
      <c r="MB362" s="932">
        <f t="shared" si="3517"/>
        <v>0</v>
      </c>
      <c r="MC362" s="932">
        <f t="shared" si="3518"/>
        <v>0</v>
      </c>
      <c r="MD362" s="327">
        <f t="shared" si="3519"/>
        <v>0</v>
      </c>
      <c r="ME362" s="327">
        <f t="shared" si="3520"/>
        <v>0</v>
      </c>
      <c r="MF362" s="327">
        <f t="shared" si="3521"/>
        <v>0</v>
      </c>
      <c r="MG362" s="327">
        <f t="shared" si="3522"/>
        <v>0</v>
      </c>
      <c r="MH362" s="327">
        <f t="shared" si="3523"/>
        <v>0</v>
      </c>
      <c r="MI362" s="327">
        <f t="shared" si="3524"/>
        <v>0</v>
      </c>
      <c r="MJ362" s="327">
        <f t="shared" si="3525"/>
        <v>0</v>
      </c>
      <c r="MK362" s="327">
        <f t="shared" si="3526"/>
        <v>0</v>
      </c>
      <c r="ML362" s="327">
        <f t="shared" si="3527"/>
        <v>0</v>
      </c>
      <c r="MM362" s="327">
        <f t="shared" si="3528"/>
        <v>0</v>
      </c>
      <c r="MN362" s="327">
        <f t="shared" si="3348"/>
        <v>0</v>
      </c>
      <c r="MO362" s="327">
        <f t="shared" si="3349"/>
        <v>0</v>
      </c>
      <c r="MP362" s="327">
        <f t="shared" si="3350"/>
        <v>0</v>
      </c>
      <c r="MQ362" s="327">
        <f t="shared" si="3529"/>
        <v>0</v>
      </c>
    </row>
    <row r="363" spans="2:355" s="152" customFormat="1" ht="15" customHeight="1" outlineLevel="1" thickBot="1" x14ac:dyDescent="0.3">
      <c r="B363" s="1269"/>
      <c r="C363" s="1416"/>
      <c r="D363" s="757"/>
      <c r="E363" s="757"/>
      <c r="F363" s="757"/>
      <c r="G363" s="757"/>
      <c r="H363" s="1048"/>
      <c r="I363" s="1048"/>
      <c r="J363" s="1048"/>
      <c r="K363" s="1048"/>
      <c r="L363" s="1048"/>
      <c r="M363" s="1417"/>
      <c r="N363" s="1418"/>
      <c r="O363" s="1548"/>
      <c r="P363" s="1048"/>
      <c r="Q363" s="1417"/>
      <c r="S363" s="1549"/>
      <c r="W363" s="1549"/>
      <c r="AA363" s="1549"/>
      <c r="AE363" s="1549"/>
      <c r="AI363" s="1549"/>
      <c r="AM363" s="1549"/>
      <c r="AQ363" s="1549"/>
      <c r="AU363" s="1737"/>
      <c r="AY363" s="1549"/>
      <c r="BQ363" s="1491"/>
      <c r="BR363" s="734">
        <f t="shared" si="3355"/>
        <v>0</v>
      </c>
      <c r="BS363" s="734">
        <f t="shared" si="3356"/>
        <v>0</v>
      </c>
      <c r="BT363" s="742">
        <v>0</v>
      </c>
      <c r="BU363" s="1773" t="str">
        <f>IF(User1!A16&lt;&gt;0,User1!A16,0)</f>
        <v>Unsulphured Molasses</v>
      </c>
      <c r="BV363" s="1773" t="str">
        <f>IF(User1!B16&lt;&gt;0,User1!B16,0)</f>
        <v>Flavor</v>
      </c>
      <c r="BW363" s="1774">
        <f>IF(User1!C16&lt;&gt;0,User1!C16,0)</f>
        <v>0</v>
      </c>
      <c r="BX363" s="1774">
        <f>IF(User1!D16&lt;&gt;0,User1!D16,0)</f>
        <v>0</v>
      </c>
      <c r="BY363" s="1774">
        <f>IF(User1!E16&lt;&gt;0,User1!E16,0)</f>
        <v>0</v>
      </c>
      <c r="BZ363" s="1774">
        <f>IF(User1!F16&lt;&gt;0,User1!F16,0)</f>
        <v>0</v>
      </c>
      <c r="CA363" s="1774">
        <f>IF(User1!G16&lt;&gt;0,User1!G16,0)</f>
        <v>0</v>
      </c>
      <c r="CB363" s="1774">
        <f>IF(User1!H16&lt;&gt;0,User1!H16,0)</f>
        <v>0</v>
      </c>
      <c r="CC363" s="1774">
        <f>IF(User1!I16&lt;&gt;0,User1!I16,0)</f>
        <v>0</v>
      </c>
      <c r="CD363" s="1774">
        <f>IF(User1!J16&lt;&gt;0,User1!J16,0)</f>
        <v>0</v>
      </c>
      <c r="CE363" s="1774">
        <f>IF(User1!K16&lt;&gt;0,User1!K16,0)</f>
        <v>0</v>
      </c>
      <c r="CF363" s="1774">
        <f>IF(User1!L16&lt;&gt;0,User1!L16,0)</f>
        <v>0</v>
      </c>
      <c r="CG363" s="1774">
        <f>IF(User1!M16&lt;&gt;0,User1!M16,0)</f>
        <v>0</v>
      </c>
      <c r="CH363" s="1774">
        <f>IF(User1!N16&lt;&gt;0,User1!N16,0)</f>
        <v>0</v>
      </c>
      <c r="CI363" s="1774">
        <f>IF(User1!O16&lt;&gt;0,User1!O16,0)</f>
        <v>0</v>
      </c>
      <c r="CJ363" s="1774">
        <f>IF(User1!P16&lt;&gt;0,User1!P16,0)</f>
        <v>0</v>
      </c>
      <c r="CK363" s="1774">
        <f>IF(User1!Q16&lt;&gt;0,User1!Q16,0)</f>
        <v>0</v>
      </c>
      <c r="CL363" s="1774">
        <f>IF(User1!R16&lt;&gt;0,User1!R16,0)</f>
        <v>0</v>
      </c>
      <c r="CM363" s="1774">
        <f>IF(User1!S16&lt;&gt;0,User1!S16,0)</f>
        <v>0.09</v>
      </c>
      <c r="CN363" s="1774">
        <f>IF(User1!T16&lt;&gt;0,User1!T16,0)</f>
        <v>0.1</v>
      </c>
      <c r="CO363" s="1774">
        <f>IF(User1!U16&lt;&gt;0,User1!U16,0)</f>
        <v>0.1</v>
      </c>
      <c r="CP363" s="1774">
        <f>IF(User1!V16&lt;&gt;0,User1!V16,0)</f>
        <v>0.100276</v>
      </c>
      <c r="CQ363" s="1774">
        <f>IF(User1!W16&lt;&gt;0,User1!W16,0)</f>
        <v>0</v>
      </c>
      <c r="CR363" s="1775">
        <f>IF(User1!X16&lt;&gt;0,User1!X16,0)</f>
        <v>0</v>
      </c>
      <c r="CS363" s="1775">
        <f>IF(User1!Y16&lt;&gt;0,User1!Y16,0)</f>
        <v>0.2</v>
      </c>
      <c r="CT363" s="1775">
        <f>IF(User1!Z16&lt;&gt;0,User1!Z16,0)</f>
        <v>0</v>
      </c>
      <c r="CU363" s="1775">
        <f>IF(User1!AA16&lt;&gt;0,User1!AA16,0)</f>
        <v>0</v>
      </c>
      <c r="CV363" s="1775">
        <f>IF(User1!AB16&lt;&gt;0,User1!AB16,0)</f>
        <v>0.01</v>
      </c>
      <c r="CW363" s="1775">
        <f>IF(User1!AC16&lt;&gt;0,User1!AC16,0)</f>
        <v>0</v>
      </c>
      <c r="CX363" s="1775">
        <f>IF(User1!AD16&lt;&gt;0,User1!AD16,0)</f>
        <v>0</v>
      </c>
      <c r="CY363" s="1775">
        <f>IF(User1!AE16&lt;&gt;0,User1!AE16,0)</f>
        <v>0</v>
      </c>
      <c r="CZ363" s="1775">
        <f>IF(User1!AF16&lt;&gt;0,User1!AF16,0)</f>
        <v>0.01</v>
      </c>
      <c r="DA363" s="1775">
        <f>IF(User1!AG16&lt;&gt;0,User1!AG16,0)</f>
        <v>0</v>
      </c>
      <c r="DB363" s="1775">
        <f>IF(User1!AH16&lt;&gt;0,User1!AH16,0)</f>
        <v>0</v>
      </c>
      <c r="DC363" s="1775">
        <f>IF(User1!AI16&lt;&gt;0,User1!AI16,0)</f>
        <v>0.08</v>
      </c>
      <c r="DD363" s="1775">
        <f>IF(User1!AJ16&lt;&gt;0,User1!AJ16,0)</f>
        <v>0</v>
      </c>
      <c r="DE363" s="1775">
        <f>IF(User1!AK16&lt;&gt;0,User1!AK16,0)</f>
        <v>0</v>
      </c>
      <c r="DF363" s="1775">
        <f>IF(User1!AL16&lt;&gt;0,User1!AL16,0)</f>
        <v>0</v>
      </c>
      <c r="DG363" s="1775">
        <f>IF(User1!AM16&lt;&gt;0,User1!AM16,0)</f>
        <v>0</v>
      </c>
      <c r="DH363" s="1775">
        <f>IF(User1!AN16&lt;&gt;0,User1!AN16,0)</f>
        <v>0</v>
      </c>
      <c r="DI363" s="1775">
        <f>IF(User1!AO16&lt;&gt;0,User1!AO16,0)</f>
        <v>0</v>
      </c>
      <c r="DJ363" s="1775">
        <f>IF(User1!AP16&lt;&gt;0,User1!AP16,0)</f>
        <v>0</v>
      </c>
      <c r="DK363" s="1775">
        <f>IF(User1!AQ16&lt;&gt;0,User1!AQ16,0)</f>
        <v>0</v>
      </c>
      <c r="DL363" s="1775">
        <f>IF(User1!AR16&lt;&gt;0,User1!AR16,0)</f>
        <v>0</v>
      </c>
      <c r="DM363" s="1775">
        <f>IF(User1!AS16&lt;&gt;0,User1!AS16,0)</f>
        <v>0</v>
      </c>
      <c r="DN363" s="1776">
        <f>IF(User1!AT16&lt;&gt;0,User1!AT16,0)</f>
        <v>1</v>
      </c>
      <c r="DO363" s="1777">
        <f>IF(User1!AU16&lt;&gt;0,User1!AU16,0)</f>
        <v>0.94599999999999995</v>
      </c>
      <c r="DP363" s="1773">
        <f>IF(User1!AV16&lt;&gt;0,User1!AV16,0)</f>
        <v>1000</v>
      </c>
      <c r="DQ363" s="1778">
        <f t="shared" si="3305"/>
        <v>1.0570824524312896</v>
      </c>
      <c r="DR363" s="1779">
        <f>IF(User1!AX16&lt;&gt;0,User1!AX16,0)</f>
        <v>0.01</v>
      </c>
      <c r="DS363" s="1779">
        <f>IF(User1!AY16&lt;&gt;0,User1!AY16,0)</f>
        <v>1.0570824524312896E-5</v>
      </c>
      <c r="DT363" s="1773">
        <v>214</v>
      </c>
      <c r="DU363" s="1780" t="str">
        <f>IF(User1!BA16&lt;&gt;0,User1!BA16,0)</f>
        <v>User1</v>
      </c>
      <c r="DV363" s="1808" t="str">
        <f>IF(User1!BB16&lt;&gt;0,User1!BB16,0)</f>
        <v>5/17/20101</v>
      </c>
      <c r="DW363" s="1809">
        <f>IF(User1!BC16&lt;&gt;0,User1!BC16,0)</f>
        <v>0</v>
      </c>
      <c r="DX363" s="1773">
        <f>IF(User1!BD16&lt;&gt;0,User1!BD16,0)</f>
        <v>0</v>
      </c>
      <c r="DY363" s="1773">
        <f>IF(User1!BE16&lt;&gt;0,User1!BE16,0)</f>
        <v>0</v>
      </c>
      <c r="DZ363" s="1773">
        <f>IF(User1!BF16&lt;&gt;0,User1!BF16,0)</f>
        <v>0</v>
      </c>
      <c r="EA363" s="1773">
        <f>IF(User1!BG16&lt;&gt;0,User1!BG16,0)</f>
        <v>0</v>
      </c>
      <c r="EB363" s="1773">
        <f>IF(User1!BH16&lt;&gt;0,User1!BH16,0)</f>
        <v>0.5</v>
      </c>
      <c r="EC363" s="1773">
        <f>IF(User1!BI16&lt;&gt;0,User1!BI16,0)</f>
        <v>0.5</v>
      </c>
      <c r="ED363" s="1773">
        <f>IF(User1!BJ16&lt;&gt;0,User1!BJ16,0)</f>
        <v>0.5</v>
      </c>
      <c r="EE363" s="1773">
        <f>IF(User1!BK16&lt;&gt;0,User1!BK16,0)</f>
        <v>0.5</v>
      </c>
      <c r="EF363" s="1773">
        <f>IF(User1!BL16&lt;&gt;0,User1!BL16,0)</f>
        <v>0.5</v>
      </c>
      <c r="EG363" s="1773">
        <f>IF(User1!BM16&lt;&gt;0,User1!BM16,0)</f>
        <v>0.5</v>
      </c>
      <c r="EH363" s="1773">
        <f>IF(User1!BN16&lt;&gt;0,User1!BN16,0)</f>
        <v>0.5</v>
      </c>
      <c r="EI363" s="1773">
        <f>IF(User1!BO16&lt;&gt;0,User1!BO16,0)</f>
        <v>0.5</v>
      </c>
      <c r="EJ363" s="1773">
        <f>IF(User1!BP16&lt;&gt;0,User1!BP16,0)</f>
        <v>0.5</v>
      </c>
      <c r="EK363" s="1773">
        <f>IF(User1!BQ16&lt;&gt;0,User1!BQ16,0)</f>
        <v>0.5</v>
      </c>
      <c r="EL363" s="1773" t="str">
        <f>IF(User1!BR16&lt;&gt;0,User1!BR16,0)</f>
        <v>Molasses made from ripe sugar cane is called unsulfured molasses because it has no additives</v>
      </c>
      <c r="EM363" s="739"/>
      <c r="EN363" s="739"/>
      <c r="EO363" s="739"/>
      <c r="EP363" s="739"/>
      <c r="EQ363" s="739"/>
      <c r="ER363" s="739"/>
      <c r="ES363" s="739"/>
      <c r="ET363" s="739"/>
      <c r="EU363" s="739"/>
      <c r="EV363" s="739"/>
      <c r="EW363" s="739"/>
      <c r="EX363" s="739"/>
      <c r="EY363" s="739"/>
      <c r="EZ363" s="1348" t="str">
        <f t="shared" si="3357"/>
        <v>Unsulphured Molasses</v>
      </c>
      <c r="FA363" s="1203">
        <f t="shared" si="3358"/>
        <v>0</v>
      </c>
      <c r="FB363" s="1203">
        <f t="shared" si="3359"/>
        <v>0</v>
      </c>
      <c r="FC363" s="1203">
        <f t="shared" si="3360"/>
        <v>0</v>
      </c>
      <c r="FD363" s="1190">
        <f t="shared" si="3361"/>
        <v>0</v>
      </c>
      <c r="FE363" s="1190">
        <f t="shared" si="3362"/>
        <v>0</v>
      </c>
      <c r="FF363" s="927">
        <f t="shared" si="3363"/>
        <v>0</v>
      </c>
      <c r="FG363" s="1191">
        <f t="shared" si="3364"/>
        <v>0</v>
      </c>
      <c r="FH363" s="1191">
        <f t="shared" si="3365"/>
        <v>0</v>
      </c>
      <c r="FI363" s="1191">
        <f t="shared" si="3366"/>
        <v>0</v>
      </c>
      <c r="FJ363" s="1191">
        <f t="shared" si="3367"/>
        <v>0</v>
      </c>
      <c r="FK363" s="1191">
        <f t="shared" si="3368"/>
        <v>0</v>
      </c>
      <c r="FL363" s="1191">
        <f t="shared" si="3369"/>
        <v>0</v>
      </c>
      <c r="FM363" s="1191">
        <f t="shared" si="3370"/>
        <v>0</v>
      </c>
      <c r="FN363" s="1191">
        <f t="shared" si="3371"/>
        <v>0</v>
      </c>
      <c r="FO363" s="1203">
        <f t="shared" si="3372"/>
        <v>0</v>
      </c>
      <c r="FP363" s="1190">
        <f t="shared" si="3373"/>
        <v>0</v>
      </c>
      <c r="FQ363" s="927">
        <f t="shared" si="3374"/>
        <v>0</v>
      </c>
      <c r="FR363" s="1191">
        <f t="shared" si="3375"/>
        <v>0</v>
      </c>
      <c r="FS363" s="1191">
        <f t="shared" si="3376"/>
        <v>0</v>
      </c>
      <c r="FT363" s="1191">
        <f t="shared" si="3377"/>
        <v>0</v>
      </c>
      <c r="FU363" s="1191">
        <f t="shared" si="3378"/>
        <v>0</v>
      </c>
      <c r="FV363" s="1076">
        <f t="shared" si="3379"/>
        <v>0</v>
      </c>
      <c r="FW363" s="1076">
        <f t="shared" si="3380"/>
        <v>0</v>
      </c>
      <c r="FX363" s="1076">
        <f t="shared" si="3381"/>
        <v>0</v>
      </c>
      <c r="FY363" s="1076">
        <f t="shared" si="3382"/>
        <v>0</v>
      </c>
      <c r="FZ363" s="1076">
        <f t="shared" si="3383"/>
        <v>0</v>
      </c>
      <c r="GA363" s="1076">
        <f t="shared" si="3384"/>
        <v>0</v>
      </c>
      <c r="GB363" s="1076">
        <f t="shared" si="3385"/>
        <v>0</v>
      </c>
      <c r="GC363" s="1076">
        <f t="shared" si="3386"/>
        <v>0</v>
      </c>
      <c r="GD363" s="330">
        <f t="shared" si="3387"/>
        <v>0</v>
      </c>
      <c r="GE363" s="330">
        <f t="shared" si="3388"/>
        <v>0</v>
      </c>
      <c r="GF363" s="330">
        <f t="shared" si="3389"/>
        <v>0</v>
      </c>
      <c r="GG363" s="330">
        <f t="shared" si="3390"/>
        <v>0</v>
      </c>
      <c r="GH363" s="330">
        <f t="shared" si="3391"/>
        <v>0</v>
      </c>
      <c r="GI363" s="330">
        <f t="shared" si="3392"/>
        <v>0</v>
      </c>
      <c r="GJ363" s="330">
        <f t="shared" si="3393"/>
        <v>0</v>
      </c>
      <c r="GK363" s="330">
        <f t="shared" si="3394"/>
        <v>0</v>
      </c>
      <c r="GL363" s="330">
        <f t="shared" si="3395"/>
        <v>0</v>
      </c>
      <c r="GM363" s="330">
        <f t="shared" si="3396"/>
        <v>0</v>
      </c>
      <c r="GN363" s="330">
        <f t="shared" si="3397"/>
        <v>0</v>
      </c>
      <c r="GO363" s="330">
        <f t="shared" si="3398"/>
        <v>0</v>
      </c>
      <c r="GP363" s="330">
        <f t="shared" si="3399"/>
        <v>0</v>
      </c>
      <c r="GQ363" s="330">
        <f t="shared" si="3400"/>
        <v>0</v>
      </c>
      <c r="GR363" s="739"/>
      <c r="GS363" s="739"/>
      <c r="GT363" s="739"/>
      <c r="GU363" s="739"/>
      <c r="GV363" s="739"/>
      <c r="GW363" s="739"/>
      <c r="GX363" s="739"/>
      <c r="GY363" s="739"/>
      <c r="GZ363" s="1362" t="str">
        <f t="shared" si="3401"/>
        <v>Unsulphured Molasses</v>
      </c>
      <c r="HA363" s="1215">
        <f t="shared" si="3402"/>
        <v>0</v>
      </c>
      <c r="HB363" s="1215">
        <f t="shared" si="3403"/>
        <v>0</v>
      </c>
      <c r="HC363" s="1215">
        <f t="shared" si="3404"/>
        <v>0</v>
      </c>
      <c r="HD363" s="543">
        <f t="shared" si="3405"/>
        <v>0</v>
      </c>
      <c r="HE363" s="543">
        <f t="shared" si="3406"/>
        <v>0</v>
      </c>
      <c r="HF363" s="328">
        <f t="shared" si="3407"/>
        <v>0</v>
      </c>
      <c r="HG363" s="546">
        <f t="shared" si="3408"/>
        <v>0</v>
      </c>
      <c r="HH363" s="546">
        <f t="shared" si="3409"/>
        <v>0</v>
      </c>
      <c r="HI363" s="546">
        <f t="shared" si="3410"/>
        <v>0</v>
      </c>
      <c r="HJ363" s="546">
        <f t="shared" si="3411"/>
        <v>0</v>
      </c>
      <c r="HK363" s="546">
        <f t="shared" si="3412"/>
        <v>0</v>
      </c>
      <c r="HL363" s="546">
        <f t="shared" si="3413"/>
        <v>0</v>
      </c>
      <c r="HM363" s="546">
        <f t="shared" si="3414"/>
        <v>0</v>
      </c>
      <c r="HN363" s="546">
        <f t="shared" si="3415"/>
        <v>0</v>
      </c>
      <c r="HO363" s="1215">
        <f t="shared" si="3416"/>
        <v>0</v>
      </c>
      <c r="HP363" s="543">
        <f t="shared" si="3417"/>
        <v>0</v>
      </c>
      <c r="HQ363" s="328">
        <f t="shared" si="3418"/>
        <v>0</v>
      </c>
      <c r="HR363" s="546">
        <f t="shared" si="3419"/>
        <v>0</v>
      </c>
      <c r="HS363" s="546">
        <f t="shared" si="3420"/>
        <v>0</v>
      </c>
      <c r="HT363" s="546">
        <f t="shared" si="3421"/>
        <v>0</v>
      </c>
      <c r="HU363" s="546">
        <f t="shared" si="3422"/>
        <v>0</v>
      </c>
      <c r="HV363" s="930">
        <f t="shared" si="3423"/>
        <v>0</v>
      </c>
      <c r="HW363" s="930">
        <f t="shared" si="3424"/>
        <v>0</v>
      </c>
      <c r="HX363" s="930">
        <f t="shared" si="3425"/>
        <v>0</v>
      </c>
      <c r="HY363" s="930">
        <f t="shared" si="3426"/>
        <v>0</v>
      </c>
      <c r="HZ363" s="930">
        <f t="shared" si="3427"/>
        <v>0</v>
      </c>
      <c r="IA363" s="930">
        <f t="shared" si="3428"/>
        <v>0</v>
      </c>
      <c r="IB363" s="930">
        <f t="shared" si="3429"/>
        <v>0</v>
      </c>
      <c r="IC363" s="930">
        <f t="shared" si="3430"/>
        <v>0</v>
      </c>
      <c r="ID363" s="322">
        <f t="shared" si="3431"/>
        <v>0</v>
      </c>
      <c r="IE363" s="322">
        <f t="shared" si="3432"/>
        <v>0</v>
      </c>
      <c r="IF363" s="322">
        <f t="shared" si="3433"/>
        <v>0</v>
      </c>
      <c r="IG363" s="322">
        <f t="shared" si="3434"/>
        <v>0</v>
      </c>
      <c r="IH363" s="322">
        <f t="shared" si="3435"/>
        <v>0</v>
      </c>
      <c r="II363" s="322">
        <f t="shared" si="3436"/>
        <v>0</v>
      </c>
      <c r="IJ363" s="322">
        <f t="shared" si="3437"/>
        <v>0</v>
      </c>
      <c r="IK363" s="322">
        <f t="shared" si="3438"/>
        <v>0</v>
      </c>
      <c r="IL363" s="322">
        <f t="shared" si="3439"/>
        <v>0</v>
      </c>
      <c r="IM363" s="322">
        <f t="shared" si="3440"/>
        <v>0</v>
      </c>
      <c r="IN363" s="322">
        <f t="shared" si="3441"/>
        <v>0</v>
      </c>
      <c r="IO363" s="322">
        <f t="shared" si="3442"/>
        <v>0</v>
      </c>
      <c r="IP363" s="322">
        <f t="shared" si="3443"/>
        <v>0</v>
      </c>
      <c r="IQ363" s="322">
        <f t="shared" si="3444"/>
        <v>0</v>
      </c>
      <c r="IR363" s="739"/>
      <c r="IS363" s="739"/>
      <c r="IT363" s="739"/>
      <c r="IU363" s="739"/>
      <c r="IV363" s="739"/>
      <c r="IW363" s="739"/>
      <c r="IX363" s="739"/>
      <c r="IY363" s="739"/>
      <c r="IZ363" s="1362" t="str">
        <f t="shared" si="3445"/>
        <v>Unsulphured Molasses</v>
      </c>
      <c r="JA363" s="1217">
        <f t="shared" si="3446"/>
        <v>0</v>
      </c>
      <c r="JB363" s="1217">
        <f t="shared" si="3447"/>
        <v>0</v>
      </c>
      <c r="JC363" s="1217">
        <f t="shared" si="3448"/>
        <v>0</v>
      </c>
      <c r="JD363" s="545">
        <f t="shared" si="3449"/>
        <v>0</v>
      </c>
      <c r="JE363" s="545">
        <f t="shared" si="3450"/>
        <v>0</v>
      </c>
      <c r="JF363" s="329">
        <f t="shared" si="3451"/>
        <v>0</v>
      </c>
      <c r="JG363" s="550">
        <f t="shared" si="3452"/>
        <v>0</v>
      </c>
      <c r="JH363" s="550">
        <f t="shared" si="3453"/>
        <v>0</v>
      </c>
      <c r="JI363" s="550">
        <f t="shared" si="3454"/>
        <v>0</v>
      </c>
      <c r="JJ363" s="550">
        <f t="shared" si="3455"/>
        <v>0</v>
      </c>
      <c r="JK363" s="550">
        <f t="shared" si="3456"/>
        <v>0</v>
      </c>
      <c r="JL363" s="550">
        <f t="shared" si="3457"/>
        <v>0</v>
      </c>
      <c r="JM363" s="550">
        <f t="shared" si="3458"/>
        <v>0</v>
      </c>
      <c r="JN363" s="550">
        <f t="shared" si="3459"/>
        <v>0</v>
      </c>
      <c r="JO363" s="1217">
        <f t="shared" si="3460"/>
        <v>0</v>
      </c>
      <c r="JP363" s="545">
        <f t="shared" si="3461"/>
        <v>0</v>
      </c>
      <c r="JQ363" s="329">
        <f t="shared" si="3462"/>
        <v>90</v>
      </c>
      <c r="JR363" s="550">
        <f t="shared" si="3463"/>
        <v>100</v>
      </c>
      <c r="JS363" s="550">
        <f t="shared" si="3464"/>
        <v>100</v>
      </c>
      <c r="JT363" s="550">
        <f t="shared" si="3465"/>
        <v>100.27600000000001</v>
      </c>
      <c r="JU363" s="550">
        <f t="shared" si="3466"/>
        <v>0</v>
      </c>
      <c r="JV363" s="932">
        <f t="shared" si="3467"/>
        <v>0</v>
      </c>
      <c r="JW363" s="932">
        <f t="shared" si="3468"/>
        <v>200</v>
      </c>
      <c r="JX363" s="932">
        <f t="shared" si="3469"/>
        <v>0</v>
      </c>
      <c r="JY363" s="932">
        <f t="shared" si="3470"/>
        <v>0</v>
      </c>
      <c r="JZ363" s="932">
        <f t="shared" si="3471"/>
        <v>10</v>
      </c>
      <c r="KA363" s="932">
        <f t="shared" si="3472"/>
        <v>0</v>
      </c>
      <c r="KB363" s="932">
        <f t="shared" si="3473"/>
        <v>0</v>
      </c>
      <c r="KC363" s="932">
        <f t="shared" si="3474"/>
        <v>0</v>
      </c>
      <c r="KD363" s="327">
        <f t="shared" si="3475"/>
        <v>10</v>
      </c>
      <c r="KE363" s="327">
        <f t="shared" si="3476"/>
        <v>0</v>
      </c>
      <c r="KF363" s="327">
        <f t="shared" si="3477"/>
        <v>0</v>
      </c>
      <c r="KG363" s="327">
        <f t="shared" si="3478"/>
        <v>80</v>
      </c>
      <c r="KH363" s="327">
        <f t="shared" si="3479"/>
        <v>0</v>
      </c>
      <c r="KI363" s="327">
        <f t="shared" si="3480"/>
        <v>0</v>
      </c>
      <c r="KJ363" s="327">
        <f t="shared" si="3481"/>
        <v>0</v>
      </c>
      <c r="KK363" s="327">
        <f t="shared" si="3482"/>
        <v>0</v>
      </c>
      <c r="KL363" s="327">
        <f t="shared" si="3483"/>
        <v>0</v>
      </c>
      <c r="KM363" s="327">
        <f t="shared" si="3484"/>
        <v>0</v>
      </c>
      <c r="KN363" s="327">
        <f t="shared" si="3485"/>
        <v>0</v>
      </c>
      <c r="KO363" s="327">
        <f t="shared" si="3486"/>
        <v>0</v>
      </c>
      <c r="KP363" s="327">
        <f t="shared" si="3487"/>
        <v>0</v>
      </c>
      <c r="KQ363" s="327">
        <f t="shared" si="3488"/>
        <v>0</v>
      </c>
      <c r="KR363" s="739"/>
      <c r="KS363" s="739"/>
      <c r="KT363" s="739"/>
      <c r="KU363" s="739"/>
      <c r="KV363" s="739"/>
      <c r="KW363" s="739"/>
      <c r="KX363" s="739"/>
      <c r="KY363" s="739"/>
      <c r="KZ363" s="1362" t="str">
        <f t="shared" si="3489"/>
        <v>Unsulphured Molasses</v>
      </c>
      <c r="LA363" s="1217">
        <f t="shared" si="3490"/>
        <v>0</v>
      </c>
      <c r="LB363" s="1217">
        <f t="shared" si="3491"/>
        <v>0</v>
      </c>
      <c r="LC363" s="1217">
        <f t="shared" si="3492"/>
        <v>0</v>
      </c>
      <c r="LD363" s="545">
        <f t="shared" si="3493"/>
        <v>0</v>
      </c>
      <c r="LE363" s="545">
        <f t="shared" si="3494"/>
        <v>0</v>
      </c>
      <c r="LF363" s="329">
        <f t="shared" si="3495"/>
        <v>0</v>
      </c>
      <c r="LG363" s="550">
        <f t="shared" si="3496"/>
        <v>0</v>
      </c>
      <c r="LH363" s="550">
        <f t="shared" si="3497"/>
        <v>0</v>
      </c>
      <c r="LI363" s="550">
        <f t="shared" si="3498"/>
        <v>0</v>
      </c>
      <c r="LJ363" s="550">
        <f t="shared" si="3499"/>
        <v>0</v>
      </c>
      <c r="LK363" s="550">
        <f t="shared" si="3500"/>
        <v>0</v>
      </c>
      <c r="LL363" s="550">
        <f t="shared" si="3501"/>
        <v>0</v>
      </c>
      <c r="LM363" s="550">
        <f t="shared" si="3502"/>
        <v>0</v>
      </c>
      <c r="LN363" s="550">
        <f t="shared" si="3503"/>
        <v>0</v>
      </c>
      <c r="LO363" s="1217">
        <f t="shared" si="3504"/>
        <v>0</v>
      </c>
      <c r="LP363" s="545">
        <f t="shared" si="3505"/>
        <v>0</v>
      </c>
      <c r="LQ363" s="329">
        <f t="shared" si="3506"/>
        <v>95.137420718816074</v>
      </c>
      <c r="LR363" s="550">
        <f t="shared" si="3507"/>
        <v>105.70824524312897</v>
      </c>
      <c r="LS363" s="550">
        <f t="shared" si="3508"/>
        <v>105.70824524312897</v>
      </c>
      <c r="LT363" s="550">
        <f t="shared" si="3509"/>
        <v>106.00000000000001</v>
      </c>
      <c r="LU363" s="550">
        <f t="shared" si="3510"/>
        <v>0</v>
      </c>
      <c r="LV363" s="932">
        <f t="shared" si="3511"/>
        <v>0</v>
      </c>
      <c r="LW363" s="932">
        <f t="shared" si="3512"/>
        <v>211.41649048625794</v>
      </c>
      <c r="LX363" s="932">
        <f t="shared" si="3513"/>
        <v>0</v>
      </c>
      <c r="LY363" s="932">
        <f t="shared" si="3514"/>
        <v>0</v>
      </c>
      <c r="LZ363" s="932">
        <f t="shared" si="3515"/>
        <v>10.570824524312897</v>
      </c>
      <c r="MA363" s="932">
        <f t="shared" si="3516"/>
        <v>0</v>
      </c>
      <c r="MB363" s="932">
        <f t="shared" si="3517"/>
        <v>0</v>
      </c>
      <c r="MC363" s="932">
        <f t="shared" si="3518"/>
        <v>0</v>
      </c>
      <c r="MD363" s="327">
        <f t="shared" si="3519"/>
        <v>10.570824524312897</v>
      </c>
      <c r="ME363" s="327">
        <f t="shared" si="3520"/>
        <v>0</v>
      </c>
      <c r="MF363" s="327">
        <f t="shared" si="3521"/>
        <v>0</v>
      </c>
      <c r="MG363" s="327">
        <f t="shared" si="3522"/>
        <v>84.566596194503177</v>
      </c>
      <c r="MH363" s="327">
        <f t="shared" si="3523"/>
        <v>0</v>
      </c>
      <c r="MI363" s="327">
        <f t="shared" si="3524"/>
        <v>0</v>
      </c>
      <c r="MJ363" s="327">
        <f t="shared" si="3525"/>
        <v>0</v>
      </c>
      <c r="MK363" s="327">
        <f t="shared" si="3526"/>
        <v>0</v>
      </c>
      <c r="ML363" s="327">
        <f t="shared" si="3527"/>
        <v>0</v>
      </c>
      <c r="MM363" s="327">
        <f t="shared" si="3528"/>
        <v>0</v>
      </c>
      <c r="MN363" s="327">
        <f t="shared" si="3348"/>
        <v>0</v>
      </c>
      <c r="MO363" s="327">
        <f t="shared" si="3349"/>
        <v>0</v>
      </c>
      <c r="MP363" s="327">
        <f t="shared" si="3350"/>
        <v>0</v>
      </c>
      <c r="MQ363" s="327">
        <f t="shared" si="3529"/>
        <v>0</v>
      </c>
    </row>
    <row r="364" spans="2:355" s="152" customFormat="1" ht="15" customHeight="1" outlineLevel="1" thickBot="1" x14ac:dyDescent="0.3">
      <c r="B364" s="1269"/>
      <c r="C364" s="1416"/>
      <c r="D364" s="757"/>
      <c r="E364" s="757"/>
      <c r="F364" s="757"/>
      <c r="G364" s="757"/>
      <c r="H364" s="1048"/>
      <c r="I364" s="1048"/>
      <c r="J364" s="1048"/>
      <c r="K364" s="1048"/>
      <c r="L364" s="1048"/>
      <c r="M364" s="1417"/>
      <c r="N364" s="1418"/>
      <c r="O364" s="1548"/>
      <c r="P364" s="1048"/>
      <c r="Q364" s="1417"/>
      <c r="S364" s="1549"/>
      <c r="W364" s="1549"/>
      <c r="AA364" s="1549"/>
      <c r="AE364" s="1549"/>
      <c r="AI364" s="1549"/>
      <c r="AM364" s="1549"/>
      <c r="AQ364" s="1549"/>
      <c r="AU364" s="1737"/>
      <c r="AY364" s="1549"/>
      <c r="BQ364" s="1491"/>
      <c r="BR364" s="734">
        <f t="shared" si="3355"/>
        <v>0</v>
      </c>
      <c r="BS364" s="734">
        <f t="shared" si="3356"/>
        <v>0</v>
      </c>
      <c r="BT364" s="742">
        <v>0</v>
      </c>
      <c r="BU364" s="1773" t="str">
        <f>IF(User2!A2&lt;&gt;0,User2!A2,0)</f>
        <v>2**Water Hamilton</v>
      </c>
      <c r="BV364" s="1773" t="str">
        <f>IF(User2!B2&lt;&gt;0,User2!B2,0)</f>
        <v>H2O</v>
      </c>
      <c r="BW364" s="1774">
        <f>IF(User2!C2&lt;&gt;0,User2!C2,0)</f>
        <v>0</v>
      </c>
      <c r="BX364" s="1774">
        <f>IF(User2!D2&lt;&gt;0,User2!D2,0)</f>
        <v>0</v>
      </c>
      <c r="BY364" s="1774">
        <f>IF(User2!E2&lt;&gt;0,User2!E2,0)</f>
        <v>0</v>
      </c>
      <c r="BZ364" s="1774">
        <f>IF(User2!F2&lt;&gt;0,User2!F2,0)</f>
        <v>0</v>
      </c>
      <c r="CA364" s="1774">
        <f>IF(User2!G2&lt;&gt;0,User2!G2,0)</f>
        <v>0</v>
      </c>
      <c r="CB364" s="1774">
        <f>IF(User2!H2&lt;&gt;0,User2!H2,0)</f>
        <v>0</v>
      </c>
      <c r="CC364" s="1774">
        <f>IF(User2!I2&lt;&gt;0,User2!I2,0)</f>
        <v>0</v>
      </c>
      <c r="CD364" s="1774">
        <f>IF(User2!J2&lt;&gt;0,User2!J2,0)</f>
        <v>0</v>
      </c>
      <c r="CE364" s="1774">
        <f>IF(User2!K2&lt;&gt;0,User2!K2,0)</f>
        <v>0</v>
      </c>
      <c r="CF364" s="1774">
        <f>IF(User2!L2&lt;&gt;0,User2!L2,0)</f>
        <v>0</v>
      </c>
      <c r="CG364" s="1774">
        <f>IF(User2!M2&lt;&gt;0,User2!M2,0)</f>
        <v>0</v>
      </c>
      <c r="CH364" s="1774">
        <f>IF(User2!N2&lt;&gt;0,User2!N2,0)</f>
        <v>0</v>
      </c>
      <c r="CI364" s="1774">
        <f>IF(User2!O2&lt;&gt;0,User2!O2,0)</f>
        <v>0</v>
      </c>
      <c r="CJ364" s="1774">
        <f>IF(User2!P2&lt;&gt;0,User2!P2,0)</f>
        <v>0</v>
      </c>
      <c r="CK364" s="1774">
        <f>IF(User2!Q2&lt;&gt;0,User2!Q2,0)</f>
        <v>0</v>
      </c>
      <c r="CL364" s="1774">
        <f>IF(User2!R2&lt;&gt;0,User2!R2,0)</f>
        <v>0</v>
      </c>
      <c r="CM364" s="1774">
        <f>IF(User2!S2&lt;&gt;0,User2!S2,0)</f>
        <v>0</v>
      </c>
      <c r="CN364" s="1774">
        <f>IF(User2!T2&lt;&gt;0,User2!T2,0)</f>
        <v>3.78E-2</v>
      </c>
      <c r="CO364" s="1774">
        <f>IF(User2!U2&lt;&gt;0,User2!U2,0)</f>
        <v>0.12870000000000001</v>
      </c>
      <c r="CP364" s="1774">
        <f>IF(User2!V2&lt;&gt;0,User2!V2,0)</f>
        <v>0.100276</v>
      </c>
      <c r="CQ364" s="1774">
        <f>IF(User2!W2&lt;&gt;0,User2!W2,0)</f>
        <v>0</v>
      </c>
      <c r="CR364" s="1775">
        <f>IF(User2!X2&lt;&gt;0,User2!X2,0)</f>
        <v>0</v>
      </c>
      <c r="CS364" s="1775">
        <f>IF(User2!Y2&lt;&gt;0,User2!Y2,0)</f>
        <v>0</v>
      </c>
      <c r="CT364" s="1775">
        <f>IF(User2!Z2&lt;&gt;0,User2!Z2,0)</f>
        <v>0</v>
      </c>
      <c r="CU364" s="1775">
        <f>IF(User2!AA2&lt;&gt;0,User2!AA2,0)</f>
        <v>0</v>
      </c>
      <c r="CV364" s="1775">
        <f>IF(User2!AB2&lt;&gt;0,User2!AB2,0)</f>
        <v>0</v>
      </c>
      <c r="CW364" s="1775">
        <f>IF(User2!AC2&lt;&gt;0,User2!AC2,0)</f>
        <v>0</v>
      </c>
      <c r="CX364" s="1775">
        <f>IF(User2!AD2&lt;&gt;0,User2!AD2,0)</f>
        <v>0</v>
      </c>
      <c r="CY364" s="1775">
        <f>IF(User2!AE2&lt;&gt;0,User2!AE2,0)</f>
        <v>0.13619999999999999</v>
      </c>
      <c r="CZ364" s="1775">
        <f>IF(User2!AF2&lt;&gt;0,User2!AF2,0)</f>
        <v>6.0499999999999998E-2</v>
      </c>
      <c r="DA364" s="1775">
        <f>IF(User2!AG2&lt;&gt;0,User2!AG2,0)</f>
        <v>0</v>
      </c>
      <c r="DB364" s="1775">
        <f>IF(User2!AH2&lt;&gt;0,User2!AH2,0)</f>
        <v>0</v>
      </c>
      <c r="DC364" s="1775">
        <f>IF(User2!AI2&lt;&gt;0,User2!AI2,0)</f>
        <v>0</v>
      </c>
      <c r="DD364" s="1775">
        <f>IF(User2!AJ2&lt;&gt;0,User2!AJ2,0)</f>
        <v>0</v>
      </c>
      <c r="DE364" s="1775">
        <f>IF(User2!AK2&lt;&gt;0,User2!AK2,0)</f>
        <v>0</v>
      </c>
      <c r="DF364" s="1775">
        <f>IF(User2!AL2&lt;&gt;0,User2!AL2,0)</f>
        <v>0</v>
      </c>
      <c r="DG364" s="1775">
        <f>IF(User2!AM2&lt;&gt;0,User2!AM2,0)</f>
        <v>0</v>
      </c>
      <c r="DH364" s="1775">
        <f>IF(User2!AN2&lt;&gt;0,User2!AN2,0)</f>
        <v>0</v>
      </c>
      <c r="DI364" s="1775">
        <f>IF(User2!AO2&lt;&gt;0,User2!AO2,0)</f>
        <v>0</v>
      </c>
      <c r="DJ364" s="1775">
        <f>IF(User2!AP2&lt;&gt;0,User2!AP2,0)</f>
        <v>0</v>
      </c>
      <c r="DK364" s="1775">
        <f>IF(User2!AQ2&lt;&gt;0,User2!AQ2,0)</f>
        <v>0</v>
      </c>
      <c r="DL364" s="1775">
        <f>IF(User2!AR2&lt;&gt;0,User2!AR2,0)</f>
        <v>0</v>
      </c>
      <c r="DM364" s="1775">
        <f>IF(User2!AS2&lt;&gt;0,User2!AS2,0)</f>
        <v>0</v>
      </c>
      <c r="DN364" s="1776">
        <f>IF(User2!AT2&lt;&gt;0,User2!AT2,0)</f>
        <v>1</v>
      </c>
      <c r="DO364" s="1777">
        <f>IF(User2!AU2&lt;&gt;0,User2!AU2,0)</f>
        <v>1</v>
      </c>
      <c r="DP364" s="1773">
        <f>IF(User2!AV2&lt;&gt;0,User2!AV2,0)</f>
        <v>1000</v>
      </c>
      <c r="DQ364" s="1778">
        <f t="shared" si="3305"/>
        <v>1</v>
      </c>
      <c r="DR364" s="1779">
        <f>IF(User2!AX2&lt;&gt;0,User2!AX2,0)</f>
        <v>0.01</v>
      </c>
      <c r="DS364" s="1779">
        <f>IF(User2!AY2&lt;&gt;0,User2!AY2,0)</f>
        <v>1.0000000000000001E-5</v>
      </c>
      <c r="DT364" s="1773">
        <f>IF(User2!AZ2&lt;&gt;0,User2!AZ2,0)</f>
        <v>2001</v>
      </c>
      <c r="DU364" s="1784" t="str">
        <f>IF(User2!BA2&lt;&gt;0,User2!BA2,0)</f>
        <v>User2</v>
      </c>
      <c r="DV364" s="1808">
        <f>IF(User2!BB2&lt;&gt;0,User2!BB2,0)</f>
        <v>44333</v>
      </c>
      <c r="DW364" s="1809">
        <f>IF(User2!BC2&lt;&gt;0,User2!BC2,0)</f>
        <v>0</v>
      </c>
      <c r="DX364" s="1773">
        <f>IF(User2!BD2&lt;&gt;0,User2!BD2,0)</f>
        <v>0</v>
      </c>
      <c r="DY364" s="1773">
        <f>IF(User2!BE2&lt;&gt;0,User2!BE2,0)</f>
        <v>0</v>
      </c>
      <c r="DZ364" s="1773">
        <f>IF(User2!BF2&lt;&gt;0,User2!BF2,0)</f>
        <v>0</v>
      </c>
      <c r="EA364" s="1773">
        <f>IF(User2!BG2&lt;&gt;0,User2!BG2,0)</f>
        <v>0</v>
      </c>
      <c r="EB364" s="1773">
        <f>IF(User2!BH2&lt;&gt;0,User2!BH2,0)</f>
        <v>0</v>
      </c>
      <c r="EC364" s="1773">
        <f>IF(User2!BI2&lt;&gt;0,User2!BI2,0)</f>
        <v>0</v>
      </c>
      <c r="ED364" s="1773">
        <f>IF(User2!BJ2&lt;&gt;0,User2!BJ2,0)</f>
        <v>0</v>
      </c>
      <c r="EE364" s="1773">
        <f>IF(User2!BK2&lt;&gt;0,User2!BK2,0)</f>
        <v>0</v>
      </c>
      <c r="EF364" s="1773">
        <f>IF(User2!BL2&lt;&gt;0,User2!BL2,0)</f>
        <v>0</v>
      </c>
      <c r="EG364" s="1773">
        <f>IF(User2!BM2&lt;&gt;0,User2!BM2,0)</f>
        <v>0</v>
      </c>
      <c r="EH364" s="1773">
        <f>IF(User2!BN2&lt;&gt;0,User2!BN2,0)</f>
        <v>0</v>
      </c>
      <c r="EI364" s="1773">
        <f>IF(User2!BO2&lt;&gt;0,User2!BO2,0)</f>
        <v>0</v>
      </c>
      <c r="EJ364" s="1773">
        <f>IF(User2!BP2&lt;&gt;0,User2!BP2,0)</f>
        <v>0</v>
      </c>
      <c r="EK364" s="1773">
        <f>IF(User2!BQ2&lt;&gt;0,User2!BQ2,0)</f>
        <v>0</v>
      </c>
      <c r="EL364" s="1773" t="str">
        <f>IF(User2!BR2&lt;&gt;0,User2!BR2,0)</f>
        <v>Crap</v>
      </c>
      <c r="EM364" s="739"/>
      <c r="EN364" s="739"/>
      <c r="EO364" s="739"/>
      <c r="EP364" s="739"/>
      <c r="EQ364" s="739"/>
      <c r="ER364" s="739"/>
      <c r="ES364" s="739"/>
      <c r="ET364" s="739"/>
      <c r="EU364" s="739"/>
      <c r="EV364" s="739"/>
      <c r="EW364" s="739"/>
      <c r="EX364" s="739"/>
      <c r="EY364" s="739"/>
      <c r="EZ364" s="1348" t="str">
        <f t="shared" si="3357"/>
        <v>2**Water Hamilton</v>
      </c>
      <c r="FA364" s="1203">
        <f t="shared" si="3358"/>
        <v>0</v>
      </c>
      <c r="FB364" s="1203">
        <f t="shared" si="3359"/>
        <v>0</v>
      </c>
      <c r="FC364" s="1203">
        <f t="shared" si="3360"/>
        <v>0</v>
      </c>
      <c r="FD364" s="1190">
        <f t="shared" si="3361"/>
        <v>0</v>
      </c>
      <c r="FE364" s="1190">
        <f t="shared" si="3362"/>
        <v>0</v>
      </c>
      <c r="FF364" s="927">
        <f t="shared" si="3363"/>
        <v>0</v>
      </c>
      <c r="FG364" s="1191">
        <f t="shared" si="3364"/>
        <v>0</v>
      </c>
      <c r="FH364" s="1191">
        <f t="shared" si="3365"/>
        <v>0</v>
      </c>
      <c r="FI364" s="1191">
        <f t="shared" si="3366"/>
        <v>0</v>
      </c>
      <c r="FJ364" s="1191">
        <f t="shared" si="3367"/>
        <v>0</v>
      </c>
      <c r="FK364" s="1191">
        <f t="shared" si="3368"/>
        <v>0</v>
      </c>
      <c r="FL364" s="1191">
        <f t="shared" si="3369"/>
        <v>0</v>
      </c>
      <c r="FM364" s="1191">
        <f t="shared" si="3370"/>
        <v>0</v>
      </c>
      <c r="FN364" s="1191">
        <f t="shared" si="3371"/>
        <v>0</v>
      </c>
      <c r="FO364" s="1203">
        <f t="shared" si="3372"/>
        <v>0</v>
      </c>
      <c r="FP364" s="1190">
        <f t="shared" si="3373"/>
        <v>0</v>
      </c>
      <c r="FQ364" s="927">
        <f t="shared" si="3374"/>
        <v>0</v>
      </c>
      <c r="FR364" s="1191">
        <f t="shared" si="3375"/>
        <v>0</v>
      </c>
      <c r="FS364" s="1191">
        <f t="shared" si="3376"/>
        <v>0</v>
      </c>
      <c r="FT364" s="1191">
        <f t="shared" si="3377"/>
        <v>0</v>
      </c>
      <c r="FU364" s="1191">
        <f t="shared" si="3378"/>
        <v>0</v>
      </c>
      <c r="FV364" s="1076">
        <f t="shared" si="3379"/>
        <v>0</v>
      </c>
      <c r="FW364" s="1076">
        <f t="shared" si="3380"/>
        <v>0</v>
      </c>
      <c r="FX364" s="1076">
        <f t="shared" si="3381"/>
        <v>0</v>
      </c>
      <c r="FY364" s="1076">
        <f t="shared" si="3382"/>
        <v>0</v>
      </c>
      <c r="FZ364" s="1076">
        <f t="shared" si="3383"/>
        <v>0</v>
      </c>
      <c r="GA364" s="1076">
        <f t="shared" si="3384"/>
        <v>0</v>
      </c>
      <c r="GB364" s="1076">
        <f t="shared" si="3385"/>
        <v>0</v>
      </c>
      <c r="GC364" s="1076">
        <f t="shared" si="3386"/>
        <v>0</v>
      </c>
      <c r="GD364" s="330">
        <f t="shared" si="3387"/>
        <v>0</v>
      </c>
      <c r="GE364" s="330">
        <f t="shared" si="3388"/>
        <v>0</v>
      </c>
      <c r="GF364" s="330">
        <f t="shared" si="3389"/>
        <v>0</v>
      </c>
      <c r="GG364" s="330">
        <f t="shared" si="3390"/>
        <v>0</v>
      </c>
      <c r="GH364" s="330">
        <f t="shared" si="3391"/>
        <v>0</v>
      </c>
      <c r="GI364" s="330">
        <f t="shared" si="3392"/>
        <v>0</v>
      </c>
      <c r="GJ364" s="330">
        <f t="shared" si="3393"/>
        <v>0</v>
      </c>
      <c r="GK364" s="330">
        <f t="shared" si="3394"/>
        <v>0</v>
      </c>
      <c r="GL364" s="330">
        <f t="shared" si="3395"/>
        <v>0</v>
      </c>
      <c r="GM364" s="330">
        <f t="shared" si="3396"/>
        <v>0</v>
      </c>
      <c r="GN364" s="330">
        <f t="shared" si="3397"/>
        <v>0</v>
      </c>
      <c r="GO364" s="330">
        <f t="shared" si="3398"/>
        <v>0</v>
      </c>
      <c r="GP364" s="330">
        <f t="shared" si="3399"/>
        <v>0</v>
      </c>
      <c r="GQ364" s="330">
        <f t="shared" si="3400"/>
        <v>0</v>
      </c>
      <c r="GR364" s="739"/>
      <c r="GS364" s="739"/>
      <c r="GT364" s="739"/>
      <c r="GU364" s="739"/>
      <c r="GV364" s="739"/>
      <c r="GW364" s="739"/>
      <c r="GX364" s="739"/>
      <c r="GY364" s="739"/>
      <c r="GZ364" s="1362" t="str">
        <f t="shared" si="3401"/>
        <v>2**Water Hamilton</v>
      </c>
      <c r="HA364" s="1215">
        <f t="shared" si="3402"/>
        <v>0</v>
      </c>
      <c r="HB364" s="1215">
        <f t="shared" si="3403"/>
        <v>0</v>
      </c>
      <c r="HC364" s="1215">
        <f t="shared" si="3404"/>
        <v>0</v>
      </c>
      <c r="HD364" s="543">
        <f t="shared" si="3405"/>
        <v>0</v>
      </c>
      <c r="HE364" s="543">
        <f t="shared" si="3406"/>
        <v>0</v>
      </c>
      <c r="HF364" s="328">
        <f t="shared" si="3407"/>
        <v>0</v>
      </c>
      <c r="HG364" s="546">
        <f t="shared" si="3408"/>
        <v>0</v>
      </c>
      <c r="HH364" s="546">
        <f t="shared" si="3409"/>
        <v>0</v>
      </c>
      <c r="HI364" s="546">
        <f t="shared" si="3410"/>
        <v>0</v>
      </c>
      <c r="HJ364" s="546">
        <f t="shared" si="3411"/>
        <v>0</v>
      </c>
      <c r="HK364" s="546">
        <f t="shared" si="3412"/>
        <v>0</v>
      </c>
      <c r="HL364" s="546">
        <f t="shared" si="3413"/>
        <v>0</v>
      </c>
      <c r="HM364" s="546">
        <f t="shared" si="3414"/>
        <v>0</v>
      </c>
      <c r="HN364" s="546">
        <f t="shared" si="3415"/>
        <v>0</v>
      </c>
      <c r="HO364" s="1215">
        <f t="shared" si="3416"/>
        <v>0</v>
      </c>
      <c r="HP364" s="543">
        <f t="shared" si="3417"/>
        <v>0</v>
      </c>
      <c r="HQ364" s="328">
        <f t="shared" si="3418"/>
        <v>0</v>
      </c>
      <c r="HR364" s="546">
        <f t="shared" si="3419"/>
        <v>0</v>
      </c>
      <c r="HS364" s="546">
        <f t="shared" si="3420"/>
        <v>0</v>
      </c>
      <c r="HT364" s="546">
        <f t="shared" si="3421"/>
        <v>0</v>
      </c>
      <c r="HU364" s="546">
        <f t="shared" si="3422"/>
        <v>0</v>
      </c>
      <c r="HV364" s="930">
        <f t="shared" si="3423"/>
        <v>0</v>
      </c>
      <c r="HW364" s="930">
        <f t="shared" si="3424"/>
        <v>0</v>
      </c>
      <c r="HX364" s="930">
        <f t="shared" si="3425"/>
        <v>0</v>
      </c>
      <c r="HY364" s="930">
        <f t="shared" si="3426"/>
        <v>0</v>
      </c>
      <c r="HZ364" s="930">
        <f t="shared" si="3427"/>
        <v>0</v>
      </c>
      <c r="IA364" s="930">
        <f t="shared" si="3428"/>
        <v>0</v>
      </c>
      <c r="IB364" s="930">
        <f t="shared" si="3429"/>
        <v>0</v>
      </c>
      <c r="IC364" s="930">
        <f t="shared" si="3430"/>
        <v>0</v>
      </c>
      <c r="ID364" s="322">
        <f t="shared" si="3431"/>
        <v>0</v>
      </c>
      <c r="IE364" s="322">
        <f t="shared" si="3432"/>
        <v>0</v>
      </c>
      <c r="IF364" s="322">
        <f t="shared" si="3433"/>
        <v>0</v>
      </c>
      <c r="IG364" s="322">
        <f t="shared" si="3434"/>
        <v>0</v>
      </c>
      <c r="IH364" s="322">
        <f t="shared" si="3435"/>
        <v>0</v>
      </c>
      <c r="II364" s="322">
        <f t="shared" si="3436"/>
        <v>0</v>
      </c>
      <c r="IJ364" s="322">
        <f t="shared" si="3437"/>
        <v>0</v>
      </c>
      <c r="IK364" s="322">
        <f t="shared" si="3438"/>
        <v>0</v>
      </c>
      <c r="IL364" s="322">
        <f t="shared" si="3439"/>
        <v>0</v>
      </c>
      <c r="IM364" s="322">
        <f t="shared" si="3440"/>
        <v>0</v>
      </c>
      <c r="IN364" s="322">
        <f t="shared" si="3441"/>
        <v>0</v>
      </c>
      <c r="IO364" s="322">
        <f t="shared" si="3442"/>
        <v>0</v>
      </c>
      <c r="IP364" s="322">
        <f t="shared" si="3443"/>
        <v>0</v>
      </c>
      <c r="IQ364" s="322">
        <f t="shared" si="3444"/>
        <v>0</v>
      </c>
      <c r="IR364" s="739"/>
      <c r="IS364" s="739"/>
      <c r="IT364" s="739"/>
      <c r="IU364" s="739"/>
      <c r="IV364" s="739"/>
      <c r="IW364" s="739"/>
      <c r="IX364" s="739"/>
      <c r="IY364" s="739"/>
      <c r="IZ364" s="1362" t="str">
        <f t="shared" si="3445"/>
        <v>2**Water Hamilton</v>
      </c>
      <c r="JA364" s="1217">
        <f t="shared" si="3446"/>
        <v>0</v>
      </c>
      <c r="JB364" s="1217">
        <f t="shared" si="3447"/>
        <v>0</v>
      </c>
      <c r="JC364" s="1217">
        <f t="shared" si="3448"/>
        <v>0</v>
      </c>
      <c r="JD364" s="545">
        <f t="shared" si="3449"/>
        <v>0</v>
      </c>
      <c r="JE364" s="545">
        <f t="shared" si="3450"/>
        <v>0</v>
      </c>
      <c r="JF364" s="329">
        <f t="shared" si="3451"/>
        <v>0</v>
      </c>
      <c r="JG364" s="550">
        <f t="shared" si="3452"/>
        <v>0</v>
      </c>
      <c r="JH364" s="550">
        <f t="shared" si="3453"/>
        <v>0</v>
      </c>
      <c r="JI364" s="550">
        <f t="shared" si="3454"/>
        <v>0</v>
      </c>
      <c r="JJ364" s="550">
        <f t="shared" si="3455"/>
        <v>0</v>
      </c>
      <c r="JK364" s="550">
        <f t="shared" si="3456"/>
        <v>0</v>
      </c>
      <c r="JL364" s="550">
        <f t="shared" si="3457"/>
        <v>0</v>
      </c>
      <c r="JM364" s="550">
        <f t="shared" si="3458"/>
        <v>0</v>
      </c>
      <c r="JN364" s="550">
        <f t="shared" si="3459"/>
        <v>0</v>
      </c>
      <c r="JO364" s="1217">
        <f t="shared" si="3460"/>
        <v>0</v>
      </c>
      <c r="JP364" s="545">
        <f t="shared" si="3461"/>
        <v>0</v>
      </c>
      <c r="JQ364" s="329">
        <f t="shared" si="3462"/>
        <v>0</v>
      </c>
      <c r="JR364" s="550">
        <f t="shared" si="3463"/>
        <v>37.799999999999997</v>
      </c>
      <c r="JS364" s="550">
        <f t="shared" si="3464"/>
        <v>128.70000000000002</v>
      </c>
      <c r="JT364" s="550">
        <f t="shared" si="3465"/>
        <v>100.27600000000001</v>
      </c>
      <c r="JU364" s="550">
        <f t="shared" si="3466"/>
        <v>0</v>
      </c>
      <c r="JV364" s="932">
        <f t="shared" si="3467"/>
        <v>0</v>
      </c>
      <c r="JW364" s="932">
        <f t="shared" si="3468"/>
        <v>0</v>
      </c>
      <c r="JX364" s="932">
        <f t="shared" si="3469"/>
        <v>0</v>
      </c>
      <c r="JY364" s="932">
        <f t="shared" si="3470"/>
        <v>0</v>
      </c>
      <c r="JZ364" s="932">
        <f t="shared" si="3471"/>
        <v>0</v>
      </c>
      <c r="KA364" s="932">
        <f t="shared" si="3472"/>
        <v>0</v>
      </c>
      <c r="KB364" s="932">
        <f t="shared" si="3473"/>
        <v>0</v>
      </c>
      <c r="KC364" s="932">
        <f t="shared" si="3474"/>
        <v>136.19999999999999</v>
      </c>
      <c r="KD364" s="327">
        <f t="shared" si="3475"/>
        <v>60.5</v>
      </c>
      <c r="KE364" s="327">
        <f t="shared" si="3476"/>
        <v>0</v>
      </c>
      <c r="KF364" s="327">
        <f t="shared" si="3477"/>
        <v>0</v>
      </c>
      <c r="KG364" s="327">
        <f t="shared" si="3478"/>
        <v>0</v>
      </c>
      <c r="KH364" s="327">
        <f t="shared" si="3479"/>
        <v>0</v>
      </c>
      <c r="KI364" s="327">
        <f t="shared" si="3480"/>
        <v>0</v>
      </c>
      <c r="KJ364" s="327">
        <f t="shared" si="3481"/>
        <v>0</v>
      </c>
      <c r="KK364" s="327">
        <f t="shared" si="3482"/>
        <v>0</v>
      </c>
      <c r="KL364" s="327">
        <f t="shared" si="3483"/>
        <v>0</v>
      </c>
      <c r="KM364" s="327">
        <f t="shared" si="3484"/>
        <v>0</v>
      </c>
      <c r="KN364" s="327">
        <f t="shared" si="3485"/>
        <v>0</v>
      </c>
      <c r="KO364" s="327">
        <f t="shared" si="3486"/>
        <v>0</v>
      </c>
      <c r="KP364" s="327">
        <f t="shared" si="3487"/>
        <v>0</v>
      </c>
      <c r="KQ364" s="327">
        <f t="shared" si="3488"/>
        <v>0</v>
      </c>
      <c r="KR364" s="739"/>
      <c r="KS364" s="739"/>
      <c r="KT364" s="739"/>
      <c r="KU364" s="739"/>
      <c r="KV364" s="739"/>
      <c r="KW364" s="739"/>
      <c r="KX364" s="739"/>
      <c r="KY364" s="739"/>
      <c r="KZ364" s="1362" t="str">
        <f t="shared" si="3489"/>
        <v>2**Water Hamilton</v>
      </c>
      <c r="LA364" s="1217">
        <f t="shared" si="3490"/>
        <v>0</v>
      </c>
      <c r="LB364" s="1217">
        <f t="shared" si="3491"/>
        <v>0</v>
      </c>
      <c r="LC364" s="1217">
        <f t="shared" si="3492"/>
        <v>0</v>
      </c>
      <c r="LD364" s="545">
        <f t="shared" si="3493"/>
        <v>0</v>
      </c>
      <c r="LE364" s="545">
        <f t="shared" si="3494"/>
        <v>0</v>
      </c>
      <c r="LF364" s="329">
        <f t="shared" si="3495"/>
        <v>0</v>
      </c>
      <c r="LG364" s="550">
        <f t="shared" si="3496"/>
        <v>0</v>
      </c>
      <c r="LH364" s="550">
        <f t="shared" si="3497"/>
        <v>0</v>
      </c>
      <c r="LI364" s="550">
        <f t="shared" si="3498"/>
        <v>0</v>
      </c>
      <c r="LJ364" s="550">
        <f t="shared" si="3499"/>
        <v>0</v>
      </c>
      <c r="LK364" s="550">
        <f t="shared" si="3500"/>
        <v>0</v>
      </c>
      <c r="LL364" s="550">
        <f t="shared" si="3501"/>
        <v>0</v>
      </c>
      <c r="LM364" s="550">
        <f t="shared" si="3502"/>
        <v>0</v>
      </c>
      <c r="LN364" s="550">
        <f t="shared" si="3503"/>
        <v>0</v>
      </c>
      <c r="LO364" s="1217">
        <f t="shared" si="3504"/>
        <v>0</v>
      </c>
      <c r="LP364" s="545">
        <f t="shared" si="3505"/>
        <v>0</v>
      </c>
      <c r="LQ364" s="329">
        <f t="shared" si="3506"/>
        <v>0</v>
      </c>
      <c r="LR364" s="550">
        <f t="shared" si="3507"/>
        <v>37.799999999999997</v>
      </c>
      <c r="LS364" s="550">
        <f t="shared" si="3508"/>
        <v>128.70000000000002</v>
      </c>
      <c r="LT364" s="550">
        <f t="shared" si="3509"/>
        <v>100.27600000000001</v>
      </c>
      <c r="LU364" s="550">
        <f t="shared" si="3510"/>
        <v>0</v>
      </c>
      <c r="LV364" s="932">
        <f t="shared" si="3511"/>
        <v>0</v>
      </c>
      <c r="LW364" s="932">
        <f t="shared" si="3512"/>
        <v>0</v>
      </c>
      <c r="LX364" s="932">
        <f t="shared" si="3513"/>
        <v>0</v>
      </c>
      <c r="LY364" s="932">
        <f t="shared" si="3514"/>
        <v>0</v>
      </c>
      <c r="LZ364" s="932">
        <f t="shared" si="3515"/>
        <v>0</v>
      </c>
      <c r="MA364" s="932">
        <f t="shared" si="3516"/>
        <v>0</v>
      </c>
      <c r="MB364" s="932">
        <f t="shared" si="3517"/>
        <v>0</v>
      </c>
      <c r="MC364" s="932">
        <f t="shared" si="3518"/>
        <v>136.19999999999999</v>
      </c>
      <c r="MD364" s="327">
        <f t="shared" si="3519"/>
        <v>60.5</v>
      </c>
      <c r="ME364" s="327">
        <f t="shared" si="3520"/>
        <v>0</v>
      </c>
      <c r="MF364" s="327">
        <f t="shared" si="3521"/>
        <v>0</v>
      </c>
      <c r="MG364" s="327">
        <f t="shared" si="3522"/>
        <v>0</v>
      </c>
      <c r="MH364" s="327">
        <f t="shared" si="3523"/>
        <v>0</v>
      </c>
      <c r="MI364" s="327">
        <f t="shared" si="3524"/>
        <v>0</v>
      </c>
      <c r="MJ364" s="327">
        <f t="shared" si="3525"/>
        <v>0</v>
      </c>
      <c r="MK364" s="327">
        <f t="shared" si="3526"/>
        <v>0</v>
      </c>
      <c r="ML364" s="327">
        <f t="shared" si="3527"/>
        <v>0</v>
      </c>
      <c r="MM364" s="327">
        <f t="shared" si="3528"/>
        <v>0</v>
      </c>
      <c r="MN364" s="327">
        <f t="shared" si="3348"/>
        <v>0</v>
      </c>
      <c r="MO364" s="327">
        <f t="shared" si="3349"/>
        <v>0</v>
      </c>
      <c r="MP364" s="327">
        <f t="shared" si="3350"/>
        <v>0</v>
      </c>
      <c r="MQ364" s="327">
        <f t="shared" si="3529"/>
        <v>0</v>
      </c>
    </row>
    <row r="365" spans="2:355" s="152" customFormat="1" ht="15" customHeight="1" outlineLevel="1" thickBot="1" x14ac:dyDescent="0.3">
      <c r="B365" s="1269"/>
      <c r="C365" s="1416"/>
      <c r="D365" s="757"/>
      <c r="E365" s="757"/>
      <c r="F365" s="757"/>
      <c r="G365" s="757"/>
      <c r="H365" s="1048"/>
      <c r="I365" s="1048"/>
      <c r="J365" s="1048"/>
      <c r="K365" s="1048"/>
      <c r="L365" s="1048"/>
      <c r="M365" s="1417"/>
      <c r="N365" s="1418"/>
      <c r="O365" s="1548"/>
      <c r="P365" s="1048"/>
      <c r="Q365" s="1417"/>
      <c r="S365" s="1549"/>
      <c r="W365" s="1549"/>
      <c r="AA365" s="1549"/>
      <c r="AE365" s="1549"/>
      <c r="AI365" s="1549"/>
      <c r="AM365" s="1549"/>
      <c r="AQ365" s="1549"/>
      <c r="AU365" s="1737"/>
      <c r="AY365" s="1549"/>
      <c r="BQ365" s="1491"/>
      <c r="BR365" s="734">
        <f t="shared" si="3355"/>
        <v>0</v>
      </c>
      <c r="BS365" s="734">
        <f t="shared" si="3356"/>
        <v>0</v>
      </c>
      <c r="BT365" s="742">
        <v>0</v>
      </c>
      <c r="BU365" s="1773">
        <f>IF(User2!A3&lt;&gt;0,User2!A3,0)</f>
        <v>0</v>
      </c>
      <c r="BV365" s="1773">
        <f>IF(User2!B3&lt;&gt;0,User2!B3,0)</f>
        <v>0</v>
      </c>
      <c r="BW365" s="1774">
        <f>IF(User2!C3&lt;&gt;0,User2!C3,0)</f>
        <v>0</v>
      </c>
      <c r="BX365" s="1774">
        <f>IF(User2!D3&lt;&gt;0,User2!D3,0)</f>
        <v>0</v>
      </c>
      <c r="BY365" s="1774">
        <f>IF(User2!E3&lt;&gt;0,User2!E3,0)</f>
        <v>0</v>
      </c>
      <c r="BZ365" s="1774">
        <f>IF(User2!F3&lt;&gt;0,User2!F3,0)</f>
        <v>0</v>
      </c>
      <c r="CA365" s="1774">
        <f>IF(User2!G3&lt;&gt;0,User2!G3,0)</f>
        <v>0</v>
      </c>
      <c r="CB365" s="1774">
        <f>IF(User2!H3&lt;&gt;0,User2!H3,0)</f>
        <v>0</v>
      </c>
      <c r="CC365" s="1774">
        <f>IF(User2!I3&lt;&gt;0,User2!I3,0)</f>
        <v>0</v>
      </c>
      <c r="CD365" s="1774">
        <f>IF(User2!J3&lt;&gt;0,User2!J3,0)</f>
        <v>0</v>
      </c>
      <c r="CE365" s="1774">
        <f>IF(User2!K3&lt;&gt;0,User2!K3,0)</f>
        <v>0</v>
      </c>
      <c r="CF365" s="1774">
        <f>IF(User2!L3&lt;&gt;0,User2!L3,0)</f>
        <v>0</v>
      </c>
      <c r="CG365" s="1774">
        <f>IF(User2!M3&lt;&gt;0,User2!M3,0)</f>
        <v>0</v>
      </c>
      <c r="CH365" s="1774">
        <f>IF(User2!N3&lt;&gt;0,User2!N3,0)</f>
        <v>0</v>
      </c>
      <c r="CI365" s="1774">
        <f>IF(User2!O3&lt;&gt;0,User2!O3,0)</f>
        <v>0</v>
      </c>
      <c r="CJ365" s="1774">
        <f>IF(User2!P3&lt;&gt;0,User2!P3,0)</f>
        <v>0</v>
      </c>
      <c r="CK365" s="1774">
        <f>IF(User2!Q3&lt;&gt;0,User2!Q3,0)</f>
        <v>0</v>
      </c>
      <c r="CL365" s="1774">
        <f>IF(User2!R3&lt;&gt;0,User2!R3,0)</f>
        <v>0</v>
      </c>
      <c r="CM365" s="1774">
        <f>IF(User2!S3&lt;&gt;0,User2!S3,0)</f>
        <v>0</v>
      </c>
      <c r="CN365" s="1774">
        <f>IF(User2!T3&lt;&gt;0,User2!T3,0)</f>
        <v>0</v>
      </c>
      <c r="CO365" s="1774">
        <f>IF(User2!U3&lt;&gt;0,User2!U3,0)</f>
        <v>0</v>
      </c>
      <c r="CP365" s="1774">
        <f>IF(User2!V3&lt;&gt;0,User2!V3,0)</f>
        <v>0</v>
      </c>
      <c r="CQ365" s="1774">
        <f>IF(User2!W3&lt;&gt;0,User2!W3,0)</f>
        <v>0</v>
      </c>
      <c r="CR365" s="1775">
        <f>IF(User2!X3&lt;&gt;0,User2!X3,0)</f>
        <v>0</v>
      </c>
      <c r="CS365" s="1775">
        <f>IF(User2!Y3&lt;&gt;0,User2!Y3,0)</f>
        <v>0</v>
      </c>
      <c r="CT365" s="1775">
        <f>IF(User2!Z3&lt;&gt;0,User2!Z3,0)</f>
        <v>0</v>
      </c>
      <c r="CU365" s="1775">
        <f>IF(User2!AA3&lt;&gt;0,User2!AA3,0)</f>
        <v>0</v>
      </c>
      <c r="CV365" s="1775">
        <f>IF(User2!AB3&lt;&gt;0,User2!AB3,0)</f>
        <v>0</v>
      </c>
      <c r="CW365" s="1775">
        <f>IF(User2!AC3&lt;&gt;0,User2!AC3,0)</f>
        <v>0</v>
      </c>
      <c r="CX365" s="1775">
        <f>IF(User2!AD3&lt;&gt;0,User2!AD3,0)</f>
        <v>0</v>
      </c>
      <c r="CY365" s="1775">
        <f>IF(User2!AE3&lt;&gt;0,User2!AE3,0)</f>
        <v>0</v>
      </c>
      <c r="CZ365" s="1775">
        <f>IF(User2!AF3&lt;&gt;0,User2!AF3,0)</f>
        <v>0</v>
      </c>
      <c r="DA365" s="1775">
        <f>IF(User2!AG3&lt;&gt;0,User2!AG3,0)</f>
        <v>0</v>
      </c>
      <c r="DB365" s="1775">
        <f>IF(User2!AH3&lt;&gt;0,User2!AH3,0)</f>
        <v>0</v>
      </c>
      <c r="DC365" s="1775">
        <f>IF(User2!AI3&lt;&gt;0,User2!AI3,0)</f>
        <v>0</v>
      </c>
      <c r="DD365" s="1775">
        <f>IF(User2!AJ3&lt;&gt;0,User2!AJ3,0)</f>
        <v>0</v>
      </c>
      <c r="DE365" s="1775">
        <f>IF(User2!AK3&lt;&gt;0,User2!AK3,0)</f>
        <v>0</v>
      </c>
      <c r="DF365" s="1775">
        <f>IF(User2!AL3&lt;&gt;0,User2!AL3,0)</f>
        <v>0</v>
      </c>
      <c r="DG365" s="1775">
        <f>IF(User2!AM3&lt;&gt;0,User2!AM3,0)</f>
        <v>0</v>
      </c>
      <c r="DH365" s="1775">
        <f>IF(User2!AN3&lt;&gt;0,User2!AN3,0)</f>
        <v>0</v>
      </c>
      <c r="DI365" s="1775">
        <f>IF(User2!AO3&lt;&gt;0,User2!AO3,0)</f>
        <v>0</v>
      </c>
      <c r="DJ365" s="1775">
        <f>IF(User2!AP3&lt;&gt;0,User2!AP3,0)</f>
        <v>0</v>
      </c>
      <c r="DK365" s="1775">
        <f>IF(User2!AQ3&lt;&gt;0,User2!AQ3,0)</f>
        <v>0</v>
      </c>
      <c r="DL365" s="1775">
        <f>IF(User2!AR3&lt;&gt;0,User2!AR3,0)</f>
        <v>0</v>
      </c>
      <c r="DM365" s="1775">
        <f>IF(User2!AS3&lt;&gt;0,User2!AS3,0)</f>
        <v>0</v>
      </c>
      <c r="DN365" s="1776">
        <f>IF(User2!AT3&lt;&gt;0,User2!AT3,0)</f>
        <v>1</v>
      </c>
      <c r="DO365" s="1777">
        <f>IF(User2!AU3&lt;&gt;0,User2!AU3,0)</f>
        <v>0.5</v>
      </c>
      <c r="DP365" s="1773">
        <f>IF(User2!AV3&lt;&gt;0,User2!AV3,0)</f>
        <v>700</v>
      </c>
      <c r="DQ365" s="1778">
        <v>1</v>
      </c>
      <c r="DR365" s="1779">
        <f>IF(User2!AX3&lt;&gt;0,User2!AX3,0)</f>
        <v>0.01</v>
      </c>
      <c r="DS365" s="1779">
        <f>IF(User2!AY3&lt;&gt;0,User2!AY3,0)</f>
        <v>2.0000000000000002E-5</v>
      </c>
      <c r="DT365" s="1773">
        <f>IF(User2!AZ3&lt;&gt;0,User2!AZ3,0)</f>
        <v>2002</v>
      </c>
      <c r="DU365" s="1784" t="str">
        <f>IF(User2!BA3&lt;&gt;0,User2!BA3,0)</f>
        <v>User2</v>
      </c>
      <c r="DV365" s="1808">
        <f>IF(User2!BB3&lt;&gt;0,User2!BB3,0)</f>
        <v>44333</v>
      </c>
      <c r="DW365" s="1809">
        <f>IF(User2!BC3&lt;&gt;0,User2!BC3,0)</f>
        <v>0</v>
      </c>
      <c r="DX365" s="1773">
        <f>IF(User2!BD3&lt;&gt;0,User2!BD3,0)</f>
        <v>0</v>
      </c>
      <c r="DY365" s="1773">
        <f>IF(User2!BE3&lt;&gt;0,User2!BE3,0)</f>
        <v>0</v>
      </c>
      <c r="DZ365" s="1773">
        <f>IF(User2!BF3&lt;&gt;0,User2!BF3,0)</f>
        <v>0</v>
      </c>
      <c r="EA365" s="1773">
        <f>IF(User2!BG3&lt;&gt;0,User2!BG3,0)</f>
        <v>0</v>
      </c>
      <c r="EB365" s="1773">
        <f>IF(User2!BH3&lt;&gt;0,User2!BH3,0)</f>
        <v>0</v>
      </c>
      <c r="EC365" s="1773">
        <f>IF(User2!BI3&lt;&gt;0,User2!BI3,0)</f>
        <v>0</v>
      </c>
      <c r="ED365" s="1773">
        <f>IF(User2!BJ3&lt;&gt;0,User2!BJ3,0)</f>
        <v>0</v>
      </c>
      <c r="EE365" s="1773">
        <f>IF(User2!BK3&lt;&gt;0,User2!BK3,0)</f>
        <v>0</v>
      </c>
      <c r="EF365" s="1773">
        <f>IF(User2!BL3&lt;&gt;0,User2!BL3,0)</f>
        <v>0</v>
      </c>
      <c r="EG365" s="1773">
        <f>IF(User2!BM3&lt;&gt;0,User2!BM3,0)</f>
        <v>0</v>
      </c>
      <c r="EH365" s="1773">
        <f>IF(User2!BN3&lt;&gt;0,User2!BN3,0)</f>
        <v>0</v>
      </c>
      <c r="EI365" s="1773">
        <f>IF(User2!BO3&lt;&gt;0,User2!BO3,0)</f>
        <v>0</v>
      </c>
      <c r="EJ365" s="1773">
        <f>IF(User2!BP3&lt;&gt;0,User2!BP3,0)</f>
        <v>0</v>
      </c>
      <c r="EK365" s="1773">
        <f>IF(User2!BQ3&lt;&gt;0,User2!BQ3,0)</f>
        <v>0</v>
      </c>
      <c r="EL365" s="1773">
        <f>IF(User2!BR3&lt;&gt;0,User2!BR3,0)</f>
        <v>0</v>
      </c>
      <c r="EM365" s="739"/>
      <c r="EN365" s="739"/>
      <c r="EO365" s="739"/>
      <c r="EP365" s="739"/>
      <c r="EQ365" s="739"/>
      <c r="ER365" s="739"/>
      <c r="ES365" s="739"/>
      <c r="ET365" s="739"/>
      <c r="EU365" s="739"/>
      <c r="EV365" s="739"/>
      <c r="EW365" s="739"/>
      <c r="EX365" s="739"/>
      <c r="EY365" s="739"/>
      <c r="EZ365" s="1348">
        <f t="shared" si="3357"/>
        <v>0</v>
      </c>
      <c r="FA365" s="1203">
        <f t="shared" si="3358"/>
        <v>0</v>
      </c>
      <c r="FB365" s="1203">
        <f t="shared" si="3359"/>
        <v>0</v>
      </c>
      <c r="FC365" s="1203">
        <f t="shared" si="3360"/>
        <v>0</v>
      </c>
      <c r="FD365" s="1190">
        <f t="shared" si="3361"/>
        <v>0</v>
      </c>
      <c r="FE365" s="1190">
        <f t="shared" si="3362"/>
        <v>0</v>
      </c>
      <c r="FF365" s="927">
        <f t="shared" si="3363"/>
        <v>0</v>
      </c>
      <c r="FG365" s="1191">
        <f t="shared" si="3364"/>
        <v>0</v>
      </c>
      <c r="FH365" s="1191">
        <f t="shared" si="3365"/>
        <v>0</v>
      </c>
      <c r="FI365" s="1191">
        <f t="shared" si="3366"/>
        <v>0</v>
      </c>
      <c r="FJ365" s="1191">
        <f t="shared" si="3367"/>
        <v>0</v>
      </c>
      <c r="FK365" s="1191">
        <f t="shared" si="3368"/>
        <v>0</v>
      </c>
      <c r="FL365" s="1191">
        <f t="shared" si="3369"/>
        <v>0</v>
      </c>
      <c r="FM365" s="1191">
        <f t="shared" si="3370"/>
        <v>0</v>
      </c>
      <c r="FN365" s="1191">
        <f t="shared" si="3371"/>
        <v>0</v>
      </c>
      <c r="FO365" s="1203">
        <f t="shared" si="3372"/>
        <v>0</v>
      </c>
      <c r="FP365" s="1190">
        <f t="shared" si="3373"/>
        <v>0</v>
      </c>
      <c r="FQ365" s="927">
        <f t="shared" si="3374"/>
        <v>0</v>
      </c>
      <c r="FR365" s="1191">
        <f t="shared" si="3375"/>
        <v>0</v>
      </c>
      <c r="FS365" s="1191">
        <f t="shared" si="3376"/>
        <v>0</v>
      </c>
      <c r="FT365" s="1191">
        <f t="shared" si="3377"/>
        <v>0</v>
      </c>
      <c r="FU365" s="1191">
        <f t="shared" si="3378"/>
        <v>0</v>
      </c>
      <c r="FV365" s="1076">
        <f t="shared" si="3379"/>
        <v>0</v>
      </c>
      <c r="FW365" s="1076">
        <f t="shared" si="3380"/>
        <v>0</v>
      </c>
      <c r="FX365" s="1076">
        <f t="shared" si="3381"/>
        <v>0</v>
      </c>
      <c r="FY365" s="1076">
        <f t="shared" si="3382"/>
        <v>0</v>
      </c>
      <c r="FZ365" s="1076">
        <f t="shared" si="3383"/>
        <v>0</v>
      </c>
      <c r="GA365" s="1076">
        <f t="shared" si="3384"/>
        <v>0</v>
      </c>
      <c r="GB365" s="1076">
        <f t="shared" si="3385"/>
        <v>0</v>
      </c>
      <c r="GC365" s="1076">
        <f t="shared" si="3386"/>
        <v>0</v>
      </c>
      <c r="GD365" s="330">
        <f t="shared" si="3387"/>
        <v>0</v>
      </c>
      <c r="GE365" s="330">
        <f t="shared" si="3388"/>
        <v>0</v>
      </c>
      <c r="GF365" s="330">
        <f t="shared" si="3389"/>
        <v>0</v>
      </c>
      <c r="GG365" s="330">
        <f t="shared" si="3390"/>
        <v>0</v>
      </c>
      <c r="GH365" s="330">
        <f t="shared" si="3391"/>
        <v>0</v>
      </c>
      <c r="GI365" s="330">
        <f t="shared" si="3392"/>
        <v>0</v>
      </c>
      <c r="GJ365" s="330">
        <f t="shared" si="3393"/>
        <v>0</v>
      </c>
      <c r="GK365" s="330">
        <f t="shared" si="3394"/>
        <v>0</v>
      </c>
      <c r="GL365" s="330">
        <f t="shared" si="3395"/>
        <v>0</v>
      </c>
      <c r="GM365" s="330">
        <f t="shared" si="3396"/>
        <v>0</v>
      </c>
      <c r="GN365" s="330">
        <f t="shared" si="3397"/>
        <v>0</v>
      </c>
      <c r="GO365" s="330">
        <f t="shared" si="3398"/>
        <v>0</v>
      </c>
      <c r="GP365" s="330">
        <f t="shared" si="3399"/>
        <v>0</v>
      </c>
      <c r="GQ365" s="330">
        <f t="shared" si="3400"/>
        <v>0</v>
      </c>
      <c r="GR365" s="739"/>
      <c r="GS365" s="739"/>
      <c r="GT365" s="739"/>
      <c r="GU365" s="739"/>
      <c r="GV365" s="739"/>
      <c r="GW365" s="739"/>
      <c r="GX365" s="739"/>
      <c r="GY365" s="739"/>
      <c r="GZ365" s="1362">
        <f t="shared" si="3401"/>
        <v>0</v>
      </c>
      <c r="HA365" s="1215">
        <f t="shared" si="3402"/>
        <v>0</v>
      </c>
      <c r="HB365" s="1215">
        <f t="shared" si="3403"/>
        <v>0</v>
      </c>
      <c r="HC365" s="1215">
        <f t="shared" si="3404"/>
        <v>0</v>
      </c>
      <c r="HD365" s="543">
        <f t="shared" si="3405"/>
        <v>0</v>
      </c>
      <c r="HE365" s="543">
        <f t="shared" si="3406"/>
        <v>0</v>
      </c>
      <c r="HF365" s="328">
        <f t="shared" si="3407"/>
        <v>0</v>
      </c>
      <c r="HG365" s="546">
        <f t="shared" si="3408"/>
        <v>0</v>
      </c>
      <c r="HH365" s="546">
        <f t="shared" si="3409"/>
        <v>0</v>
      </c>
      <c r="HI365" s="546">
        <f t="shared" si="3410"/>
        <v>0</v>
      </c>
      <c r="HJ365" s="546">
        <f t="shared" si="3411"/>
        <v>0</v>
      </c>
      <c r="HK365" s="546">
        <f t="shared" si="3412"/>
        <v>0</v>
      </c>
      <c r="HL365" s="546">
        <f t="shared" si="3413"/>
        <v>0</v>
      </c>
      <c r="HM365" s="546">
        <f t="shared" si="3414"/>
        <v>0</v>
      </c>
      <c r="HN365" s="546">
        <f t="shared" si="3415"/>
        <v>0</v>
      </c>
      <c r="HO365" s="1215">
        <f t="shared" si="3416"/>
        <v>0</v>
      </c>
      <c r="HP365" s="543">
        <f t="shared" si="3417"/>
        <v>0</v>
      </c>
      <c r="HQ365" s="328">
        <f t="shared" si="3418"/>
        <v>0</v>
      </c>
      <c r="HR365" s="546">
        <f t="shared" si="3419"/>
        <v>0</v>
      </c>
      <c r="HS365" s="546">
        <f t="shared" si="3420"/>
        <v>0</v>
      </c>
      <c r="HT365" s="546">
        <f t="shared" si="3421"/>
        <v>0</v>
      </c>
      <c r="HU365" s="546">
        <f t="shared" si="3422"/>
        <v>0</v>
      </c>
      <c r="HV365" s="930">
        <f t="shared" si="3423"/>
        <v>0</v>
      </c>
      <c r="HW365" s="930">
        <f t="shared" si="3424"/>
        <v>0</v>
      </c>
      <c r="HX365" s="930">
        <f t="shared" si="3425"/>
        <v>0</v>
      </c>
      <c r="HY365" s="930">
        <f t="shared" si="3426"/>
        <v>0</v>
      </c>
      <c r="HZ365" s="930">
        <f t="shared" si="3427"/>
        <v>0</v>
      </c>
      <c r="IA365" s="930">
        <f t="shared" si="3428"/>
        <v>0</v>
      </c>
      <c r="IB365" s="930">
        <f t="shared" si="3429"/>
        <v>0</v>
      </c>
      <c r="IC365" s="930">
        <f t="shared" si="3430"/>
        <v>0</v>
      </c>
      <c r="ID365" s="322">
        <f t="shared" si="3431"/>
        <v>0</v>
      </c>
      <c r="IE365" s="322">
        <f t="shared" si="3432"/>
        <v>0</v>
      </c>
      <c r="IF365" s="322">
        <f t="shared" si="3433"/>
        <v>0</v>
      </c>
      <c r="IG365" s="322">
        <f t="shared" si="3434"/>
        <v>0</v>
      </c>
      <c r="IH365" s="322">
        <f t="shared" si="3435"/>
        <v>0</v>
      </c>
      <c r="II365" s="322">
        <f t="shared" si="3436"/>
        <v>0</v>
      </c>
      <c r="IJ365" s="322">
        <f t="shared" si="3437"/>
        <v>0</v>
      </c>
      <c r="IK365" s="322">
        <f t="shared" si="3438"/>
        <v>0</v>
      </c>
      <c r="IL365" s="322">
        <f t="shared" si="3439"/>
        <v>0</v>
      </c>
      <c r="IM365" s="322">
        <f t="shared" si="3440"/>
        <v>0</v>
      </c>
      <c r="IN365" s="322">
        <f t="shared" si="3441"/>
        <v>0</v>
      </c>
      <c r="IO365" s="322">
        <f t="shared" si="3442"/>
        <v>0</v>
      </c>
      <c r="IP365" s="322">
        <f t="shared" si="3443"/>
        <v>0</v>
      </c>
      <c r="IQ365" s="322">
        <f t="shared" si="3444"/>
        <v>0</v>
      </c>
      <c r="IR365" s="739"/>
      <c r="IS365" s="739"/>
      <c r="IT365" s="739"/>
      <c r="IU365" s="739"/>
      <c r="IV365" s="739"/>
      <c r="IW365" s="739"/>
      <c r="IX365" s="739"/>
      <c r="IY365" s="739"/>
      <c r="IZ365" s="1362">
        <f t="shared" si="3445"/>
        <v>0</v>
      </c>
      <c r="JA365" s="1217">
        <f t="shared" si="3446"/>
        <v>0</v>
      </c>
      <c r="JB365" s="1217">
        <f t="shared" si="3447"/>
        <v>0</v>
      </c>
      <c r="JC365" s="1217">
        <f t="shared" si="3448"/>
        <v>0</v>
      </c>
      <c r="JD365" s="545">
        <f t="shared" si="3449"/>
        <v>0</v>
      </c>
      <c r="JE365" s="545">
        <f t="shared" si="3450"/>
        <v>0</v>
      </c>
      <c r="JF365" s="329">
        <f t="shared" si="3451"/>
        <v>0</v>
      </c>
      <c r="JG365" s="550">
        <f t="shared" si="3452"/>
        <v>0</v>
      </c>
      <c r="JH365" s="550">
        <f t="shared" si="3453"/>
        <v>0</v>
      </c>
      <c r="JI365" s="550">
        <f t="shared" si="3454"/>
        <v>0</v>
      </c>
      <c r="JJ365" s="550">
        <f t="shared" si="3455"/>
        <v>0</v>
      </c>
      <c r="JK365" s="550">
        <f t="shared" si="3456"/>
        <v>0</v>
      </c>
      <c r="JL365" s="550">
        <f t="shared" si="3457"/>
        <v>0</v>
      </c>
      <c r="JM365" s="550">
        <f t="shared" si="3458"/>
        <v>0</v>
      </c>
      <c r="JN365" s="550">
        <f t="shared" si="3459"/>
        <v>0</v>
      </c>
      <c r="JO365" s="1217">
        <f t="shared" si="3460"/>
        <v>0</v>
      </c>
      <c r="JP365" s="545">
        <f t="shared" si="3461"/>
        <v>0</v>
      </c>
      <c r="JQ365" s="329">
        <f t="shared" si="3462"/>
        <v>0</v>
      </c>
      <c r="JR365" s="550">
        <f t="shared" si="3463"/>
        <v>0</v>
      </c>
      <c r="JS365" s="550">
        <f t="shared" si="3464"/>
        <v>0</v>
      </c>
      <c r="JT365" s="550">
        <f t="shared" si="3465"/>
        <v>0</v>
      </c>
      <c r="JU365" s="550">
        <f t="shared" si="3466"/>
        <v>0</v>
      </c>
      <c r="JV365" s="932">
        <f t="shared" si="3467"/>
        <v>0</v>
      </c>
      <c r="JW365" s="932">
        <f t="shared" si="3468"/>
        <v>0</v>
      </c>
      <c r="JX365" s="932">
        <f t="shared" si="3469"/>
        <v>0</v>
      </c>
      <c r="JY365" s="932">
        <f t="shared" si="3470"/>
        <v>0</v>
      </c>
      <c r="JZ365" s="932">
        <f t="shared" si="3471"/>
        <v>0</v>
      </c>
      <c r="KA365" s="932">
        <f t="shared" si="3472"/>
        <v>0</v>
      </c>
      <c r="KB365" s="932">
        <f t="shared" si="3473"/>
        <v>0</v>
      </c>
      <c r="KC365" s="932">
        <f t="shared" si="3474"/>
        <v>0</v>
      </c>
      <c r="KD365" s="327">
        <f t="shared" si="3475"/>
        <v>0</v>
      </c>
      <c r="KE365" s="327">
        <f t="shared" si="3476"/>
        <v>0</v>
      </c>
      <c r="KF365" s="327">
        <f t="shared" si="3477"/>
        <v>0</v>
      </c>
      <c r="KG365" s="327">
        <f t="shared" si="3478"/>
        <v>0</v>
      </c>
      <c r="KH365" s="327">
        <f t="shared" si="3479"/>
        <v>0</v>
      </c>
      <c r="KI365" s="327">
        <f t="shared" si="3480"/>
        <v>0</v>
      </c>
      <c r="KJ365" s="327">
        <f t="shared" si="3481"/>
        <v>0</v>
      </c>
      <c r="KK365" s="327">
        <f t="shared" si="3482"/>
        <v>0</v>
      </c>
      <c r="KL365" s="327">
        <f t="shared" si="3483"/>
        <v>0</v>
      </c>
      <c r="KM365" s="327">
        <f t="shared" si="3484"/>
        <v>0</v>
      </c>
      <c r="KN365" s="327">
        <f t="shared" si="3485"/>
        <v>0</v>
      </c>
      <c r="KO365" s="327">
        <f t="shared" si="3486"/>
        <v>0</v>
      </c>
      <c r="KP365" s="327">
        <f t="shared" si="3487"/>
        <v>0</v>
      </c>
      <c r="KQ365" s="327">
        <f t="shared" si="3488"/>
        <v>0</v>
      </c>
      <c r="KR365" s="739"/>
      <c r="KS365" s="739"/>
      <c r="KT365" s="739"/>
      <c r="KU365" s="739"/>
      <c r="KV365" s="739"/>
      <c r="KW365" s="739"/>
      <c r="KX365" s="739"/>
      <c r="KY365" s="739"/>
      <c r="KZ365" s="1362">
        <f t="shared" si="3489"/>
        <v>0</v>
      </c>
      <c r="LA365" s="1217">
        <f t="shared" si="3490"/>
        <v>0</v>
      </c>
      <c r="LB365" s="1217">
        <f t="shared" si="3491"/>
        <v>0</v>
      </c>
      <c r="LC365" s="1217">
        <f t="shared" si="3492"/>
        <v>0</v>
      </c>
      <c r="LD365" s="545">
        <f t="shared" si="3493"/>
        <v>0</v>
      </c>
      <c r="LE365" s="545">
        <f t="shared" si="3494"/>
        <v>0</v>
      </c>
      <c r="LF365" s="329">
        <f t="shared" si="3495"/>
        <v>0</v>
      </c>
      <c r="LG365" s="550">
        <f t="shared" si="3496"/>
        <v>0</v>
      </c>
      <c r="LH365" s="550">
        <f t="shared" si="3497"/>
        <v>0</v>
      </c>
      <c r="LI365" s="550">
        <f t="shared" si="3498"/>
        <v>0</v>
      </c>
      <c r="LJ365" s="550">
        <f t="shared" si="3499"/>
        <v>0</v>
      </c>
      <c r="LK365" s="550">
        <f t="shared" si="3500"/>
        <v>0</v>
      </c>
      <c r="LL365" s="550">
        <f t="shared" si="3501"/>
        <v>0</v>
      </c>
      <c r="LM365" s="550">
        <f t="shared" si="3502"/>
        <v>0</v>
      </c>
      <c r="LN365" s="550">
        <f t="shared" si="3503"/>
        <v>0</v>
      </c>
      <c r="LO365" s="1217">
        <f t="shared" si="3504"/>
        <v>0</v>
      </c>
      <c r="LP365" s="545">
        <f t="shared" si="3505"/>
        <v>0</v>
      </c>
      <c r="LQ365" s="329">
        <f t="shared" si="3506"/>
        <v>0</v>
      </c>
      <c r="LR365" s="550">
        <f t="shared" si="3507"/>
        <v>0</v>
      </c>
      <c r="LS365" s="550">
        <f t="shared" si="3508"/>
        <v>0</v>
      </c>
      <c r="LT365" s="550">
        <f t="shared" si="3509"/>
        <v>0</v>
      </c>
      <c r="LU365" s="550">
        <f t="shared" si="3510"/>
        <v>0</v>
      </c>
      <c r="LV365" s="932">
        <f t="shared" si="3511"/>
        <v>0</v>
      </c>
      <c r="LW365" s="932">
        <f t="shared" si="3512"/>
        <v>0</v>
      </c>
      <c r="LX365" s="932">
        <f t="shared" si="3513"/>
        <v>0</v>
      </c>
      <c r="LY365" s="932">
        <f t="shared" si="3514"/>
        <v>0</v>
      </c>
      <c r="LZ365" s="932">
        <f t="shared" si="3515"/>
        <v>0</v>
      </c>
      <c r="MA365" s="932">
        <f t="shared" si="3516"/>
        <v>0</v>
      </c>
      <c r="MB365" s="932">
        <f t="shared" si="3517"/>
        <v>0</v>
      </c>
      <c r="MC365" s="932">
        <f t="shared" si="3518"/>
        <v>0</v>
      </c>
      <c r="MD365" s="327">
        <f t="shared" si="3519"/>
        <v>0</v>
      </c>
      <c r="ME365" s="327">
        <f t="shared" si="3520"/>
        <v>0</v>
      </c>
      <c r="MF365" s="327">
        <f t="shared" si="3521"/>
        <v>0</v>
      </c>
      <c r="MG365" s="327">
        <f t="shared" si="3522"/>
        <v>0</v>
      </c>
      <c r="MH365" s="327">
        <f t="shared" si="3523"/>
        <v>0</v>
      </c>
      <c r="MI365" s="327">
        <f t="shared" si="3524"/>
        <v>0</v>
      </c>
      <c r="MJ365" s="327">
        <f t="shared" si="3525"/>
        <v>0</v>
      </c>
      <c r="MK365" s="327">
        <f t="shared" si="3526"/>
        <v>0</v>
      </c>
      <c r="ML365" s="327">
        <f t="shared" si="3527"/>
        <v>0</v>
      </c>
      <c r="MM365" s="327">
        <f t="shared" si="3528"/>
        <v>0</v>
      </c>
      <c r="MN365" s="327">
        <f t="shared" si="3348"/>
        <v>0</v>
      </c>
      <c r="MO365" s="327">
        <f t="shared" si="3349"/>
        <v>0</v>
      </c>
      <c r="MP365" s="327">
        <f t="shared" si="3350"/>
        <v>0</v>
      </c>
      <c r="MQ365" s="327">
        <f t="shared" si="3529"/>
        <v>0</v>
      </c>
    </row>
    <row r="366" spans="2:355" s="152" customFormat="1" ht="15" customHeight="1" outlineLevel="1" thickBot="1" x14ac:dyDescent="0.3">
      <c r="B366" s="1269"/>
      <c r="C366" s="1421"/>
      <c r="D366" s="757"/>
      <c r="E366" s="757"/>
      <c r="F366" s="757"/>
      <c r="G366" s="757"/>
      <c r="H366" s="1048"/>
      <c r="I366" s="1048"/>
      <c r="J366" s="1048"/>
      <c r="K366" s="1048"/>
      <c r="L366" s="1048"/>
      <c r="M366" s="1417"/>
      <c r="N366" s="1418"/>
      <c r="O366" s="1548"/>
      <c r="P366" s="1048"/>
      <c r="Q366" s="1417"/>
      <c r="S366" s="1549"/>
      <c r="W366" s="1549"/>
      <c r="AA366" s="1549"/>
      <c r="AE366" s="1549"/>
      <c r="AI366" s="1549"/>
      <c r="AM366" s="1549"/>
      <c r="AQ366" s="1549"/>
      <c r="AU366" s="1737"/>
      <c r="AY366" s="1549"/>
      <c r="BQ366" s="1491"/>
      <c r="BR366" s="734">
        <f t="shared" si="3355"/>
        <v>0</v>
      </c>
      <c r="BS366" s="734">
        <f t="shared" si="3356"/>
        <v>0</v>
      </c>
      <c r="BT366" s="742">
        <v>0</v>
      </c>
      <c r="BU366" s="1773">
        <f>IF(User2!A4&lt;&gt;0,User2!A4,0)</f>
        <v>0</v>
      </c>
      <c r="BV366" s="1773">
        <f>IF(User2!B4&lt;&gt;0,User2!B4,0)</f>
        <v>0</v>
      </c>
      <c r="BW366" s="1774">
        <f>IF(User2!C4&lt;&gt;0,User2!C4,0)</f>
        <v>0</v>
      </c>
      <c r="BX366" s="1774">
        <f>IF(User2!D4&lt;&gt;0,User2!D4,0)</f>
        <v>0</v>
      </c>
      <c r="BY366" s="1774">
        <f>IF(User2!E4&lt;&gt;0,User2!E4,0)</f>
        <v>0</v>
      </c>
      <c r="BZ366" s="1774">
        <f>IF(User2!F4&lt;&gt;0,User2!F4,0)</f>
        <v>0</v>
      </c>
      <c r="CA366" s="1774">
        <f>IF(User2!G4&lt;&gt;0,User2!G4,0)</f>
        <v>0</v>
      </c>
      <c r="CB366" s="1774">
        <f>IF(User2!H4&lt;&gt;0,User2!H4,0)</f>
        <v>0</v>
      </c>
      <c r="CC366" s="1774">
        <f>IF(User2!I4&lt;&gt;0,User2!I4,0)</f>
        <v>0</v>
      </c>
      <c r="CD366" s="1774">
        <f>IF(User2!J4&lt;&gt;0,User2!J4,0)</f>
        <v>0</v>
      </c>
      <c r="CE366" s="1774">
        <f>IF(User2!K4&lt;&gt;0,User2!K4,0)</f>
        <v>0</v>
      </c>
      <c r="CF366" s="1774">
        <f>IF(User2!L4&lt;&gt;0,User2!L4,0)</f>
        <v>0</v>
      </c>
      <c r="CG366" s="1774">
        <f>IF(User2!M4&lt;&gt;0,User2!M4,0)</f>
        <v>0</v>
      </c>
      <c r="CH366" s="1774">
        <f>IF(User2!N4&lt;&gt;0,User2!N4,0)</f>
        <v>0</v>
      </c>
      <c r="CI366" s="1774">
        <f>IF(User2!O4&lt;&gt;0,User2!O4,0)</f>
        <v>0</v>
      </c>
      <c r="CJ366" s="1774">
        <f>IF(User2!P4&lt;&gt;0,User2!P4,0)</f>
        <v>0</v>
      </c>
      <c r="CK366" s="1774">
        <f>IF(User2!Q4&lt;&gt;0,User2!Q4,0)</f>
        <v>0</v>
      </c>
      <c r="CL366" s="1774">
        <f>IF(User2!R4&lt;&gt;0,User2!R4,0)</f>
        <v>0</v>
      </c>
      <c r="CM366" s="1774">
        <f>IF(User2!S4&lt;&gt;0,User2!S4,0)</f>
        <v>0</v>
      </c>
      <c r="CN366" s="1774">
        <f>IF(User2!T4&lt;&gt;0,User2!T4,0)</f>
        <v>0</v>
      </c>
      <c r="CO366" s="1774">
        <f>IF(User2!U4&lt;&gt;0,User2!U4,0)</f>
        <v>0</v>
      </c>
      <c r="CP366" s="1774">
        <f>IF(User2!V4&lt;&gt;0,User2!V4,0)</f>
        <v>0</v>
      </c>
      <c r="CQ366" s="1774">
        <f>IF(User2!W4&lt;&gt;0,User2!W4,0)</f>
        <v>0</v>
      </c>
      <c r="CR366" s="1775">
        <f>IF(User2!X4&lt;&gt;0,User2!X4,0)</f>
        <v>0</v>
      </c>
      <c r="CS366" s="1775">
        <f>IF(User2!Y4&lt;&gt;0,User2!Y4,0)</f>
        <v>0</v>
      </c>
      <c r="CT366" s="1775">
        <f>IF(User2!Z4&lt;&gt;0,User2!Z4,0)</f>
        <v>0</v>
      </c>
      <c r="CU366" s="1775">
        <f>IF(User2!AA4&lt;&gt;0,User2!AA4,0)</f>
        <v>0</v>
      </c>
      <c r="CV366" s="1775">
        <f>IF(User2!AB4&lt;&gt;0,User2!AB4,0)</f>
        <v>0</v>
      </c>
      <c r="CW366" s="1775">
        <f>IF(User2!AC4&lt;&gt;0,User2!AC4,0)</f>
        <v>0</v>
      </c>
      <c r="CX366" s="1775">
        <f>IF(User2!AD4&lt;&gt;0,User2!AD4,0)</f>
        <v>0</v>
      </c>
      <c r="CY366" s="1775">
        <f>IF(User2!AE4&lt;&gt;0,User2!AE4,0)</f>
        <v>0</v>
      </c>
      <c r="CZ366" s="1775">
        <f>IF(User2!AF4&lt;&gt;0,User2!AF4,0)</f>
        <v>0</v>
      </c>
      <c r="DA366" s="1775">
        <f>IF(User2!AG4&lt;&gt;0,User2!AG4,0)</f>
        <v>0</v>
      </c>
      <c r="DB366" s="1775">
        <f>IF(User2!AH4&lt;&gt;0,User2!AH4,0)</f>
        <v>0</v>
      </c>
      <c r="DC366" s="1775">
        <f>IF(User2!AI4&lt;&gt;0,User2!AI4,0)</f>
        <v>0</v>
      </c>
      <c r="DD366" s="1775">
        <f>IF(User2!AJ4&lt;&gt;0,User2!AJ4,0)</f>
        <v>0</v>
      </c>
      <c r="DE366" s="1775">
        <f>IF(User2!AK4&lt;&gt;0,User2!AK4,0)</f>
        <v>0</v>
      </c>
      <c r="DF366" s="1775">
        <f>IF(User2!AL4&lt;&gt;0,User2!AL4,0)</f>
        <v>0</v>
      </c>
      <c r="DG366" s="1775">
        <f>IF(User2!AM4&lt;&gt;0,User2!AM4,0)</f>
        <v>0</v>
      </c>
      <c r="DH366" s="1775">
        <f>IF(User2!AN4&lt;&gt;0,User2!AN4,0)</f>
        <v>0</v>
      </c>
      <c r="DI366" s="1775">
        <f>IF(User2!AO4&lt;&gt;0,User2!AO4,0)</f>
        <v>0</v>
      </c>
      <c r="DJ366" s="1775">
        <f>IF(User2!AP4&lt;&gt;0,User2!AP4,0)</f>
        <v>0</v>
      </c>
      <c r="DK366" s="1775">
        <f>IF(User2!AQ4&lt;&gt;0,User2!AQ4,0)</f>
        <v>0</v>
      </c>
      <c r="DL366" s="1775">
        <f>IF(User2!AR4&lt;&gt;0,User2!AR4,0)</f>
        <v>0</v>
      </c>
      <c r="DM366" s="1775">
        <f>IF(User2!AS4&lt;&gt;0,User2!AS4,0)</f>
        <v>0</v>
      </c>
      <c r="DN366" s="1790">
        <f>IF(User2!AT4&lt;&gt;0,User2!AT4,0)</f>
        <v>1</v>
      </c>
      <c r="DO366" s="1792">
        <f>IF(User2!AU4&lt;&gt;0,User2!AU4,0)</f>
        <v>1</v>
      </c>
      <c r="DP366" s="1785">
        <f>IF(User2!AV4&lt;&gt;0,User2!AV4,0)</f>
        <v>1000</v>
      </c>
      <c r="DQ366" s="1795">
        <f t="shared" ref="DQ366:DQ397" si="3530">SUM(DP366/(DO366*1000))</f>
        <v>1</v>
      </c>
      <c r="DR366" s="1797">
        <f>IF(User2!AX4&lt;&gt;0,User2!AX4,0)</f>
        <v>0.01</v>
      </c>
      <c r="DS366" s="1797">
        <f>IF(User2!AY4&lt;&gt;0,User2!AY4,0)</f>
        <v>1.0000000000000001E-5</v>
      </c>
      <c r="DT366" s="1794">
        <f>IF(User2!AZ4&lt;&gt;0,User2!AZ4,0)</f>
        <v>2003</v>
      </c>
      <c r="DU366" s="1799" t="str">
        <f>IF(User2!BA4&lt;&gt;0,User2!BA4,0)</f>
        <v>User2</v>
      </c>
      <c r="DV366" s="1810">
        <f>IF(User2!BB4&lt;&gt;0,User2!BB4,0)</f>
        <v>44333</v>
      </c>
      <c r="DW366" s="1811">
        <f>IF(User2!BC4&lt;&gt;0,User2!BC4,0)</f>
        <v>0</v>
      </c>
      <c r="DX366" s="1785">
        <f>IF(User2!BD4&lt;&gt;0,User2!BD4,0)</f>
        <v>0</v>
      </c>
      <c r="DY366" s="1785">
        <f>IF(User2!BE4&lt;&gt;0,User2!BE4,0)</f>
        <v>0</v>
      </c>
      <c r="DZ366" s="1785">
        <f>IF(User2!BF4&lt;&gt;0,User2!BF4,0)</f>
        <v>0</v>
      </c>
      <c r="EA366" s="1785">
        <f>IF(User2!BG4&lt;&gt;0,User2!BG4,0)</f>
        <v>0</v>
      </c>
      <c r="EB366" s="1785">
        <f>IF(User2!BH4&lt;&gt;0,User2!BH4,0)</f>
        <v>0</v>
      </c>
      <c r="EC366" s="1785">
        <f>IF(User2!BI4&lt;&gt;0,User2!BI4,0)</f>
        <v>0</v>
      </c>
      <c r="ED366" s="1785">
        <f>IF(User2!BJ4&lt;&gt;0,User2!BJ4,0)</f>
        <v>0</v>
      </c>
      <c r="EE366" s="1785">
        <f>IF(User2!BK4&lt;&gt;0,User2!BK4,0)</f>
        <v>0</v>
      </c>
      <c r="EF366" s="1785">
        <f>IF(User2!BL4&lt;&gt;0,User2!BL4,0)</f>
        <v>0</v>
      </c>
      <c r="EG366" s="1785">
        <f>IF(User2!BM4&lt;&gt;0,User2!BM4,0)</f>
        <v>0</v>
      </c>
      <c r="EH366" s="1785">
        <f>IF(User2!BN4&lt;&gt;0,User2!BN4,0)</f>
        <v>0</v>
      </c>
      <c r="EI366" s="1785">
        <f>IF(User2!BO4&lt;&gt;0,User2!BO4,0)</f>
        <v>0</v>
      </c>
      <c r="EJ366" s="1785">
        <f>IF(User2!BP4&lt;&gt;0,User2!BP4,0)</f>
        <v>0</v>
      </c>
      <c r="EK366" s="1785">
        <f>IF(User2!BQ4&lt;&gt;0,User2!BQ4,0)</f>
        <v>0</v>
      </c>
      <c r="EL366" s="1785">
        <f>IF(User2!BR4&lt;&gt;0,User2!BR4,0)</f>
        <v>0</v>
      </c>
      <c r="EM366" s="739"/>
      <c r="EN366" s="739"/>
      <c r="EO366" s="739"/>
      <c r="EP366" s="739"/>
      <c r="EQ366" s="739"/>
      <c r="ER366" s="739"/>
      <c r="ES366" s="739"/>
      <c r="ET366" s="739"/>
      <c r="EU366" s="739"/>
      <c r="EV366" s="739"/>
      <c r="EW366" s="739"/>
      <c r="EX366" s="739"/>
      <c r="EY366" s="739"/>
      <c r="EZ366" s="1348">
        <f t="shared" si="3357"/>
        <v>0</v>
      </c>
      <c r="FA366" s="1203">
        <f t="shared" si="3358"/>
        <v>0</v>
      </c>
      <c r="FB366" s="1203">
        <f t="shared" si="3359"/>
        <v>0</v>
      </c>
      <c r="FC366" s="1203">
        <f t="shared" si="3360"/>
        <v>0</v>
      </c>
      <c r="FD366" s="1190">
        <f t="shared" si="3361"/>
        <v>0</v>
      </c>
      <c r="FE366" s="1190">
        <f t="shared" si="3362"/>
        <v>0</v>
      </c>
      <c r="FF366" s="927">
        <f t="shared" si="3363"/>
        <v>0</v>
      </c>
      <c r="FG366" s="1191">
        <f t="shared" si="3364"/>
        <v>0</v>
      </c>
      <c r="FH366" s="1191">
        <f t="shared" si="3365"/>
        <v>0</v>
      </c>
      <c r="FI366" s="1191">
        <f t="shared" si="3366"/>
        <v>0</v>
      </c>
      <c r="FJ366" s="1191">
        <f t="shared" si="3367"/>
        <v>0</v>
      </c>
      <c r="FK366" s="1191">
        <f t="shared" si="3368"/>
        <v>0</v>
      </c>
      <c r="FL366" s="1191">
        <f t="shared" si="3369"/>
        <v>0</v>
      </c>
      <c r="FM366" s="1191">
        <f t="shared" si="3370"/>
        <v>0</v>
      </c>
      <c r="FN366" s="1191">
        <f t="shared" si="3371"/>
        <v>0</v>
      </c>
      <c r="FO366" s="1203">
        <f t="shared" si="3372"/>
        <v>0</v>
      </c>
      <c r="FP366" s="1190">
        <f t="shared" si="3373"/>
        <v>0</v>
      </c>
      <c r="FQ366" s="927">
        <f t="shared" si="3374"/>
        <v>0</v>
      </c>
      <c r="FR366" s="1191">
        <f t="shared" si="3375"/>
        <v>0</v>
      </c>
      <c r="FS366" s="1191">
        <f t="shared" si="3376"/>
        <v>0</v>
      </c>
      <c r="FT366" s="1191">
        <f t="shared" si="3377"/>
        <v>0</v>
      </c>
      <c r="FU366" s="1191">
        <f t="shared" si="3378"/>
        <v>0</v>
      </c>
      <c r="FV366" s="1076">
        <f t="shared" si="3379"/>
        <v>0</v>
      </c>
      <c r="FW366" s="1076">
        <f t="shared" si="3380"/>
        <v>0</v>
      </c>
      <c r="FX366" s="1076">
        <f t="shared" si="3381"/>
        <v>0</v>
      </c>
      <c r="FY366" s="1076">
        <f t="shared" si="3382"/>
        <v>0</v>
      </c>
      <c r="FZ366" s="1076">
        <f t="shared" si="3383"/>
        <v>0</v>
      </c>
      <c r="GA366" s="1076">
        <f t="shared" si="3384"/>
        <v>0</v>
      </c>
      <c r="GB366" s="1076">
        <f t="shared" si="3385"/>
        <v>0</v>
      </c>
      <c r="GC366" s="1076">
        <f t="shared" si="3386"/>
        <v>0</v>
      </c>
      <c r="GD366" s="330">
        <f t="shared" si="3387"/>
        <v>0</v>
      </c>
      <c r="GE366" s="330">
        <f t="shared" si="3388"/>
        <v>0</v>
      </c>
      <c r="GF366" s="330">
        <f t="shared" si="3389"/>
        <v>0</v>
      </c>
      <c r="GG366" s="330">
        <f t="shared" si="3390"/>
        <v>0</v>
      </c>
      <c r="GH366" s="330">
        <f t="shared" si="3391"/>
        <v>0</v>
      </c>
      <c r="GI366" s="330">
        <f t="shared" si="3392"/>
        <v>0</v>
      </c>
      <c r="GJ366" s="330">
        <f t="shared" si="3393"/>
        <v>0</v>
      </c>
      <c r="GK366" s="330">
        <f t="shared" si="3394"/>
        <v>0</v>
      </c>
      <c r="GL366" s="330">
        <f t="shared" si="3395"/>
        <v>0</v>
      </c>
      <c r="GM366" s="330">
        <f t="shared" si="3396"/>
        <v>0</v>
      </c>
      <c r="GN366" s="330">
        <f t="shared" si="3397"/>
        <v>0</v>
      </c>
      <c r="GO366" s="330">
        <f t="shared" si="3398"/>
        <v>0</v>
      </c>
      <c r="GP366" s="330">
        <f t="shared" si="3399"/>
        <v>0</v>
      </c>
      <c r="GQ366" s="330">
        <f t="shared" si="3400"/>
        <v>0</v>
      </c>
      <c r="GR366" s="739"/>
      <c r="GS366" s="739"/>
      <c r="GT366" s="739"/>
      <c r="GU366" s="739"/>
      <c r="GV366" s="739"/>
      <c r="GW366" s="739"/>
      <c r="GX366" s="739"/>
      <c r="GY366" s="739"/>
      <c r="GZ366" s="1362">
        <f t="shared" si="3401"/>
        <v>0</v>
      </c>
      <c r="HA366" s="1215">
        <f t="shared" si="3402"/>
        <v>0</v>
      </c>
      <c r="HB366" s="1215">
        <f t="shared" si="3403"/>
        <v>0</v>
      </c>
      <c r="HC366" s="1215">
        <f t="shared" si="3404"/>
        <v>0</v>
      </c>
      <c r="HD366" s="543">
        <f t="shared" si="3405"/>
        <v>0</v>
      </c>
      <c r="HE366" s="543">
        <f t="shared" si="3406"/>
        <v>0</v>
      </c>
      <c r="HF366" s="328">
        <f t="shared" si="3407"/>
        <v>0</v>
      </c>
      <c r="HG366" s="546">
        <f t="shared" si="3408"/>
        <v>0</v>
      </c>
      <c r="HH366" s="546">
        <f t="shared" si="3409"/>
        <v>0</v>
      </c>
      <c r="HI366" s="546">
        <f t="shared" si="3410"/>
        <v>0</v>
      </c>
      <c r="HJ366" s="546">
        <f t="shared" si="3411"/>
        <v>0</v>
      </c>
      <c r="HK366" s="546">
        <f t="shared" si="3412"/>
        <v>0</v>
      </c>
      <c r="HL366" s="546">
        <f t="shared" si="3413"/>
        <v>0</v>
      </c>
      <c r="HM366" s="546">
        <f t="shared" si="3414"/>
        <v>0</v>
      </c>
      <c r="HN366" s="546">
        <f t="shared" si="3415"/>
        <v>0</v>
      </c>
      <c r="HO366" s="1215">
        <f t="shared" si="3416"/>
        <v>0</v>
      </c>
      <c r="HP366" s="543">
        <f t="shared" si="3417"/>
        <v>0</v>
      </c>
      <c r="HQ366" s="328">
        <f t="shared" si="3418"/>
        <v>0</v>
      </c>
      <c r="HR366" s="546">
        <f t="shared" si="3419"/>
        <v>0</v>
      </c>
      <c r="HS366" s="546">
        <f t="shared" si="3420"/>
        <v>0</v>
      </c>
      <c r="HT366" s="546">
        <f t="shared" si="3421"/>
        <v>0</v>
      </c>
      <c r="HU366" s="546">
        <f t="shared" si="3422"/>
        <v>0</v>
      </c>
      <c r="HV366" s="930">
        <f t="shared" si="3423"/>
        <v>0</v>
      </c>
      <c r="HW366" s="930">
        <f t="shared" si="3424"/>
        <v>0</v>
      </c>
      <c r="HX366" s="930">
        <f t="shared" si="3425"/>
        <v>0</v>
      </c>
      <c r="HY366" s="930">
        <f t="shared" si="3426"/>
        <v>0</v>
      </c>
      <c r="HZ366" s="930">
        <f t="shared" si="3427"/>
        <v>0</v>
      </c>
      <c r="IA366" s="930">
        <f t="shared" si="3428"/>
        <v>0</v>
      </c>
      <c r="IB366" s="930">
        <f t="shared" si="3429"/>
        <v>0</v>
      </c>
      <c r="IC366" s="930">
        <f t="shared" si="3430"/>
        <v>0</v>
      </c>
      <c r="ID366" s="322">
        <f t="shared" si="3431"/>
        <v>0</v>
      </c>
      <c r="IE366" s="322">
        <f t="shared" si="3432"/>
        <v>0</v>
      </c>
      <c r="IF366" s="322">
        <f t="shared" si="3433"/>
        <v>0</v>
      </c>
      <c r="IG366" s="322">
        <f t="shared" si="3434"/>
        <v>0</v>
      </c>
      <c r="IH366" s="322">
        <f t="shared" si="3435"/>
        <v>0</v>
      </c>
      <c r="II366" s="322">
        <f t="shared" si="3436"/>
        <v>0</v>
      </c>
      <c r="IJ366" s="322">
        <f t="shared" si="3437"/>
        <v>0</v>
      </c>
      <c r="IK366" s="322">
        <f t="shared" si="3438"/>
        <v>0</v>
      </c>
      <c r="IL366" s="322">
        <f t="shared" si="3439"/>
        <v>0</v>
      </c>
      <c r="IM366" s="322">
        <f t="shared" si="3440"/>
        <v>0</v>
      </c>
      <c r="IN366" s="322">
        <f t="shared" si="3441"/>
        <v>0</v>
      </c>
      <c r="IO366" s="322">
        <f t="shared" si="3442"/>
        <v>0</v>
      </c>
      <c r="IP366" s="322">
        <f t="shared" si="3443"/>
        <v>0</v>
      </c>
      <c r="IQ366" s="322">
        <f t="shared" si="3444"/>
        <v>0</v>
      </c>
      <c r="IR366" s="739"/>
      <c r="IS366" s="739"/>
      <c r="IT366" s="739"/>
      <c r="IU366" s="739"/>
      <c r="IV366" s="739"/>
      <c r="IW366" s="739"/>
      <c r="IX366" s="739"/>
      <c r="IY366" s="739"/>
      <c r="IZ366" s="1362">
        <f t="shared" si="3445"/>
        <v>0</v>
      </c>
      <c r="JA366" s="1217">
        <f t="shared" si="3446"/>
        <v>0</v>
      </c>
      <c r="JB366" s="1217">
        <f t="shared" si="3447"/>
        <v>0</v>
      </c>
      <c r="JC366" s="1217">
        <f t="shared" si="3448"/>
        <v>0</v>
      </c>
      <c r="JD366" s="545">
        <f t="shared" si="3449"/>
        <v>0</v>
      </c>
      <c r="JE366" s="545">
        <f t="shared" si="3450"/>
        <v>0</v>
      </c>
      <c r="JF366" s="329">
        <f t="shared" si="3451"/>
        <v>0</v>
      </c>
      <c r="JG366" s="550">
        <f t="shared" si="3452"/>
        <v>0</v>
      </c>
      <c r="JH366" s="550">
        <f t="shared" si="3453"/>
        <v>0</v>
      </c>
      <c r="JI366" s="550">
        <f t="shared" si="3454"/>
        <v>0</v>
      </c>
      <c r="JJ366" s="550">
        <f t="shared" si="3455"/>
        <v>0</v>
      </c>
      <c r="JK366" s="550">
        <f t="shared" si="3456"/>
        <v>0</v>
      </c>
      <c r="JL366" s="550">
        <f t="shared" si="3457"/>
        <v>0</v>
      </c>
      <c r="JM366" s="550">
        <f t="shared" si="3458"/>
        <v>0</v>
      </c>
      <c r="JN366" s="550">
        <f t="shared" si="3459"/>
        <v>0</v>
      </c>
      <c r="JO366" s="1217">
        <f t="shared" si="3460"/>
        <v>0</v>
      </c>
      <c r="JP366" s="545">
        <f t="shared" si="3461"/>
        <v>0</v>
      </c>
      <c r="JQ366" s="329">
        <f t="shared" si="3462"/>
        <v>0</v>
      </c>
      <c r="JR366" s="550">
        <f t="shared" si="3463"/>
        <v>0</v>
      </c>
      <c r="JS366" s="550">
        <f t="shared" si="3464"/>
        <v>0</v>
      </c>
      <c r="JT366" s="550">
        <f t="shared" si="3465"/>
        <v>0</v>
      </c>
      <c r="JU366" s="550">
        <f t="shared" si="3466"/>
        <v>0</v>
      </c>
      <c r="JV366" s="932">
        <f t="shared" si="3467"/>
        <v>0</v>
      </c>
      <c r="JW366" s="932">
        <f t="shared" si="3468"/>
        <v>0</v>
      </c>
      <c r="JX366" s="932">
        <f t="shared" si="3469"/>
        <v>0</v>
      </c>
      <c r="JY366" s="932">
        <f t="shared" si="3470"/>
        <v>0</v>
      </c>
      <c r="JZ366" s="932">
        <f t="shared" si="3471"/>
        <v>0</v>
      </c>
      <c r="KA366" s="932">
        <f t="shared" si="3472"/>
        <v>0</v>
      </c>
      <c r="KB366" s="932">
        <f t="shared" si="3473"/>
        <v>0</v>
      </c>
      <c r="KC366" s="932">
        <f t="shared" si="3474"/>
        <v>0</v>
      </c>
      <c r="KD366" s="327">
        <f t="shared" si="3475"/>
        <v>0</v>
      </c>
      <c r="KE366" s="327">
        <f t="shared" si="3476"/>
        <v>0</v>
      </c>
      <c r="KF366" s="327">
        <f t="shared" si="3477"/>
        <v>0</v>
      </c>
      <c r="KG366" s="327">
        <f t="shared" si="3478"/>
        <v>0</v>
      </c>
      <c r="KH366" s="327">
        <f t="shared" si="3479"/>
        <v>0</v>
      </c>
      <c r="KI366" s="327">
        <f t="shared" si="3480"/>
        <v>0</v>
      </c>
      <c r="KJ366" s="327">
        <f t="shared" si="3481"/>
        <v>0</v>
      </c>
      <c r="KK366" s="327">
        <f t="shared" si="3482"/>
        <v>0</v>
      </c>
      <c r="KL366" s="327">
        <f t="shared" si="3483"/>
        <v>0</v>
      </c>
      <c r="KM366" s="327">
        <f t="shared" si="3484"/>
        <v>0</v>
      </c>
      <c r="KN366" s="327">
        <f t="shared" si="3485"/>
        <v>0</v>
      </c>
      <c r="KO366" s="327">
        <f t="shared" si="3486"/>
        <v>0</v>
      </c>
      <c r="KP366" s="327">
        <f t="shared" si="3487"/>
        <v>0</v>
      </c>
      <c r="KQ366" s="327">
        <f t="shared" si="3488"/>
        <v>0</v>
      </c>
      <c r="KR366" s="739"/>
      <c r="KS366" s="739"/>
      <c r="KT366" s="739"/>
      <c r="KU366" s="739"/>
      <c r="KV366" s="739"/>
      <c r="KW366" s="739"/>
      <c r="KX366" s="739"/>
      <c r="KY366" s="739"/>
      <c r="KZ366" s="1362">
        <f t="shared" si="3489"/>
        <v>0</v>
      </c>
      <c r="LA366" s="1217">
        <f t="shared" si="3490"/>
        <v>0</v>
      </c>
      <c r="LB366" s="1217">
        <f t="shared" si="3491"/>
        <v>0</v>
      </c>
      <c r="LC366" s="1217">
        <f t="shared" si="3492"/>
        <v>0</v>
      </c>
      <c r="LD366" s="545">
        <f t="shared" si="3493"/>
        <v>0</v>
      </c>
      <c r="LE366" s="545">
        <f t="shared" si="3494"/>
        <v>0</v>
      </c>
      <c r="LF366" s="329">
        <f t="shared" si="3495"/>
        <v>0</v>
      </c>
      <c r="LG366" s="550">
        <f t="shared" si="3496"/>
        <v>0</v>
      </c>
      <c r="LH366" s="550">
        <f t="shared" si="3497"/>
        <v>0</v>
      </c>
      <c r="LI366" s="550">
        <f t="shared" si="3498"/>
        <v>0</v>
      </c>
      <c r="LJ366" s="550">
        <f t="shared" si="3499"/>
        <v>0</v>
      </c>
      <c r="LK366" s="550">
        <f t="shared" si="3500"/>
        <v>0</v>
      </c>
      <c r="LL366" s="550">
        <f t="shared" si="3501"/>
        <v>0</v>
      </c>
      <c r="LM366" s="550">
        <f t="shared" si="3502"/>
        <v>0</v>
      </c>
      <c r="LN366" s="550">
        <f t="shared" si="3503"/>
        <v>0</v>
      </c>
      <c r="LO366" s="1217">
        <f t="shared" si="3504"/>
        <v>0</v>
      </c>
      <c r="LP366" s="545">
        <f t="shared" si="3505"/>
        <v>0</v>
      </c>
      <c r="LQ366" s="329">
        <f t="shared" si="3506"/>
        <v>0</v>
      </c>
      <c r="LR366" s="550">
        <f t="shared" si="3507"/>
        <v>0</v>
      </c>
      <c r="LS366" s="550">
        <f t="shared" si="3508"/>
        <v>0</v>
      </c>
      <c r="LT366" s="550">
        <f t="shared" si="3509"/>
        <v>0</v>
      </c>
      <c r="LU366" s="550">
        <f t="shared" si="3510"/>
        <v>0</v>
      </c>
      <c r="LV366" s="932">
        <f t="shared" si="3511"/>
        <v>0</v>
      </c>
      <c r="LW366" s="932">
        <f t="shared" si="3512"/>
        <v>0</v>
      </c>
      <c r="LX366" s="932">
        <f t="shared" si="3513"/>
        <v>0</v>
      </c>
      <c r="LY366" s="932">
        <f t="shared" si="3514"/>
        <v>0</v>
      </c>
      <c r="LZ366" s="932">
        <f t="shared" si="3515"/>
        <v>0</v>
      </c>
      <c r="MA366" s="932">
        <f t="shared" si="3516"/>
        <v>0</v>
      </c>
      <c r="MB366" s="932">
        <f t="shared" si="3517"/>
        <v>0</v>
      </c>
      <c r="MC366" s="932">
        <f t="shared" si="3518"/>
        <v>0</v>
      </c>
      <c r="MD366" s="327">
        <f t="shared" si="3519"/>
        <v>0</v>
      </c>
      <c r="ME366" s="327">
        <f t="shared" si="3520"/>
        <v>0</v>
      </c>
      <c r="MF366" s="327">
        <f t="shared" si="3521"/>
        <v>0</v>
      </c>
      <c r="MG366" s="327">
        <f t="shared" si="3522"/>
        <v>0</v>
      </c>
      <c r="MH366" s="327">
        <f t="shared" si="3523"/>
        <v>0</v>
      </c>
      <c r="MI366" s="327">
        <f t="shared" si="3524"/>
        <v>0</v>
      </c>
      <c r="MJ366" s="327">
        <f t="shared" si="3525"/>
        <v>0</v>
      </c>
      <c r="MK366" s="327">
        <f t="shared" si="3526"/>
        <v>0</v>
      </c>
      <c r="ML366" s="327">
        <f t="shared" si="3527"/>
        <v>0</v>
      </c>
      <c r="MM366" s="327">
        <f t="shared" si="3528"/>
        <v>0</v>
      </c>
      <c r="MN366" s="327">
        <f t="shared" si="3348"/>
        <v>0</v>
      </c>
      <c r="MO366" s="327">
        <f t="shared" si="3349"/>
        <v>0</v>
      </c>
      <c r="MP366" s="327">
        <f t="shared" si="3350"/>
        <v>0</v>
      </c>
      <c r="MQ366" s="327">
        <f t="shared" si="3529"/>
        <v>0</v>
      </c>
    </row>
    <row r="367" spans="2:355" s="152" customFormat="1" ht="14.25" customHeight="1" outlineLevel="1" thickBot="1" x14ac:dyDescent="0.3">
      <c r="B367" s="1269"/>
      <c r="C367" s="1416"/>
      <c r="D367" s="757"/>
      <c r="E367" s="757"/>
      <c r="F367" s="757"/>
      <c r="G367" s="757"/>
      <c r="H367" s="1048"/>
      <c r="I367" s="1048"/>
      <c r="J367" s="1048"/>
      <c r="K367" s="1048"/>
      <c r="L367" s="1048"/>
      <c r="M367" s="1417"/>
      <c r="N367" s="1418"/>
      <c r="O367" s="1548"/>
      <c r="P367" s="1048"/>
      <c r="Q367" s="1417"/>
      <c r="S367" s="1549"/>
      <c r="W367" s="1549"/>
      <c r="AA367" s="1549"/>
      <c r="AE367" s="1549"/>
      <c r="AI367" s="1549"/>
      <c r="AM367" s="1549"/>
      <c r="AQ367" s="1549"/>
      <c r="AU367" s="1737"/>
      <c r="AY367" s="1549"/>
      <c r="BQ367" s="1491"/>
      <c r="BR367" s="734">
        <f t="shared" si="3355"/>
        <v>0</v>
      </c>
      <c r="BS367" s="734">
        <f t="shared" si="3356"/>
        <v>0</v>
      </c>
      <c r="BT367" s="742">
        <v>0</v>
      </c>
      <c r="BU367" s="1773">
        <f>IF(User2!A5&lt;&gt;0,User2!A5,0)</f>
        <v>0</v>
      </c>
      <c r="BV367" s="1773">
        <f>IF(User2!B5&lt;&gt;0,User2!B5,0)</f>
        <v>0</v>
      </c>
      <c r="BW367" s="1774">
        <f>IF(User2!C5&lt;&gt;0,User2!C5,0)</f>
        <v>0</v>
      </c>
      <c r="BX367" s="1774">
        <f>IF(User2!D5&lt;&gt;0,User2!D5,0)</f>
        <v>0</v>
      </c>
      <c r="BY367" s="1774">
        <f>IF(User2!E5&lt;&gt;0,User2!E5,0)</f>
        <v>0</v>
      </c>
      <c r="BZ367" s="1774">
        <f>IF(User2!F5&lt;&gt;0,User2!F5,0)</f>
        <v>0</v>
      </c>
      <c r="CA367" s="1774">
        <f>IF(User2!G5&lt;&gt;0,User2!G5,0)</f>
        <v>0</v>
      </c>
      <c r="CB367" s="1774">
        <f>IF(User2!H5&lt;&gt;0,User2!H5,0)</f>
        <v>0</v>
      </c>
      <c r="CC367" s="1774">
        <f>IF(User2!I5&lt;&gt;0,User2!I5,0)</f>
        <v>0</v>
      </c>
      <c r="CD367" s="1774">
        <f>IF(User2!J5&lt;&gt;0,User2!J5,0)</f>
        <v>0</v>
      </c>
      <c r="CE367" s="1774">
        <f>IF(User2!K5&lt;&gt;0,User2!K5,0)</f>
        <v>0</v>
      </c>
      <c r="CF367" s="1774">
        <f>IF(User2!L5&lt;&gt;0,User2!L5,0)</f>
        <v>0</v>
      </c>
      <c r="CG367" s="1774">
        <f>IF(User2!M5&lt;&gt;0,User2!M5,0)</f>
        <v>0</v>
      </c>
      <c r="CH367" s="1774">
        <f>IF(User2!N5&lt;&gt;0,User2!N5,0)</f>
        <v>0</v>
      </c>
      <c r="CI367" s="1774">
        <f>IF(User2!O5&lt;&gt;0,User2!O5,0)</f>
        <v>0</v>
      </c>
      <c r="CJ367" s="1774">
        <f>IF(User2!P5&lt;&gt;0,User2!P5,0)</f>
        <v>0</v>
      </c>
      <c r="CK367" s="1774">
        <f>IF(User2!Q5&lt;&gt;0,User2!Q5,0)</f>
        <v>0</v>
      </c>
      <c r="CL367" s="1774">
        <f>IF(User2!R5&lt;&gt;0,User2!R5,0)</f>
        <v>0</v>
      </c>
      <c r="CM367" s="1774">
        <f>IF(User2!S5&lt;&gt;0,User2!S5,0)</f>
        <v>0</v>
      </c>
      <c r="CN367" s="1774">
        <f>IF(User2!T5&lt;&gt;0,User2!T5,0)</f>
        <v>0</v>
      </c>
      <c r="CO367" s="1774">
        <f>IF(User2!U5&lt;&gt;0,User2!U5,0)</f>
        <v>0</v>
      </c>
      <c r="CP367" s="1774">
        <f>IF(User2!V5&lt;&gt;0,User2!V5,0)</f>
        <v>0</v>
      </c>
      <c r="CQ367" s="1774">
        <f>IF(User2!W5&lt;&gt;0,User2!W5,0)</f>
        <v>0</v>
      </c>
      <c r="CR367" s="1775">
        <f>IF(User2!X5&lt;&gt;0,User2!X5,0)</f>
        <v>0</v>
      </c>
      <c r="CS367" s="1775">
        <f>IF(User2!Y5&lt;&gt;0,User2!Y5,0)</f>
        <v>0</v>
      </c>
      <c r="CT367" s="1775">
        <f>IF(User2!Z5&lt;&gt;0,User2!Z5,0)</f>
        <v>0</v>
      </c>
      <c r="CU367" s="1775">
        <f>IF(User2!AA5&lt;&gt;0,User2!AA5,0)</f>
        <v>0</v>
      </c>
      <c r="CV367" s="1775">
        <f>IF(User2!AB5&lt;&gt;0,User2!AB5,0)</f>
        <v>0</v>
      </c>
      <c r="CW367" s="1775">
        <f>IF(User2!AC5&lt;&gt;0,User2!AC5,0)</f>
        <v>0</v>
      </c>
      <c r="CX367" s="1775">
        <f>IF(User2!AD5&lt;&gt;0,User2!AD5,0)</f>
        <v>0</v>
      </c>
      <c r="CY367" s="1775">
        <f>IF(User2!AE5&lt;&gt;0,User2!AE5,0)</f>
        <v>0</v>
      </c>
      <c r="CZ367" s="1775">
        <f>IF(User2!AF5&lt;&gt;0,User2!AF5,0)</f>
        <v>0</v>
      </c>
      <c r="DA367" s="1775">
        <f>IF(User2!AG5&lt;&gt;0,User2!AG5,0)</f>
        <v>0</v>
      </c>
      <c r="DB367" s="1775">
        <f>IF(User2!AH5&lt;&gt;0,User2!AH5,0)</f>
        <v>0</v>
      </c>
      <c r="DC367" s="1775">
        <f>IF(User2!AI5&lt;&gt;0,User2!AI5,0)</f>
        <v>0</v>
      </c>
      <c r="DD367" s="1775">
        <f>IF(User2!AJ5&lt;&gt;0,User2!AJ5,0)</f>
        <v>0</v>
      </c>
      <c r="DE367" s="1775">
        <f>IF(User2!AK5&lt;&gt;0,User2!AK5,0)</f>
        <v>0</v>
      </c>
      <c r="DF367" s="1775">
        <f>IF(User2!AL5&lt;&gt;0,User2!AL5,0)</f>
        <v>0</v>
      </c>
      <c r="DG367" s="1775">
        <f>IF(User2!AM5&lt;&gt;0,User2!AM5,0)</f>
        <v>0</v>
      </c>
      <c r="DH367" s="1775">
        <f>IF(User2!AN5&lt;&gt;0,User2!AN5,0)</f>
        <v>0</v>
      </c>
      <c r="DI367" s="1775">
        <f>IF(User2!AO5&lt;&gt;0,User2!AO5,0)</f>
        <v>0</v>
      </c>
      <c r="DJ367" s="1775">
        <f>IF(User2!AP5&lt;&gt;0,User2!AP5,0)</f>
        <v>0</v>
      </c>
      <c r="DK367" s="1775">
        <f>IF(User2!AQ5&lt;&gt;0,User2!AQ5,0)</f>
        <v>0</v>
      </c>
      <c r="DL367" s="1775">
        <f>IF(User2!AR5&lt;&gt;0,User2!AR5,0)</f>
        <v>0</v>
      </c>
      <c r="DM367" s="1775">
        <f>IF(User2!AS5&lt;&gt;0,User2!AS5,0)</f>
        <v>0</v>
      </c>
      <c r="DN367" s="1791">
        <f>IF(User2!AT5&lt;&gt;0,User2!AT5,0)</f>
        <v>1</v>
      </c>
      <c r="DO367" s="1793">
        <f>IF(User2!AU5&lt;&gt;0,User2!AU5,0)</f>
        <v>1</v>
      </c>
      <c r="DP367" s="1794">
        <f>IF(User2!AV5&lt;&gt;0,User2!AV5,0)</f>
        <v>1000</v>
      </c>
      <c r="DQ367" s="1796">
        <f t="shared" si="3530"/>
        <v>1</v>
      </c>
      <c r="DR367" s="1798">
        <f>IF(User2!AX5&lt;&gt;0,User2!AX5,0)</f>
        <v>0.01</v>
      </c>
      <c r="DS367" s="1798">
        <f>IF(User2!AY5&lt;&gt;0,User2!AY5,0)</f>
        <v>1.0000000000000001E-5</v>
      </c>
      <c r="DT367" s="1794">
        <f>IF(User2!AZ5&lt;&gt;0,User2!AZ5,0)</f>
        <v>2004</v>
      </c>
      <c r="DU367" s="1801" t="str">
        <f>IF(User2!BA5&lt;&gt;0,User2!BA5,0)</f>
        <v>User2</v>
      </c>
      <c r="DV367" s="1812">
        <f>IF(User2!BB5&lt;&gt;0,User2!BB5,0)</f>
        <v>44333</v>
      </c>
      <c r="DW367" s="1813">
        <f>IF(User2!BC5&lt;&gt;0,User2!BC5,0)</f>
        <v>0</v>
      </c>
      <c r="DX367" s="1794">
        <f>IF(User2!BD5&lt;&gt;0,User2!BD5,0)</f>
        <v>0</v>
      </c>
      <c r="DY367" s="1794">
        <f>IF(User2!BE5&lt;&gt;0,User2!BE5,0)</f>
        <v>0</v>
      </c>
      <c r="DZ367" s="1794">
        <f>IF(User2!BF5&lt;&gt;0,User2!BF5,0)</f>
        <v>0</v>
      </c>
      <c r="EA367" s="1794">
        <f>IF(User2!BG5&lt;&gt;0,User2!BG5,0)</f>
        <v>0</v>
      </c>
      <c r="EB367" s="1794">
        <f>IF(User2!BH5&lt;&gt;0,User2!BH5,0)</f>
        <v>0</v>
      </c>
      <c r="EC367" s="1794">
        <f>IF(User2!BI5&lt;&gt;0,User2!BI5,0)</f>
        <v>0</v>
      </c>
      <c r="ED367" s="1794">
        <f>IF(User2!BJ5&lt;&gt;0,User2!BJ5,0)</f>
        <v>0</v>
      </c>
      <c r="EE367" s="1794">
        <f>IF(User2!BK5&lt;&gt;0,User2!BK5,0)</f>
        <v>0</v>
      </c>
      <c r="EF367" s="1794">
        <f>IF(User2!BL5&lt;&gt;0,User2!BL5,0)</f>
        <v>0</v>
      </c>
      <c r="EG367" s="1794">
        <f>IF(User2!BM5&lt;&gt;0,User2!BM5,0)</f>
        <v>0</v>
      </c>
      <c r="EH367" s="1794">
        <f>IF(User2!BN5&lt;&gt;0,User2!BN5,0)</f>
        <v>0</v>
      </c>
      <c r="EI367" s="1794">
        <f>IF(User2!BO5&lt;&gt;0,User2!BO5,0)</f>
        <v>0</v>
      </c>
      <c r="EJ367" s="1794">
        <f>IF(User2!BP5&lt;&gt;0,User2!BP5,0)</f>
        <v>0</v>
      </c>
      <c r="EK367" s="1794">
        <f>IF(User2!BQ5&lt;&gt;0,User2!BQ5,0)</f>
        <v>0</v>
      </c>
      <c r="EL367" s="1794">
        <f>IF(User2!BR5&lt;&gt;0,User2!BR5,0)</f>
        <v>0</v>
      </c>
      <c r="EM367" s="739"/>
      <c r="EN367" s="739"/>
      <c r="EO367" s="739"/>
      <c r="EP367" s="739"/>
      <c r="EQ367" s="739"/>
      <c r="ER367" s="739"/>
      <c r="ES367" s="739"/>
      <c r="ET367" s="739"/>
      <c r="EU367" s="739"/>
      <c r="EV367" s="739"/>
      <c r="EW367" s="739"/>
      <c r="EX367" s="739"/>
      <c r="EY367" s="739"/>
      <c r="EZ367" s="1348">
        <f t="shared" si="3357"/>
        <v>0</v>
      </c>
      <c r="FA367" s="1203">
        <f t="shared" si="3358"/>
        <v>0</v>
      </c>
      <c r="FB367" s="1203">
        <f t="shared" si="3359"/>
        <v>0</v>
      </c>
      <c r="FC367" s="1203">
        <f t="shared" si="3360"/>
        <v>0</v>
      </c>
      <c r="FD367" s="1190">
        <f t="shared" si="3361"/>
        <v>0</v>
      </c>
      <c r="FE367" s="1190">
        <f t="shared" si="3362"/>
        <v>0</v>
      </c>
      <c r="FF367" s="927">
        <f t="shared" si="3363"/>
        <v>0</v>
      </c>
      <c r="FG367" s="1191">
        <f t="shared" si="3364"/>
        <v>0</v>
      </c>
      <c r="FH367" s="1191">
        <f t="shared" si="3365"/>
        <v>0</v>
      </c>
      <c r="FI367" s="1191">
        <f t="shared" si="3366"/>
        <v>0</v>
      </c>
      <c r="FJ367" s="1191">
        <f t="shared" si="3367"/>
        <v>0</v>
      </c>
      <c r="FK367" s="1191">
        <f t="shared" si="3368"/>
        <v>0</v>
      </c>
      <c r="FL367" s="1191">
        <f t="shared" si="3369"/>
        <v>0</v>
      </c>
      <c r="FM367" s="1191">
        <f t="shared" si="3370"/>
        <v>0</v>
      </c>
      <c r="FN367" s="1191">
        <f t="shared" si="3371"/>
        <v>0</v>
      </c>
      <c r="FO367" s="1203">
        <f t="shared" si="3372"/>
        <v>0</v>
      </c>
      <c r="FP367" s="1190">
        <f t="shared" si="3373"/>
        <v>0</v>
      </c>
      <c r="FQ367" s="927">
        <f t="shared" si="3374"/>
        <v>0</v>
      </c>
      <c r="FR367" s="1191">
        <f t="shared" si="3375"/>
        <v>0</v>
      </c>
      <c r="FS367" s="1191">
        <f t="shared" si="3376"/>
        <v>0</v>
      </c>
      <c r="FT367" s="1191">
        <f t="shared" si="3377"/>
        <v>0</v>
      </c>
      <c r="FU367" s="1191">
        <f t="shared" si="3378"/>
        <v>0</v>
      </c>
      <c r="FV367" s="1076">
        <f t="shared" si="3379"/>
        <v>0</v>
      </c>
      <c r="FW367" s="1076">
        <f t="shared" si="3380"/>
        <v>0</v>
      </c>
      <c r="FX367" s="1076">
        <f t="shared" si="3381"/>
        <v>0</v>
      </c>
      <c r="FY367" s="1076">
        <f t="shared" si="3382"/>
        <v>0</v>
      </c>
      <c r="FZ367" s="1076">
        <f t="shared" si="3383"/>
        <v>0</v>
      </c>
      <c r="GA367" s="1076">
        <f t="shared" si="3384"/>
        <v>0</v>
      </c>
      <c r="GB367" s="1076">
        <f t="shared" si="3385"/>
        <v>0</v>
      </c>
      <c r="GC367" s="1076">
        <f t="shared" si="3386"/>
        <v>0</v>
      </c>
      <c r="GD367" s="330">
        <f t="shared" si="3387"/>
        <v>0</v>
      </c>
      <c r="GE367" s="330">
        <f t="shared" si="3388"/>
        <v>0</v>
      </c>
      <c r="GF367" s="330">
        <f t="shared" si="3389"/>
        <v>0</v>
      </c>
      <c r="GG367" s="330">
        <f t="shared" si="3390"/>
        <v>0</v>
      </c>
      <c r="GH367" s="330">
        <f t="shared" si="3391"/>
        <v>0</v>
      </c>
      <c r="GI367" s="330">
        <f t="shared" si="3392"/>
        <v>0</v>
      </c>
      <c r="GJ367" s="330">
        <f t="shared" si="3393"/>
        <v>0</v>
      </c>
      <c r="GK367" s="330">
        <f t="shared" si="3394"/>
        <v>0</v>
      </c>
      <c r="GL367" s="330">
        <f t="shared" si="3395"/>
        <v>0</v>
      </c>
      <c r="GM367" s="330">
        <f t="shared" si="3396"/>
        <v>0</v>
      </c>
      <c r="GN367" s="330">
        <f t="shared" si="3397"/>
        <v>0</v>
      </c>
      <c r="GO367" s="330">
        <f t="shared" si="3398"/>
        <v>0</v>
      </c>
      <c r="GP367" s="330">
        <f t="shared" si="3399"/>
        <v>0</v>
      </c>
      <c r="GQ367" s="330">
        <f t="shared" si="3400"/>
        <v>0</v>
      </c>
      <c r="GR367" s="739"/>
      <c r="GS367" s="739"/>
      <c r="GT367" s="739"/>
      <c r="GU367" s="739"/>
      <c r="GV367" s="739"/>
      <c r="GW367" s="739"/>
      <c r="GX367" s="739"/>
      <c r="GY367" s="739"/>
      <c r="GZ367" s="1362">
        <f t="shared" si="3401"/>
        <v>0</v>
      </c>
      <c r="HA367" s="1215">
        <f t="shared" si="3402"/>
        <v>0</v>
      </c>
      <c r="HB367" s="1215">
        <f t="shared" si="3403"/>
        <v>0</v>
      </c>
      <c r="HC367" s="1215">
        <f t="shared" si="3404"/>
        <v>0</v>
      </c>
      <c r="HD367" s="543">
        <f t="shared" si="3405"/>
        <v>0</v>
      </c>
      <c r="HE367" s="543">
        <f t="shared" si="3406"/>
        <v>0</v>
      </c>
      <c r="HF367" s="328">
        <f t="shared" si="3407"/>
        <v>0</v>
      </c>
      <c r="HG367" s="546">
        <f t="shared" si="3408"/>
        <v>0</v>
      </c>
      <c r="HH367" s="546">
        <f t="shared" si="3409"/>
        <v>0</v>
      </c>
      <c r="HI367" s="546">
        <f t="shared" si="3410"/>
        <v>0</v>
      </c>
      <c r="HJ367" s="546">
        <f t="shared" si="3411"/>
        <v>0</v>
      </c>
      <c r="HK367" s="546">
        <f t="shared" si="3412"/>
        <v>0</v>
      </c>
      <c r="HL367" s="546">
        <f t="shared" si="3413"/>
        <v>0</v>
      </c>
      <c r="HM367" s="546">
        <f t="shared" si="3414"/>
        <v>0</v>
      </c>
      <c r="HN367" s="546">
        <f t="shared" si="3415"/>
        <v>0</v>
      </c>
      <c r="HO367" s="1215">
        <f t="shared" si="3416"/>
        <v>0</v>
      </c>
      <c r="HP367" s="543">
        <f t="shared" si="3417"/>
        <v>0</v>
      </c>
      <c r="HQ367" s="328">
        <f t="shared" si="3418"/>
        <v>0</v>
      </c>
      <c r="HR367" s="546">
        <f t="shared" si="3419"/>
        <v>0</v>
      </c>
      <c r="HS367" s="546">
        <f t="shared" si="3420"/>
        <v>0</v>
      </c>
      <c r="HT367" s="546">
        <f t="shared" si="3421"/>
        <v>0</v>
      </c>
      <c r="HU367" s="546">
        <f t="shared" si="3422"/>
        <v>0</v>
      </c>
      <c r="HV367" s="930">
        <f t="shared" si="3423"/>
        <v>0</v>
      </c>
      <c r="HW367" s="930">
        <f t="shared" si="3424"/>
        <v>0</v>
      </c>
      <c r="HX367" s="930">
        <f t="shared" si="3425"/>
        <v>0</v>
      </c>
      <c r="HY367" s="930">
        <f t="shared" si="3426"/>
        <v>0</v>
      </c>
      <c r="HZ367" s="930">
        <f t="shared" si="3427"/>
        <v>0</v>
      </c>
      <c r="IA367" s="930">
        <f t="shared" si="3428"/>
        <v>0</v>
      </c>
      <c r="IB367" s="930">
        <f t="shared" si="3429"/>
        <v>0</v>
      </c>
      <c r="IC367" s="930">
        <f t="shared" si="3430"/>
        <v>0</v>
      </c>
      <c r="ID367" s="322">
        <f t="shared" si="3431"/>
        <v>0</v>
      </c>
      <c r="IE367" s="322">
        <f t="shared" si="3432"/>
        <v>0</v>
      </c>
      <c r="IF367" s="322">
        <f t="shared" si="3433"/>
        <v>0</v>
      </c>
      <c r="IG367" s="322">
        <f t="shared" si="3434"/>
        <v>0</v>
      </c>
      <c r="IH367" s="322">
        <f t="shared" si="3435"/>
        <v>0</v>
      </c>
      <c r="II367" s="322">
        <f t="shared" si="3436"/>
        <v>0</v>
      </c>
      <c r="IJ367" s="322">
        <f t="shared" si="3437"/>
        <v>0</v>
      </c>
      <c r="IK367" s="322">
        <f t="shared" si="3438"/>
        <v>0</v>
      </c>
      <c r="IL367" s="322">
        <f t="shared" si="3439"/>
        <v>0</v>
      </c>
      <c r="IM367" s="322">
        <f t="shared" si="3440"/>
        <v>0</v>
      </c>
      <c r="IN367" s="322">
        <f t="shared" si="3441"/>
        <v>0</v>
      </c>
      <c r="IO367" s="322">
        <f t="shared" si="3442"/>
        <v>0</v>
      </c>
      <c r="IP367" s="322">
        <f t="shared" si="3443"/>
        <v>0</v>
      </c>
      <c r="IQ367" s="322">
        <f t="shared" si="3444"/>
        <v>0</v>
      </c>
      <c r="IR367" s="739"/>
      <c r="IS367" s="739"/>
      <c r="IT367" s="739"/>
      <c r="IU367" s="739"/>
      <c r="IV367" s="739"/>
      <c r="IW367" s="739"/>
      <c r="IX367" s="739"/>
      <c r="IY367" s="739"/>
      <c r="IZ367" s="1362">
        <f t="shared" si="3445"/>
        <v>0</v>
      </c>
      <c r="JA367" s="1217">
        <f t="shared" si="3446"/>
        <v>0</v>
      </c>
      <c r="JB367" s="1217">
        <f t="shared" si="3447"/>
        <v>0</v>
      </c>
      <c r="JC367" s="1217">
        <f t="shared" si="3448"/>
        <v>0</v>
      </c>
      <c r="JD367" s="545">
        <f t="shared" si="3449"/>
        <v>0</v>
      </c>
      <c r="JE367" s="545">
        <f t="shared" si="3450"/>
        <v>0</v>
      </c>
      <c r="JF367" s="329">
        <f t="shared" si="3451"/>
        <v>0</v>
      </c>
      <c r="JG367" s="550">
        <f t="shared" si="3452"/>
        <v>0</v>
      </c>
      <c r="JH367" s="550">
        <f t="shared" si="3453"/>
        <v>0</v>
      </c>
      <c r="JI367" s="550">
        <f t="shared" si="3454"/>
        <v>0</v>
      </c>
      <c r="JJ367" s="550">
        <f t="shared" si="3455"/>
        <v>0</v>
      </c>
      <c r="JK367" s="550">
        <f t="shared" si="3456"/>
        <v>0</v>
      </c>
      <c r="JL367" s="550">
        <f t="shared" si="3457"/>
        <v>0</v>
      </c>
      <c r="JM367" s="550">
        <f t="shared" si="3458"/>
        <v>0</v>
      </c>
      <c r="JN367" s="550">
        <f t="shared" si="3459"/>
        <v>0</v>
      </c>
      <c r="JO367" s="1217">
        <f t="shared" si="3460"/>
        <v>0</v>
      </c>
      <c r="JP367" s="545">
        <f t="shared" si="3461"/>
        <v>0</v>
      </c>
      <c r="JQ367" s="329">
        <f t="shared" si="3462"/>
        <v>0</v>
      </c>
      <c r="JR367" s="550">
        <f t="shared" si="3463"/>
        <v>0</v>
      </c>
      <c r="JS367" s="550">
        <f t="shared" si="3464"/>
        <v>0</v>
      </c>
      <c r="JT367" s="550">
        <f t="shared" si="3465"/>
        <v>0</v>
      </c>
      <c r="JU367" s="550">
        <f t="shared" si="3466"/>
        <v>0</v>
      </c>
      <c r="JV367" s="932">
        <f t="shared" si="3467"/>
        <v>0</v>
      </c>
      <c r="JW367" s="932">
        <f t="shared" si="3468"/>
        <v>0</v>
      </c>
      <c r="JX367" s="932">
        <f t="shared" si="3469"/>
        <v>0</v>
      </c>
      <c r="JY367" s="932">
        <f t="shared" si="3470"/>
        <v>0</v>
      </c>
      <c r="JZ367" s="932">
        <f t="shared" si="3471"/>
        <v>0</v>
      </c>
      <c r="KA367" s="932">
        <f t="shared" si="3472"/>
        <v>0</v>
      </c>
      <c r="KB367" s="932">
        <f t="shared" si="3473"/>
        <v>0</v>
      </c>
      <c r="KC367" s="932">
        <f t="shared" si="3474"/>
        <v>0</v>
      </c>
      <c r="KD367" s="327">
        <f t="shared" si="3475"/>
        <v>0</v>
      </c>
      <c r="KE367" s="327">
        <f t="shared" si="3476"/>
        <v>0</v>
      </c>
      <c r="KF367" s="327">
        <f t="shared" si="3477"/>
        <v>0</v>
      </c>
      <c r="KG367" s="327">
        <f t="shared" si="3478"/>
        <v>0</v>
      </c>
      <c r="KH367" s="327">
        <f t="shared" si="3479"/>
        <v>0</v>
      </c>
      <c r="KI367" s="327">
        <f t="shared" si="3480"/>
        <v>0</v>
      </c>
      <c r="KJ367" s="327">
        <f t="shared" si="3481"/>
        <v>0</v>
      </c>
      <c r="KK367" s="327">
        <f t="shared" si="3482"/>
        <v>0</v>
      </c>
      <c r="KL367" s="327">
        <f t="shared" si="3483"/>
        <v>0</v>
      </c>
      <c r="KM367" s="327">
        <f t="shared" si="3484"/>
        <v>0</v>
      </c>
      <c r="KN367" s="327">
        <f t="shared" si="3485"/>
        <v>0</v>
      </c>
      <c r="KO367" s="327">
        <f t="shared" si="3486"/>
        <v>0</v>
      </c>
      <c r="KP367" s="327">
        <f t="shared" si="3487"/>
        <v>0</v>
      </c>
      <c r="KQ367" s="327">
        <f t="shared" si="3488"/>
        <v>0</v>
      </c>
      <c r="KR367" s="739"/>
      <c r="KS367" s="739"/>
      <c r="KT367" s="739"/>
      <c r="KU367" s="739"/>
      <c r="KV367" s="739"/>
      <c r="KW367" s="739"/>
      <c r="KX367" s="739"/>
      <c r="KY367" s="739"/>
      <c r="KZ367" s="1362">
        <f t="shared" si="3489"/>
        <v>0</v>
      </c>
      <c r="LA367" s="1217">
        <f t="shared" si="3490"/>
        <v>0</v>
      </c>
      <c r="LB367" s="1217">
        <f t="shared" si="3491"/>
        <v>0</v>
      </c>
      <c r="LC367" s="1217">
        <f t="shared" si="3492"/>
        <v>0</v>
      </c>
      <c r="LD367" s="545">
        <f t="shared" si="3493"/>
        <v>0</v>
      </c>
      <c r="LE367" s="545">
        <f t="shared" si="3494"/>
        <v>0</v>
      </c>
      <c r="LF367" s="329">
        <f t="shared" si="3495"/>
        <v>0</v>
      </c>
      <c r="LG367" s="550">
        <f t="shared" si="3496"/>
        <v>0</v>
      </c>
      <c r="LH367" s="550">
        <f t="shared" si="3497"/>
        <v>0</v>
      </c>
      <c r="LI367" s="550">
        <f t="shared" si="3498"/>
        <v>0</v>
      </c>
      <c r="LJ367" s="550">
        <f t="shared" si="3499"/>
        <v>0</v>
      </c>
      <c r="LK367" s="550">
        <f t="shared" si="3500"/>
        <v>0</v>
      </c>
      <c r="LL367" s="550">
        <f t="shared" si="3501"/>
        <v>0</v>
      </c>
      <c r="LM367" s="550">
        <f t="shared" si="3502"/>
        <v>0</v>
      </c>
      <c r="LN367" s="550">
        <f t="shared" si="3503"/>
        <v>0</v>
      </c>
      <c r="LO367" s="1217">
        <f t="shared" si="3504"/>
        <v>0</v>
      </c>
      <c r="LP367" s="545">
        <f t="shared" si="3505"/>
        <v>0</v>
      </c>
      <c r="LQ367" s="329">
        <f t="shared" si="3506"/>
        <v>0</v>
      </c>
      <c r="LR367" s="550">
        <f t="shared" si="3507"/>
        <v>0</v>
      </c>
      <c r="LS367" s="550">
        <f t="shared" si="3508"/>
        <v>0</v>
      </c>
      <c r="LT367" s="550">
        <f t="shared" si="3509"/>
        <v>0</v>
      </c>
      <c r="LU367" s="550">
        <f t="shared" si="3510"/>
        <v>0</v>
      </c>
      <c r="LV367" s="932">
        <f t="shared" si="3511"/>
        <v>0</v>
      </c>
      <c r="LW367" s="932">
        <f t="shared" si="3512"/>
        <v>0</v>
      </c>
      <c r="LX367" s="932">
        <f t="shared" si="3513"/>
        <v>0</v>
      </c>
      <c r="LY367" s="932">
        <f t="shared" si="3514"/>
        <v>0</v>
      </c>
      <c r="LZ367" s="932">
        <f t="shared" si="3515"/>
        <v>0</v>
      </c>
      <c r="MA367" s="932">
        <f t="shared" si="3516"/>
        <v>0</v>
      </c>
      <c r="MB367" s="932">
        <f t="shared" si="3517"/>
        <v>0</v>
      </c>
      <c r="MC367" s="932">
        <f t="shared" si="3518"/>
        <v>0</v>
      </c>
      <c r="MD367" s="327">
        <f t="shared" si="3519"/>
        <v>0</v>
      </c>
      <c r="ME367" s="327">
        <f t="shared" si="3520"/>
        <v>0</v>
      </c>
      <c r="MF367" s="327">
        <f t="shared" si="3521"/>
        <v>0</v>
      </c>
      <c r="MG367" s="327">
        <f t="shared" si="3522"/>
        <v>0</v>
      </c>
      <c r="MH367" s="327">
        <f t="shared" si="3523"/>
        <v>0</v>
      </c>
      <c r="MI367" s="327">
        <f t="shared" si="3524"/>
        <v>0</v>
      </c>
      <c r="MJ367" s="327">
        <f t="shared" si="3525"/>
        <v>0</v>
      </c>
      <c r="MK367" s="327">
        <f t="shared" si="3526"/>
        <v>0</v>
      </c>
      <c r="ML367" s="327">
        <f t="shared" si="3527"/>
        <v>0</v>
      </c>
      <c r="MM367" s="327">
        <f t="shared" si="3528"/>
        <v>0</v>
      </c>
      <c r="MN367" s="327">
        <f t="shared" si="3348"/>
        <v>0</v>
      </c>
      <c r="MO367" s="327">
        <f t="shared" si="3349"/>
        <v>0</v>
      </c>
      <c r="MP367" s="327">
        <f t="shared" si="3350"/>
        <v>0</v>
      </c>
      <c r="MQ367" s="327">
        <f t="shared" si="3529"/>
        <v>0</v>
      </c>
    </row>
    <row r="368" spans="2:355" s="152" customFormat="1" ht="14.25" customHeight="1" outlineLevel="1" thickBot="1" x14ac:dyDescent="0.3">
      <c r="B368" s="1269"/>
      <c r="C368" s="1416"/>
      <c r="D368" s="757"/>
      <c r="E368" s="757"/>
      <c r="F368" s="757"/>
      <c r="G368" s="757"/>
      <c r="H368" s="1048"/>
      <c r="I368" s="1048"/>
      <c r="J368" s="1048"/>
      <c r="K368" s="1048"/>
      <c r="L368" s="1048"/>
      <c r="M368" s="1417"/>
      <c r="N368" s="1418"/>
      <c r="O368" s="1548"/>
      <c r="P368" s="1048"/>
      <c r="Q368" s="1417"/>
      <c r="S368" s="1549"/>
      <c r="W368" s="1549"/>
      <c r="AA368" s="1549"/>
      <c r="AE368" s="1549"/>
      <c r="AI368" s="1549"/>
      <c r="AM368" s="1549"/>
      <c r="AQ368" s="1549"/>
      <c r="AU368" s="1737"/>
      <c r="AY368" s="1549"/>
      <c r="BQ368" s="1491"/>
      <c r="BR368" s="734">
        <f t="shared" si="3355"/>
        <v>0</v>
      </c>
      <c r="BS368" s="734">
        <f t="shared" si="3356"/>
        <v>0</v>
      </c>
      <c r="BT368" s="742">
        <v>0</v>
      </c>
      <c r="BU368" s="1773">
        <f>IF(User2!A6&lt;&gt;0,User2!A6,0)</f>
        <v>0</v>
      </c>
      <c r="BV368" s="1773">
        <f>IF(User2!B6&lt;&gt;0,User2!B6,0)</f>
        <v>0</v>
      </c>
      <c r="BW368" s="1774">
        <f>IF(User2!C6&lt;&gt;0,User2!C6,0)</f>
        <v>0</v>
      </c>
      <c r="BX368" s="1774">
        <f>IF(User2!D6&lt;&gt;0,User2!D6,0)</f>
        <v>0</v>
      </c>
      <c r="BY368" s="1774">
        <f>IF(User2!E6&lt;&gt;0,User2!E6,0)</f>
        <v>0</v>
      </c>
      <c r="BZ368" s="1774">
        <f>IF(User2!F6&lt;&gt;0,User2!F6,0)</f>
        <v>0</v>
      </c>
      <c r="CA368" s="1774">
        <f>IF(User2!G6&lt;&gt;0,User2!G6,0)</f>
        <v>0</v>
      </c>
      <c r="CB368" s="1774">
        <f>IF(User2!H6&lt;&gt;0,User2!H6,0)</f>
        <v>0</v>
      </c>
      <c r="CC368" s="1774">
        <f>IF(User2!I6&lt;&gt;0,User2!I6,0)</f>
        <v>0</v>
      </c>
      <c r="CD368" s="1774">
        <f>IF(User2!J6&lt;&gt;0,User2!J6,0)</f>
        <v>0</v>
      </c>
      <c r="CE368" s="1774">
        <f>IF(User2!K6&lt;&gt;0,User2!K6,0)</f>
        <v>0</v>
      </c>
      <c r="CF368" s="1774">
        <f>IF(User2!L6&lt;&gt;0,User2!L6,0)</f>
        <v>0</v>
      </c>
      <c r="CG368" s="1774">
        <f>IF(User2!M6&lt;&gt;0,User2!M6,0)</f>
        <v>0</v>
      </c>
      <c r="CH368" s="1774">
        <f>IF(User2!N6&lt;&gt;0,User2!N6,0)</f>
        <v>0</v>
      </c>
      <c r="CI368" s="1774">
        <f>IF(User2!O6&lt;&gt;0,User2!O6,0)</f>
        <v>0</v>
      </c>
      <c r="CJ368" s="1774">
        <f>IF(User2!P6&lt;&gt;0,User2!P6,0)</f>
        <v>0</v>
      </c>
      <c r="CK368" s="1774">
        <f>IF(User2!Q6&lt;&gt;0,User2!Q6,0)</f>
        <v>0</v>
      </c>
      <c r="CL368" s="1774">
        <f>IF(User2!R6&lt;&gt;0,User2!R6,0)</f>
        <v>0</v>
      </c>
      <c r="CM368" s="1774">
        <f>IF(User2!S6&lt;&gt;0,User2!S6,0)</f>
        <v>0</v>
      </c>
      <c r="CN368" s="1774">
        <f>IF(User2!T6&lt;&gt;0,User2!T6,0)</f>
        <v>0</v>
      </c>
      <c r="CO368" s="1774">
        <f>IF(User2!U6&lt;&gt;0,User2!U6,0)</f>
        <v>0</v>
      </c>
      <c r="CP368" s="1774">
        <f>IF(User2!V6&lt;&gt;0,User2!V6,0)</f>
        <v>0</v>
      </c>
      <c r="CQ368" s="1774">
        <f>IF(User2!W6&lt;&gt;0,User2!W6,0)</f>
        <v>0</v>
      </c>
      <c r="CR368" s="1775">
        <f>IF(User2!X6&lt;&gt;0,User2!X6,0)</f>
        <v>0</v>
      </c>
      <c r="CS368" s="1775">
        <f>IF(User2!Y6&lt;&gt;0,User2!Y6,0)</f>
        <v>0</v>
      </c>
      <c r="CT368" s="1775">
        <f>IF(User2!Z6&lt;&gt;0,User2!Z6,0)</f>
        <v>0</v>
      </c>
      <c r="CU368" s="1775">
        <f>IF(User2!AA6&lt;&gt;0,User2!AA6,0)</f>
        <v>0</v>
      </c>
      <c r="CV368" s="1775">
        <f>IF(User2!AB6&lt;&gt;0,User2!AB6,0)</f>
        <v>0</v>
      </c>
      <c r="CW368" s="1775">
        <f>IF(User2!AC6&lt;&gt;0,User2!AC6,0)</f>
        <v>0</v>
      </c>
      <c r="CX368" s="1775">
        <f>IF(User2!AD6&lt;&gt;0,User2!AD6,0)</f>
        <v>0</v>
      </c>
      <c r="CY368" s="1775">
        <f>IF(User2!AE6&lt;&gt;0,User2!AE6,0)</f>
        <v>0</v>
      </c>
      <c r="CZ368" s="1775">
        <f>IF(User2!AF6&lt;&gt;0,User2!AF6,0)</f>
        <v>0</v>
      </c>
      <c r="DA368" s="1775">
        <f>IF(User2!AG6&lt;&gt;0,User2!AG6,0)</f>
        <v>0</v>
      </c>
      <c r="DB368" s="1775">
        <f>IF(User2!AH6&lt;&gt;0,User2!AH6,0)</f>
        <v>0</v>
      </c>
      <c r="DC368" s="1775">
        <f>IF(User2!AI6&lt;&gt;0,User2!AI6,0)</f>
        <v>0</v>
      </c>
      <c r="DD368" s="1775">
        <f>IF(User2!AJ6&lt;&gt;0,User2!AJ6,0)</f>
        <v>0</v>
      </c>
      <c r="DE368" s="1775">
        <f>IF(User2!AK6&lt;&gt;0,User2!AK6,0)</f>
        <v>0</v>
      </c>
      <c r="DF368" s="1775">
        <f>IF(User2!AL6&lt;&gt;0,User2!AL6,0)</f>
        <v>0</v>
      </c>
      <c r="DG368" s="1775">
        <f>IF(User2!AM6&lt;&gt;0,User2!AM6,0)</f>
        <v>0</v>
      </c>
      <c r="DH368" s="1775">
        <f>IF(User2!AN6&lt;&gt;0,User2!AN6,0)</f>
        <v>0</v>
      </c>
      <c r="DI368" s="1775">
        <f>IF(User2!AO6&lt;&gt;0,User2!AO6,0)</f>
        <v>0</v>
      </c>
      <c r="DJ368" s="1775">
        <f>IF(User2!AP6&lt;&gt;0,User2!AP6,0)</f>
        <v>0</v>
      </c>
      <c r="DK368" s="1775">
        <f>IF(User2!AQ6&lt;&gt;0,User2!AQ6,0)</f>
        <v>0</v>
      </c>
      <c r="DL368" s="1775">
        <f>IF(User2!AR6&lt;&gt;0,User2!AR6,0)</f>
        <v>0</v>
      </c>
      <c r="DM368" s="1775">
        <f>IF(User2!AS6&lt;&gt;0,User2!AS6,0)</f>
        <v>0</v>
      </c>
      <c r="DN368" s="1791">
        <f>IF(User2!AT6&lt;&gt;0,User2!AT6,0)</f>
        <v>1</v>
      </c>
      <c r="DO368" s="1793">
        <f>IF(User2!AU6&lt;&gt;0,User2!AU6,0)</f>
        <v>1</v>
      </c>
      <c r="DP368" s="1794">
        <f>IF(User2!AV6&lt;&gt;0,User2!AV6,0)</f>
        <v>1000</v>
      </c>
      <c r="DQ368" s="1796">
        <f t="shared" si="3530"/>
        <v>1</v>
      </c>
      <c r="DR368" s="1798">
        <f>IF(User2!AX6&lt;&gt;0,User2!AX6,0)</f>
        <v>0.01</v>
      </c>
      <c r="DS368" s="1798">
        <f>IF(User2!AY6&lt;&gt;0,User2!AY6,0)</f>
        <v>1.0000000000000001E-5</v>
      </c>
      <c r="DT368" s="1794">
        <f>IF(User2!AZ6&lt;&gt;0,User2!AZ6,0)</f>
        <v>2005</v>
      </c>
      <c r="DU368" s="1801" t="str">
        <f>IF(User2!BA6&lt;&gt;0,User2!BA6,0)</f>
        <v>User2</v>
      </c>
      <c r="DV368" s="1812">
        <f>IF(User2!BB6&lt;&gt;0,User2!BB6,0)</f>
        <v>44333</v>
      </c>
      <c r="DW368" s="1813">
        <f>IF(User2!BC6&lt;&gt;0,User2!BC6,0)</f>
        <v>0</v>
      </c>
      <c r="DX368" s="1794">
        <f>IF(User2!BD6&lt;&gt;0,User2!BD6,0)</f>
        <v>0</v>
      </c>
      <c r="DY368" s="1794">
        <f>IF(User2!BE6&lt;&gt;0,User2!BE6,0)</f>
        <v>0</v>
      </c>
      <c r="DZ368" s="1794">
        <f>IF(User2!BF6&lt;&gt;0,User2!BF6,0)</f>
        <v>0</v>
      </c>
      <c r="EA368" s="1794">
        <f>IF(User2!BG6&lt;&gt;0,User2!BG6,0)</f>
        <v>0</v>
      </c>
      <c r="EB368" s="1794">
        <f>IF(User2!BH6&lt;&gt;0,User2!BH6,0)</f>
        <v>0</v>
      </c>
      <c r="EC368" s="1794">
        <f>IF(User2!BI6&lt;&gt;0,User2!BI6,0)</f>
        <v>0</v>
      </c>
      <c r="ED368" s="1794">
        <f>IF(User2!BJ6&lt;&gt;0,User2!BJ6,0)</f>
        <v>0</v>
      </c>
      <c r="EE368" s="1794">
        <f>IF(User2!BK6&lt;&gt;0,User2!BK6,0)</f>
        <v>0</v>
      </c>
      <c r="EF368" s="1794">
        <f>IF(User2!BL6&lt;&gt;0,User2!BL6,0)</f>
        <v>0</v>
      </c>
      <c r="EG368" s="1794">
        <f>IF(User2!BM6&lt;&gt;0,User2!BM6,0)</f>
        <v>0</v>
      </c>
      <c r="EH368" s="1794">
        <f>IF(User2!BN6&lt;&gt;0,User2!BN6,0)</f>
        <v>0</v>
      </c>
      <c r="EI368" s="1794">
        <f>IF(User2!BO6&lt;&gt;0,User2!BO6,0)</f>
        <v>0</v>
      </c>
      <c r="EJ368" s="1794">
        <f>IF(User2!BP6&lt;&gt;0,User2!BP6,0)</f>
        <v>0</v>
      </c>
      <c r="EK368" s="1794">
        <f>IF(User2!BQ6&lt;&gt;0,User2!BQ6,0)</f>
        <v>0</v>
      </c>
      <c r="EL368" s="1794">
        <f>IF(User2!BR6&lt;&gt;0,User2!BR6,0)</f>
        <v>0</v>
      </c>
      <c r="EM368" s="739"/>
      <c r="EN368" s="739"/>
      <c r="EO368" s="739"/>
      <c r="EP368" s="739"/>
      <c r="EQ368" s="739"/>
      <c r="ER368" s="739"/>
      <c r="ES368" s="739"/>
      <c r="ET368" s="739"/>
      <c r="EU368" s="739"/>
      <c r="EV368" s="739"/>
      <c r="EW368" s="739"/>
      <c r="EX368" s="739"/>
      <c r="EY368" s="739"/>
      <c r="EZ368" s="1348">
        <f t="shared" si="3357"/>
        <v>0</v>
      </c>
      <c r="FA368" s="1203">
        <f t="shared" si="3358"/>
        <v>0</v>
      </c>
      <c r="FB368" s="1203">
        <f t="shared" si="3359"/>
        <v>0</v>
      </c>
      <c r="FC368" s="1203">
        <f t="shared" si="3360"/>
        <v>0</v>
      </c>
      <c r="FD368" s="1190">
        <f t="shared" si="3361"/>
        <v>0</v>
      </c>
      <c r="FE368" s="1190">
        <f t="shared" si="3362"/>
        <v>0</v>
      </c>
      <c r="FF368" s="927">
        <f t="shared" si="3363"/>
        <v>0</v>
      </c>
      <c r="FG368" s="1191">
        <f t="shared" si="3364"/>
        <v>0</v>
      </c>
      <c r="FH368" s="1191">
        <f t="shared" si="3365"/>
        <v>0</v>
      </c>
      <c r="FI368" s="1191">
        <f t="shared" si="3366"/>
        <v>0</v>
      </c>
      <c r="FJ368" s="1191">
        <f t="shared" si="3367"/>
        <v>0</v>
      </c>
      <c r="FK368" s="1191">
        <f t="shared" si="3368"/>
        <v>0</v>
      </c>
      <c r="FL368" s="1191">
        <f t="shared" si="3369"/>
        <v>0</v>
      </c>
      <c r="FM368" s="1191">
        <f t="shared" si="3370"/>
        <v>0</v>
      </c>
      <c r="FN368" s="1191">
        <f t="shared" si="3371"/>
        <v>0</v>
      </c>
      <c r="FO368" s="1203">
        <f t="shared" si="3372"/>
        <v>0</v>
      </c>
      <c r="FP368" s="1190">
        <f t="shared" si="3373"/>
        <v>0</v>
      </c>
      <c r="FQ368" s="927">
        <f t="shared" si="3374"/>
        <v>0</v>
      </c>
      <c r="FR368" s="1191">
        <f t="shared" si="3375"/>
        <v>0</v>
      </c>
      <c r="FS368" s="1191">
        <f t="shared" si="3376"/>
        <v>0</v>
      </c>
      <c r="FT368" s="1191">
        <f t="shared" si="3377"/>
        <v>0</v>
      </c>
      <c r="FU368" s="1191">
        <f t="shared" si="3378"/>
        <v>0</v>
      </c>
      <c r="FV368" s="1076">
        <f t="shared" si="3379"/>
        <v>0</v>
      </c>
      <c r="FW368" s="1076">
        <f t="shared" si="3380"/>
        <v>0</v>
      </c>
      <c r="FX368" s="1076">
        <f t="shared" si="3381"/>
        <v>0</v>
      </c>
      <c r="FY368" s="1076">
        <f t="shared" si="3382"/>
        <v>0</v>
      </c>
      <c r="FZ368" s="1076">
        <f t="shared" si="3383"/>
        <v>0</v>
      </c>
      <c r="GA368" s="1076">
        <f t="shared" si="3384"/>
        <v>0</v>
      </c>
      <c r="GB368" s="1076">
        <f t="shared" si="3385"/>
        <v>0</v>
      </c>
      <c r="GC368" s="1076">
        <f t="shared" si="3386"/>
        <v>0</v>
      </c>
      <c r="GD368" s="330">
        <f t="shared" si="3387"/>
        <v>0</v>
      </c>
      <c r="GE368" s="330">
        <f t="shared" si="3388"/>
        <v>0</v>
      </c>
      <c r="GF368" s="330">
        <f t="shared" si="3389"/>
        <v>0</v>
      </c>
      <c r="GG368" s="330">
        <f t="shared" si="3390"/>
        <v>0</v>
      </c>
      <c r="GH368" s="330">
        <f t="shared" si="3391"/>
        <v>0</v>
      </c>
      <c r="GI368" s="330">
        <f t="shared" si="3392"/>
        <v>0</v>
      </c>
      <c r="GJ368" s="330">
        <f t="shared" si="3393"/>
        <v>0</v>
      </c>
      <c r="GK368" s="330">
        <f t="shared" si="3394"/>
        <v>0</v>
      </c>
      <c r="GL368" s="330">
        <f t="shared" si="3395"/>
        <v>0</v>
      </c>
      <c r="GM368" s="330">
        <f t="shared" si="3396"/>
        <v>0</v>
      </c>
      <c r="GN368" s="330">
        <f t="shared" si="3397"/>
        <v>0</v>
      </c>
      <c r="GO368" s="330">
        <f t="shared" si="3398"/>
        <v>0</v>
      </c>
      <c r="GP368" s="330">
        <f t="shared" si="3399"/>
        <v>0</v>
      </c>
      <c r="GQ368" s="330">
        <f t="shared" si="3400"/>
        <v>0</v>
      </c>
      <c r="GR368" s="739"/>
      <c r="GS368" s="739"/>
      <c r="GT368" s="739"/>
      <c r="GU368" s="739"/>
      <c r="GV368" s="739"/>
      <c r="GW368" s="739"/>
      <c r="GX368" s="739"/>
      <c r="GY368" s="739"/>
      <c r="GZ368" s="1362">
        <f t="shared" si="3401"/>
        <v>0</v>
      </c>
      <c r="HA368" s="1215">
        <f t="shared" si="3402"/>
        <v>0</v>
      </c>
      <c r="HB368" s="1215">
        <f t="shared" si="3403"/>
        <v>0</v>
      </c>
      <c r="HC368" s="1215">
        <f t="shared" si="3404"/>
        <v>0</v>
      </c>
      <c r="HD368" s="543">
        <f t="shared" si="3405"/>
        <v>0</v>
      </c>
      <c r="HE368" s="543">
        <f t="shared" si="3406"/>
        <v>0</v>
      </c>
      <c r="HF368" s="328">
        <f t="shared" si="3407"/>
        <v>0</v>
      </c>
      <c r="HG368" s="546">
        <f t="shared" si="3408"/>
        <v>0</v>
      </c>
      <c r="HH368" s="546">
        <f t="shared" si="3409"/>
        <v>0</v>
      </c>
      <c r="HI368" s="546">
        <f t="shared" si="3410"/>
        <v>0</v>
      </c>
      <c r="HJ368" s="546">
        <f t="shared" si="3411"/>
        <v>0</v>
      </c>
      <c r="HK368" s="546">
        <f t="shared" si="3412"/>
        <v>0</v>
      </c>
      <c r="HL368" s="546">
        <f t="shared" si="3413"/>
        <v>0</v>
      </c>
      <c r="HM368" s="546">
        <f t="shared" si="3414"/>
        <v>0</v>
      </c>
      <c r="HN368" s="546">
        <f t="shared" si="3415"/>
        <v>0</v>
      </c>
      <c r="HO368" s="1215">
        <f t="shared" si="3416"/>
        <v>0</v>
      </c>
      <c r="HP368" s="543">
        <f t="shared" si="3417"/>
        <v>0</v>
      </c>
      <c r="HQ368" s="328">
        <f t="shared" si="3418"/>
        <v>0</v>
      </c>
      <c r="HR368" s="546">
        <f t="shared" si="3419"/>
        <v>0</v>
      </c>
      <c r="HS368" s="546">
        <f t="shared" si="3420"/>
        <v>0</v>
      </c>
      <c r="HT368" s="546">
        <f t="shared" si="3421"/>
        <v>0</v>
      </c>
      <c r="HU368" s="546">
        <f t="shared" si="3422"/>
        <v>0</v>
      </c>
      <c r="HV368" s="930">
        <f t="shared" si="3423"/>
        <v>0</v>
      </c>
      <c r="HW368" s="930">
        <f t="shared" si="3424"/>
        <v>0</v>
      </c>
      <c r="HX368" s="930">
        <f t="shared" si="3425"/>
        <v>0</v>
      </c>
      <c r="HY368" s="930">
        <f t="shared" si="3426"/>
        <v>0</v>
      </c>
      <c r="HZ368" s="930">
        <f t="shared" si="3427"/>
        <v>0</v>
      </c>
      <c r="IA368" s="930">
        <f t="shared" si="3428"/>
        <v>0</v>
      </c>
      <c r="IB368" s="930">
        <f t="shared" si="3429"/>
        <v>0</v>
      </c>
      <c r="IC368" s="930">
        <f t="shared" si="3430"/>
        <v>0</v>
      </c>
      <c r="ID368" s="322">
        <f t="shared" si="3431"/>
        <v>0</v>
      </c>
      <c r="IE368" s="322">
        <f t="shared" si="3432"/>
        <v>0</v>
      </c>
      <c r="IF368" s="322">
        <f t="shared" si="3433"/>
        <v>0</v>
      </c>
      <c r="IG368" s="322">
        <f t="shared" si="3434"/>
        <v>0</v>
      </c>
      <c r="IH368" s="322">
        <f t="shared" si="3435"/>
        <v>0</v>
      </c>
      <c r="II368" s="322">
        <f t="shared" si="3436"/>
        <v>0</v>
      </c>
      <c r="IJ368" s="322">
        <f t="shared" si="3437"/>
        <v>0</v>
      </c>
      <c r="IK368" s="322">
        <f t="shared" si="3438"/>
        <v>0</v>
      </c>
      <c r="IL368" s="322">
        <f t="shared" si="3439"/>
        <v>0</v>
      </c>
      <c r="IM368" s="322">
        <f t="shared" si="3440"/>
        <v>0</v>
      </c>
      <c r="IN368" s="322">
        <f t="shared" si="3441"/>
        <v>0</v>
      </c>
      <c r="IO368" s="322">
        <f t="shared" si="3442"/>
        <v>0</v>
      </c>
      <c r="IP368" s="322">
        <f t="shared" si="3443"/>
        <v>0</v>
      </c>
      <c r="IQ368" s="322">
        <f t="shared" si="3444"/>
        <v>0</v>
      </c>
      <c r="IR368" s="739"/>
      <c r="IS368" s="739"/>
      <c r="IT368" s="739"/>
      <c r="IU368" s="739"/>
      <c r="IV368" s="739"/>
      <c r="IW368" s="739"/>
      <c r="IX368" s="739"/>
      <c r="IY368" s="739"/>
      <c r="IZ368" s="1362">
        <f t="shared" si="3445"/>
        <v>0</v>
      </c>
      <c r="JA368" s="1217">
        <f t="shared" si="3446"/>
        <v>0</v>
      </c>
      <c r="JB368" s="1217">
        <f t="shared" si="3447"/>
        <v>0</v>
      </c>
      <c r="JC368" s="1217">
        <f t="shared" si="3448"/>
        <v>0</v>
      </c>
      <c r="JD368" s="545">
        <f t="shared" si="3449"/>
        <v>0</v>
      </c>
      <c r="JE368" s="545">
        <f t="shared" si="3450"/>
        <v>0</v>
      </c>
      <c r="JF368" s="329">
        <f t="shared" si="3451"/>
        <v>0</v>
      </c>
      <c r="JG368" s="550">
        <f t="shared" si="3452"/>
        <v>0</v>
      </c>
      <c r="JH368" s="550">
        <f t="shared" si="3453"/>
        <v>0</v>
      </c>
      <c r="JI368" s="550">
        <f t="shared" si="3454"/>
        <v>0</v>
      </c>
      <c r="JJ368" s="550">
        <f t="shared" si="3455"/>
        <v>0</v>
      </c>
      <c r="JK368" s="550">
        <f t="shared" si="3456"/>
        <v>0</v>
      </c>
      <c r="JL368" s="550">
        <f t="shared" si="3457"/>
        <v>0</v>
      </c>
      <c r="JM368" s="550">
        <f t="shared" si="3458"/>
        <v>0</v>
      </c>
      <c r="JN368" s="550">
        <f t="shared" si="3459"/>
        <v>0</v>
      </c>
      <c r="JO368" s="1217">
        <f t="shared" si="3460"/>
        <v>0</v>
      </c>
      <c r="JP368" s="545">
        <f t="shared" si="3461"/>
        <v>0</v>
      </c>
      <c r="JQ368" s="329">
        <f t="shared" si="3462"/>
        <v>0</v>
      </c>
      <c r="JR368" s="550">
        <f t="shared" si="3463"/>
        <v>0</v>
      </c>
      <c r="JS368" s="550">
        <f t="shared" si="3464"/>
        <v>0</v>
      </c>
      <c r="JT368" s="550">
        <f t="shared" si="3465"/>
        <v>0</v>
      </c>
      <c r="JU368" s="550">
        <f t="shared" si="3466"/>
        <v>0</v>
      </c>
      <c r="JV368" s="932">
        <f t="shared" si="3467"/>
        <v>0</v>
      </c>
      <c r="JW368" s="932">
        <f t="shared" si="3468"/>
        <v>0</v>
      </c>
      <c r="JX368" s="932">
        <f t="shared" si="3469"/>
        <v>0</v>
      </c>
      <c r="JY368" s="932">
        <f t="shared" si="3470"/>
        <v>0</v>
      </c>
      <c r="JZ368" s="932">
        <f t="shared" si="3471"/>
        <v>0</v>
      </c>
      <c r="KA368" s="932">
        <f t="shared" si="3472"/>
        <v>0</v>
      </c>
      <c r="KB368" s="932">
        <f t="shared" si="3473"/>
        <v>0</v>
      </c>
      <c r="KC368" s="932">
        <f t="shared" si="3474"/>
        <v>0</v>
      </c>
      <c r="KD368" s="327">
        <f t="shared" si="3475"/>
        <v>0</v>
      </c>
      <c r="KE368" s="327">
        <f t="shared" si="3476"/>
        <v>0</v>
      </c>
      <c r="KF368" s="327">
        <f t="shared" si="3477"/>
        <v>0</v>
      </c>
      <c r="KG368" s="327">
        <f t="shared" si="3478"/>
        <v>0</v>
      </c>
      <c r="KH368" s="327">
        <f t="shared" si="3479"/>
        <v>0</v>
      </c>
      <c r="KI368" s="327">
        <f t="shared" si="3480"/>
        <v>0</v>
      </c>
      <c r="KJ368" s="327">
        <f t="shared" si="3481"/>
        <v>0</v>
      </c>
      <c r="KK368" s="327">
        <f t="shared" si="3482"/>
        <v>0</v>
      </c>
      <c r="KL368" s="327">
        <f t="shared" si="3483"/>
        <v>0</v>
      </c>
      <c r="KM368" s="327">
        <f t="shared" si="3484"/>
        <v>0</v>
      </c>
      <c r="KN368" s="327">
        <f t="shared" si="3485"/>
        <v>0</v>
      </c>
      <c r="KO368" s="327">
        <f t="shared" si="3486"/>
        <v>0</v>
      </c>
      <c r="KP368" s="327">
        <f t="shared" si="3487"/>
        <v>0</v>
      </c>
      <c r="KQ368" s="327">
        <f t="shared" si="3488"/>
        <v>0</v>
      </c>
      <c r="KR368" s="739"/>
      <c r="KS368" s="739"/>
      <c r="KT368" s="739"/>
      <c r="KU368" s="739"/>
      <c r="KV368" s="739"/>
      <c r="KW368" s="739"/>
      <c r="KX368" s="739"/>
      <c r="KY368" s="739"/>
      <c r="KZ368" s="1362">
        <f t="shared" si="3489"/>
        <v>0</v>
      </c>
      <c r="LA368" s="1217">
        <f t="shared" si="3490"/>
        <v>0</v>
      </c>
      <c r="LB368" s="1217">
        <f t="shared" si="3491"/>
        <v>0</v>
      </c>
      <c r="LC368" s="1217">
        <f t="shared" si="3492"/>
        <v>0</v>
      </c>
      <c r="LD368" s="545">
        <f t="shared" si="3493"/>
        <v>0</v>
      </c>
      <c r="LE368" s="545">
        <f t="shared" si="3494"/>
        <v>0</v>
      </c>
      <c r="LF368" s="329">
        <f t="shared" si="3495"/>
        <v>0</v>
      </c>
      <c r="LG368" s="550">
        <f t="shared" si="3496"/>
        <v>0</v>
      </c>
      <c r="LH368" s="550">
        <f t="shared" si="3497"/>
        <v>0</v>
      </c>
      <c r="LI368" s="550">
        <f t="shared" si="3498"/>
        <v>0</v>
      </c>
      <c r="LJ368" s="550">
        <f t="shared" si="3499"/>
        <v>0</v>
      </c>
      <c r="LK368" s="550">
        <f t="shared" si="3500"/>
        <v>0</v>
      </c>
      <c r="LL368" s="550">
        <f t="shared" si="3501"/>
        <v>0</v>
      </c>
      <c r="LM368" s="550">
        <f t="shared" si="3502"/>
        <v>0</v>
      </c>
      <c r="LN368" s="550">
        <f t="shared" si="3503"/>
        <v>0</v>
      </c>
      <c r="LO368" s="1217">
        <f t="shared" si="3504"/>
        <v>0</v>
      </c>
      <c r="LP368" s="545">
        <f t="shared" si="3505"/>
        <v>0</v>
      </c>
      <c r="LQ368" s="329">
        <f t="shared" si="3506"/>
        <v>0</v>
      </c>
      <c r="LR368" s="550">
        <f t="shared" si="3507"/>
        <v>0</v>
      </c>
      <c r="LS368" s="550">
        <f t="shared" si="3508"/>
        <v>0</v>
      </c>
      <c r="LT368" s="550">
        <f t="shared" si="3509"/>
        <v>0</v>
      </c>
      <c r="LU368" s="550">
        <f t="shared" si="3510"/>
        <v>0</v>
      </c>
      <c r="LV368" s="932">
        <f t="shared" si="3511"/>
        <v>0</v>
      </c>
      <c r="LW368" s="932">
        <f t="shared" si="3512"/>
        <v>0</v>
      </c>
      <c r="LX368" s="932">
        <f t="shared" si="3513"/>
        <v>0</v>
      </c>
      <c r="LY368" s="932">
        <f t="shared" si="3514"/>
        <v>0</v>
      </c>
      <c r="LZ368" s="932">
        <f t="shared" si="3515"/>
        <v>0</v>
      </c>
      <c r="MA368" s="932">
        <f t="shared" si="3516"/>
        <v>0</v>
      </c>
      <c r="MB368" s="932">
        <f t="shared" si="3517"/>
        <v>0</v>
      </c>
      <c r="MC368" s="932">
        <f t="shared" si="3518"/>
        <v>0</v>
      </c>
      <c r="MD368" s="327">
        <f t="shared" si="3519"/>
        <v>0</v>
      </c>
      <c r="ME368" s="327">
        <f t="shared" si="3520"/>
        <v>0</v>
      </c>
      <c r="MF368" s="327">
        <f t="shared" si="3521"/>
        <v>0</v>
      </c>
      <c r="MG368" s="327">
        <f t="shared" si="3522"/>
        <v>0</v>
      </c>
      <c r="MH368" s="327">
        <f t="shared" si="3523"/>
        <v>0</v>
      </c>
      <c r="MI368" s="327">
        <f t="shared" si="3524"/>
        <v>0</v>
      </c>
      <c r="MJ368" s="327">
        <f t="shared" si="3525"/>
        <v>0</v>
      </c>
      <c r="MK368" s="327">
        <f t="shared" si="3526"/>
        <v>0</v>
      </c>
      <c r="ML368" s="327">
        <f t="shared" si="3527"/>
        <v>0</v>
      </c>
      <c r="MM368" s="327">
        <f t="shared" si="3528"/>
        <v>0</v>
      </c>
      <c r="MN368" s="327">
        <f t="shared" si="3348"/>
        <v>0</v>
      </c>
      <c r="MO368" s="327">
        <f t="shared" si="3349"/>
        <v>0</v>
      </c>
      <c r="MP368" s="327">
        <f t="shared" si="3350"/>
        <v>0</v>
      </c>
      <c r="MQ368" s="327">
        <f t="shared" si="3529"/>
        <v>0</v>
      </c>
    </row>
    <row r="369" spans="2:355" s="152" customFormat="1" ht="14.25" customHeight="1" outlineLevel="1" thickBot="1" x14ac:dyDescent="0.3">
      <c r="B369" s="1269"/>
      <c r="C369" s="1416"/>
      <c r="D369" s="757"/>
      <c r="E369" s="757"/>
      <c r="F369" s="757"/>
      <c r="G369" s="757"/>
      <c r="H369" s="1048"/>
      <c r="I369" s="1048"/>
      <c r="J369" s="1048"/>
      <c r="K369" s="1048"/>
      <c r="L369" s="1048"/>
      <c r="M369" s="1417"/>
      <c r="N369" s="1418"/>
      <c r="O369" s="1548"/>
      <c r="P369" s="1048"/>
      <c r="Q369" s="1417"/>
      <c r="S369" s="1549"/>
      <c r="W369" s="1549"/>
      <c r="AA369" s="1549"/>
      <c r="AE369" s="1549"/>
      <c r="AI369" s="1549"/>
      <c r="AM369" s="1549"/>
      <c r="AQ369" s="1549"/>
      <c r="AU369" s="1737"/>
      <c r="AY369" s="1549"/>
      <c r="BQ369" s="1491"/>
      <c r="BR369" s="734">
        <f t="shared" si="3355"/>
        <v>0</v>
      </c>
      <c r="BS369" s="734">
        <f t="shared" si="3356"/>
        <v>0</v>
      </c>
      <c r="BT369" s="742">
        <v>0</v>
      </c>
      <c r="BU369" s="1773">
        <f>IF(User2!A7&lt;&gt;0,User2!A7,0)</f>
        <v>0</v>
      </c>
      <c r="BV369" s="1773">
        <f>IF(User2!B7&lt;&gt;0,User2!B7,0)</f>
        <v>0</v>
      </c>
      <c r="BW369" s="1774">
        <f>IF(User2!C7&lt;&gt;0,User2!C7,0)</f>
        <v>0</v>
      </c>
      <c r="BX369" s="1774">
        <f>IF(User2!D7&lt;&gt;0,User2!D7,0)</f>
        <v>0</v>
      </c>
      <c r="BY369" s="1774">
        <f>IF(User2!E7&lt;&gt;0,User2!E7,0)</f>
        <v>0</v>
      </c>
      <c r="BZ369" s="1774">
        <f>IF(User2!F7&lt;&gt;0,User2!F7,0)</f>
        <v>0</v>
      </c>
      <c r="CA369" s="1774">
        <f>IF(User2!G7&lt;&gt;0,User2!G7,0)</f>
        <v>0</v>
      </c>
      <c r="CB369" s="1774">
        <f>IF(User2!H7&lt;&gt;0,User2!H7,0)</f>
        <v>0</v>
      </c>
      <c r="CC369" s="1774">
        <f>IF(User2!I7&lt;&gt;0,User2!I7,0)</f>
        <v>0</v>
      </c>
      <c r="CD369" s="1774">
        <f>IF(User2!J7&lt;&gt;0,User2!J7,0)</f>
        <v>0</v>
      </c>
      <c r="CE369" s="1774">
        <f>IF(User2!K7&lt;&gt;0,User2!K7,0)</f>
        <v>0</v>
      </c>
      <c r="CF369" s="1774">
        <f>IF(User2!L7&lt;&gt;0,User2!L7,0)</f>
        <v>0</v>
      </c>
      <c r="CG369" s="1774">
        <f>IF(User2!M7&lt;&gt;0,User2!M7,0)</f>
        <v>0</v>
      </c>
      <c r="CH369" s="1774">
        <f>IF(User2!N7&lt;&gt;0,User2!N7,0)</f>
        <v>0</v>
      </c>
      <c r="CI369" s="1774">
        <f>IF(User2!O7&lt;&gt;0,User2!O7,0)</f>
        <v>0</v>
      </c>
      <c r="CJ369" s="1774">
        <f>IF(User2!P7&lt;&gt;0,User2!P7,0)</f>
        <v>0</v>
      </c>
      <c r="CK369" s="1774">
        <f>IF(User2!Q7&lt;&gt;0,User2!Q7,0)</f>
        <v>0</v>
      </c>
      <c r="CL369" s="1774">
        <f>IF(User2!R7&lt;&gt;0,User2!R7,0)</f>
        <v>0</v>
      </c>
      <c r="CM369" s="1774">
        <f>IF(User2!S7&lt;&gt;0,User2!S7,0)</f>
        <v>0</v>
      </c>
      <c r="CN369" s="1774">
        <f>IF(User2!T7&lt;&gt;0,User2!T7,0)</f>
        <v>0</v>
      </c>
      <c r="CO369" s="1774">
        <f>IF(User2!U7&lt;&gt;0,User2!U7,0)</f>
        <v>0</v>
      </c>
      <c r="CP369" s="1774">
        <f>IF(User2!V7&lt;&gt;0,User2!V7,0)</f>
        <v>0</v>
      </c>
      <c r="CQ369" s="1774">
        <f>IF(User2!W7&lt;&gt;0,User2!W7,0)</f>
        <v>0</v>
      </c>
      <c r="CR369" s="1775">
        <f>IF(User2!X7&lt;&gt;0,User2!X7,0)</f>
        <v>0</v>
      </c>
      <c r="CS369" s="1775">
        <f>IF(User2!Y7&lt;&gt;0,User2!Y7,0)</f>
        <v>0</v>
      </c>
      <c r="CT369" s="1775">
        <f>IF(User2!Z7&lt;&gt;0,User2!Z7,0)</f>
        <v>0</v>
      </c>
      <c r="CU369" s="1775">
        <f>IF(User2!AA7&lt;&gt;0,User2!AA7,0)</f>
        <v>0</v>
      </c>
      <c r="CV369" s="1775">
        <f>IF(User2!AB7&lt;&gt;0,User2!AB7,0)</f>
        <v>0</v>
      </c>
      <c r="CW369" s="1775">
        <f>IF(User2!AC7&lt;&gt;0,User2!AC7,0)</f>
        <v>0</v>
      </c>
      <c r="CX369" s="1775">
        <f>IF(User2!AD7&lt;&gt;0,User2!AD7,0)</f>
        <v>0</v>
      </c>
      <c r="CY369" s="1775">
        <f>IF(User2!AE7&lt;&gt;0,User2!AE7,0)</f>
        <v>0</v>
      </c>
      <c r="CZ369" s="1775">
        <f>IF(User2!AF7&lt;&gt;0,User2!AF7,0)</f>
        <v>0</v>
      </c>
      <c r="DA369" s="1775">
        <f>IF(User2!AG7&lt;&gt;0,User2!AG7,0)</f>
        <v>0</v>
      </c>
      <c r="DB369" s="1775">
        <f>IF(User2!AH7&lt;&gt;0,User2!AH7,0)</f>
        <v>0</v>
      </c>
      <c r="DC369" s="1775">
        <f>IF(User2!AI7&lt;&gt;0,User2!AI7,0)</f>
        <v>0</v>
      </c>
      <c r="DD369" s="1775">
        <f>IF(User2!AJ7&lt;&gt;0,User2!AJ7,0)</f>
        <v>0</v>
      </c>
      <c r="DE369" s="1775">
        <f>IF(User2!AK7&lt;&gt;0,User2!AK7,0)</f>
        <v>0</v>
      </c>
      <c r="DF369" s="1775">
        <f>IF(User2!AL7&lt;&gt;0,User2!AL7,0)</f>
        <v>0</v>
      </c>
      <c r="DG369" s="1775">
        <f>IF(User2!AM7&lt;&gt;0,User2!AM7,0)</f>
        <v>0</v>
      </c>
      <c r="DH369" s="1775">
        <f>IF(User2!AN7&lt;&gt;0,User2!AN7,0)</f>
        <v>0</v>
      </c>
      <c r="DI369" s="1775">
        <f>IF(User2!AO7&lt;&gt;0,User2!AO7,0)</f>
        <v>0</v>
      </c>
      <c r="DJ369" s="1775">
        <f>IF(User2!AP7&lt;&gt;0,User2!AP7,0)</f>
        <v>0</v>
      </c>
      <c r="DK369" s="1775">
        <f>IF(User2!AQ7&lt;&gt;0,User2!AQ7,0)</f>
        <v>0</v>
      </c>
      <c r="DL369" s="1775">
        <f>IF(User2!AR7&lt;&gt;0,User2!AR7,0)</f>
        <v>0</v>
      </c>
      <c r="DM369" s="1775">
        <f>IF(User2!AS7&lt;&gt;0,User2!AS7,0)</f>
        <v>0</v>
      </c>
      <c r="DN369" s="1791">
        <f>IF(User2!AT7&lt;&gt;0,User2!AT7,0)</f>
        <v>1</v>
      </c>
      <c r="DO369" s="1793">
        <f>IF(User2!AU7&lt;&gt;0,User2!AU7,0)</f>
        <v>1</v>
      </c>
      <c r="DP369" s="1794">
        <f>IF(User2!AV7&lt;&gt;0,User2!AV7,0)</f>
        <v>1000</v>
      </c>
      <c r="DQ369" s="1796">
        <f t="shared" si="3530"/>
        <v>1</v>
      </c>
      <c r="DR369" s="1798">
        <f>IF(User2!AX7&lt;&gt;0,User2!AX7,0)</f>
        <v>0.01</v>
      </c>
      <c r="DS369" s="1798">
        <f>IF(User2!AY7&lt;&gt;0,User2!AY7,0)</f>
        <v>1.0000000000000001E-5</v>
      </c>
      <c r="DT369" s="1794">
        <f>IF(User2!AZ7&lt;&gt;0,User2!AZ7,0)</f>
        <v>2006</v>
      </c>
      <c r="DU369" s="1801" t="str">
        <f>IF(User2!BA7&lt;&gt;0,User2!BA7,0)</f>
        <v>User2</v>
      </c>
      <c r="DV369" s="1812">
        <f>IF(User2!BB7&lt;&gt;0,User2!BB7,0)</f>
        <v>44333</v>
      </c>
      <c r="DW369" s="1813">
        <f>IF(User2!BC7&lt;&gt;0,User2!BC7,0)</f>
        <v>0</v>
      </c>
      <c r="DX369" s="1794">
        <f>IF(User2!BD7&lt;&gt;0,User2!BD7,0)</f>
        <v>0</v>
      </c>
      <c r="DY369" s="1794">
        <f>IF(User2!BE7&lt;&gt;0,User2!BE7,0)</f>
        <v>0</v>
      </c>
      <c r="DZ369" s="1794">
        <f>IF(User2!BF7&lt;&gt;0,User2!BF7,0)</f>
        <v>0</v>
      </c>
      <c r="EA369" s="1794">
        <f>IF(User2!BG7&lt;&gt;0,User2!BG7,0)</f>
        <v>0</v>
      </c>
      <c r="EB369" s="1794">
        <f>IF(User2!BH7&lt;&gt;0,User2!BH7,0)</f>
        <v>0</v>
      </c>
      <c r="EC369" s="1794">
        <f>IF(User2!BI7&lt;&gt;0,User2!BI7,0)</f>
        <v>0</v>
      </c>
      <c r="ED369" s="1794">
        <f>IF(User2!BJ7&lt;&gt;0,User2!BJ7,0)</f>
        <v>0</v>
      </c>
      <c r="EE369" s="1794">
        <f>IF(User2!BK7&lt;&gt;0,User2!BK7,0)</f>
        <v>0</v>
      </c>
      <c r="EF369" s="1794">
        <f>IF(User2!BL7&lt;&gt;0,User2!BL7,0)</f>
        <v>0</v>
      </c>
      <c r="EG369" s="1794">
        <f>IF(User2!BM7&lt;&gt;0,User2!BM7,0)</f>
        <v>0</v>
      </c>
      <c r="EH369" s="1794">
        <f>IF(User2!BN7&lt;&gt;0,User2!BN7,0)</f>
        <v>0</v>
      </c>
      <c r="EI369" s="1794">
        <f>IF(User2!BO7&lt;&gt;0,User2!BO7,0)</f>
        <v>0</v>
      </c>
      <c r="EJ369" s="1794">
        <f>IF(User2!BP7&lt;&gt;0,User2!BP7,0)</f>
        <v>0</v>
      </c>
      <c r="EK369" s="1794">
        <f>IF(User2!BQ7&lt;&gt;0,User2!BQ7,0)</f>
        <v>0</v>
      </c>
      <c r="EL369" s="1794">
        <f>IF(User2!BR7&lt;&gt;0,User2!BR7,0)</f>
        <v>0</v>
      </c>
      <c r="EM369" s="739"/>
      <c r="EN369" s="739"/>
      <c r="EO369" s="739"/>
      <c r="EP369" s="739"/>
      <c r="EQ369" s="739"/>
      <c r="ER369" s="739"/>
      <c r="ES369" s="739"/>
      <c r="ET369" s="739"/>
      <c r="EU369" s="739"/>
      <c r="EV369" s="739"/>
      <c r="EW369" s="739"/>
      <c r="EX369" s="739"/>
      <c r="EY369" s="739"/>
      <c r="EZ369" s="1348">
        <f t="shared" si="3357"/>
        <v>0</v>
      </c>
      <c r="FA369" s="1203">
        <f t="shared" si="3358"/>
        <v>0</v>
      </c>
      <c r="FB369" s="1203">
        <f t="shared" si="3359"/>
        <v>0</v>
      </c>
      <c r="FC369" s="1203">
        <f t="shared" si="3360"/>
        <v>0</v>
      </c>
      <c r="FD369" s="1190">
        <f t="shared" si="3361"/>
        <v>0</v>
      </c>
      <c r="FE369" s="1190">
        <f t="shared" si="3362"/>
        <v>0</v>
      </c>
      <c r="FF369" s="927">
        <f t="shared" si="3363"/>
        <v>0</v>
      </c>
      <c r="FG369" s="1191">
        <f t="shared" si="3364"/>
        <v>0</v>
      </c>
      <c r="FH369" s="1191">
        <f t="shared" si="3365"/>
        <v>0</v>
      </c>
      <c r="FI369" s="1191">
        <f t="shared" si="3366"/>
        <v>0</v>
      </c>
      <c r="FJ369" s="1191">
        <f t="shared" si="3367"/>
        <v>0</v>
      </c>
      <c r="FK369" s="1191">
        <f t="shared" si="3368"/>
        <v>0</v>
      </c>
      <c r="FL369" s="1191">
        <f t="shared" si="3369"/>
        <v>0</v>
      </c>
      <c r="FM369" s="1191">
        <f t="shared" si="3370"/>
        <v>0</v>
      </c>
      <c r="FN369" s="1191">
        <f t="shared" si="3371"/>
        <v>0</v>
      </c>
      <c r="FO369" s="1203">
        <f t="shared" si="3372"/>
        <v>0</v>
      </c>
      <c r="FP369" s="1190">
        <f t="shared" si="3373"/>
        <v>0</v>
      </c>
      <c r="FQ369" s="927">
        <f t="shared" si="3374"/>
        <v>0</v>
      </c>
      <c r="FR369" s="1191">
        <f t="shared" si="3375"/>
        <v>0</v>
      </c>
      <c r="FS369" s="1191">
        <f t="shared" si="3376"/>
        <v>0</v>
      </c>
      <c r="FT369" s="1191">
        <f t="shared" si="3377"/>
        <v>0</v>
      </c>
      <c r="FU369" s="1191">
        <f t="shared" si="3378"/>
        <v>0</v>
      </c>
      <c r="FV369" s="1076">
        <f t="shared" si="3379"/>
        <v>0</v>
      </c>
      <c r="FW369" s="1076">
        <f t="shared" si="3380"/>
        <v>0</v>
      </c>
      <c r="FX369" s="1076">
        <f t="shared" si="3381"/>
        <v>0</v>
      </c>
      <c r="FY369" s="1076">
        <f t="shared" si="3382"/>
        <v>0</v>
      </c>
      <c r="FZ369" s="1076">
        <f t="shared" si="3383"/>
        <v>0</v>
      </c>
      <c r="GA369" s="1076">
        <f t="shared" si="3384"/>
        <v>0</v>
      </c>
      <c r="GB369" s="1076">
        <f t="shared" si="3385"/>
        <v>0</v>
      </c>
      <c r="GC369" s="1076">
        <f t="shared" si="3386"/>
        <v>0</v>
      </c>
      <c r="GD369" s="330">
        <f t="shared" si="3387"/>
        <v>0</v>
      </c>
      <c r="GE369" s="330">
        <f t="shared" si="3388"/>
        <v>0</v>
      </c>
      <c r="GF369" s="330">
        <f t="shared" si="3389"/>
        <v>0</v>
      </c>
      <c r="GG369" s="330">
        <f t="shared" si="3390"/>
        <v>0</v>
      </c>
      <c r="GH369" s="330">
        <f t="shared" si="3391"/>
        <v>0</v>
      </c>
      <c r="GI369" s="330">
        <f t="shared" si="3392"/>
        <v>0</v>
      </c>
      <c r="GJ369" s="330">
        <f t="shared" si="3393"/>
        <v>0</v>
      </c>
      <c r="GK369" s="330">
        <f t="shared" si="3394"/>
        <v>0</v>
      </c>
      <c r="GL369" s="330">
        <f t="shared" si="3395"/>
        <v>0</v>
      </c>
      <c r="GM369" s="330">
        <f t="shared" si="3396"/>
        <v>0</v>
      </c>
      <c r="GN369" s="330">
        <f t="shared" si="3397"/>
        <v>0</v>
      </c>
      <c r="GO369" s="330">
        <f t="shared" si="3398"/>
        <v>0</v>
      </c>
      <c r="GP369" s="330">
        <f t="shared" si="3399"/>
        <v>0</v>
      </c>
      <c r="GQ369" s="330">
        <f t="shared" si="3400"/>
        <v>0</v>
      </c>
      <c r="GR369" s="739"/>
      <c r="GS369" s="739"/>
      <c r="GT369" s="739"/>
      <c r="GU369" s="739"/>
      <c r="GV369" s="739"/>
      <c r="GW369" s="739"/>
      <c r="GX369" s="739"/>
      <c r="GY369" s="739"/>
      <c r="GZ369" s="1362">
        <f t="shared" si="3401"/>
        <v>0</v>
      </c>
      <c r="HA369" s="1215">
        <f t="shared" si="3402"/>
        <v>0</v>
      </c>
      <c r="HB369" s="1215">
        <f t="shared" si="3403"/>
        <v>0</v>
      </c>
      <c r="HC369" s="1215">
        <f t="shared" si="3404"/>
        <v>0</v>
      </c>
      <c r="HD369" s="543">
        <f t="shared" si="3405"/>
        <v>0</v>
      </c>
      <c r="HE369" s="543">
        <f t="shared" si="3406"/>
        <v>0</v>
      </c>
      <c r="HF369" s="328">
        <f t="shared" si="3407"/>
        <v>0</v>
      </c>
      <c r="HG369" s="546">
        <f t="shared" si="3408"/>
        <v>0</v>
      </c>
      <c r="HH369" s="546">
        <f t="shared" si="3409"/>
        <v>0</v>
      </c>
      <c r="HI369" s="546">
        <f t="shared" si="3410"/>
        <v>0</v>
      </c>
      <c r="HJ369" s="546">
        <f t="shared" si="3411"/>
        <v>0</v>
      </c>
      <c r="HK369" s="546">
        <f t="shared" si="3412"/>
        <v>0</v>
      </c>
      <c r="HL369" s="546">
        <f t="shared" si="3413"/>
        <v>0</v>
      </c>
      <c r="HM369" s="546">
        <f t="shared" si="3414"/>
        <v>0</v>
      </c>
      <c r="HN369" s="546">
        <f t="shared" si="3415"/>
        <v>0</v>
      </c>
      <c r="HO369" s="1215">
        <f t="shared" si="3416"/>
        <v>0</v>
      </c>
      <c r="HP369" s="543">
        <f t="shared" si="3417"/>
        <v>0</v>
      </c>
      <c r="HQ369" s="328">
        <f t="shared" si="3418"/>
        <v>0</v>
      </c>
      <c r="HR369" s="546">
        <f t="shared" si="3419"/>
        <v>0</v>
      </c>
      <c r="HS369" s="546">
        <f t="shared" si="3420"/>
        <v>0</v>
      </c>
      <c r="HT369" s="546">
        <f t="shared" si="3421"/>
        <v>0</v>
      </c>
      <c r="HU369" s="546">
        <f t="shared" si="3422"/>
        <v>0</v>
      </c>
      <c r="HV369" s="930">
        <f t="shared" si="3423"/>
        <v>0</v>
      </c>
      <c r="HW369" s="930">
        <f t="shared" si="3424"/>
        <v>0</v>
      </c>
      <c r="HX369" s="930">
        <f t="shared" si="3425"/>
        <v>0</v>
      </c>
      <c r="HY369" s="930">
        <f t="shared" si="3426"/>
        <v>0</v>
      </c>
      <c r="HZ369" s="930">
        <f t="shared" si="3427"/>
        <v>0</v>
      </c>
      <c r="IA369" s="930">
        <f t="shared" si="3428"/>
        <v>0</v>
      </c>
      <c r="IB369" s="930">
        <f t="shared" si="3429"/>
        <v>0</v>
      </c>
      <c r="IC369" s="930">
        <f t="shared" si="3430"/>
        <v>0</v>
      </c>
      <c r="ID369" s="322">
        <f t="shared" si="3431"/>
        <v>0</v>
      </c>
      <c r="IE369" s="322">
        <f t="shared" si="3432"/>
        <v>0</v>
      </c>
      <c r="IF369" s="322">
        <f t="shared" si="3433"/>
        <v>0</v>
      </c>
      <c r="IG369" s="322">
        <f t="shared" si="3434"/>
        <v>0</v>
      </c>
      <c r="IH369" s="322">
        <f t="shared" si="3435"/>
        <v>0</v>
      </c>
      <c r="II369" s="322">
        <f t="shared" si="3436"/>
        <v>0</v>
      </c>
      <c r="IJ369" s="322">
        <f t="shared" si="3437"/>
        <v>0</v>
      </c>
      <c r="IK369" s="322">
        <f t="shared" si="3438"/>
        <v>0</v>
      </c>
      <c r="IL369" s="322">
        <f t="shared" si="3439"/>
        <v>0</v>
      </c>
      <c r="IM369" s="322">
        <f t="shared" si="3440"/>
        <v>0</v>
      </c>
      <c r="IN369" s="322">
        <f t="shared" si="3441"/>
        <v>0</v>
      </c>
      <c r="IO369" s="322">
        <f t="shared" si="3442"/>
        <v>0</v>
      </c>
      <c r="IP369" s="322">
        <f t="shared" si="3443"/>
        <v>0</v>
      </c>
      <c r="IQ369" s="322">
        <f t="shared" si="3444"/>
        <v>0</v>
      </c>
      <c r="IR369" s="739"/>
      <c r="IS369" s="739"/>
      <c r="IT369" s="739"/>
      <c r="IU369" s="739"/>
      <c r="IV369" s="739"/>
      <c r="IW369" s="739"/>
      <c r="IX369" s="739"/>
      <c r="IY369" s="739"/>
      <c r="IZ369" s="1362">
        <f t="shared" si="3445"/>
        <v>0</v>
      </c>
      <c r="JA369" s="1217">
        <f t="shared" si="3446"/>
        <v>0</v>
      </c>
      <c r="JB369" s="1217">
        <f t="shared" si="3447"/>
        <v>0</v>
      </c>
      <c r="JC369" s="1217">
        <f t="shared" si="3448"/>
        <v>0</v>
      </c>
      <c r="JD369" s="545">
        <f t="shared" si="3449"/>
        <v>0</v>
      </c>
      <c r="JE369" s="545">
        <f t="shared" si="3450"/>
        <v>0</v>
      </c>
      <c r="JF369" s="329">
        <f t="shared" si="3451"/>
        <v>0</v>
      </c>
      <c r="JG369" s="550">
        <f t="shared" si="3452"/>
        <v>0</v>
      </c>
      <c r="JH369" s="550">
        <f t="shared" si="3453"/>
        <v>0</v>
      </c>
      <c r="JI369" s="550">
        <f t="shared" si="3454"/>
        <v>0</v>
      </c>
      <c r="JJ369" s="550">
        <f t="shared" si="3455"/>
        <v>0</v>
      </c>
      <c r="JK369" s="550">
        <f t="shared" si="3456"/>
        <v>0</v>
      </c>
      <c r="JL369" s="550">
        <f t="shared" si="3457"/>
        <v>0</v>
      </c>
      <c r="JM369" s="550">
        <f t="shared" si="3458"/>
        <v>0</v>
      </c>
      <c r="JN369" s="550">
        <f t="shared" si="3459"/>
        <v>0</v>
      </c>
      <c r="JO369" s="1217">
        <f t="shared" si="3460"/>
        <v>0</v>
      </c>
      <c r="JP369" s="545">
        <f t="shared" si="3461"/>
        <v>0</v>
      </c>
      <c r="JQ369" s="329">
        <f t="shared" si="3462"/>
        <v>0</v>
      </c>
      <c r="JR369" s="550">
        <f t="shared" si="3463"/>
        <v>0</v>
      </c>
      <c r="JS369" s="550">
        <f t="shared" si="3464"/>
        <v>0</v>
      </c>
      <c r="JT369" s="550">
        <f t="shared" si="3465"/>
        <v>0</v>
      </c>
      <c r="JU369" s="550">
        <f t="shared" si="3466"/>
        <v>0</v>
      </c>
      <c r="JV369" s="932">
        <f t="shared" si="3467"/>
        <v>0</v>
      </c>
      <c r="JW369" s="932">
        <f t="shared" si="3468"/>
        <v>0</v>
      </c>
      <c r="JX369" s="932">
        <f t="shared" si="3469"/>
        <v>0</v>
      </c>
      <c r="JY369" s="932">
        <f t="shared" si="3470"/>
        <v>0</v>
      </c>
      <c r="JZ369" s="932">
        <f t="shared" si="3471"/>
        <v>0</v>
      </c>
      <c r="KA369" s="932">
        <f t="shared" si="3472"/>
        <v>0</v>
      </c>
      <c r="KB369" s="932">
        <f t="shared" si="3473"/>
        <v>0</v>
      </c>
      <c r="KC369" s="932">
        <f t="shared" si="3474"/>
        <v>0</v>
      </c>
      <c r="KD369" s="327">
        <f t="shared" si="3475"/>
        <v>0</v>
      </c>
      <c r="KE369" s="327">
        <f t="shared" si="3476"/>
        <v>0</v>
      </c>
      <c r="KF369" s="327">
        <f t="shared" si="3477"/>
        <v>0</v>
      </c>
      <c r="KG369" s="327">
        <f t="shared" si="3478"/>
        <v>0</v>
      </c>
      <c r="KH369" s="327">
        <f t="shared" si="3479"/>
        <v>0</v>
      </c>
      <c r="KI369" s="327">
        <f t="shared" si="3480"/>
        <v>0</v>
      </c>
      <c r="KJ369" s="327">
        <f t="shared" si="3481"/>
        <v>0</v>
      </c>
      <c r="KK369" s="327">
        <f t="shared" si="3482"/>
        <v>0</v>
      </c>
      <c r="KL369" s="327">
        <f t="shared" si="3483"/>
        <v>0</v>
      </c>
      <c r="KM369" s="327">
        <f t="shared" si="3484"/>
        <v>0</v>
      </c>
      <c r="KN369" s="327">
        <f t="shared" si="3485"/>
        <v>0</v>
      </c>
      <c r="KO369" s="327">
        <f t="shared" si="3486"/>
        <v>0</v>
      </c>
      <c r="KP369" s="327">
        <f t="shared" si="3487"/>
        <v>0</v>
      </c>
      <c r="KQ369" s="327">
        <f t="shared" si="3488"/>
        <v>0</v>
      </c>
      <c r="KR369" s="739"/>
      <c r="KS369" s="739"/>
      <c r="KT369" s="739"/>
      <c r="KU369" s="739"/>
      <c r="KV369" s="739"/>
      <c r="KW369" s="739"/>
      <c r="KX369" s="739"/>
      <c r="KY369" s="739"/>
      <c r="KZ369" s="1362">
        <f t="shared" si="3489"/>
        <v>0</v>
      </c>
      <c r="LA369" s="1217">
        <f t="shared" si="3490"/>
        <v>0</v>
      </c>
      <c r="LB369" s="1217">
        <f t="shared" si="3491"/>
        <v>0</v>
      </c>
      <c r="LC369" s="1217">
        <f t="shared" si="3492"/>
        <v>0</v>
      </c>
      <c r="LD369" s="545">
        <f t="shared" si="3493"/>
        <v>0</v>
      </c>
      <c r="LE369" s="545">
        <f t="shared" si="3494"/>
        <v>0</v>
      </c>
      <c r="LF369" s="329">
        <f t="shared" si="3495"/>
        <v>0</v>
      </c>
      <c r="LG369" s="550">
        <f t="shared" si="3496"/>
        <v>0</v>
      </c>
      <c r="LH369" s="550">
        <f t="shared" si="3497"/>
        <v>0</v>
      </c>
      <c r="LI369" s="550">
        <f t="shared" si="3498"/>
        <v>0</v>
      </c>
      <c r="LJ369" s="550">
        <f t="shared" si="3499"/>
        <v>0</v>
      </c>
      <c r="LK369" s="550">
        <f t="shared" si="3500"/>
        <v>0</v>
      </c>
      <c r="LL369" s="550">
        <f t="shared" si="3501"/>
        <v>0</v>
      </c>
      <c r="LM369" s="550">
        <f t="shared" si="3502"/>
        <v>0</v>
      </c>
      <c r="LN369" s="550">
        <f t="shared" si="3503"/>
        <v>0</v>
      </c>
      <c r="LO369" s="1217">
        <f t="shared" si="3504"/>
        <v>0</v>
      </c>
      <c r="LP369" s="545">
        <f t="shared" si="3505"/>
        <v>0</v>
      </c>
      <c r="LQ369" s="329">
        <f t="shared" si="3506"/>
        <v>0</v>
      </c>
      <c r="LR369" s="550">
        <f t="shared" si="3507"/>
        <v>0</v>
      </c>
      <c r="LS369" s="550">
        <f t="shared" si="3508"/>
        <v>0</v>
      </c>
      <c r="LT369" s="550">
        <f t="shared" si="3509"/>
        <v>0</v>
      </c>
      <c r="LU369" s="550">
        <f t="shared" si="3510"/>
        <v>0</v>
      </c>
      <c r="LV369" s="932">
        <f t="shared" si="3511"/>
        <v>0</v>
      </c>
      <c r="LW369" s="932">
        <f t="shared" si="3512"/>
        <v>0</v>
      </c>
      <c r="LX369" s="932">
        <f t="shared" si="3513"/>
        <v>0</v>
      </c>
      <c r="LY369" s="932">
        <f t="shared" si="3514"/>
        <v>0</v>
      </c>
      <c r="LZ369" s="932">
        <f t="shared" si="3515"/>
        <v>0</v>
      </c>
      <c r="MA369" s="932">
        <f t="shared" si="3516"/>
        <v>0</v>
      </c>
      <c r="MB369" s="932">
        <f t="shared" si="3517"/>
        <v>0</v>
      </c>
      <c r="MC369" s="932">
        <f t="shared" si="3518"/>
        <v>0</v>
      </c>
      <c r="MD369" s="327">
        <f t="shared" si="3519"/>
        <v>0</v>
      </c>
      <c r="ME369" s="327">
        <f t="shared" si="3520"/>
        <v>0</v>
      </c>
      <c r="MF369" s="327">
        <f t="shared" si="3521"/>
        <v>0</v>
      </c>
      <c r="MG369" s="327">
        <f t="shared" si="3522"/>
        <v>0</v>
      </c>
      <c r="MH369" s="327">
        <f t="shared" si="3523"/>
        <v>0</v>
      </c>
      <c r="MI369" s="327">
        <f t="shared" si="3524"/>
        <v>0</v>
      </c>
      <c r="MJ369" s="327">
        <f t="shared" si="3525"/>
        <v>0</v>
      </c>
      <c r="MK369" s="327">
        <f t="shared" si="3526"/>
        <v>0</v>
      </c>
      <c r="ML369" s="327">
        <f t="shared" si="3527"/>
        <v>0</v>
      </c>
      <c r="MM369" s="327">
        <f t="shared" si="3528"/>
        <v>0</v>
      </c>
      <c r="MN369" s="327">
        <f t="shared" si="3348"/>
        <v>0</v>
      </c>
      <c r="MO369" s="327">
        <f t="shared" si="3349"/>
        <v>0</v>
      </c>
      <c r="MP369" s="327">
        <f t="shared" si="3350"/>
        <v>0</v>
      </c>
      <c r="MQ369" s="327">
        <f t="shared" si="3529"/>
        <v>0</v>
      </c>
    </row>
    <row r="370" spans="2:355" s="152" customFormat="1" ht="14.25" customHeight="1" outlineLevel="1" thickBot="1" x14ac:dyDescent="0.3">
      <c r="B370" s="1269"/>
      <c r="C370" s="1416"/>
      <c r="D370" s="757"/>
      <c r="E370" s="757"/>
      <c r="F370" s="757"/>
      <c r="G370" s="757"/>
      <c r="H370" s="1048"/>
      <c r="I370" s="1048"/>
      <c r="J370" s="1048"/>
      <c r="K370" s="1048"/>
      <c r="L370" s="1048"/>
      <c r="M370" s="1417"/>
      <c r="N370" s="1418"/>
      <c r="O370" s="1548"/>
      <c r="P370" s="1048"/>
      <c r="Q370" s="1417"/>
      <c r="S370" s="1549"/>
      <c r="W370" s="1549"/>
      <c r="AA370" s="1549"/>
      <c r="AE370" s="1549"/>
      <c r="AI370" s="1549"/>
      <c r="AM370" s="1549"/>
      <c r="AQ370" s="1549"/>
      <c r="AU370" s="1737"/>
      <c r="AY370" s="1549"/>
      <c r="BQ370" s="1491"/>
      <c r="BR370" s="734">
        <f t="shared" si="3355"/>
        <v>0</v>
      </c>
      <c r="BS370" s="734">
        <f t="shared" si="3356"/>
        <v>0</v>
      </c>
      <c r="BT370" s="742">
        <v>0</v>
      </c>
      <c r="BU370" s="1773">
        <f>IF(User2!A8&lt;&gt;0,User2!A8,0)</f>
        <v>0</v>
      </c>
      <c r="BV370" s="1773">
        <f>IF(User2!B8&lt;&gt;0,User2!B8,0)</f>
        <v>0</v>
      </c>
      <c r="BW370" s="1774">
        <f>IF(User2!C8&lt;&gt;0,User2!C8,0)</f>
        <v>0</v>
      </c>
      <c r="BX370" s="1774">
        <f>IF(User2!D8&lt;&gt;0,User2!D8,0)</f>
        <v>0</v>
      </c>
      <c r="BY370" s="1774">
        <f>IF(User2!E8&lt;&gt;0,User2!E8,0)</f>
        <v>0</v>
      </c>
      <c r="BZ370" s="1774">
        <f>IF(User2!F8&lt;&gt;0,User2!F8,0)</f>
        <v>0</v>
      </c>
      <c r="CA370" s="1774">
        <f>IF(User2!G8&lt;&gt;0,User2!G8,0)</f>
        <v>0</v>
      </c>
      <c r="CB370" s="1774">
        <f>IF(User2!H8&lt;&gt;0,User2!H8,0)</f>
        <v>0</v>
      </c>
      <c r="CC370" s="1774">
        <f>IF(User2!I8&lt;&gt;0,User2!I8,0)</f>
        <v>0</v>
      </c>
      <c r="CD370" s="1774">
        <f>IF(User2!J8&lt;&gt;0,User2!J8,0)</f>
        <v>0</v>
      </c>
      <c r="CE370" s="1774">
        <f>IF(User2!K8&lt;&gt;0,User2!K8,0)</f>
        <v>0</v>
      </c>
      <c r="CF370" s="1774">
        <f>IF(User2!L8&lt;&gt;0,User2!L8,0)</f>
        <v>0</v>
      </c>
      <c r="CG370" s="1774">
        <f>IF(User2!M8&lt;&gt;0,User2!M8,0)</f>
        <v>0</v>
      </c>
      <c r="CH370" s="1774">
        <f>IF(User2!N8&lt;&gt;0,User2!N8,0)</f>
        <v>0</v>
      </c>
      <c r="CI370" s="1774">
        <f>IF(User2!O8&lt;&gt;0,User2!O8,0)</f>
        <v>0</v>
      </c>
      <c r="CJ370" s="1774">
        <f>IF(User2!P8&lt;&gt;0,User2!P8,0)</f>
        <v>0</v>
      </c>
      <c r="CK370" s="1774">
        <f>IF(User2!Q8&lt;&gt;0,User2!Q8,0)</f>
        <v>0</v>
      </c>
      <c r="CL370" s="1774">
        <f>IF(User2!R8&lt;&gt;0,User2!R8,0)</f>
        <v>0</v>
      </c>
      <c r="CM370" s="1774">
        <f>IF(User2!S8&lt;&gt;0,User2!S8,0)</f>
        <v>0</v>
      </c>
      <c r="CN370" s="1774">
        <f>IF(User2!T8&lt;&gt;0,User2!T8,0)</f>
        <v>0</v>
      </c>
      <c r="CO370" s="1774">
        <f>IF(User2!U8&lt;&gt;0,User2!U8,0)</f>
        <v>0</v>
      </c>
      <c r="CP370" s="1774">
        <f>IF(User2!V8&lt;&gt;0,User2!V8,0)</f>
        <v>0</v>
      </c>
      <c r="CQ370" s="1774">
        <f>IF(User2!W8&lt;&gt;0,User2!W8,0)</f>
        <v>0</v>
      </c>
      <c r="CR370" s="1775">
        <f>IF(User2!X8&lt;&gt;0,User2!X8,0)</f>
        <v>0</v>
      </c>
      <c r="CS370" s="1775">
        <f>IF(User2!Y8&lt;&gt;0,User2!Y8,0)</f>
        <v>0</v>
      </c>
      <c r="CT370" s="1775">
        <f>IF(User2!Z8&lt;&gt;0,User2!Z8,0)</f>
        <v>0</v>
      </c>
      <c r="CU370" s="1775">
        <f>IF(User2!AA8&lt;&gt;0,User2!AA8,0)</f>
        <v>0</v>
      </c>
      <c r="CV370" s="1775">
        <f>IF(User2!AB8&lt;&gt;0,User2!AB8,0)</f>
        <v>0</v>
      </c>
      <c r="CW370" s="1775">
        <f>IF(User2!AC8&lt;&gt;0,User2!AC8,0)</f>
        <v>0</v>
      </c>
      <c r="CX370" s="1775">
        <f>IF(User2!AD8&lt;&gt;0,User2!AD8,0)</f>
        <v>0</v>
      </c>
      <c r="CY370" s="1775">
        <f>IF(User2!AE8&lt;&gt;0,User2!AE8,0)</f>
        <v>0</v>
      </c>
      <c r="CZ370" s="1775">
        <f>IF(User2!AF8&lt;&gt;0,User2!AF8,0)</f>
        <v>0</v>
      </c>
      <c r="DA370" s="1775">
        <f>IF(User2!AG8&lt;&gt;0,User2!AG8,0)</f>
        <v>0</v>
      </c>
      <c r="DB370" s="1775">
        <f>IF(User2!AH8&lt;&gt;0,User2!AH8,0)</f>
        <v>0</v>
      </c>
      <c r="DC370" s="1775">
        <f>IF(User2!AI8&lt;&gt;0,User2!AI8,0)</f>
        <v>0</v>
      </c>
      <c r="DD370" s="1775">
        <f>IF(User2!AJ8&lt;&gt;0,User2!AJ8,0)</f>
        <v>0</v>
      </c>
      <c r="DE370" s="1775">
        <f>IF(User2!AK8&lt;&gt;0,User2!AK8,0)</f>
        <v>0</v>
      </c>
      <c r="DF370" s="1775">
        <f>IF(User2!AL8&lt;&gt;0,User2!AL8,0)</f>
        <v>0</v>
      </c>
      <c r="DG370" s="1775">
        <f>IF(User2!AM8&lt;&gt;0,User2!AM8,0)</f>
        <v>0</v>
      </c>
      <c r="DH370" s="1775">
        <f>IF(User2!AN8&lt;&gt;0,User2!AN8,0)</f>
        <v>0</v>
      </c>
      <c r="DI370" s="1775">
        <f>IF(User2!AO8&lt;&gt;0,User2!AO8,0)</f>
        <v>0</v>
      </c>
      <c r="DJ370" s="1775">
        <f>IF(User2!AP8&lt;&gt;0,User2!AP8,0)</f>
        <v>0</v>
      </c>
      <c r="DK370" s="1775">
        <f>IF(User2!AQ8&lt;&gt;0,User2!AQ8,0)</f>
        <v>0</v>
      </c>
      <c r="DL370" s="1775">
        <f>IF(User2!AR8&lt;&gt;0,User2!AR8,0)</f>
        <v>0</v>
      </c>
      <c r="DM370" s="1775">
        <f>IF(User2!AS8&lt;&gt;0,User2!AS8,0)</f>
        <v>0</v>
      </c>
      <c r="DN370" s="1791">
        <f>IF(User2!AT8&lt;&gt;0,User2!AT8,0)</f>
        <v>1</v>
      </c>
      <c r="DO370" s="1793">
        <f>IF(User2!AU8&lt;&gt;0,User2!AU8,0)</f>
        <v>0.94599999999999995</v>
      </c>
      <c r="DP370" s="1794">
        <f>IF(User2!AV8&lt;&gt;0,User2!AV8,0)</f>
        <v>1000</v>
      </c>
      <c r="DQ370" s="1796">
        <f t="shared" si="3530"/>
        <v>1.0570824524312896</v>
      </c>
      <c r="DR370" s="1798">
        <f>IF(User2!AX8&lt;&gt;0,User2!AX8,0)</f>
        <v>0.01</v>
      </c>
      <c r="DS370" s="1798">
        <f>IF(User2!AY8&lt;&gt;0,User2!AY8,0)</f>
        <v>1.0570824524312896E-5</v>
      </c>
      <c r="DT370" s="1794">
        <f>IF(User2!AZ8&lt;&gt;0,User2!AZ8,0)</f>
        <v>2007</v>
      </c>
      <c r="DU370" s="1801" t="str">
        <f>IF(User2!BA8&lt;&gt;0,User2!BA8,0)</f>
        <v>User2</v>
      </c>
      <c r="DV370" s="1812">
        <f>IF(User2!BB8&lt;&gt;0,User2!BB8,0)</f>
        <v>44333</v>
      </c>
      <c r="DW370" s="1813">
        <f>IF(User2!BC8&lt;&gt;0,User2!BC8,0)</f>
        <v>0</v>
      </c>
      <c r="DX370" s="1794">
        <f>IF(User2!BD8&lt;&gt;0,User2!BD8,0)</f>
        <v>0</v>
      </c>
      <c r="DY370" s="1794">
        <f>IF(User2!BE8&lt;&gt;0,User2!BE8,0)</f>
        <v>0</v>
      </c>
      <c r="DZ370" s="1794">
        <f>IF(User2!BF8&lt;&gt;0,User2!BF8,0)</f>
        <v>0</v>
      </c>
      <c r="EA370" s="1794">
        <f>IF(User2!BG8&lt;&gt;0,User2!BG8,0)</f>
        <v>0</v>
      </c>
      <c r="EB370" s="1794">
        <f>IF(User2!BH8&lt;&gt;0,User2!BH8,0)</f>
        <v>0</v>
      </c>
      <c r="EC370" s="1794">
        <f>IF(User2!BI8&lt;&gt;0,User2!BI8,0)</f>
        <v>0</v>
      </c>
      <c r="ED370" s="1794">
        <f>IF(User2!BJ8&lt;&gt;0,User2!BJ8,0)</f>
        <v>0</v>
      </c>
      <c r="EE370" s="1794">
        <f>IF(User2!BK8&lt;&gt;0,User2!BK8,0)</f>
        <v>0</v>
      </c>
      <c r="EF370" s="1794">
        <f>IF(User2!BL8&lt;&gt;0,User2!BL8,0)</f>
        <v>0</v>
      </c>
      <c r="EG370" s="1794">
        <f>IF(User2!BM8&lt;&gt;0,User2!BM8,0)</f>
        <v>0</v>
      </c>
      <c r="EH370" s="1794">
        <f>IF(User2!BN8&lt;&gt;0,User2!BN8,0)</f>
        <v>0</v>
      </c>
      <c r="EI370" s="1794">
        <f>IF(User2!BO8&lt;&gt;0,User2!BO8,0)</f>
        <v>0</v>
      </c>
      <c r="EJ370" s="1794">
        <f>IF(User2!BP8&lt;&gt;0,User2!BP8,0)</f>
        <v>0</v>
      </c>
      <c r="EK370" s="1794">
        <f>IF(User2!BQ8&lt;&gt;0,User2!BQ8,0)</f>
        <v>0</v>
      </c>
      <c r="EL370" s="1794">
        <f>IF(User2!BR8&lt;&gt;0,User2!BR8,0)</f>
        <v>0</v>
      </c>
      <c r="EM370" s="739"/>
      <c r="EN370" s="739"/>
      <c r="EO370" s="739"/>
      <c r="EP370" s="739"/>
      <c r="EQ370" s="739"/>
      <c r="ER370" s="739"/>
      <c r="ES370" s="739"/>
      <c r="ET370" s="739"/>
      <c r="EU370" s="739"/>
      <c r="EV370" s="739"/>
      <c r="EW370" s="739"/>
      <c r="EX370" s="739"/>
      <c r="EY370" s="739"/>
      <c r="EZ370" s="1348">
        <f t="shared" si="3357"/>
        <v>0</v>
      </c>
      <c r="FA370" s="1203">
        <f t="shared" si="3358"/>
        <v>0</v>
      </c>
      <c r="FB370" s="1203">
        <f t="shared" si="3359"/>
        <v>0</v>
      </c>
      <c r="FC370" s="1203">
        <f t="shared" si="3360"/>
        <v>0</v>
      </c>
      <c r="FD370" s="1190">
        <f t="shared" si="3361"/>
        <v>0</v>
      </c>
      <c r="FE370" s="1190">
        <f t="shared" si="3362"/>
        <v>0</v>
      </c>
      <c r="FF370" s="927">
        <f t="shared" si="3363"/>
        <v>0</v>
      </c>
      <c r="FG370" s="1191">
        <f t="shared" si="3364"/>
        <v>0</v>
      </c>
      <c r="FH370" s="1191">
        <f t="shared" si="3365"/>
        <v>0</v>
      </c>
      <c r="FI370" s="1191">
        <f t="shared" si="3366"/>
        <v>0</v>
      </c>
      <c r="FJ370" s="1191">
        <f t="shared" si="3367"/>
        <v>0</v>
      </c>
      <c r="FK370" s="1191">
        <f t="shared" si="3368"/>
        <v>0</v>
      </c>
      <c r="FL370" s="1191">
        <f t="shared" si="3369"/>
        <v>0</v>
      </c>
      <c r="FM370" s="1191">
        <f t="shared" si="3370"/>
        <v>0</v>
      </c>
      <c r="FN370" s="1191">
        <f t="shared" si="3371"/>
        <v>0</v>
      </c>
      <c r="FO370" s="1203">
        <f t="shared" si="3372"/>
        <v>0</v>
      </c>
      <c r="FP370" s="1190">
        <f t="shared" si="3373"/>
        <v>0</v>
      </c>
      <c r="FQ370" s="927">
        <f t="shared" si="3374"/>
        <v>0</v>
      </c>
      <c r="FR370" s="1191">
        <f t="shared" si="3375"/>
        <v>0</v>
      </c>
      <c r="FS370" s="1191">
        <f t="shared" si="3376"/>
        <v>0</v>
      </c>
      <c r="FT370" s="1191">
        <f t="shared" si="3377"/>
        <v>0</v>
      </c>
      <c r="FU370" s="1191">
        <f t="shared" si="3378"/>
        <v>0</v>
      </c>
      <c r="FV370" s="1076">
        <f t="shared" si="3379"/>
        <v>0</v>
      </c>
      <c r="FW370" s="1076">
        <f t="shared" si="3380"/>
        <v>0</v>
      </c>
      <c r="FX370" s="1076">
        <f t="shared" si="3381"/>
        <v>0</v>
      </c>
      <c r="FY370" s="1076">
        <f t="shared" si="3382"/>
        <v>0</v>
      </c>
      <c r="FZ370" s="1076">
        <f t="shared" si="3383"/>
        <v>0</v>
      </c>
      <c r="GA370" s="1076">
        <f t="shared" si="3384"/>
        <v>0</v>
      </c>
      <c r="GB370" s="1076">
        <f t="shared" si="3385"/>
        <v>0</v>
      </c>
      <c r="GC370" s="1076">
        <f t="shared" si="3386"/>
        <v>0</v>
      </c>
      <c r="GD370" s="330">
        <f t="shared" si="3387"/>
        <v>0</v>
      </c>
      <c r="GE370" s="330">
        <f t="shared" si="3388"/>
        <v>0</v>
      </c>
      <c r="GF370" s="330">
        <f t="shared" si="3389"/>
        <v>0</v>
      </c>
      <c r="GG370" s="330">
        <f t="shared" si="3390"/>
        <v>0</v>
      </c>
      <c r="GH370" s="330">
        <f t="shared" si="3391"/>
        <v>0</v>
      </c>
      <c r="GI370" s="330">
        <f t="shared" si="3392"/>
        <v>0</v>
      </c>
      <c r="GJ370" s="330">
        <f t="shared" si="3393"/>
        <v>0</v>
      </c>
      <c r="GK370" s="330">
        <f t="shared" si="3394"/>
        <v>0</v>
      </c>
      <c r="GL370" s="330">
        <f t="shared" si="3395"/>
        <v>0</v>
      </c>
      <c r="GM370" s="330">
        <f t="shared" si="3396"/>
        <v>0</v>
      </c>
      <c r="GN370" s="330">
        <f t="shared" si="3397"/>
        <v>0</v>
      </c>
      <c r="GO370" s="330">
        <f t="shared" si="3398"/>
        <v>0</v>
      </c>
      <c r="GP370" s="330">
        <f t="shared" si="3399"/>
        <v>0</v>
      </c>
      <c r="GQ370" s="330">
        <f t="shared" si="3400"/>
        <v>0</v>
      </c>
      <c r="GR370" s="739"/>
      <c r="GS370" s="739"/>
      <c r="GT370" s="739"/>
      <c r="GU370" s="739"/>
      <c r="GV370" s="739"/>
      <c r="GW370" s="739"/>
      <c r="GX370" s="739"/>
      <c r="GY370" s="739"/>
      <c r="GZ370" s="1362">
        <f t="shared" si="3401"/>
        <v>0</v>
      </c>
      <c r="HA370" s="1215">
        <f t="shared" si="3402"/>
        <v>0</v>
      </c>
      <c r="HB370" s="1215">
        <f t="shared" si="3403"/>
        <v>0</v>
      </c>
      <c r="HC370" s="1215">
        <f t="shared" si="3404"/>
        <v>0</v>
      </c>
      <c r="HD370" s="543">
        <f t="shared" si="3405"/>
        <v>0</v>
      </c>
      <c r="HE370" s="543">
        <f t="shared" si="3406"/>
        <v>0</v>
      </c>
      <c r="HF370" s="328">
        <f t="shared" si="3407"/>
        <v>0</v>
      </c>
      <c r="HG370" s="546">
        <f t="shared" si="3408"/>
        <v>0</v>
      </c>
      <c r="HH370" s="546">
        <f t="shared" si="3409"/>
        <v>0</v>
      </c>
      <c r="HI370" s="546">
        <f t="shared" si="3410"/>
        <v>0</v>
      </c>
      <c r="HJ370" s="546">
        <f t="shared" si="3411"/>
        <v>0</v>
      </c>
      <c r="HK370" s="546">
        <f t="shared" si="3412"/>
        <v>0</v>
      </c>
      <c r="HL370" s="546">
        <f t="shared" si="3413"/>
        <v>0</v>
      </c>
      <c r="HM370" s="546">
        <f t="shared" si="3414"/>
        <v>0</v>
      </c>
      <c r="HN370" s="546">
        <f t="shared" si="3415"/>
        <v>0</v>
      </c>
      <c r="HO370" s="1215">
        <f t="shared" si="3416"/>
        <v>0</v>
      </c>
      <c r="HP370" s="543">
        <f t="shared" si="3417"/>
        <v>0</v>
      </c>
      <c r="HQ370" s="328">
        <f t="shared" si="3418"/>
        <v>0</v>
      </c>
      <c r="HR370" s="546">
        <f t="shared" si="3419"/>
        <v>0</v>
      </c>
      <c r="HS370" s="546">
        <f t="shared" si="3420"/>
        <v>0</v>
      </c>
      <c r="HT370" s="546">
        <f t="shared" si="3421"/>
        <v>0</v>
      </c>
      <c r="HU370" s="546">
        <f t="shared" si="3422"/>
        <v>0</v>
      </c>
      <c r="HV370" s="930">
        <f t="shared" si="3423"/>
        <v>0</v>
      </c>
      <c r="HW370" s="930">
        <f t="shared" si="3424"/>
        <v>0</v>
      </c>
      <c r="HX370" s="930">
        <f t="shared" si="3425"/>
        <v>0</v>
      </c>
      <c r="HY370" s="930">
        <f t="shared" si="3426"/>
        <v>0</v>
      </c>
      <c r="HZ370" s="930">
        <f t="shared" si="3427"/>
        <v>0</v>
      </c>
      <c r="IA370" s="930">
        <f t="shared" si="3428"/>
        <v>0</v>
      </c>
      <c r="IB370" s="930">
        <f t="shared" si="3429"/>
        <v>0</v>
      </c>
      <c r="IC370" s="930">
        <f t="shared" si="3430"/>
        <v>0</v>
      </c>
      <c r="ID370" s="322">
        <f t="shared" si="3431"/>
        <v>0</v>
      </c>
      <c r="IE370" s="322">
        <f t="shared" si="3432"/>
        <v>0</v>
      </c>
      <c r="IF370" s="322">
        <f t="shared" si="3433"/>
        <v>0</v>
      </c>
      <c r="IG370" s="322">
        <f t="shared" si="3434"/>
        <v>0</v>
      </c>
      <c r="IH370" s="322">
        <f t="shared" si="3435"/>
        <v>0</v>
      </c>
      <c r="II370" s="322">
        <f t="shared" si="3436"/>
        <v>0</v>
      </c>
      <c r="IJ370" s="322">
        <f t="shared" si="3437"/>
        <v>0</v>
      </c>
      <c r="IK370" s="322">
        <f t="shared" si="3438"/>
        <v>0</v>
      </c>
      <c r="IL370" s="322">
        <f t="shared" si="3439"/>
        <v>0</v>
      </c>
      <c r="IM370" s="322">
        <f t="shared" si="3440"/>
        <v>0</v>
      </c>
      <c r="IN370" s="322">
        <f t="shared" si="3441"/>
        <v>0</v>
      </c>
      <c r="IO370" s="322">
        <f t="shared" si="3442"/>
        <v>0</v>
      </c>
      <c r="IP370" s="322">
        <f t="shared" si="3443"/>
        <v>0</v>
      </c>
      <c r="IQ370" s="322">
        <f t="shared" si="3444"/>
        <v>0</v>
      </c>
      <c r="IR370" s="739"/>
      <c r="IS370" s="739"/>
      <c r="IT370" s="739"/>
      <c r="IU370" s="739"/>
      <c r="IV370" s="739"/>
      <c r="IW370" s="739"/>
      <c r="IX370" s="739"/>
      <c r="IY370" s="739"/>
      <c r="IZ370" s="1362">
        <f t="shared" si="3445"/>
        <v>0</v>
      </c>
      <c r="JA370" s="1217">
        <f t="shared" si="3446"/>
        <v>0</v>
      </c>
      <c r="JB370" s="1217">
        <f t="shared" si="3447"/>
        <v>0</v>
      </c>
      <c r="JC370" s="1217">
        <f t="shared" si="3448"/>
        <v>0</v>
      </c>
      <c r="JD370" s="545">
        <f t="shared" si="3449"/>
        <v>0</v>
      </c>
      <c r="JE370" s="545">
        <f t="shared" si="3450"/>
        <v>0</v>
      </c>
      <c r="JF370" s="329">
        <f t="shared" si="3451"/>
        <v>0</v>
      </c>
      <c r="JG370" s="550">
        <f t="shared" si="3452"/>
        <v>0</v>
      </c>
      <c r="JH370" s="550">
        <f t="shared" si="3453"/>
        <v>0</v>
      </c>
      <c r="JI370" s="550">
        <f t="shared" si="3454"/>
        <v>0</v>
      </c>
      <c r="JJ370" s="550">
        <f t="shared" si="3455"/>
        <v>0</v>
      </c>
      <c r="JK370" s="550">
        <f t="shared" si="3456"/>
        <v>0</v>
      </c>
      <c r="JL370" s="550">
        <f t="shared" si="3457"/>
        <v>0</v>
      </c>
      <c r="JM370" s="550">
        <f t="shared" si="3458"/>
        <v>0</v>
      </c>
      <c r="JN370" s="550">
        <f t="shared" si="3459"/>
        <v>0</v>
      </c>
      <c r="JO370" s="1217">
        <f t="shared" si="3460"/>
        <v>0</v>
      </c>
      <c r="JP370" s="545">
        <f t="shared" si="3461"/>
        <v>0</v>
      </c>
      <c r="JQ370" s="329">
        <f t="shared" si="3462"/>
        <v>0</v>
      </c>
      <c r="JR370" s="550">
        <f t="shared" si="3463"/>
        <v>0</v>
      </c>
      <c r="JS370" s="550">
        <f t="shared" si="3464"/>
        <v>0</v>
      </c>
      <c r="JT370" s="550">
        <f t="shared" si="3465"/>
        <v>0</v>
      </c>
      <c r="JU370" s="550">
        <f t="shared" si="3466"/>
        <v>0</v>
      </c>
      <c r="JV370" s="932">
        <f t="shared" si="3467"/>
        <v>0</v>
      </c>
      <c r="JW370" s="932">
        <f t="shared" si="3468"/>
        <v>0</v>
      </c>
      <c r="JX370" s="932">
        <f t="shared" si="3469"/>
        <v>0</v>
      </c>
      <c r="JY370" s="932">
        <f t="shared" si="3470"/>
        <v>0</v>
      </c>
      <c r="JZ370" s="932">
        <f t="shared" si="3471"/>
        <v>0</v>
      </c>
      <c r="KA370" s="932">
        <f t="shared" si="3472"/>
        <v>0</v>
      </c>
      <c r="KB370" s="932">
        <f t="shared" si="3473"/>
        <v>0</v>
      </c>
      <c r="KC370" s="932">
        <f t="shared" si="3474"/>
        <v>0</v>
      </c>
      <c r="KD370" s="327">
        <f t="shared" si="3475"/>
        <v>0</v>
      </c>
      <c r="KE370" s="327">
        <f t="shared" si="3476"/>
        <v>0</v>
      </c>
      <c r="KF370" s="327">
        <f t="shared" si="3477"/>
        <v>0</v>
      </c>
      <c r="KG370" s="327">
        <f t="shared" si="3478"/>
        <v>0</v>
      </c>
      <c r="KH370" s="327">
        <f t="shared" si="3479"/>
        <v>0</v>
      </c>
      <c r="KI370" s="327">
        <f t="shared" si="3480"/>
        <v>0</v>
      </c>
      <c r="KJ370" s="327">
        <f t="shared" si="3481"/>
        <v>0</v>
      </c>
      <c r="KK370" s="327">
        <f t="shared" si="3482"/>
        <v>0</v>
      </c>
      <c r="KL370" s="327">
        <f t="shared" si="3483"/>
        <v>0</v>
      </c>
      <c r="KM370" s="327">
        <f t="shared" si="3484"/>
        <v>0</v>
      </c>
      <c r="KN370" s="327">
        <f t="shared" si="3485"/>
        <v>0</v>
      </c>
      <c r="KO370" s="327">
        <f t="shared" si="3486"/>
        <v>0</v>
      </c>
      <c r="KP370" s="327">
        <f t="shared" si="3487"/>
        <v>0</v>
      </c>
      <c r="KQ370" s="327">
        <f t="shared" si="3488"/>
        <v>0</v>
      </c>
      <c r="KR370" s="739"/>
      <c r="KS370" s="739"/>
      <c r="KT370" s="739"/>
      <c r="KU370" s="739"/>
      <c r="KV370" s="739"/>
      <c r="KW370" s="739"/>
      <c r="KX370" s="739"/>
      <c r="KY370" s="739"/>
      <c r="KZ370" s="1362">
        <f t="shared" si="3489"/>
        <v>0</v>
      </c>
      <c r="LA370" s="1217">
        <f t="shared" si="3490"/>
        <v>0</v>
      </c>
      <c r="LB370" s="1217">
        <f t="shared" si="3491"/>
        <v>0</v>
      </c>
      <c r="LC370" s="1217">
        <f t="shared" si="3492"/>
        <v>0</v>
      </c>
      <c r="LD370" s="545">
        <f t="shared" si="3493"/>
        <v>0</v>
      </c>
      <c r="LE370" s="545">
        <f t="shared" si="3494"/>
        <v>0</v>
      </c>
      <c r="LF370" s="329">
        <f t="shared" si="3495"/>
        <v>0</v>
      </c>
      <c r="LG370" s="550">
        <f t="shared" si="3496"/>
        <v>0</v>
      </c>
      <c r="LH370" s="550">
        <f t="shared" si="3497"/>
        <v>0</v>
      </c>
      <c r="LI370" s="550">
        <f t="shared" si="3498"/>
        <v>0</v>
      </c>
      <c r="LJ370" s="550">
        <f t="shared" si="3499"/>
        <v>0</v>
      </c>
      <c r="LK370" s="550">
        <f t="shared" si="3500"/>
        <v>0</v>
      </c>
      <c r="LL370" s="550">
        <f t="shared" si="3501"/>
        <v>0</v>
      </c>
      <c r="LM370" s="550">
        <f t="shared" si="3502"/>
        <v>0</v>
      </c>
      <c r="LN370" s="550">
        <f t="shared" si="3503"/>
        <v>0</v>
      </c>
      <c r="LO370" s="1217">
        <f t="shared" si="3504"/>
        <v>0</v>
      </c>
      <c r="LP370" s="545">
        <f t="shared" si="3505"/>
        <v>0</v>
      </c>
      <c r="LQ370" s="329">
        <f t="shared" si="3506"/>
        <v>0</v>
      </c>
      <c r="LR370" s="550">
        <f t="shared" si="3507"/>
        <v>0</v>
      </c>
      <c r="LS370" s="550">
        <f t="shared" si="3508"/>
        <v>0</v>
      </c>
      <c r="LT370" s="550">
        <f t="shared" si="3509"/>
        <v>0</v>
      </c>
      <c r="LU370" s="550">
        <f t="shared" si="3510"/>
        <v>0</v>
      </c>
      <c r="LV370" s="932">
        <f t="shared" si="3511"/>
        <v>0</v>
      </c>
      <c r="LW370" s="932">
        <f t="shared" si="3512"/>
        <v>0</v>
      </c>
      <c r="LX370" s="932">
        <f t="shared" si="3513"/>
        <v>0</v>
      </c>
      <c r="LY370" s="932">
        <f t="shared" si="3514"/>
        <v>0</v>
      </c>
      <c r="LZ370" s="932">
        <f t="shared" si="3515"/>
        <v>0</v>
      </c>
      <c r="MA370" s="932">
        <f t="shared" si="3516"/>
        <v>0</v>
      </c>
      <c r="MB370" s="932">
        <f t="shared" si="3517"/>
        <v>0</v>
      </c>
      <c r="MC370" s="932">
        <f t="shared" si="3518"/>
        <v>0</v>
      </c>
      <c r="MD370" s="327">
        <f t="shared" si="3519"/>
        <v>0</v>
      </c>
      <c r="ME370" s="327">
        <f t="shared" si="3520"/>
        <v>0</v>
      </c>
      <c r="MF370" s="327">
        <f t="shared" si="3521"/>
        <v>0</v>
      </c>
      <c r="MG370" s="327">
        <f t="shared" si="3522"/>
        <v>0</v>
      </c>
      <c r="MH370" s="327">
        <f t="shared" si="3523"/>
        <v>0</v>
      </c>
      <c r="MI370" s="327">
        <f t="shared" si="3524"/>
        <v>0</v>
      </c>
      <c r="MJ370" s="327">
        <f t="shared" si="3525"/>
        <v>0</v>
      </c>
      <c r="MK370" s="327">
        <f t="shared" si="3526"/>
        <v>0</v>
      </c>
      <c r="ML370" s="327">
        <f t="shared" si="3527"/>
        <v>0</v>
      </c>
      <c r="MM370" s="327">
        <f t="shared" si="3528"/>
        <v>0</v>
      </c>
      <c r="MN370" s="327">
        <f t="shared" si="3348"/>
        <v>0</v>
      </c>
      <c r="MO370" s="327">
        <f t="shared" si="3349"/>
        <v>0</v>
      </c>
      <c r="MP370" s="327">
        <f t="shared" si="3350"/>
        <v>0</v>
      </c>
      <c r="MQ370" s="327">
        <f t="shared" si="3529"/>
        <v>0</v>
      </c>
    </row>
    <row r="371" spans="2:355" s="152" customFormat="1" ht="14.25" customHeight="1" outlineLevel="1" thickBot="1" x14ac:dyDescent="0.3">
      <c r="C371" s="1416"/>
      <c r="D371" s="757"/>
      <c r="E371" s="757"/>
      <c r="F371" s="757"/>
      <c r="G371" s="757"/>
      <c r="H371" s="1048"/>
      <c r="I371" s="1048"/>
      <c r="J371" s="1048"/>
      <c r="K371" s="1048"/>
      <c r="L371" s="1048"/>
      <c r="M371" s="1417"/>
      <c r="N371" s="1418"/>
      <c r="O371" s="1548"/>
      <c r="P371" s="1048"/>
      <c r="Q371" s="1417"/>
      <c r="S371" s="1549"/>
      <c r="W371" s="1549"/>
      <c r="AA371" s="1549"/>
      <c r="AE371" s="1549"/>
      <c r="AI371" s="1549"/>
      <c r="AM371" s="1549"/>
      <c r="AQ371" s="1549"/>
      <c r="AU371" s="1737"/>
      <c r="AY371" s="1549"/>
      <c r="BQ371" s="1491"/>
      <c r="BR371" s="734">
        <f t="shared" si="3355"/>
        <v>0</v>
      </c>
      <c r="BS371" s="734">
        <f t="shared" si="3356"/>
        <v>0</v>
      </c>
      <c r="BT371" s="742">
        <v>0</v>
      </c>
      <c r="BU371" s="1773">
        <f>IF(User2!A9&lt;&gt;0,User2!A9,0)</f>
        <v>0</v>
      </c>
      <c r="BV371" s="1773">
        <f>IF(User2!B9&lt;&gt;0,User2!B9,0)</f>
        <v>0</v>
      </c>
      <c r="BW371" s="1774">
        <f>IF(User2!C9&lt;&gt;0,User2!C9,0)</f>
        <v>0</v>
      </c>
      <c r="BX371" s="1774">
        <f>IF(User2!D9&lt;&gt;0,User2!D9,0)</f>
        <v>0</v>
      </c>
      <c r="BY371" s="1774">
        <f>IF(User2!E9&lt;&gt;0,User2!E9,0)</f>
        <v>0</v>
      </c>
      <c r="BZ371" s="1774">
        <f>IF(User2!F9&lt;&gt;0,User2!F9,0)</f>
        <v>0</v>
      </c>
      <c r="CA371" s="1774">
        <f>IF(User2!G9&lt;&gt;0,User2!G9,0)</f>
        <v>0</v>
      </c>
      <c r="CB371" s="1774">
        <f>IF(User2!H9&lt;&gt;0,User2!H9,0)</f>
        <v>0</v>
      </c>
      <c r="CC371" s="1774">
        <f>IF(User2!I9&lt;&gt;0,User2!I9,0)</f>
        <v>0</v>
      </c>
      <c r="CD371" s="1774">
        <f>IF(User2!J9&lt;&gt;0,User2!J9,0)</f>
        <v>0</v>
      </c>
      <c r="CE371" s="1774">
        <f>IF(User2!K9&lt;&gt;0,User2!K9,0)</f>
        <v>0</v>
      </c>
      <c r="CF371" s="1774">
        <f>IF(User2!L9&lt;&gt;0,User2!L9,0)</f>
        <v>0</v>
      </c>
      <c r="CG371" s="1774">
        <f>IF(User2!M9&lt;&gt;0,User2!M9,0)</f>
        <v>0</v>
      </c>
      <c r="CH371" s="1774">
        <f>IF(User2!N9&lt;&gt;0,User2!N9,0)</f>
        <v>0</v>
      </c>
      <c r="CI371" s="1774">
        <f>IF(User2!O9&lt;&gt;0,User2!O9,0)</f>
        <v>0</v>
      </c>
      <c r="CJ371" s="1774">
        <f>IF(User2!P9&lt;&gt;0,User2!P9,0)</f>
        <v>0</v>
      </c>
      <c r="CK371" s="1774">
        <f>IF(User2!Q9&lt;&gt;0,User2!Q9,0)</f>
        <v>0</v>
      </c>
      <c r="CL371" s="1774">
        <f>IF(User2!R9&lt;&gt;0,User2!R9,0)</f>
        <v>0</v>
      </c>
      <c r="CM371" s="1774">
        <f>IF(User2!S9&lt;&gt;0,User2!S9,0)</f>
        <v>0</v>
      </c>
      <c r="CN371" s="1774">
        <f>IF(User2!T9&lt;&gt;0,User2!T9,0)</f>
        <v>0</v>
      </c>
      <c r="CO371" s="1774">
        <f>IF(User2!U9&lt;&gt;0,User2!U9,0)</f>
        <v>0</v>
      </c>
      <c r="CP371" s="1774">
        <f>IF(User2!V9&lt;&gt;0,User2!V9,0)</f>
        <v>0</v>
      </c>
      <c r="CQ371" s="1774">
        <f>IF(User2!W9&lt;&gt;0,User2!W9,0)</f>
        <v>0</v>
      </c>
      <c r="CR371" s="1775">
        <f>IF(User2!X9&lt;&gt;0,User2!X9,0)</f>
        <v>0</v>
      </c>
      <c r="CS371" s="1775">
        <f>IF(User2!Y9&lt;&gt;0,User2!Y9,0)</f>
        <v>0</v>
      </c>
      <c r="CT371" s="1775">
        <f>IF(User2!Z9&lt;&gt;0,User2!Z9,0)</f>
        <v>0</v>
      </c>
      <c r="CU371" s="1775">
        <f>IF(User2!AA9&lt;&gt;0,User2!AA9,0)</f>
        <v>0</v>
      </c>
      <c r="CV371" s="1775">
        <f>IF(User2!AB9&lt;&gt;0,User2!AB9,0)</f>
        <v>0</v>
      </c>
      <c r="CW371" s="1775">
        <f>IF(User2!AC9&lt;&gt;0,User2!AC9,0)</f>
        <v>0</v>
      </c>
      <c r="CX371" s="1775">
        <f>IF(User2!AD9&lt;&gt;0,User2!AD9,0)</f>
        <v>0</v>
      </c>
      <c r="CY371" s="1775">
        <f>IF(User2!AE9&lt;&gt;0,User2!AE9,0)</f>
        <v>0</v>
      </c>
      <c r="CZ371" s="1775">
        <f>IF(User2!AF9&lt;&gt;0,User2!AF9,0)</f>
        <v>0</v>
      </c>
      <c r="DA371" s="1775">
        <f>IF(User2!AG9&lt;&gt;0,User2!AG9,0)</f>
        <v>0</v>
      </c>
      <c r="DB371" s="1775">
        <f>IF(User2!AH9&lt;&gt;0,User2!AH9,0)</f>
        <v>0</v>
      </c>
      <c r="DC371" s="1775">
        <f>IF(User2!AI9&lt;&gt;0,User2!AI9,0)</f>
        <v>0</v>
      </c>
      <c r="DD371" s="1775">
        <f>IF(User2!AJ9&lt;&gt;0,User2!AJ9,0)</f>
        <v>0</v>
      </c>
      <c r="DE371" s="1775">
        <f>IF(User2!AK9&lt;&gt;0,User2!AK9,0)</f>
        <v>0</v>
      </c>
      <c r="DF371" s="1775">
        <f>IF(User2!AL9&lt;&gt;0,User2!AL9,0)</f>
        <v>0</v>
      </c>
      <c r="DG371" s="1775">
        <f>IF(User2!AM9&lt;&gt;0,User2!AM9,0)</f>
        <v>0</v>
      </c>
      <c r="DH371" s="1775">
        <f>IF(User2!AN9&lt;&gt;0,User2!AN9,0)</f>
        <v>0</v>
      </c>
      <c r="DI371" s="1775">
        <f>IF(User2!AO9&lt;&gt;0,User2!AO9,0)</f>
        <v>0</v>
      </c>
      <c r="DJ371" s="1775">
        <f>IF(User2!AP9&lt;&gt;0,User2!AP9,0)</f>
        <v>0</v>
      </c>
      <c r="DK371" s="1775">
        <f>IF(User2!AQ9&lt;&gt;0,User2!AQ9,0)</f>
        <v>0</v>
      </c>
      <c r="DL371" s="1775">
        <f>IF(User2!AR9&lt;&gt;0,User2!AR9,0)</f>
        <v>0</v>
      </c>
      <c r="DM371" s="1775">
        <f>IF(User2!AS9&lt;&gt;0,User2!AS9,0)</f>
        <v>0</v>
      </c>
      <c r="DN371" s="1791">
        <f>IF(User2!AT9&lt;&gt;0,User2!AT9,0)</f>
        <v>1</v>
      </c>
      <c r="DO371" s="1793">
        <f>IF(User2!AU9&lt;&gt;0,User2!AU9,0)</f>
        <v>0.94599999999999995</v>
      </c>
      <c r="DP371" s="1794">
        <f>IF(User2!AV9&lt;&gt;0,User2!AV9,0)</f>
        <v>1000</v>
      </c>
      <c r="DQ371" s="1796">
        <f t="shared" si="3530"/>
        <v>1.0570824524312896</v>
      </c>
      <c r="DR371" s="1798">
        <f>IF(User2!AX9&lt;&gt;0,User2!AX9,0)</f>
        <v>0.01</v>
      </c>
      <c r="DS371" s="1798">
        <f>IF(User2!AY9&lt;&gt;0,User2!AY9,0)</f>
        <v>1.0570824524312896E-5</v>
      </c>
      <c r="DT371" s="1794">
        <f>IF(User2!AZ9&lt;&gt;0,User2!AZ9,0)</f>
        <v>2008</v>
      </c>
      <c r="DU371" s="1801" t="str">
        <f>IF(User2!BA9&lt;&gt;0,User2!BA9,0)</f>
        <v>User2</v>
      </c>
      <c r="DV371" s="1812">
        <f>IF(User2!BB9&lt;&gt;0,User2!BB9,0)</f>
        <v>44333</v>
      </c>
      <c r="DW371" s="1813">
        <f>IF(User2!BC9&lt;&gt;0,User2!BC9,0)</f>
        <v>0</v>
      </c>
      <c r="DX371" s="1794">
        <f>IF(User2!BD9&lt;&gt;0,User2!BD9,0)</f>
        <v>0</v>
      </c>
      <c r="DY371" s="1794">
        <f>IF(User2!BE9&lt;&gt;0,User2!BE9,0)</f>
        <v>0</v>
      </c>
      <c r="DZ371" s="1794">
        <f>IF(User2!BF9&lt;&gt;0,User2!BF9,0)</f>
        <v>0</v>
      </c>
      <c r="EA371" s="1794">
        <f>IF(User2!BG9&lt;&gt;0,User2!BG9,0)</f>
        <v>0</v>
      </c>
      <c r="EB371" s="1794">
        <f>IF(User2!BH9&lt;&gt;0,User2!BH9,0)</f>
        <v>0</v>
      </c>
      <c r="EC371" s="1794">
        <f>IF(User2!BI9&lt;&gt;0,User2!BI9,0)</f>
        <v>0</v>
      </c>
      <c r="ED371" s="1794">
        <f>IF(User2!BJ9&lt;&gt;0,User2!BJ9,0)</f>
        <v>0</v>
      </c>
      <c r="EE371" s="1794">
        <f>IF(User2!BK9&lt;&gt;0,User2!BK9,0)</f>
        <v>0</v>
      </c>
      <c r="EF371" s="1794">
        <f>IF(User2!BL9&lt;&gt;0,User2!BL9,0)</f>
        <v>0</v>
      </c>
      <c r="EG371" s="1794">
        <f>IF(User2!BM9&lt;&gt;0,User2!BM9,0)</f>
        <v>0</v>
      </c>
      <c r="EH371" s="1794">
        <f>IF(User2!BN9&lt;&gt;0,User2!BN9,0)</f>
        <v>0</v>
      </c>
      <c r="EI371" s="1794">
        <f>IF(User2!BO9&lt;&gt;0,User2!BO9,0)</f>
        <v>0</v>
      </c>
      <c r="EJ371" s="1794">
        <f>IF(User2!BP9&lt;&gt;0,User2!BP9,0)</f>
        <v>0</v>
      </c>
      <c r="EK371" s="1794">
        <f>IF(User2!BQ9&lt;&gt;0,User2!BQ9,0)</f>
        <v>0</v>
      </c>
      <c r="EL371" s="1794">
        <f>IF(User2!BR9&lt;&gt;0,User2!BR9,0)</f>
        <v>0</v>
      </c>
      <c r="EM371" s="739"/>
      <c r="EN371" s="739"/>
      <c r="EO371" s="739"/>
      <c r="EP371" s="739"/>
      <c r="EQ371" s="739"/>
      <c r="ER371" s="739"/>
      <c r="ES371" s="739"/>
      <c r="ET371" s="739"/>
      <c r="EU371" s="739"/>
      <c r="EV371" s="739"/>
      <c r="EW371" s="739"/>
      <c r="EX371" s="739"/>
      <c r="EY371" s="739"/>
      <c r="EZ371" s="1348">
        <f t="shared" si="3357"/>
        <v>0</v>
      </c>
      <c r="FA371" s="1203">
        <f t="shared" si="3358"/>
        <v>0</v>
      </c>
      <c r="FB371" s="1203">
        <f t="shared" si="3359"/>
        <v>0</v>
      </c>
      <c r="FC371" s="1203">
        <f t="shared" si="3360"/>
        <v>0</v>
      </c>
      <c r="FD371" s="1190">
        <f t="shared" si="3361"/>
        <v>0</v>
      </c>
      <c r="FE371" s="1190">
        <f t="shared" si="3362"/>
        <v>0</v>
      </c>
      <c r="FF371" s="927">
        <f t="shared" si="3363"/>
        <v>0</v>
      </c>
      <c r="FG371" s="1191">
        <f t="shared" si="3364"/>
        <v>0</v>
      </c>
      <c r="FH371" s="1191">
        <f t="shared" si="3365"/>
        <v>0</v>
      </c>
      <c r="FI371" s="1191">
        <f t="shared" si="3366"/>
        <v>0</v>
      </c>
      <c r="FJ371" s="1191">
        <f t="shared" si="3367"/>
        <v>0</v>
      </c>
      <c r="FK371" s="1191">
        <f t="shared" si="3368"/>
        <v>0</v>
      </c>
      <c r="FL371" s="1191">
        <f t="shared" si="3369"/>
        <v>0</v>
      </c>
      <c r="FM371" s="1191">
        <f t="shared" si="3370"/>
        <v>0</v>
      </c>
      <c r="FN371" s="1191">
        <f t="shared" si="3371"/>
        <v>0</v>
      </c>
      <c r="FO371" s="1203">
        <f t="shared" si="3372"/>
        <v>0</v>
      </c>
      <c r="FP371" s="1190">
        <f t="shared" si="3373"/>
        <v>0</v>
      </c>
      <c r="FQ371" s="927">
        <f t="shared" si="3374"/>
        <v>0</v>
      </c>
      <c r="FR371" s="1191">
        <f t="shared" si="3375"/>
        <v>0</v>
      </c>
      <c r="FS371" s="1191">
        <f t="shared" si="3376"/>
        <v>0</v>
      </c>
      <c r="FT371" s="1191">
        <f t="shared" si="3377"/>
        <v>0</v>
      </c>
      <c r="FU371" s="1191">
        <f t="shared" si="3378"/>
        <v>0</v>
      </c>
      <c r="FV371" s="1076">
        <f t="shared" si="3379"/>
        <v>0</v>
      </c>
      <c r="FW371" s="1076">
        <f t="shared" si="3380"/>
        <v>0</v>
      </c>
      <c r="FX371" s="1076">
        <f t="shared" si="3381"/>
        <v>0</v>
      </c>
      <c r="FY371" s="1076">
        <f t="shared" si="3382"/>
        <v>0</v>
      </c>
      <c r="FZ371" s="1076">
        <f t="shared" si="3383"/>
        <v>0</v>
      </c>
      <c r="GA371" s="1076">
        <f t="shared" si="3384"/>
        <v>0</v>
      </c>
      <c r="GB371" s="1076">
        <f t="shared" si="3385"/>
        <v>0</v>
      </c>
      <c r="GC371" s="1076">
        <f t="shared" si="3386"/>
        <v>0</v>
      </c>
      <c r="GD371" s="330">
        <f t="shared" si="3387"/>
        <v>0</v>
      </c>
      <c r="GE371" s="330">
        <f t="shared" si="3388"/>
        <v>0</v>
      </c>
      <c r="GF371" s="330">
        <f t="shared" si="3389"/>
        <v>0</v>
      </c>
      <c r="GG371" s="330">
        <f t="shared" si="3390"/>
        <v>0</v>
      </c>
      <c r="GH371" s="330">
        <f t="shared" si="3391"/>
        <v>0</v>
      </c>
      <c r="GI371" s="330">
        <f t="shared" si="3392"/>
        <v>0</v>
      </c>
      <c r="GJ371" s="330">
        <f t="shared" si="3393"/>
        <v>0</v>
      </c>
      <c r="GK371" s="330">
        <f t="shared" si="3394"/>
        <v>0</v>
      </c>
      <c r="GL371" s="330">
        <f t="shared" si="3395"/>
        <v>0</v>
      </c>
      <c r="GM371" s="330">
        <f t="shared" si="3396"/>
        <v>0</v>
      </c>
      <c r="GN371" s="330">
        <f t="shared" si="3397"/>
        <v>0</v>
      </c>
      <c r="GO371" s="330">
        <f t="shared" si="3398"/>
        <v>0</v>
      </c>
      <c r="GP371" s="330">
        <f t="shared" si="3399"/>
        <v>0</v>
      </c>
      <c r="GQ371" s="330">
        <f t="shared" si="3400"/>
        <v>0</v>
      </c>
      <c r="GR371" s="739"/>
      <c r="GS371" s="739"/>
      <c r="GT371" s="739"/>
      <c r="GU371" s="739"/>
      <c r="GV371" s="739"/>
      <c r="GW371" s="739"/>
      <c r="GX371" s="739"/>
      <c r="GY371" s="739"/>
      <c r="GZ371" s="1362">
        <f t="shared" si="3401"/>
        <v>0</v>
      </c>
      <c r="HA371" s="1215">
        <f t="shared" si="3402"/>
        <v>0</v>
      </c>
      <c r="HB371" s="1215">
        <f t="shared" si="3403"/>
        <v>0</v>
      </c>
      <c r="HC371" s="1215">
        <f t="shared" si="3404"/>
        <v>0</v>
      </c>
      <c r="HD371" s="543">
        <f t="shared" si="3405"/>
        <v>0</v>
      </c>
      <c r="HE371" s="543">
        <f t="shared" si="3406"/>
        <v>0</v>
      </c>
      <c r="HF371" s="328">
        <f t="shared" si="3407"/>
        <v>0</v>
      </c>
      <c r="HG371" s="546">
        <f t="shared" si="3408"/>
        <v>0</v>
      </c>
      <c r="HH371" s="546">
        <f t="shared" si="3409"/>
        <v>0</v>
      </c>
      <c r="HI371" s="546">
        <f t="shared" si="3410"/>
        <v>0</v>
      </c>
      <c r="HJ371" s="546">
        <f t="shared" si="3411"/>
        <v>0</v>
      </c>
      <c r="HK371" s="546">
        <f t="shared" si="3412"/>
        <v>0</v>
      </c>
      <c r="HL371" s="546">
        <f t="shared" si="3413"/>
        <v>0</v>
      </c>
      <c r="HM371" s="546">
        <f t="shared" si="3414"/>
        <v>0</v>
      </c>
      <c r="HN371" s="546">
        <f t="shared" si="3415"/>
        <v>0</v>
      </c>
      <c r="HO371" s="1215">
        <f t="shared" si="3416"/>
        <v>0</v>
      </c>
      <c r="HP371" s="543">
        <f t="shared" si="3417"/>
        <v>0</v>
      </c>
      <c r="HQ371" s="328">
        <f t="shared" si="3418"/>
        <v>0</v>
      </c>
      <c r="HR371" s="546">
        <f t="shared" si="3419"/>
        <v>0</v>
      </c>
      <c r="HS371" s="546">
        <f t="shared" si="3420"/>
        <v>0</v>
      </c>
      <c r="HT371" s="546">
        <f t="shared" si="3421"/>
        <v>0</v>
      </c>
      <c r="HU371" s="546">
        <f t="shared" si="3422"/>
        <v>0</v>
      </c>
      <c r="HV371" s="930">
        <f t="shared" si="3423"/>
        <v>0</v>
      </c>
      <c r="HW371" s="930">
        <f t="shared" si="3424"/>
        <v>0</v>
      </c>
      <c r="HX371" s="930">
        <f t="shared" si="3425"/>
        <v>0</v>
      </c>
      <c r="HY371" s="930">
        <f t="shared" si="3426"/>
        <v>0</v>
      </c>
      <c r="HZ371" s="930">
        <f t="shared" si="3427"/>
        <v>0</v>
      </c>
      <c r="IA371" s="930">
        <f t="shared" si="3428"/>
        <v>0</v>
      </c>
      <c r="IB371" s="930">
        <f t="shared" si="3429"/>
        <v>0</v>
      </c>
      <c r="IC371" s="930">
        <f t="shared" si="3430"/>
        <v>0</v>
      </c>
      <c r="ID371" s="322">
        <f t="shared" si="3431"/>
        <v>0</v>
      </c>
      <c r="IE371" s="322">
        <f t="shared" si="3432"/>
        <v>0</v>
      </c>
      <c r="IF371" s="322">
        <f t="shared" si="3433"/>
        <v>0</v>
      </c>
      <c r="IG371" s="322">
        <f t="shared" si="3434"/>
        <v>0</v>
      </c>
      <c r="IH371" s="322">
        <f t="shared" si="3435"/>
        <v>0</v>
      </c>
      <c r="II371" s="322">
        <f t="shared" si="3436"/>
        <v>0</v>
      </c>
      <c r="IJ371" s="322">
        <f t="shared" si="3437"/>
        <v>0</v>
      </c>
      <c r="IK371" s="322">
        <f t="shared" si="3438"/>
        <v>0</v>
      </c>
      <c r="IL371" s="322">
        <f t="shared" si="3439"/>
        <v>0</v>
      </c>
      <c r="IM371" s="322">
        <f t="shared" si="3440"/>
        <v>0</v>
      </c>
      <c r="IN371" s="322">
        <f t="shared" si="3441"/>
        <v>0</v>
      </c>
      <c r="IO371" s="322">
        <f t="shared" si="3442"/>
        <v>0</v>
      </c>
      <c r="IP371" s="322">
        <f t="shared" si="3443"/>
        <v>0</v>
      </c>
      <c r="IQ371" s="322">
        <f t="shared" si="3444"/>
        <v>0</v>
      </c>
      <c r="IR371" s="739"/>
      <c r="IS371" s="739"/>
      <c r="IT371" s="739"/>
      <c r="IU371" s="739"/>
      <c r="IV371" s="739"/>
      <c r="IW371" s="739"/>
      <c r="IX371" s="739"/>
      <c r="IY371" s="739"/>
      <c r="IZ371" s="1362">
        <f t="shared" si="3445"/>
        <v>0</v>
      </c>
      <c r="JA371" s="1217">
        <f t="shared" si="3446"/>
        <v>0</v>
      </c>
      <c r="JB371" s="1217">
        <f t="shared" si="3447"/>
        <v>0</v>
      </c>
      <c r="JC371" s="1217">
        <f t="shared" si="3448"/>
        <v>0</v>
      </c>
      <c r="JD371" s="545">
        <f t="shared" si="3449"/>
        <v>0</v>
      </c>
      <c r="JE371" s="545">
        <f t="shared" si="3450"/>
        <v>0</v>
      </c>
      <c r="JF371" s="329">
        <f t="shared" si="3451"/>
        <v>0</v>
      </c>
      <c r="JG371" s="550">
        <f t="shared" si="3452"/>
        <v>0</v>
      </c>
      <c r="JH371" s="550">
        <f t="shared" si="3453"/>
        <v>0</v>
      </c>
      <c r="JI371" s="550">
        <f t="shared" si="3454"/>
        <v>0</v>
      </c>
      <c r="JJ371" s="550">
        <f t="shared" si="3455"/>
        <v>0</v>
      </c>
      <c r="JK371" s="550">
        <f t="shared" si="3456"/>
        <v>0</v>
      </c>
      <c r="JL371" s="550">
        <f t="shared" si="3457"/>
        <v>0</v>
      </c>
      <c r="JM371" s="550">
        <f t="shared" si="3458"/>
        <v>0</v>
      </c>
      <c r="JN371" s="550">
        <f t="shared" si="3459"/>
        <v>0</v>
      </c>
      <c r="JO371" s="1217">
        <f t="shared" si="3460"/>
        <v>0</v>
      </c>
      <c r="JP371" s="545">
        <f t="shared" si="3461"/>
        <v>0</v>
      </c>
      <c r="JQ371" s="329">
        <f t="shared" si="3462"/>
        <v>0</v>
      </c>
      <c r="JR371" s="550">
        <f t="shared" si="3463"/>
        <v>0</v>
      </c>
      <c r="JS371" s="550">
        <f t="shared" si="3464"/>
        <v>0</v>
      </c>
      <c r="JT371" s="550">
        <f t="shared" si="3465"/>
        <v>0</v>
      </c>
      <c r="JU371" s="550">
        <f t="shared" si="3466"/>
        <v>0</v>
      </c>
      <c r="JV371" s="932">
        <f t="shared" si="3467"/>
        <v>0</v>
      </c>
      <c r="JW371" s="932">
        <f t="shared" si="3468"/>
        <v>0</v>
      </c>
      <c r="JX371" s="932">
        <f t="shared" si="3469"/>
        <v>0</v>
      </c>
      <c r="JY371" s="932">
        <f t="shared" si="3470"/>
        <v>0</v>
      </c>
      <c r="JZ371" s="932">
        <f t="shared" si="3471"/>
        <v>0</v>
      </c>
      <c r="KA371" s="932">
        <f t="shared" si="3472"/>
        <v>0</v>
      </c>
      <c r="KB371" s="932">
        <f t="shared" si="3473"/>
        <v>0</v>
      </c>
      <c r="KC371" s="932">
        <f t="shared" si="3474"/>
        <v>0</v>
      </c>
      <c r="KD371" s="327">
        <f t="shared" si="3475"/>
        <v>0</v>
      </c>
      <c r="KE371" s="327">
        <f t="shared" si="3476"/>
        <v>0</v>
      </c>
      <c r="KF371" s="327">
        <f t="shared" si="3477"/>
        <v>0</v>
      </c>
      <c r="KG371" s="327">
        <f t="shared" si="3478"/>
        <v>0</v>
      </c>
      <c r="KH371" s="327">
        <f t="shared" si="3479"/>
        <v>0</v>
      </c>
      <c r="KI371" s="327">
        <f t="shared" si="3480"/>
        <v>0</v>
      </c>
      <c r="KJ371" s="327">
        <f t="shared" si="3481"/>
        <v>0</v>
      </c>
      <c r="KK371" s="327">
        <f t="shared" si="3482"/>
        <v>0</v>
      </c>
      <c r="KL371" s="327">
        <f t="shared" si="3483"/>
        <v>0</v>
      </c>
      <c r="KM371" s="327">
        <f t="shared" si="3484"/>
        <v>0</v>
      </c>
      <c r="KN371" s="327">
        <f t="shared" si="3485"/>
        <v>0</v>
      </c>
      <c r="KO371" s="327">
        <f t="shared" si="3486"/>
        <v>0</v>
      </c>
      <c r="KP371" s="327">
        <f t="shared" si="3487"/>
        <v>0</v>
      </c>
      <c r="KQ371" s="327">
        <f t="shared" si="3488"/>
        <v>0</v>
      </c>
      <c r="KR371" s="739"/>
      <c r="KS371" s="739"/>
      <c r="KT371" s="739"/>
      <c r="KU371" s="739"/>
      <c r="KV371" s="739"/>
      <c r="KW371" s="739"/>
      <c r="KX371" s="739"/>
      <c r="KY371" s="739"/>
      <c r="KZ371" s="1362">
        <f t="shared" si="3489"/>
        <v>0</v>
      </c>
      <c r="LA371" s="1217">
        <f t="shared" si="3490"/>
        <v>0</v>
      </c>
      <c r="LB371" s="1217">
        <f t="shared" si="3491"/>
        <v>0</v>
      </c>
      <c r="LC371" s="1217">
        <f t="shared" si="3492"/>
        <v>0</v>
      </c>
      <c r="LD371" s="545">
        <f t="shared" si="3493"/>
        <v>0</v>
      </c>
      <c r="LE371" s="545">
        <f t="shared" si="3494"/>
        <v>0</v>
      </c>
      <c r="LF371" s="329">
        <f t="shared" si="3495"/>
        <v>0</v>
      </c>
      <c r="LG371" s="550">
        <f t="shared" si="3496"/>
        <v>0</v>
      </c>
      <c r="LH371" s="550">
        <f t="shared" si="3497"/>
        <v>0</v>
      </c>
      <c r="LI371" s="550">
        <f t="shared" si="3498"/>
        <v>0</v>
      </c>
      <c r="LJ371" s="550">
        <f t="shared" si="3499"/>
        <v>0</v>
      </c>
      <c r="LK371" s="550">
        <f t="shared" si="3500"/>
        <v>0</v>
      </c>
      <c r="LL371" s="550">
        <f t="shared" si="3501"/>
        <v>0</v>
      </c>
      <c r="LM371" s="550">
        <f t="shared" si="3502"/>
        <v>0</v>
      </c>
      <c r="LN371" s="550">
        <f t="shared" si="3503"/>
        <v>0</v>
      </c>
      <c r="LO371" s="1217">
        <f t="shared" si="3504"/>
        <v>0</v>
      </c>
      <c r="LP371" s="545">
        <f t="shared" si="3505"/>
        <v>0</v>
      </c>
      <c r="LQ371" s="329">
        <f t="shared" si="3506"/>
        <v>0</v>
      </c>
      <c r="LR371" s="550">
        <f t="shared" si="3507"/>
        <v>0</v>
      </c>
      <c r="LS371" s="550">
        <f t="shared" si="3508"/>
        <v>0</v>
      </c>
      <c r="LT371" s="550">
        <f t="shared" si="3509"/>
        <v>0</v>
      </c>
      <c r="LU371" s="550">
        <f t="shared" si="3510"/>
        <v>0</v>
      </c>
      <c r="LV371" s="932">
        <f t="shared" si="3511"/>
        <v>0</v>
      </c>
      <c r="LW371" s="932">
        <f t="shared" si="3512"/>
        <v>0</v>
      </c>
      <c r="LX371" s="932">
        <f t="shared" si="3513"/>
        <v>0</v>
      </c>
      <c r="LY371" s="932">
        <f t="shared" si="3514"/>
        <v>0</v>
      </c>
      <c r="LZ371" s="932">
        <f t="shared" si="3515"/>
        <v>0</v>
      </c>
      <c r="MA371" s="932">
        <f t="shared" si="3516"/>
        <v>0</v>
      </c>
      <c r="MB371" s="932">
        <f t="shared" si="3517"/>
        <v>0</v>
      </c>
      <c r="MC371" s="932">
        <f t="shared" si="3518"/>
        <v>0</v>
      </c>
      <c r="MD371" s="327">
        <f t="shared" si="3519"/>
        <v>0</v>
      </c>
      <c r="ME371" s="327">
        <f t="shared" si="3520"/>
        <v>0</v>
      </c>
      <c r="MF371" s="327">
        <f t="shared" si="3521"/>
        <v>0</v>
      </c>
      <c r="MG371" s="327">
        <f t="shared" si="3522"/>
        <v>0</v>
      </c>
      <c r="MH371" s="327">
        <f t="shared" si="3523"/>
        <v>0</v>
      </c>
      <c r="MI371" s="327">
        <f t="shared" si="3524"/>
        <v>0</v>
      </c>
      <c r="MJ371" s="327">
        <f t="shared" si="3525"/>
        <v>0</v>
      </c>
      <c r="MK371" s="327">
        <f t="shared" si="3526"/>
        <v>0</v>
      </c>
      <c r="ML371" s="327">
        <f t="shared" si="3527"/>
        <v>0</v>
      </c>
      <c r="MM371" s="327">
        <f t="shared" si="3528"/>
        <v>0</v>
      </c>
      <c r="MN371" s="327">
        <f t="shared" si="3348"/>
        <v>0</v>
      </c>
      <c r="MO371" s="327">
        <f t="shared" si="3349"/>
        <v>0</v>
      </c>
      <c r="MP371" s="327">
        <f t="shared" si="3350"/>
        <v>0</v>
      </c>
      <c r="MQ371" s="327">
        <f t="shared" si="3529"/>
        <v>0</v>
      </c>
    </row>
    <row r="372" spans="2:355" s="152" customFormat="1" ht="14.25" customHeight="1" outlineLevel="1" thickBot="1" x14ac:dyDescent="0.3">
      <c r="C372" s="1416"/>
      <c r="D372" s="757"/>
      <c r="E372" s="757"/>
      <c r="F372" s="757"/>
      <c r="G372" s="757"/>
      <c r="H372" s="1048"/>
      <c r="I372" s="1048"/>
      <c r="J372" s="1048"/>
      <c r="K372" s="1048"/>
      <c r="L372" s="1048"/>
      <c r="M372" s="1417"/>
      <c r="N372" s="1418"/>
      <c r="O372" s="1548"/>
      <c r="P372" s="1048"/>
      <c r="Q372" s="1417"/>
      <c r="S372" s="1549"/>
      <c r="W372" s="1549"/>
      <c r="AA372" s="1549"/>
      <c r="AE372" s="1549"/>
      <c r="AI372" s="1549"/>
      <c r="AM372" s="1549"/>
      <c r="AQ372" s="1549"/>
      <c r="AU372" s="1737"/>
      <c r="AY372" s="1549"/>
      <c r="BQ372" s="1491"/>
      <c r="BR372" s="734">
        <f t="shared" si="3355"/>
        <v>0</v>
      </c>
      <c r="BS372" s="734">
        <f t="shared" si="3356"/>
        <v>0</v>
      </c>
      <c r="BT372" s="742">
        <v>0</v>
      </c>
      <c r="BU372" s="1773">
        <f>IF(User2!A10&lt;&gt;0,User2!A10,0)</f>
        <v>0</v>
      </c>
      <c r="BV372" s="1773">
        <f>IF(User2!B10&lt;&gt;0,User2!B10,0)</f>
        <v>0</v>
      </c>
      <c r="BW372" s="1774">
        <f>IF(User2!C10&lt;&gt;0,User2!C10,0)</f>
        <v>0</v>
      </c>
      <c r="BX372" s="1774">
        <f>IF(User2!D10&lt;&gt;0,User2!D10,0)</f>
        <v>0</v>
      </c>
      <c r="BY372" s="1774">
        <f>IF(User2!E10&lt;&gt;0,User2!E10,0)</f>
        <v>0</v>
      </c>
      <c r="BZ372" s="1774">
        <f>IF(User2!F10&lt;&gt;0,User2!F10,0)</f>
        <v>0</v>
      </c>
      <c r="CA372" s="1774">
        <f>IF(User2!G10&lt;&gt;0,User2!G10,0)</f>
        <v>0</v>
      </c>
      <c r="CB372" s="1774">
        <f>IF(User2!H10&lt;&gt;0,User2!H10,0)</f>
        <v>0</v>
      </c>
      <c r="CC372" s="1774">
        <f>IF(User2!I10&lt;&gt;0,User2!I10,0)</f>
        <v>0</v>
      </c>
      <c r="CD372" s="1774">
        <f>IF(User2!J10&lt;&gt;0,User2!J10,0)</f>
        <v>0</v>
      </c>
      <c r="CE372" s="1774">
        <f>IF(User2!K10&lt;&gt;0,User2!K10,0)</f>
        <v>0</v>
      </c>
      <c r="CF372" s="1774">
        <f>IF(User2!L10&lt;&gt;0,User2!L10,0)</f>
        <v>0</v>
      </c>
      <c r="CG372" s="1774">
        <f>IF(User2!M10&lt;&gt;0,User2!M10,0)</f>
        <v>0</v>
      </c>
      <c r="CH372" s="1774">
        <f>IF(User2!N10&lt;&gt;0,User2!N10,0)</f>
        <v>0</v>
      </c>
      <c r="CI372" s="1774">
        <f>IF(User2!O10&lt;&gt;0,User2!O10,0)</f>
        <v>0</v>
      </c>
      <c r="CJ372" s="1774">
        <f>IF(User2!P10&lt;&gt;0,User2!P10,0)</f>
        <v>0</v>
      </c>
      <c r="CK372" s="1774">
        <f>IF(User2!Q10&lt;&gt;0,User2!Q10,0)</f>
        <v>0</v>
      </c>
      <c r="CL372" s="1774">
        <f>IF(User2!R10&lt;&gt;0,User2!R10,0)</f>
        <v>0</v>
      </c>
      <c r="CM372" s="1774">
        <f>IF(User2!S10&lt;&gt;0,User2!S10,0)</f>
        <v>0</v>
      </c>
      <c r="CN372" s="1774">
        <f>IF(User2!T10&lt;&gt;0,User2!T10,0)</f>
        <v>0</v>
      </c>
      <c r="CO372" s="1774">
        <f>IF(User2!U10&lt;&gt;0,User2!U10,0)</f>
        <v>0</v>
      </c>
      <c r="CP372" s="1774">
        <f>IF(User2!V10&lt;&gt;0,User2!V10,0)</f>
        <v>0</v>
      </c>
      <c r="CQ372" s="1774">
        <f>IF(User2!W10&lt;&gt;0,User2!W10,0)</f>
        <v>0</v>
      </c>
      <c r="CR372" s="1775">
        <f>IF(User2!X10&lt;&gt;0,User2!X10,0)</f>
        <v>0</v>
      </c>
      <c r="CS372" s="1775">
        <f>IF(User2!Y10&lt;&gt;0,User2!Y10,0)</f>
        <v>0</v>
      </c>
      <c r="CT372" s="1775">
        <f>IF(User2!Z10&lt;&gt;0,User2!Z10,0)</f>
        <v>0</v>
      </c>
      <c r="CU372" s="1775">
        <f>IF(User2!AA10&lt;&gt;0,User2!AA10,0)</f>
        <v>0</v>
      </c>
      <c r="CV372" s="1775">
        <f>IF(User2!AB10&lt;&gt;0,User2!AB10,0)</f>
        <v>0</v>
      </c>
      <c r="CW372" s="1775">
        <f>IF(User2!AC10&lt;&gt;0,User2!AC10,0)</f>
        <v>0</v>
      </c>
      <c r="CX372" s="1775">
        <f>IF(User2!AD10&lt;&gt;0,User2!AD10,0)</f>
        <v>0</v>
      </c>
      <c r="CY372" s="1775">
        <f>IF(User2!AE10&lt;&gt;0,User2!AE10,0)</f>
        <v>0</v>
      </c>
      <c r="CZ372" s="1775">
        <f>IF(User2!AF10&lt;&gt;0,User2!AF10,0)</f>
        <v>0</v>
      </c>
      <c r="DA372" s="1775">
        <f>IF(User2!AG10&lt;&gt;0,User2!AG10,0)</f>
        <v>0</v>
      </c>
      <c r="DB372" s="1775">
        <f>IF(User2!AH10&lt;&gt;0,User2!AH10,0)</f>
        <v>0</v>
      </c>
      <c r="DC372" s="1775">
        <f>IF(User2!AI10&lt;&gt;0,User2!AI10,0)</f>
        <v>0</v>
      </c>
      <c r="DD372" s="1775">
        <f>IF(User2!AJ10&lt;&gt;0,User2!AJ10,0)</f>
        <v>0</v>
      </c>
      <c r="DE372" s="1775">
        <f>IF(User2!AK10&lt;&gt;0,User2!AK10,0)</f>
        <v>0</v>
      </c>
      <c r="DF372" s="1775">
        <f>IF(User2!AL10&lt;&gt;0,User2!AL10,0)</f>
        <v>0</v>
      </c>
      <c r="DG372" s="1775">
        <f>IF(User2!AM10&lt;&gt;0,User2!AM10,0)</f>
        <v>0</v>
      </c>
      <c r="DH372" s="1775">
        <f>IF(User2!AN10&lt;&gt;0,User2!AN10,0)</f>
        <v>0</v>
      </c>
      <c r="DI372" s="1775">
        <f>IF(User2!AO10&lt;&gt;0,User2!AO10,0)</f>
        <v>0</v>
      </c>
      <c r="DJ372" s="1775">
        <f>IF(User2!AP10&lt;&gt;0,User2!AP10,0)</f>
        <v>0</v>
      </c>
      <c r="DK372" s="1775">
        <f>IF(User2!AQ10&lt;&gt;0,User2!AQ10,0)</f>
        <v>0</v>
      </c>
      <c r="DL372" s="1775">
        <f>IF(User2!AR10&lt;&gt;0,User2!AR10,0)</f>
        <v>0</v>
      </c>
      <c r="DM372" s="1775">
        <f>IF(User2!AS10&lt;&gt;0,User2!AS10,0)</f>
        <v>0</v>
      </c>
      <c r="DN372" s="1791">
        <f>IF(User2!AT10&lt;&gt;0,User2!AT10,0)</f>
        <v>1</v>
      </c>
      <c r="DO372" s="1793">
        <f>IF(User2!AU10&lt;&gt;0,User2!AU10,0)</f>
        <v>0.94599999999999995</v>
      </c>
      <c r="DP372" s="1794">
        <f>IF(User2!AV10&lt;&gt;0,User2!AV10,0)</f>
        <v>1000</v>
      </c>
      <c r="DQ372" s="1796">
        <f t="shared" si="3530"/>
        <v>1.0570824524312896</v>
      </c>
      <c r="DR372" s="1798">
        <f>IF(User2!AX10&lt;&gt;0,User2!AX10,0)</f>
        <v>0.01</v>
      </c>
      <c r="DS372" s="1798">
        <f>IF(User2!AY10&lt;&gt;0,User2!AY10,0)</f>
        <v>1.0570824524312896E-5</v>
      </c>
      <c r="DT372" s="1794">
        <f>IF(User2!AZ10&lt;&gt;0,User2!AZ10,0)</f>
        <v>2009</v>
      </c>
      <c r="DU372" s="1801" t="str">
        <f>IF(User2!BA10&lt;&gt;0,User2!BA10,0)</f>
        <v>User2</v>
      </c>
      <c r="DV372" s="1812">
        <f>IF(User2!BB10&lt;&gt;0,User2!BB10,0)</f>
        <v>44333</v>
      </c>
      <c r="DW372" s="1813">
        <f>IF(User2!BC10&lt;&gt;0,User2!BC10,0)</f>
        <v>0</v>
      </c>
      <c r="DX372" s="1794">
        <f>IF(User2!BD10&lt;&gt;0,User2!BD10,0)</f>
        <v>0</v>
      </c>
      <c r="DY372" s="1794">
        <f>IF(User2!BE10&lt;&gt;0,User2!BE10,0)</f>
        <v>0</v>
      </c>
      <c r="DZ372" s="1794">
        <f>IF(User2!BF10&lt;&gt;0,User2!BF10,0)</f>
        <v>0</v>
      </c>
      <c r="EA372" s="1794">
        <f>IF(User2!BG10&lt;&gt;0,User2!BG10,0)</f>
        <v>0</v>
      </c>
      <c r="EB372" s="1794">
        <f>IF(User2!BH10&lt;&gt;0,User2!BH10,0)</f>
        <v>0</v>
      </c>
      <c r="EC372" s="1794">
        <f>IF(User2!BI10&lt;&gt;0,User2!BI10,0)</f>
        <v>0</v>
      </c>
      <c r="ED372" s="1794">
        <f>IF(User2!BJ10&lt;&gt;0,User2!BJ10,0)</f>
        <v>0</v>
      </c>
      <c r="EE372" s="1794">
        <f>IF(User2!BK10&lt;&gt;0,User2!BK10,0)</f>
        <v>0</v>
      </c>
      <c r="EF372" s="1794">
        <f>IF(User2!BL10&lt;&gt;0,User2!BL10,0)</f>
        <v>0</v>
      </c>
      <c r="EG372" s="1794">
        <f>IF(User2!BM10&lt;&gt;0,User2!BM10,0)</f>
        <v>0</v>
      </c>
      <c r="EH372" s="1794">
        <f>IF(User2!BN10&lt;&gt;0,User2!BN10,0)</f>
        <v>0</v>
      </c>
      <c r="EI372" s="1794">
        <f>IF(User2!BO10&lt;&gt;0,User2!BO10,0)</f>
        <v>0</v>
      </c>
      <c r="EJ372" s="1794">
        <f>IF(User2!BP10&lt;&gt;0,User2!BP10,0)</f>
        <v>0</v>
      </c>
      <c r="EK372" s="1794">
        <f>IF(User2!BQ10&lt;&gt;0,User2!BQ10,0)</f>
        <v>0</v>
      </c>
      <c r="EL372" s="1794">
        <f>IF(User2!BR10&lt;&gt;0,User2!BR10,0)</f>
        <v>0</v>
      </c>
      <c r="EM372" s="739"/>
      <c r="EN372" s="739"/>
      <c r="EO372" s="739"/>
      <c r="EP372" s="739"/>
      <c r="EQ372" s="739"/>
      <c r="ER372" s="739"/>
      <c r="ES372" s="739"/>
      <c r="ET372" s="739"/>
      <c r="EU372" s="739"/>
      <c r="EV372" s="739"/>
      <c r="EW372" s="739"/>
      <c r="EX372" s="739"/>
      <c r="EY372" s="739"/>
      <c r="EZ372" s="1348">
        <f t="shared" si="3357"/>
        <v>0</v>
      </c>
      <c r="FA372" s="1203">
        <f t="shared" si="3358"/>
        <v>0</v>
      </c>
      <c r="FB372" s="1203">
        <f t="shared" si="3359"/>
        <v>0</v>
      </c>
      <c r="FC372" s="1203">
        <f t="shared" si="3360"/>
        <v>0</v>
      </c>
      <c r="FD372" s="1190">
        <f t="shared" si="3361"/>
        <v>0</v>
      </c>
      <c r="FE372" s="1190">
        <f t="shared" si="3362"/>
        <v>0</v>
      </c>
      <c r="FF372" s="927">
        <f t="shared" si="3363"/>
        <v>0</v>
      </c>
      <c r="FG372" s="1191">
        <f t="shared" si="3364"/>
        <v>0</v>
      </c>
      <c r="FH372" s="1191">
        <f t="shared" si="3365"/>
        <v>0</v>
      </c>
      <c r="FI372" s="1191">
        <f t="shared" si="3366"/>
        <v>0</v>
      </c>
      <c r="FJ372" s="1191">
        <f t="shared" si="3367"/>
        <v>0</v>
      </c>
      <c r="FK372" s="1191">
        <f t="shared" si="3368"/>
        <v>0</v>
      </c>
      <c r="FL372" s="1191">
        <f t="shared" si="3369"/>
        <v>0</v>
      </c>
      <c r="FM372" s="1191">
        <f t="shared" si="3370"/>
        <v>0</v>
      </c>
      <c r="FN372" s="1191">
        <f t="shared" si="3371"/>
        <v>0</v>
      </c>
      <c r="FO372" s="1203">
        <f t="shared" si="3372"/>
        <v>0</v>
      </c>
      <c r="FP372" s="1190">
        <f t="shared" si="3373"/>
        <v>0</v>
      </c>
      <c r="FQ372" s="927">
        <f t="shared" si="3374"/>
        <v>0</v>
      </c>
      <c r="FR372" s="1191">
        <f t="shared" si="3375"/>
        <v>0</v>
      </c>
      <c r="FS372" s="1191">
        <f t="shared" si="3376"/>
        <v>0</v>
      </c>
      <c r="FT372" s="1191">
        <f t="shared" si="3377"/>
        <v>0</v>
      </c>
      <c r="FU372" s="1191">
        <f t="shared" si="3378"/>
        <v>0</v>
      </c>
      <c r="FV372" s="1076">
        <f t="shared" si="3379"/>
        <v>0</v>
      </c>
      <c r="FW372" s="1076">
        <f t="shared" si="3380"/>
        <v>0</v>
      </c>
      <c r="FX372" s="1076">
        <f t="shared" si="3381"/>
        <v>0</v>
      </c>
      <c r="FY372" s="1076">
        <f t="shared" si="3382"/>
        <v>0</v>
      </c>
      <c r="FZ372" s="1076">
        <f t="shared" si="3383"/>
        <v>0</v>
      </c>
      <c r="GA372" s="1076">
        <f t="shared" si="3384"/>
        <v>0</v>
      </c>
      <c r="GB372" s="1076">
        <f t="shared" si="3385"/>
        <v>0</v>
      </c>
      <c r="GC372" s="1076">
        <f t="shared" si="3386"/>
        <v>0</v>
      </c>
      <c r="GD372" s="330">
        <f t="shared" si="3387"/>
        <v>0</v>
      </c>
      <c r="GE372" s="330">
        <f t="shared" si="3388"/>
        <v>0</v>
      </c>
      <c r="GF372" s="330">
        <f t="shared" si="3389"/>
        <v>0</v>
      </c>
      <c r="GG372" s="330">
        <f t="shared" si="3390"/>
        <v>0</v>
      </c>
      <c r="GH372" s="330">
        <f t="shared" si="3391"/>
        <v>0</v>
      </c>
      <c r="GI372" s="330">
        <f t="shared" si="3392"/>
        <v>0</v>
      </c>
      <c r="GJ372" s="330">
        <f t="shared" si="3393"/>
        <v>0</v>
      </c>
      <c r="GK372" s="330">
        <f t="shared" si="3394"/>
        <v>0</v>
      </c>
      <c r="GL372" s="330">
        <f t="shared" si="3395"/>
        <v>0</v>
      </c>
      <c r="GM372" s="330">
        <f t="shared" si="3396"/>
        <v>0</v>
      </c>
      <c r="GN372" s="330">
        <f t="shared" si="3397"/>
        <v>0</v>
      </c>
      <c r="GO372" s="330">
        <f t="shared" si="3398"/>
        <v>0</v>
      </c>
      <c r="GP372" s="330">
        <f t="shared" si="3399"/>
        <v>0</v>
      </c>
      <c r="GQ372" s="330">
        <f t="shared" si="3400"/>
        <v>0</v>
      </c>
      <c r="GR372" s="739"/>
      <c r="GS372" s="739"/>
      <c r="GT372" s="739"/>
      <c r="GU372" s="739"/>
      <c r="GV372" s="739"/>
      <c r="GW372" s="739"/>
      <c r="GX372" s="739"/>
      <c r="GY372" s="739"/>
      <c r="GZ372" s="1362">
        <f t="shared" si="3401"/>
        <v>0</v>
      </c>
      <c r="HA372" s="1215">
        <f t="shared" si="3402"/>
        <v>0</v>
      </c>
      <c r="HB372" s="1215">
        <f t="shared" si="3403"/>
        <v>0</v>
      </c>
      <c r="HC372" s="1215">
        <f t="shared" si="3404"/>
        <v>0</v>
      </c>
      <c r="HD372" s="543">
        <f t="shared" si="3405"/>
        <v>0</v>
      </c>
      <c r="HE372" s="543">
        <f t="shared" si="3406"/>
        <v>0</v>
      </c>
      <c r="HF372" s="328">
        <f t="shared" si="3407"/>
        <v>0</v>
      </c>
      <c r="HG372" s="546">
        <f t="shared" si="3408"/>
        <v>0</v>
      </c>
      <c r="HH372" s="546">
        <f t="shared" si="3409"/>
        <v>0</v>
      </c>
      <c r="HI372" s="546">
        <f t="shared" si="3410"/>
        <v>0</v>
      </c>
      <c r="HJ372" s="546">
        <f t="shared" si="3411"/>
        <v>0</v>
      </c>
      <c r="HK372" s="546">
        <f t="shared" si="3412"/>
        <v>0</v>
      </c>
      <c r="HL372" s="546">
        <f t="shared" si="3413"/>
        <v>0</v>
      </c>
      <c r="HM372" s="546">
        <f t="shared" si="3414"/>
        <v>0</v>
      </c>
      <c r="HN372" s="546">
        <f t="shared" si="3415"/>
        <v>0</v>
      </c>
      <c r="HO372" s="1215">
        <f t="shared" si="3416"/>
        <v>0</v>
      </c>
      <c r="HP372" s="543">
        <f t="shared" si="3417"/>
        <v>0</v>
      </c>
      <c r="HQ372" s="328">
        <f t="shared" si="3418"/>
        <v>0</v>
      </c>
      <c r="HR372" s="546">
        <f t="shared" si="3419"/>
        <v>0</v>
      </c>
      <c r="HS372" s="546">
        <f t="shared" si="3420"/>
        <v>0</v>
      </c>
      <c r="HT372" s="546">
        <f t="shared" si="3421"/>
        <v>0</v>
      </c>
      <c r="HU372" s="546">
        <f t="shared" si="3422"/>
        <v>0</v>
      </c>
      <c r="HV372" s="930">
        <f t="shared" si="3423"/>
        <v>0</v>
      </c>
      <c r="HW372" s="930">
        <f t="shared" si="3424"/>
        <v>0</v>
      </c>
      <c r="HX372" s="930">
        <f t="shared" si="3425"/>
        <v>0</v>
      </c>
      <c r="HY372" s="930">
        <f t="shared" si="3426"/>
        <v>0</v>
      </c>
      <c r="HZ372" s="930">
        <f t="shared" si="3427"/>
        <v>0</v>
      </c>
      <c r="IA372" s="930">
        <f t="shared" si="3428"/>
        <v>0</v>
      </c>
      <c r="IB372" s="930">
        <f t="shared" si="3429"/>
        <v>0</v>
      </c>
      <c r="IC372" s="930">
        <f t="shared" si="3430"/>
        <v>0</v>
      </c>
      <c r="ID372" s="322">
        <f t="shared" si="3431"/>
        <v>0</v>
      </c>
      <c r="IE372" s="322">
        <f t="shared" si="3432"/>
        <v>0</v>
      </c>
      <c r="IF372" s="322">
        <f t="shared" si="3433"/>
        <v>0</v>
      </c>
      <c r="IG372" s="322">
        <f t="shared" si="3434"/>
        <v>0</v>
      </c>
      <c r="IH372" s="322">
        <f t="shared" si="3435"/>
        <v>0</v>
      </c>
      <c r="II372" s="322">
        <f t="shared" si="3436"/>
        <v>0</v>
      </c>
      <c r="IJ372" s="322">
        <f t="shared" si="3437"/>
        <v>0</v>
      </c>
      <c r="IK372" s="322">
        <f t="shared" si="3438"/>
        <v>0</v>
      </c>
      <c r="IL372" s="322">
        <f t="shared" si="3439"/>
        <v>0</v>
      </c>
      <c r="IM372" s="322">
        <f t="shared" si="3440"/>
        <v>0</v>
      </c>
      <c r="IN372" s="322">
        <f t="shared" si="3441"/>
        <v>0</v>
      </c>
      <c r="IO372" s="322">
        <f t="shared" si="3442"/>
        <v>0</v>
      </c>
      <c r="IP372" s="322">
        <f t="shared" si="3443"/>
        <v>0</v>
      </c>
      <c r="IQ372" s="322">
        <f t="shared" si="3444"/>
        <v>0</v>
      </c>
      <c r="IR372" s="739"/>
      <c r="IS372" s="739"/>
      <c r="IT372" s="739"/>
      <c r="IU372" s="739"/>
      <c r="IV372" s="739"/>
      <c r="IW372" s="739"/>
      <c r="IX372" s="739"/>
      <c r="IY372" s="739"/>
      <c r="IZ372" s="1362">
        <f t="shared" si="3445"/>
        <v>0</v>
      </c>
      <c r="JA372" s="1217">
        <f t="shared" si="3446"/>
        <v>0</v>
      </c>
      <c r="JB372" s="1217">
        <f t="shared" si="3447"/>
        <v>0</v>
      </c>
      <c r="JC372" s="1217">
        <f t="shared" si="3448"/>
        <v>0</v>
      </c>
      <c r="JD372" s="545">
        <f t="shared" si="3449"/>
        <v>0</v>
      </c>
      <c r="JE372" s="545">
        <f t="shared" si="3450"/>
        <v>0</v>
      </c>
      <c r="JF372" s="329">
        <f t="shared" si="3451"/>
        <v>0</v>
      </c>
      <c r="JG372" s="550">
        <f t="shared" si="3452"/>
        <v>0</v>
      </c>
      <c r="JH372" s="550">
        <f t="shared" si="3453"/>
        <v>0</v>
      </c>
      <c r="JI372" s="550">
        <f t="shared" si="3454"/>
        <v>0</v>
      </c>
      <c r="JJ372" s="550">
        <f t="shared" si="3455"/>
        <v>0</v>
      </c>
      <c r="JK372" s="550">
        <f t="shared" si="3456"/>
        <v>0</v>
      </c>
      <c r="JL372" s="550">
        <f t="shared" si="3457"/>
        <v>0</v>
      </c>
      <c r="JM372" s="550">
        <f t="shared" si="3458"/>
        <v>0</v>
      </c>
      <c r="JN372" s="550">
        <f t="shared" si="3459"/>
        <v>0</v>
      </c>
      <c r="JO372" s="1217">
        <f t="shared" si="3460"/>
        <v>0</v>
      </c>
      <c r="JP372" s="545">
        <f t="shared" si="3461"/>
        <v>0</v>
      </c>
      <c r="JQ372" s="329">
        <f t="shared" si="3462"/>
        <v>0</v>
      </c>
      <c r="JR372" s="550">
        <f t="shared" si="3463"/>
        <v>0</v>
      </c>
      <c r="JS372" s="550">
        <f t="shared" si="3464"/>
        <v>0</v>
      </c>
      <c r="JT372" s="550">
        <f t="shared" si="3465"/>
        <v>0</v>
      </c>
      <c r="JU372" s="550">
        <f t="shared" si="3466"/>
        <v>0</v>
      </c>
      <c r="JV372" s="932">
        <f t="shared" si="3467"/>
        <v>0</v>
      </c>
      <c r="JW372" s="932">
        <f t="shared" si="3468"/>
        <v>0</v>
      </c>
      <c r="JX372" s="932">
        <f t="shared" si="3469"/>
        <v>0</v>
      </c>
      <c r="JY372" s="932">
        <f t="shared" si="3470"/>
        <v>0</v>
      </c>
      <c r="JZ372" s="932">
        <f t="shared" si="3471"/>
        <v>0</v>
      </c>
      <c r="KA372" s="932">
        <f t="shared" si="3472"/>
        <v>0</v>
      </c>
      <c r="KB372" s="932">
        <f t="shared" si="3473"/>
        <v>0</v>
      </c>
      <c r="KC372" s="932">
        <f t="shared" si="3474"/>
        <v>0</v>
      </c>
      <c r="KD372" s="327">
        <f t="shared" si="3475"/>
        <v>0</v>
      </c>
      <c r="KE372" s="327">
        <f t="shared" si="3476"/>
        <v>0</v>
      </c>
      <c r="KF372" s="327">
        <f t="shared" si="3477"/>
        <v>0</v>
      </c>
      <c r="KG372" s="327">
        <f t="shared" si="3478"/>
        <v>0</v>
      </c>
      <c r="KH372" s="327">
        <f t="shared" si="3479"/>
        <v>0</v>
      </c>
      <c r="KI372" s="327">
        <f t="shared" si="3480"/>
        <v>0</v>
      </c>
      <c r="KJ372" s="327">
        <f t="shared" si="3481"/>
        <v>0</v>
      </c>
      <c r="KK372" s="327">
        <f t="shared" si="3482"/>
        <v>0</v>
      </c>
      <c r="KL372" s="327">
        <f t="shared" si="3483"/>
        <v>0</v>
      </c>
      <c r="KM372" s="327">
        <f t="shared" si="3484"/>
        <v>0</v>
      </c>
      <c r="KN372" s="327">
        <f t="shared" si="3485"/>
        <v>0</v>
      </c>
      <c r="KO372" s="327">
        <f t="shared" si="3486"/>
        <v>0</v>
      </c>
      <c r="KP372" s="327">
        <f t="shared" si="3487"/>
        <v>0</v>
      </c>
      <c r="KQ372" s="327">
        <f t="shared" si="3488"/>
        <v>0</v>
      </c>
      <c r="KR372" s="739"/>
      <c r="KS372" s="739"/>
      <c r="KT372" s="739"/>
      <c r="KU372" s="739"/>
      <c r="KV372" s="739"/>
      <c r="KW372" s="739"/>
      <c r="KX372" s="739"/>
      <c r="KY372" s="739"/>
      <c r="KZ372" s="1362">
        <f t="shared" si="3489"/>
        <v>0</v>
      </c>
      <c r="LA372" s="1217">
        <f t="shared" si="3490"/>
        <v>0</v>
      </c>
      <c r="LB372" s="1217">
        <f t="shared" si="3491"/>
        <v>0</v>
      </c>
      <c r="LC372" s="1217">
        <f t="shared" si="3492"/>
        <v>0</v>
      </c>
      <c r="LD372" s="545">
        <f t="shared" si="3493"/>
        <v>0</v>
      </c>
      <c r="LE372" s="545">
        <f t="shared" si="3494"/>
        <v>0</v>
      </c>
      <c r="LF372" s="329">
        <f t="shared" si="3495"/>
        <v>0</v>
      </c>
      <c r="LG372" s="550">
        <f t="shared" si="3496"/>
        <v>0</v>
      </c>
      <c r="LH372" s="550">
        <f t="shared" si="3497"/>
        <v>0</v>
      </c>
      <c r="LI372" s="550">
        <f t="shared" si="3498"/>
        <v>0</v>
      </c>
      <c r="LJ372" s="550">
        <f t="shared" si="3499"/>
        <v>0</v>
      </c>
      <c r="LK372" s="550">
        <f t="shared" si="3500"/>
        <v>0</v>
      </c>
      <c r="LL372" s="550">
        <f t="shared" si="3501"/>
        <v>0</v>
      </c>
      <c r="LM372" s="550">
        <f t="shared" si="3502"/>
        <v>0</v>
      </c>
      <c r="LN372" s="550">
        <f t="shared" si="3503"/>
        <v>0</v>
      </c>
      <c r="LO372" s="1217">
        <f t="shared" si="3504"/>
        <v>0</v>
      </c>
      <c r="LP372" s="545">
        <f t="shared" si="3505"/>
        <v>0</v>
      </c>
      <c r="LQ372" s="329">
        <f t="shared" si="3506"/>
        <v>0</v>
      </c>
      <c r="LR372" s="550">
        <f t="shared" si="3507"/>
        <v>0</v>
      </c>
      <c r="LS372" s="550">
        <f t="shared" si="3508"/>
        <v>0</v>
      </c>
      <c r="LT372" s="550">
        <f t="shared" si="3509"/>
        <v>0</v>
      </c>
      <c r="LU372" s="550">
        <f t="shared" si="3510"/>
        <v>0</v>
      </c>
      <c r="LV372" s="932">
        <f t="shared" si="3511"/>
        <v>0</v>
      </c>
      <c r="LW372" s="932">
        <f t="shared" si="3512"/>
        <v>0</v>
      </c>
      <c r="LX372" s="932">
        <f t="shared" si="3513"/>
        <v>0</v>
      </c>
      <c r="LY372" s="932">
        <f t="shared" si="3514"/>
        <v>0</v>
      </c>
      <c r="LZ372" s="932">
        <f t="shared" si="3515"/>
        <v>0</v>
      </c>
      <c r="MA372" s="932">
        <f t="shared" si="3516"/>
        <v>0</v>
      </c>
      <c r="MB372" s="932">
        <f t="shared" si="3517"/>
        <v>0</v>
      </c>
      <c r="MC372" s="932">
        <f t="shared" si="3518"/>
        <v>0</v>
      </c>
      <c r="MD372" s="327">
        <f t="shared" si="3519"/>
        <v>0</v>
      </c>
      <c r="ME372" s="327">
        <f t="shared" si="3520"/>
        <v>0</v>
      </c>
      <c r="MF372" s="327">
        <f t="shared" si="3521"/>
        <v>0</v>
      </c>
      <c r="MG372" s="327">
        <f t="shared" si="3522"/>
        <v>0</v>
      </c>
      <c r="MH372" s="327">
        <f t="shared" si="3523"/>
        <v>0</v>
      </c>
      <c r="MI372" s="327">
        <f t="shared" si="3524"/>
        <v>0</v>
      </c>
      <c r="MJ372" s="327">
        <f t="shared" si="3525"/>
        <v>0</v>
      </c>
      <c r="MK372" s="327">
        <f t="shared" si="3526"/>
        <v>0</v>
      </c>
      <c r="ML372" s="327">
        <f t="shared" si="3527"/>
        <v>0</v>
      </c>
      <c r="MM372" s="327">
        <f t="shared" si="3528"/>
        <v>0</v>
      </c>
      <c r="MN372" s="327">
        <f t="shared" si="3348"/>
        <v>0</v>
      </c>
      <c r="MO372" s="327">
        <f t="shared" si="3349"/>
        <v>0</v>
      </c>
      <c r="MP372" s="327">
        <f t="shared" si="3350"/>
        <v>0</v>
      </c>
      <c r="MQ372" s="327">
        <f t="shared" si="3529"/>
        <v>0</v>
      </c>
    </row>
    <row r="373" spans="2:355" s="152" customFormat="1" ht="14.25" customHeight="1" outlineLevel="1" thickBot="1" x14ac:dyDescent="0.3">
      <c r="C373" s="1416"/>
      <c r="D373" s="757"/>
      <c r="E373" s="757"/>
      <c r="F373" s="757"/>
      <c r="G373" s="757"/>
      <c r="H373" s="1048"/>
      <c r="I373" s="1048"/>
      <c r="J373" s="1048"/>
      <c r="K373" s="1048"/>
      <c r="L373" s="1048"/>
      <c r="M373" s="1417"/>
      <c r="N373" s="1418"/>
      <c r="O373" s="1548"/>
      <c r="P373" s="1048"/>
      <c r="Q373" s="1417"/>
      <c r="S373" s="1549"/>
      <c r="W373" s="1549"/>
      <c r="AA373" s="1549"/>
      <c r="AE373" s="1549"/>
      <c r="AI373" s="1549"/>
      <c r="AM373" s="1549"/>
      <c r="AQ373" s="1549"/>
      <c r="AU373" s="1737"/>
      <c r="AY373" s="1549"/>
      <c r="BQ373" s="1491"/>
      <c r="BR373" s="734">
        <f t="shared" si="3355"/>
        <v>0</v>
      </c>
      <c r="BS373" s="734">
        <f t="shared" si="3356"/>
        <v>0</v>
      </c>
      <c r="BT373" s="742">
        <v>0</v>
      </c>
      <c r="BU373" s="1773">
        <f>IF(User2!A11&lt;&gt;0,User2!A11,0)</f>
        <v>0</v>
      </c>
      <c r="BV373" s="1785">
        <f>IF(User2!B11&lt;&gt;0,User2!B11,0)</f>
        <v>0</v>
      </c>
      <c r="BW373" s="1774">
        <f>IF(User2!C11&lt;&gt;0,User2!C11,0)</f>
        <v>0</v>
      </c>
      <c r="BX373" s="1774">
        <f>IF(User2!D11&lt;&gt;0,User2!D11,0)</f>
        <v>0</v>
      </c>
      <c r="BY373" s="1774">
        <f>IF(User2!E11&lt;&gt;0,User2!E11,0)</f>
        <v>0</v>
      </c>
      <c r="BZ373" s="1774">
        <f>IF(User2!F11&lt;&gt;0,User2!F11,0)</f>
        <v>0</v>
      </c>
      <c r="CA373" s="1774">
        <f>IF(User2!G11&lt;&gt;0,User2!G11,0)</f>
        <v>0</v>
      </c>
      <c r="CB373" s="1774">
        <f>IF(User2!H11&lt;&gt;0,User2!H11,0)</f>
        <v>0</v>
      </c>
      <c r="CC373" s="1774">
        <f>IF(User2!I11&lt;&gt;0,User2!I11,0)</f>
        <v>0</v>
      </c>
      <c r="CD373" s="1774">
        <f>IF(User2!J11&lt;&gt;0,User2!J11,0)</f>
        <v>0</v>
      </c>
      <c r="CE373" s="1774">
        <f>IF(User2!K11&lt;&gt;0,User2!K11,0)</f>
        <v>0</v>
      </c>
      <c r="CF373" s="1774">
        <f>IF(User2!L11&lt;&gt;0,User2!L11,0)</f>
        <v>0</v>
      </c>
      <c r="CG373" s="1774">
        <f>IF(User2!M11&lt;&gt;0,User2!M11,0)</f>
        <v>0</v>
      </c>
      <c r="CH373" s="1774">
        <f>IF(User2!N11&lt;&gt;0,User2!N11,0)</f>
        <v>0</v>
      </c>
      <c r="CI373" s="1774">
        <f>IF(User2!O11&lt;&gt;0,User2!O11,0)</f>
        <v>0</v>
      </c>
      <c r="CJ373" s="1774">
        <f>IF(User2!P11&lt;&gt;0,User2!P11,0)</f>
        <v>0</v>
      </c>
      <c r="CK373" s="1774">
        <f>IF(User2!Q11&lt;&gt;0,User2!Q11,0)</f>
        <v>0</v>
      </c>
      <c r="CL373" s="1774">
        <f>IF(User2!R11&lt;&gt;0,User2!R11,0)</f>
        <v>0</v>
      </c>
      <c r="CM373" s="1774">
        <f>IF(User2!S11&lt;&gt;0,User2!S11,0)</f>
        <v>0</v>
      </c>
      <c r="CN373" s="1774">
        <f>IF(User2!T11&lt;&gt;0,User2!T11,0)</f>
        <v>0</v>
      </c>
      <c r="CO373" s="1774">
        <f>IF(User2!U11&lt;&gt;0,User2!U11,0)</f>
        <v>0</v>
      </c>
      <c r="CP373" s="1774">
        <f>IF(User2!V11&lt;&gt;0,User2!V11,0)</f>
        <v>0</v>
      </c>
      <c r="CQ373" s="1774">
        <f>IF(User2!W11&lt;&gt;0,User2!W11,0)</f>
        <v>0</v>
      </c>
      <c r="CR373" s="1775">
        <f>IF(User2!X11&lt;&gt;0,User2!X11,0)</f>
        <v>0</v>
      </c>
      <c r="CS373" s="1775">
        <f>IF(User2!Y11&lt;&gt;0,User2!Y11,0)</f>
        <v>0</v>
      </c>
      <c r="CT373" s="1775">
        <f>IF(User2!Z11&lt;&gt;0,User2!Z11,0)</f>
        <v>0</v>
      </c>
      <c r="CU373" s="1775">
        <f>IF(User2!AA11&lt;&gt;0,User2!AA11,0)</f>
        <v>0</v>
      </c>
      <c r="CV373" s="1775">
        <f>IF(User2!AB11&lt;&gt;0,User2!AB11,0)</f>
        <v>0</v>
      </c>
      <c r="CW373" s="1775">
        <f>IF(User2!AC11&lt;&gt;0,User2!AC11,0)</f>
        <v>0</v>
      </c>
      <c r="CX373" s="1775">
        <f>IF(User2!AD11&lt;&gt;0,User2!AD11,0)</f>
        <v>0</v>
      </c>
      <c r="CY373" s="1775">
        <f>IF(User2!AE11&lt;&gt;0,User2!AE11,0)</f>
        <v>0</v>
      </c>
      <c r="CZ373" s="1775">
        <f>IF(User2!AF11&lt;&gt;0,User2!AF11,0)</f>
        <v>0</v>
      </c>
      <c r="DA373" s="1775">
        <f>IF(User2!AG11&lt;&gt;0,User2!AG11,0)</f>
        <v>0</v>
      </c>
      <c r="DB373" s="1775">
        <f>IF(User2!AH11&lt;&gt;0,User2!AH11,0)</f>
        <v>0</v>
      </c>
      <c r="DC373" s="1775">
        <f>IF(User2!AI11&lt;&gt;0,User2!AI11,0)</f>
        <v>0</v>
      </c>
      <c r="DD373" s="1775">
        <f>IF(User2!AJ11&lt;&gt;0,User2!AJ11,0)</f>
        <v>0</v>
      </c>
      <c r="DE373" s="1775">
        <f>IF(User2!AK11&lt;&gt;0,User2!AK11,0)</f>
        <v>0</v>
      </c>
      <c r="DF373" s="1775">
        <f>IF(User2!AL11&lt;&gt;0,User2!AL11,0)</f>
        <v>0</v>
      </c>
      <c r="DG373" s="1775">
        <f>IF(User2!AM11&lt;&gt;0,User2!AM11,0)</f>
        <v>0</v>
      </c>
      <c r="DH373" s="1775">
        <f>IF(User2!AN11&lt;&gt;0,User2!AN11,0)</f>
        <v>0</v>
      </c>
      <c r="DI373" s="1775">
        <f>IF(User2!AO11&lt;&gt;0,User2!AO11,0)</f>
        <v>0</v>
      </c>
      <c r="DJ373" s="1775">
        <f>IF(User2!AP11&lt;&gt;0,User2!AP11,0)</f>
        <v>0</v>
      </c>
      <c r="DK373" s="1775">
        <f>IF(User2!AQ11&lt;&gt;0,User2!AQ11,0)</f>
        <v>0</v>
      </c>
      <c r="DL373" s="1775">
        <f>IF(User2!AR11&lt;&gt;0,User2!AR11,0)</f>
        <v>0</v>
      </c>
      <c r="DM373" s="1775">
        <f>IF(User2!AS11&lt;&gt;0,User2!AS11,0)</f>
        <v>0</v>
      </c>
      <c r="DN373" s="1791">
        <f>IF(User2!AT11&lt;&gt;0,User2!AT11,0)</f>
        <v>1</v>
      </c>
      <c r="DO373" s="1793">
        <f>IF(User2!AU11&lt;&gt;0,User2!AU11,0)</f>
        <v>0.94599999999999995</v>
      </c>
      <c r="DP373" s="1794">
        <f>IF(User2!AV11&lt;&gt;0,User2!AV11,0)</f>
        <v>1000</v>
      </c>
      <c r="DQ373" s="1796">
        <f t="shared" si="3530"/>
        <v>1.0570824524312896</v>
      </c>
      <c r="DR373" s="1798">
        <f>IF(User2!AX11&lt;&gt;0,User2!AX11,0)</f>
        <v>0.01</v>
      </c>
      <c r="DS373" s="1798">
        <f>IF(User2!AY11&lt;&gt;0,User2!AY11,0)</f>
        <v>1.0570824524312896E-5</v>
      </c>
      <c r="DT373" s="1794">
        <f>IF(User2!AZ11&lt;&gt;0,User2!AZ11,0)</f>
        <v>2010</v>
      </c>
      <c r="DU373" s="1801" t="str">
        <f>IF(User2!BA11&lt;&gt;0,User2!BA11,0)</f>
        <v>User2</v>
      </c>
      <c r="DV373" s="1812">
        <f>IF(User2!BB11&lt;&gt;0,User2!BB11,0)</f>
        <v>44333</v>
      </c>
      <c r="DW373" s="1813">
        <f>IF(User2!BC11&lt;&gt;0,User2!BC11,0)</f>
        <v>0</v>
      </c>
      <c r="DX373" s="1794">
        <f>IF(User2!BD11&lt;&gt;0,User2!BD11,0)</f>
        <v>0</v>
      </c>
      <c r="DY373" s="1794">
        <f>IF(User2!BE11&lt;&gt;0,User2!BE11,0)</f>
        <v>0</v>
      </c>
      <c r="DZ373" s="1794">
        <f>IF(User2!BF11&lt;&gt;0,User2!BF11,0)</f>
        <v>0</v>
      </c>
      <c r="EA373" s="1794">
        <f>IF(User2!BG11&lt;&gt;0,User2!BG11,0)</f>
        <v>0</v>
      </c>
      <c r="EB373" s="1794">
        <f>IF(User2!BH11&lt;&gt;0,User2!BH11,0)</f>
        <v>0</v>
      </c>
      <c r="EC373" s="1794">
        <f>IF(User2!BI11&lt;&gt;0,User2!BI11,0)</f>
        <v>0</v>
      </c>
      <c r="ED373" s="1794">
        <f>IF(User2!BJ11&lt;&gt;0,User2!BJ11,0)</f>
        <v>0</v>
      </c>
      <c r="EE373" s="1794">
        <f>IF(User2!BK11&lt;&gt;0,User2!BK11,0)</f>
        <v>0</v>
      </c>
      <c r="EF373" s="1794">
        <f>IF(User2!BL11&lt;&gt;0,User2!BL11,0)</f>
        <v>0</v>
      </c>
      <c r="EG373" s="1794">
        <f>IF(User2!BM11&lt;&gt;0,User2!BM11,0)</f>
        <v>0</v>
      </c>
      <c r="EH373" s="1794">
        <f>IF(User2!BN11&lt;&gt;0,User2!BN11,0)</f>
        <v>0</v>
      </c>
      <c r="EI373" s="1794">
        <f>IF(User2!BO11&lt;&gt;0,User2!BO11,0)</f>
        <v>0</v>
      </c>
      <c r="EJ373" s="1794">
        <f>IF(User2!BP11&lt;&gt;0,User2!BP11,0)</f>
        <v>0</v>
      </c>
      <c r="EK373" s="1794">
        <f>IF(User2!BQ11&lt;&gt;0,User2!BQ11,0)</f>
        <v>0</v>
      </c>
      <c r="EL373" s="1794">
        <f>IF(User2!BR11&lt;&gt;0,User2!BR11,0)</f>
        <v>0</v>
      </c>
      <c r="EM373" s="739"/>
      <c r="EN373" s="739"/>
      <c r="EO373" s="739"/>
      <c r="EP373" s="739"/>
      <c r="EQ373" s="739"/>
      <c r="ER373" s="739"/>
      <c r="ES373" s="739"/>
      <c r="ET373" s="739"/>
      <c r="EU373" s="739"/>
      <c r="EV373" s="739"/>
      <c r="EW373" s="739"/>
      <c r="EX373" s="739"/>
      <c r="EY373" s="739"/>
      <c r="EZ373" s="1348">
        <f t="shared" si="3357"/>
        <v>0</v>
      </c>
      <c r="FA373" s="1203">
        <f t="shared" si="3358"/>
        <v>0</v>
      </c>
      <c r="FB373" s="1203">
        <f t="shared" si="3359"/>
        <v>0</v>
      </c>
      <c r="FC373" s="1203">
        <f t="shared" si="3360"/>
        <v>0</v>
      </c>
      <c r="FD373" s="1190">
        <f t="shared" si="3361"/>
        <v>0</v>
      </c>
      <c r="FE373" s="1190">
        <f t="shared" si="3362"/>
        <v>0</v>
      </c>
      <c r="FF373" s="927">
        <f t="shared" si="3363"/>
        <v>0</v>
      </c>
      <c r="FG373" s="1191">
        <f t="shared" si="3364"/>
        <v>0</v>
      </c>
      <c r="FH373" s="1191">
        <f t="shared" si="3365"/>
        <v>0</v>
      </c>
      <c r="FI373" s="1191">
        <f t="shared" si="3366"/>
        <v>0</v>
      </c>
      <c r="FJ373" s="1191">
        <f t="shared" si="3367"/>
        <v>0</v>
      </c>
      <c r="FK373" s="1191">
        <f t="shared" si="3368"/>
        <v>0</v>
      </c>
      <c r="FL373" s="1191">
        <f t="shared" si="3369"/>
        <v>0</v>
      </c>
      <c r="FM373" s="1191">
        <f t="shared" si="3370"/>
        <v>0</v>
      </c>
      <c r="FN373" s="1191">
        <f t="shared" si="3371"/>
        <v>0</v>
      </c>
      <c r="FO373" s="1203">
        <f t="shared" si="3372"/>
        <v>0</v>
      </c>
      <c r="FP373" s="1190">
        <f t="shared" si="3373"/>
        <v>0</v>
      </c>
      <c r="FQ373" s="927">
        <f t="shared" si="3374"/>
        <v>0</v>
      </c>
      <c r="FR373" s="1191">
        <f t="shared" si="3375"/>
        <v>0</v>
      </c>
      <c r="FS373" s="1191">
        <f t="shared" si="3376"/>
        <v>0</v>
      </c>
      <c r="FT373" s="1191">
        <f t="shared" si="3377"/>
        <v>0</v>
      </c>
      <c r="FU373" s="1191">
        <f t="shared" si="3378"/>
        <v>0</v>
      </c>
      <c r="FV373" s="1076">
        <f t="shared" si="3379"/>
        <v>0</v>
      </c>
      <c r="FW373" s="1076">
        <f t="shared" si="3380"/>
        <v>0</v>
      </c>
      <c r="FX373" s="1076">
        <f t="shared" si="3381"/>
        <v>0</v>
      </c>
      <c r="FY373" s="1076">
        <f t="shared" si="3382"/>
        <v>0</v>
      </c>
      <c r="FZ373" s="1076">
        <f t="shared" si="3383"/>
        <v>0</v>
      </c>
      <c r="GA373" s="1076">
        <f t="shared" si="3384"/>
        <v>0</v>
      </c>
      <c r="GB373" s="1076">
        <f t="shared" si="3385"/>
        <v>0</v>
      </c>
      <c r="GC373" s="1076">
        <f t="shared" si="3386"/>
        <v>0</v>
      </c>
      <c r="GD373" s="330">
        <f t="shared" si="3387"/>
        <v>0</v>
      </c>
      <c r="GE373" s="330">
        <f t="shared" si="3388"/>
        <v>0</v>
      </c>
      <c r="GF373" s="330">
        <f t="shared" si="3389"/>
        <v>0</v>
      </c>
      <c r="GG373" s="330">
        <f t="shared" si="3390"/>
        <v>0</v>
      </c>
      <c r="GH373" s="330">
        <f t="shared" si="3391"/>
        <v>0</v>
      </c>
      <c r="GI373" s="330">
        <f t="shared" si="3392"/>
        <v>0</v>
      </c>
      <c r="GJ373" s="330">
        <f t="shared" si="3393"/>
        <v>0</v>
      </c>
      <c r="GK373" s="330">
        <f t="shared" si="3394"/>
        <v>0</v>
      </c>
      <c r="GL373" s="330">
        <f t="shared" si="3395"/>
        <v>0</v>
      </c>
      <c r="GM373" s="330">
        <f t="shared" si="3396"/>
        <v>0</v>
      </c>
      <c r="GN373" s="330">
        <f t="shared" si="3397"/>
        <v>0</v>
      </c>
      <c r="GO373" s="330">
        <f t="shared" si="3398"/>
        <v>0</v>
      </c>
      <c r="GP373" s="330">
        <f t="shared" si="3399"/>
        <v>0</v>
      </c>
      <c r="GQ373" s="330">
        <f t="shared" si="3400"/>
        <v>0</v>
      </c>
      <c r="GR373" s="739"/>
      <c r="GS373" s="739"/>
      <c r="GT373" s="739"/>
      <c r="GU373" s="739"/>
      <c r="GV373" s="739"/>
      <c r="GW373" s="739"/>
      <c r="GX373" s="739"/>
      <c r="GY373" s="739"/>
      <c r="GZ373" s="1362">
        <f t="shared" si="3401"/>
        <v>0</v>
      </c>
      <c r="HA373" s="1215">
        <f t="shared" si="3402"/>
        <v>0</v>
      </c>
      <c r="HB373" s="1215">
        <f t="shared" si="3403"/>
        <v>0</v>
      </c>
      <c r="HC373" s="1215">
        <f t="shared" si="3404"/>
        <v>0</v>
      </c>
      <c r="HD373" s="543">
        <f t="shared" si="3405"/>
        <v>0</v>
      </c>
      <c r="HE373" s="543">
        <f t="shared" si="3406"/>
        <v>0</v>
      </c>
      <c r="HF373" s="328">
        <f t="shared" si="3407"/>
        <v>0</v>
      </c>
      <c r="HG373" s="546">
        <f t="shared" si="3408"/>
        <v>0</v>
      </c>
      <c r="HH373" s="546">
        <f t="shared" si="3409"/>
        <v>0</v>
      </c>
      <c r="HI373" s="546">
        <f t="shared" si="3410"/>
        <v>0</v>
      </c>
      <c r="HJ373" s="546">
        <f t="shared" si="3411"/>
        <v>0</v>
      </c>
      <c r="HK373" s="546">
        <f t="shared" si="3412"/>
        <v>0</v>
      </c>
      <c r="HL373" s="546">
        <f t="shared" si="3413"/>
        <v>0</v>
      </c>
      <c r="HM373" s="546">
        <f t="shared" si="3414"/>
        <v>0</v>
      </c>
      <c r="HN373" s="546">
        <f t="shared" si="3415"/>
        <v>0</v>
      </c>
      <c r="HO373" s="1215">
        <f t="shared" si="3416"/>
        <v>0</v>
      </c>
      <c r="HP373" s="543">
        <f t="shared" si="3417"/>
        <v>0</v>
      </c>
      <c r="HQ373" s="328">
        <f t="shared" si="3418"/>
        <v>0</v>
      </c>
      <c r="HR373" s="546">
        <f t="shared" si="3419"/>
        <v>0</v>
      </c>
      <c r="HS373" s="546">
        <f t="shared" si="3420"/>
        <v>0</v>
      </c>
      <c r="HT373" s="546">
        <f t="shared" si="3421"/>
        <v>0</v>
      </c>
      <c r="HU373" s="546">
        <f t="shared" si="3422"/>
        <v>0</v>
      </c>
      <c r="HV373" s="930">
        <f t="shared" si="3423"/>
        <v>0</v>
      </c>
      <c r="HW373" s="930">
        <f t="shared" si="3424"/>
        <v>0</v>
      </c>
      <c r="HX373" s="930">
        <f t="shared" si="3425"/>
        <v>0</v>
      </c>
      <c r="HY373" s="930">
        <f t="shared" si="3426"/>
        <v>0</v>
      </c>
      <c r="HZ373" s="930">
        <f t="shared" si="3427"/>
        <v>0</v>
      </c>
      <c r="IA373" s="930">
        <f t="shared" si="3428"/>
        <v>0</v>
      </c>
      <c r="IB373" s="930">
        <f t="shared" si="3429"/>
        <v>0</v>
      </c>
      <c r="IC373" s="930">
        <f t="shared" si="3430"/>
        <v>0</v>
      </c>
      <c r="ID373" s="322">
        <f t="shared" si="3431"/>
        <v>0</v>
      </c>
      <c r="IE373" s="322">
        <f t="shared" si="3432"/>
        <v>0</v>
      </c>
      <c r="IF373" s="322">
        <f t="shared" si="3433"/>
        <v>0</v>
      </c>
      <c r="IG373" s="322">
        <f t="shared" si="3434"/>
        <v>0</v>
      </c>
      <c r="IH373" s="322">
        <f t="shared" si="3435"/>
        <v>0</v>
      </c>
      <c r="II373" s="322">
        <f t="shared" si="3436"/>
        <v>0</v>
      </c>
      <c r="IJ373" s="322">
        <f t="shared" si="3437"/>
        <v>0</v>
      </c>
      <c r="IK373" s="322">
        <f t="shared" si="3438"/>
        <v>0</v>
      </c>
      <c r="IL373" s="322">
        <f t="shared" si="3439"/>
        <v>0</v>
      </c>
      <c r="IM373" s="322">
        <f t="shared" si="3440"/>
        <v>0</v>
      </c>
      <c r="IN373" s="322">
        <f t="shared" si="3441"/>
        <v>0</v>
      </c>
      <c r="IO373" s="322">
        <f t="shared" si="3442"/>
        <v>0</v>
      </c>
      <c r="IP373" s="322">
        <f t="shared" si="3443"/>
        <v>0</v>
      </c>
      <c r="IQ373" s="322">
        <f t="shared" si="3444"/>
        <v>0</v>
      </c>
      <c r="IR373" s="739"/>
      <c r="IS373" s="739"/>
      <c r="IT373" s="739"/>
      <c r="IU373" s="739"/>
      <c r="IV373" s="739"/>
      <c r="IW373" s="739"/>
      <c r="IX373" s="739"/>
      <c r="IY373" s="739"/>
      <c r="IZ373" s="1362">
        <f t="shared" si="3445"/>
        <v>0</v>
      </c>
      <c r="JA373" s="1217">
        <f t="shared" si="3446"/>
        <v>0</v>
      </c>
      <c r="JB373" s="1217">
        <f t="shared" si="3447"/>
        <v>0</v>
      </c>
      <c r="JC373" s="1217">
        <f t="shared" si="3448"/>
        <v>0</v>
      </c>
      <c r="JD373" s="545">
        <f t="shared" si="3449"/>
        <v>0</v>
      </c>
      <c r="JE373" s="545">
        <f t="shared" si="3450"/>
        <v>0</v>
      </c>
      <c r="JF373" s="329">
        <f t="shared" si="3451"/>
        <v>0</v>
      </c>
      <c r="JG373" s="550">
        <f t="shared" si="3452"/>
        <v>0</v>
      </c>
      <c r="JH373" s="550">
        <f t="shared" si="3453"/>
        <v>0</v>
      </c>
      <c r="JI373" s="550">
        <f t="shared" si="3454"/>
        <v>0</v>
      </c>
      <c r="JJ373" s="550">
        <f t="shared" si="3455"/>
        <v>0</v>
      </c>
      <c r="JK373" s="550">
        <f t="shared" si="3456"/>
        <v>0</v>
      </c>
      <c r="JL373" s="550">
        <f t="shared" si="3457"/>
        <v>0</v>
      </c>
      <c r="JM373" s="550">
        <f t="shared" si="3458"/>
        <v>0</v>
      </c>
      <c r="JN373" s="550">
        <f t="shared" si="3459"/>
        <v>0</v>
      </c>
      <c r="JO373" s="1217">
        <f t="shared" si="3460"/>
        <v>0</v>
      </c>
      <c r="JP373" s="545">
        <f t="shared" si="3461"/>
        <v>0</v>
      </c>
      <c r="JQ373" s="329">
        <f t="shared" si="3462"/>
        <v>0</v>
      </c>
      <c r="JR373" s="550">
        <f t="shared" si="3463"/>
        <v>0</v>
      </c>
      <c r="JS373" s="550">
        <f t="shared" si="3464"/>
        <v>0</v>
      </c>
      <c r="JT373" s="550">
        <f t="shared" si="3465"/>
        <v>0</v>
      </c>
      <c r="JU373" s="550">
        <f t="shared" si="3466"/>
        <v>0</v>
      </c>
      <c r="JV373" s="932">
        <f t="shared" si="3467"/>
        <v>0</v>
      </c>
      <c r="JW373" s="932">
        <f t="shared" si="3468"/>
        <v>0</v>
      </c>
      <c r="JX373" s="932">
        <f t="shared" si="3469"/>
        <v>0</v>
      </c>
      <c r="JY373" s="932">
        <f t="shared" si="3470"/>
        <v>0</v>
      </c>
      <c r="JZ373" s="932">
        <f t="shared" si="3471"/>
        <v>0</v>
      </c>
      <c r="KA373" s="932">
        <f t="shared" si="3472"/>
        <v>0</v>
      </c>
      <c r="KB373" s="932">
        <f t="shared" si="3473"/>
        <v>0</v>
      </c>
      <c r="KC373" s="932">
        <f t="shared" si="3474"/>
        <v>0</v>
      </c>
      <c r="KD373" s="327">
        <f t="shared" si="3475"/>
        <v>0</v>
      </c>
      <c r="KE373" s="327">
        <f t="shared" si="3476"/>
        <v>0</v>
      </c>
      <c r="KF373" s="327">
        <f t="shared" si="3477"/>
        <v>0</v>
      </c>
      <c r="KG373" s="327">
        <f t="shared" si="3478"/>
        <v>0</v>
      </c>
      <c r="KH373" s="327">
        <f t="shared" si="3479"/>
        <v>0</v>
      </c>
      <c r="KI373" s="327">
        <f t="shared" si="3480"/>
        <v>0</v>
      </c>
      <c r="KJ373" s="327">
        <f t="shared" si="3481"/>
        <v>0</v>
      </c>
      <c r="KK373" s="327">
        <f t="shared" si="3482"/>
        <v>0</v>
      </c>
      <c r="KL373" s="327">
        <f t="shared" si="3483"/>
        <v>0</v>
      </c>
      <c r="KM373" s="327">
        <f t="shared" si="3484"/>
        <v>0</v>
      </c>
      <c r="KN373" s="327">
        <f t="shared" si="3485"/>
        <v>0</v>
      </c>
      <c r="KO373" s="327">
        <f t="shared" si="3486"/>
        <v>0</v>
      </c>
      <c r="KP373" s="327">
        <f t="shared" si="3487"/>
        <v>0</v>
      </c>
      <c r="KQ373" s="327">
        <f t="shared" si="3488"/>
        <v>0</v>
      </c>
      <c r="KR373" s="739"/>
      <c r="KS373" s="739"/>
      <c r="KT373" s="739"/>
      <c r="KU373" s="739"/>
      <c r="KV373" s="739"/>
      <c r="KW373" s="739"/>
      <c r="KX373" s="739"/>
      <c r="KY373" s="739"/>
      <c r="KZ373" s="1362">
        <f t="shared" si="3489"/>
        <v>0</v>
      </c>
      <c r="LA373" s="1217">
        <f t="shared" si="3490"/>
        <v>0</v>
      </c>
      <c r="LB373" s="1217">
        <f t="shared" si="3491"/>
        <v>0</v>
      </c>
      <c r="LC373" s="1217">
        <f t="shared" si="3492"/>
        <v>0</v>
      </c>
      <c r="LD373" s="545">
        <f t="shared" si="3493"/>
        <v>0</v>
      </c>
      <c r="LE373" s="545">
        <f t="shared" si="3494"/>
        <v>0</v>
      </c>
      <c r="LF373" s="329">
        <f t="shared" si="3495"/>
        <v>0</v>
      </c>
      <c r="LG373" s="550">
        <f t="shared" si="3496"/>
        <v>0</v>
      </c>
      <c r="LH373" s="550">
        <f t="shared" si="3497"/>
        <v>0</v>
      </c>
      <c r="LI373" s="550">
        <f t="shared" si="3498"/>
        <v>0</v>
      </c>
      <c r="LJ373" s="550">
        <f t="shared" si="3499"/>
        <v>0</v>
      </c>
      <c r="LK373" s="550">
        <f t="shared" si="3500"/>
        <v>0</v>
      </c>
      <c r="LL373" s="550">
        <f t="shared" si="3501"/>
        <v>0</v>
      </c>
      <c r="LM373" s="550">
        <f t="shared" si="3502"/>
        <v>0</v>
      </c>
      <c r="LN373" s="550">
        <f t="shared" si="3503"/>
        <v>0</v>
      </c>
      <c r="LO373" s="1217">
        <f t="shared" si="3504"/>
        <v>0</v>
      </c>
      <c r="LP373" s="545">
        <f t="shared" si="3505"/>
        <v>0</v>
      </c>
      <c r="LQ373" s="329">
        <f t="shared" si="3506"/>
        <v>0</v>
      </c>
      <c r="LR373" s="550">
        <f t="shared" si="3507"/>
        <v>0</v>
      </c>
      <c r="LS373" s="550">
        <f t="shared" si="3508"/>
        <v>0</v>
      </c>
      <c r="LT373" s="550">
        <f t="shared" si="3509"/>
        <v>0</v>
      </c>
      <c r="LU373" s="550">
        <f t="shared" si="3510"/>
        <v>0</v>
      </c>
      <c r="LV373" s="932">
        <f t="shared" si="3511"/>
        <v>0</v>
      </c>
      <c r="LW373" s="932">
        <f t="shared" si="3512"/>
        <v>0</v>
      </c>
      <c r="LX373" s="932">
        <f t="shared" si="3513"/>
        <v>0</v>
      </c>
      <c r="LY373" s="932">
        <f t="shared" si="3514"/>
        <v>0</v>
      </c>
      <c r="LZ373" s="932">
        <f t="shared" si="3515"/>
        <v>0</v>
      </c>
      <c r="MA373" s="932">
        <f t="shared" si="3516"/>
        <v>0</v>
      </c>
      <c r="MB373" s="932">
        <f t="shared" si="3517"/>
        <v>0</v>
      </c>
      <c r="MC373" s="932">
        <f t="shared" si="3518"/>
        <v>0</v>
      </c>
      <c r="MD373" s="327">
        <f t="shared" si="3519"/>
        <v>0</v>
      </c>
      <c r="ME373" s="327">
        <f t="shared" si="3520"/>
        <v>0</v>
      </c>
      <c r="MF373" s="327">
        <f t="shared" si="3521"/>
        <v>0</v>
      </c>
      <c r="MG373" s="327">
        <f t="shared" si="3522"/>
        <v>0</v>
      </c>
      <c r="MH373" s="327">
        <f t="shared" si="3523"/>
        <v>0</v>
      </c>
      <c r="MI373" s="327">
        <f t="shared" si="3524"/>
        <v>0</v>
      </c>
      <c r="MJ373" s="327">
        <f t="shared" si="3525"/>
        <v>0</v>
      </c>
      <c r="MK373" s="327">
        <f t="shared" si="3526"/>
        <v>0</v>
      </c>
      <c r="ML373" s="327">
        <f t="shared" si="3527"/>
        <v>0</v>
      </c>
      <c r="MM373" s="327">
        <f t="shared" si="3528"/>
        <v>0</v>
      </c>
      <c r="MN373" s="327">
        <f t="shared" si="3348"/>
        <v>0</v>
      </c>
      <c r="MO373" s="327">
        <f t="shared" si="3349"/>
        <v>0</v>
      </c>
      <c r="MP373" s="327">
        <f t="shared" si="3350"/>
        <v>0</v>
      </c>
      <c r="MQ373" s="327">
        <f t="shared" si="3529"/>
        <v>0</v>
      </c>
    </row>
    <row r="374" spans="2:355" s="152" customFormat="1" ht="14.25" customHeight="1" outlineLevel="1" thickBot="1" x14ac:dyDescent="0.3">
      <c r="C374" s="1416"/>
      <c r="D374" s="757"/>
      <c r="E374" s="757"/>
      <c r="F374" s="757"/>
      <c r="G374" s="757"/>
      <c r="H374" s="1048"/>
      <c r="I374" s="1048"/>
      <c r="J374" s="1048"/>
      <c r="K374" s="1048"/>
      <c r="L374" s="1048"/>
      <c r="M374" s="1417"/>
      <c r="N374" s="1418"/>
      <c r="O374" s="1548"/>
      <c r="P374" s="1048"/>
      <c r="Q374" s="1417"/>
      <c r="S374" s="1549"/>
      <c r="W374" s="1549"/>
      <c r="AA374" s="1549"/>
      <c r="AE374" s="1549"/>
      <c r="AI374" s="1549"/>
      <c r="AM374" s="1549"/>
      <c r="AQ374" s="1549"/>
      <c r="AU374" s="1737"/>
      <c r="AY374" s="1549"/>
      <c r="BQ374" s="1491"/>
      <c r="BR374" s="734">
        <f t="shared" si="3355"/>
        <v>0</v>
      </c>
      <c r="BS374" s="734">
        <f t="shared" si="3356"/>
        <v>0</v>
      </c>
      <c r="BT374" s="742">
        <v>0</v>
      </c>
      <c r="BU374" s="1773">
        <f>IF(User2!A12&lt;&gt;0,User2!A12,0)</f>
        <v>0</v>
      </c>
      <c r="BV374" s="1785">
        <f>IF(User2!B12&lt;&gt;0,User2!B12,0)</f>
        <v>0</v>
      </c>
      <c r="BW374" s="1774">
        <f>IF(User2!C12&lt;&gt;0,User2!C12,0)</f>
        <v>0</v>
      </c>
      <c r="BX374" s="1774">
        <f>IF(User2!D12&lt;&gt;0,User2!D12,0)</f>
        <v>0</v>
      </c>
      <c r="BY374" s="1774">
        <f>IF(User2!E12&lt;&gt;0,User2!E12,0)</f>
        <v>0</v>
      </c>
      <c r="BZ374" s="1774">
        <f>IF(User2!F12&lt;&gt;0,User2!F12,0)</f>
        <v>0</v>
      </c>
      <c r="CA374" s="1774">
        <f>IF(User2!G12&lt;&gt;0,User2!G12,0)</f>
        <v>0</v>
      </c>
      <c r="CB374" s="1774">
        <f>IF(User2!H12&lt;&gt;0,User2!H12,0)</f>
        <v>0</v>
      </c>
      <c r="CC374" s="1774">
        <f>IF(User2!I12&lt;&gt;0,User2!I12,0)</f>
        <v>0</v>
      </c>
      <c r="CD374" s="1774">
        <f>IF(User2!J12&lt;&gt;0,User2!J12,0)</f>
        <v>0</v>
      </c>
      <c r="CE374" s="1774">
        <f>IF(User2!K12&lt;&gt;0,User2!K12,0)</f>
        <v>0</v>
      </c>
      <c r="CF374" s="1774">
        <f>IF(User2!L12&lt;&gt;0,User2!L12,0)</f>
        <v>0</v>
      </c>
      <c r="CG374" s="1774">
        <f>IF(User2!M12&lt;&gt;0,User2!M12,0)</f>
        <v>0</v>
      </c>
      <c r="CH374" s="1774">
        <f>IF(User2!N12&lt;&gt;0,User2!N12,0)</f>
        <v>0</v>
      </c>
      <c r="CI374" s="1774">
        <f>IF(User2!O12&lt;&gt;0,User2!O12,0)</f>
        <v>0</v>
      </c>
      <c r="CJ374" s="1774">
        <f>IF(User2!P12&lt;&gt;0,User2!P12,0)</f>
        <v>0</v>
      </c>
      <c r="CK374" s="1774">
        <f>IF(User2!Q12&lt;&gt;0,User2!Q12,0)</f>
        <v>0</v>
      </c>
      <c r="CL374" s="1774">
        <f>IF(User2!R12&lt;&gt;0,User2!R12,0)</f>
        <v>0</v>
      </c>
      <c r="CM374" s="1774">
        <f>IF(User2!S12&lt;&gt;0,User2!S12,0)</f>
        <v>0</v>
      </c>
      <c r="CN374" s="1774">
        <f>IF(User2!T12&lt;&gt;0,User2!T12,0)</f>
        <v>0</v>
      </c>
      <c r="CO374" s="1774">
        <f>IF(User2!U12&lt;&gt;0,User2!U12,0)</f>
        <v>0</v>
      </c>
      <c r="CP374" s="1774">
        <f>IF(User2!V12&lt;&gt;0,User2!V12,0)</f>
        <v>0</v>
      </c>
      <c r="CQ374" s="1774">
        <f>IF(User2!W12&lt;&gt;0,User2!W12,0)</f>
        <v>0</v>
      </c>
      <c r="CR374" s="1775">
        <f>IF(User2!X12&lt;&gt;0,User2!X12,0)</f>
        <v>0</v>
      </c>
      <c r="CS374" s="1775">
        <f>IF(User2!Y12&lt;&gt;0,User2!Y12,0)</f>
        <v>0</v>
      </c>
      <c r="CT374" s="1775">
        <f>IF(User2!Z12&lt;&gt;0,User2!Z12,0)</f>
        <v>0</v>
      </c>
      <c r="CU374" s="1775">
        <f>IF(User2!AA12&lt;&gt;0,User2!AA12,0)</f>
        <v>0</v>
      </c>
      <c r="CV374" s="1775">
        <f>IF(User2!AB12&lt;&gt;0,User2!AB12,0)</f>
        <v>0</v>
      </c>
      <c r="CW374" s="1775">
        <f>IF(User2!AC12&lt;&gt;0,User2!AC12,0)</f>
        <v>0</v>
      </c>
      <c r="CX374" s="1775">
        <f>IF(User2!AD12&lt;&gt;0,User2!AD12,0)</f>
        <v>0</v>
      </c>
      <c r="CY374" s="1775">
        <f>IF(User2!AE12&lt;&gt;0,User2!AE12,0)</f>
        <v>0</v>
      </c>
      <c r="CZ374" s="1775">
        <f>IF(User2!AF12&lt;&gt;0,User2!AF12,0)</f>
        <v>0</v>
      </c>
      <c r="DA374" s="1775">
        <f>IF(User2!AG12&lt;&gt;0,User2!AG12,0)</f>
        <v>0</v>
      </c>
      <c r="DB374" s="1775">
        <f>IF(User2!AH12&lt;&gt;0,User2!AH12,0)</f>
        <v>0</v>
      </c>
      <c r="DC374" s="1775">
        <f>IF(User2!AI12&lt;&gt;0,User2!AI12,0)</f>
        <v>0</v>
      </c>
      <c r="DD374" s="1775">
        <f>IF(User2!AJ12&lt;&gt;0,User2!AJ12,0)</f>
        <v>0</v>
      </c>
      <c r="DE374" s="1775">
        <f>IF(User2!AK12&lt;&gt;0,User2!AK12,0)</f>
        <v>0</v>
      </c>
      <c r="DF374" s="1775">
        <f>IF(User2!AL12&lt;&gt;0,User2!AL12,0)</f>
        <v>0</v>
      </c>
      <c r="DG374" s="1775">
        <f>IF(User2!AM12&lt;&gt;0,User2!AM12,0)</f>
        <v>0</v>
      </c>
      <c r="DH374" s="1775">
        <f>IF(User2!AN12&lt;&gt;0,User2!AN12,0)</f>
        <v>0</v>
      </c>
      <c r="DI374" s="1775">
        <f>IF(User2!AO12&lt;&gt;0,User2!AO12,0)</f>
        <v>0</v>
      </c>
      <c r="DJ374" s="1775">
        <f>IF(User2!AP12&lt;&gt;0,User2!AP12,0)</f>
        <v>0</v>
      </c>
      <c r="DK374" s="1775">
        <f>IF(User2!AQ12&lt;&gt;0,User2!AQ12,0)</f>
        <v>0</v>
      </c>
      <c r="DL374" s="1775">
        <f>IF(User2!AR12&lt;&gt;0,User2!AR12,0)</f>
        <v>0</v>
      </c>
      <c r="DM374" s="1775">
        <f>IF(User2!AS12&lt;&gt;0,User2!AS12,0)</f>
        <v>0</v>
      </c>
      <c r="DN374" s="1791">
        <f>IF(User2!AT12&lt;&gt;0,User2!AT12,0)</f>
        <v>1</v>
      </c>
      <c r="DO374" s="1793">
        <f>IF(User2!AU12&lt;&gt;0,User2!AU12,0)</f>
        <v>1</v>
      </c>
      <c r="DP374" s="1794">
        <f>IF(User2!AV12&lt;&gt;0,User2!AV12,0)</f>
        <v>1000</v>
      </c>
      <c r="DQ374" s="1796">
        <f t="shared" si="3530"/>
        <v>1</v>
      </c>
      <c r="DR374" s="1798">
        <f>IF(User2!AX12&lt;&gt;0,User2!AX12,0)</f>
        <v>0.01</v>
      </c>
      <c r="DS374" s="1798">
        <f>IF(User2!AY12&lt;&gt;0,User2!AY12,0)</f>
        <v>1.0000000000000001E-5</v>
      </c>
      <c r="DT374" s="1794">
        <f>IF(User2!AZ12&lt;&gt;0,User2!AZ12,0)</f>
        <v>2011</v>
      </c>
      <c r="DU374" s="1801" t="str">
        <f>IF(User2!BA12&lt;&gt;0,User2!BA12,0)</f>
        <v>User2</v>
      </c>
      <c r="DV374" s="1812">
        <f>IF(User2!BB12&lt;&gt;0,User2!BB12,0)</f>
        <v>44333</v>
      </c>
      <c r="DW374" s="1813">
        <f>IF(User2!BC12&lt;&gt;0,User2!BC12,0)</f>
        <v>0</v>
      </c>
      <c r="DX374" s="1794">
        <f>IF(User2!BD12&lt;&gt;0,User2!BD12,0)</f>
        <v>0</v>
      </c>
      <c r="DY374" s="1794">
        <f>IF(User2!BE12&lt;&gt;0,User2!BE12,0)</f>
        <v>0</v>
      </c>
      <c r="DZ374" s="1794">
        <f>IF(User2!BF12&lt;&gt;0,User2!BF12,0)</f>
        <v>0</v>
      </c>
      <c r="EA374" s="1794">
        <f>IF(User2!BG12&lt;&gt;0,User2!BG12,0)</f>
        <v>0</v>
      </c>
      <c r="EB374" s="1794">
        <f>IF(User2!BH12&lt;&gt;0,User2!BH12,0)</f>
        <v>0</v>
      </c>
      <c r="EC374" s="1794">
        <f>IF(User2!BI12&lt;&gt;0,User2!BI12,0)</f>
        <v>0</v>
      </c>
      <c r="ED374" s="1794">
        <f>IF(User2!BJ12&lt;&gt;0,User2!BJ12,0)</f>
        <v>0</v>
      </c>
      <c r="EE374" s="1794">
        <f>IF(User2!BK12&lt;&gt;0,User2!BK12,0)</f>
        <v>0</v>
      </c>
      <c r="EF374" s="1794">
        <f>IF(User2!BL12&lt;&gt;0,User2!BL12,0)</f>
        <v>0</v>
      </c>
      <c r="EG374" s="1794">
        <f>IF(User2!BM12&lt;&gt;0,User2!BM12,0)</f>
        <v>0</v>
      </c>
      <c r="EH374" s="1794">
        <f>IF(User2!BN12&lt;&gt;0,User2!BN12,0)</f>
        <v>0</v>
      </c>
      <c r="EI374" s="1794">
        <f>IF(User2!BO12&lt;&gt;0,User2!BO12,0)</f>
        <v>0</v>
      </c>
      <c r="EJ374" s="1794">
        <f>IF(User2!BP12&lt;&gt;0,User2!BP12,0)</f>
        <v>0</v>
      </c>
      <c r="EK374" s="1794">
        <f>IF(User2!BQ12&lt;&gt;0,User2!BQ12,0)</f>
        <v>0</v>
      </c>
      <c r="EL374" s="1794">
        <f>IF(User2!BR12&lt;&gt;0,User2!BR12,0)</f>
        <v>0</v>
      </c>
      <c r="EM374" s="739"/>
      <c r="EN374" s="739"/>
      <c r="EO374" s="739"/>
      <c r="EP374" s="739"/>
      <c r="EQ374" s="739"/>
      <c r="ER374" s="739"/>
      <c r="ES374" s="739"/>
      <c r="ET374" s="739"/>
      <c r="EU374" s="739"/>
      <c r="EV374" s="739"/>
      <c r="EW374" s="739"/>
      <c r="EX374" s="739"/>
      <c r="EY374" s="739"/>
      <c r="EZ374" s="1348">
        <f t="shared" si="3357"/>
        <v>0</v>
      </c>
      <c r="FA374" s="1203">
        <f t="shared" si="3358"/>
        <v>0</v>
      </c>
      <c r="FB374" s="1203">
        <f t="shared" si="3359"/>
        <v>0</v>
      </c>
      <c r="FC374" s="1203">
        <f t="shared" si="3360"/>
        <v>0</v>
      </c>
      <c r="FD374" s="1190">
        <f t="shared" si="3361"/>
        <v>0</v>
      </c>
      <c r="FE374" s="1190">
        <f t="shared" si="3362"/>
        <v>0</v>
      </c>
      <c r="FF374" s="927">
        <f t="shared" si="3363"/>
        <v>0</v>
      </c>
      <c r="FG374" s="1191">
        <f t="shared" si="3364"/>
        <v>0</v>
      </c>
      <c r="FH374" s="1191">
        <f t="shared" si="3365"/>
        <v>0</v>
      </c>
      <c r="FI374" s="1191">
        <f t="shared" si="3366"/>
        <v>0</v>
      </c>
      <c r="FJ374" s="1191">
        <f t="shared" si="3367"/>
        <v>0</v>
      </c>
      <c r="FK374" s="1191">
        <f t="shared" si="3368"/>
        <v>0</v>
      </c>
      <c r="FL374" s="1191">
        <f t="shared" si="3369"/>
        <v>0</v>
      </c>
      <c r="FM374" s="1191">
        <f t="shared" si="3370"/>
        <v>0</v>
      </c>
      <c r="FN374" s="1191">
        <f t="shared" si="3371"/>
        <v>0</v>
      </c>
      <c r="FO374" s="1203">
        <f t="shared" si="3372"/>
        <v>0</v>
      </c>
      <c r="FP374" s="1190">
        <f t="shared" si="3373"/>
        <v>0</v>
      </c>
      <c r="FQ374" s="927">
        <f t="shared" si="3374"/>
        <v>0</v>
      </c>
      <c r="FR374" s="1191">
        <f t="shared" si="3375"/>
        <v>0</v>
      </c>
      <c r="FS374" s="1191">
        <f t="shared" si="3376"/>
        <v>0</v>
      </c>
      <c r="FT374" s="1191">
        <f t="shared" si="3377"/>
        <v>0</v>
      </c>
      <c r="FU374" s="1191">
        <f t="shared" si="3378"/>
        <v>0</v>
      </c>
      <c r="FV374" s="1076">
        <f t="shared" si="3379"/>
        <v>0</v>
      </c>
      <c r="FW374" s="1076">
        <f t="shared" si="3380"/>
        <v>0</v>
      </c>
      <c r="FX374" s="1076">
        <f t="shared" si="3381"/>
        <v>0</v>
      </c>
      <c r="FY374" s="1076">
        <f t="shared" si="3382"/>
        <v>0</v>
      </c>
      <c r="FZ374" s="1076">
        <f t="shared" si="3383"/>
        <v>0</v>
      </c>
      <c r="GA374" s="1076">
        <f t="shared" si="3384"/>
        <v>0</v>
      </c>
      <c r="GB374" s="1076">
        <f t="shared" si="3385"/>
        <v>0</v>
      </c>
      <c r="GC374" s="1076">
        <f t="shared" si="3386"/>
        <v>0</v>
      </c>
      <c r="GD374" s="330">
        <f t="shared" si="3387"/>
        <v>0</v>
      </c>
      <c r="GE374" s="330">
        <f t="shared" si="3388"/>
        <v>0</v>
      </c>
      <c r="GF374" s="330">
        <f t="shared" si="3389"/>
        <v>0</v>
      </c>
      <c r="GG374" s="330">
        <f t="shared" si="3390"/>
        <v>0</v>
      </c>
      <c r="GH374" s="330">
        <f t="shared" si="3391"/>
        <v>0</v>
      </c>
      <c r="GI374" s="330">
        <f t="shared" si="3392"/>
        <v>0</v>
      </c>
      <c r="GJ374" s="330">
        <f t="shared" si="3393"/>
        <v>0</v>
      </c>
      <c r="GK374" s="330">
        <f t="shared" si="3394"/>
        <v>0</v>
      </c>
      <c r="GL374" s="330">
        <f t="shared" si="3395"/>
        <v>0</v>
      </c>
      <c r="GM374" s="330">
        <f t="shared" si="3396"/>
        <v>0</v>
      </c>
      <c r="GN374" s="330">
        <f t="shared" si="3397"/>
        <v>0</v>
      </c>
      <c r="GO374" s="330">
        <f t="shared" si="3398"/>
        <v>0</v>
      </c>
      <c r="GP374" s="330">
        <f t="shared" si="3399"/>
        <v>0</v>
      </c>
      <c r="GQ374" s="330">
        <f t="shared" si="3400"/>
        <v>0</v>
      </c>
      <c r="GR374" s="739"/>
      <c r="GS374" s="739"/>
      <c r="GT374" s="739"/>
      <c r="GU374" s="739"/>
      <c r="GV374" s="739"/>
      <c r="GW374" s="739"/>
      <c r="GX374" s="739"/>
      <c r="GY374" s="739"/>
      <c r="GZ374" s="1362">
        <f t="shared" si="3401"/>
        <v>0</v>
      </c>
      <c r="HA374" s="1215">
        <f t="shared" si="3402"/>
        <v>0</v>
      </c>
      <c r="HB374" s="1215">
        <f t="shared" si="3403"/>
        <v>0</v>
      </c>
      <c r="HC374" s="1215">
        <f t="shared" si="3404"/>
        <v>0</v>
      </c>
      <c r="HD374" s="543">
        <f t="shared" si="3405"/>
        <v>0</v>
      </c>
      <c r="HE374" s="543">
        <f t="shared" si="3406"/>
        <v>0</v>
      </c>
      <c r="HF374" s="328">
        <f t="shared" si="3407"/>
        <v>0</v>
      </c>
      <c r="HG374" s="546">
        <f t="shared" si="3408"/>
        <v>0</v>
      </c>
      <c r="HH374" s="546">
        <f t="shared" si="3409"/>
        <v>0</v>
      </c>
      <c r="HI374" s="546">
        <f t="shared" si="3410"/>
        <v>0</v>
      </c>
      <c r="HJ374" s="546">
        <f t="shared" si="3411"/>
        <v>0</v>
      </c>
      <c r="HK374" s="546">
        <f t="shared" si="3412"/>
        <v>0</v>
      </c>
      <c r="HL374" s="546">
        <f t="shared" si="3413"/>
        <v>0</v>
      </c>
      <c r="HM374" s="546">
        <f t="shared" si="3414"/>
        <v>0</v>
      </c>
      <c r="HN374" s="546">
        <f t="shared" si="3415"/>
        <v>0</v>
      </c>
      <c r="HO374" s="1215">
        <f t="shared" si="3416"/>
        <v>0</v>
      </c>
      <c r="HP374" s="543">
        <f t="shared" si="3417"/>
        <v>0</v>
      </c>
      <c r="HQ374" s="328">
        <f t="shared" si="3418"/>
        <v>0</v>
      </c>
      <c r="HR374" s="546">
        <f t="shared" si="3419"/>
        <v>0</v>
      </c>
      <c r="HS374" s="546">
        <f t="shared" si="3420"/>
        <v>0</v>
      </c>
      <c r="HT374" s="546">
        <f t="shared" si="3421"/>
        <v>0</v>
      </c>
      <c r="HU374" s="546">
        <f t="shared" si="3422"/>
        <v>0</v>
      </c>
      <c r="HV374" s="930">
        <f t="shared" si="3423"/>
        <v>0</v>
      </c>
      <c r="HW374" s="930">
        <f t="shared" si="3424"/>
        <v>0</v>
      </c>
      <c r="HX374" s="930">
        <f t="shared" si="3425"/>
        <v>0</v>
      </c>
      <c r="HY374" s="930">
        <f t="shared" si="3426"/>
        <v>0</v>
      </c>
      <c r="HZ374" s="930">
        <f t="shared" si="3427"/>
        <v>0</v>
      </c>
      <c r="IA374" s="930">
        <f t="shared" si="3428"/>
        <v>0</v>
      </c>
      <c r="IB374" s="930">
        <f t="shared" si="3429"/>
        <v>0</v>
      </c>
      <c r="IC374" s="930">
        <f t="shared" si="3430"/>
        <v>0</v>
      </c>
      <c r="ID374" s="322">
        <f t="shared" si="3431"/>
        <v>0</v>
      </c>
      <c r="IE374" s="322">
        <f t="shared" si="3432"/>
        <v>0</v>
      </c>
      <c r="IF374" s="322">
        <f t="shared" si="3433"/>
        <v>0</v>
      </c>
      <c r="IG374" s="322">
        <f t="shared" si="3434"/>
        <v>0</v>
      </c>
      <c r="IH374" s="322">
        <f t="shared" si="3435"/>
        <v>0</v>
      </c>
      <c r="II374" s="322">
        <f t="shared" si="3436"/>
        <v>0</v>
      </c>
      <c r="IJ374" s="322">
        <f t="shared" si="3437"/>
        <v>0</v>
      </c>
      <c r="IK374" s="322">
        <f t="shared" si="3438"/>
        <v>0</v>
      </c>
      <c r="IL374" s="322">
        <f t="shared" si="3439"/>
        <v>0</v>
      </c>
      <c r="IM374" s="322">
        <f t="shared" si="3440"/>
        <v>0</v>
      </c>
      <c r="IN374" s="322">
        <f t="shared" si="3441"/>
        <v>0</v>
      </c>
      <c r="IO374" s="322">
        <f t="shared" si="3442"/>
        <v>0</v>
      </c>
      <c r="IP374" s="322">
        <f t="shared" si="3443"/>
        <v>0</v>
      </c>
      <c r="IQ374" s="322">
        <f t="shared" si="3444"/>
        <v>0</v>
      </c>
      <c r="IR374" s="739"/>
      <c r="IS374" s="739"/>
      <c r="IT374" s="739"/>
      <c r="IU374" s="739"/>
      <c r="IV374" s="739"/>
      <c r="IW374" s="739"/>
      <c r="IX374" s="739"/>
      <c r="IY374" s="739"/>
      <c r="IZ374" s="1362">
        <f t="shared" si="3445"/>
        <v>0</v>
      </c>
      <c r="JA374" s="1217">
        <f t="shared" si="3446"/>
        <v>0</v>
      </c>
      <c r="JB374" s="1217">
        <f t="shared" si="3447"/>
        <v>0</v>
      </c>
      <c r="JC374" s="1217">
        <f t="shared" si="3448"/>
        <v>0</v>
      </c>
      <c r="JD374" s="545">
        <f t="shared" si="3449"/>
        <v>0</v>
      </c>
      <c r="JE374" s="545">
        <f t="shared" si="3450"/>
        <v>0</v>
      </c>
      <c r="JF374" s="329">
        <f t="shared" si="3451"/>
        <v>0</v>
      </c>
      <c r="JG374" s="550">
        <f t="shared" si="3452"/>
        <v>0</v>
      </c>
      <c r="JH374" s="550">
        <f t="shared" si="3453"/>
        <v>0</v>
      </c>
      <c r="JI374" s="550">
        <f t="shared" si="3454"/>
        <v>0</v>
      </c>
      <c r="JJ374" s="550">
        <f t="shared" si="3455"/>
        <v>0</v>
      </c>
      <c r="JK374" s="550">
        <f t="shared" si="3456"/>
        <v>0</v>
      </c>
      <c r="JL374" s="550">
        <f t="shared" si="3457"/>
        <v>0</v>
      </c>
      <c r="JM374" s="550">
        <f t="shared" si="3458"/>
        <v>0</v>
      </c>
      <c r="JN374" s="550">
        <f t="shared" si="3459"/>
        <v>0</v>
      </c>
      <c r="JO374" s="1217">
        <f t="shared" si="3460"/>
        <v>0</v>
      </c>
      <c r="JP374" s="545">
        <f t="shared" si="3461"/>
        <v>0</v>
      </c>
      <c r="JQ374" s="329">
        <f t="shared" si="3462"/>
        <v>0</v>
      </c>
      <c r="JR374" s="550">
        <f t="shared" si="3463"/>
        <v>0</v>
      </c>
      <c r="JS374" s="550">
        <f t="shared" si="3464"/>
        <v>0</v>
      </c>
      <c r="JT374" s="550">
        <f t="shared" si="3465"/>
        <v>0</v>
      </c>
      <c r="JU374" s="550">
        <f t="shared" si="3466"/>
        <v>0</v>
      </c>
      <c r="JV374" s="932">
        <f t="shared" si="3467"/>
        <v>0</v>
      </c>
      <c r="JW374" s="932">
        <f t="shared" si="3468"/>
        <v>0</v>
      </c>
      <c r="JX374" s="932">
        <f t="shared" si="3469"/>
        <v>0</v>
      </c>
      <c r="JY374" s="932">
        <f t="shared" si="3470"/>
        <v>0</v>
      </c>
      <c r="JZ374" s="932">
        <f t="shared" si="3471"/>
        <v>0</v>
      </c>
      <c r="KA374" s="932">
        <f t="shared" si="3472"/>
        <v>0</v>
      </c>
      <c r="KB374" s="932">
        <f t="shared" si="3473"/>
        <v>0</v>
      </c>
      <c r="KC374" s="932">
        <f t="shared" si="3474"/>
        <v>0</v>
      </c>
      <c r="KD374" s="327">
        <f t="shared" si="3475"/>
        <v>0</v>
      </c>
      <c r="KE374" s="327">
        <f t="shared" si="3476"/>
        <v>0</v>
      </c>
      <c r="KF374" s="327">
        <f t="shared" si="3477"/>
        <v>0</v>
      </c>
      <c r="KG374" s="327">
        <f t="shared" si="3478"/>
        <v>0</v>
      </c>
      <c r="KH374" s="327">
        <f t="shared" si="3479"/>
        <v>0</v>
      </c>
      <c r="KI374" s="327">
        <f t="shared" si="3480"/>
        <v>0</v>
      </c>
      <c r="KJ374" s="327">
        <f t="shared" si="3481"/>
        <v>0</v>
      </c>
      <c r="KK374" s="327">
        <f t="shared" si="3482"/>
        <v>0</v>
      </c>
      <c r="KL374" s="327">
        <f t="shared" si="3483"/>
        <v>0</v>
      </c>
      <c r="KM374" s="327">
        <f t="shared" si="3484"/>
        <v>0</v>
      </c>
      <c r="KN374" s="327">
        <f t="shared" si="3485"/>
        <v>0</v>
      </c>
      <c r="KO374" s="327">
        <f t="shared" si="3486"/>
        <v>0</v>
      </c>
      <c r="KP374" s="327">
        <f t="shared" si="3487"/>
        <v>0</v>
      </c>
      <c r="KQ374" s="327">
        <f t="shared" si="3488"/>
        <v>0</v>
      </c>
      <c r="KR374" s="739"/>
      <c r="KS374" s="739"/>
      <c r="KT374" s="739"/>
      <c r="KU374" s="739"/>
      <c r="KV374" s="739"/>
      <c r="KW374" s="739"/>
      <c r="KX374" s="739"/>
      <c r="KY374" s="739"/>
      <c r="KZ374" s="1362">
        <f t="shared" si="3489"/>
        <v>0</v>
      </c>
      <c r="LA374" s="1217">
        <f t="shared" si="3490"/>
        <v>0</v>
      </c>
      <c r="LB374" s="1217">
        <f t="shared" si="3491"/>
        <v>0</v>
      </c>
      <c r="LC374" s="1217">
        <f t="shared" si="3492"/>
        <v>0</v>
      </c>
      <c r="LD374" s="545">
        <f t="shared" si="3493"/>
        <v>0</v>
      </c>
      <c r="LE374" s="545">
        <f t="shared" si="3494"/>
        <v>0</v>
      </c>
      <c r="LF374" s="329">
        <f t="shared" si="3495"/>
        <v>0</v>
      </c>
      <c r="LG374" s="550">
        <f t="shared" si="3496"/>
        <v>0</v>
      </c>
      <c r="LH374" s="550">
        <f t="shared" si="3497"/>
        <v>0</v>
      </c>
      <c r="LI374" s="550">
        <f t="shared" si="3498"/>
        <v>0</v>
      </c>
      <c r="LJ374" s="550">
        <f t="shared" si="3499"/>
        <v>0</v>
      </c>
      <c r="LK374" s="550">
        <f t="shared" si="3500"/>
        <v>0</v>
      </c>
      <c r="LL374" s="550">
        <f t="shared" si="3501"/>
        <v>0</v>
      </c>
      <c r="LM374" s="550">
        <f t="shared" si="3502"/>
        <v>0</v>
      </c>
      <c r="LN374" s="550">
        <f t="shared" si="3503"/>
        <v>0</v>
      </c>
      <c r="LO374" s="1217">
        <f t="shared" si="3504"/>
        <v>0</v>
      </c>
      <c r="LP374" s="545">
        <f t="shared" si="3505"/>
        <v>0</v>
      </c>
      <c r="LQ374" s="329">
        <f t="shared" si="3506"/>
        <v>0</v>
      </c>
      <c r="LR374" s="550">
        <f t="shared" si="3507"/>
        <v>0</v>
      </c>
      <c r="LS374" s="550">
        <f t="shared" si="3508"/>
        <v>0</v>
      </c>
      <c r="LT374" s="550">
        <f t="shared" si="3509"/>
        <v>0</v>
      </c>
      <c r="LU374" s="550">
        <f t="shared" si="3510"/>
        <v>0</v>
      </c>
      <c r="LV374" s="932">
        <f t="shared" si="3511"/>
        <v>0</v>
      </c>
      <c r="LW374" s="932">
        <f t="shared" si="3512"/>
        <v>0</v>
      </c>
      <c r="LX374" s="932">
        <f t="shared" si="3513"/>
        <v>0</v>
      </c>
      <c r="LY374" s="932">
        <f t="shared" si="3514"/>
        <v>0</v>
      </c>
      <c r="LZ374" s="932">
        <f t="shared" si="3515"/>
        <v>0</v>
      </c>
      <c r="MA374" s="932">
        <f t="shared" si="3516"/>
        <v>0</v>
      </c>
      <c r="MB374" s="932">
        <f t="shared" si="3517"/>
        <v>0</v>
      </c>
      <c r="MC374" s="932">
        <f t="shared" si="3518"/>
        <v>0</v>
      </c>
      <c r="MD374" s="327">
        <f t="shared" si="3519"/>
        <v>0</v>
      </c>
      <c r="ME374" s="327">
        <f t="shared" si="3520"/>
        <v>0</v>
      </c>
      <c r="MF374" s="327">
        <f t="shared" si="3521"/>
        <v>0</v>
      </c>
      <c r="MG374" s="327">
        <f t="shared" si="3522"/>
        <v>0</v>
      </c>
      <c r="MH374" s="327">
        <f t="shared" si="3523"/>
        <v>0</v>
      </c>
      <c r="MI374" s="327">
        <f t="shared" si="3524"/>
        <v>0</v>
      </c>
      <c r="MJ374" s="327">
        <f t="shared" si="3525"/>
        <v>0</v>
      </c>
      <c r="MK374" s="327">
        <f t="shared" si="3526"/>
        <v>0</v>
      </c>
      <c r="ML374" s="327">
        <f t="shared" si="3527"/>
        <v>0</v>
      </c>
      <c r="MM374" s="327">
        <f t="shared" si="3528"/>
        <v>0</v>
      </c>
      <c r="MN374" s="327">
        <f t="shared" si="3348"/>
        <v>0</v>
      </c>
      <c r="MO374" s="327">
        <f t="shared" si="3349"/>
        <v>0</v>
      </c>
      <c r="MP374" s="327">
        <f t="shared" si="3350"/>
        <v>0</v>
      </c>
      <c r="MQ374" s="327">
        <f t="shared" si="3529"/>
        <v>0</v>
      </c>
    </row>
    <row r="375" spans="2:355" s="152" customFormat="1" ht="14.25" customHeight="1" outlineLevel="1" thickBot="1" x14ac:dyDescent="0.3">
      <c r="C375" s="1416"/>
      <c r="D375" s="757"/>
      <c r="E375" s="757"/>
      <c r="F375" s="757"/>
      <c r="G375" s="757"/>
      <c r="H375" s="1048"/>
      <c r="I375" s="1048"/>
      <c r="J375" s="1048"/>
      <c r="K375" s="1048"/>
      <c r="L375" s="1048"/>
      <c r="M375" s="1417"/>
      <c r="N375" s="1418"/>
      <c r="O375" s="1548"/>
      <c r="P375" s="1048"/>
      <c r="Q375" s="1417"/>
      <c r="S375" s="1549"/>
      <c r="W375" s="1549"/>
      <c r="AA375" s="1549"/>
      <c r="AE375" s="1549"/>
      <c r="AI375" s="1549"/>
      <c r="AM375" s="1549"/>
      <c r="AQ375" s="1549"/>
      <c r="AU375" s="1737"/>
      <c r="AY375" s="1549"/>
      <c r="BG375" s="317"/>
      <c r="BQ375" s="1491"/>
      <c r="BR375" s="734">
        <f t="shared" si="3355"/>
        <v>0</v>
      </c>
      <c r="BS375" s="734">
        <f t="shared" si="3356"/>
        <v>0</v>
      </c>
      <c r="BT375" s="742">
        <v>0</v>
      </c>
      <c r="BU375" s="1773">
        <f>IF(User2!A13&lt;&gt;0,User2!A13,0)</f>
        <v>0</v>
      </c>
      <c r="BV375" s="1785">
        <f>IF(User2!B13&lt;&gt;0,User2!B13,0)</f>
        <v>0</v>
      </c>
      <c r="BW375" s="1774">
        <f>IF(User2!C13&lt;&gt;0,User2!C13,0)</f>
        <v>0</v>
      </c>
      <c r="BX375" s="1774">
        <f>IF(User2!D13&lt;&gt;0,User2!D13,0)</f>
        <v>0</v>
      </c>
      <c r="BY375" s="1774">
        <f>IF(User2!E13&lt;&gt;0,User2!E13,0)</f>
        <v>0</v>
      </c>
      <c r="BZ375" s="1774">
        <f>IF(User2!F13&lt;&gt;0,User2!F13,0)</f>
        <v>0</v>
      </c>
      <c r="CA375" s="1774">
        <f>IF(User2!G13&lt;&gt;0,User2!G13,0)</f>
        <v>0</v>
      </c>
      <c r="CB375" s="1774">
        <f>IF(User2!H13&lt;&gt;0,User2!H13,0)</f>
        <v>0</v>
      </c>
      <c r="CC375" s="1774">
        <f>IF(User2!I13&lt;&gt;0,User2!I13,0)</f>
        <v>0</v>
      </c>
      <c r="CD375" s="1774">
        <f>IF(User2!J13&lt;&gt;0,User2!J13,0)</f>
        <v>0</v>
      </c>
      <c r="CE375" s="1774">
        <f>IF(User2!K13&lt;&gt;0,User2!K13,0)</f>
        <v>0</v>
      </c>
      <c r="CF375" s="1774">
        <f>IF(User2!L13&lt;&gt;0,User2!L13,0)</f>
        <v>0</v>
      </c>
      <c r="CG375" s="1774">
        <f>IF(User2!M13&lt;&gt;0,User2!M13,0)</f>
        <v>0</v>
      </c>
      <c r="CH375" s="1774">
        <f>IF(User2!N13&lt;&gt;0,User2!N13,0)</f>
        <v>0</v>
      </c>
      <c r="CI375" s="1774">
        <f>IF(User2!O13&lt;&gt;0,User2!O13,0)</f>
        <v>0</v>
      </c>
      <c r="CJ375" s="1774">
        <f>IF(User2!P13&lt;&gt;0,User2!P13,0)</f>
        <v>0</v>
      </c>
      <c r="CK375" s="1774">
        <f>IF(User2!Q13&lt;&gt;0,User2!Q13,0)</f>
        <v>0</v>
      </c>
      <c r="CL375" s="1774">
        <f>IF(User2!R13&lt;&gt;0,User2!R13,0)</f>
        <v>0</v>
      </c>
      <c r="CM375" s="1774">
        <f>IF(User2!S13&lt;&gt;0,User2!S13,0)</f>
        <v>0</v>
      </c>
      <c r="CN375" s="1774">
        <f>IF(User2!T13&lt;&gt;0,User2!T13,0)</f>
        <v>0</v>
      </c>
      <c r="CO375" s="1774">
        <f>IF(User2!U13&lt;&gt;0,User2!U13,0)</f>
        <v>0</v>
      </c>
      <c r="CP375" s="1774">
        <f>IF(User2!V13&lt;&gt;0,User2!V13,0)</f>
        <v>0</v>
      </c>
      <c r="CQ375" s="1774">
        <f>IF(User2!W13&lt;&gt;0,User2!W13,0)</f>
        <v>0</v>
      </c>
      <c r="CR375" s="1775">
        <f>IF(User2!X13&lt;&gt;0,User2!X13,0)</f>
        <v>0</v>
      </c>
      <c r="CS375" s="1775">
        <f>IF(User2!Y13&lt;&gt;0,User2!Y13,0)</f>
        <v>0</v>
      </c>
      <c r="CT375" s="1775">
        <f>IF(User2!Z13&lt;&gt;0,User2!Z13,0)</f>
        <v>0</v>
      </c>
      <c r="CU375" s="1775">
        <f>IF(User2!AA13&lt;&gt;0,User2!AA13,0)</f>
        <v>0</v>
      </c>
      <c r="CV375" s="1775">
        <f>IF(User2!AB13&lt;&gt;0,User2!AB13,0)</f>
        <v>0</v>
      </c>
      <c r="CW375" s="1775">
        <f>IF(User2!AC13&lt;&gt;0,User2!AC13,0)</f>
        <v>0</v>
      </c>
      <c r="CX375" s="1775">
        <f>IF(User2!AD13&lt;&gt;0,User2!AD13,0)</f>
        <v>0</v>
      </c>
      <c r="CY375" s="1775">
        <f>IF(User2!AE13&lt;&gt;0,User2!AE13,0)</f>
        <v>0</v>
      </c>
      <c r="CZ375" s="1775">
        <f>IF(User2!AF13&lt;&gt;0,User2!AF13,0)</f>
        <v>0</v>
      </c>
      <c r="DA375" s="1775">
        <f>IF(User2!AG13&lt;&gt;0,User2!AG13,0)</f>
        <v>0</v>
      </c>
      <c r="DB375" s="1775">
        <f>IF(User2!AH13&lt;&gt;0,User2!AH13,0)</f>
        <v>0</v>
      </c>
      <c r="DC375" s="1775">
        <f>IF(User2!AI13&lt;&gt;0,User2!AI13,0)</f>
        <v>0</v>
      </c>
      <c r="DD375" s="1775">
        <f>IF(User2!AJ13&lt;&gt;0,User2!AJ13,0)</f>
        <v>0</v>
      </c>
      <c r="DE375" s="1775">
        <f>IF(User2!AK13&lt;&gt;0,User2!AK13,0)</f>
        <v>0</v>
      </c>
      <c r="DF375" s="1775">
        <f>IF(User2!AL13&lt;&gt;0,User2!AL13,0)</f>
        <v>0</v>
      </c>
      <c r="DG375" s="1775">
        <f>IF(User2!AM13&lt;&gt;0,User2!AM13,0)</f>
        <v>0</v>
      </c>
      <c r="DH375" s="1775">
        <f>IF(User2!AN13&lt;&gt;0,User2!AN13,0)</f>
        <v>0</v>
      </c>
      <c r="DI375" s="1775">
        <f>IF(User2!AO13&lt;&gt;0,User2!AO13,0)</f>
        <v>0</v>
      </c>
      <c r="DJ375" s="1775">
        <f>IF(User2!AP13&lt;&gt;0,User2!AP13,0)</f>
        <v>0</v>
      </c>
      <c r="DK375" s="1775">
        <f>IF(User2!AQ13&lt;&gt;0,User2!AQ13,0)</f>
        <v>0</v>
      </c>
      <c r="DL375" s="1775">
        <f>IF(User2!AR13&lt;&gt;0,User2!AR13,0)</f>
        <v>0</v>
      </c>
      <c r="DM375" s="1775">
        <f>IF(User2!AS13&lt;&gt;0,User2!AS13,0)</f>
        <v>0</v>
      </c>
      <c r="DN375" s="1791">
        <f>IF(User2!AT13&lt;&gt;0,User2!AT13,0)</f>
        <v>1</v>
      </c>
      <c r="DO375" s="1793">
        <f>IF(User2!AU13&lt;&gt;0,User2!AU13,0)</f>
        <v>1</v>
      </c>
      <c r="DP375" s="1794">
        <f>IF(User2!AV13&lt;&gt;0,User2!AV13,0)</f>
        <v>1000</v>
      </c>
      <c r="DQ375" s="1796">
        <f t="shared" si="3530"/>
        <v>1</v>
      </c>
      <c r="DR375" s="1798">
        <f>IF(User2!AX13&lt;&gt;0,User2!AX13,0)</f>
        <v>0.01</v>
      </c>
      <c r="DS375" s="1798">
        <f>IF(User2!AY13&lt;&gt;0,User2!AY13,0)</f>
        <v>1.0000000000000001E-5</v>
      </c>
      <c r="DT375" s="1794">
        <f>IF(User2!AZ13&lt;&gt;0,User2!AZ13,0)</f>
        <v>2012</v>
      </c>
      <c r="DU375" s="1801" t="str">
        <f>IF(User2!BA13&lt;&gt;0,User2!BA13,0)</f>
        <v>User2</v>
      </c>
      <c r="DV375" s="1812">
        <f>IF(User2!BB13&lt;&gt;0,User2!BB13,0)</f>
        <v>44333</v>
      </c>
      <c r="DW375" s="1813">
        <f>IF(User2!BC13&lt;&gt;0,User2!BC13,0)</f>
        <v>0</v>
      </c>
      <c r="DX375" s="1794">
        <f>IF(User2!BD13&lt;&gt;0,User2!BD13,0)</f>
        <v>0</v>
      </c>
      <c r="DY375" s="1794">
        <f>IF(User2!BE13&lt;&gt;0,User2!BE13,0)</f>
        <v>0</v>
      </c>
      <c r="DZ375" s="1794">
        <f>IF(User2!BF13&lt;&gt;0,User2!BF13,0)</f>
        <v>0</v>
      </c>
      <c r="EA375" s="1794">
        <f>IF(User2!BG13&lt;&gt;0,User2!BG13,0)</f>
        <v>0</v>
      </c>
      <c r="EB375" s="1794">
        <f>IF(User2!BH13&lt;&gt;0,User2!BH13,0)</f>
        <v>0</v>
      </c>
      <c r="EC375" s="1794">
        <f>IF(User2!BI13&lt;&gt;0,User2!BI13,0)</f>
        <v>0</v>
      </c>
      <c r="ED375" s="1794">
        <f>IF(User2!BJ13&lt;&gt;0,User2!BJ13,0)</f>
        <v>0</v>
      </c>
      <c r="EE375" s="1794">
        <f>IF(User2!BK13&lt;&gt;0,User2!BK13,0)</f>
        <v>0</v>
      </c>
      <c r="EF375" s="1794">
        <f>IF(User2!BL13&lt;&gt;0,User2!BL13,0)</f>
        <v>0</v>
      </c>
      <c r="EG375" s="1794">
        <f>IF(User2!BM13&lt;&gt;0,User2!BM13,0)</f>
        <v>0</v>
      </c>
      <c r="EH375" s="1794">
        <f>IF(User2!BN13&lt;&gt;0,User2!BN13,0)</f>
        <v>0</v>
      </c>
      <c r="EI375" s="1794">
        <f>IF(User2!BO13&lt;&gt;0,User2!BO13,0)</f>
        <v>0</v>
      </c>
      <c r="EJ375" s="1794">
        <f>IF(User2!BP13&lt;&gt;0,User2!BP13,0)</f>
        <v>0</v>
      </c>
      <c r="EK375" s="1794">
        <f>IF(User2!BQ13&lt;&gt;0,User2!BQ13,0)</f>
        <v>0</v>
      </c>
      <c r="EL375" s="1794">
        <f>IF(User2!BR13&lt;&gt;0,User2!BR13,0)</f>
        <v>0</v>
      </c>
      <c r="EM375" s="739"/>
      <c r="EN375" s="739"/>
      <c r="EO375" s="739"/>
      <c r="EP375" s="739"/>
      <c r="EQ375" s="739"/>
      <c r="ER375" s="739"/>
      <c r="ES375" s="739"/>
      <c r="ET375" s="739"/>
      <c r="EU375" s="739"/>
      <c r="EV375" s="739"/>
      <c r="EW375" s="739"/>
      <c r="EX375" s="739"/>
      <c r="EY375" s="739"/>
      <c r="EZ375" s="1348">
        <f t="shared" si="3357"/>
        <v>0</v>
      </c>
      <c r="FA375" s="1203">
        <f t="shared" si="3358"/>
        <v>0</v>
      </c>
      <c r="FB375" s="1203">
        <f t="shared" si="3359"/>
        <v>0</v>
      </c>
      <c r="FC375" s="1203">
        <f t="shared" si="3360"/>
        <v>0</v>
      </c>
      <c r="FD375" s="1190">
        <f t="shared" si="3361"/>
        <v>0</v>
      </c>
      <c r="FE375" s="1190">
        <f t="shared" si="3362"/>
        <v>0</v>
      </c>
      <c r="FF375" s="927">
        <f t="shared" si="3363"/>
        <v>0</v>
      </c>
      <c r="FG375" s="1191">
        <f t="shared" si="3364"/>
        <v>0</v>
      </c>
      <c r="FH375" s="1191">
        <f t="shared" si="3365"/>
        <v>0</v>
      </c>
      <c r="FI375" s="1191">
        <f t="shared" si="3366"/>
        <v>0</v>
      </c>
      <c r="FJ375" s="1191">
        <f t="shared" si="3367"/>
        <v>0</v>
      </c>
      <c r="FK375" s="1191">
        <f t="shared" si="3368"/>
        <v>0</v>
      </c>
      <c r="FL375" s="1191">
        <f t="shared" si="3369"/>
        <v>0</v>
      </c>
      <c r="FM375" s="1191">
        <f t="shared" si="3370"/>
        <v>0</v>
      </c>
      <c r="FN375" s="1191">
        <f t="shared" si="3371"/>
        <v>0</v>
      </c>
      <c r="FO375" s="1203">
        <f t="shared" si="3372"/>
        <v>0</v>
      </c>
      <c r="FP375" s="1190">
        <f t="shared" si="3373"/>
        <v>0</v>
      </c>
      <c r="FQ375" s="927">
        <f t="shared" si="3374"/>
        <v>0</v>
      </c>
      <c r="FR375" s="1191">
        <f t="shared" si="3375"/>
        <v>0</v>
      </c>
      <c r="FS375" s="1191">
        <f t="shared" si="3376"/>
        <v>0</v>
      </c>
      <c r="FT375" s="1191">
        <f t="shared" si="3377"/>
        <v>0</v>
      </c>
      <c r="FU375" s="1191">
        <f t="shared" si="3378"/>
        <v>0</v>
      </c>
      <c r="FV375" s="1076">
        <f t="shared" si="3379"/>
        <v>0</v>
      </c>
      <c r="FW375" s="1076">
        <f t="shared" si="3380"/>
        <v>0</v>
      </c>
      <c r="FX375" s="1076">
        <f t="shared" si="3381"/>
        <v>0</v>
      </c>
      <c r="FY375" s="1076">
        <f t="shared" si="3382"/>
        <v>0</v>
      </c>
      <c r="FZ375" s="1076">
        <f t="shared" si="3383"/>
        <v>0</v>
      </c>
      <c r="GA375" s="1076">
        <f t="shared" si="3384"/>
        <v>0</v>
      </c>
      <c r="GB375" s="1076">
        <f t="shared" si="3385"/>
        <v>0</v>
      </c>
      <c r="GC375" s="1076">
        <f t="shared" si="3386"/>
        <v>0</v>
      </c>
      <c r="GD375" s="330">
        <f t="shared" si="3387"/>
        <v>0</v>
      </c>
      <c r="GE375" s="330">
        <f t="shared" si="3388"/>
        <v>0</v>
      </c>
      <c r="GF375" s="330">
        <f t="shared" si="3389"/>
        <v>0</v>
      </c>
      <c r="GG375" s="330">
        <f t="shared" si="3390"/>
        <v>0</v>
      </c>
      <c r="GH375" s="330">
        <f t="shared" si="3391"/>
        <v>0</v>
      </c>
      <c r="GI375" s="330">
        <f t="shared" si="3392"/>
        <v>0</v>
      </c>
      <c r="GJ375" s="330">
        <f t="shared" si="3393"/>
        <v>0</v>
      </c>
      <c r="GK375" s="330">
        <f t="shared" si="3394"/>
        <v>0</v>
      </c>
      <c r="GL375" s="330">
        <f t="shared" si="3395"/>
        <v>0</v>
      </c>
      <c r="GM375" s="330">
        <f t="shared" si="3396"/>
        <v>0</v>
      </c>
      <c r="GN375" s="330">
        <f t="shared" si="3397"/>
        <v>0</v>
      </c>
      <c r="GO375" s="330">
        <f t="shared" si="3398"/>
        <v>0</v>
      </c>
      <c r="GP375" s="330">
        <f t="shared" si="3399"/>
        <v>0</v>
      </c>
      <c r="GQ375" s="330">
        <f t="shared" si="3400"/>
        <v>0</v>
      </c>
      <c r="GR375" s="739"/>
      <c r="GS375" s="739"/>
      <c r="GT375" s="739"/>
      <c r="GU375" s="739"/>
      <c r="GV375" s="739"/>
      <c r="GW375" s="739"/>
      <c r="GX375" s="739"/>
      <c r="GY375" s="739"/>
      <c r="GZ375" s="1362">
        <f t="shared" si="3401"/>
        <v>0</v>
      </c>
      <c r="HA375" s="1215">
        <f t="shared" si="3402"/>
        <v>0</v>
      </c>
      <c r="HB375" s="1215">
        <f t="shared" si="3403"/>
        <v>0</v>
      </c>
      <c r="HC375" s="1215">
        <f t="shared" si="3404"/>
        <v>0</v>
      </c>
      <c r="HD375" s="543">
        <f t="shared" si="3405"/>
        <v>0</v>
      </c>
      <c r="HE375" s="543">
        <f t="shared" si="3406"/>
        <v>0</v>
      </c>
      <c r="HF375" s="328">
        <f t="shared" si="3407"/>
        <v>0</v>
      </c>
      <c r="HG375" s="546">
        <f t="shared" si="3408"/>
        <v>0</v>
      </c>
      <c r="HH375" s="546">
        <f t="shared" si="3409"/>
        <v>0</v>
      </c>
      <c r="HI375" s="546">
        <f t="shared" si="3410"/>
        <v>0</v>
      </c>
      <c r="HJ375" s="546">
        <f t="shared" si="3411"/>
        <v>0</v>
      </c>
      <c r="HK375" s="546">
        <f t="shared" si="3412"/>
        <v>0</v>
      </c>
      <c r="HL375" s="546">
        <f t="shared" si="3413"/>
        <v>0</v>
      </c>
      <c r="HM375" s="546">
        <f t="shared" si="3414"/>
        <v>0</v>
      </c>
      <c r="HN375" s="546">
        <f t="shared" si="3415"/>
        <v>0</v>
      </c>
      <c r="HO375" s="1215">
        <f t="shared" si="3416"/>
        <v>0</v>
      </c>
      <c r="HP375" s="543">
        <f t="shared" si="3417"/>
        <v>0</v>
      </c>
      <c r="HQ375" s="328">
        <f t="shared" si="3418"/>
        <v>0</v>
      </c>
      <c r="HR375" s="546">
        <f t="shared" si="3419"/>
        <v>0</v>
      </c>
      <c r="HS375" s="546">
        <f t="shared" si="3420"/>
        <v>0</v>
      </c>
      <c r="HT375" s="546">
        <f t="shared" si="3421"/>
        <v>0</v>
      </c>
      <c r="HU375" s="546">
        <f t="shared" si="3422"/>
        <v>0</v>
      </c>
      <c r="HV375" s="930">
        <f t="shared" si="3423"/>
        <v>0</v>
      </c>
      <c r="HW375" s="930">
        <f t="shared" si="3424"/>
        <v>0</v>
      </c>
      <c r="HX375" s="930">
        <f t="shared" si="3425"/>
        <v>0</v>
      </c>
      <c r="HY375" s="930">
        <f t="shared" si="3426"/>
        <v>0</v>
      </c>
      <c r="HZ375" s="930">
        <f t="shared" si="3427"/>
        <v>0</v>
      </c>
      <c r="IA375" s="930">
        <f t="shared" si="3428"/>
        <v>0</v>
      </c>
      <c r="IB375" s="930">
        <f t="shared" si="3429"/>
        <v>0</v>
      </c>
      <c r="IC375" s="930">
        <f t="shared" si="3430"/>
        <v>0</v>
      </c>
      <c r="ID375" s="322">
        <f t="shared" si="3431"/>
        <v>0</v>
      </c>
      <c r="IE375" s="322">
        <f t="shared" si="3432"/>
        <v>0</v>
      </c>
      <c r="IF375" s="322">
        <f t="shared" si="3433"/>
        <v>0</v>
      </c>
      <c r="IG375" s="322">
        <f t="shared" si="3434"/>
        <v>0</v>
      </c>
      <c r="IH375" s="322">
        <f t="shared" si="3435"/>
        <v>0</v>
      </c>
      <c r="II375" s="322">
        <f t="shared" si="3436"/>
        <v>0</v>
      </c>
      <c r="IJ375" s="322">
        <f t="shared" si="3437"/>
        <v>0</v>
      </c>
      <c r="IK375" s="322">
        <f t="shared" si="3438"/>
        <v>0</v>
      </c>
      <c r="IL375" s="322">
        <f t="shared" si="3439"/>
        <v>0</v>
      </c>
      <c r="IM375" s="322">
        <f t="shared" si="3440"/>
        <v>0</v>
      </c>
      <c r="IN375" s="322">
        <f t="shared" si="3441"/>
        <v>0</v>
      </c>
      <c r="IO375" s="322">
        <f t="shared" si="3442"/>
        <v>0</v>
      </c>
      <c r="IP375" s="322">
        <f t="shared" si="3443"/>
        <v>0</v>
      </c>
      <c r="IQ375" s="322">
        <f t="shared" si="3444"/>
        <v>0</v>
      </c>
      <c r="IR375" s="739"/>
      <c r="IS375" s="739"/>
      <c r="IT375" s="739"/>
      <c r="IU375" s="739"/>
      <c r="IV375" s="739"/>
      <c r="IW375" s="739"/>
      <c r="IX375" s="739"/>
      <c r="IY375" s="739"/>
      <c r="IZ375" s="1362">
        <f t="shared" si="3445"/>
        <v>0</v>
      </c>
      <c r="JA375" s="1217">
        <f t="shared" si="3446"/>
        <v>0</v>
      </c>
      <c r="JB375" s="1217">
        <f t="shared" si="3447"/>
        <v>0</v>
      </c>
      <c r="JC375" s="1217">
        <f t="shared" si="3448"/>
        <v>0</v>
      </c>
      <c r="JD375" s="545">
        <f t="shared" si="3449"/>
        <v>0</v>
      </c>
      <c r="JE375" s="545">
        <f t="shared" si="3450"/>
        <v>0</v>
      </c>
      <c r="JF375" s="329">
        <f t="shared" si="3451"/>
        <v>0</v>
      </c>
      <c r="JG375" s="550">
        <f t="shared" si="3452"/>
        <v>0</v>
      </c>
      <c r="JH375" s="550">
        <f t="shared" si="3453"/>
        <v>0</v>
      </c>
      <c r="JI375" s="550">
        <f t="shared" si="3454"/>
        <v>0</v>
      </c>
      <c r="JJ375" s="550">
        <f t="shared" si="3455"/>
        <v>0</v>
      </c>
      <c r="JK375" s="550">
        <f t="shared" si="3456"/>
        <v>0</v>
      </c>
      <c r="JL375" s="550">
        <f t="shared" si="3457"/>
        <v>0</v>
      </c>
      <c r="JM375" s="550">
        <f t="shared" si="3458"/>
        <v>0</v>
      </c>
      <c r="JN375" s="550">
        <f t="shared" si="3459"/>
        <v>0</v>
      </c>
      <c r="JO375" s="1217">
        <f t="shared" si="3460"/>
        <v>0</v>
      </c>
      <c r="JP375" s="545">
        <f t="shared" si="3461"/>
        <v>0</v>
      </c>
      <c r="JQ375" s="329">
        <f t="shared" si="3462"/>
        <v>0</v>
      </c>
      <c r="JR375" s="550">
        <f t="shared" si="3463"/>
        <v>0</v>
      </c>
      <c r="JS375" s="550">
        <f t="shared" si="3464"/>
        <v>0</v>
      </c>
      <c r="JT375" s="550">
        <f t="shared" si="3465"/>
        <v>0</v>
      </c>
      <c r="JU375" s="550">
        <f t="shared" si="3466"/>
        <v>0</v>
      </c>
      <c r="JV375" s="932">
        <f t="shared" si="3467"/>
        <v>0</v>
      </c>
      <c r="JW375" s="932">
        <f t="shared" si="3468"/>
        <v>0</v>
      </c>
      <c r="JX375" s="932">
        <f t="shared" si="3469"/>
        <v>0</v>
      </c>
      <c r="JY375" s="932">
        <f t="shared" si="3470"/>
        <v>0</v>
      </c>
      <c r="JZ375" s="932">
        <f t="shared" si="3471"/>
        <v>0</v>
      </c>
      <c r="KA375" s="932">
        <f t="shared" si="3472"/>
        <v>0</v>
      </c>
      <c r="KB375" s="932">
        <f t="shared" si="3473"/>
        <v>0</v>
      </c>
      <c r="KC375" s="932">
        <f t="shared" si="3474"/>
        <v>0</v>
      </c>
      <c r="KD375" s="327">
        <f t="shared" si="3475"/>
        <v>0</v>
      </c>
      <c r="KE375" s="327">
        <f t="shared" si="3476"/>
        <v>0</v>
      </c>
      <c r="KF375" s="327">
        <f t="shared" si="3477"/>
        <v>0</v>
      </c>
      <c r="KG375" s="327">
        <f t="shared" si="3478"/>
        <v>0</v>
      </c>
      <c r="KH375" s="327">
        <f t="shared" si="3479"/>
        <v>0</v>
      </c>
      <c r="KI375" s="327">
        <f t="shared" si="3480"/>
        <v>0</v>
      </c>
      <c r="KJ375" s="327">
        <f t="shared" si="3481"/>
        <v>0</v>
      </c>
      <c r="KK375" s="327">
        <f t="shared" si="3482"/>
        <v>0</v>
      </c>
      <c r="KL375" s="327">
        <f t="shared" si="3483"/>
        <v>0</v>
      </c>
      <c r="KM375" s="327">
        <f t="shared" si="3484"/>
        <v>0</v>
      </c>
      <c r="KN375" s="327">
        <f t="shared" si="3485"/>
        <v>0</v>
      </c>
      <c r="KO375" s="327">
        <f t="shared" si="3486"/>
        <v>0</v>
      </c>
      <c r="KP375" s="327">
        <f t="shared" si="3487"/>
        <v>0</v>
      </c>
      <c r="KQ375" s="327">
        <f t="shared" si="3488"/>
        <v>0</v>
      </c>
      <c r="KR375" s="739"/>
      <c r="KS375" s="739"/>
      <c r="KT375" s="739"/>
      <c r="KU375" s="739"/>
      <c r="KV375" s="739"/>
      <c r="KW375" s="739"/>
      <c r="KX375" s="739"/>
      <c r="KY375" s="739"/>
      <c r="KZ375" s="1362">
        <f t="shared" si="3489"/>
        <v>0</v>
      </c>
      <c r="LA375" s="1217">
        <f t="shared" si="3490"/>
        <v>0</v>
      </c>
      <c r="LB375" s="1217">
        <f t="shared" si="3491"/>
        <v>0</v>
      </c>
      <c r="LC375" s="1217">
        <f t="shared" si="3492"/>
        <v>0</v>
      </c>
      <c r="LD375" s="545">
        <f t="shared" si="3493"/>
        <v>0</v>
      </c>
      <c r="LE375" s="545">
        <f t="shared" si="3494"/>
        <v>0</v>
      </c>
      <c r="LF375" s="329">
        <f t="shared" si="3495"/>
        <v>0</v>
      </c>
      <c r="LG375" s="550">
        <f t="shared" si="3496"/>
        <v>0</v>
      </c>
      <c r="LH375" s="550">
        <f t="shared" si="3497"/>
        <v>0</v>
      </c>
      <c r="LI375" s="550">
        <f t="shared" si="3498"/>
        <v>0</v>
      </c>
      <c r="LJ375" s="550">
        <f t="shared" si="3499"/>
        <v>0</v>
      </c>
      <c r="LK375" s="550">
        <f t="shared" si="3500"/>
        <v>0</v>
      </c>
      <c r="LL375" s="550">
        <f t="shared" si="3501"/>
        <v>0</v>
      </c>
      <c r="LM375" s="550">
        <f t="shared" si="3502"/>
        <v>0</v>
      </c>
      <c r="LN375" s="550">
        <f t="shared" si="3503"/>
        <v>0</v>
      </c>
      <c r="LO375" s="1217">
        <f t="shared" si="3504"/>
        <v>0</v>
      </c>
      <c r="LP375" s="545">
        <f t="shared" si="3505"/>
        <v>0</v>
      </c>
      <c r="LQ375" s="329">
        <f t="shared" si="3506"/>
        <v>0</v>
      </c>
      <c r="LR375" s="550">
        <f t="shared" si="3507"/>
        <v>0</v>
      </c>
      <c r="LS375" s="550">
        <f t="shared" si="3508"/>
        <v>0</v>
      </c>
      <c r="LT375" s="550">
        <f t="shared" si="3509"/>
        <v>0</v>
      </c>
      <c r="LU375" s="550">
        <f t="shared" si="3510"/>
        <v>0</v>
      </c>
      <c r="LV375" s="932">
        <f t="shared" si="3511"/>
        <v>0</v>
      </c>
      <c r="LW375" s="932">
        <f t="shared" si="3512"/>
        <v>0</v>
      </c>
      <c r="LX375" s="932">
        <f t="shared" si="3513"/>
        <v>0</v>
      </c>
      <c r="LY375" s="932">
        <f t="shared" si="3514"/>
        <v>0</v>
      </c>
      <c r="LZ375" s="932">
        <f t="shared" si="3515"/>
        <v>0</v>
      </c>
      <c r="MA375" s="932">
        <f t="shared" si="3516"/>
        <v>0</v>
      </c>
      <c r="MB375" s="932">
        <f t="shared" si="3517"/>
        <v>0</v>
      </c>
      <c r="MC375" s="932">
        <f t="shared" si="3518"/>
        <v>0</v>
      </c>
      <c r="MD375" s="327">
        <f t="shared" si="3519"/>
        <v>0</v>
      </c>
      <c r="ME375" s="327">
        <f t="shared" si="3520"/>
        <v>0</v>
      </c>
      <c r="MF375" s="327">
        <f t="shared" si="3521"/>
        <v>0</v>
      </c>
      <c r="MG375" s="327">
        <f t="shared" si="3522"/>
        <v>0</v>
      </c>
      <c r="MH375" s="327">
        <f t="shared" si="3523"/>
        <v>0</v>
      </c>
      <c r="MI375" s="327">
        <f t="shared" si="3524"/>
        <v>0</v>
      </c>
      <c r="MJ375" s="327">
        <f t="shared" si="3525"/>
        <v>0</v>
      </c>
      <c r="MK375" s="327">
        <f t="shared" si="3526"/>
        <v>0</v>
      </c>
      <c r="ML375" s="327">
        <f t="shared" si="3527"/>
        <v>0</v>
      </c>
      <c r="MM375" s="327">
        <f t="shared" si="3528"/>
        <v>0</v>
      </c>
      <c r="MN375" s="327">
        <f t="shared" si="3348"/>
        <v>0</v>
      </c>
      <c r="MO375" s="327">
        <f t="shared" si="3349"/>
        <v>0</v>
      </c>
      <c r="MP375" s="327">
        <f t="shared" si="3350"/>
        <v>0</v>
      </c>
      <c r="MQ375" s="327">
        <f t="shared" si="3529"/>
        <v>0</v>
      </c>
    </row>
    <row r="376" spans="2:355" s="152" customFormat="1" ht="14.25" customHeight="1" outlineLevel="1" thickBot="1" x14ac:dyDescent="0.3">
      <c r="C376" s="1416"/>
      <c r="D376" s="757"/>
      <c r="E376" s="757"/>
      <c r="F376" s="757"/>
      <c r="G376" s="757"/>
      <c r="H376" s="1048"/>
      <c r="I376" s="1048"/>
      <c r="J376" s="1048"/>
      <c r="K376" s="1048"/>
      <c r="L376" s="1048"/>
      <c r="M376" s="1417"/>
      <c r="N376" s="1418"/>
      <c r="O376" s="1548"/>
      <c r="P376" s="1048"/>
      <c r="Q376" s="1417"/>
      <c r="S376" s="1549"/>
      <c r="T376" s="1092"/>
      <c r="W376" s="1549"/>
      <c r="AA376" s="1549"/>
      <c r="AE376" s="1549"/>
      <c r="AI376" s="1549"/>
      <c r="AM376" s="1549"/>
      <c r="AQ376" s="1549"/>
      <c r="AU376" s="1737"/>
      <c r="AY376" s="1549"/>
      <c r="BG376" s="317"/>
      <c r="BQ376" s="1491"/>
      <c r="BR376" s="734">
        <f t="shared" si="3355"/>
        <v>0</v>
      </c>
      <c r="BS376" s="734">
        <f t="shared" si="3356"/>
        <v>0</v>
      </c>
      <c r="BT376" s="742">
        <v>0</v>
      </c>
      <c r="BU376" s="1773" t="str">
        <f>IF(User2!A14&lt;&gt;0,User2!A14,0)</f>
        <v>Epsom Salt</v>
      </c>
      <c r="BV376" s="1785" t="str">
        <f>IF(User2!B14&lt;&gt;0,User2!B14,0)</f>
        <v>Additives</v>
      </c>
      <c r="BW376" s="1774">
        <f>IF(User2!C14&lt;&gt;0,User2!C14,0)</f>
        <v>0</v>
      </c>
      <c r="BX376" s="1774">
        <f>IF(User2!D14&lt;&gt;0,User2!D14,0)</f>
        <v>0</v>
      </c>
      <c r="BY376" s="1774">
        <f>IF(User2!E14&lt;&gt;0,User2!E14,0)</f>
        <v>0</v>
      </c>
      <c r="BZ376" s="1774">
        <f>IF(User2!F14&lt;&gt;0,User2!F14,0)</f>
        <v>0</v>
      </c>
      <c r="CA376" s="1774">
        <f>IF(User2!G14&lt;&gt;0,User2!G14,0)</f>
        <v>0</v>
      </c>
      <c r="CB376" s="1774">
        <f>IF(User2!H14&lt;&gt;0,User2!H14,0)</f>
        <v>0</v>
      </c>
      <c r="CC376" s="1774">
        <f>IF(User2!I14&lt;&gt;0,User2!I14,0)</f>
        <v>0</v>
      </c>
      <c r="CD376" s="1774">
        <f>IF(User2!J14&lt;&gt;0,User2!J14,0)</f>
        <v>0</v>
      </c>
      <c r="CE376" s="1774">
        <f>IF(User2!K14&lt;&gt;0,User2!K14,0)</f>
        <v>0</v>
      </c>
      <c r="CF376" s="1774">
        <f>IF(User2!L14&lt;&gt;0,User2!L14,0)</f>
        <v>0</v>
      </c>
      <c r="CG376" s="1774">
        <f>IF(User2!M14&lt;&gt;0,User2!M14,0)</f>
        <v>0</v>
      </c>
      <c r="CH376" s="1774">
        <f>IF(User2!N14&lt;&gt;0,User2!N14,0)</f>
        <v>0</v>
      </c>
      <c r="CI376" s="1774">
        <f>IF(User2!O14&lt;&gt;0,User2!O14,0)</f>
        <v>0</v>
      </c>
      <c r="CJ376" s="1774">
        <f>IF(User2!P14&lt;&gt;0,User2!P14,0)</f>
        <v>0</v>
      </c>
      <c r="CK376" s="1774">
        <f>IF(User2!Q14&lt;&gt;0,User2!Q14,0)</f>
        <v>0</v>
      </c>
      <c r="CL376" s="1774">
        <f>IF(User2!R14&lt;&gt;0,User2!R14,0)</f>
        <v>0</v>
      </c>
      <c r="CM376" s="1774">
        <f>IF(User2!S14&lt;&gt;0,User2!S14,0)</f>
        <v>0</v>
      </c>
      <c r="CN376" s="1774">
        <f>IF(User2!T14&lt;&gt;0,User2!T14,0)</f>
        <v>9.8000000000000004E-2</v>
      </c>
      <c r="CO376" s="1774">
        <f>IF(User2!U14&lt;&gt;0,User2!U14,0)</f>
        <v>0</v>
      </c>
      <c r="CP376" s="1774">
        <f>IF(User2!V14&lt;&gt;0,User2!V14,0)</f>
        <v>0.129</v>
      </c>
      <c r="CQ376" s="1774">
        <f>IF(User2!W14&lt;&gt;0,User2!W14,0)</f>
        <v>0</v>
      </c>
      <c r="CR376" s="1775">
        <f>IF(User2!X14&lt;&gt;0,User2!X14,0)</f>
        <v>0</v>
      </c>
      <c r="CS376" s="1775">
        <f>IF(User2!Y14&lt;&gt;0,User2!Y14,0)</f>
        <v>0</v>
      </c>
      <c r="CT376" s="1775">
        <f>IF(User2!Z14&lt;&gt;0,User2!Z14,0)</f>
        <v>0</v>
      </c>
      <c r="CU376" s="1775">
        <f>IF(User2!AA14&lt;&gt;0,User2!AA14,0)</f>
        <v>0</v>
      </c>
      <c r="CV376" s="1775">
        <f>IF(User2!AB14&lt;&gt;0,User2!AB14,0)</f>
        <v>0</v>
      </c>
      <c r="CW376" s="1775">
        <f>IF(User2!AC14&lt;&gt;0,User2!AC14,0)</f>
        <v>0</v>
      </c>
      <c r="CX376" s="1775">
        <f>IF(User2!AD14&lt;&gt;0,User2!AD14,0)</f>
        <v>0</v>
      </c>
      <c r="CY376" s="1775">
        <f>IF(User2!AE14&lt;&gt;0,User2!AE14,0)</f>
        <v>0</v>
      </c>
      <c r="CZ376" s="1775">
        <f>IF(User2!AF14&lt;&gt;0,User2!AF14,0)</f>
        <v>0</v>
      </c>
      <c r="DA376" s="1775">
        <f>IF(User2!AG14&lt;&gt;0,User2!AG14,0)</f>
        <v>0</v>
      </c>
      <c r="DB376" s="1775">
        <f>IF(User2!AH14&lt;&gt;0,User2!AH14,0)</f>
        <v>0</v>
      </c>
      <c r="DC376" s="1775">
        <f>IF(User2!AI14&lt;&gt;0,User2!AI14,0)</f>
        <v>0</v>
      </c>
      <c r="DD376" s="1775">
        <f>IF(User2!AJ14&lt;&gt;0,User2!AJ14,0)</f>
        <v>0</v>
      </c>
      <c r="DE376" s="1775">
        <f>IF(User2!AK14&lt;&gt;0,User2!AK14,0)</f>
        <v>0</v>
      </c>
      <c r="DF376" s="1775">
        <f>IF(User2!AL14&lt;&gt;0,User2!AL14,0)</f>
        <v>0</v>
      </c>
      <c r="DG376" s="1775">
        <f>IF(User2!AM14&lt;&gt;0,User2!AM14,0)</f>
        <v>0</v>
      </c>
      <c r="DH376" s="1775">
        <f>IF(User2!AN14&lt;&gt;0,User2!AN14,0)</f>
        <v>0</v>
      </c>
      <c r="DI376" s="1775">
        <f>IF(User2!AO14&lt;&gt;0,User2!AO14,0)</f>
        <v>0</v>
      </c>
      <c r="DJ376" s="1775">
        <f>IF(User2!AP14&lt;&gt;0,User2!AP14,0)</f>
        <v>0</v>
      </c>
      <c r="DK376" s="1775">
        <f>IF(User2!AQ14&lt;&gt;0,User2!AQ14,0)</f>
        <v>0</v>
      </c>
      <c r="DL376" s="1775">
        <f>IF(User2!AR14&lt;&gt;0,User2!AR14,0)</f>
        <v>0</v>
      </c>
      <c r="DM376" s="1775">
        <f>IF(User2!AS14&lt;&gt;0,User2!AS14,0)</f>
        <v>0</v>
      </c>
      <c r="DN376" s="1791">
        <f>IF(User2!AT14&lt;&gt;0,User2!AT14,0)</f>
        <v>1</v>
      </c>
      <c r="DO376" s="1793">
        <f>IF(User2!AU14&lt;&gt;0,User2!AU14,0)</f>
        <v>1</v>
      </c>
      <c r="DP376" s="1794">
        <f>IF(User2!AV14&lt;&gt;0,User2!AV14,0)</f>
        <v>1000</v>
      </c>
      <c r="DQ376" s="1796">
        <f t="shared" si="3530"/>
        <v>1</v>
      </c>
      <c r="DR376" s="1798">
        <f>IF(User2!AX14&lt;&gt;0,User2!AX14,0)</f>
        <v>0.01</v>
      </c>
      <c r="DS376" s="1798">
        <f>IF(User2!AY14&lt;&gt;0,User2!AY14,0)</f>
        <v>1.0000000000000001E-5</v>
      </c>
      <c r="DT376" s="1794">
        <f>IF(User2!AZ14&lt;&gt;0,User2!AZ14,0)</f>
        <v>2013</v>
      </c>
      <c r="DU376" s="1801" t="str">
        <f>IF(User2!BA14&lt;&gt;0,User2!BA14,0)</f>
        <v>User2</v>
      </c>
      <c r="DV376" s="1812">
        <f>IF(User2!BB14&lt;&gt;0,User2!BB14,0)</f>
        <v>44333</v>
      </c>
      <c r="DW376" s="1813">
        <f>IF(User2!BC14&lt;&gt;0,User2!BC14,0)</f>
        <v>0</v>
      </c>
      <c r="DX376" s="1794">
        <f>IF(User2!BD14&lt;&gt;0,User2!BD14,0)</f>
        <v>0.5</v>
      </c>
      <c r="DY376" s="1794">
        <f>IF(User2!BE14&lt;&gt;0,User2!BE14,0)</f>
        <v>1</v>
      </c>
      <c r="DZ376" s="1794">
        <f>IF(User2!BF14&lt;&gt;0,User2!BF14,0)</f>
        <v>1</v>
      </c>
      <c r="EA376" s="1794">
        <f>IF(User2!BG14&lt;&gt;0,User2!BG14,0)</f>
        <v>1</v>
      </c>
      <c r="EB376" s="1794">
        <f>IF(User2!BH14&lt;&gt;0,User2!BH14,0)</f>
        <v>1</v>
      </c>
      <c r="EC376" s="1794">
        <f>IF(User2!BI14&lt;&gt;0,User2!BI14,0)</f>
        <v>1</v>
      </c>
      <c r="ED376" s="1794">
        <f>IF(User2!BJ14&lt;&gt;0,User2!BJ14,0)</f>
        <v>1</v>
      </c>
      <c r="EE376" s="1794">
        <f>IF(User2!BK14&lt;&gt;0,User2!BK14,0)</f>
        <v>1</v>
      </c>
      <c r="EF376" s="1794">
        <f>IF(User2!BL14&lt;&gt;0,User2!BL14,0)</f>
        <v>1</v>
      </c>
      <c r="EG376" s="1794">
        <f>IF(User2!BM14&lt;&gt;0,User2!BM14,0)</f>
        <v>1</v>
      </c>
      <c r="EH376" s="1794">
        <f>IF(User2!BN14&lt;&gt;0,User2!BN14,0)</f>
        <v>1</v>
      </c>
      <c r="EI376" s="1794">
        <f>IF(User2!BO14&lt;&gt;0,User2!BO14,0)</f>
        <v>1</v>
      </c>
      <c r="EJ376" s="1794">
        <f>IF(User2!BP14&lt;&gt;0,User2!BP14,0)</f>
        <v>0.5</v>
      </c>
      <c r="EK376" s="1794">
        <f>IF(User2!BQ14&lt;&gt;0,User2!BQ14,0)</f>
        <v>0</v>
      </c>
      <c r="EL376" s="1794" t="str">
        <f>IF(User2!BR14&lt;&gt;0,User2!BR14,0)</f>
        <v>Magnesium sulfate.   It's a chemical compound made up of magnesium, sulfur, and oxygen.</v>
      </c>
      <c r="EM376" s="739"/>
      <c r="EN376" s="739"/>
      <c r="EO376" s="739"/>
      <c r="EP376" s="739"/>
      <c r="EQ376" s="739"/>
      <c r="ER376" s="739"/>
      <c r="ES376" s="739"/>
      <c r="ET376" s="739"/>
      <c r="EU376" s="739"/>
      <c r="EV376" s="739"/>
      <c r="EW376" s="739"/>
      <c r="EX376" s="739"/>
      <c r="EY376" s="739"/>
      <c r="EZ376" s="1348" t="str">
        <f t="shared" si="3357"/>
        <v>Epsom Salt</v>
      </c>
      <c r="FA376" s="1203">
        <f t="shared" si="3358"/>
        <v>0</v>
      </c>
      <c r="FB376" s="1203">
        <f t="shared" si="3359"/>
        <v>0</v>
      </c>
      <c r="FC376" s="1203">
        <f t="shared" si="3360"/>
        <v>0</v>
      </c>
      <c r="FD376" s="1190">
        <f t="shared" si="3361"/>
        <v>0</v>
      </c>
      <c r="FE376" s="1190">
        <f t="shared" si="3362"/>
        <v>0</v>
      </c>
      <c r="FF376" s="927">
        <f t="shared" si="3363"/>
        <v>0</v>
      </c>
      <c r="FG376" s="1191">
        <f t="shared" si="3364"/>
        <v>0</v>
      </c>
      <c r="FH376" s="1191">
        <f t="shared" si="3365"/>
        <v>0</v>
      </c>
      <c r="FI376" s="1191">
        <f t="shared" si="3366"/>
        <v>0</v>
      </c>
      <c r="FJ376" s="1191">
        <f t="shared" si="3367"/>
        <v>0</v>
      </c>
      <c r="FK376" s="1191">
        <f t="shared" si="3368"/>
        <v>0</v>
      </c>
      <c r="FL376" s="1191">
        <f t="shared" si="3369"/>
        <v>0</v>
      </c>
      <c r="FM376" s="1191">
        <f t="shared" si="3370"/>
        <v>0</v>
      </c>
      <c r="FN376" s="1191">
        <f t="shared" si="3371"/>
        <v>0</v>
      </c>
      <c r="FO376" s="1203">
        <f t="shared" si="3372"/>
        <v>0</v>
      </c>
      <c r="FP376" s="1190">
        <f t="shared" si="3373"/>
        <v>0</v>
      </c>
      <c r="FQ376" s="927">
        <f t="shared" si="3374"/>
        <v>0</v>
      </c>
      <c r="FR376" s="1191">
        <f t="shared" si="3375"/>
        <v>0</v>
      </c>
      <c r="FS376" s="1191">
        <f t="shared" si="3376"/>
        <v>0</v>
      </c>
      <c r="FT376" s="1191">
        <f t="shared" si="3377"/>
        <v>0</v>
      </c>
      <c r="FU376" s="1191">
        <f t="shared" si="3378"/>
        <v>0</v>
      </c>
      <c r="FV376" s="1076">
        <f t="shared" si="3379"/>
        <v>0</v>
      </c>
      <c r="FW376" s="1076">
        <f t="shared" si="3380"/>
        <v>0</v>
      </c>
      <c r="FX376" s="1076">
        <f t="shared" si="3381"/>
        <v>0</v>
      </c>
      <c r="FY376" s="1076">
        <f t="shared" si="3382"/>
        <v>0</v>
      </c>
      <c r="FZ376" s="1076">
        <f t="shared" si="3383"/>
        <v>0</v>
      </c>
      <c r="GA376" s="1076">
        <f t="shared" si="3384"/>
        <v>0</v>
      </c>
      <c r="GB376" s="1076">
        <f t="shared" si="3385"/>
        <v>0</v>
      </c>
      <c r="GC376" s="1076">
        <f t="shared" si="3386"/>
        <v>0</v>
      </c>
      <c r="GD376" s="330">
        <f t="shared" si="3387"/>
        <v>0</v>
      </c>
      <c r="GE376" s="330">
        <f t="shared" si="3388"/>
        <v>0</v>
      </c>
      <c r="GF376" s="330">
        <f t="shared" si="3389"/>
        <v>0</v>
      </c>
      <c r="GG376" s="330">
        <f t="shared" si="3390"/>
        <v>0</v>
      </c>
      <c r="GH376" s="330">
        <f t="shared" si="3391"/>
        <v>0</v>
      </c>
      <c r="GI376" s="330">
        <f t="shared" si="3392"/>
        <v>0</v>
      </c>
      <c r="GJ376" s="330">
        <f t="shared" si="3393"/>
        <v>0</v>
      </c>
      <c r="GK376" s="330">
        <f t="shared" si="3394"/>
        <v>0</v>
      </c>
      <c r="GL376" s="330">
        <f t="shared" si="3395"/>
        <v>0</v>
      </c>
      <c r="GM376" s="330">
        <f t="shared" si="3396"/>
        <v>0</v>
      </c>
      <c r="GN376" s="330">
        <f t="shared" si="3397"/>
        <v>0</v>
      </c>
      <c r="GO376" s="330">
        <f t="shared" si="3398"/>
        <v>0</v>
      </c>
      <c r="GP376" s="330">
        <f t="shared" si="3399"/>
        <v>0</v>
      </c>
      <c r="GQ376" s="330">
        <f t="shared" si="3400"/>
        <v>0</v>
      </c>
      <c r="GR376" s="739"/>
      <c r="GS376" s="739"/>
      <c r="GT376" s="739"/>
      <c r="GU376" s="739"/>
      <c r="GV376" s="739"/>
      <c r="GW376" s="739"/>
      <c r="GX376" s="739"/>
      <c r="GY376" s="739"/>
      <c r="GZ376" s="1362" t="str">
        <f t="shared" si="3401"/>
        <v>Epsom Salt</v>
      </c>
      <c r="HA376" s="1215">
        <f t="shared" si="3402"/>
        <v>0</v>
      </c>
      <c r="HB376" s="1215">
        <f t="shared" si="3403"/>
        <v>0</v>
      </c>
      <c r="HC376" s="1215">
        <f t="shared" si="3404"/>
        <v>0</v>
      </c>
      <c r="HD376" s="543">
        <f t="shared" si="3405"/>
        <v>0</v>
      </c>
      <c r="HE376" s="543">
        <f t="shared" si="3406"/>
        <v>0</v>
      </c>
      <c r="HF376" s="328">
        <f t="shared" si="3407"/>
        <v>0</v>
      </c>
      <c r="HG376" s="546">
        <f t="shared" si="3408"/>
        <v>0</v>
      </c>
      <c r="HH376" s="546">
        <f t="shared" si="3409"/>
        <v>0</v>
      </c>
      <c r="HI376" s="546">
        <f t="shared" si="3410"/>
        <v>0</v>
      </c>
      <c r="HJ376" s="546">
        <f t="shared" si="3411"/>
        <v>0</v>
      </c>
      <c r="HK376" s="546">
        <f t="shared" si="3412"/>
        <v>0</v>
      </c>
      <c r="HL376" s="546">
        <f t="shared" si="3413"/>
        <v>0</v>
      </c>
      <c r="HM376" s="546">
        <f t="shared" si="3414"/>
        <v>0</v>
      </c>
      <c r="HN376" s="546">
        <f t="shared" si="3415"/>
        <v>0</v>
      </c>
      <c r="HO376" s="1215">
        <f t="shared" si="3416"/>
        <v>0</v>
      </c>
      <c r="HP376" s="543">
        <f t="shared" si="3417"/>
        <v>0</v>
      </c>
      <c r="HQ376" s="328">
        <f t="shared" si="3418"/>
        <v>0</v>
      </c>
      <c r="HR376" s="546">
        <f t="shared" si="3419"/>
        <v>0</v>
      </c>
      <c r="HS376" s="546">
        <f t="shared" si="3420"/>
        <v>0</v>
      </c>
      <c r="HT376" s="546">
        <f t="shared" si="3421"/>
        <v>0</v>
      </c>
      <c r="HU376" s="546">
        <f t="shared" si="3422"/>
        <v>0</v>
      </c>
      <c r="HV376" s="930">
        <f t="shared" si="3423"/>
        <v>0</v>
      </c>
      <c r="HW376" s="930">
        <f t="shared" si="3424"/>
        <v>0</v>
      </c>
      <c r="HX376" s="930">
        <f t="shared" si="3425"/>
        <v>0</v>
      </c>
      <c r="HY376" s="930">
        <f t="shared" si="3426"/>
        <v>0</v>
      </c>
      <c r="HZ376" s="930">
        <f t="shared" si="3427"/>
        <v>0</v>
      </c>
      <c r="IA376" s="930">
        <f t="shared" si="3428"/>
        <v>0</v>
      </c>
      <c r="IB376" s="930">
        <f t="shared" si="3429"/>
        <v>0</v>
      </c>
      <c r="IC376" s="930">
        <f t="shared" si="3430"/>
        <v>0</v>
      </c>
      <c r="ID376" s="322">
        <f t="shared" si="3431"/>
        <v>0</v>
      </c>
      <c r="IE376" s="322">
        <f t="shared" si="3432"/>
        <v>0</v>
      </c>
      <c r="IF376" s="322">
        <f t="shared" si="3433"/>
        <v>0</v>
      </c>
      <c r="IG376" s="322">
        <f t="shared" si="3434"/>
        <v>0</v>
      </c>
      <c r="IH376" s="322">
        <f t="shared" si="3435"/>
        <v>0</v>
      </c>
      <c r="II376" s="322">
        <f t="shared" si="3436"/>
        <v>0</v>
      </c>
      <c r="IJ376" s="322">
        <f t="shared" si="3437"/>
        <v>0</v>
      </c>
      <c r="IK376" s="322">
        <f t="shared" si="3438"/>
        <v>0</v>
      </c>
      <c r="IL376" s="322">
        <f t="shared" si="3439"/>
        <v>0</v>
      </c>
      <c r="IM376" s="322">
        <f t="shared" si="3440"/>
        <v>0</v>
      </c>
      <c r="IN376" s="322">
        <f t="shared" si="3441"/>
        <v>0</v>
      </c>
      <c r="IO376" s="322">
        <f t="shared" si="3442"/>
        <v>0</v>
      </c>
      <c r="IP376" s="322">
        <f t="shared" si="3443"/>
        <v>0</v>
      </c>
      <c r="IQ376" s="322">
        <f t="shared" si="3444"/>
        <v>0</v>
      </c>
      <c r="IR376" s="739"/>
      <c r="IS376" s="739"/>
      <c r="IT376" s="739"/>
      <c r="IU376" s="739"/>
      <c r="IV376" s="739"/>
      <c r="IW376" s="739"/>
      <c r="IX376" s="739"/>
      <c r="IY376" s="739"/>
      <c r="IZ376" s="1362" t="str">
        <f t="shared" si="3445"/>
        <v>Epsom Salt</v>
      </c>
      <c r="JA376" s="1217">
        <f t="shared" si="3446"/>
        <v>0</v>
      </c>
      <c r="JB376" s="1217">
        <f t="shared" si="3447"/>
        <v>0</v>
      </c>
      <c r="JC376" s="1217">
        <f t="shared" si="3448"/>
        <v>0</v>
      </c>
      <c r="JD376" s="545">
        <f t="shared" si="3449"/>
        <v>0</v>
      </c>
      <c r="JE376" s="545">
        <f t="shared" si="3450"/>
        <v>0</v>
      </c>
      <c r="JF376" s="329">
        <f t="shared" si="3451"/>
        <v>0</v>
      </c>
      <c r="JG376" s="550">
        <f t="shared" si="3452"/>
        <v>0</v>
      </c>
      <c r="JH376" s="550">
        <f t="shared" si="3453"/>
        <v>0</v>
      </c>
      <c r="JI376" s="550">
        <f t="shared" si="3454"/>
        <v>0</v>
      </c>
      <c r="JJ376" s="550">
        <f t="shared" si="3455"/>
        <v>0</v>
      </c>
      <c r="JK376" s="550">
        <f t="shared" si="3456"/>
        <v>0</v>
      </c>
      <c r="JL376" s="550">
        <f t="shared" si="3457"/>
        <v>0</v>
      </c>
      <c r="JM376" s="550">
        <f t="shared" si="3458"/>
        <v>0</v>
      </c>
      <c r="JN376" s="550">
        <f t="shared" si="3459"/>
        <v>0</v>
      </c>
      <c r="JO376" s="1217">
        <f t="shared" si="3460"/>
        <v>0</v>
      </c>
      <c r="JP376" s="545">
        <f t="shared" si="3461"/>
        <v>0</v>
      </c>
      <c r="JQ376" s="329">
        <f t="shared" si="3462"/>
        <v>0</v>
      </c>
      <c r="JR376" s="550">
        <f t="shared" si="3463"/>
        <v>98</v>
      </c>
      <c r="JS376" s="550">
        <f t="shared" si="3464"/>
        <v>0</v>
      </c>
      <c r="JT376" s="550">
        <f t="shared" si="3465"/>
        <v>129</v>
      </c>
      <c r="JU376" s="550">
        <f t="shared" si="3466"/>
        <v>0</v>
      </c>
      <c r="JV376" s="932">
        <f t="shared" si="3467"/>
        <v>0</v>
      </c>
      <c r="JW376" s="932">
        <f t="shared" si="3468"/>
        <v>0</v>
      </c>
      <c r="JX376" s="932">
        <f t="shared" si="3469"/>
        <v>0</v>
      </c>
      <c r="JY376" s="932">
        <f t="shared" si="3470"/>
        <v>0</v>
      </c>
      <c r="JZ376" s="932">
        <f t="shared" si="3471"/>
        <v>0</v>
      </c>
      <c r="KA376" s="932">
        <f t="shared" si="3472"/>
        <v>0</v>
      </c>
      <c r="KB376" s="932">
        <f t="shared" si="3473"/>
        <v>0</v>
      </c>
      <c r="KC376" s="932">
        <f t="shared" si="3474"/>
        <v>0</v>
      </c>
      <c r="KD376" s="327">
        <f t="shared" si="3475"/>
        <v>0</v>
      </c>
      <c r="KE376" s="327">
        <f t="shared" si="3476"/>
        <v>0</v>
      </c>
      <c r="KF376" s="327">
        <f t="shared" si="3477"/>
        <v>0</v>
      </c>
      <c r="KG376" s="327">
        <f t="shared" si="3478"/>
        <v>0</v>
      </c>
      <c r="KH376" s="327">
        <f t="shared" si="3479"/>
        <v>0</v>
      </c>
      <c r="KI376" s="327">
        <f t="shared" si="3480"/>
        <v>0</v>
      </c>
      <c r="KJ376" s="327">
        <f t="shared" si="3481"/>
        <v>0</v>
      </c>
      <c r="KK376" s="327">
        <f t="shared" si="3482"/>
        <v>0</v>
      </c>
      <c r="KL376" s="327">
        <f t="shared" si="3483"/>
        <v>0</v>
      </c>
      <c r="KM376" s="327">
        <f t="shared" si="3484"/>
        <v>0</v>
      </c>
      <c r="KN376" s="327">
        <f t="shared" si="3485"/>
        <v>0</v>
      </c>
      <c r="KO376" s="327">
        <f t="shared" si="3486"/>
        <v>0</v>
      </c>
      <c r="KP376" s="327">
        <f t="shared" si="3487"/>
        <v>0</v>
      </c>
      <c r="KQ376" s="327">
        <f t="shared" si="3488"/>
        <v>0</v>
      </c>
      <c r="KR376" s="739"/>
      <c r="KS376" s="739"/>
      <c r="KT376" s="739"/>
      <c r="KU376" s="739"/>
      <c r="KV376" s="739"/>
      <c r="KW376" s="739"/>
      <c r="KX376" s="739"/>
      <c r="KY376" s="739"/>
      <c r="KZ376" s="1362" t="str">
        <f t="shared" si="3489"/>
        <v>Epsom Salt</v>
      </c>
      <c r="LA376" s="1217">
        <f t="shared" si="3490"/>
        <v>0</v>
      </c>
      <c r="LB376" s="1217">
        <f t="shared" si="3491"/>
        <v>0</v>
      </c>
      <c r="LC376" s="1217">
        <f t="shared" si="3492"/>
        <v>0</v>
      </c>
      <c r="LD376" s="545">
        <f t="shared" si="3493"/>
        <v>0</v>
      </c>
      <c r="LE376" s="545">
        <f t="shared" si="3494"/>
        <v>0</v>
      </c>
      <c r="LF376" s="329">
        <f t="shared" si="3495"/>
        <v>0</v>
      </c>
      <c r="LG376" s="550">
        <f t="shared" si="3496"/>
        <v>0</v>
      </c>
      <c r="LH376" s="550">
        <f t="shared" si="3497"/>
        <v>0</v>
      </c>
      <c r="LI376" s="550">
        <f t="shared" si="3498"/>
        <v>0</v>
      </c>
      <c r="LJ376" s="550">
        <f t="shared" si="3499"/>
        <v>0</v>
      </c>
      <c r="LK376" s="550">
        <f t="shared" si="3500"/>
        <v>0</v>
      </c>
      <c r="LL376" s="550">
        <f t="shared" si="3501"/>
        <v>0</v>
      </c>
      <c r="LM376" s="550">
        <f t="shared" si="3502"/>
        <v>0</v>
      </c>
      <c r="LN376" s="550">
        <f t="shared" si="3503"/>
        <v>0</v>
      </c>
      <c r="LO376" s="1217">
        <f t="shared" si="3504"/>
        <v>0</v>
      </c>
      <c r="LP376" s="545">
        <f t="shared" si="3505"/>
        <v>0</v>
      </c>
      <c r="LQ376" s="329">
        <f t="shared" si="3506"/>
        <v>0</v>
      </c>
      <c r="LR376" s="550">
        <f t="shared" si="3507"/>
        <v>98</v>
      </c>
      <c r="LS376" s="550">
        <f t="shared" si="3508"/>
        <v>0</v>
      </c>
      <c r="LT376" s="550">
        <f t="shared" si="3509"/>
        <v>129</v>
      </c>
      <c r="LU376" s="550">
        <f t="shared" si="3510"/>
        <v>0</v>
      </c>
      <c r="LV376" s="932">
        <f t="shared" si="3511"/>
        <v>0</v>
      </c>
      <c r="LW376" s="932">
        <f t="shared" si="3512"/>
        <v>0</v>
      </c>
      <c r="LX376" s="932">
        <f t="shared" si="3513"/>
        <v>0</v>
      </c>
      <c r="LY376" s="932">
        <f t="shared" si="3514"/>
        <v>0</v>
      </c>
      <c r="LZ376" s="932">
        <f t="shared" si="3515"/>
        <v>0</v>
      </c>
      <c r="MA376" s="932">
        <f t="shared" si="3516"/>
        <v>0</v>
      </c>
      <c r="MB376" s="932">
        <f t="shared" si="3517"/>
        <v>0</v>
      </c>
      <c r="MC376" s="932">
        <f t="shared" si="3518"/>
        <v>0</v>
      </c>
      <c r="MD376" s="327">
        <f t="shared" si="3519"/>
        <v>0</v>
      </c>
      <c r="ME376" s="327">
        <f t="shared" si="3520"/>
        <v>0</v>
      </c>
      <c r="MF376" s="327">
        <f t="shared" si="3521"/>
        <v>0</v>
      </c>
      <c r="MG376" s="327">
        <f t="shared" si="3522"/>
        <v>0</v>
      </c>
      <c r="MH376" s="327">
        <f t="shared" si="3523"/>
        <v>0</v>
      </c>
      <c r="MI376" s="327">
        <f t="shared" si="3524"/>
        <v>0</v>
      </c>
      <c r="MJ376" s="327">
        <f t="shared" si="3525"/>
        <v>0</v>
      </c>
      <c r="MK376" s="327">
        <f t="shared" si="3526"/>
        <v>0</v>
      </c>
      <c r="ML376" s="327">
        <f t="shared" si="3527"/>
        <v>0</v>
      </c>
      <c r="MM376" s="327">
        <f t="shared" si="3528"/>
        <v>0</v>
      </c>
      <c r="MN376" s="327">
        <f t="shared" si="3348"/>
        <v>0</v>
      </c>
      <c r="MO376" s="327">
        <f t="shared" si="3349"/>
        <v>0</v>
      </c>
      <c r="MP376" s="327">
        <f t="shared" si="3350"/>
        <v>0</v>
      </c>
      <c r="MQ376" s="327">
        <f t="shared" si="3529"/>
        <v>0</v>
      </c>
    </row>
    <row r="377" spans="2:355" s="152" customFormat="1" ht="14.25" customHeight="1" outlineLevel="1" thickBot="1" x14ac:dyDescent="0.3">
      <c r="C377" s="1416"/>
      <c r="D377" s="757"/>
      <c r="E377" s="757"/>
      <c r="F377" s="757"/>
      <c r="G377" s="757"/>
      <c r="H377" s="1048"/>
      <c r="I377" s="1048"/>
      <c r="J377" s="1048"/>
      <c r="K377" s="1048"/>
      <c r="L377" s="1048"/>
      <c r="M377" s="1417"/>
      <c r="N377" s="1418"/>
      <c r="O377" s="1548"/>
      <c r="P377" s="1048"/>
      <c r="Q377" s="1417"/>
      <c r="S377" s="1549"/>
      <c r="W377" s="1549"/>
      <c r="AA377" s="1549"/>
      <c r="AE377" s="1549"/>
      <c r="AI377" s="1549"/>
      <c r="AM377" s="1549"/>
      <c r="AQ377" s="1549"/>
      <c r="AU377" s="1737"/>
      <c r="AY377" s="1549"/>
      <c r="BG377" s="317"/>
      <c r="BQ377" s="1491"/>
      <c r="BR377" s="734">
        <f t="shared" si="3355"/>
        <v>0</v>
      </c>
      <c r="BS377" s="734">
        <f t="shared" si="3356"/>
        <v>0</v>
      </c>
      <c r="BT377" s="742">
        <v>0</v>
      </c>
      <c r="BU377" s="1773">
        <f>IF(User2!A15&lt;&gt;0,User2!A15,0)</f>
        <v>0</v>
      </c>
      <c r="BV377" s="1785">
        <f>IF(User2!B15&lt;&gt;0,User2!B15,0)</f>
        <v>0</v>
      </c>
      <c r="BW377" s="1774">
        <f>IF(User2!C15&lt;&gt;0,User2!C15,0)</f>
        <v>0</v>
      </c>
      <c r="BX377" s="1774">
        <f>IF(User2!D15&lt;&gt;0,User2!D15,0)</f>
        <v>0</v>
      </c>
      <c r="BY377" s="1774">
        <f>IF(User2!E15&lt;&gt;0,User2!E15,0)</f>
        <v>0</v>
      </c>
      <c r="BZ377" s="1774">
        <f>IF(User2!F15&lt;&gt;0,User2!F15,0)</f>
        <v>0</v>
      </c>
      <c r="CA377" s="1774">
        <f>IF(User2!G15&lt;&gt;0,User2!G15,0)</f>
        <v>0</v>
      </c>
      <c r="CB377" s="1774">
        <f>IF(User2!H15&lt;&gt;0,User2!H15,0)</f>
        <v>0</v>
      </c>
      <c r="CC377" s="1774">
        <f>IF(User2!I15&lt;&gt;0,User2!I15,0)</f>
        <v>0</v>
      </c>
      <c r="CD377" s="1774">
        <f>IF(User2!J15&lt;&gt;0,User2!J15,0)</f>
        <v>0</v>
      </c>
      <c r="CE377" s="1774">
        <f>IF(User2!K15&lt;&gt;0,User2!K15,0)</f>
        <v>0</v>
      </c>
      <c r="CF377" s="1774">
        <f>IF(User2!L15&lt;&gt;0,User2!L15,0)</f>
        <v>0</v>
      </c>
      <c r="CG377" s="1774">
        <f>IF(User2!M15&lt;&gt;0,User2!M15,0)</f>
        <v>0</v>
      </c>
      <c r="CH377" s="1774">
        <f>IF(User2!N15&lt;&gt;0,User2!N15,0)</f>
        <v>0</v>
      </c>
      <c r="CI377" s="1774">
        <f>IF(User2!O15&lt;&gt;0,User2!O15,0)</f>
        <v>0</v>
      </c>
      <c r="CJ377" s="1774">
        <f>IF(User2!P15&lt;&gt;0,User2!P15,0)</f>
        <v>0</v>
      </c>
      <c r="CK377" s="1774">
        <f>IF(User2!Q15&lt;&gt;0,User2!Q15,0)</f>
        <v>0</v>
      </c>
      <c r="CL377" s="1774">
        <f>IF(User2!R15&lt;&gt;0,User2!R15,0)</f>
        <v>0</v>
      </c>
      <c r="CM377" s="1774">
        <f>IF(User2!S15&lt;&gt;0,User2!S15,0)</f>
        <v>0</v>
      </c>
      <c r="CN377" s="1774">
        <f>IF(User2!T15&lt;&gt;0,User2!T15,0)</f>
        <v>0</v>
      </c>
      <c r="CO377" s="1774">
        <f>IF(User2!U15&lt;&gt;0,User2!U15,0)</f>
        <v>0</v>
      </c>
      <c r="CP377" s="1774">
        <f>IF(User2!V15&lt;&gt;0,User2!V15,0)</f>
        <v>0</v>
      </c>
      <c r="CQ377" s="1774">
        <f>IF(User2!W15&lt;&gt;0,User2!W15,0)</f>
        <v>0</v>
      </c>
      <c r="CR377" s="1775">
        <f>IF(User2!X15&lt;&gt;0,User2!X15,0)</f>
        <v>0</v>
      </c>
      <c r="CS377" s="1775">
        <f>IF(User2!Y15&lt;&gt;0,User2!Y15,0)</f>
        <v>0</v>
      </c>
      <c r="CT377" s="1775">
        <f>IF(User2!Z15&lt;&gt;0,User2!Z15,0)</f>
        <v>0</v>
      </c>
      <c r="CU377" s="1775">
        <f>IF(User2!AA15&lt;&gt;0,User2!AA15,0)</f>
        <v>0</v>
      </c>
      <c r="CV377" s="1775">
        <f>IF(User2!AB15&lt;&gt;0,User2!AB15,0)</f>
        <v>0</v>
      </c>
      <c r="CW377" s="1775">
        <f>IF(User2!AC15&lt;&gt;0,User2!AC15,0)</f>
        <v>0</v>
      </c>
      <c r="CX377" s="1775">
        <f>IF(User2!AD15&lt;&gt;0,User2!AD15,0)</f>
        <v>0</v>
      </c>
      <c r="CY377" s="1775">
        <f>IF(User2!AE15&lt;&gt;0,User2!AE15,0)</f>
        <v>0</v>
      </c>
      <c r="CZ377" s="1775">
        <f>IF(User2!AF15&lt;&gt;0,User2!AF15,0)</f>
        <v>0</v>
      </c>
      <c r="DA377" s="1775">
        <f>IF(User2!AG15&lt;&gt;0,User2!AG15,0)</f>
        <v>0</v>
      </c>
      <c r="DB377" s="1775">
        <f>IF(User2!AH15&lt;&gt;0,User2!AH15,0)</f>
        <v>0</v>
      </c>
      <c r="DC377" s="1775">
        <f>IF(User2!AI15&lt;&gt;0,User2!AI15,0)</f>
        <v>0</v>
      </c>
      <c r="DD377" s="1775">
        <f>IF(User2!AJ15&lt;&gt;0,User2!AJ15,0)</f>
        <v>0</v>
      </c>
      <c r="DE377" s="1775">
        <f>IF(User2!AK15&lt;&gt;0,User2!AK15,0)</f>
        <v>0</v>
      </c>
      <c r="DF377" s="1775">
        <f>IF(User2!AL15&lt;&gt;0,User2!AL15,0)</f>
        <v>0</v>
      </c>
      <c r="DG377" s="1775">
        <f>IF(User2!AM15&lt;&gt;0,User2!AM15,0)</f>
        <v>0</v>
      </c>
      <c r="DH377" s="1775">
        <f>IF(User2!AN15&lt;&gt;0,User2!AN15,0)</f>
        <v>0</v>
      </c>
      <c r="DI377" s="1775">
        <f>IF(User2!AO15&lt;&gt;0,User2!AO15,0)</f>
        <v>0</v>
      </c>
      <c r="DJ377" s="1775">
        <f>IF(User2!AP15&lt;&gt;0,User2!AP15,0)</f>
        <v>0</v>
      </c>
      <c r="DK377" s="1775">
        <f>IF(User2!AQ15&lt;&gt;0,User2!AQ15,0)</f>
        <v>0</v>
      </c>
      <c r="DL377" s="1775">
        <f>IF(User2!AR15&lt;&gt;0,User2!AR15,0)</f>
        <v>0</v>
      </c>
      <c r="DM377" s="1775">
        <f>IF(User2!AS15&lt;&gt;0,User2!AS15,0)</f>
        <v>0</v>
      </c>
      <c r="DN377" s="1791">
        <f>IF(User2!AT15&lt;&gt;0,User2!AT15,0)</f>
        <v>1</v>
      </c>
      <c r="DO377" s="1793">
        <f>IF(User2!AU15&lt;&gt;0,User2!AU15,0)</f>
        <v>0.94599999999999995</v>
      </c>
      <c r="DP377" s="1794">
        <f>IF(User2!AV15&lt;&gt;0,User2!AV15,0)</f>
        <v>1000</v>
      </c>
      <c r="DQ377" s="1796">
        <f t="shared" si="3530"/>
        <v>1.0570824524312896</v>
      </c>
      <c r="DR377" s="1798">
        <f>IF(User2!AX15&lt;&gt;0,User2!AX15,0)</f>
        <v>0.01</v>
      </c>
      <c r="DS377" s="1798">
        <f>IF(User2!AY15&lt;&gt;0,User2!AY15,0)</f>
        <v>1.0570824524312896E-5</v>
      </c>
      <c r="DT377" s="1794">
        <f>IF(User2!AZ15&lt;&gt;0,User2!AZ15,0)</f>
        <v>2014</v>
      </c>
      <c r="DU377" s="1801" t="str">
        <f>IF(User2!BA15&lt;&gt;0,User2!BA15,0)</f>
        <v>User2</v>
      </c>
      <c r="DV377" s="1812">
        <f>IF(User2!BB15&lt;&gt;0,User2!BB15,0)</f>
        <v>44333</v>
      </c>
      <c r="DW377" s="1813">
        <f>IF(User2!BC15&lt;&gt;0,User2!BC15,0)</f>
        <v>0</v>
      </c>
      <c r="DX377" s="1794">
        <f>IF(User2!BD15&lt;&gt;0,User2!BD15,0)</f>
        <v>0</v>
      </c>
      <c r="DY377" s="1794">
        <f>IF(User2!BE15&lt;&gt;0,User2!BE15,0)</f>
        <v>0</v>
      </c>
      <c r="DZ377" s="1794">
        <f>IF(User2!BF15&lt;&gt;0,User2!BF15,0)</f>
        <v>0</v>
      </c>
      <c r="EA377" s="1794">
        <f>IF(User2!BG15&lt;&gt;0,User2!BG15,0)</f>
        <v>0</v>
      </c>
      <c r="EB377" s="1794">
        <f>IF(User2!BH15&lt;&gt;0,User2!BH15,0)</f>
        <v>0</v>
      </c>
      <c r="EC377" s="1794">
        <f>IF(User2!BI15&lt;&gt;0,User2!BI15,0)</f>
        <v>0</v>
      </c>
      <c r="ED377" s="1794">
        <f>IF(User2!BJ15&lt;&gt;0,User2!BJ15,0)</f>
        <v>0</v>
      </c>
      <c r="EE377" s="1794">
        <f>IF(User2!BK15&lt;&gt;0,User2!BK15,0)</f>
        <v>0</v>
      </c>
      <c r="EF377" s="1794">
        <f>IF(User2!BL15&lt;&gt;0,User2!BL15,0)</f>
        <v>0</v>
      </c>
      <c r="EG377" s="1794">
        <f>IF(User2!BM15&lt;&gt;0,User2!BM15,0)</f>
        <v>0</v>
      </c>
      <c r="EH377" s="1794">
        <f>IF(User2!BN15&lt;&gt;0,User2!BN15,0)</f>
        <v>0</v>
      </c>
      <c r="EI377" s="1794">
        <f>IF(User2!BO15&lt;&gt;0,User2!BO15,0)</f>
        <v>0</v>
      </c>
      <c r="EJ377" s="1794">
        <f>IF(User2!BP15&lt;&gt;0,User2!BP15,0)</f>
        <v>0</v>
      </c>
      <c r="EK377" s="1794">
        <f>IF(User2!BQ15&lt;&gt;0,User2!BQ15,0)</f>
        <v>0</v>
      </c>
      <c r="EL377" s="1794">
        <f>IF(User2!BR15&lt;&gt;0,User2!BR15,0)</f>
        <v>0</v>
      </c>
      <c r="EM377" s="739"/>
      <c r="EN377" s="739"/>
      <c r="EO377" s="739"/>
      <c r="EP377" s="739"/>
      <c r="EQ377" s="739"/>
      <c r="ER377" s="739"/>
      <c r="ES377" s="739"/>
      <c r="ET377" s="739"/>
      <c r="EU377" s="739"/>
      <c r="EV377" s="739"/>
      <c r="EW377" s="739"/>
      <c r="EX377" s="739"/>
      <c r="EY377" s="739"/>
      <c r="EZ377" s="1348">
        <f t="shared" si="3357"/>
        <v>0</v>
      </c>
      <c r="FA377" s="1203">
        <f t="shared" si="3358"/>
        <v>0</v>
      </c>
      <c r="FB377" s="1203">
        <f t="shared" si="3359"/>
        <v>0</v>
      </c>
      <c r="FC377" s="1203">
        <f t="shared" si="3360"/>
        <v>0</v>
      </c>
      <c r="FD377" s="1190">
        <f t="shared" si="3361"/>
        <v>0</v>
      </c>
      <c r="FE377" s="1190">
        <f t="shared" si="3362"/>
        <v>0</v>
      </c>
      <c r="FF377" s="927">
        <f t="shared" si="3363"/>
        <v>0</v>
      </c>
      <c r="FG377" s="1191">
        <f t="shared" si="3364"/>
        <v>0</v>
      </c>
      <c r="FH377" s="1191">
        <f t="shared" si="3365"/>
        <v>0</v>
      </c>
      <c r="FI377" s="1191">
        <f t="shared" si="3366"/>
        <v>0</v>
      </c>
      <c r="FJ377" s="1191">
        <f t="shared" si="3367"/>
        <v>0</v>
      </c>
      <c r="FK377" s="1191">
        <f t="shared" si="3368"/>
        <v>0</v>
      </c>
      <c r="FL377" s="1191">
        <f t="shared" si="3369"/>
        <v>0</v>
      </c>
      <c r="FM377" s="1191">
        <f t="shared" si="3370"/>
        <v>0</v>
      </c>
      <c r="FN377" s="1191">
        <f t="shared" si="3371"/>
        <v>0</v>
      </c>
      <c r="FO377" s="1203">
        <f t="shared" si="3372"/>
        <v>0</v>
      </c>
      <c r="FP377" s="1190">
        <f t="shared" si="3373"/>
        <v>0</v>
      </c>
      <c r="FQ377" s="927">
        <f t="shared" si="3374"/>
        <v>0</v>
      </c>
      <c r="FR377" s="1191">
        <f t="shared" si="3375"/>
        <v>0</v>
      </c>
      <c r="FS377" s="1191">
        <f t="shared" si="3376"/>
        <v>0</v>
      </c>
      <c r="FT377" s="1191">
        <f t="shared" si="3377"/>
        <v>0</v>
      </c>
      <c r="FU377" s="1191">
        <f t="shared" si="3378"/>
        <v>0</v>
      </c>
      <c r="FV377" s="1076">
        <f t="shared" si="3379"/>
        <v>0</v>
      </c>
      <c r="FW377" s="1076">
        <f t="shared" si="3380"/>
        <v>0</v>
      </c>
      <c r="FX377" s="1076">
        <f t="shared" si="3381"/>
        <v>0</v>
      </c>
      <c r="FY377" s="1076">
        <f t="shared" si="3382"/>
        <v>0</v>
      </c>
      <c r="FZ377" s="1076">
        <f t="shared" si="3383"/>
        <v>0</v>
      </c>
      <c r="GA377" s="1076">
        <f t="shared" si="3384"/>
        <v>0</v>
      </c>
      <c r="GB377" s="1076">
        <f t="shared" si="3385"/>
        <v>0</v>
      </c>
      <c r="GC377" s="1076">
        <f t="shared" si="3386"/>
        <v>0</v>
      </c>
      <c r="GD377" s="330">
        <f t="shared" si="3387"/>
        <v>0</v>
      </c>
      <c r="GE377" s="330">
        <f t="shared" si="3388"/>
        <v>0</v>
      </c>
      <c r="GF377" s="330">
        <f t="shared" si="3389"/>
        <v>0</v>
      </c>
      <c r="GG377" s="330">
        <f t="shared" si="3390"/>
        <v>0</v>
      </c>
      <c r="GH377" s="330">
        <f t="shared" si="3391"/>
        <v>0</v>
      </c>
      <c r="GI377" s="330">
        <f t="shared" si="3392"/>
        <v>0</v>
      </c>
      <c r="GJ377" s="330">
        <f t="shared" si="3393"/>
        <v>0</v>
      </c>
      <c r="GK377" s="330">
        <f t="shared" si="3394"/>
        <v>0</v>
      </c>
      <c r="GL377" s="330">
        <f t="shared" si="3395"/>
        <v>0</v>
      </c>
      <c r="GM377" s="330">
        <f t="shared" si="3396"/>
        <v>0</v>
      </c>
      <c r="GN377" s="330">
        <f t="shared" si="3397"/>
        <v>0</v>
      </c>
      <c r="GO377" s="330">
        <f t="shared" si="3398"/>
        <v>0</v>
      </c>
      <c r="GP377" s="330">
        <f t="shared" si="3399"/>
        <v>0</v>
      </c>
      <c r="GQ377" s="330">
        <f t="shared" si="3400"/>
        <v>0</v>
      </c>
      <c r="GR377" s="739"/>
      <c r="GS377" s="739"/>
      <c r="GT377" s="739"/>
      <c r="GU377" s="739"/>
      <c r="GV377" s="739"/>
      <c r="GW377" s="739"/>
      <c r="GX377" s="739"/>
      <c r="GY377" s="739"/>
      <c r="GZ377" s="1362">
        <f t="shared" si="3401"/>
        <v>0</v>
      </c>
      <c r="HA377" s="1215">
        <f t="shared" si="3402"/>
        <v>0</v>
      </c>
      <c r="HB377" s="1215">
        <f t="shared" si="3403"/>
        <v>0</v>
      </c>
      <c r="HC377" s="1215">
        <f t="shared" si="3404"/>
        <v>0</v>
      </c>
      <c r="HD377" s="543">
        <f t="shared" si="3405"/>
        <v>0</v>
      </c>
      <c r="HE377" s="543">
        <f t="shared" si="3406"/>
        <v>0</v>
      </c>
      <c r="HF377" s="328">
        <f t="shared" si="3407"/>
        <v>0</v>
      </c>
      <c r="HG377" s="546">
        <f t="shared" si="3408"/>
        <v>0</v>
      </c>
      <c r="HH377" s="546">
        <f t="shared" si="3409"/>
        <v>0</v>
      </c>
      <c r="HI377" s="546">
        <f t="shared" si="3410"/>
        <v>0</v>
      </c>
      <c r="HJ377" s="546">
        <f t="shared" si="3411"/>
        <v>0</v>
      </c>
      <c r="HK377" s="546">
        <f t="shared" si="3412"/>
        <v>0</v>
      </c>
      <c r="HL377" s="546">
        <f t="shared" si="3413"/>
        <v>0</v>
      </c>
      <c r="HM377" s="546">
        <f t="shared" si="3414"/>
        <v>0</v>
      </c>
      <c r="HN377" s="546">
        <f t="shared" si="3415"/>
        <v>0</v>
      </c>
      <c r="HO377" s="1215">
        <f t="shared" si="3416"/>
        <v>0</v>
      </c>
      <c r="HP377" s="543">
        <f t="shared" si="3417"/>
        <v>0</v>
      </c>
      <c r="HQ377" s="328">
        <f t="shared" si="3418"/>
        <v>0</v>
      </c>
      <c r="HR377" s="546">
        <f t="shared" si="3419"/>
        <v>0</v>
      </c>
      <c r="HS377" s="546">
        <f t="shared" si="3420"/>
        <v>0</v>
      </c>
      <c r="HT377" s="546">
        <f t="shared" si="3421"/>
        <v>0</v>
      </c>
      <c r="HU377" s="546">
        <f t="shared" si="3422"/>
        <v>0</v>
      </c>
      <c r="HV377" s="930">
        <f t="shared" si="3423"/>
        <v>0</v>
      </c>
      <c r="HW377" s="930">
        <f t="shared" si="3424"/>
        <v>0</v>
      </c>
      <c r="HX377" s="930">
        <f t="shared" si="3425"/>
        <v>0</v>
      </c>
      <c r="HY377" s="930">
        <f t="shared" si="3426"/>
        <v>0</v>
      </c>
      <c r="HZ377" s="930">
        <f t="shared" si="3427"/>
        <v>0</v>
      </c>
      <c r="IA377" s="930">
        <f t="shared" si="3428"/>
        <v>0</v>
      </c>
      <c r="IB377" s="930">
        <f t="shared" si="3429"/>
        <v>0</v>
      </c>
      <c r="IC377" s="930">
        <f t="shared" si="3430"/>
        <v>0</v>
      </c>
      <c r="ID377" s="322">
        <f t="shared" si="3431"/>
        <v>0</v>
      </c>
      <c r="IE377" s="322">
        <f t="shared" si="3432"/>
        <v>0</v>
      </c>
      <c r="IF377" s="322">
        <f t="shared" si="3433"/>
        <v>0</v>
      </c>
      <c r="IG377" s="322">
        <f t="shared" si="3434"/>
        <v>0</v>
      </c>
      <c r="IH377" s="322">
        <f t="shared" si="3435"/>
        <v>0</v>
      </c>
      <c r="II377" s="322">
        <f t="shared" si="3436"/>
        <v>0</v>
      </c>
      <c r="IJ377" s="322">
        <f t="shared" si="3437"/>
        <v>0</v>
      </c>
      <c r="IK377" s="322">
        <f t="shared" si="3438"/>
        <v>0</v>
      </c>
      <c r="IL377" s="322">
        <f t="shared" si="3439"/>
        <v>0</v>
      </c>
      <c r="IM377" s="322">
        <f t="shared" si="3440"/>
        <v>0</v>
      </c>
      <c r="IN377" s="322">
        <f t="shared" si="3441"/>
        <v>0</v>
      </c>
      <c r="IO377" s="322">
        <f t="shared" si="3442"/>
        <v>0</v>
      </c>
      <c r="IP377" s="322">
        <f t="shared" si="3443"/>
        <v>0</v>
      </c>
      <c r="IQ377" s="322">
        <f t="shared" si="3444"/>
        <v>0</v>
      </c>
      <c r="IR377" s="739"/>
      <c r="IS377" s="739"/>
      <c r="IT377" s="739"/>
      <c r="IU377" s="739"/>
      <c r="IV377" s="739"/>
      <c r="IW377" s="739"/>
      <c r="IX377" s="739"/>
      <c r="IY377" s="739"/>
      <c r="IZ377" s="1362">
        <f t="shared" si="3445"/>
        <v>0</v>
      </c>
      <c r="JA377" s="1217">
        <f t="shared" si="3446"/>
        <v>0</v>
      </c>
      <c r="JB377" s="1217">
        <f t="shared" si="3447"/>
        <v>0</v>
      </c>
      <c r="JC377" s="1217">
        <f t="shared" si="3448"/>
        <v>0</v>
      </c>
      <c r="JD377" s="545">
        <f t="shared" si="3449"/>
        <v>0</v>
      </c>
      <c r="JE377" s="545">
        <f t="shared" si="3450"/>
        <v>0</v>
      </c>
      <c r="JF377" s="329">
        <f t="shared" si="3451"/>
        <v>0</v>
      </c>
      <c r="JG377" s="550">
        <f t="shared" si="3452"/>
        <v>0</v>
      </c>
      <c r="JH377" s="550">
        <f t="shared" si="3453"/>
        <v>0</v>
      </c>
      <c r="JI377" s="550">
        <f t="shared" si="3454"/>
        <v>0</v>
      </c>
      <c r="JJ377" s="550">
        <f t="shared" si="3455"/>
        <v>0</v>
      </c>
      <c r="JK377" s="550">
        <f t="shared" si="3456"/>
        <v>0</v>
      </c>
      <c r="JL377" s="550">
        <f t="shared" si="3457"/>
        <v>0</v>
      </c>
      <c r="JM377" s="550">
        <f t="shared" si="3458"/>
        <v>0</v>
      </c>
      <c r="JN377" s="550">
        <f t="shared" si="3459"/>
        <v>0</v>
      </c>
      <c r="JO377" s="1217">
        <f t="shared" si="3460"/>
        <v>0</v>
      </c>
      <c r="JP377" s="545">
        <f t="shared" si="3461"/>
        <v>0</v>
      </c>
      <c r="JQ377" s="329">
        <f t="shared" si="3462"/>
        <v>0</v>
      </c>
      <c r="JR377" s="550">
        <f t="shared" si="3463"/>
        <v>0</v>
      </c>
      <c r="JS377" s="550">
        <f t="shared" si="3464"/>
        <v>0</v>
      </c>
      <c r="JT377" s="550">
        <f t="shared" si="3465"/>
        <v>0</v>
      </c>
      <c r="JU377" s="550">
        <f t="shared" si="3466"/>
        <v>0</v>
      </c>
      <c r="JV377" s="932">
        <f t="shared" si="3467"/>
        <v>0</v>
      </c>
      <c r="JW377" s="932">
        <f t="shared" si="3468"/>
        <v>0</v>
      </c>
      <c r="JX377" s="932">
        <f t="shared" si="3469"/>
        <v>0</v>
      </c>
      <c r="JY377" s="932">
        <f t="shared" si="3470"/>
        <v>0</v>
      </c>
      <c r="JZ377" s="932">
        <f t="shared" si="3471"/>
        <v>0</v>
      </c>
      <c r="KA377" s="932">
        <f t="shared" si="3472"/>
        <v>0</v>
      </c>
      <c r="KB377" s="932">
        <f t="shared" si="3473"/>
        <v>0</v>
      </c>
      <c r="KC377" s="932">
        <f t="shared" si="3474"/>
        <v>0</v>
      </c>
      <c r="KD377" s="327">
        <f t="shared" si="3475"/>
        <v>0</v>
      </c>
      <c r="KE377" s="327">
        <f t="shared" si="3476"/>
        <v>0</v>
      </c>
      <c r="KF377" s="327">
        <f t="shared" si="3477"/>
        <v>0</v>
      </c>
      <c r="KG377" s="327">
        <f t="shared" si="3478"/>
        <v>0</v>
      </c>
      <c r="KH377" s="327">
        <f t="shared" si="3479"/>
        <v>0</v>
      </c>
      <c r="KI377" s="327">
        <f t="shared" si="3480"/>
        <v>0</v>
      </c>
      <c r="KJ377" s="327">
        <f t="shared" si="3481"/>
        <v>0</v>
      </c>
      <c r="KK377" s="327">
        <f t="shared" si="3482"/>
        <v>0</v>
      </c>
      <c r="KL377" s="327">
        <f t="shared" si="3483"/>
        <v>0</v>
      </c>
      <c r="KM377" s="327">
        <f t="shared" si="3484"/>
        <v>0</v>
      </c>
      <c r="KN377" s="327">
        <f t="shared" si="3485"/>
        <v>0</v>
      </c>
      <c r="KO377" s="327">
        <f t="shared" si="3486"/>
        <v>0</v>
      </c>
      <c r="KP377" s="327">
        <f t="shared" si="3487"/>
        <v>0</v>
      </c>
      <c r="KQ377" s="327">
        <f t="shared" si="3488"/>
        <v>0</v>
      </c>
      <c r="KR377" s="739"/>
      <c r="KS377" s="739"/>
      <c r="KT377" s="739"/>
      <c r="KU377" s="739"/>
      <c r="KV377" s="739"/>
      <c r="KW377" s="739"/>
      <c r="KX377" s="739"/>
      <c r="KY377" s="739"/>
      <c r="KZ377" s="1362">
        <f t="shared" si="3489"/>
        <v>0</v>
      </c>
      <c r="LA377" s="1217">
        <f t="shared" si="3490"/>
        <v>0</v>
      </c>
      <c r="LB377" s="1217">
        <f t="shared" si="3491"/>
        <v>0</v>
      </c>
      <c r="LC377" s="1217">
        <f t="shared" si="3492"/>
        <v>0</v>
      </c>
      <c r="LD377" s="545">
        <f t="shared" si="3493"/>
        <v>0</v>
      </c>
      <c r="LE377" s="545">
        <f t="shared" si="3494"/>
        <v>0</v>
      </c>
      <c r="LF377" s="329">
        <f t="shared" si="3495"/>
        <v>0</v>
      </c>
      <c r="LG377" s="550">
        <f t="shared" si="3496"/>
        <v>0</v>
      </c>
      <c r="LH377" s="550">
        <f t="shared" si="3497"/>
        <v>0</v>
      </c>
      <c r="LI377" s="550">
        <f t="shared" si="3498"/>
        <v>0</v>
      </c>
      <c r="LJ377" s="550">
        <f t="shared" si="3499"/>
        <v>0</v>
      </c>
      <c r="LK377" s="550">
        <f t="shared" si="3500"/>
        <v>0</v>
      </c>
      <c r="LL377" s="550">
        <f t="shared" si="3501"/>
        <v>0</v>
      </c>
      <c r="LM377" s="550">
        <f t="shared" si="3502"/>
        <v>0</v>
      </c>
      <c r="LN377" s="550">
        <f t="shared" si="3503"/>
        <v>0</v>
      </c>
      <c r="LO377" s="1217">
        <f t="shared" si="3504"/>
        <v>0</v>
      </c>
      <c r="LP377" s="545">
        <f t="shared" si="3505"/>
        <v>0</v>
      </c>
      <c r="LQ377" s="329">
        <f t="shared" si="3506"/>
        <v>0</v>
      </c>
      <c r="LR377" s="550">
        <f t="shared" si="3507"/>
        <v>0</v>
      </c>
      <c r="LS377" s="550">
        <f t="shared" si="3508"/>
        <v>0</v>
      </c>
      <c r="LT377" s="550">
        <f t="shared" si="3509"/>
        <v>0</v>
      </c>
      <c r="LU377" s="550">
        <f t="shared" si="3510"/>
        <v>0</v>
      </c>
      <c r="LV377" s="932">
        <f t="shared" si="3511"/>
        <v>0</v>
      </c>
      <c r="LW377" s="932">
        <f t="shared" si="3512"/>
        <v>0</v>
      </c>
      <c r="LX377" s="932">
        <f t="shared" si="3513"/>
        <v>0</v>
      </c>
      <c r="LY377" s="932">
        <f t="shared" si="3514"/>
        <v>0</v>
      </c>
      <c r="LZ377" s="932">
        <f t="shared" si="3515"/>
        <v>0</v>
      </c>
      <c r="MA377" s="932">
        <f t="shared" si="3516"/>
        <v>0</v>
      </c>
      <c r="MB377" s="932">
        <f t="shared" si="3517"/>
        <v>0</v>
      </c>
      <c r="MC377" s="932">
        <f t="shared" si="3518"/>
        <v>0</v>
      </c>
      <c r="MD377" s="327">
        <f t="shared" si="3519"/>
        <v>0</v>
      </c>
      <c r="ME377" s="327">
        <f t="shared" si="3520"/>
        <v>0</v>
      </c>
      <c r="MF377" s="327">
        <f t="shared" si="3521"/>
        <v>0</v>
      </c>
      <c r="MG377" s="327">
        <f t="shared" si="3522"/>
        <v>0</v>
      </c>
      <c r="MH377" s="327">
        <f t="shared" si="3523"/>
        <v>0</v>
      </c>
      <c r="MI377" s="327">
        <f t="shared" si="3524"/>
        <v>0</v>
      </c>
      <c r="MJ377" s="327">
        <f t="shared" si="3525"/>
        <v>0</v>
      </c>
      <c r="MK377" s="327">
        <f t="shared" si="3526"/>
        <v>0</v>
      </c>
      <c r="ML377" s="327">
        <f t="shared" si="3527"/>
        <v>0</v>
      </c>
      <c r="MM377" s="327">
        <f t="shared" si="3528"/>
        <v>0</v>
      </c>
      <c r="MN377" s="327">
        <f t="shared" si="3348"/>
        <v>0</v>
      </c>
      <c r="MO377" s="327">
        <f t="shared" si="3349"/>
        <v>0</v>
      </c>
      <c r="MP377" s="327">
        <f t="shared" si="3350"/>
        <v>0</v>
      </c>
      <c r="MQ377" s="327">
        <f t="shared" si="3529"/>
        <v>0</v>
      </c>
    </row>
    <row r="378" spans="2:355" s="152" customFormat="1" ht="14.25" customHeight="1" outlineLevel="1" thickBot="1" x14ac:dyDescent="0.3">
      <c r="C378" s="1416"/>
      <c r="D378" s="757"/>
      <c r="E378" s="757"/>
      <c r="F378" s="757"/>
      <c r="G378" s="757"/>
      <c r="H378" s="1048"/>
      <c r="I378" s="1048"/>
      <c r="J378" s="1048"/>
      <c r="K378" s="1048"/>
      <c r="L378" s="1048"/>
      <c r="M378" s="1417"/>
      <c r="N378" s="1418"/>
      <c r="O378" s="1548"/>
      <c r="P378" s="1048"/>
      <c r="Q378" s="1417"/>
      <c r="S378" s="1549"/>
      <c r="W378" s="1549"/>
      <c r="AA378" s="1549"/>
      <c r="AE378" s="1549"/>
      <c r="AI378" s="1549"/>
      <c r="AM378" s="1549"/>
      <c r="AQ378" s="1549"/>
      <c r="AU378" s="1737"/>
      <c r="AY378" s="1549"/>
      <c r="AZ378" s="1092"/>
      <c r="BG378" s="317"/>
      <c r="BQ378" s="1491"/>
      <c r="BR378" s="734">
        <f t="shared" si="3355"/>
        <v>0</v>
      </c>
      <c r="BS378" s="734">
        <f t="shared" si="3356"/>
        <v>0</v>
      </c>
      <c r="BT378" s="742">
        <v>0</v>
      </c>
      <c r="BU378" s="1773">
        <f>IF(User2!A16&lt;&gt;0,User2!A16,0)</f>
        <v>0</v>
      </c>
      <c r="BV378" s="1785">
        <f>IF(User2!B16&lt;&gt;0,User2!B16,0)</f>
        <v>0</v>
      </c>
      <c r="BW378" s="1774">
        <f>IF(User2!C16&lt;&gt;0,User2!C16,0)</f>
        <v>0</v>
      </c>
      <c r="BX378" s="1774">
        <f>IF(User2!D16&lt;&gt;0,User2!D16,0)</f>
        <v>0</v>
      </c>
      <c r="BY378" s="1774">
        <f>IF(User2!E16&lt;&gt;0,User2!E16,0)</f>
        <v>0</v>
      </c>
      <c r="BZ378" s="1774">
        <f>IF(User2!F16&lt;&gt;0,User2!F16,0)</f>
        <v>0</v>
      </c>
      <c r="CA378" s="1774">
        <f>IF(User2!G16&lt;&gt;0,User2!G16,0)</f>
        <v>0</v>
      </c>
      <c r="CB378" s="1774">
        <f>IF(User2!H16&lt;&gt;0,User2!H16,0)</f>
        <v>0</v>
      </c>
      <c r="CC378" s="1774">
        <f>IF(User2!I16&lt;&gt;0,User2!I16,0)</f>
        <v>0</v>
      </c>
      <c r="CD378" s="1774">
        <f>IF(User2!J16&lt;&gt;0,User2!J16,0)</f>
        <v>0</v>
      </c>
      <c r="CE378" s="1774">
        <f>IF(User2!K16&lt;&gt;0,User2!K16,0)</f>
        <v>0</v>
      </c>
      <c r="CF378" s="1774">
        <f>IF(User2!L16&lt;&gt;0,User2!L16,0)</f>
        <v>0</v>
      </c>
      <c r="CG378" s="1774">
        <f>IF(User2!M16&lt;&gt;0,User2!M16,0)</f>
        <v>0</v>
      </c>
      <c r="CH378" s="1774">
        <f>IF(User2!N16&lt;&gt;0,User2!N16,0)</f>
        <v>0</v>
      </c>
      <c r="CI378" s="1774">
        <f>IF(User2!O16&lt;&gt;0,User2!O16,0)</f>
        <v>0</v>
      </c>
      <c r="CJ378" s="1774">
        <f>IF(User2!P16&lt;&gt;0,User2!P16,0)</f>
        <v>0</v>
      </c>
      <c r="CK378" s="1774">
        <f>IF(User2!Q16&lt;&gt;0,User2!Q16,0)</f>
        <v>0</v>
      </c>
      <c r="CL378" s="1774">
        <f>IF(User2!R16&lt;&gt;0,User2!R16,0)</f>
        <v>0</v>
      </c>
      <c r="CM378" s="1774">
        <f>IF(User2!S16&lt;&gt;0,User2!S16,0)</f>
        <v>0</v>
      </c>
      <c r="CN378" s="1774">
        <f>IF(User2!T16&lt;&gt;0,User2!T16,0)</f>
        <v>0</v>
      </c>
      <c r="CO378" s="1774">
        <f>IF(User2!U16&lt;&gt;0,User2!U16,0)</f>
        <v>0</v>
      </c>
      <c r="CP378" s="1774">
        <f>IF(User2!V16&lt;&gt;0,User2!V16,0)</f>
        <v>0</v>
      </c>
      <c r="CQ378" s="1774">
        <f>IF(User2!W16&lt;&gt;0,User2!W16,0)</f>
        <v>0</v>
      </c>
      <c r="CR378" s="1775">
        <f>IF(User2!X16&lt;&gt;0,User2!X16,0)</f>
        <v>0</v>
      </c>
      <c r="CS378" s="1775">
        <f>IF(User2!Y16&lt;&gt;0,User2!Y16,0)</f>
        <v>0</v>
      </c>
      <c r="CT378" s="1775">
        <f>IF(User2!Z16&lt;&gt;0,User2!Z16,0)</f>
        <v>0</v>
      </c>
      <c r="CU378" s="1775">
        <f>IF(User2!AA16&lt;&gt;0,User2!AA16,0)</f>
        <v>0</v>
      </c>
      <c r="CV378" s="1775">
        <f>IF(User2!AB16&lt;&gt;0,User2!AB16,0)</f>
        <v>0</v>
      </c>
      <c r="CW378" s="1775">
        <f>IF(User2!AC16&lt;&gt;0,User2!AC16,0)</f>
        <v>0</v>
      </c>
      <c r="CX378" s="1775">
        <f>IF(User2!AD16&lt;&gt;0,User2!AD16,0)</f>
        <v>0</v>
      </c>
      <c r="CY378" s="1775">
        <f>IF(User2!AE16&lt;&gt;0,User2!AE16,0)</f>
        <v>0</v>
      </c>
      <c r="CZ378" s="1775">
        <f>IF(User2!AF16&lt;&gt;0,User2!AF16,0)</f>
        <v>0</v>
      </c>
      <c r="DA378" s="1775">
        <f>IF(User2!AG16&lt;&gt;0,User2!AG16,0)</f>
        <v>0</v>
      </c>
      <c r="DB378" s="1775">
        <f>IF(User2!AH16&lt;&gt;0,User2!AH16,0)</f>
        <v>0</v>
      </c>
      <c r="DC378" s="1775">
        <f>IF(User2!AI16&lt;&gt;0,User2!AI16,0)</f>
        <v>0</v>
      </c>
      <c r="DD378" s="1775">
        <f>IF(User2!AJ16&lt;&gt;0,User2!AJ16,0)</f>
        <v>0</v>
      </c>
      <c r="DE378" s="1775">
        <f>IF(User2!AK16&lt;&gt;0,User2!AK16,0)</f>
        <v>0</v>
      </c>
      <c r="DF378" s="1775">
        <f>IF(User2!AL16&lt;&gt;0,User2!AL16,0)</f>
        <v>0</v>
      </c>
      <c r="DG378" s="1775">
        <f>IF(User2!AM16&lt;&gt;0,User2!AM16,0)</f>
        <v>0</v>
      </c>
      <c r="DH378" s="1775">
        <f>IF(User2!AN16&lt;&gt;0,User2!AN16,0)</f>
        <v>0</v>
      </c>
      <c r="DI378" s="1775">
        <f>IF(User2!AO16&lt;&gt;0,User2!AO16,0)</f>
        <v>0</v>
      </c>
      <c r="DJ378" s="1775">
        <f>IF(User2!AP16&lt;&gt;0,User2!AP16,0)</f>
        <v>0</v>
      </c>
      <c r="DK378" s="1775">
        <f>IF(User2!AQ16&lt;&gt;0,User2!AQ16,0)</f>
        <v>0</v>
      </c>
      <c r="DL378" s="1775">
        <f>IF(User2!AR16&lt;&gt;0,User2!AR16,0)</f>
        <v>0</v>
      </c>
      <c r="DM378" s="1775">
        <f>IF(User2!AS16&lt;&gt;0,User2!AS16,0)</f>
        <v>0</v>
      </c>
      <c r="DN378" s="1791">
        <f>IF(User2!AT16&lt;&gt;0,User2!AT16,0)</f>
        <v>1</v>
      </c>
      <c r="DO378" s="1793">
        <f>IF(User2!AU16&lt;&gt;0,User2!AU16,0)</f>
        <v>0.94599999999999995</v>
      </c>
      <c r="DP378" s="1794">
        <f>IF(User2!AV16&lt;&gt;0,User2!AV16,0)</f>
        <v>1000</v>
      </c>
      <c r="DQ378" s="1796">
        <f t="shared" si="3530"/>
        <v>1.0570824524312896</v>
      </c>
      <c r="DR378" s="1798">
        <f>IF(User2!AX16&lt;&gt;0,User2!AX16,0)</f>
        <v>0.01</v>
      </c>
      <c r="DS378" s="1798">
        <f>IF(User2!AY16&lt;&gt;0,User2!AY16,0)</f>
        <v>1.0570824524312896E-5</v>
      </c>
      <c r="DT378" s="1794">
        <f>IF(User2!AZ16&lt;&gt;0,User2!AZ16,0)</f>
        <v>2015</v>
      </c>
      <c r="DU378" s="1801" t="str">
        <f>IF(User2!BA16&lt;&gt;0,User2!BA16,0)</f>
        <v>User2</v>
      </c>
      <c r="DV378" s="1812">
        <f>IF(User2!BB16&lt;&gt;0,User2!BB16,0)</f>
        <v>44333</v>
      </c>
      <c r="DW378" s="1813">
        <f>IF(User2!BC16&lt;&gt;0,User2!BC16,0)</f>
        <v>0</v>
      </c>
      <c r="DX378" s="1794">
        <f>IF(User2!BD16&lt;&gt;0,User2!BD16,0)</f>
        <v>0</v>
      </c>
      <c r="DY378" s="1794">
        <f>IF(User2!BE16&lt;&gt;0,User2!BE16,0)</f>
        <v>0</v>
      </c>
      <c r="DZ378" s="1794">
        <f>IF(User2!BF16&lt;&gt;0,User2!BF16,0)</f>
        <v>0</v>
      </c>
      <c r="EA378" s="1794">
        <f>IF(User2!BG16&lt;&gt;0,User2!BG16,0)</f>
        <v>0</v>
      </c>
      <c r="EB378" s="1794">
        <f>IF(User2!BH16&lt;&gt;0,User2!BH16,0)</f>
        <v>0</v>
      </c>
      <c r="EC378" s="1794">
        <f>IF(User2!BI16&lt;&gt;0,User2!BI16,0)</f>
        <v>0</v>
      </c>
      <c r="ED378" s="1794">
        <f>IF(User2!BJ16&lt;&gt;0,User2!BJ16,0)</f>
        <v>0</v>
      </c>
      <c r="EE378" s="1794">
        <f>IF(User2!BK16&lt;&gt;0,User2!BK16,0)</f>
        <v>0</v>
      </c>
      <c r="EF378" s="1794">
        <f>IF(User2!BL16&lt;&gt;0,User2!BL16,0)</f>
        <v>0</v>
      </c>
      <c r="EG378" s="1794">
        <f>IF(User2!BM16&lt;&gt;0,User2!BM16,0)</f>
        <v>0</v>
      </c>
      <c r="EH378" s="1794">
        <f>IF(User2!BN16&lt;&gt;0,User2!BN16,0)</f>
        <v>0</v>
      </c>
      <c r="EI378" s="1794">
        <f>IF(User2!BO16&lt;&gt;0,User2!BO16,0)</f>
        <v>0</v>
      </c>
      <c r="EJ378" s="1794">
        <f>IF(User2!BP16&lt;&gt;0,User2!BP16,0)</f>
        <v>0</v>
      </c>
      <c r="EK378" s="1794">
        <f>IF(User2!BQ16&lt;&gt;0,User2!BQ16,0)</f>
        <v>0</v>
      </c>
      <c r="EL378" s="1794">
        <f>IF(User2!BR16&lt;&gt;0,User2!BR16,0)</f>
        <v>0</v>
      </c>
      <c r="EM378" s="739"/>
      <c r="EN378" s="739"/>
      <c r="EO378" s="739"/>
      <c r="EP378" s="739"/>
      <c r="EQ378" s="739"/>
      <c r="ER378" s="739"/>
      <c r="ES378" s="739"/>
      <c r="ET378" s="739"/>
      <c r="EU378" s="739"/>
      <c r="EV378" s="739"/>
      <c r="EW378" s="739"/>
      <c r="EX378" s="739"/>
      <c r="EY378" s="739"/>
      <c r="EZ378" s="1348">
        <f t="shared" si="3357"/>
        <v>0</v>
      </c>
      <c r="FA378" s="1203">
        <f t="shared" si="3358"/>
        <v>0</v>
      </c>
      <c r="FB378" s="1203">
        <f t="shared" si="3359"/>
        <v>0</v>
      </c>
      <c r="FC378" s="1203">
        <f t="shared" si="3360"/>
        <v>0</v>
      </c>
      <c r="FD378" s="1190">
        <f t="shared" si="3361"/>
        <v>0</v>
      </c>
      <c r="FE378" s="1190">
        <f t="shared" si="3362"/>
        <v>0</v>
      </c>
      <c r="FF378" s="927">
        <f t="shared" si="3363"/>
        <v>0</v>
      </c>
      <c r="FG378" s="1191">
        <f t="shared" si="3364"/>
        <v>0</v>
      </c>
      <c r="FH378" s="1191">
        <f t="shared" si="3365"/>
        <v>0</v>
      </c>
      <c r="FI378" s="1191">
        <f t="shared" si="3366"/>
        <v>0</v>
      </c>
      <c r="FJ378" s="1191">
        <f t="shared" si="3367"/>
        <v>0</v>
      </c>
      <c r="FK378" s="1191">
        <f t="shared" si="3368"/>
        <v>0</v>
      </c>
      <c r="FL378" s="1191">
        <f t="shared" si="3369"/>
        <v>0</v>
      </c>
      <c r="FM378" s="1191">
        <f t="shared" si="3370"/>
        <v>0</v>
      </c>
      <c r="FN378" s="1191">
        <f t="shared" si="3371"/>
        <v>0</v>
      </c>
      <c r="FO378" s="1203">
        <f t="shared" si="3372"/>
        <v>0</v>
      </c>
      <c r="FP378" s="1190">
        <f t="shared" si="3373"/>
        <v>0</v>
      </c>
      <c r="FQ378" s="927">
        <f t="shared" si="3374"/>
        <v>0</v>
      </c>
      <c r="FR378" s="1191">
        <f t="shared" si="3375"/>
        <v>0</v>
      </c>
      <c r="FS378" s="1191">
        <f t="shared" si="3376"/>
        <v>0</v>
      </c>
      <c r="FT378" s="1191">
        <f t="shared" si="3377"/>
        <v>0</v>
      </c>
      <c r="FU378" s="1191">
        <f t="shared" si="3378"/>
        <v>0</v>
      </c>
      <c r="FV378" s="1076">
        <f t="shared" si="3379"/>
        <v>0</v>
      </c>
      <c r="FW378" s="1076">
        <f t="shared" si="3380"/>
        <v>0</v>
      </c>
      <c r="FX378" s="1076">
        <f t="shared" si="3381"/>
        <v>0</v>
      </c>
      <c r="FY378" s="1076">
        <f t="shared" si="3382"/>
        <v>0</v>
      </c>
      <c r="FZ378" s="1076">
        <f t="shared" si="3383"/>
        <v>0</v>
      </c>
      <c r="GA378" s="1076">
        <f t="shared" si="3384"/>
        <v>0</v>
      </c>
      <c r="GB378" s="1076">
        <f t="shared" si="3385"/>
        <v>0</v>
      </c>
      <c r="GC378" s="1076">
        <f t="shared" si="3386"/>
        <v>0</v>
      </c>
      <c r="GD378" s="330">
        <f t="shared" si="3387"/>
        <v>0</v>
      </c>
      <c r="GE378" s="330">
        <f t="shared" si="3388"/>
        <v>0</v>
      </c>
      <c r="GF378" s="330">
        <f t="shared" si="3389"/>
        <v>0</v>
      </c>
      <c r="GG378" s="330">
        <f t="shared" si="3390"/>
        <v>0</v>
      </c>
      <c r="GH378" s="330">
        <f t="shared" si="3391"/>
        <v>0</v>
      </c>
      <c r="GI378" s="330">
        <f t="shared" si="3392"/>
        <v>0</v>
      </c>
      <c r="GJ378" s="330">
        <f t="shared" si="3393"/>
        <v>0</v>
      </c>
      <c r="GK378" s="330">
        <f t="shared" si="3394"/>
        <v>0</v>
      </c>
      <c r="GL378" s="330">
        <f t="shared" si="3395"/>
        <v>0</v>
      </c>
      <c r="GM378" s="330">
        <f t="shared" si="3396"/>
        <v>0</v>
      </c>
      <c r="GN378" s="330">
        <f t="shared" si="3397"/>
        <v>0</v>
      </c>
      <c r="GO378" s="330">
        <f t="shared" si="3398"/>
        <v>0</v>
      </c>
      <c r="GP378" s="330">
        <f t="shared" si="3399"/>
        <v>0</v>
      </c>
      <c r="GQ378" s="330">
        <f t="shared" si="3400"/>
        <v>0</v>
      </c>
      <c r="GR378" s="739"/>
      <c r="GS378" s="739"/>
      <c r="GT378" s="739"/>
      <c r="GU378" s="739"/>
      <c r="GV378" s="739"/>
      <c r="GW378" s="739"/>
      <c r="GX378" s="739"/>
      <c r="GY378" s="739"/>
      <c r="GZ378" s="1362">
        <f t="shared" si="3401"/>
        <v>0</v>
      </c>
      <c r="HA378" s="1215">
        <f t="shared" si="3402"/>
        <v>0</v>
      </c>
      <c r="HB378" s="1215">
        <f t="shared" si="3403"/>
        <v>0</v>
      </c>
      <c r="HC378" s="1215">
        <f t="shared" si="3404"/>
        <v>0</v>
      </c>
      <c r="HD378" s="543">
        <f t="shared" si="3405"/>
        <v>0</v>
      </c>
      <c r="HE378" s="543">
        <f t="shared" si="3406"/>
        <v>0</v>
      </c>
      <c r="HF378" s="328">
        <f t="shared" si="3407"/>
        <v>0</v>
      </c>
      <c r="HG378" s="546">
        <f t="shared" si="3408"/>
        <v>0</v>
      </c>
      <c r="HH378" s="546">
        <f t="shared" si="3409"/>
        <v>0</v>
      </c>
      <c r="HI378" s="546">
        <f t="shared" si="3410"/>
        <v>0</v>
      </c>
      <c r="HJ378" s="546">
        <f t="shared" si="3411"/>
        <v>0</v>
      </c>
      <c r="HK378" s="546">
        <f t="shared" si="3412"/>
        <v>0</v>
      </c>
      <c r="HL378" s="546">
        <f t="shared" si="3413"/>
        <v>0</v>
      </c>
      <c r="HM378" s="546">
        <f t="shared" si="3414"/>
        <v>0</v>
      </c>
      <c r="HN378" s="546">
        <f t="shared" si="3415"/>
        <v>0</v>
      </c>
      <c r="HO378" s="1215">
        <f t="shared" si="3416"/>
        <v>0</v>
      </c>
      <c r="HP378" s="543">
        <f t="shared" si="3417"/>
        <v>0</v>
      </c>
      <c r="HQ378" s="328">
        <f t="shared" si="3418"/>
        <v>0</v>
      </c>
      <c r="HR378" s="546">
        <f t="shared" si="3419"/>
        <v>0</v>
      </c>
      <c r="HS378" s="546">
        <f t="shared" si="3420"/>
        <v>0</v>
      </c>
      <c r="HT378" s="546">
        <f t="shared" si="3421"/>
        <v>0</v>
      </c>
      <c r="HU378" s="546">
        <f t="shared" si="3422"/>
        <v>0</v>
      </c>
      <c r="HV378" s="930">
        <f t="shared" si="3423"/>
        <v>0</v>
      </c>
      <c r="HW378" s="930">
        <f t="shared" si="3424"/>
        <v>0</v>
      </c>
      <c r="HX378" s="930">
        <f t="shared" si="3425"/>
        <v>0</v>
      </c>
      <c r="HY378" s="930">
        <f t="shared" si="3426"/>
        <v>0</v>
      </c>
      <c r="HZ378" s="930">
        <f t="shared" si="3427"/>
        <v>0</v>
      </c>
      <c r="IA378" s="930">
        <f t="shared" si="3428"/>
        <v>0</v>
      </c>
      <c r="IB378" s="930">
        <f t="shared" si="3429"/>
        <v>0</v>
      </c>
      <c r="IC378" s="930">
        <f t="shared" si="3430"/>
        <v>0</v>
      </c>
      <c r="ID378" s="322">
        <f t="shared" si="3431"/>
        <v>0</v>
      </c>
      <c r="IE378" s="322">
        <f t="shared" si="3432"/>
        <v>0</v>
      </c>
      <c r="IF378" s="322">
        <f t="shared" si="3433"/>
        <v>0</v>
      </c>
      <c r="IG378" s="322">
        <f t="shared" si="3434"/>
        <v>0</v>
      </c>
      <c r="IH378" s="322">
        <f t="shared" si="3435"/>
        <v>0</v>
      </c>
      <c r="II378" s="322">
        <f t="shared" si="3436"/>
        <v>0</v>
      </c>
      <c r="IJ378" s="322">
        <f t="shared" si="3437"/>
        <v>0</v>
      </c>
      <c r="IK378" s="322">
        <f t="shared" si="3438"/>
        <v>0</v>
      </c>
      <c r="IL378" s="322">
        <f t="shared" si="3439"/>
        <v>0</v>
      </c>
      <c r="IM378" s="322">
        <f t="shared" si="3440"/>
        <v>0</v>
      </c>
      <c r="IN378" s="322">
        <f t="shared" si="3441"/>
        <v>0</v>
      </c>
      <c r="IO378" s="322">
        <f t="shared" si="3442"/>
        <v>0</v>
      </c>
      <c r="IP378" s="322">
        <f t="shared" si="3443"/>
        <v>0</v>
      </c>
      <c r="IQ378" s="322">
        <f t="shared" si="3444"/>
        <v>0</v>
      </c>
      <c r="IR378" s="739"/>
      <c r="IS378" s="739"/>
      <c r="IT378" s="739"/>
      <c r="IU378" s="739"/>
      <c r="IV378" s="739"/>
      <c r="IW378" s="739"/>
      <c r="IX378" s="739"/>
      <c r="IY378" s="739"/>
      <c r="IZ378" s="1362">
        <f t="shared" si="3445"/>
        <v>0</v>
      </c>
      <c r="JA378" s="1217">
        <f t="shared" si="3446"/>
        <v>0</v>
      </c>
      <c r="JB378" s="1217">
        <f t="shared" si="3447"/>
        <v>0</v>
      </c>
      <c r="JC378" s="1217">
        <f t="shared" si="3448"/>
        <v>0</v>
      </c>
      <c r="JD378" s="545">
        <f t="shared" si="3449"/>
        <v>0</v>
      </c>
      <c r="JE378" s="545">
        <f t="shared" si="3450"/>
        <v>0</v>
      </c>
      <c r="JF378" s="329">
        <f t="shared" si="3451"/>
        <v>0</v>
      </c>
      <c r="JG378" s="550">
        <f t="shared" si="3452"/>
        <v>0</v>
      </c>
      <c r="JH378" s="550">
        <f t="shared" si="3453"/>
        <v>0</v>
      </c>
      <c r="JI378" s="550">
        <f t="shared" si="3454"/>
        <v>0</v>
      </c>
      <c r="JJ378" s="550">
        <f t="shared" si="3455"/>
        <v>0</v>
      </c>
      <c r="JK378" s="550">
        <f t="shared" si="3456"/>
        <v>0</v>
      </c>
      <c r="JL378" s="550">
        <f t="shared" si="3457"/>
        <v>0</v>
      </c>
      <c r="JM378" s="550">
        <f t="shared" si="3458"/>
        <v>0</v>
      </c>
      <c r="JN378" s="550">
        <f t="shared" si="3459"/>
        <v>0</v>
      </c>
      <c r="JO378" s="1217">
        <f t="shared" si="3460"/>
        <v>0</v>
      </c>
      <c r="JP378" s="545">
        <f t="shared" si="3461"/>
        <v>0</v>
      </c>
      <c r="JQ378" s="329">
        <f t="shared" si="3462"/>
        <v>0</v>
      </c>
      <c r="JR378" s="550">
        <f t="shared" si="3463"/>
        <v>0</v>
      </c>
      <c r="JS378" s="550">
        <f t="shared" si="3464"/>
        <v>0</v>
      </c>
      <c r="JT378" s="550">
        <f t="shared" si="3465"/>
        <v>0</v>
      </c>
      <c r="JU378" s="550">
        <f t="shared" si="3466"/>
        <v>0</v>
      </c>
      <c r="JV378" s="932">
        <f t="shared" si="3467"/>
        <v>0</v>
      </c>
      <c r="JW378" s="932">
        <f t="shared" si="3468"/>
        <v>0</v>
      </c>
      <c r="JX378" s="932">
        <f t="shared" si="3469"/>
        <v>0</v>
      </c>
      <c r="JY378" s="932">
        <f t="shared" si="3470"/>
        <v>0</v>
      </c>
      <c r="JZ378" s="932">
        <f t="shared" si="3471"/>
        <v>0</v>
      </c>
      <c r="KA378" s="932">
        <f t="shared" si="3472"/>
        <v>0</v>
      </c>
      <c r="KB378" s="932">
        <f t="shared" si="3473"/>
        <v>0</v>
      </c>
      <c r="KC378" s="932">
        <f t="shared" si="3474"/>
        <v>0</v>
      </c>
      <c r="KD378" s="327">
        <f t="shared" si="3475"/>
        <v>0</v>
      </c>
      <c r="KE378" s="327">
        <f t="shared" si="3476"/>
        <v>0</v>
      </c>
      <c r="KF378" s="327">
        <f t="shared" si="3477"/>
        <v>0</v>
      </c>
      <c r="KG378" s="327">
        <f t="shared" si="3478"/>
        <v>0</v>
      </c>
      <c r="KH378" s="327">
        <f t="shared" si="3479"/>
        <v>0</v>
      </c>
      <c r="KI378" s="327">
        <f t="shared" si="3480"/>
        <v>0</v>
      </c>
      <c r="KJ378" s="327">
        <f t="shared" si="3481"/>
        <v>0</v>
      </c>
      <c r="KK378" s="327">
        <f t="shared" si="3482"/>
        <v>0</v>
      </c>
      <c r="KL378" s="327">
        <f t="shared" si="3483"/>
        <v>0</v>
      </c>
      <c r="KM378" s="327">
        <f t="shared" si="3484"/>
        <v>0</v>
      </c>
      <c r="KN378" s="327">
        <f t="shared" si="3485"/>
        <v>0</v>
      </c>
      <c r="KO378" s="327">
        <f t="shared" si="3486"/>
        <v>0</v>
      </c>
      <c r="KP378" s="327">
        <f t="shared" si="3487"/>
        <v>0</v>
      </c>
      <c r="KQ378" s="327">
        <f t="shared" si="3488"/>
        <v>0</v>
      </c>
      <c r="KR378" s="739"/>
      <c r="KS378" s="739"/>
      <c r="KT378" s="739"/>
      <c r="KU378" s="739"/>
      <c r="KV378" s="739"/>
      <c r="KW378" s="739"/>
      <c r="KX378" s="739"/>
      <c r="KY378" s="739"/>
      <c r="KZ378" s="1362">
        <f t="shared" si="3489"/>
        <v>0</v>
      </c>
      <c r="LA378" s="1217">
        <f t="shared" si="3490"/>
        <v>0</v>
      </c>
      <c r="LB378" s="1217">
        <f t="shared" si="3491"/>
        <v>0</v>
      </c>
      <c r="LC378" s="1217">
        <f t="shared" si="3492"/>
        <v>0</v>
      </c>
      <c r="LD378" s="545">
        <f t="shared" si="3493"/>
        <v>0</v>
      </c>
      <c r="LE378" s="545">
        <f t="shared" si="3494"/>
        <v>0</v>
      </c>
      <c r="LF378" s="329">
        <f t="shared" si="3495"/>
        <v>0</v>
      </c>
      <c r="LG378" s="550">
        <f t="shared" si="3496"/>
        <v>0</v>
      </c>
      <c r="LH378" s="550">
        <f t="shared" si="3497"/>
        <v>0</v>
      </c>
      <c r="LI378" s="550">
        <f t="shared" si="3498"/>
        <v>0</v>
      </c>
      <c r="LJ378" s="550">
        <f t="shared" si="3499"/>
        <v>0</v>
      </c>
      <c r="LK378" s="550">
        <f t="shared" si="3500"/>
        <v>0</v>
      </c>
      <c r="LL378" s="550">
        <f t="shared" si="3501"/>
        <v>0</v>
      </c>
      <c r="LM378" s="550">
        <f t="shared" si="3502"/>
        <v>0</v>
      </c>
      <c r="LN378" s="550">
        <f t="shared" si="3503"/>
        <v>0</v>
      </c>
      <c r="LO378" s="1217">
        <f t="shared" si="3504"/>
        <v>0</v>
      </c>
      <c r="LP378" s="545">
        <f t="shared" si="3505"/>
        <v>0</v>
      </c>
      <c r="LQ378" s="329">
        <f t="shared" si="3506"/>
        <v>0</v>
      </c>
      <c r="LR378" s="550">
        <f t="shared" si="3507"/>
        <v>0</v>
      </c>
      <c r="LS378" s="550">
        <f t="shared" si="3508"/>
        <v>0</v>
      </c>
      <c r="LT378" s="550">
        <f t="shared" si="3509"/>
        <v>0</v>
      </c>
      <c r="LU378" s="550">
        <f t="shared" si="3510"/>
        <v>0</v>
      </c>
      <c r="LV378" s="932">
        <f t="shared" si="3511"/>
        <v>0</v>
      </c>
      <c r="LW378" s="932">
        <f t="shared" si="3512"/>
        <v>0</v>
      </c>
      <c r="LX378" s="932">
        <f t="shared" si="3513"/>
        <v>0</v>
      </c>
      <c r="LY378" s="932">
        <f t="shared" si="3514"/>
        <v>0</v>
      </c>
      <c r="LZ378" s="932">
        <f t="shared" si="3515"/>
        <v>0</v>
      </c>
      <c r="MA378" s="932">
        <f t="shared" si="3516"/>
        <v>0</v>
      </c>
      <c r="MB378" s="932">
        <f t="shared" si="3517"/>
        <v>0</v>
      </c>
      <c r="MC378" s="932">
        <f t="shared" si="3518"/>
        <v>0</v>
      </c>
      <c r="MD378" s="327">
        <f t="shared" si="3519"/>
        <v>0</v>
      </c>
      <c r="ME378" s="327">
        <f t="shared" si="3520"/>
        <v>0</v>
      </c>
      <c r="MF378" s="327">
        <f t="shared" si="3521"/>
        <v>0</v>
      </c>
      <c r="MG378" s="327">
        <f t="shared" si="3522"/>
        <v>0</v>
      </c>
      <c r="MH378" s="327">
        <f t="shared" si="3523"/>
        <v>0</v>
      </c>
      <c r="MI378" s="327">
        <f t="shared" si="3524"/>
        <v>0</v>
      </c>
      <c r="MJ378" s="327">
        <f t="shared" si="3525"/>
        <v>0</v>
      </c>
      <c r="MK378" s="327">
        <f t="shared" si="3526"/>
        <v>0</v>
      </c>
      <c r="ML378" s="327">
        <f t="shared" si="3527"/>
        <v>0</v>
      </c>
      <c r="MM378" s="327">
        <f t="shared" si="3528"/>
        <v>0</v>
      </c>
      <c r="MN378" s="327">
        <f t="shared" si="3348"/>
        <v>0</v>
      </c>
      <c r="MO378" s="327">
        <f t="shared" si="3349"/>
        <v>0</v>
      </c>
      <c r="MP378" s="327">
        <f t="shared" si="3350"/>
        <v>0</v>
      </c>
      <c r="MQ378" s="327">
        <f t="shared" si="3529"/>
        <v>0</v>
      </c>
    </row>
    <row r="379" spans="2:355" s="152" customFormat="1" ht="14.25" customHeight="1" outlineLevel="1" thickBot="1" x14ac:dyDescent="0.3">
      <c r="C379" s="1416"/>
      <c r="D379" s="757"/>
      <c r="E379" s="757"/>
      <c r="F379" s="757"/>
      <c r="G379" s="757"/>
      <c r="H379" s="1048"/>
      <c r="I379" s="1048"/>
      <c r="J379" s="1048"/>
      <c r="K379" s="1048"/>
      <c r="L379" s="1048"/>
      <c r="M379" s="1417"/>
      <c r="N379" s="1418"/>
      <c r="O379" s="1548"/>
      <c r="P379" s="1048"/>
      <c r="Q379" s="1417"/>
      <c r="S379" s="1549"/>
      <c r="W379" s="1549"/>
      <c r="AA379" s="1549"/>
      <c r="AE379" s="1549"/>
      <c r="AI379" s="1549"/>
      <c r="AM379" s="1549"/>
      <c r="AQ379" s="1549"/>
      <c r="AU379" s="1737"/>
      <c r="AY379" s="1549"/>
      <c r="BG379" s="317"/>
      <c r="BQ379" s="1491"/>
      <c r="BR379" s="734">
        <f t="shared" si="3355"/>
        <v>0</v>
      </c>
      <c r="BS379" s="734">
        <f t="shared" si="3356"/>
        <v>0</v>
      </c>
      <c r="BT379" s="742">
        <v>0</v>
      </c>
      <c r="BU379" s="1773" t="str">
        <f>IF(User3!A2&lt;&gt;0,User3!A2,0)</f>
        <v>3**Water Hamilton</v>
      </c>
      <c r="BV379" s="1785" t="str">
        <f>IF(User3!B2&lt;&gt;0,User3!B2,0)</f>
        <v>H2O</v>
      </c>
      <c r="BW379" s="1774">
        <f>IF(User3!C2&lt;&gt;0,User3!C2,0)</f>
        <v>0</v>
      </c>
      <c r="BX379" s="1774">
        <f>IF(User3!D2&lt;&gt;0,User3!D2,0)</f>
        <v>0</v>
      </c>
      <c r="BY379" s="1774">
        <f>IF(User3!E2&lt;&gt;0,User3!E2,0)</f>
        <v>0</v>
      </c>
      <c r="BZ379" s="1774">
        <f>IF(User3!F2&lt;&gt;0,User3!F2,0)</f>
        <v>0</v>
      </c>
      <c r="CA379" s="1774">
        <f>IF(User3!G2&lt;&gt;0,User3!G2,0)</f>
        <v>0</v>
      </c>
      <c r="CB379" s="1774">
        <f>IF(User3!H2&lt;&gt;0,User3!H2,0)</f>
        <v>0</v>
      </c>
      <c r="CC379" s="1774">
        <f>IF(User3!I2&lt;&gt;0,User3!I2,0)</f>
        <v>0</v>
      </c>
      <c r="CD379" s="1774">
        <f>IF(User3!J2&lt;&gt;0,User3!J2,0)</f>
        <v>0</v>
      </c>
      <c r="CE379" s="1774">
        <f>IF(User3!K2&lt;&gt;0,User3!K2,0)</f>
        <v>0</v>
      </c>
      <c r="CF379" s="1774">
        <f>IF(User3!L2&lt;&gt;0,User3!L2,0)</f>
        <v>0</v>
      </c>
      <c r="CG379" s="1774">
        <f>IF(User3!M2&lt;&gt;0,User3!M2,0)</f>
        <v>0</v>
      </c>
      <c r="CH379" s="1774">
        <f>IF(User3!N2&lt;&gt;0,User3!N2,0)</f>
        <v>0</v>
      </c>
      <c r="CI379" s="1774">
        <f>IF(User3!O2&lt;&gt;0,User3!O2,0)</f>
        <v>0</v>
      </c>
      <c r="CJ379" s="1774">
        <f>IF(User3!P2&lt;&gt;0,User3!P2,0)</f>
        <v>0</v>
      </c>
      <c r="CK379" s="1774">
        <f>IF(User3!Q2&lt;&gt;0,User3!Q2,0)</f>
        <v>0</v>
      </c>
      <c r="CL379" s="1774">
        <f>IF(User3!R2&lt;&gt;0,User3!R2,0)</f>
        <v>0</v>
      </c>
      <c r="CM379" s="1774">
        <f>IF(User3!S2&lt;&gt;0,User3!S2,0)</f>
        <v>0</v>
      </c>
      <c r="CN379" s="1774">
        <f>IF(User3!T2&lt;&gt;0,User3!T2,0)</f>
        <v>3.78E-2</v>
      </c>
      <c r="CO379" s="1774">
        <f>IF(User3!U2&lt;&gt;0,User3!U2,0)</f>
        <v>0.12870000000000001</v>
      </c>
      <c r="CP379" s="1774">
        <f>IF(User3!V2&lt;&gt;0,User3!V2,0)</f>
        <v>0.100276</v>
      </c>
      <c r="CQ379" s="1774">
        <f>IF(User3!W2&lt;&gt;0,User3!W2,0)</f>
        <v>0</v>
      </c>
      <c r="CR379" s="1775">
        <f>IF(User3!X2&lt;&gt;0,User3!X2,0)</f>
        <v>0</v>
      </c>
      <c r="CS379" s="1775">
        <f>IF(User3!Y2&lt;&gt;0,User3!Y2,0)</f>
        <v>0</v>
      </c>
      <c r="CT379" s="1775">
        <f>IF(User3!Z2&lt;&gt;0,User3!Z2,0)</f>
        <v>0</v>
      </c>
      <c r="CU379" s="1775">
        <f>IF(User3!AA2&lt;&gt;0,User3!AA2,0)</f>
        <v>0</v>
      </c>
      <c r="CV379" s="1775">
        <f>IF(User3!AB2&lt;&gt;0,User3!AB2,0)</f>
        <v>0</v>
      </c>
      <c r="CW379" s="1775">
        <f>IF(User3!AC2&lt;&gt;0,User3!AC2,0)</f>
        <v>0</v>
      </c>
      <c r="CX379" s="1775">
        <f>IF(User3!AD2&lt;&gt;0,User3!AD2,0)</f>
        <v>0</v>
      </c>
      <c r="CY379" s="1775">
        <f>IF(User3!AE2&lt;&gt;0,User3!AE2,0)</f>
        <v>0.13619999999999999</v>
      </c>
      <c r="CZ379" s="1775">
        <f>IF(User3!AF2&lt;&gt;0,User3!AF2,0)</f>
        <v>6.0499999999999998E-2</v>
      </c>
      <c r="DA379" s="1775">
        <f>IF(User3!AG2&lt;&gt;0,User3!AG2,0)</f>
        <v>0</v>
      </c>
      <c r="DB379" s="1775">
        <f>IF(User3!AH2&lt;&gt;0,User3!AH2,0)</f>
        <v>0</v>
      </c>
      <c r="DC379" s="1775">
        <f>IF(User3!AI2&lt;&gt;0,User3!AI2,0)</f>
        <v>0</v>
      </c>
      <c r="DD379" s="1775">
        <f>IF(User3!AJ2&lt;&gt;0,User3!AJ2,0)</f>
        <v>0</v>
      </c>
      <c r="DE379" s="1775">
        <f>IF(User3!AK2&lt;&gt;0,User3!AK2,0)</f>
        <v>0</v>
      </c>
      <c r="DF379" s="1775">
        <f>IF(User3!AL2&lt;&gt;0,User3!AL2,0)</f>
        <v>0</v>
      </c>
      <c r="DG379" s="1775">
        <f>IF(User3!AM2&lt;&gt;0,User3!AM2,0)</f>
        <v>0</v>
      </c>
      <c r="DH379" s="1775">
        <f>IF(User3!AN2&lt;&gt;0,User3!AN2,0)</f>
        <v>0</v>
      </c>
      <c r="DI379" s="1775">
        <f>IF(User3!AO2&lt;&gt;0,User3!AO2,0)</f>
        <v>0</v>
      </c>
      <c r="DJ379" s="1775">
        <f>IF(User3!AP2&lt;&gt;0,User3!AP2,0)</f>
        <v>0</v>
      </c>
      <c r="DK379" s="1775">
        <f>IF(User3!AQ2&lt;&gt;0,User3!AQ2,0)</f>
        <v>0</v>
      </c>
      <c r="DL379" s="1775">
        <f>IF(User3!AR2&lt;&gt;0,User3!AR2,0)</f>
        <v>0</v>
      </c>
      <c r="DM379" s="1775">
        <f>IF(User3!AS2&lt;&gt;0,User3!AS2,0)</f>
        <v>0</v>
      </c>
      <c r="DN379" s="1791">
        <f>IF(User3!AT2&lt;&gt;0,User3!AT2,0)</f>
        <v>1</v>
      </c>
      <c r="DO379" s="1793">
        <f>IF(User3!AU2&lt;&gt;0,User3!AU2,0)</f>
        <v>1</v>
      </c>
      <c r="DP379" s="1794">
        <f>IF(User3!AV2&lt;&gt;0,User3!AV2,0)</f>
        <v>1000</v>
      </c>
      <c r="DQ379" s="1796">
        <f t="shared" si="3530"/>
        <v>1</v>
      </c>
      <c r="DR379" s="1798">
        <f>IF(User3!AX2&lt;&gt;0,User3!AX2,0)</f>
        <v>0.01</v>
      </c>
      <c r="DS379" s="1798">
        <f>IF(User3!AY2&lt;&gt;0,User3!AY2,0)</f>
        <v>1.0000000000000001E-5</v>
      </c>
      <c r="DT379" s="1794">
        <f>IF(User3!AZ2&lt;&gt;0,User3!AZ2,0)</f>
        <v>3001</v>
      </c>
      <c r="DU379" s="1800" t="str">
        <f>IF(User3!BA2&lt;&gt;0,User3!BA2,0)</f>
        <v>User3</v>
      </c>
      <c r="DV379" s="1812">
        <f>IF(User3!BB2&lt;&gt;0,User3!BB2,0)</f>
        <v>44333</v>
      </c>
      <c r="DW379" s="1813">
        <f>IF(User3!BC2&lt;&gt;0,User3!BC2,0)</f>
        <v>0</v>
      </c>
      <c r="DX379" s="1794">
        <f>IF(User3!BD2&lt;&gt;0,User3!BD2,0)</f>
        <v>0</v>
      </c>
      <c r="DY379" s="1794">
        <f>IF(User3!BE2&lt;&gt;0,User3!BE2,0)</f>
        <v>0</v>
      </c>
      <c r="DZ379" s="1794">
        <f>IF(User3!BF2&lt;&gt;0,User3!BF2,0)</f>
        <v>0</v>
      </c>
      <c r="EA379" s="1794">
        <f>IF(User3!BG2&lt;&gt;0,User3!BG2,0)</f>
        <v>0</v>
      </c>
      <c r="EB379" s="1794">
        <f>IF(User3!BH2&lt;&gt;0,User3!BH2,0)</f>
        <v>0</v>
      </c>
      <c r="EC379" s="1794">
        <f>IF(User3!BI2&lt;&gt;0,User3!BI2,0)</f>
        <v>0</v>
      </c>
      <c r="ED379" s="1794">
        <f>IF(User3!BJ2&lt;&gt;0,User3!BJ2,0)</f>
        <v>0</v>
      </c>
      <c r="EE379" s="1794">
        <f>IF(User3!BK2&lt;&gt;0,User3!BK2,0)</f>
        <v>0</v>
      </c>
      <c r="EF379" s="1794">
        <f>IF(User3!BL2&lt;&gt;0,User3!BL2,0)</f>
        <v>0</v>
      </c>
      <c r="EG379" s="1794">
        <f>IF(User3!BM2&lt;&gt;0,User3!BM2,0)</f>
        <v>0</v>
      </c>
      <c r="EH379" s="1794">
        <f>IF(User3!BN2&lt;&gt;0,User3!BN2,0)</f>
        <v>0</v>
      </c>
      <c r="EI379" s="1794">
        <f>IF(User3!BO2&lt;&gt;0,User3!BO2,0)</f>
        <v>0</v>
      </c>
      <c r="EJ379" s="1794">
        <f>IF(User3!BP2&lt;&gt;0,User3!BP2,0)</f>
        <v>0</v>
      </c>
      <c r="EK379" s="1794">
        <f>IF(User3!BQ2&lt;&gt;0,User3!BQ2,0)</f>
        <v>0</v>
      </c>
      <c r="EL379" s="1794" t="str">
        <f>IF(User3!BR2&lt;&gt;0,User3!BR2,0)</f>
        <v>Crap</v>
      </c>
      <c r="EM379" s="739"/>
      <c r="EN379" s="739"/>
      <c r="EO379" s="739"/>
      <c r="EP379" s="739"/>
      <c r="EQ379" s="739"/>
      <c r="ER379" s="739"/>
      <c r="ES379" s="739"/>
      <c r="ET379" s="739"/>
      <c r="EU379" s="739"/>
      <c r="EV379" s="739"/>
      <c r="EW379" s="739"/>
      <c r="EX379" s="739"/>
      <c r="EY379" s="739"/>
      <c r="EZ379" s="1348" t="str">
        <f t="shared" si="3357"/>
        <v>3**Water Hamilton</v>
      </c>
      <c r="FA379" s="1203">
        <f t="shared" si="3358"/>
        <v>0</v>
      </c>
      <c r="FB379" s="1203">
        <f t="shared" si="3359"/>
        <v>0</v>
      </c>
      <c r="FC379" s="1203">
        <f t="shared" si="3360"/>
        <v>0</v>
      </c>
      <c r="FD379" s="1190">
        <f t="shared" si="3361"/>
        <v>0</v>
      </c>
      <c r="FE379" s="1190">
        <f t="shared" si="3362"/>
        <v>0</v>
      </c>
      <c r="FF379" s="927">
        <f t="shared" si="3363"/>
        <v>0</v>
      </c>
      <c r="FG379" s="1191">
        <f t="shared" si="3364"/>
        <v>0</v>
      </c>
      <c r="FH379" s="1191">
        <f t="shared" si="3365"/>
        <v>0</v>
      </c>
      <c r="FI379" s="1191">
        <f t="shared" si="3366"/>
        <v>0</v>
      </c>
      <c r="FJ379" s="1191">
        <f t="shared" si="3367"/>
        <v>0</v>
      </c>
      <c r="FK379" s="1191">
        <f t="shared" si="3368"/>
        <v>0</v>
      </c>
      <c r="FL379" s="1191">
        <f t="shared" si="3369"/>
        <v>0</v>
      </c>
      <c r="FM379" s="1191">
        <f t="shared" si="3370"/>
        <v>0</v>
      </c>
      <c r="FN379" s="1191">
        <f t="shared" si="3371"/>
        <v>0</v>
      </c>
      <c r="FO379" s="1203">
        <f t="shared" si="3372"/>
        <v>0</v>
      </c>
      <c r="FP379" s="1190">
        <f t="shared" si="3373"/>
        <v>0</v>
      </c>
      <c r="FQ379" s="927">
        <f t="shared" si="3374"/>
        <v>0</v>
      </c>
      <c r="FR379" s="1191">
        <f t="shared" si="3375"/>
        <v>0</v>
      </c>
      <c r="FS379" s="1191">
        <f t="shared" si="3376"/>
        <v>0</v>
      </c>
      <c r="FT379" s="1191">
        <f t="shared" si="3377"/>
        <v>0</v>
      </c>
      <c r="FU379" s="1191">
        <f t="shared" si="3378"/>
        <v>0</v>
      </c>
      <c r="FV379" s="1076">
        <f t="shared" si="3379"/>
        <v>0</v>
      </c>
      <c r="FW379" s="1076">
        <f t="shared" si="3380"/>
        <v>0</v>
      </c>
      <c r="FX379" s="1076">
        <f t="shared" si="3381"/>
        <v>0</v>
      </c>
      <c r="FY379" s="1076">
        <f t="shared" si="3382"/>
        <v>0</v>
      </c>
      <c r="FZ379" s="1076">
        <f t="shared" si="3383"/>
        <v>0</v>
      </c>
      <c r="GA379" s="1076">
        <f t="shared" si="3384"/>
        <v>0</v>
      </c>
      <c r="GB379" s="1076">
        <f t="shared" si="3385"/>
        <v>0</v>
      </c>
      <c r="GC379" s="1076">
        <f t="shared" si="3386"/>
        <v>0</v>
      </c>
      <c r="GD379" s="330">
        <f t="shared" si="3387"/>
        <v>0</v>
      </c>
      <c r="GE379" s="330">
        <f t="shared" si="3388"/>
        <v>0</v>
      </c>
      <c r="GF379" s="330">
        <f t="shared" si="3389"/>
        <v>0</v>
      </c>
      <c r="GG379" s="330">
        <f t="shared" si="3390"/>
        <v>0</v>
      </c>
      <c r="GH379" s="330">
        <f t="shared" si="3391"/>
        <v>0</v>
      </c>
      <c r="GI379" s="330">
        <f t="shared" si="3392"/>
        <v>0</v>
      </c>
      <c r="GJ379" s="330">
        <f t="shared" si="3393"/>
        <v>0</v>
      </c>
      <c r="GK379" s="330">
        <f t="shared" si="3394"/>
        <v>0</v>
      </c>
      <c r="GL379" s="330">
        <f t="shared" si="3395"/>
        <v>0</v>
      </c>
      <c r="GM379" s="330">
        <f t="shared" si="3396"/>
        <v>0</v>
      </c>
      <c r="GN379" s="330">
        <f t="shared" si="3397"/>
        <v>0</v>
      </c>
      <c r="GO379" s="330">
        <f t="shared" si="3398"/>
        <v>0</v>
      </c>
      <c r="GP379" s="330">
        <f t="shared" si="3399"/>
        <v>0</v>
      </c>
      <c r="GQ379" s="330">
        <f t="shared" si="3400"/>
        <v>0</v>
      </c>
      <c r="GR379" s="739"/>
      <c r="GS379" s="739"/>
      <c r="GT379" s="739"/>
      <c r="GU379" s="739"/>
      <c r="GV379" s="739"/>
      <c r="GW379" s="739"/>
      <c r="GX379" s="739"/>
      <c r="GY379" s="739"/>
      <c r="GZ379" s="1362" t="str">
        <f t="shared" si="3401"/>
        <v>3**Water Hamilton</v>
      </c>
      <c r="HA379" s="1215">
        <f t="shared" si="3402"/>
        <v>0</v>
      </c>
      <c r="HB379" s="1215">
        <f t="shared" si="3403"/>
        <v>0</v>
      </c>
      <c r="HC379" s="1215">
        <f t="shared" si="3404"/>
        <v>0</v>
      </c>
      <c r="HD379" s="543">
        <f t="shared" si="3405"/>
        <v>0</v>
      </c>
      <c r="HE379" s="543">
        <f t="shared" si="3406"/>
        <v>0</v>
      </c>
      <c r="HF379" s="328">
        <f t="shared" si="3407"/>
        <v>0</v>
      </c>
      <c r="HG379" s="546">
        <f t="shared" si="3408"/>
        <v>0</v>
      </c>
      <c r="HH379" s="546">
        <f t="shared" si="3409"/>
        <v>0</v>
      </c>
      <c r="HI379" s="546">
        <f t="shared" si="3410"/>
        <v>0</v>
      </c>
      <c r="HJ379" s="546">
        <f t="shared" si="3411"/>
        <v>0</v>
      </c>
      <c r="HK379" s="546">
        <f t="shared" si="3412"/>
        <v>0</v>
      </c>
      <c r="HL379" s="546">
        <f t="shared" si="3413"/>
        <v>0</v>
      </c>
      <c r="HM379" s="546">
        <f t="shared" si="3414"/>
        <v>0</v>
      </c>
      <c r="HN379" s="546">
        <f t="shared" si="3415"/>
        <v>0</v>
      </c>
      <c r="HO379" s="1215">
        <f t="shared" si="3416"/>
        <v>0</v>
      </c>
      <c r="HP379" s="543">
        <f t="shared" si="3417"/>
        <v>0</v>
      </c>
      <c r="HQ379" s="328">
        <f t="shared" si="3418"/>
        <v>0</v>
      </c>
      <c r="HR379" s="546">
        <f t="shared" si="3419"/>
        <v>0</v>
      </c>
      <c r="HS379" s="546">
        <f t="shared" si="3420"/>
        <v>0</v>
      </c>
      <c r="HT379" s="546">
        <f t="shared" si="3421"/>
        <v>0</v>
      </c>
      <c r="HU379" s="546">
        <f t="shared" si="3422"/>
        <v>0</v>
      </c>
      <c r="HV379" s="930">
        <f t="shared" si="3423"/>
        <v>0</v>
      </c>
      <c r="HW379" s="930">
        <f t="shared" si="3424"/>
        <v>0</v>
      </c>
      <c r="HX379" s="930">
        <f t="shared" si="3425"/>
        <v>0</v>
      </c>
      <c r="HY379" s="930">
        <f t="shared" si="3426"/>
        <v>0</v>
      </c>
      <c r="HZ379" s="930">
        <f t="shared" si="3427"/>
        <v>0</v>
      </c>
      <c r="IA379" s="930">
        <f t="shared" si="3428"/>
        <v>0</v>
      </c>
      <c r="IB379" s="930">
        <f t="shared" si="3429"/>
        <v>0</v>
      </c>
      <c r="IC379" s="930">
        <f t="shared" si="3430"/>
        <v>0</v>
      </c>
      <c r="ID379" s="322">
        <f t="shared" si="3431"/>
        <v>0</v>
      </c>
      <c r="IE379" s="322">
        <f t="shared" si="3432"/>
        <v>0</v>
      </c>
      <c r="IF379" s="322">
        <f t="shared" si="3433"/>
        <v>0</v>
      </c>
      <c r="IG379" s="322">
        <f t="shared" si="3434"/>
        <v>0</v>
      </c>
      <c r="IH379" s="322">
        <f t="shared" si="3435"/>
        <v>0</v>
      </c>
      <c r="II379" s="322">
        <f t="shared" si="3436"/>
        <v>0</v>
      </c>
      <c r="IJ379" s="322">
        <f t="shared" si="3437"/>
        <v>0</v>
      </c>
      <c r="IK379" s="322">
        <f t="shared" si="3438"/>
        <v>0</v>
      </c>
      <c r="IL379" s="322">
        <f t="shared" si="3439"/>
        <v>0</v>
      </c>
      <c r="IM379" s="322">
        <f t="shared" si="3440"/>
        <v>0</v>
      </c>
      <c r="IN379" s="322">
        <f t="shared" si="3441"/>
        <v>0</v>
      </c>
      <c r="IO379" s="322">
        <f t="shared" si="3442"/>
        <v>0</v>
      </c>
      <c r="IP379" s="322">
        <f t="shared" si="3443"/>
        <v>0</v>
      </c>
      <c r="IQ379" s="322">
        <f t="shared" si="3444"/>
        <v>0</v>
      </c>
      <c r="IR379" s="739"/>
      <c r="IS379" s="739"/>
      <c r="IT379" s="739"/>
      <c r="IU379" s="739"/>
      <c r="IV379" s="739"/>
      <c r="IW379" s="739"/>
      <c r="IX379" s="739"/>
      <c r="IY379" s="739"/>
      <c r="IZ379" s="1362" t="str">
        <f t="shared" si="3445"/>
        <v>3**Water Hamilton</v>
      </c>
      <c r="JA379" s="1217">
        <f t="shared" si="3446"/>
        <v>0</v>
      </c>
      <c r="JB379" s="1217">
        <f t="shared" si="3447"/>
        <v>0</v>
      </c>
      <c r="JC379" s="1217">
        <f t="shared" si="3448"/>
        <v>0</v>
      </c>
      <c r="JD379" s="545">
        <f t="shared" si="3449"/>
        <v>0</v>
      </c>
      <c r="JE379" s="545">
        <f t="shared" si="3450"/>
        <v>0</v>
      </c>
      <c r="JF379" s="329">
        <f t="shared" si="3451"/>
        <v>0</v>
      </c>
      <c r="JG379" s="550">
        <f t="shared" si="3452"/>
        <v>0</v>
      </c>
      <c r="JH379" s="550">
        <f t="shared" si="3453"/>
        <v>0</v>
      </c>
      <c r="JI379" s="550">
        <f t="shared" si="3454"/>
        <v>0</v>
      </c>
      <c r="JJ379" s="550">
        <f t="shared" si="3455"/>
        <v>0</v>
      </c>
      <c r="JK379" s="550">
        <f t="shared" si="3456"/>
        <v>0</v>
      </c>
      <c r="JL379" s="550">
        <f t="shared" si="3457"/>
        <v>0</v>
      </c>
      <c r="JM379" s="550">
        <f t="shared" si="3458"/>
        <v>0</v>
      </c>
      <c r="JN379" s="550">
        <f t="shared" si="3459"/>
        <v>0</v>
      </c>
      <c r="JO379" s="1217">
        <f t="shared" si="3460"/>
        <v>0</v>
      </c>
      <c r="JP379" s="545">
        <f t="shared" si="3461"/>
        <v>0</v>
      </c>
      <c r="JQ379" s="329">
        <f t="shared" si="3462"/>
        <v>0</v>
      </c>
      <c r="JR379" s="550">
        <f t="shared" si="3463"/>
        <v>37.799999999999997</v>
      </c>
      <c r="JS379" s="550">
        <f t="shared" si="3464"/>
        <v>128.70000000000002</v>
      </c>
      <c r="JT379" s="550">
        <f t="shared" si="3465"/>
        <v>100.27600000000001</v>
      </c>
      <c r="JU379" s="550">
        <f t="shared" si="3466"/>
        <v>0</v>
      </c>
      <c r="JV379" s="932">
        <f t="shared" si="3467"/>
        <v>0</v>
      </c>
      <c r="JW379" s="932">
        <f t="shared" si="3468"/>
        <v>0</v>
      </c>
      <c r="JX379" s="932">
        <f t="shared" si="3469"/>
        <v>0</v>
      </c>
      <c r="JY379" s="932">
        <f t="shared" si="3470"/>
        <v>0</v>
      </c>
      <c r="JZ379" s="932">
        <f t="shared" si="3471"/>
        <v>0</v>
      </c>
      <c r="KA379" s="932">
        <f t="shared" si="3472"/>
        <v>0</v>
      </c>
      <c r="KB379" s="932">
        <f t="shared" si="3473"/>
        <v>0</v>
      </c>
      <c r="KC379" s="932">
        <f t="shared" si="3474"/>
        <v>136.19999999999999</v>
      </c>
      <c r="KD379" s="327">
        <f t="shared" si="3475"/>
        <v>60.5</v>
      </c>
      <c r="KE379" s="327">
        <f t="shared" si="3476"/>
        <v>0</v>
      </c>
      <c r="KF379" s="327">
        <f t="shared" si="3477"/>
        <v>0</v>
      </c>
      <c r="KG379" s="327">
        <f t="shared" si="3478"/>
        <v>0</v>
      </c>
      <c r="KH379" s="327">
        <f t="shared" si="3479"/>
        <v>0</v>
      </c>
      <c r="KI379" s="327">
        <f t="shared" si="3480"/>
        <v>0</v>
      </c>
      <c r="KJ379" s="327">
        <f t="shared" si="3481"/>
        <v>0</v>
      </c>
      <c r="KK379" s="327">
        <f t="shared" si="3482"/>
        <v>0</v>
      </c>
      <c r="KL379" s="327">
        <f t="shared" si="3483"/>
        <v>0</v>
      </c>
      <c r="KM379" s="327">
        <f t="shared" si="3484"/>
        <v>0</v>
      </c>
      <c r="KN379" s="327">
        <f t="shared" si="3485"/>
        <v>0</v>
      </c>
      <c r="KO379" s="327">
        <f t="shared" si="3486"/>
        <v>0</v>
      </c>
      <c r="KP379" s="327">
        <f t="shared" si="3487"/>
        <v>0</v>
      </c>
      <c r="KQ379" s="327">
        <f t="shared" si="3488"/>
        <v>0</v>
      </c>
      <c r="KR379" s="739"/>
      <c r="KS379" s="739"/>
      <c r="KT379" s="739"/>
      <c r="KU379" s="739"/>
      <c r="KV379" s="739"/>
      <c r="KW379" s="739"/>
      <c r="KX379" s="739"/>
      <c r="KY379" s="739"/>
      <c r="KZ379" s="1362" t="str">
        <f t="shared" si="3489"/>
        <v>3**Water Hamilton</v>
      </c>
      <c r="LA379" s="1217">
        <f t="shared" si="3490"/>
        <v>0</v>
      </c>
      <c r="LB379" s="1217">
        <f t="shared" si="3491"/>
        <v>0</v>
      </c>
      <c r="LC379" s="1217">
        <f t="shared" si="3492"/>
        <v>0</v>
      </c>
      <c r="LD379" s="545">
        <f t="shared" si="3493"/>
        <v>0</v>
      </c>
      <c r="LE379" s="545">
        <f t="shared" si="3494"/>
        <v>0</v>
      </c>
      <c r="LF379" s="329">
        <f t="shared" si="3495"/>
        <v>0</v>
      </c>
      <c r="LG379" s="550">
        <f t="shared" si="3496"/>
        <v>0</v>
      </c>
      <c r="LH379" s="550">
        <f t="shared" si="3497"/>
        <v>0</v>
      </c>
      <c r="LI379" s="550">
        <f t="shared" si="3498"/>
        <v>0</v>
      </c>
      <c r="LJ379" s="550">
        <f t="shared" si="3499"/>
        <v>0</v>
      </c>
      <c r="LK379" s="550">
        <f t="shared" si="3500"/>
        <v>0</v>
      </c>
      <c r="LL379" s="550">
        <f t="shared" si="3501"/>
        <v>0</v>
      </c>
      <c r="LM379" s="550">
        <f t="shared" si="3502"/>
        <v>0</v>
      </c>
      <c r="LN379" s="550">
        <f t="shared" si="3503"/>
        <v>0</v>
      </c>
      <c r="LO379" s="1217">
        <f t="shared" si="3504"/>
        <v>0</v>
      </c>
      <c r="LP379" s="545">
        <f t="shared" si="3505"/>
        <v>0</v>
      </c>
      <c r="LQ379" s="329">
        <f t="shared" si="3506"/>
        <v>0</v>
      </c>
      <c r="LR379" s="550">
        <f t="shared" si="3507"/>
        <v>37.799999999999997</v>
      </c>
      <c r="LS379" s="550">
        <f t="shared" si="3508"/>
        <v>128.70000000000002</v>
      </c>
      <c r="LT379" s="550">
        <f t="shared" si="3509"/>
        <v>100.27600000000001</v>
      </c>
      <c r="LU379" s="550">
        <f t="shared" si="3510"/>
        <v>0</v>
      </c>
      <c r="LV379" s="932">
        <f t="shared" si="3511"/>
        <v>0</v>
      </c>
      <c r="LW379" s="932">
        <f t="shared" si="3512"/>
        <v>0</v>
      </c>
      <c r="LX379" s="932">
        <f t="shared" si="3513"/>
        <v>0</v>
      </c>
      <c r="LY379" s="932">
        <f t="shared" si="3514"/>
        <v>0</v>
      </c>
      <c r="LZ379" s="932">
        <f t="shared" si="3515"/>
        <v>0</v>
      </c>
      <c r="MA379" s="932">
        <f t="shared" si="3516"/>
        <v>0</v>
      </c>
      <c r="MB379" s="932">
        <f t="shared" si="3517"/>
        <v>0</v>
      </c>
      <c r="MC379" s="932">
        <f t="shared" si="3518"/>
        <v>136.19999999999999</v>
      </c>
      <c r="MD379" s="327">
        <f t="shared" si="3519"/>
        <v>60.5</v>
      </c>
      <c r="ME379" s="327">
        <f t="shared" si="3520"/>
        <v>0</v>
      </c>
      <c r="MF379" s="327">
        <f t="shared" si="3521"/>
        <v>0</v>
      </c>
      <c r="MG379" s="327">
        <f t="shared" si="3522"/>
        <v>0</v>
      </c>
      <c r="MH379" s="327">
        <f t="shared" si="3523"/>
        <v>0</v>
      </c>
      <c r="MI379" s="327">
        <f t="shared" si="3524"/>
        <v>0</v>
      </c>
      <c r="MJ379" s="327">
        <f t="shared" si="3525"/>
        <v>0</v>
      </c>
      <c r="MK379" s="327">
        <f t="shared" si="3526"/>
        <v>0</v>
      </c>
      <c r="ML379" s="327">
        <f t="shared" si="3527"/>
        <v>0</v>
      </c>
      <c r="MM379" s="327">
        <f t="shared" si="3528"/>
        <v>0</v>
      </c>
      <c r="MN379" s="327">
        <f t="shared" si="3348"/>
        <v>0</v>
      </c>
      <c r="MO379" s="327">
        <f t="shared" si="3349"/>
        <v>0</v>
      </c>
      <c r="MP379" s="327">
        <f t="shared" si="3350"/>
        <v>0</v>
      </c>
      <c r="MQ379" s="327">
        <f t="shared" si="3529"/>
        <v>0</v>
      </c>
    </row>
    <row r="380" spans="2:355" s="152" customFormat="1" ht="14.25" customHeight="1" outlineLevel="1" thickBot="1" x14ac:dyDescent="0.3">
      <c r="C380" s="1416"/>
      <c r="D380" s="757"/>
      <c r="E380" s="757"/>
      <c r="F380" s="757"/>
      <c r="G380" s="757"/>
      <c r="H380" s="1048"/>
      <c r="I380" s="1048"/>
      <c r="J380" s="1048"/>
      <c r="K380" s="1048"/>
      <c r="L380" s="1048"/>
      <c r="M380" s="1417"/>
      <c r="N380" s="1418"/>
      <c r="O380" s="1548"/>
      <c r="P380" s="1048"/>
      <c r="Q380" s="1417"/>
      <c r="S380" s="1549"/>
      <c r="W380" s="1549"/>
      <c r="AA380" s="1549"/>
      <c r="AE380" s="1549"/>
      <c r="AI380" s="1549"/>
      <c r="AM380" s="1549"/>
      <c r="AQ380" s="1549"/>
      <c r="AU380" s="1737"/>
      <c r="AY380" s="1549"/>
      <c r="BG380" s="317"/>
      <c r="BQ380" s="1491"/>
      <c r="BR380" s="734">
        <f t="shared" si="3355"/>
        <v>0</v>
      </c>
      <c r="BS380" s="734">
        <f t="shared" si="3356"/>
        <v>0</v>
      </c>
      <c r="BT380" s="742">
        <v>0</v>
      </c>
      <c r="BU380" s="1773" t="str">
        <f>IF(User3!A3&lt;&gt;0,User3!A3,0)</f>
        <v>Grotek Gro-Silic</v>
      </c>
      <c r="BV380" s="1785" t="str">
        <f>IF(User3!B3&lt;&gt;0,User3!B3,0)</f>
        <v>Defense (Slica)</v>
      </c>
      <c r="BW380" s="1774">
        <f>IF(User3!C3&lt;&gt;0,User3!C3,0)</f>
        <v>0</v>
      </c>
      <c r="BX380" s="1774">
        <f>IF(User3!D3&lt;&gt;0,User3!D3,0)</f>
        <v>0</v>
      </c>
      <c r="BY380" s="1774">
        <f>IF(User3!E3&lt;&gt;0,User3!E3,0)</f>
        <v>0</v>
      </c>
      <c r="BZ380" s="1774">
        <f>IF(User3!F3&lt;&gt;0,User3!F3,0)</f>
        <v>0</v>
      </c>
      <c r="CA380" s="1774">
        <f>IF(User3!G3&lt;&gt;0,User3!G3,0)</f>
        <v>0</v>
      </c>
      <c r="CB380" s="1774">
        <f>IF(User3!H3&lt;&gt;0,User3!H3,0)</f>
        <v>0</v>
      </c>
      <c r="CC380" s="1774">
        <f>IF(User3!I3&lt;&gt;0,User3!I3,0)</f>
        <v>0</v>
      </c>
      <c r="CD380" s="1774">
        <f>IF(User3!J3&lt;&gt;0,User3!J3,0)</f>
        <v>0</v>
      </c>
      <c r="CE380" s="1774">
        <f>IF(User3!K3&lt;&gt;0,User3!K3,0)</f>
        <v>0</v>
      </c>
      <c r="CF380" s="1774">
        <f>IF(User3!L3&lt;&gt;0,User3!L3,0)</f>
        <v>0</v>
      </c>
      <c r="CG380" s="1774">
        <f>IF(User3!M3&lt;&gt;0,User3!M3,0)</f>
        <v>0</v>
      </c>
      <c r="CH380" s="1774">
        <f>IF(User3!N3&lt;&gt;0,User3!N3,0)</f>
        <v>0</v>
      </c>
      <c r="CI380" s="1774">
        <f>IF(User3!O3&lt;&gt;0,User3!O3,0)</f>
        <v>0</v>
      </c>
      <c r="CJ380" s="1774">
        <f>IF(User3!P3&lt;&gt;0,User3!P3,0)</f>
        <v>0.44</v>
      </c>
      <c r="CK380" s="1774">
        <f>IF(User3!Q3&lt;&gt;0,User3!Q3,0)</f>
        <v>0</v>
      </c>
      <c r="CL380" s="1774">
        <f>IF(User3!R3&lt;&gt;0,User3!R3,0)</f>
        <v>0</v>
      </c>
      <c r="CM380" s="1774">
        <f>IF(User3!S3&lt;&gt;0,User3!S3,0)</f>
        <v>0</v>
      </c>
      <c r="CN380" s="1774">
        <f>IF(User3!T3&lt;&gt;0,User3!T3,0)</f>
        <v>0</v>
      </c>
      <c r="CO380" s="1774">
        <f>IF(User3!U3&lt;&gt;0,User3!U3,0)</f>
        <v>0</v>
      </c>
      <c r="CP380" s="1774">
        <f>IF(User3!V3&lt;&gt;0,User3!V3,0)</f>
        <v>0</v>
      </c>
      <c r="CQ380" s="1774">
        <f>IF(User3!W3&lt;&gt;0,User3!W3,0)</f>
        <v>0</v>
      </c>
      <c r="CR380" s="1775">
        <f>IF(User3!X3&lt;&gt;0,User3!X3,0)</f>
        <v>0</v>
      </c>
      <c r="CS380" s="1775">
        <f>IF(User3!Y3&lt;&gt;0,User3!Y3,0)</f>
        <v>0</v>
      </c>
      <c r="CT380" s="1775">
        <f>IF(User3!Z3&lt;&gt;0,User3!Z3,0)</f>
        <v>0</v>
      </c>
      <c r="CU380" s="1775">
        <f>IF(User3!AA3&lt;&gt;0,User3!AA3,0)</f>
        <v>1.5E-5</v>
      </c>
      <c r="CV380" s="1775">
        <f>IF(User3!AB3&lt;&gt;0,User3!AB3,0)</f>
        <v>0</v>
      </c>
      <c r="CW380" s="1775">
        <f>IF(User3!AC3&lt;&gt;0,User3!AC3,0)</f>
        <v>9.0000000000000006E-5</v>
      </c>
      <c r="CX380" s="1775">
        <f>IF(User3!AD3&lt;&gt;0,User3!AD3,0)</f>
        <v>0</v>
      </c>
      <c r="CY380" s="1775">
        <f>IF(User3!AE3&lt;&gt;0,User3!AE3,0)</f>
        <v>0</v>
      </c>
      <c r="CZ380" s="1775">
        <f>IF(User3!AF3&lt;&gt;0,User3!AF3,0)</f>
        <v>0</v>
      </c>
      <c r="DA380" s="1775">
        <f>IF(User3!AG3&lt;&gt;0,User3!AG3,0)</f>
        <v>0</v>
      </c>
      <c r="DB380" s="1775">
        <f>IF(User3!AH3&lt;&gt;0,User3!AH3,0)</f>
        <v>0</v>
      </c>
      <c r="DC380" s="1775">
        <f>IF(User3!AI3&lt;&gt;0,User3!AI3,0)</f>
        <v>0</v>
      </c>
      <c r="DD380" s="1775">
        <f>IF(User3!AJ3&lt;&gt;0,User3!AJ3,0)</f>
        <v>0</v>
      </c>
      <c r="DE380" s="1775">
        <f>IF(User3!AK3&lt;&gt;0,User3!AK3,0)</f>
        <v>0</v>
      </c>
      <c r="DF380" s="1775">
        <f>IF(User3!AL3&lt;&gt;0,User3!AL3,0)</f>
        <v>0</v>
      </c>
      <c r="DG380" s="1775">
        <f>IF(User3!AM3&lt;&gt;0,User3!AM3,0)</f>
        <v>0</v>
      </c>
      <c r="DH380" s="1775">
        <f>IF(User3!AN3&lt;&gt;0,User3!AN3,0)</f>
        <v>0</v>
      </c>
      <c r="DI380" s="1775">
        <f>IF(User3!AO3&lt;&gt;0,User3!AO3,0)</f>
        <v>0</v>
      </c>
      <c r="DJ380" s="1775">
        <f>IF(User3!AP3&lt;&gt;0,User3!AP3,0)</f>
        <v>0</v>
      </c>
      <c r="DK380" s="1775">
        <f>IF(User3!AQ3&lt;&gt;0,User3!AQ3,0)</f>
        <v>0</v>
      </c>
      <c r="DL380" s="1775">
        <f>IF(User3!AR3&lt;&gt;0,User3!AR3,0)</f>
        <v>0</v>
      </c>
      <c r="DM380" s="1775">
        <f>IF(User3!AS3&lt;&gt;0,User3!AS3,0)</f>
        <v>0</v>
      </c>
      <c r="DN380" s="1791">
        <f>IF(User3!AT3&lt;&gt;0,User3!AT3,0)</f>
        <v>1</v>
      </c>
      <c r="DO380" s="1793">
        <f>IF(User3!AU3&lt;&gt;0,User3!AU3,0)</f>
        <v>0.5</v>
      </c>
      <c r="DP380" s="1794">
        <f>IF(User3!AV3&lt;&gt;0,User3!AV3,0)</f>
        <v>700</v>
      </c>
      <c r="DQ380" s="1796">
        <f t="shared" si="3530"/>
        <v>1.4</v>
      </c>
      <c r="DR380" s="1798">
        <f>IF(User3!AX3&lt;&gt;0,User3!AX3,0)</f>
        <v>0.01</v>
      </c>
      <c r="DS380" s="1798">
        <f>IF(User3!AY3&lt;&gt;0,User3!AY3,0)</f>
        <v>2.0000000000000002E-5</v>
      </c>
      <c r="DT380" s="1794">
        <f>IF(User3!AZ3&lt;&gt;0,User3!AZ3,0)</f>
        <v>3002</v>
      </c>
      <c r="DU380" s="1800" t="str">
        <f>IF(User3!BA3&lt;&gt;0,User3!BA3,0)</f>
        <v>User3</v>
      </c>
      <c r="DV380" s="1812">
        <f>IF(User3!BB3&lt;&gt;0,User3!BB3,0)</f>
        <v>44333</v>
      </c>
      <c r="DW380" s="1813">
        <f>IF(User3!BC3&lt;&gt;0,User3!BC3,0)</f>
        <v>0</v>
      </c>
      <c r="DX380" s="1794">
        <f>IF(User3!BD3&lt;&gt;0,User3!BD3,0)</f>
        <v>0.5</v>
      </c>
      <c r="DY380" s="1794">
        <f>IF(User3!BE3&lt;&gt;0,User3!BE3,0)</f>
        <v>0.5</v>
      </c>
      <c r="DZ380" s="1794">
        <f>IF(User3!BF3&lt;&gt;0,User3!BF3,0)</f>
        <v>0.5</v>
      </c>
      <c r="EA380" s="1794">
        <f>IF(User3!BG3&lt;&gt;0,User3!BG3,0)</f>
        <v>0.5</v>
      </c>
      <c r="EB380" s="1794">
        <f>IF(User3!BH3&lt;&gt;0,User3!BH3,0)</f>
        <v>0.5</v>
      </c>
      <c r="EC380" s="1794">
        <f>IF(User3!BI3&lt;&gt;0,User3!BI3,0)</f>
        <v>0.5</v>
      </c>
      <c r="ED380" s="1794">
        <f>IF(User3!BJ3&lt;&gt;0,User3!BJ3,0)</f>
        <v>0.5</v>
      </c>
      <c r="EE380" s="1794">
        <f>IF(User3!BK3&lt;&gt;0,User3!BK3,0)</f>
        <v>0.5</v>
      </c>
      <c r="EF380" s="1794">
        <f>IF(User3!BL3&lt;&gt;0,User3!BL3,0)</f>
        <v>0.5</v>
      </c>
      <c r="EG380" s="1794">
        <f>IF(User3!BM3&lt;&gt;0,User3!BM3,0)</f>
        <v>0.5</v>
      </c>
      <c r="EH380" s="1794">
        <f>IF(User3!BN3&lt;&gt;0,User3!BN3,0)</f>
        <v>0.5</v>
      </c>
      <c r="EI380" s="1794">
        <f>IF(User3!BO3&lt;&gt;0,User3!BO3,0)</f>
        <v>0</v>
      </c>
      <c r="EJ380" s="1794">
        <f>IF(User3!BP3&lt;&gt;0,User3!BP3,0)</f>
        <v>0</v>
      </c>
      <c r="EK380" s="1794">
        <f>IF(User3!BQ3&lt;&gt;0,User3!BQ3,0)</f>
        <v>0</v>
      </c>
      <c r="EL380" s="1794" t="str">
        <f>IF(User3!BR3&lt;&gt;0,User3!BR3,0)</f>
        <v>Monosilicic (orthhosilic) Acid.  The best form of silica (available to plant instantly).</v>
      </c>
      <c r="EM380" s="739"/>
      <c r="EN380" s="739"/>
      <c r="EO380" s="739"/>
      <c r="EP380" s="739"/>
      <c r="EQ380" s="739"/>
      <c r="ER380" s="739"/>
      <c r="ES380" s="739"/>
      <c r="ET380" s="739"/>
      <c r="EU380" s="739"/>
      <c r="EV380" s="739"/>
      <c r="EW380" s="739"/>
      <c r="EX380" s="739"/>
      <c r="EY380" s="739"/>
      <c r="EZ380" s="1348" t="str">
        <f t="shared" si="3357"/>
        <v>Grotek Gro-Silic</v>
      </c>
      <c r="FA380" s="1203">
        <f t="shared" si="3358"/>
        <v>0</v>
      </c>
      <c r="FB380" s="1203">
        <f t="shared" si="3359"/>
        <v>0</v>
      </c>
      <c r="FC380" s="1203">
        <f t="shared" si="3360"/>
        <v>0</v>
      </c>
      <c r="FD380" s="1190">
        <f t="shared" si="3361"/>
        <v>0</v>
      </c>
      <c r="FE380" s="1190">
        <f t="shared" si="3362"/>
        <v>0</v>
      </c>
      <c r="FF380" s="927">
        <f t="shared" si="3363"/>
        <v>0</v>
      </c>
      <c r="FG380" s="1191">
        <f t="shared" si="3364"/>
        <v>0</v>
      </c>
      <c r="FH380" s="1191">
        <f t="shared" si="3365"/>
        <v>0</v>
      </c>
      <c r="FI380" s="1191">
        <f t="shared" si="3366"/>
        <v>0</v>
      </c>
      <c r="FJ380" s="1191">
        <f t="shared" si="3367"/>
        <v>0</v>
      </c>
      <c r="FK380" s="1191">
        <f t="shared" si="3368"/>
        <v>0</v>
      </c>
      <c r="FL380" s="1191">
        <f t="shared" si="3369"/>
        <v>0</v>
      </c>
      <c r="FM380" s="1191">
        <f t="shared" si="3370"/>
        <v>0</v>
      </c>
      <c r="FN380" s="1191">
        <f t="shared" si="3371"/>
        <v>0</v>
      </c>
      <c r="FO380" s="1203">
        <f t="shared" si="3372"/>
        <v>0</v>
      </c>
      <c r="FP380" s="1190">
        <f t="shared" si="3373"/>
        <v>0</v>
      </c>
      <c r="FQ380" s="927">
        <f t="shared" si="3374"/>
        <v>0</v>
      </c>
      <c r="FR380" s="1191">
        <f t="shared" si="3375"/>
        <v>0</v>
      </c>
      <c r="FS380" s="1191">
        <f t="shared" si="3376"/>
        <v>0</v>
      </c>
      <c r="FT380" s="1191">
        <f t="shared" si="3377"/>
        <v>0</v>
      </c>
      <c r="FU380" s="1191">
        <f t="shared" si="3378"/>
        <v>0</v>
      </c>
      <c r="FV380" s="1076">
        <f t="shared" si="3379"/>
        <v>0</v>
      </c>
      <c r="FW380" s="1076">
        <f t="shared" si="3380"/>
        <v>0</v>
      </c>
      <c r="FX380" s="1076">
        <f t="shared" si="3381"/>
        <v>0</v>
      </c>
      <c r="FY380" s="1076">
        <f t="shared" si="3382"/>
        <v>0</v>
      </c>
      <c r="FZ380" s="1076">
        <f t="shared" si="3383"/>
        <v>0</v>
      </c>
      <c r="GA380" s="1076">
        <f t="shared" si="3384"/>
        <v>0</v>
      </c>
      <c r="GB380" s="1076">
        <f t="shared" si="3385"/>
        <v>0</v>
      </c>
      <c r="GC380" s="1076">
        <f t="shared" si="3386"/>
        <v>0</v>
      </c>
      <c r="GD380" s="330">
        <f t="shared" si="3387"/>
        <v>0</v>
      </c>
      <c r="GE380" s="330">
        <f t="shared" si="3388"/>
        <v>0</v>
      </c>
      <c r="GF380" s="330">
        <f t="shared" si="3389"/>
        <v>0</v>
      </c>
      <c r="GG380" s="330">
        <f t="shared" si="3390"/>
        <v>0</v>
      </c>
      <c r="GH380" s="330">
        <f t="shared" si="3391"/>
        <v>0</v>
      </c>
      <c r="GI380" s="330">
        <f t="shared" si="3392"/>
        <v>0</v>
      </c>
      <c r="GJ380" s="330">
        <f t="shared" si="3393"/>
        <v>0</v>
      </c>
      <c r="GK380" s="330">
        <f t="shared" si="3394"/>
        <v>0</v>
      </c>
      <c r="GL380" s="330">
        <f t="shared" si="3395"/>
        <v>0</v>
      </c>
      <c r="GM380" s="330">
        <f t="shared" si="3396"/>
        <v>0</v>
      </c>
      <c r="GN380" s="330">
        <f t="shared" si="3397"/>
        <v>0</v>
      </c>
      <c r="GO380" s="330">
        <f t="shared" si="3398"/>
        <v>0</v>
      </c>
      <c r="GP380" s="330">
        <f t="shared" si="3399"/>
        <v>0</v>
      </c>
      <c r="GQ380" s="330">
        <f t="shared" si="3400"/>
        <v>0</v>
      </c>
      <c r="GR380" s="739"/>
      <c r="GS380" s="739"/>
      <c r="GT380" s="739"/>
      <c r="GU380" s="739"/>
      <c r="GV380" s="739"/>
      <c r="GW380" s="739"/>
      <c r="GX380" s="739"/>
      <c r="GY380" s="739"/>
      <c r="GZ380" s="1362" t="str">
        <f t="shared" si="3401"/>
        <v>Grotek Gro-Silic</v>
      </c>
      <c r="HA380" s="1215">
        <f t="shared" si="3402"/>
        <v>0</v>
      </c>
      <c r="HB380" s="1215">
        <f t="shared" si="3403"/>
        <v>0</v>
      </c>
      <c r="HC380" s="1215">
        <f t="shared" si="3404"/>
        <v>0</v>
      </c>
      <c r="HD380" s="543">
        <f t="shared" si="3405"/>
        <v>0</v>
      </c>
      <c r="HE380" s="543">
        <f t="shared" si="3406"/>
        <v>0</v>
      </c>
      <c r="HF380" s="328">
        <f t="shared" si="3407"/>
        <v>0</v>
      </c>
      <c r="HG380" s="546">
        <f t="shared" si="3408"/>
        <v>0</v>
      </c>
      <c r="HH380" s="546">
        <f t="shared" si="3409"/>
        <v>0</v>
      </c>
      <c r="HI380" s="546">
        <f t="shared" si="3410"/>
        <v>0</v>
      </c>
      <c r="HJ380" s="546">
        <f t="shared" si="3411"/>
        <v>0</v>
      </c>
      <c r="HK380" s="546">
        <f t="shared" si="3412"/>
        <v>0</v>
      </c>
      <c r="HL380" s="546">
        <f t="shared" si="3413"/>
        <v>0</v>
      </c>
      <c r="HM380" s="546">
        <f t="shared" si="3414"/>
        <v>0</v>
      </c>
      <c r="HN380" s="546">
        <f t="shared" si="3415"/>
        <v>0</v>
      </c>
      <c r="HO380" s="1215">
        <f t="shared" si="3416"/>
        <v>0</v>
      </c>
      <c r="HP380" s="543">
        <f t="shared" si="3417"/>
        <v>0</v>
      </c>
      <c r="HQ380" s="328">
        <f t="shared" si="3418"/>
        <v>0</v>
      </c>
      <c r="HR380" s="546">
        <f t="shared" si="3419"/>
        <v>0</v>
      </c>
      <c r="HS380" s="546">
        <f t="shared" si="3420"/>
        <v>0</v>
      </c>
      <c r="HT380" s="546">
        <f t="shared" si="3421"/>
        <v>0</v>
      </c>
      <c r="HU380" s="546">
        <f t="shared" si="3422"/>
        <v>0</v>
      </c>
      <c r="HV380" s="930">
        <f t="shared" si="3423"/>
        <v>0</v>
      </c>
      <c r="HW380" s="930">
        <f t="shared" si="3424"/>
        <v>0</v>
      </c>
      <c r="HX380" s="930">
        <f t="shared" si="3425"/>
        <v>0</v>
      </c>
      <c r="HY380" s="930">
        <f t="shared" si="3426"/>
        <v>0</v>
      </c>
      <c r="HZ380" s="930">
        <f t="shared" si="3427"/>
        <v>0</v>
      </c>
      <c r="IA380" s="930">
        <f t="shared" si="3428"/>
        <v>0</v>
      </c>
      <c r="IB380" s="930">
        <f t="shared" si="3429"/>
        <v>0</v>
      </c>
      <c r="IC380" s="930">
        <f t="shared" si="3430"/>
        <v>0</v>
      </c>
      <c r="ID380" s="322">
        <f t="shared" si="3431"/>
        <v>0</v>
      </c>
      <c r="IE380" s="322">
        <f t="shared" si="3432"/>
        <v>0</v>
      </c>
      <c r="IF380" s="322">
        <f t="shared" si="3433"/>
        <v>0</v>
      </c>
      <c r="IG380" s="322">
        <f t="shared" si="3434"/>
        <v>0</v>
      </c>
      <c r="IH380" s="322">
        <f t="shared" si="3435"/>
        <v>0</v>
      </c>
      <c r="II380" s="322">
        <f t="shared" si="3436"/>
        <v>0</v>
      </c>
      <c r="IJ380" s="322">
        <f t="shared" si="3437"/>
        <v>0</v>
      </c>
      <c r="IK380" s="322">
        <f t="shared" si="3438"/>
        <v>0</v>
      </c>
      <c r="IL380" s="322">
        <f t="shared" si="3439"/>
        <v>0</v>
      </c>
      <c r="IM380" s="322">
        <f t="shared" si="3440"/>
        <v>0</v>
      </c>
      <c r="IN380" s="322">
        <f t="shared" si="3441"/>
        <v>0</v>
      </c>
      <c r="IO380" s="322">
        <f t="shared" si="3442"/>
        <v>0</v>
      </c>
      <c r="IP380" s="322">
        <f t="shared" si="3443"/>
        <v>0</v>
      </c>
      <c r="IQ380" s="322">
        <f t="shared" si="3444"/>
        <v>0</v>
      </c>
      <c r="IR380" s="739"/>
      <c r="IS380" s="739"/>
      <c r="IT380" s="739"/>
      <c r="IU380" s="739"/>
      <c r="IV380" s="739"/>
      <c r="IW380" s="739"/>
      <c r="IX380" s="739"/>
      <c r="IY380" s="739"/>
      <c r="IZ380" s="1362" t="str">
        <f t="shared" si="3445"/>
        <v>Grotek Gro-Silic</v>
      </c>
      <c r="JA380" s="1217">
        <f t="shared" si="3446"/>
        <v>0</v>
      </c>
      <c r="JB380" s="1217">
        <f t="shared" si="3447"/>
        <v>0</v>
      </c>
      <c r="JC380" s="1217">
        <f t="shared" si="3448"/>
        <v>0</v>
      </c>
      <c r="JD380" s="545">
        <f t="shared" si="3449"/>
        <v>0</v>
      </c>
      <c r="JE380" s="545">
        <f t="shared" si="3450"/>
        <v>0</v>
      </c>
      <c r="JF380" s="329">
        <f t="shared" si="3451"/>
        <v>0</v>
      </c>
      <c r="JG380" s="550">
        <f t="shared" si="3452"/>
        <v>0</v>
      </c>
      <c r="JH380" s="550">
        <f t="shared" si="3453"/>
        <v>0</v>
      </c>
      <c r="JI380" s="550">
        <f t="shared" si="3454"/>
        <v>0</v>
      </c>
      <c r="JJ380" s="550">
        <f t="shared" si="3455"/>
        <v>0</v>
      </c>
      <c r="JK380" s="550">
        <f t="shared" si="3456"/>
        <v>0</v>
      </c>
      <c r="JL380" s="550">
        <f t="shared" si="3457"/>
        <v>0</v>
      </c>
      <c r="JM380" s="550">
        <f t="shared" si="3458"/>
        <v>0</v>
      </c>
      <c r="JN380" s="550">
        <f t="shared" si="3459"/>
        <v>308</v>
      </c>
      <c r="JO380" s="1217">
        <f t="shared" si="3460"/>
        <v>0</v>
      </c>
      <c r="JP380" s="545">
        <f t="shared" si="3461"/>
        <v>0</v>
      </c>
      <c r="JQ380" s="329">
        <f t="shared" si="3462"/>
        <v>0</v>
      </c>
      <c r="JR380" s="550">
        <f t="shared" si="3463"/>
        <v>0</v>
      </c>
      <c r="JS380" s="550">
        <f t="shared" si="3464"/>
        <v>0</v>
      </c>
      <c r="JT380" s="550">
        <f t="shared" si="3465"/>
        <v>0</v>
      </c>
      <c r="JU380" s="550">
        <f t="shared" si="3466"/>
        <v>0</v>
      </c>
      <c r="JV380" s="932">
        <f t="shared" si="3467"/>
        <v>0</v>
      </c>
      <c r="JW380" s="932">
        <f t="shared" si="3468"/>
        <v>0</v>
      </c>
      <c r="JX380" s="932">
        <f t="shared" si="3469"/>
        <v>0</v>
      </c>
      <c r="JY380" s="932">
        <f t="shared" si="3470"/>
        <v>1.0500000000000001E-2</v>
      </c>
      <c r="JZ380" s="932">
        <f t="shared" si="3471"/>
        <v>0</v>
      </c>
      <c r="KA380" s="932">
        <f t="shared" si="3472"/>
        <v>6.3E-2</v>
      </c>
      <c r="KB380" s="932">
        <f t="shared" si="3473"/>
        <v>0</v>
      </c>
      <c r="KC380" s="932">
        <f t="shared" si="3474"/>
        <v>0</v>
      </c>
      <c r="KD380" s="327">
        <f t="shared" si="3475"/>
        <v>0</v>
      </c>
      <c r="KE380" s="327">
        <f t="shared" si="3476"/>
        <v>0</v>
      </c>
      <c r="KF380" s="327">
        <f t="shared" si="3477"/>
        <v>0</v>
      </c>
      <c r="KG380" s="327">
        <f t="shared" si="3478"/>
        <v>0</v>
      </c>
      <c r="KH380" s="327">
        <f t="shared" si="3479"/>
        <v>0</v>
      </c>
      <c r="KI380" s="327">
        <f t="shared" si="3480"/>
        <v>0</v>
      </c>
      <c r="KJ380" s="327">
        <f t="shared" si="3481"/>
        <v>0</v>
      </c>
      <c r="KK380" s="327">
        <f t="shared" si="3482"/>
        <v>0</v>
      </c>
      <c r="KL380" s="327">
        <f t="shared" si="3483"/>
        <v>0</v>
      </c>
      <c r="KM380" s="327">
        <f t="shared" si="3484"/>
        <v>0</v>
      </c>
      <c r="KN380" s="327">
        <f t="shared" si="3485"/>
        <v>0</v>
      </c>
      <c r="KO380" s="327">
        <f t="shared" si="3486"/>
        <v>0</v>
      </c>
      <c r="KP380" s="327">
        <f t="shared" si="3487"/>
        <v>0</v>
      </c>
      <c r="KQ380" s="327">
        <f t="shared" si="3488"/>
        <v>0</v>
      </c>
      <c r="KR380" s="739"/>
      <c r="KS380" s="739"/>
      <c r="KT380" s="739"/>
      <c r="KU380" s="739"/>
      <c r="KV380" s="739"/>
      <c r="KW380" s="739"/>
      <c r="KX380" s="739"/>
      <c r="KY380" s="739"/>
      <c r="KZ380" s="1362" t="str">
        <f t="shared" si="3489"/>
        <v>Grotek Gro-Silic</v>
      </c>
      <c r="LA380" s="1217">
        <f t="shared" si="3490"/>
        <v>0</v>
      </c>
      <c r="LB380" s="1217">
        <f t="shared" si="3491"/>
        <v>0</v>
      </c>
      <c r="LC380" s="1217">
        <f t="shared" si="3492"/>
        <v>0</v>
      </c>
      <c r="LD380" s="545">
        <f t="shared" si="3493"/>
        <v>0</v>
      </c>
      <c r="LE380" s="545">
        <f t="shared" si="3494"/>
        <v>0</v>
      </c>
      <c r="LF380" s="329">
        <f t="shared" si="3495"/>
        <v>0</v>
      </c>
      <c r="LG380" s="550">
        <f t="shared" si="3496"/>
        <v>0</v>
      </c>
      <c r="LH380" s="550">
        <f t="shared" si="3497"/>
        <v>0</v>
      </c>
      <c r="LI380" s="550">
        <f t="shared" si="3498"/>
        <v>0</v>
      </c>
      <c r="LJ380" s="550">
        <f t="shared" si="3499"/>
        <v>0</v>
      </c>
      <c r="LK380" s="550">
        <f t="shared" si="3500"/>
        <v>0</v>
      </c>
      <c r="LL380" s="550">
        <f t="shared" si="3501"/>
        <v>0</v>
      </c>
      <c r="LM380" s="550">
        <f t="shared" si="3502"/>
        <v>0</v>
      </c>
      <c r="LN380" s="550">
        <f t="shared" si="3503"/>
        <v>616</v>
      </c>
      <c r="LO380" s="1217">
        <f t="shared" si="3504"/>
        <v>0</v>
      </c>
      <c r="LP380" s="545">
        <f t="shared" si="3505"/>
        <v>0</v>
      </c>
      <c r="LQ380" s="329">
        <f t="shared" si="3506"/>
        <v>0</v>
      </c>
      <c r="LR380" s="550">
        <f t="shared" si="3507"/>
        <v>0</v>
      </c>
      <c r="LS380" s="550">
        <f t="shared" si="3508"/>
        <v>0</v>
      </c>
      <c r="LT380" s="550">
        <f t="shared" si="3509"/>
        <v>0</v>
      </c>
      <c r="LU380" s="550">
        <f t="shared" si="3510"/>
        <v>0</v>
      </c>
      <c r="LV380" s="932">
        <f t="shared" si="3511"/>
        <v>0</v>
      </c>
      <c r="LW380" s="932">
        <f t="shared" si="3512"/>
        <v>0</v>
      </c>
      <c r="LX380" s="932">
        <f t="shared" si="3513"/>
        <v>0</v>
      </c>
      <c r="LY380" s="932">
        <f t="shared" si="3514"/>
        <v>2.1000000000000001E-2</v>
      </c>
      <c r="LZ380" s="932">
        <f t="shared" si="3515"/>
        <v>0</v>
      </c>
      <c r="MA380" s="932">
        <f t="shared" si="3516"/>
        <v>0.126</v>
      </c>
      <c r="MB380" s="932">
        <f t="shared" si="3517"/>
        <v>0</v>
      </c>
      <c r="MC380" s="932">
        <f t="shared" si="3518"/>
        <v>0</v>
      </c>
      <c r="MD380" s="327">
        <f t="shared" si="3519"/>
        <v>0</v>
      </c>
      <c r="ME380" s="327">
        <f t="shared" si="3520"/>
        <v>0</v>
      </c>
      <c r="MF380" s="327">
        <f t="shared" si="3521"/>
        <v>0</v>
      </c>
      <c r="MG380" s="327">
        <f t="shared" si="3522"/>
        <v>0</v>
      </c>
      <c r="MH380" s="327">
        <f t="shared" si="3523"/>
        <v>0</v>
      </c>
      <c r="MI380" s="327">
        <f t="shared" si="3524"/>
        <v>0</v>
      </c>
      <c r="MJ380" s="327">
        <f t="shared" si="3525"/>
        <v>0</v>
      </c>
      <c r="MK380" s="327">
        <f t="shared" si="3526"/>
        <v>0</v>
      </c>
      <c r="ML380" s="327">
        <f t="shared" si="3527"/>
        <v>0</v>
      </c>
      <c r="MM380" s="327">
        <f t="shared" si="3528"/>
        <v>0</v>
      </c>
      <c r="MN380" s="327">
        <f t="shared" si="3348"/>
        <v>0</v>
      </c>
      <c r="MO380" s="327">
        <f t="shared" si="3349"/>
        <v>0</v>
      </c>
      <c r="MP380" s="327">
        <f t="shared" si="3350"/>
        <v>0</v>
      </c>
      <c r="MQ380" s="327">
        <f t="shared" si="3529"/>
        <v>0</v>
      </c>
    </row>
    <row r="381" spans="2:355" s="152" customFormat="1" ht="14.25" customHeight="1" outlineLevel="1" thickBot="1" x14ac:dyDescent="0.3">
      <c r="C381" s="1416"/>
      <c r="D381" s="757"/>
      <c r="E381" s="757"/>
      <c r="F381" s="757"/>
      <c r="G381" s="757"/>
      <c r="H381" s="1048"/>
      <c r="I381" s="1048"/>
      <c r="J381" s="1048"/>
      <c r="K381" s="1048"/>
      <c r="L381" s="1048"/>
      <c r="M381" s="1417"/>
      <c r="N381" s="1418"/>
      <c r="O381" s="1548"/>
      <c r="P381" s="1048"/>
      <c r="Q381" s="1417"/>
      <c r="S381" s="1549"/>
      <c r="W381" s="1549"/>
      <c r="AA381" s="1549"/>
      <c r="AE381" s="1549"/>
      <c r="AI381" s="1549"/>
      <c r="AM381" s="1549"/>
      <c r="AQ381" s="1549"/>
      <c r="AU381" s="1737"/>
      <c r="AY381" s="1549"/>
      <c r="BG381" s="317"/>
      <c r="BQ381" s="1491"/>
      <c r="BR381" s="734">
        <f t="shared" si="3355"/>
        <v>0</v>
      </c>
      <c r="BS381" s="734">
        <f t="shared" si="3356"/>
        <v>0</v>
      </c>
      <c r="BT381" s="742">
        <v>0</v>
      </c>
      <c r="BU381" s="1773" t="str">
        <f>IF(User3!A4&lt;&gt;0,User3!A4,0)</f>
        <v>Mega Crop B cal-nit</v>
      </c>
      <c r="BV381" s="1773" t="str">
        <f>IF(User3!B4&lt;&gt;0,User3!B4,0)</f>
        <v>Micro</v>
      </c>
      <c r="BW381" s="1774">
        <f>IF(User3!C4&lt;&gt;0,User3!C4,0)</f>
        <v>1.0999999999999999E-2</v>
      </c>
      <c r="BX381" s="1774">
        <f>IF(User3!D4&lt;&gt;0,User3!D4,0)</f>
        <v>0.14499999999999999</v>
      </c>
      <c r="BY381" s="1774">
        <f>IF(User3!E4&lt;&gt;0,User3!E4,0)</f>
        <v>0</v>
      </c>
      <c r="BZ381" s="1774">
        <f>IF(User3!F4&lt;&gt;0,User3!F4,0)</f>
        <v>0</v>
      </c>
      <c r="CA381" s="1774">
        <f>IF(User3!G4&lt;&gt;0,User3!G4,0)</f>
        <v>0</v>
      </c>
      <c r="CB381" s="1774">
        <f>IF(User3!H4&lt;&gt;0,User3!H4,0)</f>
        <v>0</v>
      </c>
      <c r="CC381" s="1774">
        <f>IF(User3!I4&lt;&gt;0,User3!I4,0)</f>
        <v>0</v>
      </c>
      <c r="CD381" s="1774">
        <f>IF(User3!J4&lt;&gt;0,User3!J4,0)</f>
        <v>0</v>
      </c>
      <c r="CE381" s="1774">
        <f>IF(User3!K4&lt;&gt;0,User3!K4,0)</f>
        <v>0</v>
      </c>
      <c r="CF381" s="1774">
        <f>IF(User3!L4&lt;&gt;0,User3!L4,0)</f>
        <v>0</v>
      </c>
      <c r="CG381" s="1774">
        <f>IF(User3!M4&lt;&gt;0,User3!M4,0)</f>
        <v>0</v>
      </c>
      <c r="CH381" s="1774">
        <f>IF(User3!N4&lt;&gt;0,User3!N4,0)</f>
        <v>0</v>
      </c>
      <c r="CI381" s="1774">
        <f>IF(User3!O4&lt;&gt;0,User3!O4,0)</f>
        <v>0</v>
      </c>
      <c r="CJ381" s="1774">
        <f>IF(User3!P4&lt;&gt;0,User3!P4,0)</f>
        <v>0</v>
      </c>
      <c r="CK381" s="1774">
        <f>IF(User3!Q4&lt;&gt;0,User3!Q4,0)</f>
        <v>0</v>
      </c>
      <c r="CL381" s="1774">
        <f>IF(User3!R4&lt;&gt;0,User3!R4,0)</f>
        <v>0</v>
      </c>
      <c r="CM381" s="1774">
        <f>IF(User3!S4&lt;&gt;0,User3!S4,0)</f>
        <v>0</v>
      </c>
      <c r="CN381" s="1774">
        <f>IF(User3!T4&lt;&gt;0,User3!T4,0)</f>
        <v>0</v>
      </c>
      <c r="CO381" s="1774">
        <f>IF(User3!U4&lt;&gt;0,User3!U4,0)</f>
        <v>0.19</v>
      </c>
      <c r="CP381" s="1774">
        <f>IF(User3!V4&lt;&gt;0,User3!V4,0)</f>
        <v>0</v>
      </c>
      <c r="CQ381" s="1774">
        <f>IF(User3!W4&lt;&gt;0,User3!W4,0)</f>
        <v>0</v>
      </c>
      <c r="CR381" s="1775">
        <f>IF(User3!X4&lt;&gt;0,User3!X4,0)</f>
        <v>0</v>
      </c>
      <c r="CS381" s="1775">
        <f>IF(User3!Y4&lt;&gt;0,User3!Y4,0)</f>
        <v>0</v>
      </c>
      <c r="CT381" s="1775">
        <f>IF(User3!Z4&lt;&gt;0,User3!Z4,0)</f>
        <v>0</v>
      </c>
      <c r="CU381" s="1775">
        <f>IF(User3!AA4&lt;&gt;0,User3!AA4,0)</f>
        <v>0</v>
      </c>
      <c r="CV381" s="1775">
        <f>IF(User3!AB4&lt;&gt;0,User3!AB4,0)</f>
        <v>0</v>
      </c>
      <c r="CW381" s="1775">
        <f>IF(User3!AC4&lt;&gt;0,User3!AC4,0)</f>
        <v>0</v>
      </c>
      <c r="CX381" s="1775">
        <f>IF(User3!AD4&lt;&gt;0,User3!AD4,0)</f>
        <v>0</v>
      </c>
      <c r="CY381" s="1775">
        <f>IF(User3!AE4&lt;&gt;0,User3!AE4,0)</f>
        <v>0</v>
      </c>
      <c r="CZ381" s="1775">
        <f>IF(User3!AF4&lt;&gt;0,User3!AF4,0)</f>
        <v>0</v>
      </c>
      <c r="DA381" s="1775">
        <f>IF(User3!AG4&lt;&gt;0,User3!AG4,0)</f>
        <v>0</v>
      </c>
      <c r="DB381" s="1775">
        <f>IF(User3!AH4&lt;&gt;0,User3!AH4,0)</f>
        <v>0</v>
      </c>
      <c r="DC381" s="1775">
        <f>IF(User3!AI4&lt;&gt;0,User3!AI4,0)</f>
        <v>0</v>
      </c>
      <c r="DD381" s="1775">
        <f>IF(User3!AJ4&lt;&gt;0,User3!AJ4,0)</f>
        <v>0</v>
      </c>
      <c r="DE381" s="1775">
        <f>IF(User3!AK4&lt;&gt;0,User3!AK4,0)</f>
        <v>0</v>
      </c>
      <c r="DF381" s="1775">
        <f>IF(User3!AL4&lt;&gt;0,User3!AL4,0)</f>
        <v>0</v>
      </c>
      <c r="DG381" s="1775">
        <f>IF(User3!AM4&lt;&gt;0,User3!AM4,0)</f>
        <v>0</v>
      </c>
      <c r="DH381" s="1775">
        <f>IF(User3!AN4&lt;&gt;0,User3!AN4,0)</f>
        <v>0</v>
      </c>
      <c r="DI381" s="1775">
        <f>IF(User3!AO4&lt;&gt;0,User3!AO4,0)</f>
        <v>0</v>
      </c>
      <c r="DJ381" s="1775">
        <f>IF(User3!AP4&lt;&gt;0,User3!AP4,0)</f>
        <v>0</v>
      </c>
      <c r="DK381" s="1775">
        <f>IF(User3!AQ4&lt;&gt;0,User3!AQ4,0)</f>
        <v>0</v>
      </c>
      <c r="DL381" s="1775">
        <f>IF(User3!AR4&lt;&gt;0,User3!AR4,0)</f>
        <v>0</v>
      </c>
      <c r="DM381" s="1775">
        <f>IF(User3!AS4&lt;&gt;0,User3!AS4,0)</f>
        <v>0</v>
      </c>
      <c r="DN381" s="1791">
        <f>IF(User3!AT4&lt;&gt;0,User3!AT4,0)</f>
        <v>1</v>
      </c>
      <c r="DO381" s="1793">
        <f>IF(User3!AU4&lt;&gt;0,User3!AU4,0)</f>
        <v>1</v>
      </c>
      <c r="DP381" s="1794">
        <f>IF(User3!AV4&lt;&gt;0,User3!AV4,0)</f>
        <v>1000</v>
      </c>
      <c r="DQ381" s="1796">
        <f t="shared" si="3530"/>
        <v>1</v>
      </c>
      <c r="DR381" s="1798">
        <f>IF(User3!AX4&lt;&gt;0,User3!AX4,0)</f>
        <v>0.01</v>
      </c>
      <c r="DS381" s="1798">
        <f>IF(User3!AY4&lt;&gt;0,User3!AY4,0)</f>
        <v>1.0000000000000001E-5</v>
      </c>
      <c r="DT381" s="1773">
        <f>IF(User3!AZ4&lt;&gt;0,User3!AZ4,0)</f>
        <v>3003</v>
      </c>
      <c r="DU381" s="1800" t="str">
        <f>IF(User3!BA4&lt;&gt;0,User3!BA4,0)</f>
        <v>User3</v>
      </c>
      <c r="DV381" s="1812">
        <f>IF(User3!BB4&lt;&gt;0,User3!BB4,0)</f>
        <v>44333</v>
      </c>
      <c r="DW381" s="1813">
        <f>IF(User3!BC4&lt;&gt;0,User3!BC4,0)</f>
        <v>0</v>
      </c>
      <c r="DX381" s="1794">
        <f>IF(User3!BD4&lt;&gt;0,User3!BD4,0)</f>
        <v>0</v>
      </c>
      <c r="DY381" s="1794">
        <f>IF(User3!BE4&lt;&gt;0,User3!BE4,0)</f>
        <v>2</v>
      </c>
      <c r="DZ381" s="1794">
        <f>IF(User3!BF4&lt;&gt;0,User3!BF4,0)</f>
        <v>2</v>
      </c>
      <c r="EA381" s="1794">
        <f>IF(User3!BG4&lt;&gt;0,User3!BG4,0)</f>
        <v>2</v>
      </c>
      <c r="EB381" s="1794">
        <f>IF(User3!BH4&lt;&gt;0,User3!BH4,0)</f>
        <v>2</v>
      </c>
      <c r="EC381" s="1794">
        <f>IF(User3!BI4&lt;&gt;0,User3!BI4,0)</f>
        <v>2</v>
      </c>
      <c r="ED381" s="1794">
        <f>IF(User3!BJ4&lt;&gt;0,User3!BJ4,0)</f>
        <v>2</v>
      </c>
      <c r="EE381" s="1794">
        <f>IF(User3!BK4&lt;&gt;0,User3!BK4,0)</f>
        <v>2</v>
      </c>
      <c r="EF381" s="1794">
        <f>IF(User3!BL4&lt;&gt;0,User3!BL4,0)</f>
        <v>2</v>
      </c>
      <c r="EG381" s="1794">
        <f>IF(User3!BM4&lt;&gt;0,User3!BM4,0)</f>
        <v>1</v>
      </c>
      <c r="EH381" s="1794">
        <f>IF(User3!BN4&lt;&gt;0,User3!BN4,0)</f>
        <v>1</v>
      </c>
      <c r="EI381" s="1794">
        <f>IF(User3!BO4&lt;&gt;0,User3!BO4,0)</f>
        <v>1</v>
      </c>
      <c r="EJ381" s="1794">
        <f>IF(User3!BP4&lt;&gt;0,User3!BP4,0)</f>
        <v>1</v>
      </c>
      <c r="EK381" s="1794">
        <f>IF(User3!BQ4&lt;&gt;0,User3!BQ4,0)</f>
        <v>0</v>
      </c>
      <c r="EL381" s="1794">
        <f>IF(User3!BR4&lt;&gt;0,User3!BR4,0)</f>
        <v>0</v>
      </c>
      <c r="EM381" s="739"/>
      <c r="EN381" s="739"/>
      <c r="EO381" s="739"/>
      <c r="EP381" s="739"/>
      <c r="EQ381" s="739"/>
      <c r="ER381" s="739"/>
      <c r="ES381" s="739"/>
      <c r="ET381" s="739"/>
      <c r="EU381" s="739"/>
      <c r="EV381" s="739"/>
      <c r="EW381" s="739"/>
      <c r="EX381" s="739"/>
      <c r="EY381" s="739"/>
      <c r="EZ381" s="1348" t="str">
        <f t="shared" si="3357"/>
        <v>Mega Crop B cal-nit</v>
      </c>
      <c r="FA381" s="1203">
        <f t="shared" si="3358"/>
        <v>0</v>
      </c>
      <c r="FB381" s="1203">
        <f t="shared" si="3359"/>
        <v>0</v>
      </c>
      <c r="FC381" s="1203">
        <f t="shared" si="3360"/>
        <v>0</v>
      </c>
      <c r="FD381" s="1190">
        <f t="shared" si="3361"/>
        <v>0</v>
      </c>
      <c r="FE381" s="1190">
        <f t="shared" si="3362"/>
        <v>0</v>
      </c>
      <c r="FF381" s="927">
        <f t="shared" si="3363"/>
        <v>0</v>
      </c>
      <c r="FG381" s="1191">
        <f t="shared" si="3364"/>
        <v>0</v>
      </c>
      <c r="FH381" s="1191">
        <f t="shared" si="3365"/>
        <v>0</v>
      </c>
      <c r="FI381" s="1191">
        <f t="shared" si="3366"/>
        <v>0</v>
      </c>
      <c r="FJ381" s="1191">
        <f t="shared" si="3367"/>
        <v>0</v>
      </c>
      <c r="FK381" s="1191">
        <f t="shared" si="3368"/>
        <v>0</v>
      </c>
      <c r="FL381" s="1191">
        <f t="shared" si="3369"/>
        <v>0</v>
      </c>
      <c r="FM381" s="1191">
        <f t="shared" si="3370"/>
        <v>0</v>
      </c>
      <c r="FN381" s="1191">
        <f t="shared" si="3371"/>
        <v>0</v>
      </c>
      <c r="FO381" s="1203">
        <f t="shared" si="3372"/>
        <v>0</v>
      </c>
      <c r="FP381" s="1190">
        <f t="shared" si="3373"/>
        <v>0</v>
      </c>
      <c r="FQ381" s="927">
        <f t="shared" si="3374"/>
        <v>0</v>
      </c>
      <c r="FR381" s="1191">
        <f t="shared" si="3375"/>
        <v>0</v>
      </c>
      <c r="FS381" s="1191">
        <f t="shared" si="3376"/>
        <v>0</v>
      </c>
      <c r="FT381" s="1191">
        <f t="shared" si="3377"/>
        <v>0</v>
      </c>
      <c r="FU381" s="1191">
        <f t="shared" si="3378"/>
        <v>0</v>
      </c>
      <c r="FV381" s="1076">
        <f t="shared" si="3379"/>
        <v>0</v>
      </c>
      <c r="FW381" s="1076">
        <f t="shared" si="3380"/>
        <v>0</v>
      </c>
      <c r="FX381" s="1076">
        <f t="shared" si="3381"/>
        <v>0</v>
      </c>
      <c r="FY381" s="1076">
        <f t="shared" si="3382"/>
        <v>0</v>
      </c>
      <c r="FZ381" s="1076">
        <f t="shared" si="3383"/>
        <v>0</v>
      </c>
      <c r="GA381" s="1076">
        <f t="shared" si="3384"/>
        <v>0</v>
      </c>
      <c r="GB381" s="1076">
        <f t="shared" si="3385"/>
        <v>0</v>
      </c>
      <c r="GC381" s="1076">
        <f t="shared" si="3386"/>
        <v>0</v>
      </c>
      <c r="GD381" s="330">
        <f t="shared" si="3387"/>
        <v>0</v>
      </c>
      <c r="GE381" s="330">
        <f t="shared" si="3388"/>
        <v>0</v>
      </c>
      <c r="GF381" s="330">
        <f t="shared" si="3389"/>
        <v>0</v>
      </c>
      <c r="GG381" s="330">
        <f t="shared" si="3390"/>
        <v>0</v>
      </c>
      <c r="GH381" s="330">
        <f t="shared" si="3391"/>
        <v>0</v>
      </c>
      <c r="GI381" s="330">
        <f t="shared" si="3392"/>
        <v>0</v>
      </c>
      <c r="GJ381" s="330">
        <f t="shared" si="3393"/>
        <v>0</v>
      </c>
      <c r="GK381" s="330">
        <f t="shared" si="3394"/>
        <v>0</v>
      </c>
      <c r="GL381" s="330">
        <f t="shared" si="3395"/>
        <v>0</v>
      </c>
      <c r="GM381" s="330">
        <f t="shared" si="3396"/>
        <v>0</v>
      </c>
      <c r="GN381" s="330">
        <f t="shared" si="3397"/>
        <v>0</v>
      </c>
      <c r="GO381" s="330">
        <f t="shared" si="3398"/>
        <v>0</v>
      </c>
      <c r="GP381" s="330">
        <f t="shared" si="3399"/>
        <v>0</v>
      </c>
      <c r="GQ381" s="330">
        <f t="shared" si="3400"/>
        <v>0</v>
      </c>
      <c r="GR381" s="739"/>
      <c r="GS381" s="739"/>
      <c r="GT381" s="739"/>
      <c r="GU381" s="739"/>
      <c r="GV381" s="739"/>
      <c r="GW381" s="739"/>
      <c r="GX381" s="739"/>
      <c r="GY381" s="739"/>
      <c r="GZ381" s="1362" t="str">
        <f t="shared" si="3401"/>
        <v>Mega Crop B cal-nit</v>
      </c>
      <c r="HA381" s="1215">
        <f t="shared" si="3402"/>
        <v>0</v>
      </c>
      <c r="HB381" s="1215">
        <f t="shared" si="3403"/>
        <v>0</v>
      </c>
      <c r="HC381" s="1215">
        <f t="shared" si="3404"/>
        <v>0</v>
      </c>
      <c r="HD381" s="543">
        <f t="shared" si="3405"/>
        <v>0</v>
      </c>
      <c r="HE381" s="543">
        <f t="shared" si="3406"/>
        <v>0</v>
      </c>
      <c r="HF381" s="328">
        <f t="shared" si="3407"/>
        <v>0</v>
      </c>
      <c r="HG381" s="546">
        <f t="shared" si="3408"/>
        <v>0</v>
      </c>
      <c r="HH381" s="546">
        <f t="shared" si="3409"/>
        <v>0</v>
      </c>
      <c r="HI381" s="546">
        <f t="shared" si="3410"/>
        <v>0</v>
      </c>
      <c r="HJ381" s="546">
        <f t="shared" si="3411"/>
        <v>0</v>
      </c>
      <c r="HK381" s="546">
        <f t="shared" si="3412"/>
        <v>0</v>
      </c>
      <c r="HL381" s="546">
        <f t="shared" si="3413"/>
        <v>0</v>
      </c>
      <c r="HM381" s="546">
        <f t="shared" si="3414"/>
        <v>0</v>
      </c>
      <c r="HN381" s="546">
        <f t="shared" si="3415"/>
        <v>0</v>
      </c>
      <c r="HO381" s="1215">
        <f t="shared" si="3416"/>
        <v>0</v>
      </c>
      <c r="HP381" s="543">
        <f t="shared" si="3417"/>
        <v>0</v>
      </c>
      <c r="HQ381" s="328">
        <f t="shared" si="3418"/>
        <v>0</v>
      </c>
      <c r="HR381" s="546">
        <f t="shared" si="3419"/>
        <v>0</v>
      </c>
      <c r="HS381" s="546">
        <f t="shared" si="3420"/>
        <v>0</v>
      </c>
      <c r="HT381" s="546">
        <f t="shared" si="3421"/>
        <v>0</v>
      </c>
      <c r="HU381" s="546">
        <f t="shared" si="3422"/>
        <v>0</v>
      </c>
      <c r="HV381" s="930">
        <f t="shared" si="3423"/>
        <v>0</v>
      </c>
      <c r="HW381" s="930">
        <f t="shared" si="3424"/>
        <v>0</v>
      </c>
      <c r="HX381" s="930">
        <f t="shared" si="3425"/>
        <v>0</v>
      </c>
      <c r="HY381" s="930">
        <f t="shared" si="3426"/>
        <v>0</v>
      </c>
      <c r="HZ381" s="930">
        <f t="shared" si="3427"/>
        <v>0</v>
      </c>
      <c r="IA381" s="930">
        <f t="shared" si="3428"/>
        <v>0</v>
      </c>
      <c r="IB381" s="930">
        <f t="shared" si="3429"/>
        <v>0</v>
      </c>
      <c r="IC381" s="930">
        <f t="shared" si="3430"/>
        <v>0</v>
      </c>
      <c r="ID381" s="322">
        <f t="shared" si="3431"/>
        <v>0</v>
      </c>
      <c r="IE381" s="322">
        <f t="shared" si="3432"/>
        <v>0</v>
      </c>
      <c r="IF381" s="322">
        <f t="shared" si="3433"/>
        <v>0</v>
      </c>
      <c r="IG381" s="322">
        <f t="shared" si="3434"/>
        <v>0</v>
      </c>
      <c r="IH381" s="322">
        <f t="shared" si="3435"/>
        <v>0</v>
      </c>
      <c r="II381" s="322">
        <f t="shared" si="3436"/>
        <v>0</v>
      </c>
      <c r="IJ381" s="322">
        <f t="shared" si="3437"/>
        <v>0</v>
      </c>
      <c r="IK381" s="322">
        <f t="shared" si="3438"/>
        <v>0</v>
      </c>
      <c r="IL381" s="322">
        <f t="shared" si="3439"/>
        <v>0</v>
      </c>
      <c r="IM381" s="322">
        <f t="shared" si="3440"/>
        <v>0</v>
      </c>
      <c r="IN381" s="322">
        <f t="shared" si="3441"/>
        <v>0</v>
      </c>
      <c r="IO381" s="322">
        <f t="shared" si="3442"/>
        <v>0</v>
      </c>
      <c r="IP381" s="322">
        <f t="shared" si="3443"/>
        <v>0</v>
      </c>
      <c r="IQ381" s="322">
        <f t="shared" si="3444"/>
        <v>0</v>
      </c>
      <c r="IR381" s="739"/>
      <c r="IS381" s="739"/>
      <c r="IT381" s="739"/>
      <c r="IU381" s="739"/>
      <c r="IV381" s="739"/>
      <c r="IW381" s="739"/>
      <c r="IX381" s="739"/>
      <c r="IY381" s="739"/>
      <c r="IZ381" s="1362" t="str">
        <f t="shared" si="3445"/>
        <v>Mega Crop B cal-nit</v>
      </c>
      <c r="JA381" s="1217">
        <f t="shared" si="3446"/>
        <v>11</v>
      </c>
      <c r="JB381" s="1217">
        <f t="shared" si="3447"/>
        <v>145</v>
      </c>
      <c r="JC381" s="1217">
        <f t="shared" si="3448"/>
        <v>0</v>
      </c>
      <c r="JD381" s="545">
        <f t="shared" si="3449"/>
        <v>0</v>
      </c>
      <c r="JE381" s="545">
        <f t="shared" si="3450"/>
        <v>0</v>
      </c>
      <c r="JF381" s="329">
        <f t="shared" si="3451"/>
        <v>0</v>
      </c>
      <c r="JG381" s="550">
        <f t="shared" si="3452"/>
        <v>0</v>
      </c>
      <c r="JH381" s="550">
        <f t="shared" si="3453"/>
        <v>0</v>
      </c>
      <c r="JI381" s="550">
        <f t="shared" si="3454"/>
        <v>0</v>
      </c>
      <c r="JJ381" s="550">
        <f t="shared" si="3455"/>
        <v>0</v>
      </c>
      <c r="JK381" s="550">
        <f t="shared" si="3456"/>
        <v>0</v>
      </c>
      <c r="JL381" s="550">
        <f t="shared" si="3457"/>
        <v>0</v>
      </c>
      <c r="JM381" s="550">
        <f t="shared" si="3458"/>
        <v>0</v>
      </c>
      <c r="JN381" s="550">
        <f t="shared" si="3459"/>
        <v>0</v>
      </c>
      <c r="JO381" s="1217">
        <f t="shared" si="3460"/>
        <v>0</v>
      </c>
      <c r="JP381" s="545">
        <f t="shared" si="3461"/>
        <v>0</v>
      </c>
      <c r="JQ381" s="329">
        <f t="shared" si="3462"/>
        <v>0</v>
      </c>
      <c r="JR381" s="550">
        <f t="shared" si="3463"/>
        <v>0</v>
      </c>
      <c r="JS381" s="550">
        <f t="shared" si="3464"/>
        <v>190</v>
      </c>
      <c r="JT381" s="550">
        <f t="shared" si="3465"/>
        <v>0</v>
      </c>
      <c r="JU381" s="550">
        <f t="shared" si="3466"/>
        <v>0</v>
      </c>
      <c r="JV381" s="932">
        <f t="shared" si="3467"/>
        <v>0</v>
      </c>
      <c r="JW381" s="932">
        <f t="shared" si="3468"/>
        <v>0</v>
      </c>
      <c r="JX381" s="932">
        <f t="shared" si="3469"/>
        <v>0</v>
      </c>
      <c r="JY381" s="932">
        <f t="shared" si="3470"/>
        <v>0</v>
      </c>
      <c r="JZ381" s="932">
        <f t="shared" si="3471"/>
        <v>0</v>
      </c>
      <c r="KA381" s="932">
        <f t="shared" si="3472"/>
        <v>0</v>
      </c>
      <c r="KB381" s="932">
        <f t="shared" si="3473"/>
        <v>0</v>
      </c>
      <c r="KC381" s="932">
        <f t="shared" si="3474"/>
        <v>0</v>
      </c>
      <c r="KD381" s="327">
        <f t="shared" si="3475"/>
        <v>0</v>
      </c>
      <c r="KE381" s="327">
        <f t="shared" si="3476"/>
        <v>0</v>
      </c>
      <c r="KF381" s="327">
        <f t="shared" si="3477"/>
        <v>0</v>
      </c>
      <c r="KG381" s="327">
        <f t="shared" si="3478"/>
        <v>0</v>
      </c>
      <c r="KH381" s="327">
        <f t="shared" si="3479"/>
        <v>0</v>
      </c>
      <c r="KI381" s="327">
        <f t="shared" si="3480"/>
        <v>0</v>
      </c>
      <c r="KJ381" s="327">
        <f t="shared" si="3481"/>
        <v>0</v>
      </c>
      <c r="KK381" s="327">
        <f t="shared" si="3482"/>
        <v>0</v>
      </c>
      <c r="KL381" s="327">
        <f t="shared" si="3483"/>
        <v>0</v>
      </c>
      <c r="KM381" s="327">
        <f t="shared" si="3484"/>
        <v>0</v>
      </c>
      <c r="KN381" s="327">
        <f t="shared" si="3485"/>
        <v>0</v>
      </c>
      <c r="KO381" s="327">
        <f t="shared" si="3486"/>
        <v>0</v>
      </c>
      <c r="KP381" s="327">
        <f t="shared" si="3487"/>
        <v>0</v>
      </c>
      <c r="KQ381" s="327">
        <f t="shared" si="3488"/>
        <v>0</v>
      </c>
      <c r="KR381" s="739"/>
      <c r="KS381" s="739"/>
      <c r="KT381" s="739"/>
      <c r="KU381" s="739"/>
      <c r="KV381" s="739"/>
      <c r="KW381" s="739"/>
      <c r="KX381" s="739"/>
      <c r="KY381" s="739"/>
      <c r="KZ381" s="1362" t="str">
        <f t="shared" si="3489"/>
        <v>Mega Crop B cal-nit</v>
      </c>
      <c r="LA381" s="1217">
        <f t="shared" si="3490"/>
        <v>11</v>
      </c>
      <c r="LB381" s="1217">
        <f t="shared" si="3491"/>
        <v>145</v>
      </c>
      <c r="LC381" s="1217">
        <f t="shared" si="3492"/>
        <v>0</v>
      </c>
      <c r="LD381" s="545">
        <f t="shared" si="3493"/>
        <v>0</v>
      </c>
      <c r="LE381" s="545">
        <f t="shared" si="3494"/>
        <v>0</v>
      </c>
      <c r="LF381" s="329">
        <f t="shared" si="3495"/>
        <v>0</v>
      </c>
      <c r="LG381" s="550">
        <f t="shared" si="3496"/>
        <v>0</v>
      </c>
      <c r="LH381" s="550">
        <f t="shared" si="3497"/>
        <v>0</v>
      </c>
      <c r="LI381" s="550">
        <f t="shared" si="3498"/>
        <v>0</v>
      </c>
      <c r="LJ381" s="550">
        <f t="shared" si="3499"/>
        <v>0</v>
      </c>
      <c r="LK381" s="550">
        <f t="shared" si="3500"/>
        <v>0</v>
      </c>
      <c r="LL381" s="550">
        <f t="shared" si="3501"/>
        <v>0</v>
      </c>
      <c r="LM381" s="550">
        <f t="shared" si="3502"/>
        <v>0</v>
      </c>
      <c r="LN381" s="550">
        <f t="shared" si="3503"/>
        <v>0</v>
      </c>
      <c r="LO381" s="1217">
        <f t="shared" si="3504"/>
        <v>0</v>
      </c>
      <c r="LP381" s="545">
        <f t="shared" si="3505"/>
        <v>0</v>
      </c>
      <c r="LQ381" s="329">
        <f t="shared" si="3506"/>
        <v>0</v>
      </c>
      <c r="LR381" s="550">
        <f t="shared" si="3507"/>
        <v>0</v>
      </c>
      <c r="LS381" s="550">
        <f t="shared" si="3508"/>
        <v>190</v>
      </c>
      <c r="LT381" s="550">
        <f t="shared" si="3509"/>
        <v>0</v>
      </c>
      <c r="LU381" s="550">
        <f t="shared" si="3510"/>
        <v>0</v>
      </c>
      <c r="LV381" s="932">
        <f t="shared" si="3511"/>
        <v>0</v>
      </c>
      <c r="LW381" s="932">
        <f t="shared" si="3512"/>
        <v>0</v>
      </c>
      <c r="LX381" s="932">
        <f t="shared" si="3513"/>
        <v>0</v>
      </c>
      <c r="LY381" s="932">
        <f t="shared" si="3514"/>
        <v>0</v>
      </c>
      <c r="LZ381" s="932">
        <f t="shared" si="3515"/>
        <v>0</v>
      </c>
      <c r="MA381" s="932">
        <f t="shared" si="3516"/>
        <v>0</v>
      </c>
      <c r="MB381" s="932">
        <f t="shared" si="3517"/>
        <v>0</v>
      </c>
      <c r="MC381" s="932">
        <f t="shared" si="3518"/>
        <v>0</v>
      </c>
      <c r="MD381" s="327">
        <f t="shared" si="3519"/>
        <v>0</v>
      </c>
      <c r="ME381" s="327">
        <f t="shared" si="3520"/>
        <v>0</v>
      </c>
      <c r="MF381" s="327">
        <f t="shared" si="3521"/>
        <v>0</v>
      </c>
      <c r="MG381" s="327">
        <f t="shared" si="3522"/>
        <v>0</v>
      </c>
      <c r="MH381" s="327">
        <f t="shared" si="3523"/>
        <v>0</v>
      </c>
      <c r="MI381" s="327">
        <f t="shared" si="3524"/>
        <v>0</v>
      </c>
      <c r="MJ381" s="327">
        <f t="shared" si="3525"/>
        <v>0</v>
      </c>
      <c r="MK381" s="327">
        <f t="shared" si="3526"/>
        <v>0</v>
      </c>
      <c r="ML381" s="327">
        <f t="shared" si="3527"/>
        <v>0</v>
      </c>
      <c r="MM381" s="327">
        <f t="shared" si="3528"/>
        <v>0</v>
      </c>
      <c r="MN381" s="327">
        <f t="shared" si="3348"/>
        <v>0</v>
      </c>
      <c r="MO381" s="327">
        <f t="shared" si="3349"/>
        <v>0</v>
      </c>
      <c r="MP381" s="327">
        <f t="shared" si="3350"/>
        <v>0</v>
      </c>
      <c r="MQ381" s="327">
        <f t="shared" si="3529"/>
        <v>0</v>
      </c>
    </row>
    <row r="382" spans="2:355" s="152" customFormat="1" ht="14.25" customHeight="1" outlineLevel="1" thickBot="1" x14ac:dyDescent="0.3">
      <c r="C382" s="1416"/>
      <c r="D382" s="757"/>
      <c r="E382" s="757"/>
      <c r="F382" s="757"/>
      <c r="G382" s="757"/>
      <c r="H382" s="1048"/>
      <c r="I382" s="1048"/>
      <c r="J382" s="1048"/>
      <c r="K382" s="1048"/>
      <c r="L382" s="1048"/>
      <c r="M382" s="1417"/>
      <c r="N382" s="1418"/>
      <c r="O382" s="1548"/>
      <c r="P382" s="1048"/>
      <c r="Q382" s="1417"/>
      <c r="S382" s="1549"/>
      <c r="W382" s="1549"/>
      <c r="AA382" s="1549"/>
      <c r="AE382" s="1549"/>
      <c r="AI382" s="1549"/>
      <c r="AM382" s="1549"/>
      <c r="AQ382" s="1549"/>
      <c r="AU382" s="1737"/>
      <c r="AY382" s="1549"/>
      <c r="BG382" s="317"/>
      <c r="BH382" s="317"/>
      <c r="BI382" s="317"/>
      <c r="BJ382" s="317"/>
      <c r="BK382" s="317"/>
      <c r="BQ382" s="1491"/>
      <c r="BR382" s="734">
        <f t="shared" si="3355"/>
        <v>0</v>
      </c>
      <c r="BS382" s="734">
        <f t="shared" si="3356"/>
        <v>0</v>
      </c>
      <c r="BT382" s="742">
        <v>0</v>
      </c>
      <c r="BU382" s="1773" t="str">
        <f>IF(User3!A5&lt;&gt;0,User3!A5,0)</f>
        <v>Mega Crop A</v>
      </c>
      <c r="BV382" s="1773" t="str">
        <f>IF(User3!B5&lt;&gt;0,User3!B5,0)</f>
        <v>Grow</v>
      </c>
      <c r="BW382" s="1774">
        <f>IF(User3!C5&lt;&gt;0,User3!C5,0)</f>
        <v>0</v>
      </c>
      <c r="BX382" s="1774">
        <f>IF(User3!D5&lt;&gt;0,User3!D5,0)</f>
        <v>0.05</v>
      </c>
      <c r="BY382" s="1774">
        <f>IF(User3!E5&lt;&gt;0,User3!E5,0)</f>
        <v>0</v>
      </c>
      <c r="BZ382" s="1774">
        <f>IF(User3!F5&lt;&gt;0,User3!F5,0)</f>
        <v>0.12</v>
      </c>
      <c r="CA382" s="1774">
        <f>IF(User3!G5&lt;&gt;0,User3!G5,0)</f>
        <v>0</v>
      </c>
      <c r="CB382" s="1774">
        <f>IF(User3!H5&lt;&gt;0,User3!H5,0)</f>
        <v>0.26</v>
      </c>
      <c r="CC382" s="1774">
        <f>IF(User3!I5&lt;&gt;0,User3!I5,0)</f>
        <v>0</v>
      </c>
      <c r="CD382" s="1774">
        <f>IF(User3!J5&lt;&gt;0,User3!J5,0)</f>
        <v>0</v>
      </c>
      <c r="CE382" s="1774">
        <f>IF(User3!K5&lt;&gt;0,User3!K5,0)</f>
        <v>0</v>
      </c>
      <c r="CF382" s="1774">
        <f>IF(User3!L5&lt;&gt;0,User3!L5,0)</f>
        <v>0</v>
      </c>
      <c r="CG382" s="1774">
        <f>IF(User3!M5&lt;&gt;0,User3!M5,0)</f>
        <v>0</v>
      </c>
      <c r="CH382" s="1774">
        <f>IF(User3!N5&lt;&gt;0,User3!N5,0)</f>
        <v>0</v>
      </c>
      <c r="CI382" s="1774">
        <f>IF(User3!O5&lt;&gt;0,User3!O5,0)</f>
        <v>0</v>
      </c>
      <c r="CJ382" s="1774">
        <f>IF(User3!P5&lt;&gt;0,User3!P5,0)</f>
        <v>0</v>
      </c>
      <c r="CK382" s="1774">
        <f>IF(User3!Q5&lt;&gt;0,User3!Q5,0)</f>
        <v>0</v>
      </c>
      <c r="CL382" s="1774">
        <f>IF(User3!R5&lt;&gt;0,User3!R5,0)</f>
        <v>0</v>
      </c>
      <c r="CM382" s="1774">
        <f>IF(User3!S5&lt;&gt;0,User3!S5,0)</f>
        <v>0</v>
      </c>
      <c r="CN382" s="1774">
        <f>IF(User3!T5&lt;&gt;0,User3!T5,0)</f>
        <v>6.3E-2</v>
      </c>
      <c r="CO382" s="1774">
        <f>IF(User3!U5&lt;&gt;0,User3!U5,0)</f>
        <v>0</v>
      </c>
      <c r="CP382" s="1774">
        <f>IF(User3!V5&lt;&gt;0,User3!V5,0)</f>
        <v>7.2999999999999995E-2</v>
      </c>
      <c r="CQ382" s="1774">
        <f>IF(User3!W5&lt;&gt;0,User3!W5,0)</f>
        <v>0</v>
      </c>
      <c r="CR382" s="1775">
        <f>IF(User3!X5&lt;&gt;0,User3!X5,0)</f>
        <v>0</v>
      </c>
      <c r="CS382" s="1775">
        <f>IF(User3!Y5&lt;&gt;0,User3!Y5,0)</f>
        <v>3.0000000000000001E-3</v>
      </c>
      <c r="CT382" s="1775">
        <f>IF(User3!Z5&lt;&gt;0,User3!Z5,0)</f>
        <v>5.9999999999999995E-4</v>
      </c>
      <c r="CU382" s="1775">
        <f>IF(User3!AA5&lt;&gt;0,User3!AA5,0)</f>
        <v>1E-4</v>
      </c>
      <c r="CV382" s="1775">
        <f>IF(User3!AB5&lt;&gt;0,User3!AB5,0)</f>
        <v>1E-3</v>
      </c>
      <c r="CW382" s="1775">
        <f>IF(User3!AC5&lt;&gt;0,User3!AC5,0)</f>
        <v>2.9999999999999997E-4</v>
      </c>
      <c r="CX382" s="1775">
        <f>IF(User3!AD5&lt;&gt;0,User3!AD5,0)</f>
        <v>2.9999999999999997E-4</v>
      </c>
      <c r="CY382" s="1775">
        <f>IF(User3!AE5&lt;&gt;0,User3!AE5,0)</f>
        <v>0</v>
      </c>
      <c r="CZ382" s="1775">
        <f>IF(User3!AF5&lt;&gt;0,User3!AF5,0)</f>
        <v>0</v>
      </c>
      <c r="DA382" s="1775">
        <f>IF(User3!AG5&lt;&gt;0,User3!AG5,0)</f>
        <v>0</v>
      </c>
      <c r="DB382" s="1775">
        <f>IF(User3!AH5&lt;&gt;0,User3!AH5,0)</f>
        <v>0</v>
      </c>
      <c r="DC382" s="1775">
        <f>IF(User3!AI5&lt;&gt;0,User3!AI5,0)</f>
        <v>0</v>
      </c>
      <c r="DD382" s="1775">
        <f>IF(User3!AJ5&lt;&gt;0,User3!AJ5,0)</f>
        <v>0</v>
      </c>
      <c r="DE382" s="1775">
        <f>IF(User3!AK5&lt;&gt;0,User3!AK5,0)</f>
        <v>0</v>
      </c>
      <c r="DF382" s="1775">
        <f>IF(User3!AL5&lt;&gt;0,User3!AL5,0)</f>
        <v>0</v>
      </c>
      <c r="DG382" s="1775">
        <f>IF(User3!AM5&lt;&gt;0,User3!AM5,0)</f>
        <v>0</v>
      </c>
      <c r="DH382" s="1775">
        <f>IF(User3!AN5&lt;&gt;0,User3!AN5,0)</f>
        <v>0</v>
      </c>
      <c r="DI382" s="1775">
        <f>IF(User3!AO5&lt;&gt;0,User3!AO5,0)</f>
        <v>0</v>
      </c>
      <c r="DJ382" s="1775">
        <f>IF(User3!AP5&lt;&gt;0,User3!AP5,0)</f>
        <v>0</v>
      </c>
      <c r="DK382" s="1775">
        <f>IF(User3!AQ5&lt;&gt;0,User3!AQ5,0)</f>
        <v>0</v>
      </c>
      <c r="DL382" s="1775">
        <f>IF(User3!AR5&lt;&gt;0,User3!AR5,0)</f>
        <v>0</v>
      </c>
      <c r="DM382" s="1775">
        <f>IF(User3!AS5&lt;&gt;0,User3!AS5,0)</f>
        <v>0</v>
      </c>
      <c r="DN382" s="1791">
        <f>IF(User3!AT5&lt;&gt;0,User3!AT5,0)</f>
        <v>1</v>
      </c>
      <c r="DO382" s="1793">
        <f>IF(User3!AU5&lt;&gt;0,User3!AU5,0)</f>
        <v>1</v>
      </c>
      <c r="DP382" s="1794">
        <f>IF(User3!AV5&lt;&gt;0,User3!AV5,0)</f>
        <v>1000</v>
      </c>
      <c r="DQ382" s="1796">
        <f t="shared" si="3530"/>
        <v>1</v>
      </c>
      <c r="DR382" s="1798">
        <f>IF(User3!AX5&lt;&gt;0,User3!AX5,0)</f>
        <v>0.01</v>
      </c>
      <c r="DS382" s="1798">
        <f>IF(User3!AY5&lt;&gt;0,User3!AY5,0)</f>
        <v>1.0000000000000001E-5</v>
      </c>
      <c r="DT382" s="1773">
        <f>IF(User3!AZ5&lt;&gt;0,User3!AZ5,0)</f>
        <v>3004</v>
      </c>
      <c r="DU382" s="1800" t="str">
        <f>IF(User3!BA5&lt;&gt;0,User3!BA5,0)</f>
        <v>User3</v>
      </c>
      <c r="DV382" s="1812">
        <f>IF(User3!BB5&lt;&gt;0,User3!BB5,0)</f>
        <v>44333</v>
      </c>
      <c r="DW382" s="1813">
        <f>IF(User3!BC5&lt;&gt;0,User3!BC5,0)</f>
        <v>0</v>
      </c>
      <c r="DX382" s="1794">
        <f>IF(User3!BD5&lt;&gt;0,User3!BD5,0)</f>
        <v>1</v>
      </c>
      <c r="DY382" s="1794">
        <f>IF(User3!BE5&lt;&gt;0,User3!BE5,0)</f>
        <v>3</v>
      </c>
      <c r="DZ382" s="1794">
        <f>IF(User3!BF5&lt;&gt;0,User3!BF5,0)</f>
        <v>3</v>
      </c>
      <c r="EA382" s="1794">
        <f>IF(User3!BG5&lt;&gt;0,User3!BG5,0)</f>
        <v>3</v>
      </c>
      <c r="EB382" s="1794">
        <f>IF(User3!BH5&lt;&gt;0,User3!BH5,0)</f>
        <v>3</v>
      </c>
      <c r="EC382" s="1794">
        <f>IF(User3!BI5&lt;&gt;0,User3!BI5,0)</f>
        <v>3</v>
      </c>
      <c r="ED382" s="1794">
        <f>IF(User3!BJ5&lt;&gt;0,User3!BJ5,0)</f>
        <v>5</v>
      </c>
      <c r="EE382" s="1794">
        <f>IF(User3!BK5&lt;&gt;0,User3!BK5,0)</f>
        <v>5</v>
      </c>
      <c r="EF382" s="1794">
        <f>IF(User3!BL5&lt;&gt;0,User3!BL5,0)</f>
        <v>5</v>
      </c>
      <c r="EG382" s="1794">
        <f>IF(User3!BM5&lt;&gt;0,User3!BM5,0)</f>
        <v>5</v>
      </c>
      <c r="EH382" s="1794">
        <f>IF(User3!BN5&lt;&gt;0,User3!BN5,0)</f>
        <v>3</v>
      </c>
      <c r="EI382" s="1794">
        <f>IF(User3!BO5&lt;&gt;0,User3!BO5,0)</f>
        <v>3</v>
      </c>
      <c r="EJ382" s="1794">
        <f>IF(User3!BP5&lt;&gt;0,User3!BP5,0)</f>
        <v>3</v>
      </c>
      <c r="EK382" s="1794">
        <f>IF(User3!BQ5&lt;&gt;0,User3!BQ5,0)</f>
        <v>0</v>
      </c>
      <c r="EL382" s="1794">
        <f>IF(User3!BR5&lt;&gt;0,User3!BR5,0)</f>
        <v>0</v>
      </c>
      <c r="EM382" s="739"/>
      <c r="EN382" s="739"/>
      <c r="EO382" s="739"/>
      <c r="EP382" s="739"/>
      <c r="EQ382" s="739"/>
      <c r="ER382" s="739"/>
      <c r="ES382" s="739"/>
      <c r="ET382" s="739"/>
      <c r="EU382" s="739"/>
      <c r="EV382" s="739"/>
      <c r="EW382" s="739"/>
      <c r="EX382" s="739"/>
      <c r="EY382" s="739"/>
      <c r="EZ382" s="1348" t="str">
        <f t="shared" si="3357"/>
        <v>Mega Crop A</v>
      </c>
      <c r="FA382" s="1203">
        <f t="shared" si="3358"/>
        <v>0</v>
      </c>
      <c r="FB382" s="1203">
        <f t="shared" si="3359"/>
        <v>0</v>
      </c>
      <c r="FC382" s="1203">
        <f t="shared" si="3360"/>
        <v>0</v>
      </c>
      <c r="FD382" s="1190">
        <f t="shared" si="3361"/>
        <v>0</v>
      </c>
      <c r="FE382" s="1190">
        <f t="shared" si="3362"/>
        <v>0</v>
      </c>
      <c r="FF382" s="927">
        <f t="shared" si="3363"/>
        <v>0</v>
      </c>
      <c r="FG382" s="1191">
        <f t="shared" si="3364"/>
        <v>0</v>
      </c>
      <c r="FH382" s="1191">
        <f t="shared" si="3365"/>
        <v>0</v>
      </c>
      <c r="FI382" s="1191">
        <f t="shared" si="3366"/>
        <v>0</v>
      </c>
      <c r="FJ382" s="1191">
        <f t="shared" si="3367"/>
        <v>0</v>
      </c>
      <c r="FK382" s="1191">
        <f t="shared" si="3368"/>
        <v>0</v>
      </c>
      <c r="FL382" s="1191">
        <f t="shared" si="3369"/>
        <v>0</v>
      </c>
      <c r="FM382" s="1191">
        <f t="shared" si="3370"/>
        <v>0</v>
      </c>
      <c r="FN382" s="1191">
        <f t="shared" si="3371"/>
        <v>0</v>
      </c>
      <c r="FO382" s="1203">
        <f t="shared" si="3372"/>
        <v>0</v>
      </c>
      <c r="FP382" s="1190">
        <f t="shared" si="3373"/>
        <v>0</v>
      </c>
      <c r="FQ382" s="927">
        <f t="shared" si="3374"/>
        <v>0</v>
      </c>
      <c r="FR382" s="1191">
        <f t="shared" si="3375"/>
        <v>0</v>
      </c>
      <c r="FS382" s="1191">
        <f t="shared" si="3376"/>
        <v>0</v>
      </c>
      <c r="FT382" s="1191">
        <f t="shared" si="3377"/>
        <v>0</v>
      </c>
      <c r="FU382" s="1191">
        <f t="shared" si="3378"/>
        <v>0</v>
      </c>
      <c r="FV382" s="1076">
        <f t="shared" si="3379"/>
        <v>0</v>
      </c>
      <c r="FW382" s="1076">
        <f t="shared" si="3380"/>
        <v>0</v>
      </c>
      <c r="FX382" s="1076">
        <f t="shared" si="3381"/>
        <v>0</v>
      </c>
      <c r="FY382" s="1076">
        <f t="shared" si="3382"/>
        <v>0</v>
      </c>
      <c r="FZ382" s="1076">
        <f t="shared" si="3383"/>
        <v>0</v>
      </c>
      <c r="GA382" s="1076">
        <f t="shared" si="3384"/>
        <v>0</v>
      </c>
      <c r="GB382" s="1076">
        <f t="shared" si="3385"/>
        <v>0</v>
      </c>
      <c r="GC382" s="1076">
        <f t="shared" si="3386"/>
        <v>0</v>
      </c>
      <c r="GD382" s="330">
        <f t="shared" si="3387"/>
        <v>0</v>
      </c>
      <c r="GE382" s="330">
        <f t="shared" si="3388"/>
        <v>0</v>
      </c>
      <c r="GF382" s="330">
        <f t="shared" si="3389"/>
        <v>0</v>
      </c>
      <c r="GG382" s="330">
        <f t="shared" si="3390"/>
        <v>0</v>
      </c>
      <c r="GH382" s="330">
        <f t="shared" si="3391"/>
        <v>0</v>
      </c>
      <c r="GI382" s="330">
        <f t="shared" si="3392"/>
        <v>0</v>
      </c>
      <c r="GJ382" s="330">
        <f t="shared" si="3393"/>
        <v>0</v>
      </c>
      <c r="GK382" s="330">
        <f t="shared" si="3394"/>
        <v>0</v>
      </c>
      <c r="GL382" s="330">
        <f t="shared" si="3395"/>
        <v>0</v>
      </c>
      <c r="GM382" s="330">
        <f t="shared" si="3396"/>
        <v>0</v>
      </c>
      <c r="GN382" s="330">
        <f t="shared" si="3397"/>
        <v>0</v>
      </c>
      <c r="GO382" s="330">
        <f t="shared" si="3398"/>
        <v>0</v>
      </c>
      <c r="GP382" s="330">
        <f t="shared" si="3399"/>
        <v>0</v>
      </c>
      <c r="GQ382" s="330">
        <f t="shared" si="3400"/>
        <v>0</v>
      </c>
      <c r="GR382" s="739"/>
      <c r="GS382" s="739"/>
      <c r="GT382" s="739"/>
      <c r="GU382" s="739"/>
      <c r="GV382" s="739"/>
      <c r="GW382" s="739"/>
      <c r="GX382" s="739"/>
      <c r="GY382" s="739"/>
      <c r="GZ382" s="1362" t="str">
        <f t="shared" si="3401"/>
        <v>Mega Crop A</v>
      </c>
      <c r="HA382" s="1215">
        <f t="shared" si="3402"/>
        <v>0</v>
      </c>
      <c r="HB382" s="1215">
        <f t="shared" si="3403"/>
        <v>0</v>
      </c>
      <c r="HC382" s="1215">
        <f t="shared" si="3404"/>
        <v>0</v>
      </c>
      <c r="HD382" s="543">
        <f t="shared" si="3405"/>
        <v>0</v>
      </c>
      <c r="HE382" s="543">
        <f t="shared" si="3406"/>
        <v>0</v>
      </c>
      <c r="HF382" s="328">
        <f t="shared" si="3407"/>
        <v>0</v>
      </c>
      <c r="HG382" s="546">
        <f t="shared" si="3408"/>
        <v>0</v>
      </c>
      <c r="HH382" s="546">
        <f t="shared" si="3409"/>
        <v>0</v>
      </c>
      <c r="HI382" s="546">
        <f t="shared" si="3410"/>
        <v>0</v>
      </c>
      <c r="HJ382" s="546">
        <f t="shared" si="3411"/>
        <v>0</v>
      </c>
      <c r="HK382" s="546">
        <f t="shared" si="3412"/>
        <v>0</v>
      </c>
      <c r="HL382" s="546">
        <f t="shared" si="3413"/>
        <v>0</v>
      </c>
      <c r="HM382" s="546">
        <f t="shared" si="3414"/>
        <v>0</v>
      </c>
      <c r="HN382" s="546">
        <f t="shared" si="3415"/>
        <v>0</v>
      </c>
      <c r="HO382" s="1215">
        <f t="shared" si="3416"/>
        <v>0</v>
      </c>
      <c r="HP382" s="543">
        <f t="shared" si="3417"/>
        <v>0</v>
      </c>
      <c r="HQ382" s="328">
        <f t="shared" si="3418"/>
        <v>0</v>
      </c>
      <c r="HR382" s="546">
        <f t="shared" si="3419"/>
        <v>0</v>
      </c>
      <c r="HS382" s="546">
        <f t="shared" si="3420"/>
        <v>0</v>
      </c>
      <c r="HT382" s="546">
        <f t="shared" si="3421"/>
        <v>0</v>
      </c>
      <c r="HU382" s="546">
        <f t="shared" si="3422"/>
        <v>0</v>
      </c>
      <c r="HV382" s="930">
        <f t="shared" si="3423"/>
        <v>0</v>
      </c>
      <c r="HW382" s="930">
        <f t="shared" si="3424"/>
        <v>0</v>
      </c>
      <c r="HX382" s="930">
        <f t="shared" si="3425"/>
        <v>0</v>
      </c>
      <c r="HY382" s="930">
        <f t="shared" si="3426"/>
        <v>0</v>
      </c>
      <c r="HZ382" s="930">
        <f t="shared" si="3427"/>
        <v>0</v>
      </c>
      <c r="IA382" s="930">
        <f t="shared" si="3428"/>
        <v>0</v>
      </c>
      <c r="IB382" s="930">
        <f t="shared" si="3429"/>
        <v>0</v>
      </c>
      <c r="IC382" s="930">
        <f t="shared" si="3430"/>
        <v>0</v>
      </c>
      <c r="ID382" s="322">
        <f t="shared" si="3431"/>
        <v>0</v>
      </c>
      <c r="IE382" s="322">
        <f t="shared" si="3432"/>
        <v>0</v>
      </c>
      <c r="IF382" s="322">
        <f t="shared" si="3433"/>
        <v>0</v>
      </c>
      <c r="IG382" s="322">
        <f t="shared" si="3434"/>
        <v>0</v>
      </c>
      <c r="IH382" s="322">
        <f t="shared" si="3435"/>
        <v>0</v>
      </c>
      <c r="II382" s="322">
        <f t="shared" si="3436"/>
        <v>0</v>
      </c>
      <c r="IJ382" s="322">
        <f t="shared" si="3437"/>
        <v>0</v>
      </c>
      <c r="IK382" s="322">
        <f t="shared" si="3438"/>
        <v>0</v>
      </c>
      <c r="IL382" s="322">
        <f t="shared" si="3439"/>
        <v>0</v>
      </c>
      <c r="IM382" s="322">
        <f t="shared" si="3440"/>
        <v>0</v>
      </c>
      <c r="IN382" s="322">
        <f t="shared" si="3441"/>
        <v>0</v>
      </c>
      <c r="IO382" s="322">
        <f t="shared" si="3442"/>
        <v>0</v>
      </c>
      <c r="IP382" s="322">
        <f t="shared" si="3443"/>
        <v>0</v>
      </c>
      <c r="IQ382" s="322">
        <f t="shared" si="3444"/>
        <v>0</v>
      </c>
      <c r="IR382" s="739"/>
      <c r="IS382" s="739"/>
      <c r="IT382" s="739"/>
      <c r="IU382" s="739"/>
      <c r="IV382" s="739"/>
      <c r="IW382" s="739"/>
      <c r="IX382" s="739"/>
      <c r="IY382" s="739"/>
      <c r="IZ382" s="1362" t="str">
        <f t="shared" si="3445"/>
        <v>Mega Crop A</v>
      </c>
      <c r="JA382" s="1217">
        <f t="shared" si="3446"/>
        <v>0</v>
      </c>
      <c r="JB382" s="1217">
        <f t="shared" si="3447"/>
        <v>50</v>
      </c>
      <c r="JC382" s="1217">
        <f t="shared" si="3448"/>
        <v>0</v>
      </c>
      <c r="JD382" s="545">
        <f t="shared" si="3449"/>
        <v>120</v>
      </c>
      <c r="JE382" s="545">
        <f t="shared" si="3450"/>
        <v>0</v>
      </c>
      <c r="JF382" s="329">
        <f t="shared" si="3451"/>
        <v>260</v>
      </c>
      <c r="JG382" s="550">
        <f t="shared" si="3452"/>
        <v>0</v>
      </c>
      <c r="JH382" s="550">
        <f t="shared" si="3453"/>
        <v>0</v>
      </c>
      <c r="JI382" s="550">
        <f t="shared" si="3454"/>
        <v>0</v>
      </c>
      <c r="JJ382" s="550">
        <f t="shared" si="3455"/>
        <v>0</v>
      </c>
      <c r="JK382" s="550">
        <f t="shared" si="3456"/>
        <v>0</v>
      </c>
      <c r="JL382" s="550">
        <f t="shared" si="3457"/>
        <v>0</v>
      </c>
      <c r="JM382" s="550">
        <f t="shared" si="3458"/>
        <v>0</v>
      </c>
      <c r="JN382" s="550">
        <f t="shared" si="3459"/>
        <v>0</v>
      </c>
      <c r="JO382" s="1217">
        <f t="shared" si="3460"/>
        <v>0</v>
      </c>
      <c r="JP382" s="545">
        <f t="shared" si="3461"/>
        <v>0</v>
      </c>
      <c r="JQ382" s="329">
        <f t="shared" si="3462"/>
        <v>0</v>
      </c>
      <c r="JR382" s="550">
        <f t="shared" si="3463"/>
        <v>63</v>
      </c>
      <c r="JS382" s="550">
        <f t="shared" si="3464"/>
        <v>0</v>
      </c>
      <c r="JT382" s="550">
        <f t="shared" si="3465"/>
        <v>73</v>
      </c>
      <c r="JU382" s="550">
        <f t="shared" si="3466"/>
        <v>0</v>
      </c>
      <c r="JV382" s="932">
        <f t="shared" si="3467"/>
        <v>0</v>
      </c>
      <c r="JW382" s="932">
        <f t="shared" si="3468"/>
        <v>3</v>
      </c>
      <c r="JX382" s="932">
        <f t="shared" si="3469"/>
        <v>0.6</v>
      </c>
      <c r="JY382" s="932">
        <f t="shared" si="3470"/>
        <v>0.1</v>
      </c>
      <c r="JZ382" s="932">
        <f t="shared" si="3471"/>
        <v>1</v>
      </c>
      <c r="KA382" s="932">
        <f t="shared" si="3472"/>
        <v>0.3</v>
      </c>
      <c r="KB382" s="932">
        <f t="shared" si="3473"/>
        <v>0.3</v>
      </c>
      <c r="KC382" s="932">
        <f t="shared" si="3474"/>
        <v>0</v>
      </c>
      <c r="KD382" s="327">
        <f t="shared" si="3475"/>
        <v>0</v>
      </c>
      <c r="KE382" s="327">
        <f t="shared" si="3476"/>
        <v>0</v>
      </c>
      <c r="KF382" s="327">
        <f t="shared" si="3477"/>
        <v>0</v>
      </c>
      <c r="KG382" s="327">
        <f t="shared" si="3478"/>
        <v>0</v>
      </c>
      <c r="KH382" s="327">
        <f t="shared" si="3479"/>
        <v>0</v>
      </c>
      <c r="KI382" s="327">
        <f t="shared" si="3480"/>
        <v>0</v>
      </c>
      <c r="KJ382" s="327">
        <f t="shared" si="3481"/>
        <v>0</v>
      </c>
      <c r="KK382" s="327">
        <f t="shared" si="3482"/>
        <v>0</v>
      </c>
      <c r="KL382" s="327">
        <f t="shared" si="3483"/>
        <v>0</v>
      </c>
      <c r="KM382" s="327">
        <f t="shared" si="3484"/>
        <v>0</v>
      </c>
      <c r="KN382" s="327">
        <f t="shared" si="3485"/>
        <v>0</v>
      </c>
      <c r="KO382" s="327">
        <f t="shared" si="3486"/>
        <v>0</v>
      </c>
      <c r="KP382" s="327">
        <f t="shared" si="3487"/>
        <v>0</v>
      </c>
      <c r="KQ382" s="327">
        <f t="shared" si="3488"/>
        <v>0</v>
      </c>
      <c r="KR382" s="739"/>
      <c r="KS382" s="739"/>
      <c r="KT382" s="739"/>
      <c r="KU382" s="739"/>
      <c r="KV382" s="739"/>
      <c r="KW382" s="739"/>
      <c r="KX382" s="739"/>
      <c r="KY382" s="739"/>
      <c r="KZ382" s="1362" t="str">
        <f t="shared" si="3489"/>
        <v>Mega Crop A</v>
      </c>
      <c r="LA382" s="1217">
        <f t="shared" si="3490"/>
        <v>0</v>
      </c>
      <c r="LB382" s="1217">
        <f t="shared" si="3491"/>
        <v>50</v>
      </c>
      <c r="LC382" s="1217">
        <f t="shared" si="3492"/>
        <v>0</v>
      </c>
      <c r="LD382" s="545">
        <f t="shared" si="3493"/>
        <v>120</v>
      </c>
      <c r="LE382" s="545">
        <f t="shared" si="3494"/>
        <v>0</v>
      </c>
      <c r="LF382" s="329">
        <f t="shared" si="3495"/>
        <v>260</v>
      </c>
      <c r="LG382" s="550">
        <f t="shared" si="3496"/>
        <v>0</v>
      </c>
      <c r="LH382" s="550">
        <f t="shared" si="3497"/>
        <v>0</v>
      </c>
      <c r="LI382" s="550">
        <f t="shared" si="3498"/>
        <v>0</v>
      </c>
      <c r="LJ382" s="550">
        <f t="shared" si="3499"/>
        <v>0</v>
      </c>
      <c r="LK382" s="550">
        <f t="shared" si="3500"/>
        <v>0</v>
      </c>
      <c r="LL382" s="550">
        <f t="shared" si="3501"/>
        <v>0</v>
      </c>
      <c r="LM382" s="550">
        <f t="shared" si="3502"/>
        <v>0</v>
      </c>
      <c r="LN382" s="550">
        <f t="shared" si="3503"/>
        <v>0</v>
      </c>
      <c r="LO382" s="1217">
        <f t="shared" si="3504"/>
        <v>0</v>
      </c>
      <c r="LP382" s="545">
        <f t="shared" si="3505"/>
        <v>0</v>
      </c>
      <c r="LQ382" s="329">
        <f t="shared" si="3506"/>
        <v>0</v>
      </c>
      <c r="LR382" s="550">
        <f t="shared" si="3507"/>
        <v>63</v>
      </c>
      <c r="LS382" s="550">
        <f t="shared" si="3508"/>
        <v>0</v>
      </c>
      <c r="LT382" s="550">
        <f t="shared" si="3509"/>
        <v>73</v>
      </c>
      <c r="LU382" s="550">
        <f t="shared" si="3510"/>
        <v>0</v>
      </c>
      <c r="LV382" s="932">
        <f t="shared" si="3511"/>
        <v>0</v>
      </c>
      <c r="LW382" s="932">
        <f t="shared" si="3512"/>
        <v>3</v>
      </c>
      <c r="LX382" s="932">
        <f t="shared" si="3513"/>
        <v>0.6</v>
      </c>
      <c r="LY382" s="932">
        <f t="shared" si="3514"/>
        <v>0.1</v>
      </c>
      <c r="LZ382" s="932">
        <f t="shared" si="3515"/>
        <v>1</v>
      </c>
      <c r="MA382" s="932">
        <f t="shared" si="3516"/>
        <v>0.3</v>
      </c>
      <c r="MB382" s="932">
        <f t="shared" si="3517"/>
        <v>0.3</v>
      </c>
      <c r="MC382" s="932">
        <f t="shared" si="3518"/>
        <v>0</v>
      </c>
      <c r="MD382" s="327">
        <f t="shared" si="3519"/>
        <v>0</v>
      </c>
      <c r="ME382" s="327">
        <f t="shared" si="3520"/>
        <v>0</v>
      </c>
      <c r="MF382" s="327">
        <f t="shared" si="3521"/>
        <v>0</v>
      </c>
      <c r="MG382" s="327">
        <f t="shared" si="3522"/>
        <v>0</v>
      </c>
      <c r="MH382" s="327">
        <f t="shared" si="3523"/>
        <v>0</v>
      </c>
      <c r="MI382" s="327">
        <f t="shared" si="3524"/>
        <v>0</v>
      </c>
      <c r="MJ382" s="327">
        <f t="shared" si="3525"/>
        <v>0</v>
      </c>
      <c r="MK382" s="327">
        <f t="shared" si="3526"/>
        <v>0</v>
      </c>
      <c r="ML382" s="327">
        <f t="shared" si="3527"/>
        <v>0</v>
      </c>
      <c r="MM382" s="327">
        <f t="shared" si="3528"/>
        <v>0</v>
      </c>
      <c r="MN382" s="327">
        <f t="shared" si="3348"/>
        <v>0</v>
      </c>
      <c r="MO382" s="327">
        <f t="shared" si="3349"/>
        <v>0</v>
      </c>
      <c r="MP382" s="327">
        <f t="shared" si="3350"/>
        <v>0</v>
      </c>
      <c r="MQ382" s="327">
        <f t="shared" si="3529"/>
        <v>0</v>
      </c>
    </row>
    <row r="383" spans="2:355" s="152" customFormat="1" ht="14.25" customHeight="1" outlineLevel="1" thickBot="1" x14ac:dyDescent="0.3">
      <c r="C383" s="1416"/>
      <c r="D383" s="757"/>
      <c r="E383" s="757"/>
      <c r="F383" s="757"/>
      <c r="G383" s="757"/>
      <c r="H383" s="1048"/>
      <c r="I383" s="1048"/>
      <c r="J383" s="1048"/>
      <c r="K383" s="1048"/>
      <c r="L383" s="1048"/>
      <c r="M383" s="1417"/>
      <c r="N383" s="1418"/>
      <c r="O383" s="1548"/>
      <c r="P383" s="1048"/>
      <c r="Q383" s="1417"/>
      <c r="S383" s="1549"/>
      <c r="W383" s="1549"/>
      <c r="AA383" s="1549"/>
      <c r="AE383" s="1549"/>
      <c r="AI383" s="1549"/>
      <c r="AM383" s="1549"/>
      <c r="AQ383" s="1549"/>
      <c r="AU383" s="1737"/>
      <c r="AY383" s="1549"/>
      <c r="BG383" s="317"/>
      <c r="BH383" s="317"/>
      <c r="BI383" s="317"/>
      <c r="BJ383" s="317"/>
      <c r="BK383" s="317"/>
      <c r="BQ383" s="1491"/>
      <c r="BR383" s="734">
        <f t="shared" ref="BR383:BR499" si="3531">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34">
        <f t="shared" ref="BS383:BS499" si="3532">SUM(HA383:IQ383)*1000</f>
        <v>0</v>
      </c>
      <c r="BT383" s="742">
        <v>0</v>
      </c>
      <c r="BU383" s="1773" t="str">
        <f>IF(User3!A6&lt;&gt;0,User3!A6,0)</f>
        <v>GolfGreen PlantStarter</v>
      </c>
      <c r="BV383" s="1785" t="str">
        <f>IF(User3!B6&lt;&gt;0,User3!B6,0)</f>
        <v>Roots</v>
      </c>
      <c r="BW383" s="1774">
        <f>IF(User3!C6&lt;&gt;0,User3!C6,0)</f>
        <v>0</v>
      </c>
      <c r="BX383" s="1774">
        <f>IF(User3!D6&lt;&gt;0,User3!D6,0)</f>
        <v>7.0999999999999994E-2</v>
      </c>
      <c r="BY383" s="1774">
        <f>IF(User3!E6&lt;&gt;0,User3!E6,0)</f>
        <v>2.9000000000000001E-2</v>
      </c>
      <c r="BZ383" s="1774">
        <f>IF(User3!F6&lt;&gt;0,User3!F6,0)</f>
        <v>0.52</v>
      </c>
      <c r="CA383" s="1774">
        <f>IF(User3!G6&lt;&gt;0,User3!G6,0)</f>
        <v>0</v>
      </c>
      <c r="CB383" s="1774">
        <f>IF(User3!H6&lt;&gt;0,User3!H6,0)</f>
        <v>0.1</v>
      </c>
      <c r="CC383" s="1774">
        <f>IF(User3!I6&lt;&gt;0,User3!I6,0)</f>
        <v>0</v>
      </c>
      <c r="CD383" s="1774">
        <f>IF(User3!J6&lt;&gt;0,User3!J6,0)</f>
        <v>0</v>
      </c>
      <c r="CE383" s="1774">
        <f>IF(User3!K6&lt;&gt;0,User3!K6,0)</f>
        <v>0</v>
      </c>
      <c r="CF383" s="1774">
        <f>IF(User3!L6&lt;&gt;0,User3!L6,0)</f>
        <v>0</v>
      </c>
      <c r="CG383" s="1774">
        <f>IF(User3!M6&lt;&gt;0,User3!M6,0)</f>
        <v>0</v>
      </c>
      <c r="CH383" s="1774">
        <f>IF(User3!N6&lt;&gt;0,User3!N6,0)</f>
        <v>0</v>
      </c>
      <c r="CI383" s="1774">
        <f>IF(User3!O6&lt;&gt;0,User3!O6,0)</f>
        <v>0</v>
      </c>
      <c r="CJ383" s="1774">
        <f>IF(User3!P6&lt;&gt;0,User3!P6,0)</f>
        <v>0</v>
      </c>
      <c r="CK383" s="1774">
        <f>IF(User3!Q6&lt;&gt;0,User3!Q6,0)</f>
        <v>0</v>
      </c>
      <c r="CL383" s="1774">
        <f>IF(User3!R6&lt;&gt;0,User3!R6,0)</f>
        <v>0</v>
      </c>
      <c r="CM383" s="1774">
        <f>IF(User3!S6&lt;&gt;0,User3!S6,0)</f>
        <v>0</v>
      </c>
      <c r="CN383" s="1774">
        <f>IF(User3!T6&lt;&gt;0,User3!T6,0)</f>
        <v>0</v>
      </c>
      <c r="CO383" s="1774">
        <f>IF(User3!U6&lt;&gt;0,User3!U6,0)</f>
        <v>0</v>
      </c>
      <c r="CP383" s="1774">
        <f>IF(User3!V6&lt;&gt;0,User3!V6,0)</f>
        <v>0</v>
      </c>
      <c r="CQ383" s="1774">
        <f>IF(User3!W6&lt;&gt;0,User3!W6,0)</f>
        <v>0</v>
      </c>
      <c r="CR383" s="1775">
        <f>IF(User3!X6&lt;&gt;0,User3!X6,0)</f>
        <v>0</v>
      </c>
      <c r="CS383" s="1775">
        <f>IF(User3!Y6&lt;&gt;0,User3!Y6,0)</f>
        <v>1E-3</v>
      </c>
      <c r="CT383" s="1775">
        <f>IF(User3!Z6&lt;&gt;0,User3!Z6,0)</f>
        <v>5.0000000000000001E-4</v>
      </c>
      <c r="CU383" s="1775">
        <f>IF(User3!AA6&lt;&gt;0,User3!AA6,0)</f>
        <v>5.0000000000000004E-6</v>
      </c>
      <c r="CV383" s="1775">
        <f>IF(User3!AB6&lt;&gt;0,User3!AB6,0)</f>
        <v>5.0000000000000001E-4</v>
      </c>
      <c r="CW383" s="1775">
        <f>IF(User3!AC6&lt;&gt;0,User3!AC6,0)</f>
        <v>2.0000000000000001E-4</v>
      </c>
      <c r="CX383" s="1775">
        <f>IF(User3!AD6&lt;&gt;0,User3!AD6,0)</f>
        <v>5.0000000000000001E-4</v>
      </c>
      <c r="CY383" s="1775">
        <f>IF(User3!AE6&lt;&gt;0,User3!AE6,0)</f>
        <v>0</v>
      </c>
      <c r="CZ383" s="1775">
        <f>IF(User3!AF6&lt;&gt;0,User3!AF6,0)</f>
        <v>0</v>
      </c>
      <c r="DA383" s="1775">
        <f>IF(User3!AG6&lt;&gt;0,User3!AG6,0)</f>
        <v>0</v>
      </c>
      <c r="DB383" s="1775">
        <f>IF(User3!AH6&lt;&gt;0,User3!AH6,0)</f>
        <v>0</v>
      </c>
      <c r="DC383" s="1775">
        <f>IF(User3!AI6&lt;&gt;0,User3!AI6,0)</f>
        <v>0</v>
      </c>
      <c r="DD383" s="1775">
        <f>IF(User3!AJ6&lt;&gt;0,User3!AJ6,0)</f>
        <v>1.24E-2</v>
      </c>
      <c r="DE383" s="1775">
        <f>IF(User3!AK6&lt;&gt;0,User3!AK6,0)</f>
        <v>0</v>
      </c>
      <c r="DF383" s="1775">
        <f>IF(User3!AL6&lt;&gt;0,User3!AL6,0)</f>
        <v>0</v>
      </c>
      <c r="DG383" s="1775">
        <f>IF(User3!AM6&lt;&gt;0,User3!AM6,0)</f>
        <v>0</v>
      </c>
      <c r="DH383" s="1775">
        <f>IF(User3!AN6&lt;&gt;0,User3!AN6,0)</f>
        <v>0</v>
      </c>
      <c r="DI383" s="1775">
        <f>IF(User3!AO6&lt;&gt;0,User3!AO6,0)</f>
        <v>0</v>
      </c>
      <c r="DJ383" s="1775">
        <f>IF(User3!AP6&lt;&gt;0,User3!AP6,0)</f>
        <v>0</v>
      </c>
      <c r="DK383" s="1775">
        <f>IF(User3!AQ6&lt;&gt;0,User3!AQ6,0)</f>
        <v>0</v>
      </c>
      <c r="DL383" s="1775">
        <f>IF(User3!AR6&lt;&gt;0,User3!AR6,0)</f>
        <v>0</v>
      </c>
      <c r="DM383" s="1775">
        <f>IF(User3!AS6&lt;&gt;0,User3!AS6,0)</f>
        <v>0</v>
      </c>
      <c r="DN383" s="1791">
        <f>IF(User3!AT6&lt;&gt;0,User3!AT6,0)</f>
        <v>1</v>
      </c>
      <c r="DO383" s="1793">
        <f>IF(User3!AU6&lt;&gt;0,User3!AU6,0)</f>
        <v>1</v>
      </c>
      <c r="DP383" s="1794">
        <f>IF(User3!AV6&lt;&gt;0,User3!AV6,0)</f>
        <v>1000</v>
      </c>
      <c r="DQ383" s="1796">
        <f t="shared" si="3530"/>
        <v>1</v>
      </c>
      <c r="DR383" s="1798">
        <f>IF(User3!AX6&lt;&gt;0,User3!AX6,0)</f>
        <v>0.01</v>
      </c>
      <c r="DS383" s="1798">
        <f>IF(User3!AY6&lt;&gt;0,User3!AY6,0)</f>
        <v>1.0000000000000001E-5</v>
      </c>
      <c r="DT383" s="1794">
        <f>IF(User3!AZ6&lt;&gt;0,User3!AZ6,0)</f>
        <v>3005</v>
      </c>
      <c r="DU383" s="1800" t="str">
        <f>IF(User3!BA6&lt;&gt;0,User3!BA6,0)</f>
        <v>User3</v>
      </c>
      <c r="DV383" s="1812">
        <f>IF(User3!BB6&lt;&gt;0,User3!BB6,0)</f>
        <v>44333</v>
      </c>
      <c r="DW383" s="1813">
        <f>IF(User3!BC6&lt;&gt;0,User3!BC6,0)</f>
        <v>0</v>
      </c>
      <c r="DX383" s="1794">
        <f>IF(User3!BD6&lt;&gt;0,User3!BD6,0)</f>
        <v>20</v>
      </c>
      <c r="DY383" s="1794">
        <f>IF(User3!BE6&lt;&gt;0,User3!BE6,0)</f>
        <v>5</v>
      </c>
      <c r="DZ383" s="1794">
        <f>IF(User3!BF6&lt;&gt;0,User3!BF6,0)</f>
        <v>0</v>
      </c>
      <c r="EA383" s="1794">
        <f>IF(User3!BG6&lt;&gt;0,User3!BG6,0)</f>
        <v>0</v>
      </c>
      <c r="EB383" s="1794">
        <f>IF(User3!BH6&lt;&gt;0,User3!BH6,0)</f>
        <v>0</v>
      </c>
      <c r="EC383" s="1794">
        <f>IF(User3!BI6&lt;&gt;0,User3!BI6,0)</f>
        <v>0</v>
      </c>
      <c r="ED383" s="1794">
        <f>IF(User3!BJ6&lt;&gt;0,User3!BJ6,0)</f>
        <v>0</v>
      </c>
      <c r="EE383" s="1794">
        <f>IF(User3!BK6&lt;&gt;0,User3!BK6,0)</f>
        <v>0</v>
      </c>
      <c r="EF383" s="1794">
        <f>IF(User3!BL6&lt;&gt;0,User3!BL6,0)</f>
        <v>0</v>
      </c>
      <c r="EG383" s="1794">
        <f>IF(User3!BM6&lt;&gt;0,User3!BM6,0)</f>
        <v>0</v>
      </c>
      <c r="EH383" s="1794">
        <f>IF(User3!BN6&lt;&gt;0,User3!BN6,0)</f>
        <v>0</v>
      </c>
      <c r="EI383" s="1794">
        <f>IF(User3!BO6&lt;&gt;0,User3!BO6,0)</f>
        <v>0</v>
      </c>
      <c r="EJ383" s="1794">
        <f>IF(User3!BP6&lt;&gt;0,User3!BP6,0)</f>
        <v>0</v>
      </c>
      <c r="EK383" s="1794">
        <f>IF(User3!BQ6&lt;&gt;0,User3!BQ6,0)</f>
        <v>0</v>
      </c>
      <c r="EL383" s="1794">
        <f>IF(User3!BR6&lt;&gt;0,User3!BR6,0)</f>
        <v>0</v>
      </c>
      <c r="EM383" s="739"/>
      <c r="EN383" s="739"/>
      <c r="EO383" s="739"/>
      <c r="EP383" s="739"/>
      <c r="EQ383" s="739"/>
      <c r="ER383" s="739"/>
      <c r="ES383" s="739"/>
      <c r="ET383" s="739"/>
      <c r="EU383" s="739"/>
      <c r="EV383" s="739"/>
      <c r="EW383" s="739"/>
      <c r="EX383" s="739"/>
      <c r="EY383" s="739"/>
      <c r="EZ383" s="1348" t="str">
        <f t="shared" ref="EZ383:EZ397" si="3533">BU383</f>
        <v>GolfGreen PlantStarter</v>
      </c>
      <c r="FA383" s="1203">
        <f t="shared" ref="FA383:FA397" si="3534">SUM(BW383*$BT383)*BW$311</f>
        <v>0</v>
      </c>
      <c r="FB383" s="1203">
        <f t="shared" ref="FB383:FB397" si="3535">SUM(BX383*$BT383)*BX$311</f>
        <v>0</v>
      </c>
      <c r="FC383" s="1203">
        <f t="shared" ref="FC383:FC397" si="3536">SUM(BY383*$BT383)*BY$311</f>
        <v>0</v>
      </c>
      <c r="FD383" s="1190">
        <f t="shared" ref="FD383:FD397" si="3537">SUM(BZ383*$BT383)*BZ$311</f>
        <v>0</v>
      </c>
      <c r="FE383" s="1190">
        <f t="shared" ref="FE383:FE397" si="3538">SUM(CA383*$BT383)*CA$311</f>
        <v>0</v>
      </c>
      <c r="FF383" s="927">
        <f t="shared" ref="FF383:FF397" si="3539">SUM(CB383*$BT383)*CB$311</f>
        <v>0</v>
      </c>
      <c r="FG383" s="1191">
        <f t="shared" ref="FG383:FG397" si="3540">SUM(CC383*$BT383)*CC$311</f>
        <v>0</v>
      </c>
      <c r="FH383" s="1191">
        <f t="shared" ref="FH383:FH397" si="3541">SUM(CD383*$BT383)*CD$311</f>
        <v>0</v>
      </c>
      <c r="FI383" s="1191">
        <f t="shared" ref="FI383:FI397" si="3542">SUM(CE383*$BT383)*CE$311</f>
        <v>0</v>
      </c>
      <c r="FJ383" s="1191">
        <f t="shared" ref="FJ383:FJ397" si="3543">SUM(CF383*$BT383)*CF$311</f>
        <v>0</v>
      </c>
      <c r="FK383" s="1191">
        <f t="shared" ref="FK383:FK397" si="3544">SUM(CG383*$BT383)*CG$311</f>
        <v>0</v>
      </c>
      <c r="FL383" s="1191">
        <f t="shared" ref="FL383:FL397" si="3545">SUM(CH383*$BT383)*CH$311</f>
        <v>0</v>
      </c>
      <c r="FM383" s="1191">
        <f t="shared" ref="FM383:FM397" si="3546">SUM(CI383*$BT383)*CI$311</f>
        <v>0</v>
      </c>
      <c r="FN383" s="1191">
        <f t="shared" ref="FN383:FN397" si="3547">SUM(CJ383*$BT383)*CJ$311</f>
        <v>0</v>
      </c>
      <c r="FO383" s="1203">
        <f t="shared" ref="FO383:FO499" si="3548">SUM($CK383*$BT383) +$FA383 +$FB383+$FC383</f>
        <v>0</v>
      </c>
      <c r="FP383" s="1190">
        <f t="shared" ref="FP383:FP397" si="3549">SUM(CL383*$BT383)+$FD383 +$FE383</f>
        <v>0</v>
      </c>
      <c r="FQ383" s="927">
        <f t="shared" ref="FQ383:FQ397" si="3550">SUM(CM383*$BT383)+$FF383</f>
        <v>0</v>
      </c>
      <c r="FR383" s="1191">
        <f t="shared" ref="FR383:FR397" si="3551">SUM(CN383*$BT383)+$FG383+$FH383</f>
        <v>0</v>
      </c>
      <c r="FS383" s="1191">
        <f t="shared" ref="FS383:FS397" si="3552">SUM(CO383*$BT383)+$FI383 +$FJ383</f>
        <v>0</v>
      </c>
      <c r="FT383" s="1191">
        <f t="shared" ref="FT383:FT397" si="3553">SUM(CP383*$BT383)+$FK383+$FL383</f>
        <v>0</v>
      </c>
      <c r="FU383" s="1191">
        <f t="shared" ref="FU383:FU397" si="3554">SUM(CQ383*$BT383)+$FM383 +$FN383</f>
        <v>0</v>
      </c>
      <c r="FV383" s="1076">
        <f t="shared" ref="FV383:FV397" si="3555">SUM(CR383*$BT383)</f>
        <v>0</v>
      </c>
      <c r="FW383" s="1076">
        <f t="shared" ref="FW383:FW397" si="3556">SUM(CS383*$BT383)</f>
        <v>0</v>
      </c>
      <c r="FX383" s="1076">
        <f t="shared" ref="FX383:FX397" si="3557">SUM(CT383*$BT383)</f>
        <v>0</v>
      </c>
      <c r="FY383" s="1076">
        <f t="shared" ref="FY383:FY397" si="3558">SUM(CU383*$BT383)</f>
        <v>0</v>
      </c>
      <c r="FZ383" s="1076">
        <f t="shared" ref="FZ383:FZ397" si="3559">SUM(CV383*$BT383)</f>
        <v>0</v>
      </c>
      <c r="GA383" s="1076">
        <f t="shared" ref="GA383:GA397" si="3560">SUM(CW383*$BT383)</f>
        <v>0</v>
      </c>
      <c r="GB383" s="1076">
        <f t="shared" ref="GB383:GB397" si="3561">SUM(CX383*$BT383)</f>
        <v>0</v>
      </c>
      <c r="GC383" s="1076">
        <f t="shared" ref="GC383:GC397" si="3562">SUM(CY383*$BT383)</f>
        <v>0</v>
      </c>
      <c r="GD383" s="330">
        <f t="shared" ref="GD383:GD397" si="3563">SUM(CZ383*$BT383)</f>
        <v>0</v>
      </c>
      <c r="GE383" s="330">
        <f t="shared" ref="GE383:GE397" si="3564">SUM(DA383*$BT383)</f>
        <v>0</v>
      </c>
      <c r="GF383" s="330">
        <f t="shared" ref="GF383:GF397" si="3565">SUM(DB383*$BT383)</f>
        <v>0</v>
      </c>
      <c r="GG383" s="330">
        <f t="shared" ref="GG383:GG397" si="3566">SUM(DC383*$BT383)</f>
        <v>0</v>
      </c>
      <c r="GH383" s="330">
        <f t="shared" ref="GH383:GH397" si="3567">SUM(DD383*$BT383)</f>
        <v>0</v>
      </c>
      <c r="GI383" s="330">
        <f t="shared" ref="GI383:GI397" si="3568">SUM(DE383*$BT383)</f>
        <v>0</v>
      </c>
      <c r="GJ383" s="330">
        <f t="shared" ref="GJ383:GJ397" si="3569">SUM(DF383*$BT383)</f>
        <v>0</v>
      </c>
      <c r="GK383" s="330">
        <f t="shared" ref="GK383:GK397" si="3570">SUM(DG383*$BT383)</f>
        <v>0</v>
      </c>
      <c r="GL383" s="330">
        <f t="shared" ref="GL383:GL397" si="3571">SUM(DH383*$BT383)</f>
        <v>0</v>
      </c>
      <c r="GM383" s="330">
        <f t="shared" ref="GM383:GM397" si="3572">SUM(DI383*$BT383)</f>
        <v>0</v>
      </c>
      <c r="GN383" s="330">
        <f t="shared" ref="GN383:GN397" si="3573">SUM(DJ383*$BT383)</f>
        <v>0</v>
      </c>
      <c r="GO383" s="330">
        <f t="shared" ref="GO383:GO397" si="3574">SUM(DK383*$BT383)</f>
        <v>0</v>
      </c>
      <c r="GP383" s="330">
        <f t="shared" ref="GP383:GP397" si="3575">SUM(DL383*$BT383)</f>
        <v>0</v>
      </c>
      <c r="GQ383" s="330">
        <f t="shared" ref="GQ383:GQ397" si="3576">SUM(DM383*$BT383)</f>
        <v>0</v>
      </c>
      <c r="GR383" s="739"/>
      <c r="GS383" s="739"/>
      <c r="GT383" s="739"/>
      <c r="GU383" s="739"/>
      <c r="GV383" s="739"/>
      <c r="GW383" s="739"/>
      <c r="GX383" s="739"/>
      <c r="GY383" s="739"/>
      <c r="GZ383" s="1362" t="str">
        <f t="shared" ref="GZ383:GZ397" si="3577">BU383</f>
        <v>GolfGreen PlantStarter</v>
      </c>
      <c r="HA383" s="1215">
        <f t="shared" ref="HA383:HA397" si="3578">SUM(LA383*($BT383/$HA$315)*$BW$311)</f>
        <v>0</v>
      </c>
      <c r="HB383" s="1215">
        <f t="shared" ref="HB383:HB397" si="3579">SUM(LB383*(BT383/$HA$315)*$BX$311)</f>
        <v>0</v>
      </c>
      <c r="HC383" s="1215">
        <f t="shared" ref="HC383:HC397" si="3580">SUM(LC383*(BT383/$HA$315)*$BY$311)</f>
        <v>0</v>
      </c>
      <c r="HD383" s="543">
        <f t="shared" ref="HD383:HD397" si="3581">SUM(LD383*(BT383/$HA$315)*$BZ$311)</f>
        <v>0</v>
      </c>
      <c r="HE383" s="543">
        <f t="shared" ref="HE383:HE397" si="3582">SUM(LE383*(BT383/$HA$315)*$CA$311)</f>
        <v>0</v>
      </c>
      <c r="HF383" s="328">
        <f t="shared" ref="HF383:HF397" si="3583">SUM(LF383*(BT383/$HA$315)*$CB$311)</f>
        <v>0</v>
      </c>
      <c r="HG383" s="546">
        <f t="shared" ref="HG383:HG397" si="3584">SUM(LG383*(BT383/$HA$315)*$CC$311)</f>
        <v>0</v>
      </c>
      <c r="HH383" s="546">
        <f t="shared" ref="HH383:HH397" si="3585">SUM(LH383*(BT383/$HA$315)*$CC$311)</f>
        <v>0</v>
      </c>
      <c r="HI383" s="546">
        <f t="shared" ref="HI383:HI397" si="3586">SUM(LI383*(BT383/$HA$315)*$CE$311)</f>
        <v>0</v>
      </c>
      <c r="HJ383" s="546">
        <f t="shared" ref="HJ383:HJ397" si="3587">SUM(LJ383*(BT383/$HA$315)*$CF$311)</f>
        <v>0</v>
      </c>
      <c r="HK383" s="546">
        <f t="shared" ref="HK383:HK397" si="3588">SUM(LK383*(BT383/$HA$315)*$CG$311)</f>
        <v>0</v>
      </c>
      <c r="HL383" s="546">
        <f t="shared" ref="HL383:HL397" si="3589">SUM(LL383*(BT383/$HA$315)*$CG$311)</f>
        <v>0</v>
      </c>
      <c r="HM383" s="546">
        <f t="shared" ref="HM383:HM397" si="3590">SUM(LM383*(BT383/$HA$315)*$CI$311)</f>
        <v>0</v>
      </c>
      <c r="HN383" s="546">
        <f t="shared" ref="HN383:HN397" si="3591">SUM(LN383*(BT383/$HA$315)*$CJ$311)</f>
        <v>0</v>
      </c>
      <c r="HO383" s="1215">
        <f t="shared" ref="HO383:HO397" si="3592">SUM(LO383*(BT383/$HA$315))</f>
        <v>0</v>
      </c>
      <c r="HP383" s="543">
        <f t="shared" ref="HP383:HP397" si="3593">SUM(LP383*(BT383/$HA$315))</f>
        <v>0</v>
      </c>
      <c r="HQ383" s="328">
        <f t="shared" ref="HQ383:HQ397" si="3594">SUM(LQ383*(BT383/$HA$315))</f>
        <v>0</v>
      </c>
      <c r="HR383" s="546">
        <f t="shared" ref="HR383:HR397" si="3595">SUM(LR383*(BT383/$HA$315))</f>
        <v>0</v>
      </c>
      <c r="HS383" s="546">
        <f t="shared" ref="HS383:HS397" si="3596">SUM(LS383*(BT383/$HA$315))</f>
        <v>0</v>
      </c>
      <c r="HT383" s="546">
        <f t="shared" ref="HT383:HT397" si="3597">SUM(LT383*(BT383/$HA$315))</f>
        <v>0</v>
      </c>
      <c r="HU383" s="546">
        <f t="shared" ref="HU383:HU397" si="3598">SUM(LU383*(BT383/$HA$315))</f>
        <v>0</v>
      </c>
      <c r="HV383" s="930">
        <f t="shared" ref="HV383:HV397" si="3599">SUM(LV383*(BT383/$HA$315))</f>
        <v>0</v>
      </c>
      <c r="HW383" s="930">
        <f t="shared" ref="HW383:HW397" si="3600">SUM(LW383*(BT383/$HA$315))</f>
        <v>0</v>
      </c>
      <c r="HX383" s="930">
        <f t="shared" ref="HX383:HX397" si="3601">SUM(LX383*(BT383/$HA$315))</f>
        <v>0</v>
      </c>
      <c r="HY383" s="930">
        <f t="shared" ref="HY383:HY397" si="3602">SUM(LY383*(BT383/$HA$315))</f>
        <v>0</v>
      </c>
      <c r="HZ383" s="930">
        <f t="shared" ref="HZ383:HZ397" si="3603">SUM(LZ383*(BT383/$HA$315))</f>
        <v>0</v>
      </c>
      <c r="IA383" s="930">
        <f t="shared" ref="IA383:IA397" si="3604">SUM(MA383*(BT383/$HA$315))</f>
        <v>0</v>
      </c>
      <c r="IB383" s="930">
        <f t="shared" ref="IB383:IB397" si="3605">SUM(MB383*(BT383/$HA$315))</f>
        <v>0</v>
      </c>
      <c r="IC383" s="930">
        <f t="shared" ref="IC383:IC397" si="3606">SUM(MC383*(BT383/$HA$315))</f>
        <v>0</v>
      </c>
      <c r="ID383" s="322">
        <f t="shared" ref="ID383:ID397" si="3607">SUM(MD383*(BT383/$HA$315))</f>
        <v>0</v>
      </c>
      <c r="IE383" s="322">
        <f t="shared" ref="IE383:IE397" si="3608">SUM(ME383*(BT383/$HA$315))</f>
        <v>0</v>
      </c>
      <c r="IF383" s="322">
        <f t="shared" ref="IF383:IF397" si="3609">SUM(MF383*(BT383/$HA$315))</f>
        <v>0</v>
      </c>
      <c r="IG383" s="322">
        <f t="shared" ref="IG383:IG397" si="3610">SUM(MG383*(BT383/$HA$315))</f>
        <v>0</v>
      </c>
      <c r="IH383" s="322">
        <f t="shared" ref="IH383:IH397" si="3611">SUM(MH383*(BT383/$HA$315))</f>
        <v>0</v>
      </c>
      <c r="II383" s="322">
        <f t="shared" ref="II383:II397" si="3612">SUM(MI383*(BT383/$HA$315))</f>
        <v>0</v>
      </c>
      <c r="IJ383" s="322">
        <f t="shared" ref="IJ383:IJ397" si="3613">SUM(MJ383*(BT383/$HA$315))</f>
        <v>0</v>
      </c>
      <c r="IK383" s="322">
        <f t="shared" ref="IK383:IK397" si="3614">SUM(MK383*(BT383/$HA$315))</f>
        <v>0</v>
      </c>
      <c r="IL383" s="322">
        <f t="shared" ref="IL383:IL397" si="3615">SUM(ML383*(BT383/$HA$315))</f>
        <v>0</v>
      </c>
      <c r="IM383" s="322">
        <f t="shared" ref="IM383:IM397" si="3616">SUM(MM383*(BT383/$HA$315))</f>
        <v>0</v>
      </c>
      <c r="IN383" s="322">
        <f t="shared" ref="IN383:IN397" si="3617">SUM(MN383*(BT383/$HA$315))</f>
        <v>0</v>
      </c>
      <c r="IO383" s="322">
        <f t="shared" ref="IO383:IO397" si="3618">SUM(MO383*(BT383/$HA$315))</f>
        <v>0</v>
      </c>
      <c r="IP383" s="322">
        <f t="shared" ref="IP383:IP397" si="3619">SUM(MP383*(BT383/$HA$315))</f>
        <v>0</v>
      </c>
      <c r="IQ383" s="322">
        <f t="shared" ref="IQ383:IQ397" si="3620">SUM(MQ383*(BT383/$HA$315))</f>
        <v>0</v>
      </c>
      <c r="IR383" s="739"/>
      <c r="IS383" s="739"/>
      <c r="IT383" s="739"/>
      <c r="IU383" s="739"/>
      <c r="IV383" s="739"/>
      <c r="IW383" s="739"/>
      <c r="IX383" s="739"/>
      <c r="IY383" s="739"/>
      <c r="IZ383" s="1362" t="str">
        <f t="shared" ref="IZ383:IZ397" si="3621">BU383</f>
        <v>GolfGreen PlantStarter</v>
      </c>
      <c r="JA383" s="1217">
        <f t="shared" ref="JA383:JA414" si="3622">SUM(BW383*$DP383)</f>
        <v>0</v>
      </c>
      <c r="JB383" s="1217">
        <f t="shared" ref="JB383:JB414" si="3623">SUM(BX383*$DP383)</f>
        <v>71</v>
      </c>
      <c r="JC383" s="1217">
        <f t="shared" ref="JC383:JC414" si="3624">SUM(BY383*$DP383)</f>
        <v>29</v>
      </c>
      <c r="JD383" s="545">
        <f t="shared" ref="JD383:JD414" si="3625">SUM(BZ383*$DP383)</f>
        <v>520</v>
      </c>
      <c r="JE383" s="545">
        <f t="shared" ref="JE383:JE414" si="3626">SUM(CA383*$DP383)</f>
        <v>0</v>
      </c>
      <c r="JF383" s="329">
        <f t="shared" ref="JF383:JF414" si="3627">SUM(CB383*$DP383)</f>
        <v>100</v>
      </c>
      <c r="JG383" s="550">
        <f t="shared" ref="JG383:JG414" si="3628">SUM(CC383*$DP383)</f>
        <v>0</v>
      </c>
      <c r="JH383" s="550">
        <f t="shared" ref="JH383:JH414" si="3629">SUM(CD383*$DP383)</f>
        <v>0</v>
      </c>
      <c r="JI383" s="550">
        <f t="shared" ref="JI383:JI414" si="3630">SUM(CE383*$DP383)</f>
        <v>0</v>
      </c>
      <c r="JJ383" s="550">
        <f t="shared" ref="JJ383:JJ414" si="3631">SUM(CF383*$DP383)</f>
        <v>0</v>
      </c>
      <c r="JK383" s="550">
        <f t="shared" ref="JK383:JK414" si="3632">SUM(CG383*$DP383)</f>
        <v>0</v>
      </c>
      <c r="JL383" s="550">
        <f t="shared" ref="JL383:JL414" si="3633">SUM(CH383*$DP383)</f>
        <v>0</v>
      </c>
      <c r="JM383" s="550">
        <f t="shared" ref="JM383:JM414" si="3634">SUM(CI383*$DP383)</f>
        <v>0</v>
      </c>
      <c r="JN383" s="550">
        <f t="shared" ref="JN383:JN414" si="3635">SUM(CJ383*$DP383)</f>
        <v>0</v>
      </c>
      <c r="JO383" s="1217">
        <f t="shared" ref="JO383:JO414" si="3636">SUM(CK383*$DP383)</f>
        <v>0</v>
      </c>
      <c r="JP383" s="545">
        <f t="shared" ref="JP383:JP414" si="3637">SUM(CL383*$DP383)</f>
        <v>0</v>
      </c>
      <c r="JQ383" s="329">
        <f t="shared" ref="JQ383:JQ414" si="3638">SUM(CM383*$DP383)</f>
        <v>0</v>
      </c>
      <c r="JR383" s="550">
        <f t="shared" ref="JR383:JR414" si="3639">SUM(CN383*$DP383)</f>
        <v>0</v>
      </c>
      <c r="JS383" s="550">
        <f t="shared" ref="JS383:JS414" si="3640">SUM(CO383*$DP383)</f>
        <v>0</v>
      </c>
      <c r="JT383" s="550">
        <f t="shared" ref="JT383:JT414" si="3641">SUM(CP383*$DP383)</f>
        <v>0</v>
      </c>
      <c r="JU383" s="550">
        <f t="shared" ref="JU383:JU414" si="3642">SUM(CQ383*$DP383)</f>
        <v>0</v>
      </c>
      <c r="JV383" s="932">
        <f t="shared" ref="JV383:JV414" si="3643">SUM(CR383*$DP383)</f>
        <v>0</v>
      </c>
      <c r="JW383" s="932">
        <f t="shared" ref="JW383:JW414" si="3644">SUM(CS383*$DP383)</f>
        <v>1</v>
      </c>
      <c r="JX383" s="932">
        <f t="shared" ref="JX383:JX414" si="3645">SUM(CT383*$DP383)</f>
        <v>0.5</v>
      </c>
      <c r="JY383" s="932">
        <f t="shared" ref="JY383:JY414" si="3646">SUM(CU383*$DP383)</f>
        <v>5.0000000000000001E-3</v>
      </c>
      <c r="JZ383" s="932">
        <f t="shared" ref="JZ383:JZ414" si="3647">SUM(CV383*$DP383)</f>
        <v>0.5</v>
      </c>
      <c r="KA383" s="932">
        <f t="shared" ref="KA383:KA414" si="3648">SUM(CW383*$DP383)</f>
        <v>0.2</v>
      </c>
      <c r="KB383" s="932">
        <f t="shared" ref="KB383:KB414" si="3649">SUM(CX383*$DP383)</f>
        <v>0.5</v>
      </c>
      <c r="KC383" s="932">
        <f t="shared" ref="KC383:KC414" si="3650">SUM(CY383*$DP383)</f>
        <v>0</v>
      </c>
      <c r="KD383" s="327">
        <f t="shared" ref="KD383:KD414" si="3651">SUM(CZ383*$DP383)</f>
        <v>0</v>
      </c>
      <c r="KE383" s="327">
        <f t="shared" ref="KE383:KE414" si="3652">SUM(DA383*$DP383)</f>
        <v>0</v>
      </c>
      <c r="KF383" s="327">
        <f t="shared" ref="KF383:KF414" si="3653">SUM(DB383*$DP383)</f>
        <v>0</v>
      </c>
      <c r="KG383" s="327">
        <f t="shared" ref="KG383:KG414" si="3654">SUM(DC383*$DP383)</f>
        <v>0</v>
      </c>
      <c r="KH383" s="327">
        <f t="shared" ref="KH383:KH414" si="3655">SUM(DD383*$DP383)</f>
        <v>12.4</v>
      </c>
      <c r="KI383" s="327">
        <f t="shared" ref="KI383:KI414" si="3656">SUM(DE383*$DP383)</f>
        <v>0</v>
      </c>
      <c r="KJ383" s="327">
        <f t="shared" ref="KJ383:KJ414" si="3657">SUM(DF383*$DP383)</f>
        <v>0</v>
      </c>
      <c r="KK383" s="327">
        <f t="shared" ref="KK383:KK414" si="3658">SUM(DG383*$DP383)</f>
        <v>0</v>
      </c>
      <c r="KL383" s="327">
        <f t="shared" ref="KL383:KL414" si="3659">SUM(DH383*$DP383)</f>
        <v>0</v>
      </c>
      <c r="KM383" s="327">
        <f t="shared" ref="KM383:KM414" si="3660">SUM(DI383*$DP383)</f>
        <v>0</v>
      </c>
      <c r="KN383" s="327">
        <f t="shared" ref="KN383:KN414" si="3661">SUM(DJ383*$DP383)</f>
        <v>0</v>
      </c>
      <c r="KO383" s="327">
        <f t="shared" ref="KO383:KO414" si="3662">SUM(DK383*$DP383)</f>
        <v>0</v>
      </c>
      <c r="KP383" s="327">
        <f t="shared" ref="KP383:KP414" si="3663">SUM(DL383*$DP383)</f>
        <v>0</v>
      </c>
      <c r="KQ383" s="327">
        <f t="shared" ref="KQ383:KQ414" si="3664">SUM(DM383*$DP383)</f>
        <v>0</v>
      </c>
      <c r="KR383" s="739"/>
      <c r="KS383" s="739"/>
      <c r="KT383" s="739"/>
      <c r="KU383" s="739"/>
      <c r="KV383" s="739"/>
      <c r="KW383" s="739"/>
      <c r="KX383" s="739"/>
      <c r="KY383" s="739"/>
      <c r="KZ383" s="1362" t="str">
        <f t="shared" ref="KZ383:KZ397" si="3665">BU383</f>
        <v>GolfGreen PlantStarter</v>
      </c>
      <c r="LA383" s="1217">
        <f t="shared" ref="LA383:LA397" si="3666">SUM(JA383/$DO383)</f>
        <v>0</v>
      </c>
      <c r="LB383" s="1217">
        <f t="shared" ref="LB383:LB397" si="3667">SUM(JB383/$DO383)</f>
        <v>71</v>
      </c>
      <c r="LC383" s="1217">
        <f t="shared" ref="LC383:LC397" si="3668">SUM(JC383/$DO383)</f>
        <v>29</v>
      </c>
      <c r="LD383" s="545">
        <f t="shared" ref="LD383:LD397" si="3669">SUM(JD383/$DO383)</f>
        <v>520</v>
      </c>
      <c r="LE383" s="545">
        <f t="shared" ref="LE383:LE397" si="3670">SUM(JE383/$DO383)</f>
        <v>0</v>
      </c>
      <c r="LF383" s="329">
        <f t="shared" ref="LF383:LF397" si="3671">SUM(JF383/$DO383)</f>
        <v>100</v>
      </c>
      <c r="LG383" s="550">
        <f t="shared" ref="LG383:LG397" si="3672">SUM(JG383/$DO383)</f>
        <v>0</v>
      </c>
      <c r="LH383" s="550">
        <f t="shared" ref="LH383:LH397" si="3673">SUM(JH383/$DO383)</f>
        <v>0</v>
      </c>
      <c r="LI383" s="550">
        <f t="shared" ref="LI383:LI397" si="3674">SUM(JI383/$DO383)</f>
        <v>0</v>
      </c>
      <c r="LJ383" s="550">
        <f t="shared" ref="LJ383:LJ397" si="3675">SUM(JJ383/$DO383)</f>
        <v>0</v>
      </c>
      <c r="LK383" s="550">
        <f t="shared" ref="LK383:LK397" si="3676">SUM(JK383/$DO383)</f>
        <v>0</v>
      </c>
      <c r="LL383" s="550">
        <f t="shared" ref="LL383:LL397" si="3677">SUM(JL383/$DO383)</f>
        <v>0</v>
      </c>
      <c r="LM383" s="550">
        <f t="shared" ref="LM383:LM397" si="3678">SUM(JM383/$DO383)</f>
        <v>0</v>
      </c>
      <c r="LN383" s="550">
        <f t="shared" ref="LN383:LN397" si="3679">SUM(JN383/$DO383)</f>
        <v>0</v>
      </c>
      <c r="LO383" s="1217">
        <f t="shared" ref="LO383:LO397" si="3680">SUM(JO383/$DO383)</f>
        <v>0</v>
      </c>
      <c r="LP383" s="545">
        <f t="shared" ref="LP383:LP397" si="3681">SUM(JP383/$DO383)</f>
        <v>0</v>
      </c>
      <c r="LQ383" s="329">
        <f t="shared" ref="LQ383:LQ397" si="3682">SUM(JQ383/$DO383)</f>
        <v>0</v>
      </c>
      <c r="LR383" s="550">
        <f t="shared" ref="LR383:LR397" si="3683">SUM(JR383/$DO383)</f>
        <v>0</v>
      </c>
      <c r="LS383" s="550">
        <f t="shared" ref="LS383:LS397" si="3684">SUM(JS383/$DO383)</f>
        <v>0</v>
      </c>
      <c r="LT383" s="550">
        <f t="shared" ref="LT383:LT397" si="3685">SUM(JT383/$DO383)</f>
        <v>0</v>
      </c>
      <c r="LU383" s="550">
        <f t="shared" ref="LU383:LU397" si="3686">SUM(JU383/$DO383)</f>
        <v>0</v>
      </c>
      <c r="LV383" s="932">
        <f t="shared" ref="LV383:LV397" si="3687">SUM(JV383/$DO383)</f>
        <v>0</v>
      </c>
      <c r="LW383" s="932">
        <f t="shared" ref="LW383:LW397" si="3688">SUM(JW383/$DO383)</f>
        <v>1</v>
      </c>
      <c r="LX383" s="932">
        <f t="shared" ref="LX383:LX397" si="3689">SUM(JX383/$DO383)</f>
        <v>0.5</v>
      </c>
      <c r="LY383" s="932">
        <f t="shared" ref="LY383:LY397" si="3690">SUM(JY383/$DO383)</f>
        <v>5.0000000000000001E-3</v>
      </c>
      <c r="LZ383" s="932">
        <f t="shared" ref="LZ383:LZ397" si="3691">SUM(JZ383/$DO383)</f>
        <v>0.5</v>
      </c>
      <c r="MA383" s="932">
        <f t="shared" ref="MA383:MA397" si="3692">SUM(KA383/$DO383)</f>
        <v>0.2</v>
      </c>
      <c r="MB383" s="932">
        <f t="shared" ref="MB383:MB397" si="3693">SUM(KB383/$DO383)</f>
        <v>0.5</v>
      </c>
      <c r="MC383" s="932">
        <f t="shared" ref="MC383:MC397" si="3694">SUM(KC383/$DO383)</f>
        <v>0</v>
      </c>
      <c r="MD383" s="327">
        <f t="shared" ref="MD383:MD397" si="3695">SUM(KD383/$DO383)</f>
        <v>0</v>
      </c>
      <c r="ME383" s="327">
        <f t="shared" ref="ME383:ME397" si="3696">SUM(KE383/$DO383)</f>
        <v>0</v>
      </c>
      <c r="MF383" s="327">
        <f t="shared" ref="MF383:MF397" si="3697">SUM(KF383/$DO383)</f>
        <v>0</v>
      </c>
      <c r="MG383" s="327">
        <f t="shared" ref="MG383:MG397" si="3698">SUM(KG383/$DO383)</f>
        <v>0</v>
      </c>
      <c r="MH383" s="327">
        <f t="shared" ref="MH383:MH397" si="3699">SUM(KH383/$DO383)</f>
        <v>12.4</v>
      </c>
      <c r="MI383" s="327">
        <f t="shared" ref="MI383:MI397" si="3700">SUM(KI383/$DO383)</f>
        <v>0</v>
      </c>
      <c r="MJ383" s="327">
        <f t="shared" ref="MJ383:MJ397" si="3701">SUM(KJ383/$DO383)</f>
        <v>0</v>
      </c>
      <c r="MK383" s="327">
        <f t="shared" ref="MK383:MK397" si="3702">SUM(KK383/$DO383)</f>
        <v>0</v>
      </c>
      <c r="ML383" s="327">
        <f t="shared" ref="ML383:ML397" si="3703">SUM(KL383/$DO383)</f>
        <v>0</v>
      </c>
      <c r="MM383" s="327">
        <f t="shared" ref="MM383:MM397" si="3704">SUM(KM383/$DO383)</f>
        <v>0</v>
      </c>
      <c r="MN383" s="327">
        <f t="shared" ref="MN383:MN397" si="3705">SUM(KN383/$DO383)</f>
        <v>0</v>
      </c>
      <c r="MO383" s="327">
        <f t="shared" ref="MO383:MO397" si="3706">SUM(KO383/$DO383)</f>
        <v>0</v>
      </c>
      <c r="MP383" s="327">
        <f t="shared" ref="MP383:MP397" si="3707">SUM(KP383/$DO383)</f>
        <v>0</v>
      </c>
      <c r="MQ383" s="327">
        <f t="shared" ref="MQ383:MQ397" si="3708">SUM(KQ383/$DO383)</f>
        <v>0</v>
      </c>
    </row>
    <row r="384" spans="2:355" s="152" customFormat="1" ht="14.25" customHeight="1" outlineLevel="1" thickBot="1" x14ac:dyDescent="0.3">
      <c r="O384" s="1549"/>
      <c r="S384" s="1549"/>
      <c r="W384" s="1549"/>
      <c r="AA384" s="1549"/>
      <c r="AE384" s="1549"/>
      <c r="AI384" s="1549"/>
      <c r="AM384" s="1549"/>
      <c r="AQ384" s="1549"/>
      <c r="AU384" s="1737"/>
      <c r="AY384" s="1549"/>
      <c r="BQ384" s="1491"/>
      <c r="BR384" s="734">
        <f t="shared" si="3531"/>
        <v>0</v>
      </c>
      <c r="BS384" s="734">
        <f t="shared" si="3532"/>
        <v>0</v>
      </c>
      <c r="BT384" s="742">
        <v>0</v>
      </c>
      <c r="BU384" s="1773" t="str">
        <f>IF(User3!A7&lt;&gt;0,User3!A7,0)</f>
        <v>SeaKelp ?</v>
      </c>
      <c r="BV384" s="1785" t="str">
        <f>IF(User3!B7&lt;&gt;0,User3!B7,0)</f>
        <v>Additives</v>
      </c>
      <c r="BW384" s="1774">
        <f>IF(User3!C7&lt;&gt;0,User3!C7,0)</f>
        <v>0</v>
      </c>
      <c r="BX384" s="1774">
        <f>IF(User3!D7&lt;&gt;0,User3!D7,0)</f>
        <v>0</v>
      </c>
      <c r="BY384" s="1774">
        <f>IF(User3!E7&lt;&gt;0,User3!E7,0)</f>
        <v>0</v>
      </c>
      <c r="BZ384" s="1774">
        <f>IF(User3!F7&lt;&gt;0,User3!F7,0)</f>
        <v>0</v>
      </c>
      <c r="CA384" s="1774">
        <f>IF(User3!G7&lt;&gt;0,User3!G7,0)</f>
        <v>0</v>
      </c>
      <c r="CB384" s="1774">
        <f>IF(User3!H7&lt;&gt;0,User3!H7,0)</f>
        <v>0.15</v>
      </c>
      <c r="CC384" s="1774">
        <f>IF(User3!I7&lt;&gt;0,User3!I7,0)</f>
        <v>0</v>
      </c>
      <c r="CD384" s="1774">
        <f>IF(User3!J7&lt;&gt;0,User3!J7,0)</f>
        <v>0</v>
      </c>
      <c r="CE384" s="1774">
        <f>IF(User3!K7&lt;&gt;0,User3!K7,0)</f>
        <v>0</v>
      </c>
      <c r="CF384" s="1774">
        <f>IF(User3!L7&lt;&gt;0,User3!L7,0)</f>
        <v>0</v>
      </c>
      <c r="CG384" s="1774">
        <f>IF(User3!M7&lt;&gt;0,User3!M7,0)</f>
        <v>0</v>
      </c>
      <c r="CH384" s="1774">
        <f>IF(User3!N7&lt;&gt;0,User3!N7,0)</f>
        <v>0</v>
      </c>
      <c r="CI384" s="1774">
        <f>IF(User3!O7&lt;&gt;0,User3!O7,0)</f>
        <v>0</v>
      </c>
      <c r="CJ384" s="1774">
        <f>IF(User3!P7&lt;&gt;0,User3!P7,0)</f>
        <v>0</v>
      </c>
      <c r="CK384" s="1774">
        <f>IF(User3!Q7&lt;&gt;0,User3!Q7,0)</f>
        <v>0</v>
      </c>
      <c r="CL384" s="1774">
        <f>IF(User3!R7&lt;&gt;0,User3!R7,0)</f>
        <v>0</v>
      </c>
      <c r="CM384" s="1774">
        <f>IF(User3!S7&lt;&gt;0,User3!S7,0)</f>
        <v>0</v>
      </c>
      <c r="CN384" s="1774">
        <f>IF(User3!T7&lt;&gt;0,User3!T7,0)</f>
        <v>0</v>
      </c>
      <c r="CO384" s="1774">
        <f>IF(User3!U7&lt;&gt;0,User3!U7,0)</f>
        <v>0</v>
      </c>
      <c r="CP384" s="1774">
        <f>IF(User3!V7&lt;&gt;0,User3!V7,0)</f>
        <v>0</v>
      </c>
      <c r="CQ384" s="1774">
        <f>IF(User3!W7&lt;&gt;0,User3!W7,0)</f>
        <v>0</v>
      </c>
      <c r="CR384" s="1775">
        <f>IF(User3!X7&lt;&gt;0,User3!X7,0)</f>
        <v>0</v>
      </c>
      <c r="CS384" s="1775">
        <f>IF(User3!Y7&lt;&gt;0,User3!Y7,0)</f>
        <v>0</v>
      </c>
      <c r="CT384" s="1775">
        <f>IF(User3!Z7&lt;&gt;0,User3!Z7,0)</f>
        <v>0</v>
      </c>
      <c r="CU384" s="1775">
        <f>IF(User3!AA7&lt;&gt;0,User3!AA7,0)</f>
        <v>0</v>
      </c>
      <c r="CV384" s="1775">
        <f>IF(User3!AB7&lt;&gt;0,User3!AB7,0)</f>
        <v>0</v>
      </c>
      <c r="CW384" s="1775">
        <f>IF(User3!AC7&lt;&gt;0,User3!AC7,0)</f>
        <v>0</v>
      </c>
      <c r="CX384" s="1775">
        <f>IF(User3!AD7&lt;&gt;0,User3!AD7,0)</f>
        <v>0</v>
      </c>
      <c r="CY384" s="1775">
        <f>IF(User3!AE7&lt;&gt;0,User3!AE7,0)</f>
        <v>0</v>
      </c>
      <c r="CZ384" s="1775">
        <f>IF(User3!AF7&lt;&gt;0,User3!AF7,0)</f>
        <v>0</v>
      </c>
      <c r="DA384" s="1775">
        <f>IF(User3!AG7&lt;&gt;0,User3!AG7,0)</f>
        <v>0</v>
      </c>
      <c r="DB384" s="1775">
        <f>IF(User3!AH7&lt;&gt;0,User3!AH7,0)</f>
        <v>0</v>
      </c>
      <c r="DC384" s="1775">
        <f>IF(User3!AI7&lt;&gt;0,User3!AI7,0)</f>
        <v>0</v>
      </c>
      <c r="DD384" s="1775">
        <f>IF(User3!AJ7&lt;&gt;0,User3!AJ7,0)</f>
        <v>0</v>
      </c>
      <c r="DE384" s="1775">
        <f>IF(User3!AK7&lt;&gt;0,User3!AK7,0)</f>
        <v>0</v>
      </c>
      <c r="DF384" s="1775">
        <f>IF(User3!AL7&lt;&gt;0,User3!AL7,0)</f>
        <v>0</v>
      </c>
      <c r="DG384" s="1775">
        <f>IF(User3!AM7&lt;&gt;0,User3!AM7,0)</f>
        <v>0</v>
      </c>
      <c r="DH384" s="1775">
        <f>IF(User3!AN7&lt;&gt;0,User3!AN7,0)</f>
        <v>0</v>
      </c>
      <c r="DI384" s="1775">
        <f>IF(User3!AO7&lt;&gt;0,User3!AO7,0)</f>
        <v>0</v>
      </c>
      <c r="DJ384" s="1775">
        <f>IF(User3!AP7&lt;&gt;0,User3!AP7,0)</f>
        <v>0</v>
      </c>
      <c r="DK384" s="1775">
        <f>IF(User3!AQ7&lt;&gt;0,User3!AQ7,0)</f>
        <v>0</v>
      </c>
      <c r="DL384" s="1775">
        <f>IF(User3!AR7&lt;&gt;0,User3!AR7,0)</f>
        <v>0</v>
      </c>
      <c r="DM384" s="1775">
        <f>IF(User3!AS7&lt;&gt;0,User3!AS7,0)</f>
        <v>0</v>
      </c>
      <c r="DN384" s="1791">
        <f>IF(User3!AT7&lt;&gt;0,User3!AT7,0)</f>
        <v>1</v>
      </c>
      <c r="DO384" s="1793">
        <f>IF(User3!AU7&lt;&gt;0,User3!AU7,0)</f>
        <v>1</v>
      </c>
      <c r="DP384" s="1794">
        <f>IF(User3!AV7&lt;&gt;0,User3!AV7,0)</f>
        <v>1000</v>
      </c>
      <c r="DQ384" s="1796">
        <f t="shared" si="3530"/>
        <v>1</v>
      </c>
      <c r="DR384" s="1798">
        <f>IF(User3!AX7&lt;&gt;0,User3!AX7,0)</f>
        <v>0.01</v>
      </c>
      <c r="DS384" s="1798">
        <f>IF(User3!AY7&lt;&gt;0,User3!AY7,0)</f>
        <v>1.0000000000000001E-5</v>
      </c>
      <c r="DT384" s="1794">
        <f>IF(User3!AZ7&lt;&gt;0,User3!AZ7,0)</f>
        <v>3006</v>
      </c>
      <c r="DU384" s="1800" t="str">
        <f>IF(User3!BA7&lt;&gt;0,User3!BA7,0)</f>
        <v>User3</v>
      </c>
      <c r="DV384" s="1812">
        <f>IF(User3!BB7&lt;&gt;0,User3!BB7,0)</f>
        <v>44333</v>
      </c>
      <c r="DW384" s="1813">
        <f>IF(User3!BC7&lt;&gt;0,User3!BC7,0)</f>
        <v>0</v>
      </c>
      <c r="DX384" s="1794">
        <f>IF(User3!BD7&lt;&gt;0,User3!BD7,0)</f>
        <v>0.4</v>
      </c>
      <c r="DY384" s="1794">
        <f>IF(User3!BE7&lt;&gt;0,User3!BE7,0)</f>
        <v>0.4</v>
      </c>
      <c r="DZ384" s="1794">
        <f>IF(User3!BF7&lt;&gt;0,User3!BF7,0)</f>
        <v>0.4</v>
      </c>
      <c r="EA384" s="1794">
        <f>IF(User3!BG7&lt;&gt;0,User3!BG7,0)</f>
        <v>0.4</v>
      </c>
      <c r="EB384" s="1794">
        <f>IF(User3!BH7&lt;&gt;0,User3!BH7,0)</f>
        <v>0.4</v>
      </c>
      <c r="EC384" s="1794">
        <f>IF(User3!BI7&lt;&gt;0,User3!BI7,0)</f>
        <v>0.4</v>
      </c>
      <c r="ED384" s="1794">
        <f>IF(User3!BJ7&lt;&gt;0,User3!BJ7,0)</f>
        <v>0.4</v>
      </c>
      <c r="EE384" s="1794">
        <f>IF(User3!BK7&lt;&gt;0,User3!BK7,0)</f>
        <v>0.4</v>
      </c>
      <c r="EF384" s="1794">
        <f>IF(User3!BL7&lt;&gt;0,User3!BL7,0)</f>
        <v>0.4</v>
      </c>
      <c r="EG384" s="1794">
        <f>IF(User3!BM7&lt;&gt;0,User3!BM7,0)</f>
        <v>0.4</v>
      </c>
      <c r="EH384" s="1794">
        <f>IF(User3!BN7&lt;&gt;0,User3!BN7,0)</f>
        <v>0.4</v>
      </c>
      <c r="EI384" s="1794">
        <f>IF(User3!BO7&lt;&gt;0,User3!BO7,0)</f>
        <v>0.4</v>
      </c>
      <c r="EJ384" s="1794">
        <f>IF(User3!BP7&lt;&gt;0,User3!BP7,0)</f>
        <v>0.4</v>
      </c>
      <c r="EK384" s="1794">
        <f>IF(User3!BQ7&lt;&gt;0,User3!BQ7,0)</f>
        <v>0</v>
      </c>
      <c r="EL384" s="1794" t="str">
        <f>IF(User3!BR7&lt;&gt;0,User3!BR7,0)</f>
        <v xml:space="preserve"> Includes more than 70 minerals, growth hormones, cytokinin, auxins, vitamins, and enzymes. This formula is similar to AlgenExtract. Derived from Kelp (from Ascophyllum Nodosum Seaweed)</v>
      </c>
      <c r="EM384" s="739"/>
      <c r="EN384" s="739"/>
      <c r="EO384" s="739"/>
      <c r="EP384" s="739"/>
      <c r="EQ384" s="739"/>
      <c r="ER384" s="739"/>
      <c r="ES384" s="739"/>
      <c r="ET384" s="739"/>
      <c r="EU384" s="739"/>
      <c r="EV384" s="739"/>
      <c r="EW384" s="739"/>
      <c r="EX384" s="739"/>
      <c r="EY384" s="739"/>
      <c r="EZ384" s="1348" t="str">
        <f t="shared" si="3533"/>
        <v>SeaKelp ?</v>
      </c>
      <c r="FA384" s="1203">
        <f t="shared" si="3534"/>
        <v>0</v>
      </c>
      <c r="FB384" s="1203">
        <f t="shared" si="3535"/>
        <v>0</v>
      </c>
      <c r="FC384" s="1203">
        <f t="shared" si="3536"/>
        <v>0</v>
      </c>
      <c r="FD384" s="1190">
        <f t="shared" si="3537"/>
        <v>0</v>
      </c>
      <c r="FE384" s="1190">
        <f t="shared" si="3538"/>
        <v>0</v>
      </c>
      <c r="FF384" s="927">
        <f t="shared" si="3539"/>
        <v>0</v>
      </c>
      <c r="FG384" s="1191">
        <f t="shared" si="3540"/>
        <v>0</v>
      </c>
      <c r="FH384" s="1191">
        <f t="shared" si="3541"/>
        <v>0</v>
      </c>
      <c r="FI384" s="1191">
        <f t="shared" si="3542"/>
        <v>0</v>
      </c>
      <c r="FJ384" s="1191">
        <f t="shared" si="3543"/>
        <v>0</v>
      </c>
      <c r="FK384" s="1191">
        <f t="shared" si="3544"/>
        <v>0</v>
      </c>
      <c r="FL384" s="1191">
        <f t="shared" si="3545"/>
        <v>0</v>
      </c>
      <c r="FM384" s="1191">
        <f t="shared" si="3546"/>
        <v>0</v>
      </c>
      <c r="FN384" s="1191">
        <f t="shared" si="3547"/>
        <v>0</v>
      </c>
      <c r="FO384" s="1203">
        <f t="shared" si="3548"/>
        <v>0</v>
      </c>
      <c r="FP384" s="1190">
        <f t="shared" si="3549"/>
        <v>0</v>
      </c>
      <c r="FQ384" s="927">
        <f t="shared" si="3550"/>
        <v>0</v>
      </c>
      <c r="FR384" s="1191">
        <f t="shared" si="3551"/>
        <v>0</v>
      </c>
      <c r="FS384" s="1191">
        <f t="shared" si="3552"/>
        <v>0</v>
      </c>
      <c r="FT384" s="1191">
        <f t="shared" si="3553"/>
        <v>0</v>
      </c>
      <c r="FU384" s="1191">
        <f t="shared" si="3554"/>
        <v>0</v>
      </c>
      <c r="FV384" s="1076">
        <f t="shared" si="3555"/>
        <v>0</v>
      </c>
      <c r="FW384" s="1076">
        <f t="shared" si="3556"/>
        <v>0</v>
      </c>
      <c r="FX384" s="1076">
        <f t="shared" si="3557"/>
        <v>0</v>
      </c>
      <c r="FY384" s="1076">
        <f t="shared" si="3558"/>
        <v>0</v>
      </c>
      <c r="FZ384" s="1076">
        <f t="shared" si="3559"/>
        <v>0</v>
      </c>
      <c r="GA384" s="1076">
        <f t="shared" si="3560"/>
        <v>0</v>
      </c>
      <c r="GB384" s="1076">
        <f t="shared" si="3561"/>
        <v>0</v>
      </c>
      <c r="GC384" s="1076">
        <f t="shared" si="3562"/>
        <v>0</v>
      </c>
      <c r="GD384" s="330">
        <f t="shared" si="3563"/>
        <v>0</v>
      </c>
      <c r="GE384" s="330">
        <f t="shared" si="3564"/>
        <v>0</v>
      </c>
      <c r="GF384" s="330">
        <f t="shared" si="3565"/>
        <v>0</v>
      </c>
      <c r="GG384" s="330">
        <f t="shared" si="3566"/>
        <v>0</v>
      </c>
      <c r="GH384" s="330">
        <f t="shared" si="3567"/>
        <v>0</v>
      </c>
      <c r="GI384" s="330">
        <f t="shared" si="3568"/>
        <v>0</v>
      </c>
      <c r="GJ384" s="330">
        <f t="shared" si="3569"/>
        <v>0</v>
      </c>
      <c r="GK384" s="330">
        <f t="shared" si="3570"/>
        <v>0</v>
      </c>
      <c r="GL384" s="330">
        <f t="shared" si="3571"/>
        <v>0</v>
      </c>
      <c r="GM384" s="330">
        <f t="shared" si="3572"/>
        <v>0</v>
      </c>
      <c r="GN384" s="330">
        <f t="shared" si="3573"/>
        <v>0</v>
      </c>
      <c r="GO384" s="330">
        <f t="shared" si="3574"/>
        <v>0</v>
      </c>
      <c r="GP384" s="330">
        <f t="shared" si="3575"/>
        <v>0</v>
      </c>
      <c r="GQ384" s="330">
        <f t="shared" si="3576"/>
        <v>0</v>
      </c>
      <c r="GR384" s="739"/>
      <c r="GS384" s="739"/>
      <c r="GT384" s="739"/>
      <c r="GU384" s="739"/>
      <c r="GV384" s="739"/>
      <c r="GW384" s="739"/>
      <c r="GX384" s="739"/>
      <c r="GY384" s="739"/>
      <c r="GZ384" s="1362" t="str">
        <f t="shared" si="3577"/>
        <v>SeaKelp ?</v>
      </c>
      <c r="HA384" s="1215">
        <f t="shared" si="3578"/>
        <v>0</v>
      </c>
      <c r="HB384" s="1215">
        <f t="shared" si="3579"/>
        <v>0</v>
      </c>
      <c r="HC384" s="1215">
        <f t="shared" si="3580"/>
        <v>0</v>
      </c>
      <c r="HD384" s="543">
        <f t="shared" si="3581"/>
        <v>0</v>
      </c>
      <c r="HE384" s="543">
        <f t="shared" si="3582"/>
        <v>0</v>
      </c>
      <c r="HF384" s="328">
        <f t="shared" si="3583"/>
        <v>0</v>
      </c>
      <c r="HG384" s="546">
        <f t="shared" si="3584"/>
        <v>0</v>
      </c>
      <c r="HH384" s="546">
        <f t="shared" si="3585"/>
        <v>0</v>
      </c>
      <c r="HI384" s="546">
        <f t="shared" si="3586"/>
        <v>0</v>
      </c>
      <c r="HJ384" s="546">
        <f t="shared" si="3587"/>
        <v>0</v>
      </c>
      <c r="HK384" s="546">
        <f t="shared" si="3588"/>
        <v>0</v>
      </c>
      <c r="HL384" s="546">
        <f t="shared" si="3589"/>
        <v>0</v>
      </c>
      <c r="HM384" s="546">
        <f t="shared" si="3590"/>
        <v>0</v>
      </c>
      <c r="HN384" s="546">
        <f t="shared" si="3591"/>
        <v>0</v>
      </c>
      <c r="HO384" s="1215">
        <f t="shared" si="3592"/>
        <v>0</v>
      </c>
      <c r="HP384" s="543">
        <f t="shared" si="3593"/>
        <v>0</v>
      </c>
      <c r="HQ384" s="328">
        <f t="shared" si="3594"/>
        <v>0</v>
      </c>
      <c r="HR384" s="546">
        <f t="shared" si="3595"/>
        <v>0</v>
      </c>
      <c r="HS384" s="546">
        <f t="shared" si="3596"/>
        <v>0</v>
      </c>
      <c r="HT384" s="546">
        <f t="shared" si="3597"/>
        <v>0</v>
      </c>
      <c r="HU384" s="546">
        <f t="shared" si="3598"/>
        <v>0</v>
      </c>
      <c r="HV384" s="930">
        <f t="shared" si="3599"/>
        <v>0</v>
      </c>
      <c r="HW384" s="930">
        <f t="shared" si="3600"/>
        <v>0</v>
      </c>
      <c r="HX384" s="930">
        <f t="shared" si="3601"/>
        <v>0</v>
      </c>
      <c r="HY384" s="930">
        <f t="shared" si="3602"/>
        <v>0</v>
      </c>
      <c r="HZ384" s="930">
        <f t="shared" si="3603"/>
        <v>0</v>
      </c>
      <c r="IA384" s="930">
        <f t="shared" si="3604"/>
        <v>0</v>
      </c>
      <c r="IB384" s="930">
        <f t="shared" si="3605"/>
        <v>0</v>
      </c>
      <c r="IC384" s="930">
        <f t="shared" si="3606"/>
        <v>0</v>
      </c>
      <c r="ID384" s="322">
        <f t="shared" si="3607"/>
        <v>0</v>
      </c>
      <c r="IE384" s="322">
        <f t="shared" si="3608"/>
        <v>0</v>
      </c>
      <c r="IF384" s="322">
        <f t="shared" si="3609"/>
        <v>0</v>
      </c>
      <c r="IG384" s="322">
        <f t="shared" si="3610"/>
        <v>0</v>
      </c>
      <c r="IH384" s="322">
        <f t="shared" si="3611"/>
        <v>0</v>
      </c>
      <c r="II384" s="322">
        <f t="shared" si="3612"/>
        <v>0</v>
      </c>
      <c r="IJ384" s="322">
        <f t="shared" si="3613"/>
        <v>0</v>
      </c>
      <c r="IK384" s="322">
        <f t="shared" si="3614"/>
        <v>0</v>
      </c>
      <c r="IL384" s="322">
        <f t="shared" si="3615"/>
        <v>0</v>
      </c>
      <c r="IM384" s="322">
        <f t="shared" si="3616"/>
        <v>0</v>
      </c>
      <c r="IN384" s="322">
        <f t="shared" si="3617"/>
        <v>0</v>
      </c>
      <c r="IO384" s="322">
        <f t="shared" si="3618"/>
        <v>0</v>
      </c>
      <c r="IP384" s="322">
        <f t="shared" si="3619"/>
        <v>0</v>
      </c>
      <c r="IQ384" s="322">
        <f t="shared" si="3620"/>
        <v>0</v>
      </c>
      <c r="IR384" s="739"/>
      <c r="IS384" s="739"/>
      <c r="IT384" s="739"/>
      <c r="IU384" s="739"/>
      <c r="IV384" s="739"/>
      <c r="IW384" s="739"/>
      <c r="IX384" s="739"/>
      <c r="IY384" s="739"/>
      <c r="IZ384" s="1362" t="str">
        <f t="shared" si="3621"/>
        <v>SeaKelp ?</v>
      </c>
      <c r="JA384" s="1217">
        <f t="shared" si="3622"/>
        <v>0</v>
      </c>
      <c r="JB384" s="1217">
        <f t="shared" si="3623"/>
        <v>0</v>
      </c>
      <c r="JC384" s="1217">
        <f t="shared" si="3624"/>
        <v>0</v>
      </c>
      <c r="JD384" s="545">
        <f t="shared" si="3625"/>
        <v>0</v>
      </c>
      <c r="JE384" s="545">
        <f t="shared" si="3626"/>
        <v>0</v>
      </c>
      <c r="JF384" s="329">
        <f t="shared" si="3627"/>
        <v>150</v>
      </c>
      <c r="JG384" s="550">
        <f t="shared" si="3628"/>
        <v>0</v>
      </c>
      <c r="JH384" s="550">
        <f t="shared" si="3629"/>
        <v>0</v>
      </c>
      <c r="JI384" s="550">
        <f t="shared" si="3630"/>
        <v>0</v>
      </c>
      <c r="JJ384" s="550">
        <f t="shared" si="3631"/>
        <v>0</v>
      </c>
      <c r="JK384" s="550">
        <f t="shared" si="3632"/>
        <v>0</v>
      </c>
      <c r="JL384" s="550">
        <f t="shared" si="3633"/>
        <v>0</v>
      </c>
      <c r="JM384" s="550">
        <f t="shared" si="3634"/>
        <v>0</v>
      </c>
      <c r="JN384" s="550">
        <f t="shared" si="3635"/>
        <v>0</v>
      </c>
      <c r="JO384" s="1217">
        <f t="shared" si="3636"/>
        <v>0</v>
      </c>
      <c r="JP384" s="545">
        <f t="shared" si="3637"/>
        <v>0</v>
      </c>
      <c r="JQ384" s="329">
        <f t="shared" si="3638"/>
        <v>0</v>
      </c>
      <c r="JR384" s="550">
        <f t="shared" si="3639"/>
        <v>0</v>
      </c>
      <c r="JS384" s="550">
        <f t="shared" si="3640"/>
        <v>0</v>
      </c>
      <c r="JT384" s="550">
        <f t="shared" si="3641"/>
        <v>0</v>
      </c>
      <c r="JU384" s="550">
        <f t="shared" si="3642"/>
        <v>0</v>
      </c>
      <c r="JV384" s="932">
        <f t="shared" si="3643"/>
        <v>0</v>
      </c>
      <c r="JW384" s="932">
        <f t="shared" si="3644"/>
        <v>0</v>
      </c>
      <c r="JX384" s="932">
        <f t="shared" si="3645"/>
        <v>0</v>
      </c>
      <c r="JY384" s="932">
        <f t="shared" si="3646"/>
        <v>0</v>
      </c>
      <c r="JZ384" s="932">
        <f t="shared" si="3647"/>
        <v>0</v>
      </c>
      <c r="KA384" s="932">
        <f t="shared" si="3648"/>
        <v>0</v>
      </c>
      <c r="KB384" s="932">
        <f t="shared" si="3649"/>
        <v>0</v>
      </c>
      <c r="KC384" s="932">
        <f t="shared" si="3650"/>
        <v>0</v>
      </c>
      <c r="KD384" s="327">
        <f t="shared" si="3651"/>
        <v>0</v>
      </c>
      <c r="KE384" s="327">
        <f t="shared" si="3652"/>
        <v>0</v>
      </c>
      <c r="KF384" s="327">
        <f t="shared" si="3653"/>
        <v>0</v>
      </c>
      <c r="KG384" s="327">
        <f t="shared" si="3654"/>
        <v>0</v>
      </c>
      <c r="KH384" s="327">
        <f t="shared" si="3655"/>
        <v>0</v>
      </c>
      <c r="KI384" s="327">
        <f t="shared" si="3656"/>
        <v>0</v>
      </c>
      <c r="KJ384" s="327">
        <f t="shared" si="3657"/>
        <v>0</v>
      </c>
      <c r="KK384" s="327">
        <f t="shared" si="3658"/>
        <v>0</v>
      </c>
      <c r="KL384" s="327">
        <f t="shared" si="3659"/>
        <v>0</v>
      </c>
      <c r="KM384" s="327">
        <f t="shared" si="3660"/>
        <v>0</v>
      </c>
      <c r="KN384" s="327">
        <f t="shared" si="3661"/>
        <v>0</v>
      </c>
      <c r="KO384" s="327">
        <f t="shared" si="3662"/>
        <v>0</v>
      </c>
      <c r="KP384" s="327">
        <f t="shared" si="3663"/>
        <v>0</v>
      </c>
      <c r="KQ384" s="327">
        <f t="shared" si="3664"/>
        <v>0</v>
      </c>
      <c r="KR384" s="739"/>
      <c r="KS384" s="739"/>
      <c r="KT384" s="739"/>
      <c r="KU384" s="739"/>
      <c r="KV384" s="739"/>
      <c r="KW384" s="739"/>
      <c r="KX384" s="739"/>
      <c r="KY384" s="739"/>
      <c r="KZ384" s="1362" t="str">
        <f t="shared" si="3665"/>
        <v>SeaKelp ?</v>
      </c>
      <c r="LA384" s="1217">
        <f t="shared" si="3666"/>
        <v>0</v>
      </c>
      <c r="LB384" s="1217">
        <f t="shared" si="3667"/>
        <v>0</v>
      </c>
      <c r="LC384" s="1217">
        <f t="shared" si="3668"/>
        <v>0</v>
      </c>
      <c r="LD384" s="545">
        <f t="shared" si="3669"/>
        <v>0</v>
      </c>
      <c r="LE384" s="545">
        <f t="shared" si="3670"/>
        <v>0</v>
      </c>
      <c r="LF384" s="329">
        <f t="shared" si="3671"/>
        <v>150</v>
      </c>
      <c r="LG384" s="550">
        <f t="shared" si="3672"/>
        <v>0</v>
      </c>
      <c r="LH384" s="550">
        <f t="shared" si="3673"/>
        <v>0</v>
      </c>
      <c r="LI384" s="550">
        <f t="shared" si="3674"/>
        <v>0</v>
      </c>
      <c r="LJ384" s="550">
        <f t="shared" si="3675"/>
        <v>0</v>
      </c>
      <c r="LK384" s="550">
        <f t="shared" si="3676"/>
        <v>0</v>
      </c>
      <c r="LL384" s="550">
        <f t="shared" si="3677"/>
        <v>0</v>
      </c>
      <c r="LM384" s="550">
        <f t="shared" si="3678"/>
        <v>0</v>
      </c>
      <c r="LN384" s="550">
        <f t="shared" si="3679"/>
        <v>0</v>
      </c>
      <c r="LO384" s="1217">
        <f t="shared" si="3680"/>
        <v>0</v>
      </c>
      <c r="LP384" s="545">
        <f t="shared" si="3681"/>
        <v>0</v>
      </c>
      <c r="LQ384" s="329">
        <f t="shared" si="3682"/>
        <v>0</v>
      </c>
      <c r="LR384" s="550">
        <f t="shared" si="3683"/>
        <v>0</v>
      </c>
      <c r="LS384" s="550">
        <f t="shared" si="3684"/>
        <v>0</v>
      </c>
      <c r="LT384" s="550">
        <f t="shared" si="3685"/>
        <v>0</v>
      </c>
      <c r="LU384" s="550">
        <f t="shared" si="3686"/>
        <v>0</v>
      </c>
      <c r="LV384" s="932">
        <f t="shared" si="3687"/>
        <v>0</v>
      </c>
      <c r="LW384" s="932">
        <f t="shared" si="3688"/>
        <v>0</v>
      </c>
      <c r="LX384" s="932">
        <f t="shared" si="3689"/>
        <v>0</v>
      </c>
      <c r="LY384" s="932">
        <f t="shared" si="3690"/>
        <v>0</v>
      </c>
      <c r="LZ384" s="932">
        <f t="shared" si="3691"/>
        <v>0</v>
      </c>
      <c r="MA384" s="932">
        <f t="shared" si="3692"/>
        <v>0</v>
      </c>
      <c r="MB384" s="932">
        <f t="shared" si="3693"/>
        <v>0</v>
      </c>
      <c r="MC384" s="932">
        <f t="shared" si="3694"/>
        <v>0</v>
      </c>
      <c r="MD384" s="327">
        <f t="shared" si="3695"/>
        <v>0</v>
      </c>
      <c r="ME384" s="327">
        <f t="shared" si="3696"/>
        <v>0</v>
      </c>
      <c r="MF384" s="327">
        <f t="shared" si="3697"/>
        <v>0</v>
      </c>
      <c r="MG384" s="327">
        <f t="shared" si="3698"/>
        <v>0</v>
      </c>
      <c r="MH384" s="327">
        <f t="shared" si="3699"/>
        <v>0</v>
      </c>
      <c r="MI384" s="327">
        <f t="shared" si="3700"/>
        <v>0</v>
      </c>
      <c r="MJ384" s="327">
        <f t="shared" si="3701"/>
        <v>0</v>
      </c>
      <c r="MK384" s="327">
        <f t="shared" si="3702"/>
        <v>0</v>
      </c>
      <c r="ML384" s="327">
        <f t="shared" si="3703"/>
        <v>0</v>
      </c>
      <c r="MM384" s="327">
        <f t="shared" si="3704"/>
        <v>0</v>
      </c>
      <c r="MN384" s="327">
        <f t="shared" si="3705"/>
        <v>0</v>
      </c>
      <c r="MO384" s="327">
        <f t="shared" si="3706"/>
        <v>0</v>
      </c>
      <c r="MP384" s="327">
        <f t="shared" si="3707"/>
        <v>0</v>
      </c>
      <c r="MQ384" s="327">
        <f t="shared" si="3708"/>
        <v>0</v>
      </c>
    </row>
    <row r="385" spans="15:355" s="152" customFormat="1" ht="14.25" customHeight="1" outlineLevel="1" thickBot="1" x14ac:dyDescent="0.3">
      <c r="O385" s="1549"/>
      <c r="S385" s="1549"/>
      <c r="W385" s="1549"/>
      <c r="AA385" s="1549"/>
      <c r="AE385" s="1549"/>
      <c r="AI385" s="1549"/>
      <c r="AM385" s="1549"/>
      <c r="AQ385" s="1549"/>
      <c r="AU385" s="1737"/>
      <c r="AY385" s="1549"/>
      <c r="BG385" s="1029"/>
      <c r="BQ385" s="1491"/>
      <c r="BR385" s="734">
        <f t="shared" si="3531"/>
        <v>0</v>
      </c>
      <c r="BS385" s="734">
        <f t="shared" si="3532"/>
        <v>0</v>
      </c>
      <c r="BT385" s="742">
        <v>0</v>
      </c>
      <c r="BU385" s="1773" t="str">
        <f>IF(User3!A8&lt;&gt;0,User3!A8,0)</f>
        <v>WO Wonder Myco</v>
      </c>
      <c r="BV385" s="1785" t="str">
        <f>IF(User3!B8&lt;&gt;0,User3!B8,0)</f>
        <v>Additives</v>
      </c>
      <c r="BW385" s="1774">
        <f>IF(User3!C8&lt;&gt;0,User3!C8,0)</f>
        <v>0</v>
      </c>
      <c r="BX385" s="1774">
        <f>IF(User3!D8&lt;&gt;0,User3!D8,0)</f>
        <v>0</v>
      </c>
      <c r="BY385" s="1774">
        <f>IF(User3!E8&lt;&gt;0,User3!E8,0)</f>
        <v>0</v>
      </c>
      <c r="BZ385" s="1774">
        <f>IF(User3!F8&lt;&gt;0,User3!F8,0)</f>
        <v>0</v>
      </c>
      <c r="CA385" s="1774">
        <f>IF(User3!G8&lt;&gt;0,User3!G8,0)</f>
        <v>0</v>
      </c>
      <c r="CB385" s="1774">
        <f>IF(User3!H8&lt;&gt;0,User3!H8,0)</f>
        <v>0</v>
      </c>
      <c r="CC385" s="1774">
        <f>IF(User3!I8&lt;&gt;0,User3!I8,0)</f>
        <v>0</v>
      </c>
      <c r="CD385" s="1774">
        <f>IF(User3!J8&lt;&gt;0,User3!J8,0)</f>
        <v>0</v>
      </c>
      <c r="CE385" s="1774">
        <f>IF(User3!K8&lt;&gt;0,User3!K8,0)</f>
        <v>0</v>
      </c>
      <c r="CF385" s="1774">
        <f>IF(User3!L8&lt;&gt;0,User3!L8,0)</f>
        <v>0</v>
      </c>
      <c r="CG385" s="1774">
        <f>IF(User3!M8&lt;&gt;0,User3!M8,0)</f>
        <v>0</v>
      </c>
      <c r="CH385" s="1774">
        <f>IF(User3!N8&lt;&gt;0,User3!N8,0)</f>
        <v>0</v>
      </c>
      <c r="CI385" s="1774">
        <f>IF(User3!O8&lt;&gt;0,User3!O8,0)</f>
        <v>0</v>
      </c>
      <c r="CJ385" s="1774">
        <f>IF(User3!P8&lt;&gt;0,User3!P8,0)</f>
        <v>0</v>
      </c>
      <c r="CK385" s="1774">
        <f>IF(User3!Q8&lt;&gt;0,User3!Q8,0)</f>
        <v>0</v>
      </c>
      <c r="CL385" s="1774">
        <f>IF(User3!R8&lt;&gt;0,User3!R8,0)</f>
        <v>0</v>
      </c>
      <c r="CM385" s="1774">
        <f>IF(User3!S8&lt;&gt;0,User3!S8,0)</f>
        <v>0</v>
      </c>
      <c r="CN385" s="1774">
        <f>IF(User3!T8&lt;&gt;0,User3!T8,0)</f>
        <v>0</v>
      </c>
      <c r="CO385" s="1774">
        <f>IF(User3!U8&lt;&gt;0,User3!U8,0)</f>
        <v>0</v>
      </c>
      <c r="CP385" s="1774">
        <f>IF(User3!V8&lt;&gt;0,User3!V8,0)</f>
        <v>0</v>
      </c>
      <c r="CQ385" s="1774">
        <f>IF(User3!W8&lt;&gt;0,User3!W8,0)</f>
        <v>0</v>
      </c>
      <c r="CR385" s="1775">
        <f>IF(User3!X8&lt;&gt;0,User3!X8,0)</f>
        <v>0</v>
      </c>
      <c r="CS385" s="1775">
        <f>IF(User3!Y8&lt;&gt;0,User3!Y8,0)</f>
        <v>0</v>
      </c>
      <c r="CT385" s="1775">
        <f>IF(User3!Z8&lt;&gt;0,User3!Z8,0)</f>
        <v>0</v>
      </c>
      <c r="CU385" s="1775">
        <f>IF(User3!AA8&lt;&gt;0,User3!AA8,0)</f>
        <v>0</v>
      </c>
      <c r="CV385" s="1775">
        <f>IF(User3!AB8&lt;&gt;0,User3!AB8,0)</f>
        <v>0</v>
      </c>
      <c r="CW385" s="1775">
        <f>IF(User3!AC8&lt;&gt;0,User3!AC8,0)</f>
        <v>0</v>
      </c>
      <c r="CX385" s="1775">
        <f>IF(User3!AD8&lt;&gt;0,User3!AD8,0)</f>
        <v>0</v>
      </c>
      <c r="CY385" s="1775">
        <f>IF(User3!AE8&lt;&gt;0,User3!AE8,0)</f>
        <v>0</v>
      </c>
      <c r="CZ385" s="1775">
        <f>IF(User3!AF8&lt;&gt;0,User3!AF8,0)</f>
        <v>0</v>
      </c>
      <c r="DA385" s="1775">
        <f>IF(User3!AG8&lt;&gt;0,User3!AG8,0)</f>
        <v>0</v>
      </c>
      <c r="DB385" s="1775">
        <f>IF(User3!AH8&lt;&gt;0,User3!AH8,0)</f>
        <v>0</v>
      </c>
      <c r="DC385" s="1775">
        <f>IF(User3!AI8&lt;&gt;0,User3!AI8,0)</f>
        <v>0</v>
      </c>
      <c r="DD385" s="1775">
        <f>IF(User3!AJ8&lt;&gt;0,User3!AJ8,0)</f>
        <v>0</v>
      </c>
      <c r="DE385" s="1775">
        <f>IF(User3!AK8&lt;&gt;0,User3!AK8,0)</f>
        <v>0</v>
      </c>
      <c r="DF385" s="1775">
        <f>IF(User3!AL8&lt;&gt;0,User3!AL8,0)</f>
        <v>0</v>
      </c>
      <c r="DG385" s="1775">
        <f>IF(User3!AM8&lt;&gt;0,User3!AM8,0)</f>
        <v>0</v>
      </c>
      <c r="DH385" s="1775">
        <f>IF(User3!AN8&lt;&gt;0,User3!AN8,0)</f>
        <v>0</v>
      </c>
      <c r="DI385" s="1775">
        <f>IF(User3!AO8&lt;&gt;0,User3!AO8,0)</f>
        <v>0</v>
      </c>
      <c r="DJ385" s="1775">
        <f>IF(User3!AP8&lt;&gt;0,User3!AP8,0)</f>
        <v>0</v>
      </c>
      <c r="DK385" s="1775">
        <f>IF(User3!AQ8&lt;&gt;0,User3!AQ8,0)</f>
        <v>0</v>
      </c>
      <c r="DL385" s="1775">
        <f>IF(User3!AR8&lt;&gt;0,User3!AR8,0)</f>
        <v>0</v>
      </c>
      <c r="DM385" s="1775">
        <f>IF(User3!AS8&lt;&gt;0,User3!AS8,0)</f>
        <v>0</v>
      </c>
      <c r="DN385" s="1791">
        <f>IF(User3!AT8&lt;&gt;0,User3!AT8,0)</f>
        <v>1</v>
      </c>
      <c r="DO385" s="1793">
        <f>IF(User3!AU8&lt;&gt;0,User3!AU8,0)</f>
        <v>0.94599999999999995</v>
      </c>
      <c r="DP385" s="1794">
        <f>IF(User3!AV8&lt;&gt;0,User3!AV8,0)</f>
        <v>1000</v>
      </c>
      <c r="DQ385" s="1796">
        <f t="shared" si="3530"/>
        <v>1.0570824524312896</v>
      </c>
      <c r="DR385" s="1798">
        <f>IF(User3!AX8&lt;&gt;0,User3!AX8,0)</f>
        <v>0.01</v>
      </c>
      <c r="DS385" s="1798">
        <f>IF(User3!AY8&lt;&gt;0,User3!AY8,0)</f>
        <v>1.0570824524312896E-5</v>
      </c>
      <c r="DT385" s="1794">
        <f>IF(User3!AZ8&lt;&gt;0,User3!AZ8,0)</f>
        <v>3007</v>
      </c>
      <c r="DU385" s="1800" t="str">
        <f>IF(User3!BA8&lt;&gt;0,User3!BA8,0)</f>
        <v>User3</v>
      </c>
      <c r="DV385" s="1812">
        <f>IF(User3!BB8&lt;&gt;0,User3!BB8,0)</f>
        <v>44333</v>
      </c>
      <c r="DW385" s="1813">
        <f>IF(User3!BC8&lt;&gt;0,User3!BC8,0)</f>
        <v>0</v>
      </c>
      <c r="DX385" s="1794">
        <f>IF(User3!BD8&lt;&gt;0,User3!BD8,0)</f>
        <v>0</v>
      </c>
      <c r="DY385" s="1794">
        <f>IF(User3!BE8&lt;&gt;0,User3!BE8,0)</f>
        <v>1</v>
      </c>
      <c r="DZ385" s="1794">
        <f>IF(User3!BF8&lt;&gt;0,User3!BF8,0)</f>
        <v>0</v>
      </c>
      <c r="EA385" s="1794">
        <f>IF(User3!BG8&lt;&gt;0,User3!BG8,0)</f>
        <v>0</v>
      </c>
      <c r="EB385" s="1794">
        <f>IF(User3!BH8&lt;&gt;0,User3!BH8,0)</f>
        <v>0</v>
      </c>
      <c r="EC385" s="1794">
        <f>IF(User3!BI8&lt;&gt;0,User3!BI8,0)</f>
        <v>0</v>
      </c>
      <c r="ED385" s="1794">
        <f>IF(User3!BJ8&lt;&gt;0,User3!BJ8,0)</f>
        <v>0</v>
      </c>
      <c r="EE385" s="1794">
        <f>IF(User3!BK8&lt;&gt;0,User3!BK8,0)</f>
        <v>0</v>
      </c>
      <c r="EF385" s="1794">
        <f>IF(User3!BL8&lt;&gt;0,User3!BL8,0)</f>
        <v>0</v>
      </c>
      <c r="EG385" s="1794">
        <f>IF(User3!BM8&lt;&gt;0,User3!BM8,0)</f>
        <v>0</v>
      </c>
      <c r="EH385" s="1794">
        <f>IF(User3!BN8&lt;&gt;0,User3!BN8,0)</f>
        <v>0</v>
      </c>
      <c r="EI385" s="1794">
        <f>IF(User3!BO8&lt;&gt;0,User3!BO8,0)</f>
        <v>0</v>
      </c>
      <c r="EJ385" s="1794">
        <f>IF(User3!BP8&lt;&gt;0,User3!BP8,0)</f>
        <v>0</v>
      </c>
      <c r="EK385" s="1794">
        <f>IF(User3!BQ8&lt;&gt;0,User3!BQ8,0)</f>
        <v>0</v>
      </c>
      <c r="EL385" s="1794">
        <f>IF(User3!BR8&lt;&gt;0,User3!BR8,0)</f>
        <v>0</v>
      </c>
      <c r="EM385" s="739"/>
      <c r="EN385" s="739"/>
      <c r="EO385" s="739"/>
      <c r="EP385" s="739"/>
      <c r="EQ385" s="739"/>
      <c r="ER385" s="739"/>
      <c r="ES385" s="739"/>
      <c r="ET385" s="739"/>
      <c r="EU385" s="739"/>
      <c r="EV385" s="739"/>
      <c r="EW385" s="739"/>
      <c r="EX385" s="739"/>
      <c r="EY385" s="739"/>
      <c r="EZ385" s="1348" t="str">
        <f t="shared" si="3533"/>
        <v>WO Wonder Myco</v>
      </c>
      <c r="FA385" s="1203">
        <f t="shared" si="3534"/>
        <v>0</v>
      </c>
      <c r="FB385" s="1203">
        <f t="shared" si="3535"/>
        <v>0</v>
      </c>
      <c r="FC385" s="1203">
        <f t="shared" si="3536"/>
        <v>0</v>
      </c>
      <c r="FD385" s="1190">
        <f t="shared" si="3537"/>
        <v>0</v>
      </c>
      <c r="FE385" s="1190">
        <f t="shared" si="3538"/>
        <v>0</v>
      </c>
      <c r="FF385" s="927">
        <f t="shared" si="3539"/>
        <v>0</v>
      </c>
      <c r="FG385" s="1191">
        <f t="shared" si="3540"/>
        <v>0</v>
      </c>
      <c r="FH385" s="1191">
        <f t="shared" si="3541"/>
        <v>0</v>
      </c>
      <c r="FI385" s="1191">
        <f t="shared" si="3542"/>
        <v>0</v>
      </c>
      <c r="FJ385" s="1191">
        <f t="shared" si="3543"/>
        <v>0</v>
      </c>
      <c r="FK385" s="1191">
        <f t="shared" si="3544"/>
        <v>0</v>
      </c>
      <c r="FL385" s="1191">
        <f t="shared" si="3545"/>
        <v>0</v>
      </c>
      <c r="FM385" s="1191">
        <f t="shared" si="3546"/>
        <v>0</v>
      </c>
      <c r="FN385" s="1191">
        <f t="shared" si="3547"/>
        <v>0</v>
      </c>
      <c r="FO385" s="1203">
        <f t="shared" si="3548"/>
        <v>0</v>
      </c>
      <c r="FP385" s="1190">
        <f t="shared" si="3549"/>
        <v>0</v>
      </c>
      <c r="FQ385" s="927">
        <f t="shared" si="3550"/>
        <v>0</v>
      </c>
      <c r="FR385" s="1191">
        <f t="shared" si="3551"/>
        <v>0</v>
      </c>
      <c r="FS385" s="1191">
        <f t="shared" si="3552"/>
        <v>0</v>
      </c>
      <c r="FT385" s="1191">
        <f t="shared" si="3553"/>
        <v>0</v>
      </c>
      <c r="FU385" s="1191">
        <f t="shared" si="3554"/>
        <v>0</v>
      </c>
      <c r="FV385" s="1076">
        <f t="shared" si="3555"/>
        <v>0</v>
      </c>
      <c r="FW385" s="1076">
        <f t="shared" si="3556"/>
        <v>0</v>
      </c>
      <c r="FX385" s="1076">
        <f t="shared" si="3557"/>
        <v>0</v>
      </c>
      <c r="FY385" s="1076">
        <f t="shared" si="3558"/>
        <v>0</v>
      </c>
      <c r="FZ385" s="1076">
        <f t="shared" si="3559"/>
        <v>0</v>
      </c>
      <c r="GA385" s="1076">
        <f t="shared" si="3560"/>
        <v>0</v>
      </c>
      <c r="GB385" s="1076">
        <f t="shared" si="3561"/>
        <v>0</v>
      </c>
      <c r="GC385" s="1076">
        <f t="shared" si="3562"/>
        <v>0</v>
      </c>
      <c r="GD385" s="330">
        <f t="shared" si="3563"/>
        <v>0</v>
      </c>
      <c r="GE385" s="330">
        <f t="shared" si="3564"/>
        <v>0</v>
      </c>
      <c r="GF385" s="330">
        <f t="shared" si="3565"/>
        <v>0</v>
      </c>
      <c r="GG385" s="330">
        <f t="shared" si="3566"/>
        <v>0</v>
      </c>
      <c r="GH385" s="330">
        <f t="shared" si="3567"/>
        <v>0</v>
      </c>
      <c r="GI385" s="330">
        <f t="shared" si="3568"/>
        <v>0</v>
      </c>
      <c r="GJ385" s="330">
        <f t="shared" si="3569"/>
        <v>0</v>
      </c>
      <c r="GK385" s="330">
        <f t="shared" si="3570"/>
        <v>0</v>
      </c>
      <c r="GL385" s="330">
        <f t="shared" si="3571"/>
        <v>0</v>
      </c>
      <c r="GM385" s="330">
        <f t="shared" si="3572"/>
        <v>0</v>
      </c>
      <c r="GN385" s="330">
        <f t="shared" si="3573"/>
        <v>0</v>
      </c>
      <c r="GO385" s="330">
        <f t="shared" si="3574"/>
        <v>0</v>
      </c>
      <c r="GP385" s="330">
        <f t="shared" si="3575"/>
        <v>0</v>
      </c>
      <c r="GQ385" s="330">
        <f t="shared" si="3576"/>
        <v>0</v>
      </c>
      <c r="GR385" s="739"/>
      <c r="GS385" s="739"/>
      <c r="GT385" s="739"/>
      <c r="GU385" s="739"/>
      <c r="GV385" s="739"/>
      <c r="GW385" s="739"/>
      <c r="GX385" s="739"/>
      <c r="GY385" s="739"/>
      <c r="GZ385" s="1362" t="str">
        <f t="shared" si="3577"/>
        <v>WO Wonder Myco</v>
      </c>
      <c r="HA385" s="1215">
        <f t="shared" si="3578"/>
        <v>0</v>
      </c>
      <c r="HB385" s="1215">
        <f t="shared" si="3579"/>
        <v>0</v>
      </c>
      <c r="HC385" s="1215">
        <f t="shared" si="3580"/>
        <v>0</v>
      </c>
      <c r="HD385" s="543">
        <f t="shared" si="3581"/>
        <v>0</v>
      </c>
      <c r="HE385" s="543">
        <f t="shared" si="3582"/>
        <v>0</v>
      </c>
      <c r="HF385" s="328">
        <f t="shared" si="3583"/>
        <v>0</v>
      </c>
      <c r="HG385" s="546">
        <f t="shared" si="3584"/>
        <v>0</v>
      </c>
      <c r="HH385" s="546">
        <f t="shared" si="3585"/>
        <v>0</v>
      </c>
      <c r="HI385" s="546">
        <f t="shared" si="3586"/>
        <v>0</v>
      </c>
      <c r="HJ385" s="546">
        <f t="shared" si="3587"/>
        <v>0</v>
      </c>
      <c r="HK385" s="546">
        <f t="shared" si="3588"/>
        <v>0</v>
      </c>
      <c r="HL385" s="546">
        <f t="shared" si="3589"/>
        <v>0</v>
      </c>
      <c r="HM385" s="546">
        <f t="shared" si="3590"/>
        <v>0</v>
      </c>
      <c r="HN385" s="546">
        <f t="shared" si="3591"/>
        <v>0</v>
      </c>
      <c r="HO385" s="1215">
        <f t="shared" si="3592"/>
        <v>0</v>
      </c>
      <c r="HP385" s="543">
        <f t="shared" si="3593"/>
        <v>0</v>
      </c>
      <c r="HQ385" s="328">
        <f t="shared" si="3594"/>
        <v>0</v>
      </c>
      <c r="HR385" s="546">
        <f t="shared" si="3595"/>
        <v>0</v>
      </c>
      <c r="HS385" s="546">
        <f t="shared" si="3596"/>
        <v>0</v>
      </c>
      <c r="HT385" s="546">
        <f t="shared" si="3597"/>
        <v>0</v>
      </c>
      <c r="HU385" s="546">
        <f t="shared" si="3598"/>
        <v>0</v>
      </c>
      <c r="HV385" s="930">
        <f t="shared" si="3599"/>
        <v>0</v>
      </c>
      <c r="HW385" s="930">
        <f t="shared" si="3600"/>
        <v>0</v>
      </c>
      <c r="HX385" s="930">
        <f t="shared" si="3601"/>
        <v>0</v>
      </c>
      <c r="HY385" s="930">
        <f t="shared" si="3602"/>
        <v>0</v>
      </c>
      <c r="HZ385" s="930">
        <f t="shared" si="3603"/>
        <v>0</v>
      </c>
      <c r="IA385" s="930">
        <f t="shared" si="3604"/>
        <v>0</v>
      </c>
      <c r="IB385" s="930">
        <f t="shared" si="3605"/>
        <v>0</v>
      </c>
      <c r="IC385" s="930">
        <f t="shared" si="3606"/>
        <v>0</v>
      </c>
      <c r="ID385" s="322">
        <f t="shared" si="3607"/>
        <v>0</v>
      </c>
      <c r="IE385" s="322">
        <f t="shared" si="3608"/>
        <v>0</v>
      </c>
      <c r="IF385" s="322">
        <f t="shared" si="3609"/>
        <v>0</v>
      </c>
      <c r="IG385" s="322">
        <f t="shared" si="3610"/>
        <v>0</v>
      </c>
      <c r="IH385" s="322">
        <f t="shared" si="3611"/>
        <v>0</v>
      </c>
      <c r="II385" s="322">
        <f t="shared" si="3612"/>
        <v>0</v>
      </c>
      <c r="IJ385" s="322">
        <f t="shared" si="3613"/>
        <v>0</v>
      </c>
      <c r="IK385" s="322">
        <f t="shared" si="3614"/>
        <v>0</v>
      </c>
      <c r="IL385" s="322">
        <f t="shared" si="3615"/>
        <v>0</v>
      </c>
      <c r="IM385" s="322">
        <f t="shared" si="3616"/>
        <v>0</v>
      </c>
      <c r="IN385" s="322">
        <f t="shared" si="3617"/>
        <v>0</v>
      </c>
      <c r="IO385" s="322">
        <f t="shared" si="3618"/>
        <v>0</v>
      </c>
      <c r="IP385" s="322">
        <f t="shared" si="3619"/>
        <v>0</v>
      </c>
      <c r="IQ385" s="322">
        <f t="shared" si="3620"/>
        <v>0</v>
      </c>
      <c r="IR385" s="739"/>
      <c r="IS385" s="739"/>
      <c r="IT385" s="739"/>
      <c r="IU385" s="739"/>
      <c r="IV385" s="739"/>
      <c r="IW385" s="739"/>
      <c r="IX385" s="739"/>
      <c r="IY385" s="739"/>
      <c r="IZ385" s="1362" t="str">
        <f t="shared" si="3621"/>
        <v>WO Wonder Myco</v>
      </c>
      <c r="JA385" s="1217">
        <f t="shared" si="3622"/>
        <v>0</v>
      </c>
      <c r="JB385" s="1217">
        <f t="shared" si="3623"/>
        <v>0</v>
      </c>
      <c r="JC385" s="1217">
        <f t="shared" si="3624"/>
        <v>0</v>
      </c>
      <c r="JD385" s="545">
        <f t="shared" si="3625"/>
        <v>0</v>
      </c>
      <c r="JE385" s="545">
        <f t="shared" si="3626"/>
        <v>0</v>
      </c>
      <c r="JF385" s="329">
        <f t="shared" si="3627"/>
        <v>0</v>
      </c>
      <c r="JG385" s="550">
        <f t="shared" si="3628"/>
        <v>0</v>
      </c>
      <c r="JH385" s="550">
        <f t="shared" si="3629"/>
        <v>0</v>
      </c>
      <c r="JI385" s="550">
        <f t="shared" si="3630"/>
        <v>0</v>
      </c>
      <c r="JJ385" s="550">
        <f t="shared" si="3631"/>
        <v>0</v>
      </c>
      <c r="JK385" s="550">
        <f t="shared" si="3632"/>
        <v>0</v>
      </c>
      <c r="JL385" s="550">
        <f t="shared" si="3633"/>
        <v>0</v>
      </c>
      <c r="JM385" s="550">
        <f t="shared" si="3634"/>
        <v>0</v>
      </c>
      <c r="JN385" s="550">
        <f t="shared" si="3635"/>
        <v>0</v>
      </c>
      <c r="JO385" s="1217">
        <f t="shared" si="3636"/>
        <v>0</v>
      </c>
      <c r="JP385" s="545">
        <f t="shared" si="3637"/>
        <v>0</v>
      </c>
      <c r="JQ385" s="329">
        <f t="shared" si="3638"/>
        <v>0</v>
      </c>
      <c r="JR385" s="550">
        <f t="shared" si="3639"/>
        <v>0</v>
      </c>
      <c r="JS385" s="550">
        <f t="shared" si="3640"/>
        <v>0</v>
      </c>
      <c r="JT385" s="550">
        <f t="shared" si="3641"/>
        <v>0</v>
      </c>
      <c r="JU385" s="550">
        <f t="shared" si="3642"/>
        <v>0</v>
      </c>
      <c r="JV385" s="932">
        <f t="shared" si="3643"/>
        <v>0</v>
      </c>
      <c r="JW385" s="932">
        <f t="shared" si="3644"/>
        <v>0</v>
      </c>
      <c r="JX385" s="932">
        <f t="shared" si="3645"/>
        <v>0</v>
      </c>
      <c r="JY385" s="932">
        <f t="shared" si="3646"/>
        <v>0</v>
      </c>
      <c r="JZ385" s="932">
        <f t="shared" si="3647"/>
        <v>0</v>
      </c>
      <c r="KA385" s="932">
        <f t="shared" si="3648"/>
        <v>0</v>
      </c>
      <c r="KB385" s="932">
        <f t="shared" si="3649"/>
        <v>0</v>
      </c>
      <c r="KC385" s="932">
        <f t="shared" si="3650"/>
        <v>0</v>
      </c>
      <c r="KD385" s="327">
        <f t="shared" si="3651"/>
        <v>0</v>
      </c>
      <c r="KE385" s="327">
        <f t="shared" si="3652"/>
        <v>0</v>
      </c>
      <c r="KF385" s="327">
        <f t="shared" si="3653"/>
        <v>0</v>
      </c>
      <c r="KG385" s="327">
        <f t="shared" si="3654"/>
        <v>0</v>
      </c>
      <c r="KH385" s="327">
        <f t="shared" si="3655"/>
        <v>0</v>
      </c>
      <c r="KI385" s="327">
        <f t="shared" si="3656"/>
        <v>0</v>
      </c>
      <c r="KJ385" s="327">
        <f t="shared" si="3657"/>
        <v>0</v>
      </c>
      <c r="KK385" s="327">
        <f t="shared" si="3658"/>
        <v>0</v>
      </c>
      <c r="KL385" s="327">
        <f t="shared" si="3659"/>
        <v>0</v>
      </c>
      <c r="KM385" s="327">
        <f t="shared" si="3660"/>
        <v>0</v>
      </c>
      <c r="KN385" s="327">
        <f t="shared" si="3661"/>
        <v>0</v>
      </c>
      <c r="KO385" s="327">
        <f t="shared" si="3662"/>
        <v>0</v>
      </c>
      <c r="KP385" s="327">
        <f t="shared" si="3663"/>
        <v>0</v>
      </c>
      <c r="KQ385" s="327">
        <f t="shared" si="3664"/>
        <v>0</v>
      </c>
      <c r="KR385" s="739"/>
      <c r="KS385" s="739"/>
      <c r="KT385" s="739"/>
      <c r="KU385" s="739"/>
      <c r="KV385" s="739"/>
      <c r="KW385" s="739"/>
      <c r="KX385" s="739"/>
      <c r="KY385" s="739"/>
      <c r="KZ385" s="1362" t="str">
        <f t="shared" si="3665"/>
        <v>WO Wonder Myco</v>
      </c>
      <c r="LA385" s="1217">
        <f t="shared" si="3666"/>
        <v>0</v>
      </c>
      <c r="LB385" s="1217">
        <f t="shared" si="3667"/>
        <v>0</v>
      </c>
      <c r="LC385" s="1217">
        <f t="shared" si="3668"/>
        <v>0</v>
      </c>
      <c r="LD385" s="545">
        <f t="shared" si="3669"/>
        <v>0</v>
      </c>
      <c r="LE385" s="545">
        <f t="shared" si="3670"/>
        <v>0</v>
      </c>
      <c r="LF385" s="329">
        <f t="shared" si="3671"/>
        <v>0</v>
      </c>
      <c r="LG385" s="550">
        <f t="shared" si="3672"/>
        <v>0</v>
      </c>
      <c r="LH385" s="550">
        <f t="shared" si="3673"/>
        <v>0</v>
      </c>
      <c r="LI385" s="550">
        <f t="shared" si="3674"/>
        <v>0</v>
      </c>
      <c r="LJ385" s="550">
        <f t="shared" si="3675"/>
        <v>0</v>
      </c>
      <c r="LK385" s="550">
        <f t="shared" si="3676"/>
        <v>0</v>
      </c>
      <c r="LL385" s="550">
        <f t="shared" si="3677"/>
        <v>0</v>
      </c>
      <c r="LM385" s="550">
        <f t="shared" si="3678"/>
        <v>0</v>
      </c>
      <c r="LN385" s="550">
        <f t="shared" si="3679"/>
        <v>0</v>
      </c>
      <c r="LO385" s="1217">
        <f t="shared" si="3680"/>
        <v>0</v>
      </c>
      <c r="LP385" s="545">
        <f t="shared" si="3681"/>
        <v>0</v>
      </c>
      <c r="LQ385" s="329">
        <f t="shared" si="3682"/>
        <v>0</v>
      </c>
      <c r="LR385" s="550">
        <f t="shared" si="3683"/>
        <v>0</v>
      </c>
      <c r="LS385" s="550">
        <f t="shared" si="3684"/>
        <v>0</v>
      </c>
      <c r="LT385" s="550">
        <f t="shared" si="3685"/>
        <v>0</v>
      </c>
      <c r="LU385" s="550">
        <f t="shared" si="3686"/>
        <v>0</v>
      </c>
      <c r="LV385" s="932">
        <f t="shared" si="3687"/>
        <v>0</v>
      </c>
      <c r="LW385" s="932">
        <f t="shared" si="3688"/>
        <v>0</v>
      </c>
      <c r="LX385" s="932">
        <f t="shared" si="3689"/>
        <v>0</v>
      </c>
      <c r="LY385" s="932">
        <f t="shared" si="3690"/>
        <v>0</v>
      </c>
      <c r="LZ385" s="932">
        <f t="shared" si="3691"/>
        <v>0</v>
      </c>
      <c r="MA385" s="932">
        <f t="shared" si="3692"/>
        <v>0</v>
      </c>
      <c r="MB385" s="932">
        <f t="shared" si="3693"/>
        <v>0</v>
      </c>
      <c r="MC385" s="932">
        <f t="shared" si="3694"/>
        <v>0</v>
      </c>
      <c r="MD385" s="327">
        <f t="shared" si="3695"/>
        <v>0</v>
      </c>
      <c r="ME385" s="327">
        <f t="shared" si="3696"/>
        <v>0</v>
      </c>
      <c r="MF385" s="327">
        <f t="shared" si="3697"/>
        <v>0</v>
      </c>
      <c r="MG385" s="327">
        <f t="shared" si="3698"/>
        <v>0</v>
      </c>
      <c r="MH385" s="327">
        <f t="shared" si="3699"/>
        <v>0</v>
      </c>
      <c r="MI385" s="327">
        <f t="shared" si="3700"/>
        <v>0</v>
      </c>
      <c r="MJ385" s="327">
        <f t="shared" si="3701"/>
        <v>0</v>
      </c>
      <c r="MK385" s="327">
        <f t="shared" si="3702"/>
        <v>0</v>
      </c>
      <c r="ML385" s="327">
        <f t="shared" si="3703"/>
        <v>0</v>
      </c>
      <c r="MM385" s="327">
        <f t="shared" si="3704"/>
        <v>0</v>
      </c>
      <c r="MN385" s="327">
        <f t="shared" si="3705"/>
        <v>0</v>
      </c>
      <c r="MO385" s="327">
        <f t="shared" si="3706"/>
        <v>0</v>
      </c>
      <c r="MP385" s="327">
        <f t="shared" si="3707"/>
        <v>0</v>
      </c>
      <c r="MQ385" s="327">
        <f t="shared" si="3708"/>
        <v>0</v>
      </c>
    </row>
    <row r="386" spans="15:355" s="152" customFormat="1" ht="14.25" customHeight="1" outlineLevel="1" thickBot="1" x14ac:dyDescent="0.3">
      <c r="O386" s="1549"/>
      <c r="S386" s="1549"/>
      <c r="W386" s="1549"/>
      <c r="AA386" s="1549"/>
      <c r="AE386" s="1549"/>
      <c r="AI386" s="1549"/>
      <c r="AM386" s="1549"/>
      <c r="AQ386" s="1549"/>
      <c r="AU386" s="1737"/>
      <c r="AY386" s="1549"/>
      <c r="BG386" s="1029"/>
      <c r="BQ386" s="1491"/>
      <c r="BR386" s="734">
        <f t="shared" si="3531"/>
        <v>0</v>
      </c>
      <c r="BS386" s="734">
        <f t="shared" si="3532"/>
        <v>0</v>
      </c>
      <c r="BT386" s="742">
        <v>0</v>
      </c>
      <c r="BU386" s="1773" t="str">
        <f>IF(User3!A9&lt;&gt;0,User3!A9,0)</f>
        <v>Gravitron</v>
      </c>
      <c r="BV386" s="1785" t="str">
        <f>IF(User3!B9&lt;&gt;0,User3!B9,0)</f>
        <v>Additives</v>
      </c>
      <c r="BW386" s="1774">
        <f>IF(User3!C9&lt;&gt;0,User3!C9,0)</f>
        <v>0</v>
      </c>
      <c r="BX386" s="1774">
        <f>IF(User3!D9&lt;&gt;0,User3!D9,0)</f>
        <v>0</v>
      </c>
      <c r="BY386" s="1774">
        <f>IF(User3!E9&lt;&gt;0,User3!E9,0)</f>
        <v>0</v>
      </c>
      <c r="BZ386" s="1774">
        <f>IF(User3!F9&lt;&gt;0,User3!F9,0)</f>
        <v>0</v>
      </c>
      <c r="CA386" s="1774">
        <f>IF(User3!G9&lt;&gt;0,User3!G9,0)</f>
        <v>0</v>
      </c>
      <c r="CB386" s="1774">
        <f>IF(User3!H9&lt;&gt;0,User3!H9,0)</f>
        <v>0</v>
      </c>
      <c r="CC386" s="1774">
        <f>IF(User3!I9&lt;&gt;0,User3!I9,0)</f>
        <v>0</v>
      </c>
      <c r="CD386" s="1774">
        <f>IF(User3!J9&lt;&gt;0,User3!J9,0)</f>
        <v>0</v>
      </c>
      <c r="CE386" s="1774">
        <f>IF(User3!K9&lt;&gt;0,User3!K9,0)</f>
        <v>0</v>
      </c>
      <c r="CF386" s="1774">
        <f>IF(User3!L9&lt;&gt;0,User3!L9,0)</f>
        <v>0</v>
      </c>
      <c r="CG386" s="1774">
        <f>IF(User3!M9&lt;&gt;0,User3!M9,0)</f>
        <v>0</v>
      </c>
      <c r="CH386" s="1774">
        <f>IF(User3!N9&lt;&gt;0,User3!N9,0)</f>
        <v>0</v>
      </c>
      <c r="CI386" s="1774">
        <f>IF(User3!O9&lt;&gt;0,User3!O9,0)</f>
        <v>0</v>
      </c>
      <c r="CJ386" s="1774">
        <f>IF(User3!P9&lt;&gt;0,User3!P9,0)</f>
        <v>0</v>
      </c>
      <c r="CK386" s="1774">
        <f>IF(User3!Q9&lt;&gt;0,User3!Q9,0)</f>
        <v>0</v>
      </c>
      <c r="CL386" s="1774">
        <f>IF(User3!R9&lt;&gt;0,User3!R9,0)</f>
        <v>0</v>
      </c>
      <c r="CM386" s="1774">
        <f>IF(User3!S9&lt;&gt;0,User3!S9,0)</f>
        <v>0</v>
      </c>
      <c r="CN386" s="1774">
        <f>IF(User3!T9&lt;&gt;0,User3!T9,0)</f>
        <v>0</v>
      </c>
      <c r="CO386" s="1774">
        <f>IF(User3!U9&lt;&gt;0,User3!U9,0)</f>
        <v>0</v>
      </c>
      <c r="CP386" s="1774">
        <f>IF(User3!V9&lt;&gt;0,User3!V9,0)</f>
        <v>0</v>
      </c>
      <c r="CQ386" s="1774">
        <f>IF(User3!W9&lt;&gt;0,User3!W9,0)</f>
        <v>0</v>
      </c>
      <c r="CR386" s="1775">
        <f>IF(User3!X9&lt;&gt;0,User3!X9,0)</f>
        <v>0</v>
      </c>
      <c r="CS386" s="1775">
        <f>IF(User3!Y9&lt;&gt;0,User3!Y9,0)</f>
        <v>0</v>
      </c>
      <c r="CT386" s="1775">
        <f>IF(User3!Z9&lt;&gt;0,User3!Z9,0)</f>
        <v>0</v>
      </c>
      <c r="CU386" s="1775">
        <f>IF(User3!AA9&lt;&gt;0,User3!AA9,0)</f>
        <v>0</v>
      </c>
      <c r="CV386" s="1775">
        <f>IF(User3!AB9&lt;&gt;0,User3!AB9,0)</f>
        <v>0</v>
      </c>
      <c r="CW386" s="1775">
        <f>IF(User3!AC9&lt;&gt;0,User3!AC9,0)</f>
        <v>0</v>
      </c>
      <c r="CX386" s="1775">
        <f>IF(User3!AD9&lt;&gt;0,User3!AD9,0)</f>
        <v>0</v>
      </c>
      <c r="CY386" s="1775">
        <f>IF(User3!AE9&lt;&gt;0,User3!AE9,0)</f>
        <v>0</v>
      </c>
      <c r="CZ386" s="1775">
        <f>IF(User3!AF9&lt;&gt;0,User3!AF9,0)</f>
        <v>0</v>
      </c>
      <c r="DA386" s="1775">
        <f>IF(User3!AG9&lt;&gt;0,User3!AG9,0)</f>
        <v>0</v>
      </c>
      <c r="DB386" s="1775">
        <f>IF(User3!AH9&lt;&gt;0,User3!AH9,0)</f>
        <v>0</v>
      </c>
      <c r="DC386" s="1775">
        <f>IF(User3!AI9&lt;&gt;0,User3!AI9,0)</f>
        <v>0</v>
      </c>
      <c r="DD386" s="1775">
        <f>IF(User3!AJ9&lt;&gt;0,User3!AJ9,0)</f>
        <v>0</v>
      </c>
      <c r="DE386" s="1775">
        <f>IF(User3!AK9&lt;&gt;0,User3!AK9,0)</f>
        <v>0</v>
      </c>
      <c r="DF386" s="1775">
        <f>IF(User3!AL9&lt;&gt;0,User3!AL9,0)</f>
        <v>0</v>
      </c>
      <c r="DG386" s="1775">
        <f>IF(User3!AM9&lt;&gt;0,User3!AM9,0)</f>
        <v>0</v>
      </c>
      <c r="DH386" s="1775">
        <f>IF(User3!AN9&lt;&gt;0,User3!AN9,0)</f>
        <v>0</v>
      </c>
      <c r="DI386" s="1775">
        <f>IF(User3!AO9&lt;&gt;0,User3!AO9,0)</f>
        <v>0</v>
      </c>
      <c r="DJ386" s="1775">
        <f>IF(User3!AP9&lt;&gt;0,User3!AP9,0)</f>
        <v>0</v>
      </c>
      <c r="DK386" s="1775">
        <f>IF(User3!AQ9&lt;&gt;0,User3!AQ9,0)</f>
        <v>0</v>
      </c>
      <c r="DL386" s="1775">
        <f>IF(User3!AR9&lt;&gt;0,User3!AR9,0)</f>
        <v>0</v>
      </c>
      <c r="DM386" s="1775">
        <f>IF(User3!AS9&lt;&gt;0,User3!AS9,0)</f>
        <v>0</v>
      </c>
      <c r="DN386" s="1791">
        <f>IF(User3!AT9&lt;&gt;0,User3!AT9,0)</f>
        <v>1</v>
      </c>
      <c r="DO386" s="1793">
        <f>IF(User3!AU9&lt;&gt;0,User3!AU9,0)</f>
        <v>0.94599999999999995</v>
      </c>
      <c r="DP386" s="1794">
        <f>IF(User3!AV9&lt;&gt;0,User3!AV9,0)</f>
        <v>1000</v>
      </c>
      <c r="DQ386" s="1796">
        <f t="shared" si="3530"/>
        <v>1.0570824524312896</v>
      </c>
      <c r="DR386" s="1798">
        <f>IF(User3!AX9&lt;&gt;0,User3!AX9,0)</f>
        <v>0.01</v>
      </c>
      <c r="DS386" s="1798">
        <f>IF(User3!AY9&lt;&gt;0,User3!AY9,0)</f>
        <v>1.0570824524312896E-5</v>
      </c>
      <c r="DT386" s="1794">
        <f>IF(User3!AZ9&lt;&gt;0,User3!AZ9,0)</f>
        <v>3008</v>
      </c>
      <c r="DU386" s="1800" t="str">
        <f>IF(User3!BA9&lt;&gt;0,User3!BA9,0)</f>
        <v>User3</v>
      </c>
      <c r="DV386" s="1812">
        <f>IF(User3!BB9&lt;&gt;0,User3!BB9,0)</f>
        <v>44333</v>
      </c>
      <c r="DW386" s="1813">
        <f>IF(User3!BC9&lt;&gt;0,User3!BC9,0)</f>
        <v>0</v>
      </c>
      <c r="DX386" s="1794">
        <f>IF(User3!BD9&lt;&gt;0,User3!BD9,0)</f>
        <v>0</v>
      </c>
      <c r="DY386" s="1794">
        <f>IF(User3!BE9&lt;&gt;0,User3!BE9,0)</f>
        <v>1</v>
      </c>
      <c r="DZ386" s="1794">
        <f>IF(User3!BF9&lt;&gt;0,User3!BF9,0)</f>
        <v>0</v>
      </c>
      <c r="EA386" s="1794">
        <f>IF(User3!BG9&lt;&gt;0,User3!BG9,0)</f>
        <v>0</v>
      </c>
      <c r="EB386" s="1794">
        <f>IF(User3!BH9&lt;&gt;0,User3!BH9,0)</f>
        <v>0</v>
      </c>
      <c r="EC386" s="1794">
        <f>IF(User3!BI9&lt;&gt;0,User3!BI9,0)</f>
        <v>0</v>
      </c>
      <c r="ED386" s="1794">
        <f>IF(User3!BJ9&lt;&gt;0,User3!BJ9,0)</f>
        <v>0</v>
      </c>
      <c r="EE386" s="1794">
        <f>IF(User3!BK9&lt;&gt;0,User3!BK9,0)</f>
        <v>0</v>
      </c>
      <c r="EF386" s="1794">
        <f>IF(User3!BL9&lt;&gt;0,User3!BL9,0)</f>
        <v>0</v>
      </c>
      <c r="EG386" s="1794">
        <f>IF(User3!BM9&lt;&gt;0,User3!BM9,0)</f>
        <v>0</v>
      </c>
      <c r="EH386" s="1794">
        <f>IF(User3!BN9&lt;&gt;0,User3!BN9,0)</f>
        <v>0</v>
      </c>
      <c r="EI386" s="1794">
        <f>IF(User3!BO9&lt;&gt;0,User3!BO9,0)</f>
        <v>0</v>
      </c>
      <c r="EJ386" s="1794">
        <f>IF(User3!BP9&lt;&gt;0,User3!BP9,0)</f>
        <v>0</v>
      </c>
      <c r="EK386" s="1794">
        <f>IF(User3!BQ9&lt;&gt;0,User3!BQ9,0)</f>
        <v>0</v>
      </c>
      <c r="EL386" s="1794">
        <f>IF(User3!BR9&lt;&gt;0,User3!BR9,0)</f>
        <v>0</v>
      </c>
      <c r="EM386" s="739"/>
      <c r="EN386" s="739"/>
      <c r="EO386" s="739"/>
      <c r="EP386" s="739"/>
      <c r="EQ386" s="739"/>
      <c r="ER386" s="739"/>
      <c r="ES386" s="739"/>
      <c r="ET386" s="739"/>
      <c r="EU386" s="739"/>
      <c r="EV386" s="739"/>
      <c r="EW386" s="739"/>
      <c r="EX386" s="739"/>
      <c r="EY386" s="739"/>
      <c r="EZ386" s="1348" t="str">
        <f t="shared" si="3533"/>
        <v>Gravitron</v>
      </c>
      <c r="FA386" s="1203">
        <f t="shared" si="3534"/>
        <v>0</v>
      </c>
      <c r="FB386" s="1203">
        <f t="shared" si="3535"/>
        <v>0</v>
      </c>
      <c r="FC386" s="1203">
        <f t="shared" si="3536"/>
        <v>0</v>
      </c>
      <c r="FD386" s="1190">
        <f t="shared" si="3537"/>
        <v>0</v>
      </c>
      <c r="FE386" s="1190">
        <f t="shared" si="3538"/>
        <v>0</v>
      </c>
      <c r="FF386" s="927">
        <f t="shared" si="3539"/>
        <v>0</v>
      </c>
      <c r="FG386" s="1191">
        <f t="shared" si="3540"/>
        <v>0</v>
      </c>
      <c r="FH386" s="1191">
        <f t="shared" si="3541"/>
        <v>0</v>
      </c>
      <c r="FI386" s="1191">
        <f t="shared" si="3542"/>
        <v>0</v>
      </c>
      <c r="FJ386" s="1191">
        <f t="shared" si="3543"/>
        <v>0</v>
      </c>
      <c r="FK386" s="1191">
        <f t="shared" si="3544"/>
        <v>0</v>
      </c>
      <c r="FL386" s="1191">
        <f t="shared" si="3545"/>
        <v>0</v>
      </c>
      <c r="FM386" s="1191">
        <f t="shared" si="3546"/>
        <v>0</v>
      </c>
      <c r="FN386" s="1191">
        <f t="shared" si="3547"/>
        <v>0</v>
      </c>
      <c r="FO386" s="1203">
        <f t="shared" si="3548"/>
        <v>0</v>
      </c>
      <c r="FP386" s="1190">
        <f t="shared" si="3549"/>
        <v>0</v>
      </c>
      <c r="FQ386" s="927">
        <f t="shared" si="3550"/>
        <v>0</v>
      </c>
      <c r="FR386" s="1191">
        <f t="shared" si="3551"/>
        <v>0</v>
      </c>
      <c r="FS386" s="1191">
        <f t="shared" si="3552"/>
        <v>0</v>
      </c>
      <c r="FT386" s="1191">
        <f t="shared" si="3553"/>
        <v>0</v>
      </c>
      <c r="FU386" s="1191">
        <f t="shared" si="3554"/>
        <v>0</v>
      </c>
      <c r="FV386" s="1076">
        <f t="shared" si="3555"/>
        <v>0</v>
      </c>
      <c r="FW386" s="1076">
        <f t="shared" si="3556"/>
        <v>0</v>
      </c>
      <c r="FX386" s="1076">
        <f t="shared" si="3557"/>
        <v>0</v>
      </c>
      <c r="FY386" s="1076">
        <f t="shared" si="3558"/>
        <v>0</v>
      </c>
      <c r="FZ386" s="1076">
        <f t="shared" si="3559"/>
        <v>0</v>
      </c>
      <c r="GA386" s="1076">
        <f t="shared" si="3560"/>
        <v>0</v>
      </c>
      <c r="GB386" s="1076">
        <f t="shared" si="3561"/>
        <v>0</v>
      </c>
      <c r="GC386" s="1076">
        <f t="shared" si="3562"/>
        <v>0</v>
      </c>
      <c r="GD386" s="330">
        <f t="shared" si="3563"/>
        <v>0</v>
      </c>
      <c r="GE386" s="330">
        <f t="shared" si="3564"/>
        <v>0</v>
      </c>
      <c r="GF386" s="330">
        <f t="shared" si="3565"/>
        <v>0</v>
      </c>
      <c r="GG386" s="330">
        <f t="shared" si="3566"/>
        <v>0</v>
      </c>
      <c r="GH386" s="330">
        <f t="shared" si="3567"/>
        <v>0</v>
      </c>
      <c r="GI386" s="330">
        <f t="shared" si="3568"/>
        <v>0</v>
      </c>
      <c r="GJ386" s="330">
        <f t="shared" si="3569"/>
        <v>0</v>
      </c>
      <c r="GK386" s="330">
        <f t="shared" si="3570"/>
        <v>0</v>
      </c>
      <c r="GL386" s="330">
        <f t="shared" si="3571"/>
        <v>0</v>
      </c>
      <c r="GM386" s="330">
        <f t="shared" si="3572"/>
        <v>0</v>
      </c>
      <c r="GN386" s="330">
        <f t="shared" si="3573"/>
        <v>0</v>
      </c>
      <c r="GO386" s="330">
        <f t="shared" si="3574"/>
        <v>0</v>
      </c>
      <c r="GP386" s="330">
        <f t="shared" si="3575"/>
        <v>0</v>
      </c>
      <c r="GQ386" s="330">
        <f t="shared" si="3576"/>
        <v>0</v>
      </c>
      <c r="GR386" s="739"/>
      <c r="GS386" s="739"/>
      <c r="GT386" s="739"/>
      <c r="GU386" s="739"/>
      <c r="GV386" s="739"/>
      <c r="GW386" s="739"/>
      <c r="GX386" s="739"/>
      <c r="GY386" s="739"/>
      <c r="GZ386" s="1362" t="str">
        <f t="shared" si="3577"/>
        <v>Gravitron</v>
      </c>
      <c r="HA386" s="1215">
        <f t="shared" si="3578"/>
        <v>0</v>
      </c>
      <c r="HB386" s="1215">
        <f t="shared" si="3579"/>
        <v>0</v>
      </c>
      <c r="HC386" s="1215">
        <f t="shared" si="3580"/>
        <v>0</v>
      </c>
      <c r="HD386" s="543">
        <f t="shared" si="3581"/>
        <v>0</v>
      </c>
      <c r="HE386" s="543">
        <f t="shared" si="3582"/>
        <v>0</v>
      </c>
      <c r="HF386" s="328">
        <f t="shared" si="3583"/>
        <v>0</v>
      </c>
      <c r="HG386" s="546">
        <f t="shared" si="3584"/>
        <v>0</v>
      </c>
      <c r="HH386" s="546">
        <f t="shared" si="3585"/>
        <v>0</v>
      </c>
      <c r="HI386" s="546">
        <f t="shared" si="3586"/>
        <v>0</v>
      </c>
      <c r="HJ386" s="546">
        <f t="shared" si="3587"/>
        <v>0</v>
      </c>
      <c r="HK386" s="546">
        <f t="shared" si="3588"/>
        <v>0</v>
      </c>
      <c r="HL386" s="546">
        <f t="shared" si="3589"/>
        <v>0</v>
      </c>
      <c r="HM386" s="546">
        <f t="shared" si="3590"/>
        <v>0</v>
      </c>
      <c r="HN386" s="546">
        <f t="shared" si="3591"/>
        <v>0</v>
      </c>
      <c r="HO386" s="1215">
        <f t="shared" si="3592"/>
        <v>0</v>
      </c>
      <c r="HP386" s="543">
        <f t="shared" si="3593"/>
        <v>0</v>
      </c>
      <c r="HQ386" s="328">
        <f t="shared" si="3594"/>
        <v>0</v>
      </c>
      <c r="HR386" s="546">
        <f t="shared" si="3595"/>
        <v>0</v>
      </c>
      <c r="HS386" s="546">
        <f t="shared" si="3596"/>
        <v>0</v>
      </c>
      <c r="HT386" s="546">
        <f t="shared" si="3597"/>
        <v>0</v>
      </c>
      <c r="HU386" s="546">
        <f t="shared" si="3598"/>
        <v>0</v>
      </c>
      <c r="HV386" s="930">
        <f t="shared" si="3599"/>
        <v>0</v>
      </c>
      <c r="HW386" s="930">
        <f t="shared" si="3600"/>
        <v>0</v>
      </c>
      <c r="HX386" s="930">
        <f t="shared" si="3601"/>
        <v>0</v>
      </c>
      <c r="HY386" s="930">
        <f t="shared" si="3602"/>
        <v>0</v>
      </c>
      <c r="HZ386" s="930">
        <f t="shared" si="3603"/>
        <v>0</v>
      </c>
      <c r="IA386" s="930">
        <f t="shared" si="3604"/>
        <v>0</v>
      </c>
      <c r="IB386" s="930">
        <f t="shared" si="3605"/>
        <v>0</v>
      </c>
      <c r="IC386" s="930">
        <f t="shared" si="3606"/>
        <v>0</v>
      </c>
      <c r="ID386" s="322">
        <f t="shared" si="3607"/>
        <v>0</v>
      </c>
      <c r="IE386" s="322">
        <f t="shared" si="3608"/>
        <v>0</v>
      </c>
      <c r="IF386" s="322">
        <f t="shared" si="3609"/>
        <v>0</v>
      </c>
      <c r="IG386" s="322">
        <f t="shared" si="3610"/>
        <v>0</v>
      </c>
      <c r="IH386" s="322">
        <f t="shared" si="3611"/>
        <v>0</v>
      </c>
      <c r="II386" s="322">
        <f t="shared" si="3612"/>
        <v>0</v>
      </c>
      <c r="IJ386" s="322">
        <f t="shared" si="3613"/>
        <v>0</v>
      </c>
      <c r="IK386" s="322">
        <f t="shared" si="3614"/>
        <v>0</v>
      </c>
      <c r="IL386" s="322">
        <f t="shared" si="3615"/>
        <v>0</v>
      </c>
      <c r="IM386" s="322">
        <f t="shared" si="3616"/>
        <v>0</v>
      </c>
      <c r="IN386" s="322">
        <f t="shared" si="3617"/>
        <v>0</v>
      </c>
      <c r="IO386" s="322">
        <f t="shared" si="3618"/>
        <v>0</v>
      </c>
      <c r="IP386" s="322">
        <f t="shared" si="3619"/>
        <v>0</v>
      </c>
      <c r="IQ386" s="322">
        <f t="shared" si="3620"/>
        <v>0</v>
      </c>
      <c r="IR386" s="739"/>
      <c r="IS386" s="739"/>
      <c r="IT386" s="739"/>
      <c r="IU386" s="739"/>
      <c r="IV386" s="739"/>
      <c r="IW386" s="739"/>
      <c r="IX386" s="739"/>
      <c r="IY386" s="739"/>
      <c r="IZ386" s="1362" t="str">
        <f t="shared" si="3621"/>
        <v>Gravitron</v>
      </c>
      <c r="JA386" s="1217">
        <f t="shared" si="3622"/>
        <v>0</v>
      </c>
      <c r="JB386" s="1217">
        <f t="shared" si="3623"/>
        <v>0</v>
      </c>
      <c r="JC386" s="1217">
        <f t="shared" si="3624"/>
        <v>0</v>
      </c>
      <c r="JD386" s="545">
        <f t="shared" si="3625"/>
        <v>0</v>
      </c>
      <c r="JE386" s="545">
        <f t="shared" si="3626"/>
        <v>0</v>
      </c>
      <c r="JF386" s="329">
        <f t="shared" si="3627"/>
        <v>0</v>
      </c>
      <c r="JG386" s="550">
        <f t="shared" si="3628"/>
        <v>0</v>
      </c>
      <c r="JH386" s="550">
        <f t="shared" si="3629"/>
        <v>0</v>
      </c>
      <c r="JI386" s="550">
        <f t="shared" si="3630"/>
        <v>0</v>
      </c>
      <c r="JJ386" s="550">
        <f t="shared" si="3631"/>
        <v>0</v>
      </c>
      <c r="JK386" s="550">
        <f t="shared" si="3632"/>
        <v>0</v>
      </c>
      <c r="JL386" s="550">
        <f t="shared" si="3633"/>
        <v>0</v>
      </c>
      <c r="JM386" s="550">
        <f t="shared" si="3634"/>
        <v>0</v>
      </c>
      <c r="JN386" s="550">
        <f t="shared" si="3635"/>
        <v>0</v>
      </c>
      <c r="JO386" s="1217">
        <f t="shared" si="3636"/>
        <v>0</v>
      </c>
      <c r="JP386" s="545">
        <f t="shared" si="3637"/>
        <v>0</v>
      </c>
      <c r="JQ386" s="329">
        <f t="shared" si="3638"/>
        <v>0</v>
      </c>
      <c r="JR386" s="550">
        <f t="shared" si="3639"/>
        <v>0</v>
      </c>
      <c r="JS386" s="550">
        <f t="shared" si="3640"/>
        <v>0</v>
      </c>
      <c r="JT386" s="550">
        <f t="shared" si="3641"/>
        <v>0</v>
      </c>
      <c r="JU386" s="550">
        <f t="shared" si="3642"/>
        <v>0</v>
      </c>
      <c r="JV386" s="932">
        <f t="shared" si="3643"/>
        <v>0</v>
      </c>
      <c r="JW386" s="932">
        <f t="shared" si="3644"/>
        <v>0</v>
      </c>
      <c r="JX386" s="932">
        <f t="shared" si="3645"/>
        <v>0</v>
      </c>
      <c r="JY386" s="932">
        <f t="shared" si="3646"/>
        <v>0</v>
      </c>
      <c r="JZ386" s="932">
        <f t="shared" si="3647"/>
        <v>0</v>
      </c>
      <c r="KA386" s="932">
        <f t="shared" si="3648"/>
        <v>0</v>
      </c>
      <c r="KB386" s="932">
        <f t="shared" si="3649"/>
        <v>0</v>
      </c>
      <c r="KC386" s="932">
        <f t="shared" si="3650"/>
        <v>0</v>
      </c>
      <c r="KD386" s="327">
        <f t="shared" si="3651"/>
        <v>0</v>
      </c>
      <c r="KE386" s="327">
        <f t="shared" si="3652"/>
        <v>0</v>
      </c>
      <c r="KF386" s="327">
        <f t="shared" si="3653"/>
        <v>0</v>
      </c>
      <c r="KG386" s="327">
        <f t="shared" si="3654"/>
        <v>0</v>
      </c>
      <c r="KH386" s="327">
        <f t="shared" si="3655"/>
        <v>0</v>
      </c>
      <c r="KI386" s="327">
        <f t="shared" si="3656"/>
        <v>0</v>
      </c>
      <c r="KJ386" s="327">
        <f t="shared" si="3657"/>
        <v>0</v>
      </c>
      <c r="KK386" s="327">
        <f t="shared" si="3658"/>
        <v>0</v>
      </c>
      <c r="KL386" s="327">
        <f t="shared" si="3659"/>
        <v>0</v>
      </c>
      <c r="KM386" s="327">
        <f t="shared" si="3660"/>
        <v>0</v>
      </c>
      <c r="KN386" s="327">
        <f t="shared" si="3661"/>
        <v>0</v>
      </c>
      <c r="KO386" s="327">
        <f t="shared" si="3662"/>
        <v>0</v>
      </c>
      <c r="KP386" s="327">
        <f t="shared" si="3663"/>
        <v>0</v>
      </c>
      <c r="KQ386" s="327">
        <f t="shared" si="3664"/>
        <v>0</v>
      </c>
      <c r="KR386" s="739"/>
      <c r="KS386" s="739"/>
      <c r="KT386" s="739"/>
      <c r="KU386" s="739"/>
      <c r="KV386" s="739"/>
      <c r="KW386" s="739"/>
      <c r="KX386" s="739"/>
      <c r="KY386" s="739"/>
      <c r="KZ386" s="1362" t="str">
        <f t="shared" si="3665"/>
        <v>Gravitron</v>
      </c>
      <c r="LA386" s="1217">
        <f t="shared" si="3666"/>
        <v>0</v>
      </c>
      <c r="LB386" s="1217">
        <f t="shared" si="3667"/>
        <v>0</v>
      </c>
      <c r="LC386" s="1217">
        <f t="shared" si="3668"/>
        <v>0</v>
      </c>
      <c r="LD386" s="545">
        <f t="shared" si="3669"/>
        <v>0</v>
      </c>
      <c r="LE386" s="545">
        <f t="shared" si="3670"/>
        <v>0</v>
      </c>
      <c r="LF386" s="329">
        <f t="shared" si="3671"/>
        <v>0</v>
      </c>
      <c r="LG386" s="550">
        <f t="shared" si="3672"/>
        <v>0</v>
      </c>
      <c r="LH386" s="550">
        <f t="shared" si="3673"/>
        <v>0</v>
      </c>
      <c r="LI386" s="550">
        <f t="shared" si="3674"/>
        <v>0</v>
      </c>
      <c r="LJ386" s="550">
        <f t="shared" si="3675"/>
        <v>0</v>
      </c>
      <c r="LK386" s="550">
        <f t="shared" si="3676"/>
        <v>0</v>
      </c>
      <c r="LL386" s="550">
        <f t="shared" si="3677"/>
        <v>0</v>
      </c>
      <c r="LM386" s="550">
        <f t="shared" si="3678"/>
        <v>0</v>
      </c>
      <c r="LN386" s="550">
        <f t="shared" si="3679"/>
        <v>0</v>
      </c>
      <c r="LO386" s="1217">
        <f t="shared" si="3680"/>
        <v>0</v>
      </c>
      <c r="LP386" s="545">
        <f t="shared" si="3681"/>
        <v>0</v>
      </c>
      <c r="LQ386" s="329">
        <f t="shared" si="3682"/>
        <v>0</v>
      </c>
      <c r="LR386" s="550">
        <f t="shared" si="3683"/>
        <v>0</v>
      </c>
      <c r="LS386" s="550">
        <f t="shared" si="3684"/>
        <v>0</v>
      </c>
      <c r="LT386" s="550">
        <f t="shared" si="3685"/>
        <v>0</v>
      </c>
      <c r="LU386" s="550">
        <f t="shared" si="3686"/>
        <v>0</v>
      </c>
      <c r="LV386" s="932">
        <f t="shared" si="3687"/>
        <v>0</v>
      </c>
      <c r="LW386" s="932">
        <f t="shared" si="3688"/>
        <v>0</v>
      </c>
      <c r="LX386" s="932">
        <f t="shared" si="3689"/>
        <v>0</v>
      </c>
      <c r="LY386" s="932">
        <f t="shared" si="3690"/>
        <v>0</v>
      </c>
      <c r="LZ386" s="932">
        <f t="shared" si="3691"/>
        <v>0</v>
      </c>
      <c r="MA386" s="932">
        <f t="shared" si="3692"/>
        <v>0</v>
      </c>
      <c r="MB386" s="932">
        <f t="shared" si="3693"/>
        <v>0</v>
      </c>
      <c r="MC386" s="932">
        <f t="shared" si="3694"/>
        <v>0</v>
      </c>
      <c r="MD386" s="327">
        <f t="shared" si="3695"/>
        <v>0</v>
      </c>
      <c r="ME386" s="327">
        <f t="shared" si="3696"/>
        <v>0</v>
      </c>
      <c r="MF386" s="327">
        <f t="shared" si="3697"/>
        <v>0</v>
      </c>
      <c r="MG386" s="327">
        <f t="shared" si="3698"/>
        <v>0</v>
      </c>
      <c r="MH386" s="327">
        <f t="shared" si="3699"/>
        <v>0</v>
      </c>
      <c r="MI386" s="327">
        <f t="shared" si="3700"/>
        <v>0</v>
      </c>
      <c r="MJ386" s="327">
        <f t="shared" si="3701"/>
        <v>0</v>
      </c>
      <c r="MK386" s="327">
        <f t="shared" si="3702"/>
        <v>0</v>
      </c>
      <c r="ML386" s="327">
        <f t="shared" si="3703"/>
        <v>0</v>
      </c>
      <c r="MM386" s="327">
        <f t="shared" si="3704"/>
        <v>0</v>
      </c>
      <c r="MN386" s="327">
        <f t="shared" si="3705"/>
        <v>0</v>
      </c>
      <c r="MO386" s="327">
        <f t="shared" si="3706"/>
        <v>0</v>
      </c>
      <c r="MP386" s="327">
        <f t="shared" si="3707"/>
        <v>0</v>
      </c>
      <c r="MQ386" s="327">
        <f t="shared" si="3708"/>
        <v>0</v>
      </c>
    </row>
    <row r="387" spans="15:355" s="152" customFormat="1" ht="13.5" customHeight="1" outlineLevel="1" thickBot="1" x14ac:dyDescent="0.35">
      <c r="O387" s="1549"/>
      <c r="S387" s="1549"/>
      <c r="W387" s="1549"/>
      <c r="AA387" s="1549"/>
      <c r="AE387" s="1549"/>
      <c r="AI387" s="1549"/>
      <c r="AM387" s="1549"/>
      <c r="AQ387" s="1549"/>
      <c r="AU387" s="1737"/>
      <c r="AY387" s="1549"/>
      <c r="AZ387" s="1095"/>
      <c r="BQ387" s="1491"/>
      <c r="BR387" s="734">
        <f t="shared" si="3531"/>
        <v>0</v>
      </c>
      <c r="BS387" s="734">
        <f t="shared" si="3532"/>
        <v>0</v>
      </c>
      <c r="BT387" s="742">
        <v>0</v>
      </c>
      <c r="BU387" s="1773">
        <f>IF(User3!A10&lt;&gt;0,User3!A10,0)</f>
        <v>0</v>
      </c>
      <c r="BV387" s="1785">
        <f>IF(User3!B10&lt;&gt;0,User3!B10,0)</f>
        <v>0</v>
      </c>
      <c r="BW387" s="1774">
        <f>IF(User3!C10&lt;&gt;0,User3!C10,0)</f>
        <v>0</v>
      </c>
      <c r="BX387" s="1774">
        <f>IF(User3!D10&lt;&gt;0,User3!D10,0)</f>
        <v>0</v>
      </c>
      <c r="BY387" s="1774">
        <f>IF(User3!E10&lt;&gt;0,User3!E10,0)</f>
        <v>0</v>
      </c>
      <c r="BZ387" s="1774">
        <f>IF(User3!F10&lt;&gt;0,User3!F10,0)</f>
        <v>0</v>
      </c>
      <c r="CA387" s="1774">
        <f>IF(User3!G10&lt;&gt;0,User3!G10,0)</f>
        <v>0</v>
      </c>
      <c r="CB387" s="1774">
        <f>IF(User3!H10&lt;&gt;0,User3!H10,0)</f>
        <v>0</v>
      </c>
      <c r="CC387" s="1774">
        <f>IF(User3!I10&lt;&gt;0,User3!I10,0)</f>
        <v>0</v>
      </c>
      <c r="CD387" s="1774">
        <f>IF(User3!J10&lt;&gt;0,User3!J10,0)</f>
        <v>0</v>
      </c>
      <c r="CE387" s="1774">
        <f>IF(User3!K10&lt;&gt;0,User3!K10,0)</f>
        <v>0</v>
      </c>
      <c r="CF387" s="1774">
        <f>IF(User3!L10&lt;&gt;0,User3!L10,0)</f>
        <v>0</v>
      </c>
      <c r="CG387" s="1774">
        <f>IF(User3!M10&lt;&gt;0,User3!M10,0)</f>
        <v>0</v>
      </c>
      <c r="CH387" s="1774">
        <f>IF(User3!N10&lt;&gt;0,User3!N10,0)</f>
        <v>0</v>
      </c>
      <c r="CI387" s="1774">
        <f>IF(User3!O10&lt;&gt;0,User3!O10,0)</f>
        <v>0</v>
      </c>
      <c r="CJ387" s="1774">
        <f>IF(User3!P10&lt;&gt;0,User3!P10,0)</f>
        <v>0</v>
      </c>
      <c r="CK387" s="1774">
        <f>IF(User3!Q10&lt;&gt;0,User3!Q10,0)</f>
        <v>0</v>
      </c>
      <c r="CL387" s="1774">
        <f>IF(User3!R10&lt;&gt;0,User3!R10,0)</f>
        <v>0</v>
      </c>
      <c r="CM387" s="1774">
        <f>IF(User3!S10&lt;&gt;0,User3!S10,0)</f>
        <v>0</v>
      </c>
      <c r="CN387" s="1774">
        <f>IF(User3!T10&lt;&gt;0,User3!T10,0)</f>
        <v>0</v>
      </c>
      <c r="CO387" s="1774">
        <f>IF(User3!U10&lt;&gt;0,User3!U10,0)</f>
        <v>0</v>
      </c>
      <c r="CP387" s="1774">
        <f>IF(User3!V10&lt;&gt;0,User3!V10,0)</f>
        <v>0</v>
      </c>
      <c r="CQ387" s="1774">
        <f>IF(User3!W10&lt;&gt;0,User3!W10,0)</f>
        <v>0</v>
      </c>
      <c r="CR387" s="1775">
        <f>IF(User3!X10&lt;&gt;0,User3!X10,0)</f>
        <v>0</v>
      </c>
      <c r="CS387" s="1775">
        <f>IF(User3!Y10&lt;&gt;0,User3!Y10,0)</f>
        <v>0</v>
      </c>
      <c r="CT387" s="1775">
        <f>IF(User3!Z10&lt;&gt;0,User3!Z10,0)</f>
        <v>0</v>
      </c>
      <c r="CU387" s="1775">
        <f>IF(User3!AA10&lt;&gt;0,User3!AA10,0)</f>
        <v>0</v>
      </c>
      <c r="CV387" s="1775">
        <f>IF(User3!AB10&lt;&gt;0,User3!AB10,0)</f>
        <v>0</v>
      </c>
      <c r="CW387" s="1775">
        <f>IF(User3!AC10&lt;&gt;0,User3!AC10,0)</f>
        <v>0</v>
      </c>
      <c r="CX387" s="1775">
        <f>IF(User3!AD10&lt;&gt;0,User3!AD10,0)</f>
        <v>0</v>
      </c>
      <c r="CY387" s="1775">
        <f>IF(User3!AE10&lt;&gt;0,User3!AE10,0)</f>
        <v>0</v>
      </c>
      <c r="CZ387" s="1775">
        <f>IF(User3!AF10&lt;&gt;0,User3!AF10,0)</f>
        <v>0</v>
      </c>
      <c r="DA387" s="1775">
        <f>IF(User3!AG10&lt;&gt;0,User3!AG10,0)</f>
        <v>0</v>
      </c>
      <c r="DB387" s="1775">
        <f>IF(User3!AH10&lt;&gt;0,User3!AH10,0)</f>
        <v>0</v>
      </c>
      <c r="DC387" s="1775">
        <f>IF(User3!AI10&lt;&gt;0,User3!AI10,0)</f>
        <v>0</v>
      </c>
      <c r="DD387" s="1775">
        <f>IF(User3!AJ10&lt;&gt;0,User3!AJ10,0)</f>
        <v>0</v>
      </c>
      <c r="DE387" s="1775">
        <f>IF(User3!AK10&lt;&gt;0,User3!AK10,0)</f>
        <v>0</v>
      </c>
      <c r="DF387" s="1775">
        <f>IF(User3!AL10&lt;&gt;0,User3!AL10,0)</f>
        <v>0</v>
      </c>
      <c r="DG387" s="1775">
        <f>IF(User3!AM10&lt;&gt;0,User3!AM10,0)</f>
        <v>0</v>
      </c>
      <c r="DH387" s="1775">
        <f>IF(User3!AN10&lt;&gt;0,User3!AN10,0)</f>
        <v>0</v>
      </c>
      <c r="DI387" s="1775">
        <f>IF(User3!AO10&lt;&gt;0,User3!AO10,0)</f>
        <v>0</v>
      </c>
      <c r="DJ387" s="1775">
        <f>IF(User3!AP10&lt;&gt;0,User3!AP10,0)</f>
        <v>0</v>
      </c>
      <c r="DK387" s="1775">
        <f>IF(User3!AQ10&lt;&gt;0,User3!AQ10,0)</f>
        <v>0</v>
      </c>
      <c r="DL387" s="1775">
        <f>IF(User3!AR10&lt;&gt;0,User3!AR10,0)</f>
        <v>0</v>
      </c>
      <c r="DM387" s="1775">
        <f>IF(User3!AS10&lt;&gt;0,User3!AS10,0)</f>
        <v>0</v>
      </c>
      <c r="DN387" s="1791">
        <f>IF(User3!AT10&lt;&gt;0,User3!AT10,0)</f>
        <v>1</v>
      </c>
      <c r="DO387" s="1793">
        <f>IF(User3!AU10&lt;&gt;0,User3!AU10,0)</f>
        <v>0.94599999999999995</v>
      </c>
      <c r="DP387" s="1794">
        <f>IF(User3!AV10&lt;&gt;0,User3!AV10,0)</f>
        <v>1000</v>
      </c>
      <c r="DQ387" s="1796">
        <f t="shared" si="3530"/>
        <v>1.0570824524312896</v>
      </c>
      <c r="DR387" s="1798">
        <f>IF(User3!AX10&lt;&gt;0,User3!AX10,0)</f>
        <v>0.01</v>
      </c>
      <c r="DS387" s="1798">
        <f>IF(User3!AY10&lt;&gt;0,User3!AY10,0)</f>
        <v>1.0570824524312896E-5</v>
      </c>
      <c r="DT387" s="1794">
        <f>IF(User3!AZ10&lt;&gt;0,User3!AZ10,0)</f>
        <v>3009</v>
      </c>
      <c r="DU387" s="1800" t="str">
        <f>IF(User3!BA10&lt;&gt;0,User3!BA10,0)</f>
        <v>User3</v>
      </c>
      <c r="DV387" s="1812">
        <f>IF(User3!BB10&lt;&gt;0,User3!BB10,0)</f>
        <v>44333</v>
      </c>
      <c r="DW387" s="1813">
        <f>IF(User3!BC10&lt;&gt;0,User3!BC10,0)</f>
        <v>0</v>
      </c>
      <c r="DX387" s="1794">
        <f>IF(User3!BD10&lt;&gt;0,User3!BD10,0)</f>
        <v>0</v>
      </c>
      <c r="DY387" s="1794">
        <f>IF(User3!BE10&lt;&gt;0,User3!BE10,0)</f>
        <v>0</v>
      </c>
      <c r="DZ387" s="1794">
        <f>IF(User3!BF10&lt;&gt;0,User3!BF10,0)</f>
        <v>0</v>
      </c>
      <c r="EA387" s="1794">
        <f>IF(User3!BG10&lt;&gt;0,User3!BG10,0)</f>
        <v>0</v>
      </c>
      <c r="EB387" s="1794">
        <f>IF(User3!BH10&lt;&gt;0,User3!BH10,0)</f>
        <v>0</v>
      </c>
      <c r="EC387" s="1794">
        <f>IF(User3!BI10&lt;&gt;0,User3!BI10,0)</f>
        <v>0</v>
      </c>
      <c r="ED387" s="1794">
        <f>IF(User3!BJ10&lt;&gt;0,User3!BJ10,0)</f>
        <v>0</v>
      </c>
      <c r="EE387" s="1794">
        <f>IF(User3!BK10&lt;&gt;0,User3!BK10,0)</f>
        <v>0</v>
      </c>
      <c r="EF387" s="1794">
        <f>IF(User3!BL10&lt;&gt;0,User3!BL10,0)</f>
        <v>0</v>
      </c>
      <c r="EG387" s="1794">
        <f>IF(User3!BM10&lt;&gt;0,User3!BM10,0)</f>
        <v>0</v>
      </c>
      <c r="EH387" s="1794">
        <f>IF(User3!BN10&lt;&gt;0,User3!BN10,0)</f>
        <v>0</v>
      </c>
      <c r="EI387" s="1794">
        <f>IF(User3!BO10&lt;&gt;0,User3!BO10,0)</f>
        <v>0</v>
      </c>
      <c r="EJ387" s="1794">
        <f>IF(User3!BP10&lt;&gt;0,User3!BP10,0)</f>
        <v>0</v>
      </c>
      <c r="EK387" s="1794">
        <f>IF(User3!BQ10&lt;&gt;0,User3!BQ10,0)</f>
        <v>0</v>
      </c>
      <c r="EL387" s="1794">
        <f>IF(User3!BR10&lt;&gt;0,User3!BR10,0)</f>
        <v>0</v>
      </c>
      <c r="EM387" s="739"/>
      <c r="EN387" s="739"/>
      <c r="EO387" s="739"/>
      <c r="EP387" s="739"/>
      <c r="EQ387" s="739"/>
      <c r="ER387" s="739"/>
      <c r="ES387" s="739"/>
      <c r="ET387" s="739"/>
      <c r="EU387" s="739"/>
      <c r="EV387" s="739"/>
      <c r="EW387" s="739"/>
      <c r="EX387" s="739"/>
      <c r="EY387" s="739"/>
      <c r="EZ387" s="1348">
        <f t="shared" si="3533"/>
        <v>0</v>
      </c>
      <c r="FA387" s="1203">
        <f t="shared" si="3534"/>
        <v>0</v>
      </c>
      <c r="FB387" s="1203">
        <f t="shared" si="3535"/>
        <v>0</v>
      </c>
      <c r="FC387" s="1203">
        <f t="shared" si="3536"/>
        <v>0</v>
      </c>
      <c r="FD387" s="1190">
        <f t="shared" si="3537"/>
        <v>0</v>
      </c>
      <c r="FE387" s="1190">
        <f t="shared" si="3538"/>
        <v>0</v>
      </c>
      <c r="FF387" s="927">
        <f t="shared" si="3539"/>
        <v>0</v>
      </c>
      <c r="FG387" s="1191">
        <f t="shared" si="3540"/>
        <v>0</v>
      </c>
      <c r="FH387" s="1191">
        <f t="shared" si="3541"/>
        <v>0</v>
      </c>
      <c r="FI387" s="1191">
        <f t="shared" si="3542"/>
        <v>0</v>
      </c>
      <c r="FJ387" s="1191">
        <f t="shared" si="3543"/>
        <v>0</v>
      </c>
      <c r="FK387" s="1191">
        <f t="shared" si="3544"/>
        <v>0</v>
      </c>
      <c r="FL387" s="1191">
        <f t="shared" si="3545"/>
        <v>0</v>
      </c>
      <c r="FM387" s="1191">
        <f t="shared" si="3546"/>
        <v>0</v>
      </c>
      <c r="FN387" s="1191">
        <f t="shared" si="3547"/>
        <v>0</v>
      </c>
      <c r="FO387" s="1203">
        <f t="shared" si="3548"/>
        <v>0</v>
      </c>
      <c r="FP387" s="1190">
        <f t="shared" si="3549"/>
        <v>0</v>
      </c>
      <c r="FQ387" s="927">
        <f t="shared" si="3550"/>
        <v>0</v>
      </c>
      <c r="FR387" s="1191">
        <f t="shared" si="3551"/>
        <v>0</v>
      </c>
      <c r="FS387" s="1191">
        <f t="shared" si="3552"/>
        <v>0</v>
      </c>
      <c r="FT387" s="1191">
        <f t="shared" si="3553"/>
        <v>0</v>
      </c>
      <c r="FU387" s="1191">
        <f t="shared" si="3554"/>
        <v>0</v>
      </c>
      <c r="FV387" s="1076">
        <f t="shared" si="3555"/>
        <v>0</v>
      </c>
      <c r="FW387" s="1076">
        <f t="shared" si="3556"/>
        <v>0</v>
      </c>
      <c r="FX387" s="1076">
        <f t="shared" si="3557"/>
        <v>0</v>
      </c>
      <c r="FY387" s="1076">
        <f t="shared" si="3558"/>
        <v>0</v>
      </c>
      <c r="FZ387" s="1076">
        <f t="shared" si="3559"/>
        <v>0</v>
      </c>
      <c r="GA387" s="1076">
        <f t="shared" si="3560"/>
        <v>0</v>
      </c>
      <c r="GB387" s="1076">
        <f t="shared" si="3561"/>
        <v>0</v>
      </c>
      <c r="GC387" s="1076">
        <f t="shared" si="3562"/>
        <v>0</v>
      </c>
      <c r="GD387" s="330">
        <f t="shared" si="3563"/>
        <v>0</v>
      </c>
      <c r="GE387" s="330">
        <f t="shared" si="3564"/>
        <v>0</v>
      </c>
      <c r="GF387" s="330">
        <f t="shared" si="3565"/>
        <v>0</v>
      </c>
      <c r="GG387" s="330">
        <f t="shared" si="3566"/>
        <v>0</v>
      </c>
      <c r="GH387" s="330">
        <f t="shared" si="3567"/>
        <v>0</v>
      </c>
      <c r="GI387" s="330">
        <f t="shared" si="3568"/>
        <v>0</v>
      </c>
      <c r="GJ387" s="330">
        <f t="shared" si="3569"/>
        <v>0</v>
      </c>
      <c r="GK387" s="330">
        <f t="shared" si="3570"/>
        <v>0</v>
      </c>
      <c r="GL387" s="330">
        <f t="shared" si="3571"/>
        <v>0</v>
      </c>
      <c r="GM387" s="330">
        <f t="shared" si="3572"/>
        <v>0</v>
      </c>
      <c r="GN387" s="330">
        <f t="shared" si="3573"/>
        <v>0</v>
      </c>
      <c r="GO387" s="330">
        <f t="shared" si="3574"/>
        <v>0</v>
      </c>
      <c r="GP387" s="330">
        <f t="shared" si="3575"/>
        <v>0</v>
      </c>
      <c r="GQ387" s="330">
        <f t="shared" si="3576"/>
        <v>0</v>
      </c>
      <c r="GR387" s="739"/>
      <c r="GS387" s="739"/>
      <c r="GT387" s="739"/>
      <c r="GU387" s="739"/>
      <c r="GV387" s="739"/>
      <c r="GW387" s="739"/>
      <c r="GX387" s="739"/>
      <c r="GY387" s="739"/>
      <c r="GZ387" s="1362">
        <f t="shared" si="3577"/>
        <v>0</v>
      </c>
      <c r="HA387" s="1215">
        <f t="shared" si="3578"/>
        <v>0</v>
      </c>
      <c r="HB387" s="1215">
        <f t="shared" si="3579"/>
        <v>0</v>
      </c>
      <c r="HC387" s="1215">
        <f t="shared" si="3580"/>
        <v>0</v>
      </c>
      <c r="HD387" s="543">
        <f t="shared" si="3581"/>
        <v>0</v>
      </c>
      <c r="HE387" s="543">
        <f t="shared" si="3582"/>
        <v>0</v>
      </c>
      <c r="HF387" s="328">
        <f t="shared" si="3583"/>
        <v>0</v>
      </c>
      <c r="HG387" s="546">
        <f t="shared" si="3584"/>
        <v>0</v>
      </c>
      <c r="HH387" s="546">
        <f t="shared" si="3585"/>
        <v>0</v>
      </c>
      <c r="HI387" s="546">
        <f t="shared" si="3586"/>
        <v>0</v>
      </c>
      <c r="HJ387" s="546">
        <f t="shared" si="3587"/>
        <v>0</v>
      </c>
      <c r="HK387" s="546">
        <f t="shared" si="3588"/>
        <v>0</v>
      </c>
      <c r="HL387" s="546">
        <f t="shared" si="3589"/>
        <v>0</v>
      </c>
      <c r="HM387" s="546">
        <f t="shared" si="3590"/>
        <v>0</v>
      </c>
      <c r="HN387" s="546">
        <f t="shared" si="3591"/>
        <v>0</v>
      </c>
      <c r="HO387" s="1215">
        <f t="shared" si="3592"/>
        <v>0</v>
      </c>
      <c r="HP387" s="543">
        <f t="shared" si="3593"/>
        <v>0</v>
      </c>
      <c r="HQ387" s="328">
        <f t="shared" si="3594"/>
        <v>0</v>
      </c>
      <c r="HR387" s="546">
        <f t="shared" si="3595"/>
        <v>0</v>
      </c>
      <c r="HS387" s="546">
        <f t="shared" si="3596"/>
        <v>0</v>
      </c>
      <c r="HT387" s="546">
        <f t="shared" si="3597"/>
        <v>0</v>
      </c>
      <c r="HU387" s="546">
        <f t="shared" si="3598"/>
        <v>0</v>
      </c>
      <c r="HV387" s="930">
        <f t="shared" si="3599"/>
        <v>0</v>
      </c>
      <c r="HW387" s="930">
        <f t="shared" si="3600"/>
        <v>0</v>
      </c>
      <c r="HX387" s="930">
        <f t="shared" si="3601"/>
        <v>0</v>
      </c>
      <c r="HY387" s="930">
        <f t="shared" si="3602"/>
        <v>0</v>
      </c>
      <c r="HZ387" s="930">
        <f t="shared" si="3603"/>
        <v>0</v>
      </c>
      <c r="IA387" s="930">
        <f t="shared" si="3604"/>
        <v>0</v>
      </c>
      <c r="IB387" s="930">
        <f t="shared" si="3605"/>
        <v>0</v>
      </c>
      <c r="IC387" s="930">
        <f t="shared" si="3606"/>
        <v>0</v>
      </c>
      <c r="ID387" s="322">
        <f t="shared" si="3607"/>
        <v>0</v>
      </c>
      <c r="IE387" s="322">
        <f t="shared" si="3608"/>
        <v>0</v>
      </c>
      <c r="IF387" s="322">
        <f t="shared" si="3609"/>
        <v>0</v>
      </c>
      <c r="IG387" s="322">
        <f t="shared" si="3610"/>
        <v>0</v>
      </c>
      <c r="IH387" s="322">
        <f t="shared" si="3611"/>
        <v>0</v>
      </c>
      <c r="II387" s="322">
        <f t="shared" si="3612"/>
        <v>0</v>
      </c>
      <c r="IJ387" s="322">
        <f t="shared" si="3613"/>
        <v>0</v>
      </c>
      <c r="IK387" s="322">
        <f t="shared" si="3614"/>
        <v>0</v>
      </c>
      <c r="IL387" s="322">
        <f t="shared" si="3615"/>
        <v>0</v>
      </c>
      <c r="IM387" s="322">
        <f t="shared" si="3616"/>
        <v>0</v>
      </c>
      <c r="IN387" s="322">
        <f t="shared" si="3617"/>
        <v>0</v>
      </c>
      <c r="IO387" s="322">
        <f t="shared" si="3618"/>
        <v>0</v>
      </c>
      <c r="IP387" s="322">
        <f t="shared" si="3619"/>
        <v>0</v>
      </c>
      <c r="IQ387" s="322">
        <f t="shared" si="3620"/>
        <v>0</v>
      </c>
      <c r="IR387" s="739"/>
      <c r="IS387" s="739"/>
      <c r="IT387" s="739"/>
      <c r="IU387" s="739"/>
      <c r="IV387" s="739"/>
      <c r="IW387" s="739"/>
      <c r="IX387" s="739"/>
      <c r="IY387" s="739"/>
      <c r="IZ387" s="1362">
        <f t="shared" si="3621"/>
        <v>0</v>
      </c>
      <c r="JA387" s="1217">
        <f t="shared" si="3622"/>
        <v>0</v>
      </c>
      <c r="JB387" s="1217">
        <f t="shared" si="3623"/>
        <v>0</v>
      </c>
      <c r="JC387" s="1217">
        <f t="shared" si="3624"/>
        <v>0</v>
      </c>
      <c r="JD387" s="545">
        <f t="shared" si="3625"/>
        <v>0</v>
      </c>
      <c r="JE387" s="545">
        <f t="shared" si="3626"/>
        <v>0</v>
      </c>
      <c r="JF387" s="329">
        <f t="shared" si="3627"/>
        <v>0</v>
      </c>
      <c r="JG387" s="550">
        <f t="shared" si="3628"/>
        <v>0</v>
      </c>
      <c r="JH387" s="550">
        <f t="shared" si="3629"/>
        <v>0</v>
      </c>
      <c r="JI387" s="550">
        <f t="shared" si="3630"/>
        <v>0</v>
      </c>
      <c r="JJ387" s="550">
        <f t="shared" si="3631"/>
        <v>0</v>
      </c>
      <c r="JK387" s="550">
        <f t="shared" si="3632"/>
        <v>0</v>
      </c>
      <c r="JL387" s="550">
        <f t="shared" si="3633"/>
        <v>0</v>
      </c>
      <c r="JM387" s="550">
        <f t="shared" si="3634"/>
        <v>0</v>
      </c>
      <c r="JN387" s="550">
        <f t="shared" si="3635"/>
        <v>0</v>
      </c>
      <c r="JO387" s="1217">
        <f t="shared" si="3636"/>
        <v>0</v>
      </c>
      <c r="JP387" s="545">
        <f t="shared" si="3637"/>
        <v>0</v>
      </c>
      <c r="JQ387" s="329">
        <f t="shared" si="3638"/>
        <v>0</v>
      </c>
      <c r="JR387" s="550">
        <f t="shared" si="3639"/>
        <v>0</v>
      </c>
      <c r="JS387" s="550">
        <f t="shared" si="3640"/>
        <v>0</v>
      </c>
      <c r="JT387" s="550">
        <f t="shared" si="3641"/>
        <v>0</v>
      </c>
      <c r="JU387" s="550">
        <f t="shared" si="3642"/>
        <v>0</v>
      </c>
      <c r="JV387" s="932">
        <f t="shared" si="3643"/>
        <v>0</v>
      </c>
      <c r="JW387" s="932">
        <f t="shared" si="3644"/>
        <v>0</v>
      </c>
      <c r="JX387" s="932">
        <f t="shared" si="3645"/>
        <v>0</v>
      </c>
      <c r="JY387" s="932">
        <f t="shared" si="3646"/>
        <v>0</v>
      </c>
      <c r="JZ387" s="932">
        <f t="shared" si="3647"/>
        <v>0</v>
      </c>
      <c r="KA387" s="932">
        <f t="shared" si="3648"/>
        <v>0</v>
      </c>
      <c r="KB387" s="932">
        <f t="shared" si="3649"/>
        <v>0</v>
      </c>
      <c r="KC387" s="932">
        <f t="shared" si="3650"/>
        <v>0</v>
      </c>
      <c r="KD387" s="327">
        <f t="shared" si="3651"/>
        <v>0</v>
      </c>
      <c r="KE387" s="327">
        <f t="shared" si="3652"/>
        <v>0</v>
      </c>
      <c r="KF387" s="327">
        <f t="shared" si="3653"/>
        <v>0</v>
      </c>
      <c r="KG387" s="327">
        <f t="shared" si="3654"/>
        <v>0</v>
      </c>
      <c r="KH387" s="327">
        <f t="shared" si="3655"/>
        <v>0</v>
      </c>
      <c r="KI387" s="327">
        <f t="shared" si="3656"/>
        <v>0</v>
      </c>
      <c r="KJ387" s="327">
        <f t="shared" si="3657"/>
        <v>0</v>
      </c>
      <c r="KK387" s="327">
        <f t="shared" si="3658"/>
        <v>0</v>
      </c>
      <c r="KL387" s="327">
        <f t="shared" si="3659"/>
        <v>0</v>
      </c>
      <c r="KM387" s="327">
        <f t="shared" si="3660"/>
        <v>0</v>
      </c>
      <c r="KN387" s="327">
        <f t="shared" si="3661"/>
        <v>0</v>
      </c>
      <c r="KO387" s="327">
        <f t="shared" si="3662"/>
        <v>0</v>
      </c>
      <c r="KP387" s="327">
        <f t="shared" si="3663"/>
        <v>0</v>
      </c>
      <c r="KQ387" s="327">
        <f t="shared" si="3664"/>
        <v>0</v>
      </c>
      <c r="KR387" s="739"/>
      <c r="KS387" s="739"/>
      <c r="KT387" s="739"/>
      <c r="KU387" s="739"/>
      <c r="KV387" s="739"/>
      <c r="KW387" s="739"/>
      <c r="KX387" s="739"/>
      <c r="KY387" s="739"/>
      <c r="KZ387" s="1362">
        <f t="shared" si="3665"/>
        <v>0</v>
      </c>
      <c r="LA387" s="1217">
        <f t="shared" si="3666"/>
        <v>0</v>
      </c>
      <c r="LB387" s="1217">
        <f t="shared" si="3667"/>
        <v>0</v>
      </c>
      <c r="LC387" s="1217">
        <f t="shared" si="3668"/>
        <v>0</v>
      </c>
      <c r="LD387" s="545">
        <f t="shared" si="3669"/>
        <v>0</v>
      </c>
      <c r="LE387" s="545">
        <f t="shared" si="3670"/>
        <v>0</v>
      </c>
      <c r="LF387" s="329">
        <f t="shared" si="3671"/>
        <v>0</v>
      </c>
      <c r="LG387" s="550">
        <f t="shared" si="3672"/>
        <v>0</v>
      </c>
      <c r="LH387" s="550">
        <f t="shared" si="3673"/>
        <v>0</v>
      </c>
      <c r="LI387" s="550">
        <f t="shared" si="3674"/>
        <v>0</v>
      </c>
      <c r="LJ387" s="550">
        <f t="shared" si="3675"/>
        <v>0</v>
      </c>
      <c r="LK387" s="550">
        <f t="shared" si="3676"/>
        <v>0</v>
      </c>
      <c r="LL387" s="550">
        <f t="shared" si="3677"/>
        <v>0</v>
      </c>
      <c r="LM387" s="550">
        <f t="shared" si="3678"/>
        <v>0</v>
      </c>
      <c r="LN387" s="550">
        <f t="shared" si="3679"/>
        <v>0</v>
      </c>
      <c r="LO387" s="1217">
        <f t="shared" si="3680"/>
        <v>0</v>
      </c>
      <c r="LP387" s="545">
        <f t="shared" si="3681"/>
        <v>0</v>
      </c>
      <c r="LQ387" s="329">
        <f t="shared" si="3682"/>
        <v>0</v>
      </c>
      <c r="LR387" s="550">
        <f t="shared" si="3683"/>
        <v>0</v>
      </c>
      <c r="LS387" s="550">
        <f t="shared" si="3684"/>
        <v>0</v>
      </c>
      <c r="LT387" s="550">
        <f t="shared" si="3685"/>
        <v>0</v>
      </c>
      <c r="LU387" s="550">
        <f t="shared" si="3686"/>
        <v>0</v>
      </c>
      <c r="LV387" s="932">
        <f t="shared" si="3687"/>
        <v>0</v>
      </c>
      <c r="LW387" s="932">
        <f t="shared" si="3688"/>
        <v>0</v>
      </c>
      <c r="LX387" s="932">
        <f t="shared" si="3689"/>
        <v>0</v>
      </c>
      <c r="LY387" s="932">
        <f t="shared" si="3690"/>
        <v>0</v>
      </c>
      <c r="LZ387" s="932">
        <f t="shared" si="3691"/>
        <v>0</v>
      </c>
      <c r="MA387" s="932">
        <f t="shared" si="3692"/>
        <v>0</v>
      </c>
      <c r="MB387" s="932">
        <f t="shared" si="3693"/>
        <v>0</v>
      </c>
      <c r="MC387" s="932">
        <f t="shared" si="3694"/>
        <v>0</v>
      </c>
      <c r="MD387" s="327">
        <f t="shared" si="3695"/>
        <v>0</v>
      </c>
      <c r="ME387" s="327">
        <f t="shared" si="3696"/>
        <v>0</v>
      </c>
      <c r="MF387" s="327">
        <f t="shared" si="3697"/>
        <v>0</v>
      </c>
      <c r="MG387" s="327">
        <f t="shared" si="3698"/>
        <v>0</v>
      </c>
      <c r="MH387" s="327">
        <f t="shared" si="3699"/>
        <v>0</v>
      </c>
      <c r="MI387" s="327">
        <f t="shared" si="3700"/>
        <v>0</v>
      </c>
      <c r="MJ387" s="327">
        <f t="shared" si="3701"/>
        <v>0</v>
      </c>
      <c r="MK387" s="327">
        <f t="shared" si="3702"/>
        <v>0</v>
      </c>
      <c r="ML387" s="327">
        <f t="shared" si="3703"/>
        <v>0</v>
      </c>
      <c r="MM387" s="327">
        <f t="shared" si="3704"/>
        <v>0</v>
      </c>
      <c r="MN387" s="327">
        <f t="shared" si="3705"/>
        <v>0</v>
      </c>
      <c r="MO387" s="327">
        <f t="shared" si="3706"/>
        <v>0</v>
      </c>
      <c r="MP387" s="327">
        <f t="shared" si="3707"/>
        <v>0</v>
      </c>
      <c r="MQ387" s="327">
        <f t="shared" si="3708"/>
        <v>0</v>
      </c>
    </row>
    <row r="388" spans="15:355" s="152" customFormat="1" ht="14.25" customHeight="1" outlineLevel="1" thickBot="1" x14ac:dyDescent="0.3">
      <c r="O388" s="1549"/>
      <c r="S388" s="1549"/>
      <c r="W388" s="1549"/>
      <c r="AA388" s="1549"/>
      <c r="AE388" s="1549"/>
      <c r="AI388" s="1549"/>
      <c r="AM388" s="1549"/>
      <c r="AQ388" s="1549"/>
      <c r="AU388" s="1737"/>
      <c r="AY388" s="1549"/>
      <c r="BQ388" s="1491"/>
      <c r="BR388" s="734">
        <f t="shared" si="3531"/>
        <v>0</v>
      </c>
      <c r="BS388" s="734">
        <f t="shared" si="3532"/>
        <v>0</v>
      </c>
      <c r="BT388" s="742">
        <v>0</v>
      </c>
      <c r="BU388" s="1773">
        <f>IF(User3!A11&lt;&gt;0,User3!A11,0)</f>
        <v>0</v>
      </c>
      <c r="BV388" s="1773">
        <f>IF(User3!B11&lt;&gt;0,User3!B11,0)</f>
        <v>0</v>
      </c>
      <c r="BW388" s="1774">
        <f>IF(User3!C11&lt;&gt;0,User3!C11,0)</f>
        <v>0</v>
      </c>
      <c r="BX388" s="1774">
        <f>IF(User3!D11&lt;&gt;0,User3!D11,0)</f>
        <v>0</v>
      </c>
      <c r="BY388" s="1774">
        <f>IF(User3!E11&lt;&gt;0,User3!E11,0)</f>
        <v>0</v>
      </c>
      <c r="BZ388" s="1774">
        <f>IF(User3!F11&lt;&gt;0,User3!F11,0)</f>
        <v>0</v>
      </c>
      <c r="CA388" s="1774">
        <f>IF(User3!G11&lt;&gt;0,User3!G11,0)</f>
        <v>0</v>
      </c>
      <c r="CB388" s="1774">
        <f>IF(User3!H11&lt;&gt;0,User3!H11,0)</f>
        <v>0</v>
      </c>
      <c r="CC388" s="1774">
        <f>IF(User3!I11&lt;&gt;0,User3!I11,0)</f>
        <v>0</v>
      </c>
      <c r="CD388" s="1774">
        <f>IF(User3!J11&lt;&gt;0,User3!J11,0)</f>
        <v>0</v>
      </c>
      <c r="CE388" s="1774">
        <f>IF(User3!K11&lt;&gt;0,User3!K11,0)</f>
        <v>0</v>
      </c>
      <c r="CF388" s="1774">
        <f>IF(User3!L11&lt;&gt;0,User3!L11,0)</f>
        <v>0</v>
      </c>
      <c r="CG388" s="1774">
        <f>IF(User3!M11&lt;&gt;0,User3!M11,0)</f>
        <v>0</v>
      </c>
      <c r="CH388" s="1774">
        <f>IF(User3!N11&lt;&gt;0,User3!N11,0)</f>
        <v>0</v>
      </c>
      <c r="CI388" s="1774">
        <f>IF(User3!O11&lt;&gt;0,User3!O11,0)</f>
        <v>0</v>
      </c>
      <c r="CJ388" s="1774">
        <f>IF(User3!P11&lt;&gt;0,User3!P11,0)</f>
        <v>0</v>
      </c>
      <c r="CK388" s="1774">
        <f>IF(User3!Q11&lt;&gt;0,User3!Q11,0)</f>
        <v>0</v>
      </c>
      <c r="CL388" s="1774">
        <f>IF(User3!R11&lt;&gt;0,User3!R11,0)</f>
        <v>0</v>
      </c>
      <c r="CM388" s="1774">
        <f>IF(User3!S11&lt;&gt;0,User3!S11,0)</f>
        <v>0</v>
      </c>
      <c r="CN388" s="1774">
        <f>IF(User3!T11&lt;&gt;0,User3!T11,0)</f>
        <v>0</v>
      </c>
      <c r="CO388" s="1774">
        <f>IF(User3!U11&lt;&gt;0,User3!U11,0)</f>
        <v>0</v>
      </c>
      <c r="CP388" s="1774">
        <f>IF(User3!V11&lt;&gt;0,User3!V11,0)</f>
        <v>0</v>
      </c>
      <c r="CQ388" s="1774">
        <f>IF(User3!W11&lt;&gt;0,User3!W11,0)</f>
        <v>0</v>
      </c>
      <c r="CR388" s="1775">
        <f>IF(User3!X11&lt;&gt;0,User3!X11,0)</f>
        <v>0</v>
      </c>
      <c r="CS388" s="1775">
        <f>IF(User3!Y11&lt;&gt;0,User3!Y11,0)</f>
        <v>0</v>
      </c>
      <c r="CT388" s="1775">
        <f>IF(User3!Z11&lt;&gt;0,User3!Z11,0)</f>
        <v>0</v>
      </c>
      <c r="CU388" s="1775">
        <f>IF(User3!AA11&lt;&gt;0,User3!AA11,0)</f>
        <v>0</v>
      </c>
      <c r="CV388" s="1775">
        <f>IF(User3!AB11&lt;&gt;0,User3!AB11,0)</f>
        <v>0</v>
      </c>
      <c r="CW388" s="1775">
        <f>IF(User3!AC11&lt;&gt;0,User3!AC11,0)</f>
        <v>0</v>
      </c>
      <c r="CX388" s="1775">
        <f>IF(User3!AD11&lt;&gt;0,User3!AD11,0)</f>
        <v>0</v>
      </c>
      <c r="CY388" s="1775">
        <f>IF(User3!AE11&lt;&gt;0,User3!AE11,0)</f>
        <v>0</v>
      </c>
      <c r="CZ388" s="1775">
        <f>IF(User3!AF11&lt;&gt;0,User3!AF11,0)</f>
        <v>0</v>
      </c>
      <c r="DA388" s="1775">
        <f>IF(User3!AG11&lt;&gt;0,User3!AG11,0)</f>
        <v>0</v>
      </c>
      <c r="DB388" s="1775">
        <f>IF(User3!AH11&lt;&gt;0,User3!AH11,0)</f>
        <v>0</v>
      </c>
      <c r="DC388" s="1775">
        <f>IF(User3!AI11&lt;&gt;0,User3!AI11,0)</f>
        <v>0</v>
      </c>
      <c r="DD388" s="1775">
        <f>IF(User3!AJ11&lt;&gt;0,User3!AJ11,0)</f>
        <v>0</v>
      </c>
      <c r="DE388" s="1775">
        <f>IF(User3!AK11&lt;&gt;0,User3!AK11,0)</f>
        <v>0</v>
      </c>
      <c r="DF388" s="1775">
        <f>IF(User3!AL11&lt;&gt;0,User3!AL11,0)</f>
        <v>0</v>
      </c>
      <c r="DG388" s="1775">
        <f>IF(User3!AM11&lt;&gt;0,User3!AM11,0)</f>
        <v>0</v>
      </c>
      <c r="DH388" s="1775">
        <f>IF(User3!AN11&lt;&gt;0,User3!AN11,0)</f>
        <v>0</v>
      </c>
      <c r="DI388" s="1775">
        <f>IF(User3!AO11&lt;&gt;0,User3!AO11,0)</f>
        <v>0</v>
      </c>
      <c r="DJ388" s="1775">
        <f>IF(User3!AP11&lt;&gt;0,User3!AP11,0)</f>
        <v>0</v>
      </c>
      <c r="DK388" s="1775">
        <f>IF(User3!AQ11&lt;&gt;0,User3!AQ11,0)</f>
        <v>0</v>
      </c>
      <c r="DL388" s="1775">
        <f>IF(User3!AR11&lt;&gt;0,User3!AR11,0)</f>
        <v>0</v>
      </c>
      <c r="DM388" s="1775">
        <f>IF(User3!AS11&lt;&gt;0,User3!AS11,0)</f>
        <v>0</v>
      </c>
      <c r="DN388" s="1776">
        <f>IF(User3!AT11&lt;&gt;0,User3!AT11,0)</f>
        <v>1</v>
      </c>
      <c r="DO388" s="1777">
        <f>IF(User3!AU11&lt;&gt;0,User3!AU11,0)</f>
        <v>0.94599999999999995</v>
      </c>
      <c r="DP388" s="1773">
        <f>IF(User3!AV11&lt;&gt;0,User3!AV11,0)</f>
        <v>1000</v>
      </c>
      <c r="DQ388" s="1796">
        <f t="shared" si="3530"/>
        <v>1.0570824524312896</v>
      </c>
      <c r="DR388" s="1779">
        <f>IF(User3!AX11&lt;&gt;0,User3!AX11,0)</f>
        <v>0.01</v>
      </c>
      <c r="DS388" s="1779">
        <f>IF(User3!AY11&lt;&gt;0,User3!AY11,0)</f>
        <v>1.0570824524312896E-5</v>
      </c>
      <c r="DT388" s="1773">
        <f>IF(User3!AZ11&lt;&gt;0,User3!AZ11,0)</f>
        <v>3010</v>
      </c>
      <c r="DU388" s="1783" t="str">
        <f>IF(User3!BA11&lt;&gt;0,User3!BA11,0)</f>
        <v>User3</v>
      </c>
      <c r="DV388" s="1808">
        <f>IF(User3!BB11&lt;&gt;0,User3!BB11,0)</f>
        <v>44333</v>
      </c>
      <c r="DW388" s="1809">
        <f>IF(User3!BC11&lt;&gt;0,User3!BC11,0)</f>
        <v>0</v>
      </c>
      <c r="DX388" s="1773">
        <f>IF(User3!BD11&lt;&gt;0,User3!BD11,0)</f>
        <v>0</v>
      </c>
      <c r="DY388" s="1773">
        <f>IF(User3!BE11&lt;&gt;0,User3!BE11,0)</f>
        <v>0</v>
      </c>
      <c r="DZ388" s="1773">
        <f>IF(User3!BF11&lt;&gt;0,User3!BF11,0)</f>
        <v>0</v>
      </c>
      <c r="EA388" s="1773">
        <f>IF(User3!BG11&lt;&gt;0,User3!BG11,0)</f>
        <v>0</v>
      </c>
      <c r="EB388" s="1773">
        <f>IF(User3!BH11&lt;&gt;0,User3!BH11,0)</f>
        <v>0</v>
      </c>
      <c r="EC388" s="1773">
        <f>IF(User3!BI11&lt;&gt;0,User3!BI11,0)</f>
        <v>0</v>
      </c>
      <c r="ED388" s="1773">
        <f>IF(User3!BJ11&lt;&gt;0,User3!BJ11,0)</f>
        <v>0</v>
      </c>
      <c r="EE388" s="1773">
        <f>IF(User3!BK11&lt;&gt;0,User3!BK11,0)</f>
        <v>0</v>
      </c>
      <c r="EF388" s="1773">
        <f>IF(User3!BL11&lt;&gt;0,User3!BL11,0)</f>
        <v>0</v>
      </c>
      <c r="EG388" s="1773">
        <f>IF(User3!BM11&lt;&gt;0,User3!BM11,0)</f>
        <v>0</v>
      </c>
      <c r="EH388" s="1773">
        <f>IF(User3!BN11&lt;&gt;0,User3!BN11,0)</f>
        <v>0</v>
      </c>
      <c r="EI388" s="1773">
        <f>IF(User3!BO11&lt;&gt;0,User3!BO11,0)</f>
        <v>0</v>
      </c>
      <c r="EJ388" s="1773">
        <f>IF(User3!BP11&lt;&gt;0,User3!BP11,0)</f>
        <v>0</v>
      </c>
      <c r="EK388" s="1773">
        <f>IF(User3!BQ11&lt;&gt;0,User3!BQ11,0)</f>
        <v>0</v>
      </c>
      <c r="EL388" s="1773">
        <f>IF(User3!BR11&lt;&gt;0,User3!BR11,0)</f>
        <v>0</v>
      </c>
      <c r="EM388" s="739"/>
      <c r="EN388" s="739"/>
      <c r="EO388" s="739"/>
      <c r="EP388" s="739"/>
      <c r="EQ388" s="739"/>
      <c r="ER388" s="739"/>
      <c r="ES388" s="739"/>
      <c r="ET388" s="739"/>
      <c r="EU388" s="739"/>
      <c r="EV388" s="739"/>
      <c r="EW388" s="739"/>
      <c r="EX388" s="739"/>
      <c r="EY388" s="739"/>
      <c r="EZ388" s="1348">
        <f t="shared" si="3533"/>
        <v>0</v>
      </c>
      <c r="FA388" s="1203">
        <f t="shared" si="3534"/>
        <v>0</v>
      </c>
      <c r="FB388" s="1203">
        <f t="shared" si="3535"/>
        <v>0</v>
      </c>
      <c r="FC388" s="1203">
        <f t="shared" si="3536"/>
        <v>0</v>
      </c>
      <c r="FD388" s="1190">
        <f t="shared" si="3537"/>
        <v>0</v>
      </c>
      <c r="FE388" s="1190">
        <f t="shared" si="3538"/>
        <v>0</v>
      </c>
      <c r="FF388" s="927">
        <f t="shared" si="3539"/>
        <v>0</v>
      </c>
      <c r="FG388" s="1191">
        <f t="shared" si="3540"/>
        <v>0</v>
      </c>
      <c r="FH388" s="1191">
        <f t="shared" si="3541"/>
        <v>0</v>
      </c>
      <c r="FI388" s="1191">
        <f t="shared" si="3542"/>
        <v>0</v>
      </c>
      <c r="FJ388" s="1191">
        <f t="shared" si="3543"/>
        <v>0</v>
      </c>
      <c r="FK388" s="1191">
        <f t="shared" si="3544"/>
        <v>0</v>
      </c>
      <c r="FL388" s="1191">
        <f t="shared" si="3545"/>
        <v>0</v>
      </c>
      <c r="FM388" s="1191">
        <f t="shared" si="3546"/>
        <v>0</v>
      </c>
      <c r="FN388" s="1191">
        <f t="shared" si="3547"/>
        <v>0</v>
      </c>
      <c r="FO388" s="1203">
        <f t="shared" si="3548"/>
        <v>0</v>
      </c>
      <c r="FP388" s="1190">
        <f t="shared" si="3549"/>
        <v>0</v>
      </c>
      <c r="FQ388" s="927">
        <f t="shared" si="3550"/>
        <v>0</v>
      </c>
      <c r="FR388" s="1191">
        <f t="shared" si="3551"/>
        <v>0</v>
      </c>
      <c r="FS388" s="1191">
        <f t="shared" si="3552"/>
        <v>0</v>
      </c>
      <c r="FT388" s="1191">
        <f t="shared" si="3553"/>
        <v>0</v>
      </c>
      <c r="FU388" s="1191">
        <f t="shared" si="3554"/>
        <v>0</v>
      </c>
      <c r="FV388" s="1076">
        <f t="shared" si="3555"/>
        <v>0</v>
      </c>
      <c r="FW388" s="1076">
        <f t="shared" si="3556"/>
        <v>0</v>
      </c>
      <c r="FX388" s="1076">
        <f t="shared" si="3557"/>
        <v>0</v>
      </c>
      <c r="FY388" s="1076">
        <f t="shared" si="3558"/>
        <v>0</v>
      </c>
      <c r="FZ388" s="1076">
        <f t="shared" si="3559"/>
        <v>0</v>
      </c>
      <c r="GA388" s="1076">
        <f t="shared" si="3560"/>
        <v>0</v>
      </c>
      <c r="GB388" s="1076">
        <f t="shared" si="3561"/>
        <v>0</v>
      </c>
      <c r="GC388" s="1076">
        <f t="shared" si="3562"/>
        <v>0</v>
      </c>
      <c r="GD388" s="330">
        <f t="shared" si="3563"/>
        <v>0</v>
      </c>
      <c r="GE388" s="330">
        <f t="shared" si="3564"/>
        <v>0</v>
      </c>
      <c r="GF388" s="330">
        <f t="shared" si="3565"/>
        <v>0</v>
      </c>
      <c r="GG388" s="330">
        <f t="shared" si="3566"/>
        <v>0</v>
      </c>
      <c r="GH388" s="330">
        <f t="shared" si="3567"/>
        <v>0</v>
      </c>
      <c r="GI388" s="330">
        <f t="shared" si="3568"/>
        <v>0</v>
      </c>
      <c r="GJ388" s="330">
        <f t="shared" si="3569"/>
        <v>0</v>
      </c>
      <c r="GK388" s="330">
        <f t="shared" si="3570"/>
        <v>0</v>
      </c>
      <c r="GL388" s="330">
        <f t="shared" si="3571"/>
        <v>0</v>
      </c>
      <c r="GM388" s="330">
        <f t="shared" si="3572"/>
        <v>0</v>
      </c>
      <c r="GN388" s="330">
        <f t="shared" si="3573"/>
        <v>0</v>
      </c>
      <c r="GO388" s="330">
        <f t="shared" si="3574"/>
        <v>0</v>
      </c>
      <c r="GP388" s="330">
        <f t="shared" si="3575"/>
        <v>0</v>
      </c>
      <c r="GQ388" s="330">
        <f t="shared" si="3576"/>
        <v>0</v>
      </c>
      <c r="GR388" s="739"/>
      <c r="GS388" s="739"/>
      <c r="GT388" s="739"/>
      <c r="GU388" s="739"/>
      <c r="GV388" s="739"/>
      <c r="GW388" s="739"/>
      <c r="GX388" s="739"/>
      <c r="GY388" s="739"/>
      <c r="GZ388" s="1362">
        <f t="shared" si="3577"/>
        <v>0</v>
      </c>
      <c r="HA388" s="1215">
        <f t="shared" si="3578"/>
        <v>0</v>
      </c>
      <c r="HB388" s="1215">
        <f t="shared" si="3579"/>
        <v>0</v>
      </c>
      <c r="HC388" s="1215">
        <f t="shared" si="3580"/>
        <v>0</v>
      </c>
      <c r="HD388" s="543">
        <f t="shared" si="3581"/>
        <v>0</v>
      </c>
      <c r="HE388" s="543">
        <f t="shared" si="3582"/>
        <v>0</v>
      </c>
      <c r="HF388" s="328">
        <f t="shared" si="3583"/>
        <v>0</v>
      </c>
      <c r="HG388" s="546">
        <f t="shared" si="3584"/>
        <v>0</v>
      </c>
      <c r="HH388" s="546">
        <f t="shared" si="3585"/>
        <v>0</v>
      </c>
      <c r="HI388" s="546">
        <f t="shared" si="3586"/>
        <v>0</v>
      </c>
      <c r="HJ388" s="546">
        <f t="shared" si="3587"/>
        <v>0</v>
      </c>
      <c r="HK388" s="546">
        <f t="shared" si="3588"/>
        <v>0</v>
      </c>
      <c r="HL388" s="546">
        <f t="shared" si="3589"/>
        <v>0</v>
      </c>
      <c r="HM388" s="546">
        <f t="shared" si="3590"/>
        <v>0</v>
      </c>
      <c r="HN388" s="546">
        <f t="shared" si="3591"/>
        <v>0</v>
      </c>
      <c r="HO388" s="1215">
        <f t="shared" si="3592"/>
        <v>0</v>
      </c>
      <c r="HP388" s="543">
        <f t="shared" si="3593"/>
        <v>0</v>
      </c>
      <c r="HQ388" s="328">
        <f t="shared" si="3594"/>
        <v>0</v>
      </c>
      <c r="HR388" s="546">
        <f t="shared" si="3595"/>
        <v>0</v>
      </c>
      <c r="HS388" s="546">
        <f t="shared" si="3596"/>
        <v>0</v>
      </c>
      <c r="HT388" s="546">
        <f t="shared" si="3597"/>
        <v>0</v>
      </c>
      <c r="HU388" s="546">
        <f t="shared" si="3598"/>
        <v>0</v>
      </c>
      <c r="HV388" s="930">
        <f t="shared" si="3599"/>
        <v>0</v>
      </c>
      <c r="HW388" s="930">
        <f t="shared" si="3600"/>
        <v>0</v>
      </c>
      <c r="HX388" s="930">
        <f t="shared" si="3601"/>
        <v>0</v>
      </c>
      <c r="HY388" s="930">
        <f t="shared" si="3602"/>
        <v>0</v>
      </c>
      <c r="HZ388" s="930">
        <f t="shared" si="3603"/>
        <v>0</v>
      </c>
      <c r="IA388" s="930">
        <f t="shared" si="3604"/>
        <v>0</v>
      </c>
      <c r="IB388" s="930">
        <f t="shared" si="3605"/>
        <v>0</v>
      </c>
      <c r="IC388" s="930">
        <f t="shared" si="3606"/>
        <v>0</v>
      </c>
      <c r="ID388" s="322">
        <f t="shared" si="3607"/>
        <v>0</v>
      </c>
      <c r="IE388" s="322">
        <f t="shared" si="3608"/>
        <v>0</v>
      </c>
      <c r="IF388" s="322">
        <f t="shared" si="3609"/>
        <v>0</v>
      </c>
      <c r="IG388" s="322">
        <f t="shared" si="3610"/>
        <v>0</v>
      </c>
      <c r="IH388" s="322">
        <f t="shared" si="3611"/>
        <v>0</v>
      </c>
      <c r="II388" s="322">
        <f t="shared" si="3612"/>
        <v>0</v>
      </c>
      <c r="IJ388" s="322">
        <f t="shared" si="3613"/>
        <v>0</v>
      </c>
      <c r="IK388" s="322">
        <f t="shared" si="3614"/>
        <v>0</v>
      </c>
      <c r="IL388" s="322">
        <f t="shared" si="3615"/>
        <v>0</v>
      </c>
      <c r="IM388" s="322">
        <f t="shared" si="3616"/>
        <v>0</v>
      </c>
      <c r="IN388" s="322">
        <f t="shared" si="3617"/>
        <v>0</v>
      </c>
      <c r="IO388" s="322">
        <f t="shared" si="3618"/>
        <v>0</v>
      </c>
      <c r="IP388" s="322">
        <f t="shared" si="3619"/>
        <v>0</v>
      </c>
      <c r="IQ388" s="322">
        <f t="shared" si="3620"/>
        <v>0</v>
      </c>
      <c r="IR388" s="739"/>
      <c r="IS388" s="739"/>
      <c r="IT388" s="739"/>
      <c r="IU388" s="739"/>
      <c r="IV388" s="739"/>
      <c r="IW388" s="739"/>
      <c r="IX388" s="739"/>
      <c r="IY388" s="739"/>
      <c r="IZ388" s="1362">
        <f t="shared" si="3621"/>
        <v>0</v>
      </c>
      <c r="JA388" s="1217">
        <f t="shared" si="3622"/>
        <v>0</v>
      </c>
      <c r="JB388" s="1217">
        <f t="shared" si="3623"/>
        <v>0</v>
      </c>
      <c r="JC388" s="1217">
        <f t="shared" si="3624"/>
        <v>0</v>
      </c>
      <c r="JD388" s="545">
        <f t="shared" si="3625"/>
        <v>0</v>
      </c>
      <c r="JE388" s="545">
        <f t="shared" si="3626"/>
        <v>0</v>
      </c>
      <c r="JF388" s="329">
        <f t="shared" si="3627"/>
        <v>0</v>
      </c>
      <c r="JG388" s="550">
        <f t="shared" si="3628"/>
        <v>0</v>
      </c>
      <c r="JH388" s="550">
        <f t="shared" si="3629"/>
        <v>0</v>
      </c>
      <c r="JI388" s="550">
        <f t="shared" si="3630"/>
        <v>0</v>
      </c>
      <c r="JJ388" s="550">
        <f t="shared" si="3631"/>
        <v>0</v>
      </c>
      <c r="JK388" s="550">
        <f t="shared" si="3632"/>
        <v>0</v>
      </c>
      <c r="JL388" s="550">
        <f t="shared" si="3633"/>
        <v>0</v>
      </c>
      <c r="JM388" s="550">
        <f t="shared" si="3634"/>
        <v>0</v>
      </c>
      <c r="JN388" s="550">
        <f t="shared" si="3635"/>
        <v>0</v>
      </c>
      <c r="JO388" s="1217">
        <f t="shared" si="3636"/>
        <v>0</v>
      </c>
      <c r="JP388" s="545">
        <f t="shared" si="3637"/>
        <v>0</v>
      </c>
      <c r="JQ388" s="329">
        <f t="shared" si="3638"/>
        <v>0</v>
      </c>
      <c r="JR388" s="550">
        <f t="shared" si="3639"/>
        <v>0</v>
      </c>
      <c r="JS388" s="550">
        <f t="shared" si="3640"/>
        <v>0</v>
      </c>
      <c r="JT388" s="550">
        <f t="shared" si="3641"/>
        <v>0</v>
      </c>
      <c r="JU388" s="550">
        <f t="shared" si="3642"/>
        <v>0</v>
      </c>
      <c r="JV388" s="932">
        <f t="shared" si="3643"/>
        <v>0</v>
      </c>
      <c r="JW388" s="932">
        <f t="shared" si="3644"/>
        <v>0</v>
      </c>
      <c r="JX388" s="932">
        <f t="shared" si="3645"/>
        <v>0</v>
      </c>
      <c r="JY388" s="932">
        <f t="shared" si="3646"/>
        <v>0</v>
      </c>
      <c r="JZ388" s="932">
        <f t="shared" si="3647"/>
        <v>0</v>
      </c>
      <c r="KA388" s="932">
        <f t="shared" si="3648"/>
        <v>0</v>
      </c>
      <c r="KB388" s="932">
        <f t="shared" si="3649"/>
        <v>0</v>
      </c>
      <c r="KC388" s="932">
        <f t="shared" si="3650"/>
        <v>0</v>
      </c>
      <c r="KD388" s="327">
        <f t="shared" si="3651"/>
        <v>0</v>
      </c>
      <c r="KE388" s="327">
        <f t="shared" si="3652"/>
        <v>0</v>
      </c>
      <c r="KF388" s="327">
        <f t="shared" si="3653"/>
        <v>0</v>
      </c>
      <c r="KG388" s="327">
        <f t="shared" si="3654"/>
        <v>0</v>
      </c>
      <c r="KH388" s="327">
        <f t="shared" si="3655"/>
        <v>0</v>
      </c>
      <c r="KI388" s="327">
        <f t="shared" si="3656"/>
        <v>0</v>
      </c>
      <c r="KJ388" s="327">
        <f t="shared" si="3657"/>
        <v>0</v>
      </c>
      <c r="KK388" s="327">
        <f t="shared" si="3658"/>
        <v>0</v>
      </c>
      <c r="KL388" s="327">
        <f t="shared" si="3659"/>
        <v>0</v>
      </c>
      <c r="KM388" s="327">
        <f t="shared" si="3660"/>
        <v>0</v>
      </c>
      <c r="KN388" s="327">
        <f t="shared" si="3661"/>
        <v>0</v>
      </c>
      <c r="KO388" s="327">
        <f t="shared" si="3662"/>
        <v>0</v>
      </c>
      <c r="KP388" s="327">
        <f t="shared" si="3663"/>
        <v>0</v>
      </c>
      <c r="KQ388" s="327">
        <f t="shared" si="3664"/>
        <v>0</v>
      </c>
      <c r="KR388" s="739"/>
      <c r="KS388" s="739"/>
      <c r="KT388" s="739"/>
      <c r="KU388" s="739"/>
      <c r="KV388" s="739"/>
      <c r="KW388" s="739"/>
      <c r="KX388" s="739"/>
      <c r="KY388" s="739"/>
      <c r="KZ388" s="1362">
        <f t="shared" si="3665"/>
        <v>0</v>
      </c>
      <c r="LA388" s="1217">
        <f t="shared" si="3666"/>
        <v>0</v>
      </c>
      <c r="LB388" s="1217">
        <f t="shared" si="3667"/>
        <v>0</v>
      </c>
      <c r="LC388" s="1217">
        <f t="shared" si="3668"/>
        <v>0</v>
      </c>
      <c r="LD388" s="545">
        <f t="shared" si="3669"/>
        <v>0</v>
      </c>
      <c r="LE388" s="545">
        <f t="shared" si="3670"/>
        <v>0</v>
      </c>
      <c r="LF388" s="329">
        <f t="shared" si="3671"/>
        <v>0</v>
      </c>
      <c r="LG388" s="550">
        <f t="shared" si="3672"/>
        <v>0</v>
      </c>
      <c r="LH388" s="550">
        <f t="shared" si="3673"/>
        <v>0</v>
      </c>
      <c r="LI388" s="550">
        <f t="shared" si="3674"/>
        <v>0</v>
      </c>
      <c r="LJ388" s="550">
        <f t="shared" si="3675"/>
        <v>0</v>
      </c>
      <c r="LK388" s="550">
        <f t="shared" si="3676"/>
        <v>0</v>
      </c>
      <c r="LL388" s="550">
        <f t="shared" si="3677"/>
        <v>0</v>
      </c>
      <c r="LM388" s="550">
        <f t="shared" si="3678"/>
        <v>0</v>
      </c>
      <c r="LN388" s="550">
        <f t="shared" si="3679"/>
        <v>0</v>
      </c>
      <c r="LO388" s="1217">
        <f t="shared" si="3680"/>
        <v>0</v>
      </c>
      <c r="LP388" s="545">
        <f t="shared" si="3681"/>
        <v>0</v>
      </c>
      <c r="LQ388" s="329">
        <f t="shared" si="3682"/>
        <v>0</v>
      </c>
      <c r="LR388" s="550">
        <f t="shared" si="3683"/>
        <v>0</v>
      </c>
      <c r="LS388" s="550">
        <f t="shared" si="3684"/>
        <v>0</v>
      </c>
      <c r="LT388" s="550">
        <f t="shared" si="3685"/>
        <v>0</v>
      </c>
      <c r="LU388" s="550">
        <f t="shared" si="3686"/>
        <v>0</v>
      </c>
      <c r="LV388" s="932">
        <f t="shared" si="3687"/>
        <v>0</v>
      </c>
      <c r="LW388" s="932">
        <f t="shared" si="3688"/>
        <v>0</v>
      </c>
      <c r="LX388" s="932">
        <f t="shared" si="3689"/>
        <v>0</v>
      </c>
      <c r="LY388" s="932">
        <f t="shared" si="3690"/>
        <v>0</v>
      </c>
      <c r="LZ388" s="932">
        <f t="shared" si="3691"/>
        <v>0</v>
      </c>
      <c r="MA388" s="932">
        <f t="shared" si="3692"/>
        <v>0</v>
      </c>
      <c r="MB388" s="932">
        <f t="shared" si="3693"/>
        <v>0</v>
      </c>
      <c r="MC388" s="932">
        <f t="shared" si="3694"/>
        <v>0</v>
      </c>
      <c r="MD388" s="327">
        <f t="shared" si="3695"/>
        <v>0</v>
      </c>
      <c r="ME388" s="327">
        <f t="shared" si="3696"/>
        <v>0</v>
      </c>
      <c r="MF388" s="327">
        <f t="shared" si="3697"/>
        <v>0</v>
      </c>
      <c r="MG388" s="327">
        <f t="shared" si="3698"/>
        <v>0</v>
      </c>
      <c r="MH388" s="327">
        <f t="shared" si="3699"/>
        <v>0</v>
      </c>
      <c r="MI388" s="327">
        <f t="shared" si="3700"/>
        <v>0</v>
      </c>
      <c r="MJ388" s="327">
        <f t="shared" si="3701"/>
        <v>0</v>
      </c>
      <c r="MK388" s="327">
        <f t="shared" si="3702"/>
        <v>0</v>
      </c>
      <c r="ML388" s="327">
        <f t="shared" si="3703"/>
        <v>0</v>
      </c>
      <c r="MM388" s="327">
        <f t="shared" si="3704"/>
        <v>0</v>
      </c>
      <c r="MN388" s="327">
        <f t="shared" si="3705"/>
        <v>0</v>
      </c>
      <c r="MO388" s="327">
        <f t="shared" si="3706"/>
        <v>0</v>
      </c>
      <c r="MP388" s="327">
        <f t="shared" si="3707"/>
        <v>0</v>
      </c>
      <c r="MQ388" s="327">
        <f t="shared" si="3708"/>
        <v>0</v>
      </c>
    </row>
    <row r="389" spans="15:355" s="152" customFormat="1" ht="14.25" customHeight="1" outlineLevel="1" thickBot="1" x14ac:dyDescent="0.3">
      <c r="O389" s="1549"/>
      <c r="S389" s="1549"/>
      <c r="W389" s="1549"/>
      <c r="AA389" s="1549"/>
      <c r="AE389" s="1549"/>
      <c r="AI389" s="1549"/>
      <c r="AM389" s="1549"/>
      <c r="AQ389" s="1549"/>
      <c r="AU389" s="1737"/>
      <c r="AY389" s="1549"/>
      <c r="BQ389" s="1491"/>
      <c r="BR389" s="734">
        <f t="shared" si="3531"/>
        <v>0</v>
      </c>
      <c r="BS389" s="734">
        <f t="shared" si="3532"/>
        <v>0</v>
      </c>
      <c r="BT389" s="742">
        <v>0</v>
      </c>
      <c r="BU389" s="1773" t="str">
        <f>IF(User3!A12&lt;&gt;0,User3!A12,0)</f>
        <v>MonsterBloom</v>
      </c>
      <c r="BV389" s="1773" t="str">
        <f>IF(User3!B12&lt;&gt;0,User3!B12,0)</f>
        <v>Booster</v>
      </c>
      <c r="BW389" s="1774">
        <f>IF(User3!C12&lt;&gt;0,User3!C12,0)</f>
        <v>0</v>
      </c>
      <c r="BX389" s="1774">
        <f>IF(User3!D12&lt;&gt;0,User3!D12,0)</f>
        <v>0</v>
      </c>
      <c r="BY389" s="1774">
        <f>IF(User3!E12&lt;&gt;0,User3!E12,0)</f>
        <v>0</v>
      </c>
      <c r="BZ389" s="1774">
        <f>IF(User3!F12&lt;&gt;0,User3!F12,0)</f>
        <v>0.5</v>
      </c>
      <c r="CA389" s="1774">
        <f>IF(User3!G12&lt;&gt;0,User3!G12,0)</f>
        <v>0</v>
      </c>
      <c r="CB389" s="1774">
        <f>IF(User3!H12&lt;&gt;0,User3!H12,0)</f>
        <v>0.3</v>
      </c>
      <c r="CC389" s="1774">
        <f>IF(User3!I12&lt;&gt;0,User3!I12,0)</f>
        <v>0</v>
      </c>
      <c r="CD389" s="1774">
        <f>IF(User3!J12&lt;&gt;0,User3!J12,0)</f>
        <v>0</v>
      </c>
      <c r="CE389" s="1774">
        <f>IF(User3!K12&lt;&gt;0,User3!K12,0)</f>
        <v>0</v>
      </c>
      <c r="CF389" s="1774">
        <f>IF(User3!L12&lt;&gt;0,User3!L12,0)</f>
        <v>0</v>
      </c>
      <c r="CG389" s="1774">
        <f>IF(User3!M12&lt;&gt;0,User3!M12,0)</f>
        <v>0</v>
      </c>
      <c r="CH389" s="1774">
        <f>IF(User3!N12&lt;&gt;0,User3!N12,0)</f>
        <v>0</v>
      </c>
      <c r="CI389" s="1774">
        <f>IF(User3!O12&lt;&gt;0,User3!O12,0)</f>
        <v>0</v>
      </c>
      <c r="CJ389" s="1774">
        <f>IF(User3!P12&lt;&gt;0,User3!P12,0)</f>
        <v>0</v>
      </c>
      <c r="CK389" s="1774">
        <f>IF(User3!Q12&lt;&gt;0,User3!Q12,0)</f>
        <v>0</v>
      </c>
      <c r="CL389" s="1774">
        <f>IF(User3!R12&lt;&gt;0,User3!R12,0)</f>
        <v>0</v>
      </c>
      <c r="CM389" s="1774">
        <f>IF(User3!S12&lt;&gt;0,User3!S12,0)</f>
        <v>0</v>
      </c>
      <c r="CN389" s="1774">
        <f>IF(User3!T12&lt;&gt;0,User3!T12,0)</f>
        <v>0</v>
      </c>
      <c r="CO389" s="1774">
        <f>IF(User3!U12&lt;&gt;0,User3!U12,0)</f>
        <v>0</v>
      </c>
      <c r="CP389" s="1774">
        <f>IF(User3!V12&lt;&gt;0,User3!V12,0)</f>
        <v>0</v>
      </c>
      <c r="CQ389" s="1774">
        <f>IF(User3!W12&lt;&gt;0,User3!W12,0)</f>
        <v>0</v>
      </c>
      <c r="CR389" s="1775">
        <f>IF(User3!X12&lt;&gt;0,User3!X12,0)</f>
        <v>0</v>
      </c>
      <c r="CS389" s="1775">
        <f>IF(User3!Y12&lt;&gt;0,User3!Y12,0)</f>
        <v>0</v>
      </c>
      <c r="CT389" s="1775">
        <f>IF(User3!Z12&lt;&gt;0,User3!Z12,0)</f>
        <v>0</v>
      </c>
      <c r="CU389" s="1775">
        <f>IF(User3!AA12&lt;&gt;0,User3!AA12,0)</f>
        <v>0</v>
      </c>
      <c r="CV389" s="1775">
        <f>IF(User3!AB12&lt;&gt;0,User3!AB12,0)</f>
        <v>0</v>
      </c>
      <c r="CW389" s="1775">
        <f>IF(User3!AC12&lt;&gt;0,User3!AC12,0)</f>
        <v>0</v>
      </c>
      <c r="CX389" s="1775">
        <f>IF(User3!AD12&lt;&gt;0,User3!AD12,0)</f>
        <v>0</v>
      </c>
      <c r="CY389" s="1775">
        <f>IF(User3!AE12&lt;&gt;0,User3!AE12,0)</f>
        <v>0</v>
      </c>
      <c r="CZ389" s="1775">
        <f>IF(User3!AF12&lt;&gt;0,User3!AF12,0)</f>
        <v>0</v>
      </c>
      <c r="DA389" s="1775">
        <f>IF(User3!AG12&lt;&gt;0,User3!AG12,0)</f>
        <v>0</v>
      </c>
      <c r="DB389" s="1775">
        <f>IF(User3!AH12&lt;&gt;0,User3!AH12,0)</f>
        <v>0</v>
      </c>
      <c r="DC389" s="1775">
        <f>IF(User3!AI12&lt;&gt;0,User3!AI12,0)</f>
        <v>0</v>
      </c>
      <c r="DD389" s="1775">
        <f>IF(User3!AJ12&lt;&gt;0,User3!AJ12,0)</f>
        <v>0</v>
      </c>
      <c r="DE389" s="1775">
        <f>IF(User3!AK12&lt;&gt;0,User3!AK12,0)</f>
        <v>0</v>
      </c>
      <c r="DF389" s="1775">
        <f>IF(User3!AL12&lt;&gt;0,User3!AL12,0)</f>
        <v>0</v>
      </c>
      <c r="DG389" s="1775">
        <f>IF(User3!AM12&lt;&gt;0,User3!AM12,0)</f>
        <v>0</v>
      </c>
      <c r="DH389" s="1775">
        <f>IF(User3!AN12&lt;&gt;0,User3!AN12,0)</f>
        <v>0</v>
      </c>
      <c r="DI389" s="1775">
        <f>IF(User3!AO12&lt;&gt;0,User3!AO12,0)</f>
        <v>0</v>
      </c>
      <c r="DJ389" s="1775">
        <f>IF(User3!AP12&lt;&gt;0,User3!AP12,0)</f>
        <v>0</v>
      </c>
      <c r="DK389" s="1775">
        <f>IF(User3!AQ12&lt;&gt;0,User3!AQ12,0)</f>
        <v>0</v>
      </c>
      <c r="DL389" s="1775">
        <f>IF(User3!AR12&lt;&gt;0,User3!AR12,0)</f>
        <v>0</v>
      </c>
      <c r="DM389" s="1775">
        <f>IF(User3!AS12&lt;&gt;0,User3!AS12,0)</f>
        <v>0</v>
      </c>
      <c r="DN389" s="1776">
        <f>IF(User3!AT12&lt;&gt;0,User3!AT12,0)</f>
        <v>1</v>
      </c>
      <c r="DO389" s="1777">
        <f>IF(User3!AU12&lt;&gt;0,User3!AU12,0)</f>
        <v>1</v>
      </c>
      <c r="DP389" s="1773">
        <f>IF(User3!AV12&lt;&gt;0,User3!AV12,0)</f>
        <v>1000</v>
      </c>
      <c r="DQ389" s="1796">
        <f t="shared" si="3530"/>
        <v>1</v>
      </c>
      <c r="DR389" s="1779">
        <f>IF(User3!AX12&lt;&gt;0,User3!AX12,0)</f>
        <v>0.01</v>
      </c>
      <c r="DS389" s="1779">
        <f>IF(User3!AY12&lt;&gt;0,User3!AY12,0)</f>
        <v>1.0000000000000001E-5</v>
      </c>
      <c r="DT389" s="1773">
        <f>IF(User3!AZ12&lt;&gt;0,User3!AZ12,0)</f>
        <v>3011</v>
      </c>
      <c r="DU389" s="1783" t="str">
        <f>IF(User3!BA12&lt;&gt;0,User3!BA12,0)</f>
        <v>User3</v>
      </c>
      <c r="DV389" s="1808">
        <f>IF(User3!BB12&lt;&gt;0,User3!BB12,0)</f>
        <v>44333</v>
      </c>
      <c r="DW389" s="1809">
        <f>IF(User3!BC12&lt;&gt;0,User3!BC12,0)</f>
        <v>0</v>
      </c>
      <c r="DX389" s="1773">
        <f>IF(User3!BD12&lt;&gt;0,User3!BD12,0)</f>
        <v>0</v>
      </c>
      <c r="DY389" s="1773">
        <f>IF(User3!BE12&lt;&gt;0,User3!BE12,0)</f>
        <v>0</v>
      </c>
      <c r="DZ389" s="1773">
        <f>IF(User3!BF12&lt;&gt;0,User3!BF12,0)</f>
        <v>0</v>
      </c>
      <c r="EA389" s="1773">
        <f>IF(User3!BG12&lt;&gt;0,User3!BG12,0)</f>
        <v>0</v>
      </c>
      <c r="EB389" s="1773">
        <f>IF(User3!BH12&lt;&gt;0,User3!BH12,0)</f>
        <v>1</v>
      </c>
      <c r="EC389" s="1773">
        <f>IF(User3!BI12&lt;&gt;0,User3!BI12,0)</f>
        <v>1</v>
      </c>
      <c r="ED389" s="1773">
        <f>IF(User3!BJ12&lt;&gt;0,User3!BJ12,0)</f>
        <v>1</v>
      </c>
      <c r="EE389" s="1773">
        <f>IF(User3!BK12&lt;&gt;0,User3!BK12,0)</f>
        <v>1</v>
      </c>
      <c r="EF389" s="1773">
        <f>IF(User3!BL12&lt;&gt;0,User3!BL12,0)</f>
        <v>1.25</v>
      </c>
      <c r="EG389" s="1773">
        <f>IF(User3!BM12&lt;&gt;0,User3!BM12,0)</f>
        <v>1.5</v>
      </c>
      <c r="EH389" s="1773">
        <f>IF(User3!BN12&lt;&gt;0,User3!BN12,0)</f>
        <v>2</v>
      </c>
      <c r="EI389" s="1773">
        <f>IF(User3!BO12&lt;&gt;0,User3!BO12,0)</f>
        <v>2</v>
      </c>
      <c r="EJ389" s="1773">
        <f>IF(User3!BP12&lt;&gt;0,User3!BP12,0)</f>
        <v>2</v>
      </c>
      <c r="EK389" s="1773">
        <f>IF(User3!BQ12&lt;&gt;0,User3!BQ12,0)</f>
        <v>0</v>
      </c>
      <c r="EL389" s="1773">
        <f>IF(User3!BR12&lt;&gt;0,User3!BR12,0)</f>
        <v>0</v>
      </c>
      <c r="EM389" s="739"/>
      <c r="EN389" s="739"/>
      <c r="EO389" s="739"/>
      <c r="EP389" s="739"/>
      <c r="EQ389" s="739"/>
      <c r="ER389" s="739"/>
      <c r="ES389" s="739"/>
      <c r="ET389" s="739"/>
      <c r="EU389" s="739"/>
      <c r="EV389" s="739"/>
      <c r="EW389" s="739"/>
      <c r="EX389" s="739"/>
      <c r="EY389" s="739"/>
      <c r="EZ389" s="1348" t="str">
        <f t="shared" si="3533"/>
        <v>MonsterBloom</v>
      </c>
      <c r="FA389" s="1203">
        <f t="shared" si="3534"/>
        <v>0</v>
      </c>
      <c r="FB389" s="1203">
        <f t="shared" si="3535"/>
        <v>0</v>
      </c>
      <c r="FC389" s="1203">
        <f t="shared" si="3536"/>
        <v>0</v>
      </c>
      <c r="FD389" s="1190">
        <f t="shared" si="3537"/>
        <v>0</v>
      </c>
      <c r="FE389" s="1190">
        <f t="shared" si="3538"/>
        <v>0</v>
      </c>
      <c r="FF389" s="927">
        <f t="shared" si="3539"/>
        <v>0</v>
      </c>
      <c r="FG389" s="1191">
        <f t="shared" si="3540"/>
        <v>0</v>
      </c>
      <c r="FH389" s="1191">
        <f t="shared" si="3541"/>
        <v>0</v>
      </c>
      <c r="FI389" s="1191">
        <f t="shared" si="3542"/>
        <v>0</v>
      </c>
      <c r="FJ389" s="1191">
        <f t="shared" si="3543"/>
        <v>0</v>
      </c>
      <c r="FK389" s="1191">
        <f t="shared" si="3544"/>
        <v>0</v>
      </c>
      <c r="FL389" s="1191">
        <f t="shared" si="3545"/>
        <v>0</v>
      </c>
      <c r="FM389" s="1191">
        <f t="shared" si="3546"/>
        <v>0</v>
      </c>
      <c r="FN389" s="1191">
        <f t="shared" si="3547"/>
        <v>0</v>
      </c>
      <c r="FO389" s="1203">
        <f t="shared" si="3548"/>
        <v>0</v>
      </c>
      <c r="FP389" s="1190">
        <f t="shared" si="3549"/>
        <v>0</v>
      </c>
      <c r="FQ389" s="927">
        <f t="shared" si="3550"/>
        <v>0</v>
      </c>
      <c r="FR389" s="1191">
        <f t="shared" si="3551"/>
        <v>0</v>
      </c>
      <c r="FS389" s="1191">
        <f t="shared" si="3552"/>
        <v>0</v>
      </c>
      <c r="FT389" s="1191">
        <f t="shared" si="3553"/>
        <v>0</v>
      </c>
      <c r="FU389" s="1191">
        <f t="shared" si="3554"/>
        <v>0</v>
      </c>
      <c r="FV389" s="1076">
        <f t="shared" si="3555"/>
        <v>0</v>
      </c>
      <c r="FW389" s="1076">
        <f t="shared" si="3556"/>
        <v>0</v>
      </c>
      <c r="FX389" s="1076">
        <f t="shared" si="3557"/>
        <v>0</v>
      </c>
      <c r="FY389" s="1076">
        <f t="shared" si="3558"/>
        <v>0</v>
      </c>
      <c r="FZ389" s="1076">
        <f t="shared" si="3559"/>
        <v>0</v>
      </c>
      <c r="GA389" s="1076">
        <f t="shared" si="3560"/>
        <v>0</v>
      </c>
      <c r="GB389" s="1076">
        <f t="shared" si="3561"/>
        <v>0</v>
      </c>
      <c r="GC389" s="1076">
        <f t="shared" si="3562"/>
        <v>0</v>
      </c>
      <c r="GD389" s="330">
        <f t="shared" si="3563"/>
        <v>0</v>
      </c>
      <c r="GE389" s="330">
        <f t="shared" si="3564"/>
        <v>0</v>
      </c>
      <c r="GF389" s="330">
        <f t="shared" si="3565"/>
        <v>0</v>
      </c>
      <c r="GG389" s="330">
        <f t="shared" si="3566"/>
        <v>0</v>
      </c>
      <c r="GH389" s="330">
        <f t="shared" si="3567"/>
        <v>0</v>
      </c>
      <c r="GI389" s="330">
        <f t="shared" si="3568"/>
        <v>0</v>
      </c>
      <c r="GJ389" s="330">
        <f t="shared" si="3569"/>
        <v>0</v>
      </c>
      <c r="GK389" s="330">
        <f t="shared" si="3570"/>
        <v>0</v>
      </c>
      <c r="GL389" s="330">
        <f t="shared" si="3571"/>
        <v>0</v>
      </c>
      <c r="GM389" s="330">
        <f t="shared" si="3572"/>
        <v>0</v>
      </c>
      <c r="GN389" s="330">
        <f t="shared" si="3573"/>
        <v>0</v>
      </c>
      <c r="GO389" s="330">
        <f t="shared" si="3574"/>
        <v>0</v>
      </c>
      <c r="GP389" s="330">
        <f t="shared" si="3575"/>
        <v>0</v>
      </c>
      <c r="GQ389" s="330">
        <f t="shared" si="3576"/>
        <v>0</v>
      </c>
      <c r="GR389" s="739"/>
      <c r="GS389" s="739"/>
      <c r="GT389" s="739"/>
      <c r="GU389" s="739"/>
      <c r="GV389" s="739"/>
      <c r="GW389" s="739"/>
      <c r="GX389" s="739"/>
      <c r="GY389" s="739"/>
      <c r="GZ389" s="1362" t="str">
        <f t="shared" si="3577"/>
        <v>MonsterBloom</v>
      </c>
      <c r="HA389" s="1215">
        <f t="shared" si="3578"/>
        <v>0</v>
      </c>
      <c r="HB389" s="1215">
        <f t="shared" si="3579"/>
        <v>0</v>
      </c>
      <c r="HC389" s="1215">
        <f t="shared" si="3580"/>
        <v>0</v>
      </c>
      <c r="HD389" s="543">
        <f t="shared" si="3581"/>
        <v>0</v>
      </c>
      <c r="HE389" s="543">
        <f t="shared" si="3582"/>
        <v>0</v>
      </c>
      <c r="HF389" s="328">
        <f t="shared" si="3583"/>
        <v>0</v>
      </c>
      <c r="HG389" s="546">
        <f t="shared" si="3584"/>
        <v>0</v>
      </c>
      <c r="HH389" s="546">
        <f t="shared" si="3585"/>
        <v>0</v>
      </c>
      <c r="HI389" s="546">
        <f t="shared" si="3586"/>
        <v>0</v>
      </c>
      <c r="HJ389" s="546">
        <f t="shared" si="3587"/>
        <v>0</v>
      </c>
      <c r="HK389" s="546">
        <f t="shared" si="3588"/>
        <v>0</v>
      </c>
      <c r="HL389" s="546">
        <f t="shared" si="3589"/>
        <v>0</v>
      </c>
      <c r="HM389" s="546">
        <f t="shared" si="3590"/>
        <v>0</v>
      </c>
      <c r="HN389" s="546">
        <f t="shared" si="3591"/>
        <v>0</v>
      </c>
      <c r="HO389" s="1215">
        <f t="shared" si="3592"/>
        <v>0</v>
      </c>
      <c r="HP389" s="543">
        <f t="shared" si="3593"/>
        <v>0</v>
      </c>
      <c r="HQ389" s="328">
        <f t="shared" si="3594"/>
        <v>0</v>
      </c>
      <c r="HR389" s="546">
        <f t="shared" si="3595"/>
        <v>0</v>
      </c>
      <c r="HS389" s="546">
        <f t="shared" si="3596"/>
        <v>0</v>
      </c>
      <c r="HT389" s="546">
        <f t="shared" si="3597"/>
        <v>0</v>
      </c>
      <c r="HU389" s="546">
        <f t="shared" si="3598"/>
        <v>0</v>
      </c>
      <c r="HV389" s="930">
        <f t="shared" si="3599"/>
        <v>0</v>
      </c>
      <c r="HW389" s="930">
        <f t="shared" si="3600"/>
        <v>0</v>
      </c>
      <c r="HX389" s="930">
        <f t="shared" si="3601"/>
        <v>0</v>
      </c>
      <c r="HY389" s="930">
        <f t="shared" si="3602"/>
        <v>0</v>
      </c>
      <c r="HZ389" s="930">
        <f t="shared" si="3603"/>
        <v>0</v>
      </c>
      <c r="IA389" s="930">
        <f t="shared" si="3604"/>
        <v>0</v>
      </c>
      <c r="IB389" s="930">
        <f t="shared" si="3605"/>
        <v>0</v>
      </c>
      <c r="IC389" s="930">
        <f t="shared" si="3606"/>
        <v>0</v>
      </c>
      <c r="ID389" s="322">
        <f t="shared" si="3607"/>
        <v>0</v>
      </c>
      <c r="IE389" s="322">
        <f t="shared" si="3608"/>
        <v>0</v>
      </c>
      <c r="IF389" s="322">
        <f t="shared" si="3609"/>
        <v>0</v>
      </c>
      <c r="IG389" s="322">
        <f t="shared" si="3610"/>
        <v>0</v>
      </c>
      <c r="IH389" s="322">
        <f t="shared" si="3611"/>
        <v>0</v>
      </c>
      <c r="II389" s="322">
        <f t="shared" si="3612"/>
        <v>0</v>
      </c>
      <c r="IJ389" s="322">
        <f t="shared" si="3613"/>
        <v>0</v>
      </c>
      <c r="IK389" s="322">
        <f t="shared" si="3614"/>
        <v>0</v>
      </c>
      <c r="IL389" s="322">
        <f t="shared" si="3615"/>
        <v>0</v>
      </c>
      <c r="IM389" s="322">
        <f t="shared" si="3616"/>
        <v>0</v>
      </c>
      <c r="IN389" s="322">
        <f t="shared" si="3617"/>
        <v>0</v>
      </c>
      <c r="IO389" s="322">
        <f t="shared" si="3618"/>
        <v>0</v>
      </c>
      <c r="IP389" s="322">
        <f t="shared" si="3619"/>
        <v>0</v>
      </c>
      <c r="IQ389" s="322">
        <f t="shared" si="3620"/>
        <v>0</v>
      </c>
      <c r="IR389" s="739"/>
      <c r="IS389" s="739"/>
      <c r="IT389" s="739"/>
      <c r="IU389" s="739"/>
      <c r="IV389" s="739"/>
      <c r="IW389" s="739"/>
      <c r="IX389" s="739"/>
      <c r="IY389" s="739"/>
      <c r="IZ389" s="1362" t="str">
        <f t="shared" si="3621"/>
        <v>MonsterBloom</v>
      </c>
      <c r="JA389" s="1217">
        <f t="shared" si="3622"/>
        <v>0</v>
      </c>
      <c r="JB389" s="1217">
        <f t="shared" si="3623"/>
        <v>0</v>
      </c>
      <c r="JC389" s="1217">
        <f t="shared" si="3624"/>
        <v>0</v>
      </c>
      <c r="JD389" s="545">
        <f t="shared" si="3625"/>
        <v>500</v>
      </c>
      <c r="JE389" s="545">
        <f t="shared" si="3626"/>
        <v>0</v>
      </c>
      <c r="JF389" s="329">
        <f t="shared" si="3627"/>
        <v>300</v>
      </c>
      <c r="JG389" s="550">
        <f t="shared" si="3628"/>
        <v>0</v>
      </c>
      <c r="JH389" s="550">
        <f t="shared" si="3629"/>
        <v>0</v>
      </c>
      <c r="JI389" s="550">
        <f t="shared" si="3630"/>
        <v>0</v>
      </c>
      <c r="JJ389" s="550">
        <f t="shared" si="3631"/>
        <v>0</v>
      </c>
      <c r="JK389" s="550">
        <f t="shared" si="3632"/>
        <v>0</v>
      </c>
      <c r="JL389" s="550">
        <f t="shared" si="3633"/>
        <v>0</v>
      </c>
      <c r="JM389" s="550">
        <f t="shared" si="3634"/>
        <v>0</v>
      </c>
      <c r="JN389" s="550">
        <f t="shared" si="3635"/>
        <v>0</v>
      </c>
      <c r="JO389" s="1217">
        <f t="shared" si="3636"/>
        <v>0</v>
      </c>
      <c r="JP389" s="545">
        <f t="shared" si="3637"/>
        <v>0</v>
      </c>
      <c r="JQ389" s="329">
        <f t="shared" si="3638"/>
        <v>0</v>
      </c>
      <c r="JR389" s="550">
        <f t="shared" si="3639"/>
        <v>0</v>
      </c>
      <c r="JS389" s="550">
        <f t="shared" si="3640"/>
        <v>0</v>
      </c>
      <c r="JT389" s="550">
        <f t="shared" si="3641"/>
        <v>0</v>
      </c>
      <c r="JU389" s="550">
        <f t="shared" si="3642"/>
        <v>0</v>
      </c>
      <c r="JV389" s="932">
        <f t="shared" si="3643"/>
        <v>0</v>
      </c>
      <c r="JW389" s="932">
        <f t="shared" si="3644"/>
        <v>0</v>
      </c>
      <c r="JX389" s="932">
        <f t="shared" si="3645"/>
        <v>0</v>
      </c>
      <c r="JY389" s="932">
        <f t="shared" si="3646"/>
        <v>0</v>
      </c>
      <c r="JZ389" s="932">
        <f t="shared" si="3647"/>
        <v>0</v>
      </c>
      <c r="KA389" s="932">
        <f t="shared" si="3648"/>
        <v>0</v>
      </c>
      <c r="KB389" s="932">
        <f t="shared" si="3649"/>
        <v>0</v>
      </c>
      <c r="KC389" s="932">
        <f t="shared" si="3650"/>
        <v>0</v>
      </c>
      <c r="KD389" s="327">
        <f t="shared" si="3651"/>
        <v>0</v>
      </c>
      <c r="KE389" s="327">
        <f t="shared" si="3652"/>
        <v>0</v>
      </c>
      <c r="KF389" s="327">
        <f t="shared" si="3653"/>
        <v>0</v>
      </c>
      <c r="KG389" s="327">
        <f t="shared" si="3654"/>
        <v>0</v>
      </c>
      <c r="KH389" s="327">
        <f t="shared" si="3655"/>
        <v>0</v>
      </c>
      <c r="KI389" s="327">
        <f t="shared" si="3656"/>
        <v>0</v>
      </c>
      <c r="KJ389" s="327">
        <f t="shared" si="3657"/>
        <v>0</v>
      </c>
      <c r="KK389" s="327">
        <f t="shared" si="3658"/>
        <v>0</v>
      </c>
      <c r="KL389" s="327">
        <f t="shared" si="3659"/>
        <v>0</v>
      </c>
      <c r="KM389" s="327">
        <f t="shared" si="3660"/>
        <v>0</v>
      </c>
      <c r="KN389" s="327">
        <f t="shared" si="3661"/>
        <v>0</v>
      </c>
      <c r="KO389" s="327">
        <f t="shared" si="3662"/>
        <v>0</v>
      </c>
      <c r="KP389" s="327">
        <f t="shared" si="3663"/>
        <v>0</v>
      </c>
      <c r="KQ389" s="327">
        <f t="shared" si="3664"/>
        <v>0</v>
      </c>
      <c r="KR389" s="739"/>
      <c r="KS389" s="739"/>
      <c r="KT389" s="739"/>
      <c r="KU389" s="739"/>
      <c r="KV389" s="739"/>
      <c r="KW389" s="739"/>
      <c r="KX389" s="739"/>
      <c r="KY389" s="739"/>
      <c r="KZ389" s="1362" t="str">
        <f t="shared" si="3665"/>
        <v>MonsterBloom</v>
      </c>
      <c r="LA389" s="1217">
        <f t="shared" si="3666"/>
        <v>0</v>
      </c>
      <c r="LB389" s="1217">
        <f t="shared" si="3667"/>
        <v>0</v>
      </c>
      <c r="LC389" s="1217">
        <f t="shared" si="3668"/>
        <v>0</v>
      </c>
      <c r="LD389" s="545">
        <f t="shared" si="3669"/>
        <v>500</v>
      </c>
      <c r="LE389" s="545">
        <f t="shared" si="3670"/>
        <v>0</v>
      </c>
      <c r="LF389" s="329">
        <f t="shared" si="3671"/>
        <v>300</v>
      </c>
      <c r="LG389" s="550">
        <f t="shared" si="3672"/>
        <v>0</v>
      </c>
      <c r="LH389" s="550">
        <f t="shared" si="3673"/>
        <v>0</v>
      </c>
      <c r="LI389" s="550">
        <f t="shared" si="3674"/>
        <v>0</v>
      </c>
      <c r="LJ389" s="550">
        <f t="shared" si="3675"/>
        <v>0</v>
      </c>
      <c r="LK389" s="550">
        <f t="shared" si="3676"/>
        <v>0</v>
      </c>
      <c r="LL389" s="550">
        <f t="shared" si="3677"/>
        <v>0</v>
      </c>
      <c r="LM389" s="550">
        <f t="shared" si="3678"/>
        <v>0</v>
      </c>
      <c r="LN389" s="550">
        <f t="shared" si="3679"/>
        <v>0</v>
      </c>
      <c r="LO389" s="1217">
        <f t="shared" si="3680"/>
        <v>0</v>
      </c>
      <c r="LP389" s="545">
        <f t="shared" si="3681"/>
        <v>0</v>
      </c>
      <c r="LQ389" s="329">
        <f t="shared" si="3682"/>
        <v>0</v>
      </c>
      <c r="LR389" s="550">
        <f t="shared" si="3683"/>
        <v>0</v>
      </c>
      <c r="LS389" s="550">
        <f t="shared" si="3684"/>
        <v>0</v>
      </c>
      <c r="LT389" s="550">
        <f t="shared" si="3685"/>
        <v>0</v>
      </c>
      <c r="LU389" s="550">
        <f t="shared" si="3686"/>
        <v>0</v>
      </c>
      <c r="LV389" s="932">
        <f t="shared" si="3687"/>
        <v>0</v>
      </c>
      <c r="LW389" s="932">
        <f t="shared" si="3688"/>
        <v>0</v>
      </c>
      <c r="LX389" s="932">
        <f t="shared" si="3689"/>
        <v>0</v>
      </c>
      <c r="LY389" s="932">
        <f t="shared" si="3690"/>
        <v>0</v>
      </c>
      <c r="LZ389" s="932">
        <f t="shared" si="3691"/>
        <v>0</v>
      </c>
      <c r="MA389" s="932">
        <f t="shared" si="3692"/>
        <v>0</v>
      </c>
      <c r="MB389" s="932">
        <f t="shared" si="3693"/>
        <v>0</v>
      </c>
      <c r="MC389" s="932">
        <f t="shared" si="3694"/>
        <v>0</v>
      </c>
      <c r="MD389" s="327">
        <f t="shared" si="3695"/>
        <v>0</v>
      </c>
      <c r="ME389" s="327">
        <f t="shared" si="3696"/>
        <v>0</v>
      </c>
      <c r="MF389" s="327">
        <f t="shared" si="3697"/>
        <v>0</v>
      </c>
      <c r="MG389" s="327">
        <f t="shared" si="3698"/>
        <v>0</v>
      </c>
      <c r="MH389" s="327">
        <f t="shared" si="3699"/>
        <v>0</v>
      </c>
      <c r="MI389" s="327">
        <f t="shared" si="3700"/>
        <v>0</v>
      </c>
      <c r="MJ389" s="327">
        <f t="shared" si="3701"/>
        <v>0</v>
      </c>
      <c r="MK389" s="327">
        <f t="shared" si="3702"/>
        <v>0</v>
      </c>
      <c r="ML389" s="327">
        <f t="shared" si="3703"/>
        <v>0</v>
      </c>
      <c r="MM389" s="327">
        <f t="shared" si="3704"/>
        <v>0</v>
      </c>
      <c r="MN389" s="327">
        <f t="shared" si="3705"/>
        <v>0</v>
      </c>
      <c r="MO389" s="327">
        <f t="shared" si="3706"/>
        <v>0</v>
      </c>
      <c r="MP389" s="327">
        <f t="shared" si="3707"/>
        <v>0</v>
      </c>
      <c r="MQ389" s="327">
        <f t="shared" si="3708"/>
        <v>0</v>
      </c>
    </row>
    <row r="390" spans="15:355" s="152" customFormat="1" ht="14.25" customHeight="1" outlineLevel="1" thickBot="1" x14ac:dyDescent="0.3">
      <c r="O390" s="1549"/>
      <c r="S390" s="1549"/>
      <c r="W390" s="1549"/>
      <c r="AA390" s="1549"/>
      <c r="AE390" s="1549"/>
      <c r="AI390" s="1549"/>
      <c r="AM390" s="1549"/>
      <c r="AQ390" s="1549"/>
      <c r="AU390" s="1737"/>
      <c r="AY390" s="1549"/>
      <c r="BQ390" s="1491"/>
      <c r="BR390" s="734">
        <f t="shared" si="3531"/>
        <v>0</v>
      </c>
      <c r="BS390" s="734">
        <f t="shared" si="3532"/>
        <v>0</v>
      </c>
      <c r="BT390" s="742">
        <v>0</v>
      </c>
      <c r="BU390" s="1773" t="str">
        <f>IF(User3!A13&lt;&gt;0,User3!A13,0)</f>
        <v>BudExplosion</v>
      </c>
      <c r="BV390" s="1773" t="str">
        <f>IF(User3!B13&lt;&gt;0,User3!B13,0)</f>
        <v>Booster</v>
      </c>
      <c r="BW390" s="1774">
        <f>IF(User3!C13&lt;&gt;0,User3!C13,0)</f>
        <v>0</v>
      </c>
      <c r="BX390" s="1774">
        <f>IF(User3!D13&lt;&gt;0,User3!D13,0)</f>
        <v>0</v>
      </c>
      <c r="BY390" s="1774">
        <f>IF(User3!E13&lt;&gt;0,User3!E13,0)</f>
        <v>0</v>
      </c>
      <c r="BZ390" s="1774">
        <f>IF(User3!F13&lt;&gt;0,User3!F13,0)</f>
        <v>0.34</v>
      </c>
      <c r="CA390" s="1774">
        <f>IF(User3!G13&lt;&gt;0,User3!G13,0)</f>
        <v>0</v>
      </c>
      <c r="CB390" s="1774">
        <f>IF(User3!H13&lt;&gt;0,User3!H13,0)</f>
        <v>0.34</v>
      </c>
      <c r="CC390" s="1774">
        <f>IF(User3!I13&lt;&gt;0,User3!I13,0)</f>
        <v>0</v>
      </c>
      <c r="CD390" s="1774">
        <f>IF(User3!J13&lt;&gt;0,User3!J13,0)</f>
        <v>0</v>
      </c>
      <c r="CE390" s="1774">
        <f>IF(User3!K13&lt;&gt;0,User3!K13,0)</f>
        <v>0</v>
      </c>
      <c r="CF390" s="1774">
        <f>IF(User3!L13&lt;&gt;0,User3!L13,0)</f>
        <v>0</v>
      </c>
      <c r="CG390" s="1774">
        <f>IF(User3!M13&lt;&gt;0,User3!M13,0)</f>
        <v>0</v>
      </c>
      <c r="CH390" s="1774">
        <f>IF(User3!N13&lt;&gt;0,User3!N13,0)</f>
        <v>0</v>
      </c>
      <c r="CI390" s="1774">
        <f>IF(User3!O13&lt;&gt;0,User3!O13,0)</f>
        <v>0</v>
      </c>
      <c r="CJ390" s="1774">
        <f>IF(User3!P13&lt;&gt;0,User3!P13,0)</f>
        <v>0</v>
      </c>
      <c r="CK390" s="1774">
        <f>IF(User3!Q13&lt;&gt;0,User3!Q13,0)</f>
        <v>0</v>
      </c>
      <c r="CL390" s="1774">
        <f>IF(User3!R13&lt;&gt;0,User3!R13,0)</f>
        <v>0</v>
      </c>
      <c r="CM390" s="1774">
        <f>IF(User3!S13&lt;&gt;0,User3!S13,0)</f>
        <v>0</v>
      </c>
      <c r="CN390" s="1774">
        <f>IF(User3!T13&lt;&gt;0,User3!T13,0)</f>
        <v>0.01</v>
      </c>
      <c r="CO390" s="1774">
        <f>IF(User3!U13&lt;&gt;0,User3!U13,0)</f>
        <v>0</v>
      </c>
      <c r="CP390" s="1774">
        <f>IF(User3!V13&lt;&gt;0,User3!V13,0)</f>
        <v>0.05</v>
      </c>
      <c r="CQ390" s="1774">
        <f>IF(User3!W13&lt;&gt;0,User3!W13,0)</f>
        <v>0</v>
      </c>
      <c r="CR390" s="1775">
        <f>IF(User3!X13&lt;&gt;0,User3!X13,0)</f>
        <v>0</v>
      </c>
      <c r="CS390" s="1775">
        <f>IF(User3!Y13&lt;&gt;0,User3!Y13,0)</f>
        <v>0</v>
      </c>
      <c r="CT390" s="1775">
        <f>IF(User3!Z13&lt;&gt;0,User3!Z13,0)</f>
        <v>0</v>
      </c>
      <c r="CU390" s="1775">
        <f>IF(User3!AA13&lt;&gt;0,User3!AA13,0)</f>
        <v>0</v>
      </c>
      <c r="CV390" s="1775">
        <f>IF(User3!AB13&lt;&gt;0,User3!AB13,0)</f>
        <v>0</v>
      </c>
      <c r="CW390" s="1775">
        <f>IF(User3!AC13&lt;&gt;0,User3!AC13,0)</f>
        <v>0</v>
      </c>
      <c r="CX390" s="1775">
        <f>IF(User3!AD13&lt;&gt;0,User3!AD13,0)</f>
        <v>0</v>
      </c>
      <c r="CY390" s="1775">
        <f>IF(User3!AE13&lt;&gt;0,User3!AE13,0)</f>
        <v>0</v>
      </c>
      <c r="CZ390" s="1775">
        <f>IF(User3!AF13&lt;&gt;0,User3!AF13,0)</f>
        <v>0</v>
      </c>
      <c r="DA390" s="1775">
        <f>IF(User3!AG13&lt;&gt;0,User3!AG13,0)</f>
        <v>0</v>
      </c>
      <c r="DB390" s="1775">
        <f>IF(User3!AH13&lt;&gt;0,User3!AH13,0)</f>
        <v>0</v>
      </c>
      <c r="DC390" s="1775">
        <f>IF(User3!AI13&lt;&gt;0,User3!AI13,0)</f>
        <v>0</v>
      </c>
      <c r="DD390" s="1775">
        <f>IF(User3!AJ13&lt;&gt;0,User3!AJ13,0)</f>
        <v>0</v>
      </c>
      <c r="DE390" s="1775">
        <f>IF(User3!AK13&lt;&gt;0,User3!AK13,0)</f>
        <v>0</v>
      </c>
      <c r="DF390" s="1775">
        <f>IF(User3!AL13&lt;&gt;0,User3!AL13,0)</f>
        <v>0</v>
      </c>
      <c r="DG390" s="1775">
        <f>IF(User3!AM13&lt;&gt;0,User3!AM13,0)</f>
        <v>0</v>
      </c>
      <c r="DH390" s="1775">
        <f>IF(User3!AN13&lt;&gt;0,User3!AN13,0)</f>
        <v>0</v>
      </c>
      <c r="DI390" s="1775">
        <f>IF(User3!AO13&lt;&gt;0,User3!AO13,0)</f>
        <v>0</v>
      </c>
      <c r="DJ390" s="1775">
        <f>IF(User3!AP13&lt;&gt;0,User3!AP13,0)</f>
        <v>0</v>
      </c>
      <c r="DK390" s="1775">
        <f>IF(User3!AQ13&lt;&gt;0,User3!AQ13,0)</f>
        <v>0</v>
      </c>
      <c r="DL390" s="1775">
        <f>IF(User3!AR13&lt;&gt;0,User3!AR13,0)</f>
        <v>0</v>
      </c>
      <c r="DM390" s="1775">
        <f>IF(User3!AS13&lt;&gt;0,User3!AS13,0)</f>
        <v>0</v>
      </c>
      <c r="DN390" s="1776">
        <f>IF(User3!AT13&lt;&gt;0,User3!AT13,0)</f>
        <v>1</v>
      </c>
      <c r="DO390" s="1777">
        <f>IF(User3!AU13&lt;&gt;0,User3!AU13,0)</f>
        <v>1</v>
      </c>
      <c r="DP390" s="1773">
        <f>IF(User3!AV13&lt;&gt;0,User3!AV13,0)</f>
        <v>1000</v>
      </c>
      <c r="DQ390" s="1796">
        <f t="shared" si="3530"/>
        <v>1</v>
      </c>
      <c r="DR390" s="1779">
        <f>IF(User3!AX13&lt;&gt;0,User3!AX13,0)</f>
        <v>0.01</v>
      </c>
      <c r="DS390" s="1779">
        <f>IF(User3!AY13&lt;&gt;0,User3!AY13,0)</f>
        <v>1.0000000000000001E-5</v>
      </c>
      <c r="DT390" s="1773">
        <f>IF(User3!AZ13&lt;&gt;0,User3!AZ13,0)</f>
        <v>3012</v>
      </c>
      <c r="DU390" s="1783" t="str">
        <f>IF(User3!BA13&lt;&gt;0,User3!BA13,0)</f>
        <v>User3</v>
      </c>
      <c r="DV390" s="1808">
        <f>IF(User3!BB13&lt;&gt;0,User3!BB13,0)</f>
        <v>44333</v>
      </c>
      <c r="DW390" s="1809">
        <f>IF(User3!BC13&lt;&gt;0,User3!BC13,0)</f>
        <v>0</v>
      </c>
      <c r="DX390" s="1773">
        <f>IF(User3!BD13&lt;&gt;0,User3!BD13,0)</f>
        <v>0</v>
      </c>
      <c r="DY390" s="1773">
        <f>IF(User3!BE13&lt;&gt;0,User3!BE13,0)</f>
        <v>0</v>
      </c>
      <c r="DZ390" s="1773">
        <f>IF(User3!BF13&lt;&gt;0,User3!BF13,0)</f>
        <v>0</v>
      </c>
      <c r="EA390" s="1773">
        <f>IF(User3!BG13&lt;&gt;0,User3!BG13,0)</f>
        <v>0</v>
      </c>
      <c r="EB390" s="1773">
        <f>IF(User3!BH13&lt;&gt;0,User3!BH13,0)</f>
        <v>1</v>
      </c>
      <c r="EC390" s="1773">
        <f>IF(User3!BI13&lt;&gt;0,User3!BI13,0)</f>
        <v>1</v>
      </c>
      <c r="ED390" s="1773">
        <f>IF(User3!BJ13&lt;&gt;0,User3!BJ13,0)</f>
        <v>1</v>
      </c>
      <c r="EE390" s="1773">
        <f>IF(User3!BK13&lt;&gt;0,User3!BK13,0)</f>
        <v>1</v>
      </c>
      <c r="EF390" s="1773">
        <f>IF(User3!BL13&lt;&gt;0,User3!BL13,0)</f>
        <v>1.25</v>
      </c>
      <c r="EG390" s="1773">
        <f>IF(User3!BM13&lt;&gt;0,User3!BM13,0)</f>
        <v>1.25</v>
      </c>
      <c r="EH390" s="1773">
        <f>IF(User3!BN13&lt;&gt;0,User3!BN13,0)</f>
        <v>1.25</v>
      </c>
      <c r="EI390" s="1773">
        <f>IF(User3!BO13&lt;&gt;0,User3!BO13,0)</f>
        <v>1.25</v>
      </c>
      <c r="EJ390" s="1773">
        <f>IF(User3!BP13&lt;&gt;0,User3!BP13,0)</f>
        <v>1.25</v>
      </c>
      <c r="EK390" s="1773">
        <f>IF(User3!BQ13&lt;&gt;0,User3!BQ13,0)</f>
        <v>0</v>
      </c>
      <c r="EL390" s="1773">
        <f>IF(User3!BR13&lt;&gt;0,User3!BR13,0)</f>
        <v>0</v>
      </c>
      <c r="EM390" s="739"/>
      <c r="EN390" s="739"/>
      <c r="EO390" s="739"/>
      <c r="EP390" s="739"/>
      <c r="EQ390" s="739"/>
      <c r="ER390" s="739"/>
      <c r="ES390" s="739"/>
      <c r="ET390" s="739"/>
      <c r="EU390" s="739"/>
      <c r="EV390" s="739"/>
      <c r="EW390" s="739"/>
      <c r="EX390" s="739"/>
      <c r="EY390" s="739"/>
      <c r="EZ390" s="1348" t="str">
        <f t="shared" si="3533"/>
        <v>BudExplosion</v>
      </c>
      <c r="FA390" s="1203">
        <f t="shared" si="3534"/>
        <v>0</v>
      </c>
      <c r="FB390" s="1203">
        <f t="shared" si="3535"/>
        <v>0</v>
      </c>
      <c r="FC390" s="1203">
        <f t="shared" si="3536"/>
        <v>0</v>
      </c>
      <c r="FD390" s="1190">
        <f t="shared" si="3537"/>
        <v>0</v>
      </c>
      <c r="FE390" s="1190">
        <f t="shared" si="3538"/>
        <v>0</v>
      </c>
      <c r="FF390" s="927">
        <f t="shared" si="3539"/>
        <v>0</v>
      </c>
      <c r="FG390" s="1191">
        <f t="shared" si="3540"/>
        <v>0</v>
      </c>
      <c r="FH390" s="1191">
        <f t="shared" si="3541"/>
        <v>0</v>
      </c>
      <c r="FI390" s="1191">
        <f t="shared" si="3542"/>
        <v>0</v>
      </c>
      <c r="FJ390" s="1191">
        <f t="shared" si="3543"/>
        <v>0</v>
      </c>
      <c r="FK390" s="1191">
        <f t="shared" si="3544"/>
        <v>0</v>
      </c>
      <c r="FL390" s="1191">
        <f t="shared" si="3545"/>
        <v>0</v>
      </c>
      <c r="FM390" s="1191">
        <f t="shared" si="3546"/>
        <v>0</v>
      </c>
      <c r="FN390" s="1191">
        <f t="shared" si="3547"/>
        <v>0</v>
      </c>
      <c r="FO390" s="1203">
        <f t="shared" si="3548"/>
        <v>0</v>
      </c>
      <c r="FP390" s="1190">
        <f t="shared" si="3549"/>
        <v>0</v>
      </c>
      <c r="FQ390" s="927">
        <f t="shared" si="3550"/>
        <v>0</v>
      </c>
      <c r="FR390" s="1191">
        <f t="shared" si="3551"/>
        <v>0</v>
      </c>
      <c r="FS390" s="1191">
        <f t="shared" si="3552"/>
        <v>0</v>
      </c>
      <c r="FT390" s="1191">
        <f t="shared" si="3553"/>
        <v>0</v>
      </c>
      <c r="FU390" s="1191">
        <f t="shared" si="3554"/>
        <v>0</v>
      </c>
      <c r="FV390" s="1076">
        <f t="shared" si="3555"/>
        <v>0</v>
      </c>
      <c r="FW390" s="1076">
        <f t="shared" si="3556"/>
        <v>0</v>
      </c>
      <c r="FX390" s="1076">
        <f t="shared" si="3557"/>
        <v>0</v>
      </c>
      <c r="FY390" s="1076">
        <f t="shared" si="3558"/>
        <v>0</v>
      </c>
      <c r="FZ390" s="1076">
        <f t="shared" si="3559"/>
        <v>0</v>
      </c>
      <c r="GA390" s="1076">
        <f t="shared" si="3560"/>
        <v>0</v>
      </c>
      <c r="GB390" s="1076">
        <f t="shared" si="3561"/>
        <v>0</v>
      </c>
      <c r="GC390" s="1076">
        <f t="shared" si="3562"/>
        <v>0</v>
      </c>
      <c r="GD390" s="330">
        <f t="shared" si="3563"/>
        <v>0</v>
      </c>
      <c r="GE390" s="330">
        <f t="shared" si="3564"/>
        <v>0</v>
      </c>
      <c r="GF390" s="330">
        <f t="shared" si="3565"/>
        <v>0</v>
      </c>
      <c r="GG390" s="330">
        <f t="shared" si="3566"/>
        <v>0</v>
      </c>
      <c r="GH390" s="330">
        <f t="shared" si="3567"/>
        <v>0</v>
      </c>
      <c r="GI390" s="330">
        <f t="shared" si="3568"/>
        <v>0</v>
      </c>
      <c r="GJ390" s="330">
        <f t="shared" si="3569"/>
        <v>0</v>
      </c>
      <c r="GK390" s="330">
        <f t="shared" si="3570"/>
        <v>0</v>
      </c>
      <c r="GL390" s="330">
        <f t="shared" si="3571"/>
        <v>0</v>
      </c>
      <c r="GM390" s="330">
        <f t="shared" si="3572"/>
        <v>0</v>
      </c>
      <c r="GN390" s="330">
        <f t="shared" si="3573"/>
        <v>0</v>
      </c>
      <c r="GO390" s="330">
        <f t="shared" si="3574"/>
        <v>0</v>
      </c>
      <c r="GP390" s="330">
        <f t="shared" si="3575"/>
        <v>0</v>
      </c>
      <c r="GQ390" s="330">
        <f t="shared" si="3576"/>
        <v>0</v>
      </c>
      <c r="GR390" s="739"/>
      <c r="GS390" s="739"/>
      <c r="GT390" s="739"/>
      <c r="GU390" s="739"/>
      <c r="GV390" s="739"/>
      <c r="GW390" s="739"/>
      <c r="GX390" s="739"/>
      <c r="GY390" s="739"/>
      <c r="GZ390" s="1362" t="str">
        <f t="shared" si="3577"/>
        <v>BudExplosion</v>
      </c>
      <c r="HA390" s="1215">
        <f t="shared" si="3578"/>
        <v>0</v>
      </c>
      <c r="HB390" s="1215">
        <f t="shared" si="3579"/>
        <v>0</v>
      </c>
      <c r="HC390" s="1215">
        <f t="shared" si="3580"/>
        <v>0</v>
      </c>
      <c r="HD390" s="543">
        <f t="shared" si="3581"/>
        <v>0</v>
      </c>
      <c r="HE390" s="543">
        <f t="shared" si="3582"/>
        <v>0</v>
      </c>
      <c r="HF390" s="328">
        <f t="shared" si="3583"/>
        <v>0</v>
      </c>
      <c r="HG390" s="546">
        <f t="shared" si="3584"/>
        <v>0</v>
      </c>
      <c r="HH390" s="546">
        <f t="shared" si="3585"/>
        <v>0</v>
      </c>
      <c r="HI390" s="546">
        <f t="shared" si="3586"/>
        <v>0</v>
      </c>
      <c r="HJ390" s="546">
        <f t="shared" si="3587"/>
        <v>0</v>
      </c>
      <c r="HK390" s="546">
        <f t="shared" si="3588"/>
        <v>0</v>
      </c>
      <c r="HL390" s="546">
        <f t="shared" si="3589"/>
        <v>0</v>
      </c>
      <c r="HM390" s="546">
        <f t="shared" si="3590"/>
        <v>0</v>
      </c>
      <c r="HN390" s="546">
        <f t="shared" si="3591"/>
        <v>0</v>
      </c>
      <c r="HO390" s="1215">
        <f t="shared" si="3592"/>
        <v>0</v>
      </c>
      <c r="HP390" s="543">
        <f t="shared" si="3593"/>
        <v>0</v>
      </c>
      <c r="HQ390" s="328">
        <f t="shared" si="3594"/>
        <v>0</v>
      </c>
      <c r="HR390" s="546">
        <f t="shared" si="3595"/>
        <v>0</v>
      </c>
      <c r="HS390" s="546">
        <f t="shared" si="3596"/>
        <v>0</v>
      </c>
      <c r="HT390" s="546">
        <f t="shared" si="3597"/>
        <v>0</v>
      </c>
      <c r="HU390" s="546">
        <f t="shared" si="3598"/>
        <v>0</v>
      </c>
      <c r="HV390" s="930">
        <f t="shared" si="3599"/>
        <v>0</v>
      </c>
      <c r="HW390" s="930">
        <f t="shared" si="3600"/>
        <v>0</v>
      </c>
      <c r="HX390" s="930">
        <f t="shared" si="3601"/>
        <v>0</v>
      </c>
      <c r="HY390" s="930">
        <f t="shared" si="3602"/>
        <v>0</v>
      </c>
      <c r="HZ390" s="930">
        <f t="shared" si="3603"/>
        <v>0</v>
      </c>
      <c r="IA390" s="930">
        <f t="shared" si="3604"/>
        <v>0</v>
      </c>
      <c r="IB390" s="930">
        <f t="shared" si="3605"/>
        <v>0</v>
      </c>
      <c r="IC390" s="930">
        <f t="shared" si="3606"/>
        <v>0</v>
      </c>
      <c r="ID390" s="322">
        <f t="shared" si="3607"/>
        <v>0</v>
      </c>
      <c r="IE390" s="322">
        <f t="shared" si="3608"/>
        <v>0</v>
      </c>
      <c r="IF390" s="322">
        <f t="shared" si="3609"/>
        <v>0</v>
      </c>
      <c r="IG390" s="322">
        <f t="shared" si="3610"/>
        <v>0</v>
      </c>
      <c r="IH390" s="322">
        <f t="shared" si="3611"/>
        <v>0</v>
      </c>
      <c r="II390" s="322">
        <f t="shared" si="3612"/>
        <v>0</v>
      </c>
      <c r="IJ390" s="322">
        <f t="shared" si="3613"/>
        <v>0</v>
      </c>
      <c r="IK390" s="322">
        <f t="shared" si="3614"/>
        <v>0</v>
      </c>
      <c r="IL390" s="322">
        <f t="shared" si="3615"/>
        <v>0</v>
      </c>
      <c r="IM390" s="322">
        <f t="shared" si="3616"/>
        <v>0</v>
      </c>
      <c r="IN390" s="322">
        <f t="shared" si="3617"/>
        <v>0</v>
      </c>
      <c r="IO390" s="322">
        <f t="shared" si="3618"/>
        <v>0</v>
      </c>
      <c r="IP390" s="322">
        <f t="shared" si="3619"/>
        <v>0</v>
      </c>
      <c r="IQ390" s="322">
        <f t="shared" si="3620"/>
        <v>0</v>
      </c>
      <c r="IR390" s="739"/>
      <c r="IS390" s="739"/>
      <c r="IT390" s="739"/>
      <c r="IU390" s="739"/>
      <c r="IV390" s="739"/>
      <c r="IW390" s="739"/>
      <c r="IX390" s="739"/>
      <c r="IY390" s="739"/>
      <c r="IZ390" s="1362" t="str">
        <f t="shared" si="3621"/>
        <v>BudExplosion</v>
      </c>
      <c r="JA390" s="1217">
        <f t="shared" si="3622"/>
        <v>0</v>
      </c>
      <c r="JB390" s="1217">
        <f t="shared" si="3623"/>
        <v>0</v>
      </c>
      <c r="JC390" s="1217">
        <f t="shared" si="3624"/>
        <v>0</v>
      </c>
      <c r="JD390" s="545">
        <f t="shared" si="3625"/>
        <v>340</v>
      </c>
      <c r="JE390" s="545">
        <f t="shared" si="3626"/>
        <v>0</v>
      </c>
      <c r="JF390" s="329">
        <f t="shared" si="3627"/>
        <v>340</v>
      </c>
      <c r="JG390" s="550">
        <f t="shared" si="3628"/>
        <v>0</v>
      </c>
      <c r="JH390" s="550">
        <f t="shared" si="3629"/>
        <v>0</v>
      </c>
      <c r="JI390" s="550">
        <f t="shared" si="3630"/>
        <v>0</v>
      </c>
      <c r="JJ390" s="550">
        <f t="shared" si="3631"/>
        <v>0</v>
      </c>
      <c r="JK390" s="550">
        <f t="shared" si="3632"/>
        <v>0</v>
      </c>
      <c r="JL390" s="550">
        <f t="shared" si="3633"/>
        <v>0</v>
      </c>
      <c r="JM390" s="550">
        <f t="shared" si="3634"/>
        <v>0</v>
      </c>
      <c r="JN390" s="550">
        <f t="shared" si="3635"/>
        <v>0</v>
      </c>
      <c r="JO390" s="1217">
        <f t="shared" si="3636"/>
        <v>0</v>
      </c>
      <c r="JP390" s="545">
        <f t="shared" si="3637"/>
        <v>0</v>
      </c>
      <c r="JQ390" s="329">
        <f t="shared" si="3638"/>
        <v>0</v>
      </c>
      <c r="JR390" s="550">
        <f t="shared" si="3639"/>
        <v>10</v>
      </c>
      <c r="JS390" s="550">
        <f t="shared" si="3640"/>
        <v>0</v>
      </c>
      <c r="JT390" s="550">
        <f t="shared" si="3641"/>
        <v>50</v>
      </c>
      <c r="JU390" s="550">
        <f t="shared" si="3642"/>
        <v>0</v>
      </c>
      <c r="JV390" s="932">
        <f t="shared" si="3643"/>
        <v>0</v>
      </c>
      <c r="JW390" s="932">
        <f t="shared" si="3644"/>
        <v>0</v>
      </c>
      <c r="JX390" s="932">
        <f t="shared" si="3645"/>
        <v>0</v>
      </c>
      <c r="JY390" s="932">
        <f t="shared" si="3646"/>
        <v>0</v>
      </c>
      <c r="JZ390" s="932">
        <f t="shared" si="3647"/>
        <v>0</v>
      </c>
      <c r="KA390" s="932">
        <f t="shared" si="3648"/>
        <v>0</v>
      </c>
      <c r="KB390" s="932">
        <f t="shared" si="3649"/>
        <v>0</v>
      </c>
      <c r="KC390" s="932">
        <f t="shared" si="3650"/>
        <v>0</v>
      </c>
      <c r="KD390" s="327">
        <f t="shared" si="3651"/>
        <v>0</v>
      </c>
      <c r="KE390" s="327">
        <f t="shared" si="3652"/>
        <v>0</v>
      </c>
      <c r="KF390" s="327">
        <f t="shared" si="3653"/>
        <v>0</v>
      </c>
      <c r="KG390" s="327">
        <f t="shared" si="3654"/>
        <v>0</v>
      </c>
      <c r="KH390" s="327">
        <f t="shared" si="3655"/>
        <v>0</v>
      </c>
      <c r="KI390" s="327">
        <f t="shared" si="3656"/>
        <v>0</v>
      </c>
      <c r="KJ390" s="327">
        <f t="shared" si="3657"/>
        <v>0</v>
      </c>
      <c r="KK390" s="327">
        <f t="shared" si="3658"/>
        <v>0</v>
      </c>
      <c r="KL390" s="327">
        <f t="shared" si="3659"/>
        <v>0</v>
      </c>
      <c r="KM390" s="327">
        <f t="shared" si="3660"/>
        <v>0</v>
      </c>
      <c r="KN390" s="327">
        <f t="shared" si="3661"/>
        <v>0</v>
      </c>
      <c r="KO390" s="327">
        <f t="shared" si="3662"/>
        <v>0</v>
      </c>
      <c r="KP390" s="327">
        <f t="shared" si="3663"/>
        <v>0</v>
      </c>
      <c r="KQ390" s="327">
        <f t="shared" si="3664"/>
        <v>0</v>
      </c>
      <c r="KR390" s="739"/>
      <c r="KS390" s="739"/>
      <c r="KT390" s="739"/>
      <c r="KU390" s="739"/>
      <c r="KV390" s="739"/>
      <c r="KW390" s="739"/>
      <c r="KX390" s="739"/>
      <c r="KY390" s="739"/>
      <c r="KZ390" s="1362" t="str">
        <f t="shared" si="3665"/>
        <v>BudExplosion</v>
      </c>
      <c r="LA390" s="1217">
        <f t="shared" si="3666"/>
        <v>0</v>
      </c>
      <c r="LB390" s="1217">
        <f t="shared" si="3667"/>
        <v>0</v>
      </c>
      <c r="LC390" s="1217">
        <f t="shared" si="3668"/>
        <v>0</v>
      </c>
      <c r="LD390" s="545">
        <f t="shared" si="3669"/>
        <v>340</v>
      </c>
      <c r="LE390" s="545">
        <f t="shared" si="3670"/>
        <v>0</v>
      </c>
      <c r="LF390" s="329">
        <f t="shared" si="3671"/>
        <v>340</v>
      </c>
      <c r="LG390" s="550">
        <f t="shared" si="3672"/>
        <v>0</v>
      </c>
      <c r="LH390" s="550">
        <f t="shared" si="3673"/>
        <v>0</v>
      </c>
      <c r="LI390" s="550">
        <f t="shared" si="3674"/>
        <v>0</v>
      </c>
      <c r="LJ390" s="550">
        <f t="shared" si="3675"/>
        <v>0</v>
      </c>
      <c r="LK390" s="550">
        <f t="shared" si="3676"/>
        <v>0</v>
      </c>
      <c r="LL390" s="550">
        <f t="shared" si="3677"/>
        <v>0</v>
      </c>
      <c r="LM390" s="550">
        <f t="shared" si="3678"/>
        <v>0</v>
      </c>
      <c r="LN390" s="550">
        <f t="shared" si="3679"/>
        <v>0</v>
      </c>
      <c r="LO390" s="1217">
        <f t="shared" si="3680"/>
        <v>0</v>
      </c>
      <c r="LP390" s="545">
        <f t="shared" si="3681"/>
        <v>0</v>
      </c>
      <c r="LQ390" s="329">
        <f t="shared" si="3682"/>
        <v>0</v>
      </c>
      <c r="LR390" s="550">
        <f t="shared" si="3683"/>
        <v>10</v>
      </c>
      <c r="LS390" s="550">
        <f t="shared" si="3684"/>
        <v>0</v>
      </c>
      <c r="LT390" s="550">
        <f t="shared" si="3685"/>
        <v>50</v>
      </c>
      <c r="LU390" s="550">
        <f t="shared" si="3686"/>
        <v>0</v>
      </c>
      <c r="LV390" s="932">
        <f t="shared" si="3687"/>
        <v>0</v>
      </c>
      <c r="LW390" s="932">
        <f t="shared" si="3688"/>
        <v>0</v>
      </c>
      <c r="LX390" s="932">
        <f t="shared" si="3689"/>
        <v>0</v>
      </c>
      <c r="LY390" s="932">
        <f t="shared" si="3690"/>
        <v>0</v>
      </c>
      <c r="LZ390" s="932">
        <f t="shared" si="3691"/>
        <v>0</v>
      </c>
      <c r="MA390" s="932">
        <f t="shared" si="3692"/>
        <v>0</v>
      </c>
      <c r="MB390" s="932">
        <f t="shared" si="3693"/>
        <v>0</v>
      </c>
      <c r="MC390" s="932">
        <f t="shared" si="3694"/>
        <v>0</v>
      </c>
      <c r="MD390" s="327">
        <f t="shared" si="3695"/>
        <v>0</v>
      </c>
      <c r="ME390" s="327">
        <f t="shared" si="3696"/>
        <v>0</v>
      </c>
      <c r="MF390" s="327">
        <f t="shared" si="3697"/>
        <v>0</v>
      </c>
      <c r="MG390" s="327">
        <f t="shared" si="3698"/>
        <v>0</v>
      </c>
      <c r="MH390" s="327">
        <f t="shared" si="3699"/>
        <v>0</v>
      </c>
      <c r="MI390" s="327">
        <f t="shared" si="3700"/>
        <v>0</v>
      </c>
      <c r="MJ390" s="327">
        <f t="shared" si="3701"/>
        <v>0</v>
      </c>
      <c r="MK390" s="327">
        <f t="shared" si="3702"/>
        <v>0</v>
      </c>
      <c r="ML390" s="327">
        <f t="shared" si="3703"/>
        <v>0</v>
      </c>
      <c r="MM390" s="327">
        <f t="shared" si="3704"/>
        <v>0</v>
      </c>
      <c r="MN390" s="327">
        <f t="shared" si="3705"/>
        <v>0</v>
      </c>
      <c r="MO390" s="327">
        <f t="shared" si="3706"/>
        <v>0</v>
      </c>
      <c r="MP390" s="327">
        <f t="shared" si="3707"/>
        <v>0</v>
      </c>
      <c r="MQ390" s="327">
        <f t="shared" si="3708"/>
        <v>0</v>
      </c>
    </row>
    <row r="391" spans="15:355" s="152" customFormat="1" ht="14.25" customHeight="1" outlineLevel="1" thickBot="1" x14ac:dyDescent="0.3">
      <c r="O391" s="1549"/>
      <c r="S391" s="1549"/>
      <c r="W391" s="1549"/>
      <c r="AA391" s="1549"/>
      <c r="AE391" s="1549"/>
      <c r="AI391" s="1549"/>
      <c r="AM391" s="1549"/>
      <c r="AQ391" s="1549"/>
      <c r="AU391" s="1737"/>
      <c r="AY391" s="1549"/>
      <c r="BQ391" s="1491"/>
      <c r="BR391" s="734">
        <f t="shared" si="3531"/>
        <v>0</v>
      </c>
      <c r="BS391" s="734">
        <f t="shared" si="3532"/>
        <v>0</v>
      </c>
      <c r="BT391" s="742">
        <v>0</v>
      </c>
      <c r="BU391" s="1773" t="str">
        <f>IF(User3!A14&lt;&gt;0,User3!A14,0)</f>
        <v>Epsom Salt</v>
      </c>
      <c r="BV391" s="1773" t="str">
        <f>IF(User3!B14&lt;&gt;0,User3!B14,0)</f>
        <v>Additives</v>
      </c>
      <c r="BW391" s="1774">
        <f>IF(User3!C14&lt;&gt;0,User3!C14,0)</f>
        <v>0</v>
      </c>
      <c r="BX391" s="1774">
        <f>IF(User3!D14&lt;&gt;0,User3!D14,0)</f>
        <v>0</v>
      </c>
      <c r="BY391" s="1774">
        <f>IF(User3!E14&lt;&gt;0,User3!E14,0)</f>
        <v>0</v>
      </c>
      <c r="BZ391" s="1774">
        <f>IF(User3!F14&lt;&gt;0,User3!F14,0)</f>
        <v>0</v>
      </c>
      <c r="CA391" s="1774">
        <f>IF(User3!G14&lt;&gt;0,User3!G14,0)</f>
        <v>0</v>
      </c>
      <c r="CB391" s="1774">
        <f>IF(User3!H14&lt;&gt;0,User3!H14,0)</f>
        <v>0</v>
      </c>
      <c r="CC391" s="1774">
        <f>IF(User3!I14&lt;&gt;0,User3!I14,0)</f>
        <v>0</v>
      </c>
      <c r="CD391" s="1774">
        <f>IF(User3!J14&lt;&gt;0,User3!J14,0)</f>
        <v>0</v>
      </c>
      <c r="CE391" s="1774">
        <f>IF(User3!K14&lt;&gt;0,User3!K14,0)</f>
        <v>0</v>
      </c>
      <c r="CF391" s="1774">
        <f>IF(User3!L14&lt;&gt;0,User3!L14,0)</f>
        <v>0</v>
      </c>
      <c r="CG391" s="1774">
        <f>IF(User3!M14&lt;&gt;0,User3!M14,0)</f>
        <v>0</v>
      </c>
      <c r="CH391" s="1774">
        <f>IF(User3!N14&lt;&gt;0,User3!N14,0)</f>
        <v>0</v>
      </c>
      <c r="CI391" s="1774">
        <f>IF(User3!O14&lt;&gt;0,User3!O14,0)</f>
        <v>0</v>
      </c>
      <c r="CJ391" s="1774">
        <f>IF(User3!P14&lt;&gt;0,User3!P14,0)</f>
        <v>0</v>
      </c>
      <c r="CK391" s="1774">
        <f>IF(User3!Q14&lt;&gt;0,User3!Q14,0)</f>
        <v>0</v>
      </c>
      <c r="CL391" s="1774">
        <f>IF(User3!R14&lt;&gt;0,User3!R14,0)</f>
        <v>0</v>
      </c>
      <c r="CM391" s="1774">
        <f>IF(User3!S14&lt;&gt;0,User3!S14,0)</f>
        <v>0</v>
      </c>
      <c r="CN391" s="1774">
        <f>IF(User3!T14&lt;&gt;0,User3!T14,0)</f>
        <v>9.8000000000000004E-2</v>
      </c>
      <c r="CO391" s="1774">
        <f>IF(User3!U14&lt;&gt;0,User3!U14,0)</f>
        <v>0</v>
      </c>
      <c r="CP391" s="1774">
        <f>IF(User3!V14&lt;&gt;0,User3!V14,0)</f>
        <v>0.129</v>
      </c>
      <c r="CQ391" s="1774">
        <f>IF(User3!W14&lt;&gt;0,User3!W14,0)</f>
        <v>0</v>
      </c>
      <c r="CR391" s="1775">
        <f>IF(User3!X14&lt;&gt;0,User3!X14,0)</f>
        <v>0</v>
      </c>
      <c r="CS391" s="1775">
        <f>IF(User3!Y14&lt;&gt;0,User3!Y14,0)</f>
        <v>0</v>
      </c>
      <c r="CT391" s="1775">
        <f>IF(User3!Z14&lt;&gt;0,User3!Z14,0)</f>
        <v>0</v>
      </c>
      <c r="CU391" s="1775">
        <f>IF(User3!AA14&lt;&gt;0,User3!AA14,0)</f>
        <v>0</v>
      </c>
      <c r="CV391" s="1775">
        <f>IF(User3!AB14&lt;&gt;0,User3!AB14,0)</f>
        <v>0</v>
      </c>
      <c r="CW391" s="1775">
        <f>IF(User3!AC14&lt;&gt;0,User3!AC14,0)</f>
        <v>0</v>
      </c>
      <c r="CX391" s="1775">
        <f>IF(User3!AD14&lt;&gt;0,User3!AD14,0)</f>
        <v>0</v>
      </c>
      <c r="CY391" s="1775">
        <f>IF(User3!AE14&lt;&gt;0,User3!AE14,0)</f>
        <v>0</v>
      </c>
      <c r="CZ391" s="1775">
        <f>IF(User3!AF14&lt;&gt;0,User3!AF14,0)</f>
        <v>0</v>
      </c>
      <c r="DA391" s="1775">
        <f>IF(User3!AG14&lt;&gt;0,User3!AG14,0)</f>
        <v>0</v>
      </c>
      <c r="DB391" s="1775">
        <f>IF(User3!AH14&lt;&gt;0,User3!AH14,0)</f>
        <v>0</v>
      </c>
      <c r="DC391" s="1775">
        <f>IF(User3!AI14&lt;&gt;0,User3!AI14,0)</f>
        <v>0</v>
      </c>
      <c r="DD391" s="1775">
        <f>IF(User3!AJ14&lt;&gt;0,User3!AJ14,0)</f>
        <v>0</v>
      </c>
      <c r="DE391" s="1775">
        <f>IF(User3!AK14&lt;&gt;0,User3!AK14,0)</f>
        <v>0</v>
      </c>
      <c r="DF391" s="1775">
        <f>IF(User3!AL14&lt;&gt;0,User3!AL14,0)</f>
        <v>0</v>
      </c>
      <c r="DG391" s="1775">
        <f>IF(User3!AM14&lt;&gt;0,User3!AM14,0)</f>
        <v>0</v>
      </c>
      <c r="DH391" s="1775">
        <f>IF(User3!AN14&lt;&gt;0,User3!AN14,0)</f>
        <v>0</v>
      </c>
      <c r="DI391" s="1775">
        <f>IF(User3!AO14&lt;&gt;0,User3!AO14,0)</f>
        <v>0</v>
      </c>
      <c r="DJ391" s="1775">
        <f>IF(User3!AP14&lt;&gt;0,User3!AP14,0)</f>
        <v>0</v>
      </c>
      <c r="DK391" s="1775">
        <f>IF(User3!AQ14&lt;&gt;0,User3!AQ14,0)</f>
        <v>0</v>
      </c>
      <c r="DL391" s="1775">
        <f>IF(User3!AR14&lt;&gt;0,User3!AR14,0)</f>
        <v>0</v>
      </c>
      <c r="DM391" s="1775">
        <f>IF(User3!AS14&lt;&gt;0,User3!AS14,0)</f>
        <v>0</v>
      </c>
      <c r="DN391" s="1776">
        <f>IF(User3!AT14&lt;&gt;0,User3!AT14,0)</f>
        <v>1</v>
      </c>
      <c r="DO391" s="1777">
        <f>IF(User3!AU14&lt;&gt;0,User3!AU14,0)</f>
        <v>1</v>
      </c>
      <c r="DP391" s="1773">
        <f>IF(User3!AV14&lt;&gt;0,User3!AV14,0)</f>
        <v>1000</v>
      </c>
      <c r="DQ391" s="1796">
        <f t="shared" si="3530"/>
        <v>1</v>
      </c>
      <c r="DR391" s="1779">
        <f>IF(User3!AX14&lt;&gt;0,User3!AX14,0)</f>
        <v>0.01</v>
      </c>
      <c r="DS391" s="1779">
        <f>IF(User3!AY14&lt;&gt;0,User3!AY14,0)</f>
        <v>1.0000000000000001E-5</v>
      </c>
      <c r="DT391" s="1773">
        <f>IF(User3!AZ14&lt;&gt;0,User3!AZ14,0)</f>
        <v>3013</v>
      </c>
      <c r="DU391" s="1783" t="str">
        <f>IF(User3!BA14&lt;&gt;0,User3!BA14,0)</f>
        <v>User3</v>
      </c>
      <c r="DV391" s="1808">
        <f>IF(User3!BB14&lt;&gt;0,User3!BB14,0)</f>
        <v>44333</v>
      </c>
      <c r="DW391" s="1809">
        <f>IF(User3!BC14&lt;&gt;0,User3!BC14,0)</f>
        <v>0</v>
      </c>
      <c r="DX391" s="1773">
        <f>IF(User3!BD14&lt;&gt;0,User3!BD14,0)</f>
        <v>0.5</v>
      </c>
      <c r="DY391" s="1773">
        <f>IF(User3!BE14&lt;&gt;0,User3!BE14,0)</f>
        <v>1</v>
      </c>
      <c r="DZ391" s="1773">
        <f>IF(User3!BF14&lt;&gt;0,User3!BF14,0)</f>
        <v>1</v>
      </c>
      <c r="EA391" s="1773">
        <f>IF(User3!BG14&lt;&gt;0,User3!BG14,0)</f>
        <v>1</v>
      </c>
      <c r="EB391" s="1773">
        <f>IF(User3!BH14&lt;&gt;0,User3!BH14,0)</f>
        <v>1</v>
      </c>
      <c r="EC391" s="1773">
        <f>IF(User3!BI14&lt;&gt;0,User3!BI14,0)</f>
        <v>1</v>
      </c>
      <c r="ED391" s="1773">
        <f>IF(User3!BJ14&lt;&gt;0,User3!BJ14,0)</f>
        <v>1</v>
      </c>
      <c r="EE391" s="1773">
        <f>IF(User3!BK14&lt;&gt;0,User3!BK14,0)</f>
        <v>1</v>
      </c>
      <c r="EF391" s="1773">
        <f>IF(User3!BL14&lt;&gt;0,User3!BL14,0)</f>
        <v>1</v>
      </c>
      <c r="EG391" s="1773">
        <f>IF(User3!BM14&lt;&gt;0,User3!BM14,0)</f>
        <v>1</v>
      </c>
      <c r="EH391" s="1773">
        <f>IF(User3!BN14&lt;&gt;0,User3!BN14,0)</f>
        <v>1</v>
      </c>
      <c r="EI391" s="1773">
        <f>IF(User3!BO14&lt;&gt;0,User3!BO14,0)</f>
        <v>1</v>
      </c>
      <c r="EJ391" s="1773">
        <f>IF(User3!BP14&lt;&gt;0,User3!BP14,0)</f>
        <v>0.5</v>
      </c>
      <c r="EK391" s="1773">
        <f>IF(User3!BQ14&lt;&gt;0,User3!BQ14,0)</f>
        <v>0</v>
      </c>
      <c r="EL391" s="1773" t="str">
        <f>IF(User3!BR14&lt;&gt;0,User3!BR14,0)</f>
        <v>Magnesium sulfate.   It's a chemical compound made up of magnesium, sulfur, and oxygen.</v>
      </c>
      <c r="EM391" s="739"/>
      <c r="EN391" s="739"/>
      <c r="EO391" s="739"/>
      <c r="EP391" s="739"/>
      <c r="EQ391" s="739"/>
      <c r="ER391" s="739"/>
      <c r="ES391" s="739"/>
      <c r="ET391" s="739"/>
      <c r="EU391" s="739"/>
      <c r="EV391" s="739"/>
      <c r="EW391" s="739"/>
      <c r="EX391" s="739"/>
      <c r="EY391" s="739"/>
      <c r="EZ391" s="1348" t="str">
        <f t="shared" si="3533"/>
        <v>Epsom Salt</v>
      </c>
      <c r="FA391" s="1203">
        <f t="shared" si="3534"/>
        <v>0</v>
      </c>
      <c r="FB391" s="1203">
        <f t="shared" si="3535"/>
        <v>0</v>
      </c>
      <c r="FC391" s="1203">
        <f t="shared" si="3536"/>
        <v>0</v>
      </c>
      <c r="FD391" s="1190">
        <f t="shared" si="3537"/>
        <v>0</v>
      </c>
      <c r="FE391" s="1190">
        <f t="shared" si="3538"/>
        <v>0</v>
      </c>
      <c r="FF391" s="927">
        <f t="shared" si="3539"/>
        <v>0</v>
      </c>
      <c r="FG391" s="1191">
        <f t="shared" si="3540"/>
        <v>0</v>
      </c>
      <c r="FH391" s="1191">
        <f t="shared" si="3541"/>
        <v>0</v>
      </c>
      <c r="FI391" s="1191">
        <f t="shared" si="3542"/>
        <v>0</v>
      </c>
      <c r="FJ391" s="1191">
        <f t="shared" si="3543"/>
        <v>0</v>
      </c>
      <c r="FK391" s="1191">
        <f t="shared" si="3544"/>
        <v>0</v>
      </c>
      <c r="FL391" s="1191">
        <f t="shared" si="3545"/>
        <v>0</v>
      </c>
      <c r="FM391" s="1191">
        <f t="shared" si="3546"/>
        <v>0</v>
      </c>
      <c r="FN391" s="1191">
        <f t="shared" si="3547"/>
        <v>0</v>
      </c>
      <c r="FO391" s="1203">
        <f t="shared" si="3548"/>
        <v>0</v>
      </c>
      <c r="FP391" s="1190">
        <f t="shared" si="3549"/>
        <v>0</v>
      </c>
      <c r="FQ391" s="927">
        <f t="shared" si="3550"/>
        <v>0</v>
      </c>
      <c r="FR391" s="1191">
        <f t="shared" si="3551"/>
        <v>0</v>
      </c>
      <c r="FS391" s="1191">
        <f t="shared" si="3552"/>
        <v>0</v>
      </c>
      <c r="FT391" s="1191">
        <f t="shared" si="3553"/>
        <v>0</v>
      </c>
      <c r="FU391" s="1191">
        <f t="shared" si="3554"/>
        <v>0</v>
      </c>
      <c r="FV391" s="1076">
        <f t="shared" si="3555"/>
        <v>0</v>
      </c>
      <c r="FW391" s="1076">
        <f t="shared" si="3556"/>
        <v>0</v>
      </c>
      <c r="FX391" s="1076">
        <f t="shared" si="3557"/>
        <v>0</v>
      </c>
      <c r="FY391" s="1076">
        <f t="shared" si="3558"/>
        <v>0</v>
      </c>
      <c r="FZ391" s="1076">
        <f t="shared" si="3559"/>
        <v>0</v>
      </c>
      <c r="GA391" s="1076">
        <f t="shared" si="3560"/>
        <v>0</v>
      </c>
      <c r="GB391" s="1076">
        <f t="shared" si="3561"/>
        <v>0</v>
      </c>
      <c r="GC391" s="1076">
        <f t="shared" si="3562"/>
        <v>0</v>
      </c>
      <c r="GD391" s="330">
        <f t="shared" si="3563"/>
        <v>0</v>
      </c>
      <c r="GE391" s="330">
        <f t="shared" si="3564"/>
        <v>0</v>
      </c>
      <c r="GF391" s="330">
        <f t="shared" si="3565"/>
        <v>0</v>
      </c>
      <c r="GG391" s="330">
        <f t="shared" si="3566"/>
        <v>0</v>
      </c>
      <c r="GH391" s="330">
        <f t="shared" si="3567"/>
        <v>0</v>
      </c>
      <c r="GI391" s="330">
        <f t="shared" si="3568"/>
        <v>0</v>
      </c>
      <c r="GJ391" s="330">
        <f t="shared" si="3569"/>
        <v>0</v>
      </c>
      <c r="GK391" s="330">
        <f t="shared" si="3570"/>
        <v>0</v>
      </c>
      <c r="GL391" s="330">
        <f t="shared" si="3571"/>
        <v>0</v>
      </c>
      <c r="GM391" s="330">
        <f t="shared" si="3572"/>
        <v>0</v>
      </c>
      <c r="GN391" s="330">
        <f t="shared" si="3573"/>
        <v>0</v>
      </c>
      <c r="GO391" s="330">
        <f t="shared" si="3574"/>
        <v>0</v>
      </c>
      <c r="GP391" s="330">
        <f t="shared" si="3575"/>
        <v>0</v>
      </c>
      <c r="GQ391" s="330">
        <f t="shared" si="3576"/>
        <v>0</v>
      </c>
      <c r="GR391" s="739"/>
      <c r="GS391" s="739"/>
      <c r="GT391" s="739"/>
      <c r="GU391" s="739"/>
      <c r="GV391" s="739"/>
      <c r="GW391" s="739"/>
      <c r="GX391" s="739"/>
      <c r="GY391" s="739"/>
      <c r="GZ391" s="1362" t="str">
        <f t="shared" si="3577"/>
        <v>Epsom Salt</v>
      </c>
      <c r="HA391" s="1215">
        <f t="shared" si="3578"/>
        <v>0</v>
      </c>
      <c r="HB391" s="1215">
        <f t="shared" si="3579"/>
        <v>0</v>
      </c>
      <c r="HC391" s="1215">
        <f t="shared" si="3580"/>
        <v>0</v>
      </c>
      <c r="HD391" s="543">
        <f t="shared" si="3581"/>
        <v>0</v>
      </c>
      <c r="HE391" s="543">
        <f t="shared" si="3582"/>
        <v>0</v>
      </c>
      <c r="HF391" s="328">
        <f t="shared" si="3583"/>
        <v>0</v>
      </c>
      <c r="HG391" s="546">
        <f t="shared" si="3584"/>
        <v>0</v>
      </c>
      <c r="HH391" s="546">
        <f t="shared" si="3585"/>
        <v>0</v>
      </c>
      <c r="HI391" s="546">
        <f t="shared" si="3586"/>
        <v>0</v>
      </c>
      <c r="HJ391" s="546">
        <f t="shared" si="3587"/>
        <v>0</v>
      </c>
      <c r="HK391" s="546">
        <f t="shared" si="3588"/>
        <v>0</v>
      </c>
      <c r="HL391" s="546">
        <f t="shared" si="3589"/>
        <v>0</v>
      </c>
      <c r="HM391" s="546">
        <f t="shared" si="3590"/>
        <v>0</v>
      </c>
      <c r="HN391" s="546">
        <f t="shared" si="3591"/>
        <v>0</v>
      </c>
      <c r="HO391" s="1215">
        <f t="shared" si="3592"/>
        <v>0</v>
      </c>
      <c r="HP391" s="543">
        <f t="shared" si="3593"/>
        <v>0</v>
      </c>
      <c r="HQ391" s="328">
        <f t="shared" si="3594"/>
        <v>0</v>
      </c>
      <c r="HR391" s="546">
        <f t="shared" si="3595"/>
        <v>0</v>
      </c>
      <c r="HS391" s="546">
        <f t="shared" si="3596"/>
        <v>0</v>
      </c>
      <c r="HT391" s="546">
        <f t="shared" si="3597"/>
        <v>0</v>
      </c>
      <c r="HU391" s="546">
        <f t="shared" si="3598"/>
        <v>0</v>
      </c>
      <c r="HV391" s="930">
        <f t="shared" si="3599"/>
        <v>0</v>
      </c>
      <c r="HW391" s="930">
        <f t="shared" si="3600"/>
        <v>0</v>
      </c>
      <c r="HX391" s="930">
        <f t="shared" si="3601"/>
        <v>0</v>
      </c>
      <c r="HY391" s="930">
        <f t="shared" si="3602"/>
        <v>0</v>
      </c>
      <c r="HZ391" s="930">
        <f t="shared" si="3603"/>
        <v>0</v>
      </c>
      <c r="IA391" s="930">
        <f t="shared" si="3604"/>
        <v>0</v>
      </c>
      <c r="IB391" s="930">
        <f t="shared" si="3605"/>
        <v>0</v>
      </c>
      <c r="IC391" s="930">
        <f t="shared" si="3606"/>
        <v>0</v>
      </c>
      <c r="ID391" s="322">
        <f t="shared" si="3607"/>
        <v>0</v>
      </c>
      <c r="IE391" s="322">
        <f t="shared" si="3608"/>
        <v>0</v>
      </c>
      <c r="IF391" s="322">
        <f t="shared" si="3609"/>
        <v>0</v>
      </c>
      <c r="IG391" s="322">
        <f t="shared" si="3610"/>
        <v>0</v>
      </c>
      <c r="IH391" s="322">
        <f t="shared" si="3611"/>
        <v>0</v>
      </c>
      <c r="II391" s="322">
        <f t="shared" si="3612"/>
        <v>0</v>
      </c>
      <c r="IJ391" s="322">
        <f t="shared" si="3613"/>
        <v>0</v>
      </c>
      <c r="IK391" s="322">
        <f t="shared" si="3614"/>
        <v>0</v>
      </c>
      <c r="IL391" s="322">
        <f t="shared" si="3615"/>
        <v>0</v>
      </c>
      <c r="IM391" s="322">
        <f t="shared" si="3616"/>
        <v>0</v>
      </c>
      <c r="IN391" s="322">
        <f t="shared" si="3617"/>
        <v>0</v>
      </c>
      <c r="IO391" s="322">
        <f t="shared" si="3618"/>
        <v>0</v>
      </c>
      <c r="IP391" s="322">
        <f t="shared" si="3619"/>
        <v>0</v>
      </c>
      <c r="IQ391" s="322">
        <f t="shared" si="3620"/>
        <v>0</v>
      </c>
      <c r="IR391" s="739"/>
      <c r="IS391" s="739"/>
      <c r="IT391" s="739"/>
      <c r="IU391" s="739"/>
      <c r="IV391" s="739"/>
      <c r="IW391" s="739"/>
      <c r="IX391" s="739"/>
      <c r="IY391" s="739"/>
      <c r="IZ391" s="1362" t="str">
        <f t="shared" si="3621"/>
        <v>Epsom Salt</v>
      </c>
      <c r="JA391" s="1217">
        <f t="shared" si="3622"/>
        <v>0</v>
      </c>
      <c r="JB391" s="1217">
        <f t="shared" si="3623"/>
        <v>0</v>
      </c>
      <c r="JC391" s="1217">
        <f t="shared" si="3624"/>
        <v>0</v>
      </c>
      <c r="JD391" s="545">
        <f t="shared" si="3625"/>
        <v>0</v>
      </c>
      <c r="JE391" s="545">
        <f t="shared" si="3626"/>
        <v>0</v>
      </c>
      <c r="JF391" s="329">
        <f t="shared" si="3627"/>
        <v>0</v>
      </c>
      <c r="JG391" s="550">
        <f t="shared" si="3628"/>
        <v>0</v>
      </c>
      <c r="JH391" s="550">
        <f t="shared" si="3629"/>
        <v>0</v>
      </c>
      <c r="JI391" s="550">
        <f t="shared" si="3630"/>
        <v>0</v>
      </c>
      <c r="JJ391" s="550">
        <f t="shared" si="3631"/>
        <v>0</v>
      </c>
      <c r="JK391" s="550">
        <f t="shared" si="3632"/>
        <v>0</v>
      </c>
      <c r="JL391" s="550">
        <f t="shared" si="3633"/>
        <v>0</v>
      </c>
      <c r="JM391" s="550">
        <f t="shared" si="3634"/>
        <v>0</v>
      </c>
      <c r="JN391" s="550">
        <f t="shared" si="3635"/>
        <v>0</v>
      </c>
      <c r="JO391" s="1217">
        <f t="shared" si="3636"/>
        <v>0</v>
      </c>
      <c r="JP391" s="545">
        <f t="shared" si="3637"/>
        <v>0</v>
      </c>
      <c r="JQ391" s="329">
        <f t="shared" si="3638"/>
        <v>0</v>
      </c>
      <c r="JR391" s="550">
        <f t="shared" si="3639"/>
        <v>98</v>
      </c>
      <c r="JS391" s="550">
        <f t="shared" si="3640"/>
        <v>0</v>
      </c>
      <c r="JT391" s="550">
        <f t="shared" si="3641"/>
        <v>129</v>
      </c>
      <c r="JU391" s="550">
        <f t="shared" si="3642"/>
        <v>0</v>
      </c>
      <c r="JV391" s="932">
        <f t="shared" si="3643"/>
        <v>0</v>
      </c>
      <c r="JW391" s="932">
        <f t="shared" si="3644"/>
        <v>0</v>
      </c>
      <c r="JX391" s="932">
        <f t="shared" si="3645"/>
        <v>0</v>
      </c>
      <c r="JY391" s="932">
        <f t="shared" si="3646"/>
        <v>0</v>
      </c>
      <c r="JZ391" s="932">
        <f t="shared" si="3647"/>
        <v>0</v>
      </c>
      <c r="KA391" s="932">
        <f t="shared" si="3648"/>
        <v>0</v>
      </c>
      <c r="KB391" s="932">
        <f t="shared" si="3649"/>
        <v>0</v>
      </c>
      <c r="KC391" s="932">
        <f t="shared" si="3650"/>
        <v>0</v>
      </c>
      <c r="KD391" s="327">
        <f t="shared" si="3651"/>
        <v>0</v>
      </c>
      <c r="KE391" s="327">
        <f t="shared" si="3652"/>
        <v>0</v>
      </c>
      <c r="KF391" s="327">
        <f t="shared" si="3653"/>
        <v>0</v>
      </c>
      <c r="KG391" s="327">
        <f t="shared" si="3654"/>
        <v>0</v>
      </c>
      <c r="KH391" s="327">
        <f t="shared" si="3655"/>
        <v>0</v>
      </c>
      <c r="KI391" s="327">
        <f t="shared" si="3656"/>
        <v>0</v>
      </c>
      <c r="KJ391" s="327">
        <f t="shared" si="3657"/>
        <v>0</v>
      </c>
      <c r="KK391" s="327">
        <f t="shared" si="3658"/>
        <v>0</v>
      </c>
      <c r="KL391" s="327">
        <f t="shared" si="3659"/>
        <v>0</v>
      </c>
      <c r="KM391" s="327">
        <f t="shared" si="3660"/>
        <v>0</v>
      </c>
      <c r="KN391" s="327">
        <f t="shared" si="3661"/>
        <v>0</v>
      </c>
      <c r="KO391" s="327">
        <f t="shared" si="3662"/>
        <v>0</v>
      </c>
      <c r="KP391" s="327">
        <f t="shared" si="3663"/>
        <v>0</v>
      </c>
      <c r="KQ391" s="327">
        <f t="shared" si="3664"/>
        <v>0</v>
      </c>
      <c r="KR391" s="739"/>
      <c r="KS391" s="739"/>
      <c r="KT391" s="739"/>
      <c r="KU391" s="739"/>
      <c r="KV391" s="739"/>
      <c r="KW391" s="739"/>
      <c r="KX391" s="739"/>
      <c r="KY391" s="739"/>
      <c r="KZ391" s="1362" t="str">
        <f t="shared" si="3665"/>
        <v>Epsom Salt</v>
      </c>
      <c r="LA391" s="1217">
        <f t="shared" si="3666"/>
        <v>0</v>
      </c>
      <c r="LB391" s="1217">
        <f t="shared" si="3667"/>
        <v>0</v>
      </c>
      <c r="LC391" s="1217">
        <f t="shared" si="3668"/>
        <v>0</v>
      </c>
      <c r="LD391" s="545">
        <f t="shared" si="3669"/>
        <v>0</v>
      </c>
      <c r="LE391" s="545">
        <f t="shared" si="3670"/>
        <v>0</v>
      </c>
      <c r="LF391" s="329">
        <f t="shared" si="3671"/>
        <v>0</v>
      </c>
      <c r="LG391" s="550">
        <f t="shared" si="3672"/>
        <v>0</v>
      </c>
      <c r="LH391" s="550">
        <f t="shared" si="3673"/>
        <v>0</v>
      </c>
      <c r="LI391" s="550">
        <f t="shared" si="3674"/>
        <v>0</v>
      </c>
      <c r="LJ391" s="550">
        <f t="shared" si="3675"/>
        <v>0</v>
      </c>
      <c r="LK391" s="550">
        <f t="shared" si="3676"/>
        <v>0</v>
      </c>
      <c r="LL391" s="550">
        <f t="shared" si="3677"/>
        <v>0</v>
      </c>
      <c r="LM391" s="550">
        <f t="shared" si="3678"/>
        <v>0</v>
      </c>
      <c r="LN391" s="550">
        <f t="shared" si="3679"/>
        <v>0</v>
      </c>
      <c r="LO391" s="1217">
        <f t="shared" si="3680"/>
        <v>0</v>
      </c>
      <c r="LP391" s="545">
        <f t="shared" si="3681"/>
        <v>0</v>
      </c>
      <c r="LQ391" s="329">
        <f t="shared" si="3682"/>
        <v>0</v>
      </c>
      <c r="LR391" s="550">
        <f t="shared" si="3683"/>
        <v>98</v>
      </c>
      <c r="LS391" s="550">
        <f t="shared" si="3684"/>
        <v>0</v>
      </c>
      <c r="LT391" s="550">
        <f t="shared" si="3685"/>
        <v>129</v>
      </c>
      <c r="LU391" s="550">
        <f t="shared" si="3686"/>
        <v>0</v>
      </c>
      <c r="LV391" s="932">
        <f t="shared" si="3687"/>
        <v>0</v>
      </c>
      <c r="LW391" s="932">
        <f t="shared" si="3688"/>
        <v>0</v>
      </c>
      <c r="LX391" s="932">
        <f t="shared" si="3689"/>
        <v>0</v>
      </c>
      <c r="LY391" s="932">
        <f t="shared" si="3690"/>
        <v>0</v>
      </c>
      <c r="LZ391" s="932">
        <f t="shared" si="3691"/>
        <v>0</v>
      </c>
      <c r="MA391" s="932">
        <f t="shared" si="3692"/>
        <v>0</v>
      </c>
      <c r="MB391" s="932">
        <f t="shared" si="3693"/>
        <v>0</v>
      </c>
      <c r="MC391" s="932">
        <f t="shared" si="3694"/>
        <v>0</v>
      </c>
      <c r="MD391" s="327">
        <f t="shared" si="3695"/>
        <v>0</v>
      </c>
      <c r="ME391" s="327">
        <f t="shared" si="3696"/>
        <v>0</v>
      </c>
      <c r="MF391" s="327">
        <f t="shared" si="3697"/>
        <v>0</v>
      </c>
      <c r="MG391" s="327">
        <f t="shared" si="3698"/>
        <v>0</v>
      </c>
      <c r="MH391" s="327">
        <f t="shared" si="3699"/>
        <v>0</v>
      </c>
      <c r="MI391" s="327">
        <f t="shared" si="3700"/>
        <v>0</v>
      </c>
      <c r="MJ391" s="327">
        <f t="shared" si="3701"/>
        <v>0</v>
      </c>
      <c r="MK391" s="327">
        <f t="shared" si="3702"/>
        <v>0</v>
      </c>
      <c r="ML391" s="327">
        <f t="shared" si="3703"/>
        <v>0</v>
      </c>
      <c r="MM391" s="327">
        <f t="shared" si="3704"/>
        <v>0</v>
      </c>
      <c r="MN391" s="327">
        <f t="shared" si="3705"/>
        <v>0</v>
      </c>
      <c r="MO391" s="327">
        <f t="shared" si="3706"/>
        <v>0</v>
      </c>
      <c r="MP391" s="327">
        <f t="shared" si="3707"/>
        <v>0</v>
      </c>
      <c r="MQ391" s="327">
        <f t="shared" si="3708"/>
        <v>0</v>
      </c>
    </row>
    <row r="392" spans="15:355" s="152" customFormat="1" ht="14.25" customHeight="1" outlineLevel="1" thickBot="1" x14ac:dyDescent="0.3">
      <c r="O392" s="1549"/>
      <c r="S392" s="1549"/>
      <c r="W392" s="1549"/>
      <c r="AA392" s="1549"/>
      <c r="AE392" s="1549"/>
      <c r="AI392" s="1549"/>
      <c r="AM392" s="1549"/>
      <c r="AQ392" s="1549"/>
      <c r="AU392" s="1737"/>
      <c r="AY392" s="1549"/>
      <c r="BQ392" s="1491"/>
      <c r="BR392" s="734">
        <f t="shared" si="3531"/>
        <v>0</v>
      </c>
      <c r="BS392" s="734">
        <f t="shared" si="3532"/>
        <v>0</v>
      </c>
      <c r="BT392" s="742">
        <v>0</v>
      </c>
      <c r="BU392" s="1773" t="str">
        <f>IF(User3!A15&lt;&gt;0,User3!A15,0)</f>
        <v>Z9 (2 Part)</v>
      </c>
      <c r="BV392" s="1773" t="str">
        <f>IF(User3!B15&lt;&gt;0,User3!B15,0)</f>
        <v>Additives</v>
      </c>
      <c r="BW392" s="1774">
        <f>IF(User3!C15&lt;&gt;0,User3!C15,0)</f>
        <v>0</v>
      </c>
      <c r="BX392" s="1774">
        <f>IF(User3!D15&lt;&gt;0,User3!D15,0)</f>
        <v>0</v>
      </c>
      <c r="BY392" s="1774">
        <f>IF(User3!E15&lt;&gt;0,User3!E15,0)</f>
        <v>0</v>
      </c>
      <c r="BZ392" s="1774">
        <f>IF(User3!F15&lt;&gt;0,User3!F15,0)</f>
        <v>0</v>
      </c>
      <c r="CA392" s="1774">
        <f>IF(User3!G15&lt;&gt;0,User3!G15,0)</f>
        <v>0</v>
      </c>
      <c r="CB392" s="1774">
        <f>IF(User3!H15&lt;&gt;0,User3!H15,0)</f>
        <v>0</v>
      </c>
      <c r="CC392" s="1774">
        <f>IF(User3!I15&lt;&gt;0,User3!I15,0)</f>
        <v>0</v>
      </c>
      <c r="CD392" s="1774">
        <f>IF(User3!J15&lt;&gt;0,User3!J15,0)</f>
        <v>0</v>
      </c>
      <c r="CE392" s="1774">
        <f>IF(User3!K15&lt;&gt;0,User3!K15,0)</f>
        <v>0</v>
      </c>
      <c r="CF392" s="1774">
        <f>IF(User3!L15&lt;&gt;0,User3!L15,0)</f>
        <v>0</v>
      </c>
      <c r="CG392" s="1774">
        <f>IF(User3!M15&lt;&gt;0,User3!M15,0)</f>
        <v>0</v>
      </c>
      <c r="CH392" s="1774">
        <f>IF(User3!N15&lt;&gt;0,User3!N15,0)</f>
        <v>0</v>
      </c>
      <c r="CI392" s="1774">
        <f>IF(User3!O15&lt;&gt;0,User3!O15,0)</f>
        <v>0</v>
      </c>
      <c r="CJ392" s="1774">
        <f>IF(User3!P15&lt;&gt;0,User3!P15,0)</f>
        <v>0</v>
      </c>
      <c r="CK392" s="1774">
        <f>IF(User3!Q15&lt;&gt;0,User3!Q15,0)</f>
        <v>0</v>
      </c>
      <c r="CL392" s="1774">
        <f>IF(User3!R15&lt;&gt;0,User3!R15,0)</f>
        <v>0</v>
      </c>
      <c r="CM392" s="1774">
        <f>IF(User3!S15&lt;&gt;0,User3!S15,0)</f>
        <v>0</v>
      </c>
      <c r="CN392" s="1774">
        <f>IF(User3!T15&lt;&gt;0,User3!T15,0)</f>
        <v>0</v>
      </c>
      <c r="CO392" s="1774">
        <f>IF(User3!U15&lt;&gt;0,User3!U15,0)</f>
        <v>0</v>
      </c>
      <c r="CP392" s="1774">
        <f>IF(User3!V15&lt;&gt;0,User3!V15,0)</f>
        <v>0</v>
      </c>
      <c r="CQ392" s="1774">
        <f>IF(User3!W15&lt;&gt;0,User3!W15,0)</f>
        <v>0</v>
      </c>
      <c r="CR392" s="1775">
        <f>IF(User3!X15&lt;&gt;0,User3!X15,0)</f>
        <v>0</v>
      </c>
      <c r="CS392" s="1775">
        <f>IF(User3!Y15&lt;&gt;0,User3!Y15,0)</f>
        <v>0</v>
      </c>
      <c r="CT392" s="1775">
        <f>IF(User3!Z15&lt;&gt;0,User3!Z15,0)</f>
        <v>0</v>
      </c>
      <c r="CU392" s="1775">
        <f>IF(User3!AA15&lt;&gt;0,User3!AA15,0)</f>
        <v>0</v>
      </c>
      <c r="CV392" s="1775">
        <f>IF(User3!AB15&lt;&gt;0,User3!AB15,0)</f>
        <v>0</v>
      </c>
      <c r="CW392" s="1775">
        <f>IF(User3!AC15&lt;&gt;0,User3!AC15,0)</f>
        <v>0</v>
      </c>
      <c r="CX392" s="1775">
        <f>IF(User3!AD15&lt;&gt;0,User3!AD15,0)</f>
        <v>0</v>
      </c>
      <c r="CY392" s="1775">
        <f>IF(User3!AE15&lt;&gt;0,User3!AE15,0)</f>
        <v>0</v>
      </c>
      <c r="CZ392" s="1775">
        <f>IF(User3!AF15&lt;&gt;0,User3!AF15,0)</f>
        <v>0</v>
      </c>
      <c r="DA392" s="1775">
        <f>IF(User3!AG15&lt;&gt;0,User3!AG15,0)</f>
        <v>0</v>
      </c>
      <c r="DB392" s="1775">
        <f>IF(User3!AH15&lt;&gt;0,User3!AH15,0)</f>
        <v>0</v>
      </c>
      <c r="DC392" s="1775">
        <f>IF(User3!AI15&lt;&gt;0,User3!AI15,0)</f>
        <v>0</v>
      </c>
      <c r="DD392" s="1775">
        <f>IF(User3!AJ15&lt;&gt;0,User3!AJ15,0)</f>
        <v>0</v>
      </c>
      <c r="DE392" s="1775">
        <f>IF(User3!AK15&lt;&gt;0,User3!AK15,0)</f>
        <v>0</v>
      </c>
      <c r="DF392" s="1775">
        <f>IF(User3!AL15&lt;&gt;0,User3!AL15,0)</f>
        <v>0</v>
      </c>
      <c r="DG392" s="1775">
        <f>IF(User3!AM15&lt;&gt;0,User3!AM15,0)</f>
        <v>0</v>
      </c>
      <c r="DH392" s="1775">
        <f>IF(User3!AN15&lt;&gt;0,User3!AN15,0)</f>
        <v>0</v>
      </c>
      <c r="DI392" s="1775">
        <f>IF(User3!AO15&lt;&gt;0,User3!AO15,0)</f>
        <v>0</v>
      </c>
      <c r="DJ392" s="1775">
        <f>IF(User3!AP15&lt;&gt;0,User3!AP15,0)</f>
        <v>0</v>
      </c>
      <c r="DK392" s="1775">
        <f>IF(User3!AQ15&lt;&gt;0,User3!AQ15,0)</f>
        <v>0</v>
      </c>
      <c r="DL392" s="1775">
        <f>IF(User3!AR15&lt;&gt;0,User3!AR15,0)</f>
        <v>0</v>
      </c>
      <c r="DM392" s="1775">
        <f>IF(User3!AS15&lt;&gt;0,User3!AS15,0)</f>
        <v>0</v>
      </c>
      <c r="DN392" s="1776">
        <f>IF(User3!AT15&lt;&gt;0,User3!AT15,0)</f>
        <v>1</v>
      </c>
      <c r="DO392" s="1777">
        <f>IF(User3!AU15&lt;&gt;0,User3!AU15,0)</f>
        <v>0.94599999999999995</v>
      </c>
      <c r="DP392" s="1773">
        <f>IF(User3!AV15&lt;&gt;0,User3!AV15,0)</f>
        <v>1000</v>
      </c>
      <c r="DQ392" s="1796">
        <f t="shared" si="3530"/>
        <v>1.0570824524312896</v>
      </c>
      <c r="DR392" s="1779">
        <f>IF(User3!AX15&lt;&gt;0,User3!AX15,0)</f>
        <v>0.01</v>
      </c>
      <c r="DS392" s="1779">
        <f>IF(User3!AY15&lt;&gt;0,User3!AY15,0)</f>
        <v>1.0570824524312896E-5</v>
      </c>
      <c r="DT392" s="1773">
        <f>IF(User3!AZ15&lt;&gt;0,User3!AZ15,0)</f>
        <v>3014</v>
      </c>
      <c r="DU392" s="1783" t="str">
        <f>IF(User3!BA15&lt;&gt;0,User3!BA15,0)</f>
        <v>User3</v>
      </c>
      <c r="DV392" s="1808">
        <f>IF(User3!BB15&lt;&gt;0,User3!BB15,0)</f>
        <v>44333</v>
      </c>
      <c r="DW392" s="1809">
        <f>IF(User3!BC15&lt;&gt;0,User3!BC15,0)</f>
        <v>0</v>
      </c>
      <c r="DX392" s="1773">
        <f>IF(User3!BD15&lt;&gt;0,User3!BD15,0)</f>
        <v>0.5</v>
      </c>
      <c r="DY392" s="1773">
        <f>IF(User3!BE15&lt;&gt;0,User3!BE15,0)</f>
        <v>0.5</v>
      </c>
      <c r="DZ392" s="1773">
        <f>IF(User3!BF15&lt;&gt;0,User3!BF15,0)</f>
        <v>0.5</v>
      </c>
      <c r="EA392" s="1773">
        <f>IF(User3!BG15&lt;&gt;0,User3!BG15,0)</f>
        <v>0.5</v>
      </c>
      <c r="EB392" s="1773">
        <f>IF(User3!BH15&lt;&gt;0,User3!BH15,0)</f>
        <v>0.5</v>
      </c>
      <c r="EC392" s="1773">
        <f>IF(User3!BI15&lt;&gt;0,User3!BI15,0)</f>
        <v>0.5</v>
      </c>
      <c r="ED392" s="1773">
        <f>IF(User3!BJ15&lt;&gt;0,User3!BJ15,0)</f>
        <v>0.5</v>
      </c>
      <c r="EE392" s="1773">
        <f>IF(User3!BK15&lt;&gt;0,User3!BK15,0)</f>
        <v>0.5</v>
      </c>
      <c r="EF392" s="1773">
        <f>IF(User3!BL15&lt;&gt;0,User3!BL15,0)</f>
        <v>0.5</v>
      </c>
      <c r="EG392" s="1773">
        <f>IF(User3!BM15&lt;&gt;0,User3!BM15,0)</f>
        <v>0.5</v>
      </c>
      <c r="EH392" s="1773">
        <f>IF(User3!BN15&lt;&gt;0,User3!BN15,0)</f>
        <v>0.5</v>
      </c>
      <c r="EI392" s="1773">
        <f>IF(User3!BO15&lt;&gt;0,User3!BO15,0)</f>
        <v>0.5</v>
      </c>
      <c r="EJ392" s="1773">
        <f>IF(User3!BP15&lt;&gt;0,User3!BP15,0)</f>
        <v>0.5</v>
      </c>
      <c r="EK392" s="1773">
        <f>IF(User3!BQ15&lt;&gt;0,User3!BQ15,0)</f>
        <v>0.5</v>
      </c>
      <c r="EL392" s="1773" t="str">
        <f>IF(User3!BR15&lt;&gt;0,User3!BR15,0)</f>
        <v>Emzymes</v>
      </c>
      <c r="EM392" s="739"/>
      <c r="EN392" s="739"/>
      <c r="EO392" s="739"/>
      <c r="EP392" s="739"/>
      <c r="EQ392" s="739"/>
      <c r="ER392" s="739"/>
      <c r="ES392" s="739"/>
      <c r="ET392" s="739"/>
      <c r="EU392" s="739"/>
      <c r="EV392" s="739"/>
      <c r="EW392" s="739"/>
      <c r="EX392" s="739"/>
      <c r="EY392" s="739"/>
      <c r="EZ392" s="1348" t="str">
        <f t="shared" si="3533"/>
        <v>Z9 (2 Part)</v>
      </c>
      <c r="FA392" s="1203">
        <f t="shared" si="3534"/>
        <v>0</v>
      </c>
      <c r="FB392" s="1203">
        <f t="shared" si="3535"/>
        <v>0</v>
      </c>
      <c r="FC392" s="1203">
        <f t="shared" si="3536"/>
        <v>0</v>
      </c>
      <c r="FD392" s="1190">
        <f t="shared" si="3537"/>
        <v>0</v>
      </c>
      <c r="FE392" s="1190">
        <f t="shared" si="3538"/>
        <v>0</v>
      </c>
      <c r="FF392" s="927">
        <f t="shared" si="3539"/>
        <v>0</v>
      </c>
      <c r="FG392" s="1191">
        <f t="shared" si="3540"/>
        <v>0</v>
      </c>
      <c r="FH392" s="1191">
        <f t="shared" si="3541"/>
        <v>0</v>
      </c>
      <c r="FI392" s="1191">
        <f t="shared" si="3542"/>
        <v>0</v>
      </c>
      <c r="FJ392" s="1191">
        <f t="shared" si="3543"/>
        <v>0</v>
      </c>
      <c r="FK392" s="1191">
        <f t="shared" si="3544"/>
        <v>0</v>
      </c>
      <c r="FL392" s="1191">
        <f t="shared" si="3545"/>
        <v>0</v>
      </c>
      <c r="FM392" s="1191">
        <f t="shared" si="3546"/>
        <v>0</v>
      </c>
      <c r="FN392" s="1191">
        <f t="shared" si="3547"/>
        <v>0</v>
      </c>
      <c r="FO392" s="1203">
        <f t="shared" si="3548"/>
        <v>0</v>
      </c>
      <c r="FP392" s="1190">
        <f t="shared" si="3549"/>
        <v>0</v>
      </c>
      <c r="FQ392" s="927">
        <f t="shared" si="3550"/>
        <v>0</v>
      </c>
      <c r="FR392" s="1191">
        <f t="shared" si="3551"/>
        <v>0</v>
      </c>
      <c r="FS392" s="1191">
        <f t="shared" si="3552"/>
        <v>0</v>
      </c>
      <c r="FT392" s="1191">
        <f t="shared" si="3553"/>
        <v>0</v>
      </c>
      <c r="FU392" s="1191">
        <f t="shared" si="3554"/>
        <v>0</v>
      </c>
      <c r="FV392" s="1076">
        <f t="shared" si="3555"/>
        <v>0</v>
      </c>
      <c r="FW392" s="1076">
        <f t="shared" si="3556"/>
        <v>0</v>
      </c>
      <c r="FX392" s="1076">
        <f t="shared" si="3557"/>
        <v>0</v>
      </c>
      <c r="FY392" s="1076">
        <f t="shared" si="3558"/>
        <v>0</v>
      </c>
      <c r="FZ392" s="1076">
        <f t="shared" si="3559"/>
        <v>0</v>
      </c>
      <c r="GA392" s="1076">
        <f t="shared" si="3560"/>
        <v>0</v>
      </c>
      <c r="GB392" s="1076">
        <f t="shared" si="3561"/>
        <v>0</v>
      </c>
      <c r="GC392" s="1076">
        <f t="shared" si="3562"/>
        <v>0</v>
      </c>
      <c r="GD392" s="330">
        <f t="shared" si="3563"/>
        <v>0</v>
      </c>
      <c r="GE392" s="330">
        <f t="shared" si="3564"/>
        <v>0</v>
      </c>
      <c r="GF392" s="330">
        <f t="shared" si="3565"/>
        <v>0</v>
      </c>
      <c r="GG392" s="330">
        <f t="shared" si="3566"/>
        <v>0</v>
      </c>
      <c r="GH392" s="330">
        <f t="shared" si="3567"/>
        <v>0</v>
      </c>
      <c r="GI392" s="330">
        <f t="shared" si="3568"/>
        <v>0</v>
      </c>
      <c r="GJ392" s="330">
        <f t="shared" si="3569"/>
        <v>0</v>
      </c>
      <c r="GK392" s="330">
        <f t="shared" si="3570"/>
        <v>0</v>
      </c>
      <c r="GL392" s="330">
        <f t="shared" si="3571"/>
        <v>0</v>
      </c>
      <c r="GM392" s="330">
        <f t="shared" si="3572"/>
        <v>0</v>
      </c>
      <c r="GN392" s="330">
        <f t="shared" si="3573"/>
        <v>0</v>
      </c>
      <c r="GO392" s="330">
        <f t="shared" si="3574"/>
        <v>0</v>
      </c>
      <c r="GP392" s="330">
        <f t="shared" si="3575"/>
        <v>0</v>
      </c>
      <c r="GQ392" s="330">
        <f t="shared" si="3576"/>
        <v>0</v>
      </c>
      <c r="GR392" s="739"/>
      <c r="GS392" s="739"/>
      <c r="GT392" s="739"/>
      <c r="GU392" s="739"/>
      <c r="GV392" s="739"/>
      <c r="GW392" s="739"/>
      <c r="GX392" s="739"/>
      <c r="GY392" s="739"/>
      <c r="GZ392" s="1362" t="str">
        <f t="shared" si="3577"/>
        <v>Z9 (2 Part)</v>
      </c>
      <c r="HA392" s="1215">
        <f t="shared" si="3578"/>
        <v>0</v>
      </c>
      <c r="HB392" s="1215">
        <f t="shared" si="3579"/>
        <v>0</v>
      </c>
      <c r="HC392" s="1215">
        <f t="shared" si="3580"/>
        <v>0</v>
      </c>
      <c r="HD392" s="543">
        <f t="shared" si="3581"/>
        <v>0</v>
      </c>
      <c r="HE392" s="543">
        <f t="shared" si="3582"/>
        <v>0</v>
      </c>
      <c r="HF392" s="328">
        <f t="shared" si="3583"/>
        <v>0</v>
      </c>
      <c r="HG392" s="546">
        <f t="shared" si="3584"/>
        <v>0</v>
      </c>
      <c r="HH392" s="546">
        <f t="shared" si="3585"/>
        <v>0</v>
      </c>
      <c r="HI392" s="546">
        <f t="shared" si="3586"/>
        <v>0</v>
      </c>
      <c r="HJ392" s="546">
        <f t="shared" si="3587"/>
        <v>0</v>
      </c>
      <c r="HK392" s="546">
        <f t="shared" si="3588"/>
        <v>0</v>
      </c>
      <c r="HL392" s="546">
        <f t="shared" si="3589"/>
        <v>0</v>
      </c>
      <c r="HM392" s="546">
        <f t="shared" si="3590"/>
        <v>0</v>
      </c>
      <c r="HN392" s="546">
        <f t="shared" si="3591"/>
        <v>0</v>
      </c>
      <c r="HO392" s="1215">
        <f t="shared" si="3592"/>
        <v>0</v>
      </c>
      <c r="HP392" s="543">
        <f t="shared" si="3593"/>
        <v>0</v>
      </c>
      <c r="HQ392" s="328">
        <f t="shared" si="3594"/>
        <v>0</v>
      </c>
      <c r="HR392" s="546">
        <f t="shared" si="3595"/>
        <v>0</v>
      </c>
      <c r="HS392" s="546">
        <f t="shared" si="3596"/>
        <v>0</v>
      </c>
      <c r="HT392" s="546">
        <f t="shared" si="3597"/>
        <v>0</v>
      </c>
      <c r="HU392" s="546">
        <f t="shared" si="3598"/>
        <v>0</v>
      </c>
      <c r="HV392" s="930">
        <f t="shared" si="3599"/>
        <v>0</v>
      </c>
      <c r="HW392" s="930">
        <f t="shared" si="3600"/>
        <v>0</v>
      </c>
      <c r="HX392" s="930">
        <f t="shared" si="3601"/>
        <v>0</v>
      </c>
      <c r="HY392" s="930">
        <f t="shared" si="3602"/>
        <v>0</v>
      </c>
      <c r="HZ392" s="930">
        <f t="shared" si="3603"/>
        <v>0</v>
      </c>
      <c r="IA392" s="930">
        <f t="shared" si="3604"/>
        <v>0</v>
      </c>
      <c r="IB392" s="930">
        <f t="shared" si="3605"/>
        <v>0</v>
      </c>
      <c r="IC392" s="930">
        <f t="shared" si="3606"/>
        <v>0</v>
      </c>
      <c r="ID392" s="322">
        <f t="shared" si="3607"/>
        <v>0</v>
      </c>
      <c r="IE392" s="322">
        <f t="shared" si="3608"/>
        <v>0</v>
      </c>
      <c r="IF392" s="322">
        <f t="shared" si="3609"/>
        <v>0</v>
      </c>
      <c r="IG392" s="322">
        <f t="shared" si="3610"/>
        <v>0</v>
      </c>
      <c r="IH392" s="322">
        <f t="shared" si="3611"/>
        <v>0</v>
      </c>
      <c r="II392" s="322">
        <f t="shared" si="3612"/>
        <v>0</v>
      </c>
      <c r="IJ392" s="322">
        <f t="shared" si="3613"/>
        <v>0</v>
      </c>
      <c r="IK392" s="322">
        <f t="shared" si="3614"/>
        <v>0</v>
      </c>
      <c r="IL392" s="322">
        <f t="shared" si="3615"/>
        <v>0</v>
      </c>
      <c r="IM392" s="322">
        <f t="shared" si="3616"/>
        <v>0</v>
      </c>
      <c r="IN392" s="322">
        <f t="shared" si="3617"/>
        <v>0</v>
      </c>
      <c r="IO392" s="322">
        <f t="shared" si="3618"/>
        <v>0</v>
      </c>
      <c r="IP392" s="322">
        <f t="shared" si="3619"/>
        <v>0</v>
      </c>
      <c r="IQ392" s="322">
        <f t="shared" si="3620"/>
        <v>0</v>
      </c>
      <c r="IR392" s="739"/>
      <c r="IS392" s="739"/>
      <c r="IT392" s="739"/>
      <c r="IU392" s="739"/>
      <c r="IV392" s="739"/>
      <c r="IW392" s="739"/>
      <c r="IX392" s="739"/>
      <c r="IY392" s="739"/>
      <c r="IZ392" s="1362" t="str">
        <f t="shared" si="3621"/>
        <v>Z9 (2 Part)</v>
      </c>
      <c r="JA392" s="1217">
        <f t="shared" si="3622"/>
        <v>0</v>
      </c>
      <c r="JB392" s="1217">
        <f t="shared" si="3623"/>
        <v>0</v>
      </c>
      <c r="JC392" s="1217">
        <f t="shared" si="3624"/>
        <v>0</v>
      </c>
      <c r="JD392" s="545">
        <f t="shared" si="3625"/>
        <v>0</v>
      </c>
      <c r="JE392" s="545">
        <f t="shared" si="3626"/>
        <v>0</v>
      </c>
      <c r="JF392" s="329">
        <f t="shared" si="3627"/>
        <v>0</v>
      </c>
      <c r="JG392" s="550">
        <f t="shared" si="3628"/>
        <v>0</v>
      </c>
      <c r="JH392" s="550">
        <f t="shared" si="3629"/>
        <v>0</v>
      </c>
      <c r="JI392" s="550">
        <f t="shared" si="3630"/>
        <v>0</v>
      </c>
      <c r="JJ392" s="550">
        <f t="shared" si="3631"/>
        <v>0</v>
      </c>
      <c r="JK392" s="550">
        <f t="shared" si="3632"/>
        <v>0</v>
      </c>
      <c r="JL392" s="550">
        <f t="shared" si="3633"/>
        <v>0</v>
      </c>
      <c r="JM392" s="550">
        <f t="shared" si="3634"/>
        <v>0</v>
      </c>
      <c r="JN392" s="550">
        <f t="shared" si="3635"/>
        <v>0</v>
      </c>
      <c r="JO392" s="1217">
        <f t="shared" si="3636"/>
        <v>0</v>
      </c>
      <c r="JP392" s="545">
        <f t="shared" si="3637"/>
        <v>0</v>
      </c>
      <c r="JQ392" s="329">
        <f t="shared" si="3638"/>
        <v>0</v>
      </c>
      <c r="JR392" s="550">
        <f t="shared" si="3639"/>
        <v>0</v>
      </c>
      <c r="JS392" s="550">
        <f t="shared" si="3640"/>
        <v>0</v>
      </c>
      <c r="JT392" s="550">
        <f t="shared" si="3641"/>
        <v>0</v>
      </c>
      <c r="JU392" s="550">
        <f t="shared" si="3642"/>
        <v>0</v>
      </c>
      <c r="JV392" s="932">
        <f t="shared" si="3643"/>
        <v>0</v>
      </c>
      <c r="JW392" s="932">
        <f t="shared" si="3644"/>
        <v>0</v>
      </c>
      <c r="JX392" s="932">
        <f t="shared" si="3645"/>
        <v>0</v>
      </c>
      <c r="JY392" s="932">
        <f t="shared" si="3646"/>
        <v>0</v>
      </c>
      <c r="JZ392" s="932">
        <f t="shared" si="3647"/>
        <v>0</v>
      </c>
      <c r="KA392" s="932">
        <f t="shared" si="3648"/>
        <v>0</v>
      </c>
      <c r="KB392" s="932">
        <f t="shared" si="3649"/>
        <v>0</v>
      </c>
      <c r="KC392" s="932">
        <f t="shared" si="3650"/>
        <v>0</v>
      </c>
      <c r="KD392" s="327">
        <f t="shared" si="3651"/>
        <v>0</v>
      </c>
      <c r="KE392" s="327">
        <f t="shared" si="3652"/>
        <v>0</v>
      </c>
      <c r="KF392" s="327">
        <f t="shared" si="3653"/>
        <v>0</v>
      </c>
      <c r="KG392" s="327">
        <f t="shared" si="3654"/>
        <v>0</v>
      </c>
      <c r="KH392" s="327">
        <f t="shared" si="3655"/>
        <v>0</v>
      </c>
      <c r="KI392" s="327">
        <f t="shared" si="3656"/>
        <v>0</v>
      </c>
      <c r="KJ392" s="327">
        <f t="shared" si="3657"/>
        <v>0</v>
      </c>
      <c r="KK392" s="327">
        <f t="shared" si="3658"/>
        <v>0</v>
      </c>
      <c r="KL392" s="327">
        <f t="shared" si="3659"/>
        <v>0</v>
      </c>
      <c r="KM392" s="327">
        <f t="shared" si="3660"/>
        <v>0</v>
      </c>
      <c r="KN392" s="327">
        <f t="shared" si="3661"/>
        <v>0</v>
      </c>
      <c r="KO392" s="327">
        <f t="shared" si="3662"/>
        <v>0</v>
      </c>
      <c r="KP392" s="327">
        <f t="shared" si="3663"/>
        <v>0</v>
      </c>
      <c r="KQ392" s="327">
        <f t="shared" si="3664"/>
        <v>0</v>
      </c>
      <c r="KR392" s="739"/>
      <c r="KS392" s="739"/>
      <c r="KT392" s="739"/>
      <c r="KU392" s="739"/>
      <c r="KV392" s="739"/>
      <c r="KW392" s="739"/>
      <c r="KX392" s="739"/>
      <c r="KY392" s="739"/>
      <c r="KZ392" s="1362" t="str">
        <f t="shared" si="3665"/>
        <v>Z9 (2 Part)</v>
      </c>
      <c r="LA392" s="1217">
        <f t="shared" si="3666"/>
        <v>0</v>
      </c>
      <c r="LB392" s="1217">
        <f t="shared" si="3667"/>
        <v>0</v>
      </c>
      <c r="LC392" s="1217">
        <f t="shared" si="3668"/>
        <v>0</v>
      </c>
      <c r="LD392" s="545">
        <f t="shared" si="3669"/>
        <v>0</v>
      </c>
      <c r="LE392" s="545">
        <f t="shared" si="3670"/>
        <v>0</v>
      </c>
      <c r="LF392" s="329">
        <f t="shared" si="3671"/>
        <v>0</v>
      </c>
      <c r="LG392" s="550">
        <f t="shared" si="3672"/>
        <v>0</v>
      </c>
      <c r="LH392" s="550">
        <f t="shared" si="3673"/>
        <v>0</v>
      </c>
      <c r="LI392" s="550">
        <f t="shared" si="3674"/>
        <v>0</v>
      </c>
      <c r="LJ392" s="550">
        <f t="shared" si="3675"/>
        <v>0</v>
      </c>
      <c r="LK392" s="550">
        <f t="shared" si="3676"/>
        <v>0</v>
      </c>
      <c r="LL392" s="550">
        <f t="shared" si="3677"/>
        <v>0</v>
      </c>
      <c r="LM392" s="550">
        <f t="shared" si="3678"/>
        <v>0</v>
      </c>
      <c r="LN392" s="550">
        <f t="shared" si="3679"/>
        <v>0</v>
      </c>
      <c r="LO392" s="1217">
        <f t="shared" si="3680"/>
        <v>0</v>
      </c>
      <c r="LP392" s="545">
        <f t="shared" si="3681"/>
        <v>0</v>
      </c>
      <c r="LQ392" s="329">
        <f t="shared" si="3682"/>
        <v>0</v>
      </c>
      <c r="LR392" s="550">
        <f t="shared" si="3683"/>
        <v>0</v>
      </c>
      <c r="LS392" s="550">
        <f t="shared" si="3684"/>
        <v>0</v>
      </c>
      <c r="LT392" s="550">
        <f t="shared" si="3685"/>
        <v>0</v>
      </c>
      <c r="LU392" s="550">
        <f t="shared" si="3686"/>
        <v>0</v>
      </c>
      <c r="LV392" s="932">
        <f t="shared" si="3687"/>
        <v>0</v>
      </c>
      <c r="LW392" s="932">
        <f t="shared" si="3688"/>
        <v>0</v>
      </c>
      <c r="LX392" s="932">
        <f t="shared" si="3689"/>
        <v>0</v>
      </c>
      <c r="LY392" s="932">
        <f t="shared" si="3690"/>
        <v>0</v>
      </c>
      <c r="LZ392" s="932">
        <f t="shared" si="3691"/>
        <v>0</v>
      </c>
      <c r="MA392" s="932">
        <f t="shared" si="3692"/>
        <v>0</v>
      </c>
      <c r="MB392" s="932">
        <f t="shared" si="3693"/>
        <v>0</v>
      </c>
      <c r="MC392" s="932">
        <f t="shared" si="3694"/>
        <v>0</v>
      </c>
      <c r="MD392" s="327">
        <f t="shared" si="3695"/>
        <v>0</v>
      </c>
      <c r="ME392" s="327">
        <f t="shared" si="3696"/>
        <v>0</v>
      </c>
      <c r="MF392" s="327">
        <f t="shared" si="3697"/>
        <v>0</v>
      </c>
      <c r="MG392" s="327">
        <f t="shared" si="3698"/>
        <v>0</v>
      </c>
      <c r="MH392" s="327">
        <f t="shared" si="3699"/>
        <v>0</v>
      </c>
      <c r="MI392" s="327">
        <f t="shared" si="3700"/>
        <v>0</v>
      </c>
      <c r="MJ392" s="327">
        <f t="shared" si="3701"/>
        <v>0</v>
      </c>
      <c r="MK392" s="327">
        <f t="shared" si="3702"/>
        <v>0</v>
      </c>
      <c r="ML392" s="327">
        <f t="shared" si="3703"/>
        <v>0</v>
      </c>
      <c r="MM392" s="327">
        <f t="shared" si="3704"/>
        <v>0</v>
      </c>
      <c r="MN392" s="327">
        <f t="shared" si="3705"/>
        <v>0</v>
      </c>
      <c r="MO392" s="327">
        <f t="shared" si="3706"/>
        <v>0</v>
      </c>
      <c r="MP392" s="327">
        <f t="shared" si="3707"/>
        <v>0</v>
      </c>
      <c r="MQ392" s="327">
        <f t="shared" si="3708"/>
        <v>0</v>
      </c>
    </row>
    <row r="393" spans="15:355" s="152" customFormat="1" ht="14.25" customHeight="1" outlineLevel="1" thickBot="1" x14ac:dyDescent="0.3">
      <c r="O393" s="1549"/>
      <c r="S393" s="1549"/>
      <c r="W393" s="1549"/>
      <c r="AA393" s="1549"/>
      <c r="AE393" s="1549"/>
      <c r="AI393" s="1549"/>
      <c r="AM393" s="1549"/>
      <c r="AQ393" s="1549"/>
      <c r="AU393" s="1737"/>
      <c r="AY393" s="1549"/>
      <c r="BQ393" s="1491"/>
      <c r="BR393" s="734">
        <f t="shared" si="3531"/>
        <v>0</v>
      </c>
      <c r="BS393" s="734">
        <f t="shared" si="3532"/>
        <v>0</v>
      </c>
      <c r="BT393" s="742">
        <v>0</v>
      </c>
      <c r="BU393" s="1773" t="str">
        <f>IF(User3!A16&lt;&gt;0,User3!A16,0)</f>
        <v>Unsulphured Molasses</v>
      </c>
      <c r="BV393" s="1773" t="str">
        <f>IF(User3!B16&lt;&gt;0,User3!B16,0)</f>
        <v>Flavor</v>
      </c>
      <c r="BW393" s="1803">
        <f>IF(User3!C16&lt;&gt;0,User3!C16,0)</f>
        <v>0</v>
      </c>
      <c r="BX393" s="1803">
        <f>IF(User3!D16&lt;&gt;0,User3!D16,0)</f>
        <v>0</v>
      </c>
      <c r="BY393" s="1803">
        <f>IF(User3!E16&lt;&gt;0,User3!E16,0)</f>
        <v>0</v>
      </c>
      <c r="BZ393" s="1803">
        <f>IF(User3!F16&lt;&gt;0,User3!F16,0)</f>
        <v>0</v>
      </c>
      <c r="CA393" s="1803">
        <f>IF(User3!G16&lt;&gt;0,User3!G16,0)</f>
        <v>0</v>
      </c>
      <c r="CB393" s="1803">
        <f>IF(User3!H16&lt;&gt;0,User3!H16,0)</f>
        <v>0</v>
      </c>
      <c r="CC393" s="1803">
        <f>IF(User3!I16&lt;&gt;0,User3!I16,0)</f>
        <v>0</v>
      </c>
      <c r="CD393" s="1803">
        <f>IF(User3!J16&lt;&gt;0,User3!J16,0)</f>
        <v>0</v>
      </c>
      <c r="CE393" s="1803">
        <f>IF(User3!K16&lt;&gt;0,User3!K16,0)</f>
        <v>0</v>
      </c>
      <c r="CF393" s="1803">
        <f>IF(User3!L16&lt;&gt;0,User3!L16,0)</f>
        <v>0</v>
      </c>
      <c r="CG393" s="1803">
        <f>IF(User3!M16&lt;&gt;0,User3!M16,0)</f>
        <v>0</v>
      </c>
      <c r="CH393" s="1803">
        <f>IF(User3!N16&lt;&gt;0,User3!N16,0)</f>
        <v>0</v>
      </c>
      <c r="CI393" s="1803">
        <f>IF(User3!O16&lt;&gt;0,User3!O16,0)</f>
        <v>0</v>
      </c>
      <c r="CJ393" s="1803">
        <f>IF(User3!P16&lt;&gt;0,User3!P16,0)</f>
        <v>0</v>
      </c>
      <c r="CK393" s="1803">
        <f>IF(User3!Q16&lt;&gt;0,User3!Q16,0)</f>
        <v>0</v>
      </c>
      <c r="CL393" s="1803">
        <f>IF(User3!R16&lt;&gt;0,User3!R16,0)</f>
        <v>0</v>
      </c>
      <c r="CM393" s="1803">
        <f>IF(User3!S16&lt;&gt;0,User3!S16,0)</f>
        <v>0.09</v>
      </c>
      <c r="CN393" s="1803">
        <f>IF(User3!T16&lt;&gt;0,User3!T16,0)</f>
        <v>0.1</v>
      </c>
      <c r="CO393" s="1803">
        <f>IF(User3!U16&lt;&gt;0,User3!U16,0)</f>
        <v>0.1</v>
      </c>
      <c r="CP393" s="1803">
        <f>IF(User3!V16&lt;&gt;0,User3!V16,0)</f>
        <v>0.100276</v>
      </c>
      <c r="CQ393" s="1803">
        <f>IF(User3!W16&lt;&gt;0,User3!W16,0)</f>
        <v>0</v>
      </c>
      <c r="CR393" s="1804">
        <f>IF(User3!X16&lt;&gt;0,User3!X16,0)</f>
        <v>0</v>
      </c>
      <c r="CS393" s="1804">
        <f>IF(User3!Y16&lt;&gt;0,User3!Y16,0)</f>
        <v>0.2</v>
      </c>
      <c r="CT393" s="1804">
        <f>IF(User3!Z16&lt;&gt;0,User3!Z16,0)</f>
        <v>0</v>
      </c>
      <c r="CU393" s="1804">
        <f>IF(User3!AA16&lt;&gt;0,User3!AA16,0)</f>
        <v>0</v>
      </c>
      <c r="CV393" s="1804">
        <f>IF(User3!AB16&lt;&gt;0,User3!AB16,0)</f>
        <v>0.01</v>
      </c>
      <c r="CW393" s="1804">
        <f>IF(User3!AC16&lt;&gt;0,User3!AC16,0)</f>
        <v>0</v>
      </c>
      <c r="CX393" s="1804">
        <f>IF(User3!AD16&lt;&gt;0,User3!AD16,0)</f>
        <v>0</v>
      </c>
      <c r="CY393" s="1804">
        <f>IF(User3!AE16&lt;&gt;0,User3!AE16,0)</f>
        <v>0</v>
      </c>
      <c r="CZ393" s="1804">
        <f>IF(User3!AF16&lt;&gt;0,User3!AF16,0)</f>
        <v>0.01</v>
      </c>
      <c r="DA393" s="1804">
        <f>IF(User3!AG16&lt;&gt;0,User3!AG16,0)</f>
        <v>0</v>
      </c>
      <c r="DB393" s="1804">
        <f>IF(User3!AH16&lt;&gt;0,User3!AH16,0)</f>
        <v>0</v>
      </c>
      <c r="DC393" s="1804">
        <f>IF(User3!AI16&lt;&gt;0,User3!AI16,0)</f>
        <v>0.08</v>
      </c>
      <c r="DD393" s="1804">
        <f>IF(User3!AJ16&lt;&gt;0,User3!AJ16,0)</f>
        <v>0</v>
      </c>
      <c r="DE393" s="1804">
        <f>IF(User3!AK16&lt;&gt;0,User3!AK16,0)</f>
        <v>0</v>
      </c>
      <c r="DF393" s="1804">
        <f>IF(User3!AL16&lt;&gt;0,User3!AL16,0)</f>
        <v>0</v>
      </c>
      <c r="DG393" s="1804">
        <f>IF(User3!AM16&lt;&gt;0,User3!AM16,0)</f>
        <v>0</v>
      </c>
      <c r="DH393" s="1804">
        <f>IF(User3!AN16&lt;&gt;0,User3!AN16,0)</f>
        <v>0</v>
      </c>
      <c r="DI393" s="1804">
        <f>IF(User3!AO16&lt;&gt;0,User3!AO16,0)</f>
        <v>0</v>
      </c>
      <c r="DJ393" s="1804">
        <f>IF(User3!AP16&lt;&gt;0,User3!AP16,0)</f>
        <v>0</v>
      </c>
      <c r="DK393" s="1804">
        <f>IF(User3!AQ16&lt;&gt;0,User3!AQ16,0)</f>
        <v>0</v>
      </c>
      <c r="DL393" s="1804">
        <f>IF(User3!AR16&lt;&gt;0,User3!AR16,0)</f>
        <v>0</v>
      </c>
      <c r="DM393" s="1804">
        <f>IF(User3!AS16&lt;&gt;0,User3!AS16,0)</f>
        <v>0</v>
      </c>
      <c r="DN393" s="1790">
        <f>IF(User3!AT16&lt;&gt;0,User3!AT16,0)</f>
        <v>1</v>
      </c>
      <c r="DO393" s="1792">
        <f>IF(User3!AU16&lt;&gt;0,User3!AU16,0)</f>
        <v>0.94599999999999995</v>
      </c>
      <c r="DP393" s="1785">
        <f>IF(User3!AV16&lt;&gt;0,User3!AV16,0)</f>
        <v>1000</v>
      </c>
      <c r="DQ393" s="1805">
        <f t="shared" si="3530"/>
        <v>1.0570824524312896</v>
      </c>
      <c r="DR393" s="1797">
        <f>IF(User3!AX16&lt;&gt;0,User3!AX16,0)</f>
        <v>0.01</v>
      </c>
      <c r="DS393" s="1797">
        <f>IF(User3!AY16&lt;&gt;0,User3!AY16,0)</f>
        <v>1.0570824524312896E-5</v>
      </c>
      <c r="DT393" s="1785">
        <f>IF(User3!AZ16&lt;&gt;0,User3!AZ16,0)</f>
        <v>3015</v>
      </c>
      <c r="DU393" s="1806" t="str">
        <f>IF(User3!BA16&lt;&gt;0,User3!BA16,0)</f>
        <v>User3</v>
      </c>
      <c r="DV393" s="1810">
        <f>IF(User3!BB16&lt;&gt;0,User3!BB16,0)</f>
        <v>44333</v>
      </c>
      <c r="DW393" s="1811">
        <f>IF(User3!BC16&lt;&gt;0,User3!BC16,0)</f>
        <v>0</v>
      </c>
      <c r="DX393" s="1785">
        <f>IF(User3!BD16&lt;&gt;0,User3!BD16,0)</f>
        <v>0</v>
      </c>
      <c r="DY393" s="1785">
        <f>IF(User3!BE16&lt;&gt;0,User3!BE16,0)</f>
        <v>0</v>
      </c>
      <c r="DZ393" s="1785">
        <f>IF(User3!BF16&lt;&gt;0,User3!BF16,0)</f>
        <v>0</v>
      </c>
      <c r="EA393" s="1785">
        <f>IF(User3!BG16&lt;&gt;0,User3!BG16,0)</f>
        <v>0</v>
      </c>
      <c r="EB393" s="1785">
        <f>IF(User3!BH16&lt;&gt;0,User3!BH16,0)</f>
        <v>0.5</v>
      </c>
      <c r="EC393" s="1785">
        <f>IF(User3!BI16&lt;&gt;0,User3!BI16,0)</f>
        <v>0.5</v>
      </c>
      <c r="ED393" s="1785">
        <f>IF(User3!BJ16&lt;&gt;0,User3!BJ16,0)</f>
        <v>0.5</v>
      </c>
      <c r="EE393" s="1785">
        <f>IF(User3!BK16&lt;&gt;0,User3!BK16,0)</f>
        <v>0.5</v>
      </c>
      <c r="EF393" s="1785">
        <f>IF(User3!BL16&lt;&gt;0,User3!BL16,0)</f>
        <v>0.5</v>
      </c>
      <c r="EG393" s="1785">
        <f>IF(User3!BM16&lt;&gt;0,User3!BM16,0)</f>
        <v>0.5</v>
      </c>
      <c r="EH393" s="1785">
        <f>IF(User3!BN16&lt;&gt;0,User3!BN16,0)</f>
        <v>0.5</v>
      </c>
      <c r="EI393" s="1785">
        <f>IF(User3!BO16&lt;&gt;0,User3!BO16,0)</f>
        <v>0.5</v>
      </c>
      <c r="EJ393" s="1785">
        <f>IF(User3!BP16&lt;&gt;0,User3!BP16,0)</f>
        <v>0.5</v>
      </c>
      <c r="EK393" s="1785">
        <f>IF(User3!BQ16&lt;&gt;0,User3!BQ16,0)</f>
        <v>0.5</v>
      </c>
      <c r="EL393" s="1785" t="str">
        <f>IF(User3!BR16&lt;&gt;0,User3!BR16,0)</f>
        <v>Molasses made from ripe sugar cane is called unsulfured molasses because it has no additives</v>
      </c>
      <c r="EM393" s="739"/>
      <c r="EN393" s="739"/>
      <c r="EO393" s="739"/>
      <c r="EP393" s="739"/>
      <c r="EQ393" s="739"/>
      <c r="ER393" s="739"/>
      <c r="ES393" s="739"/>
      <c r="ET393" s="739"/>
      <c r="EU393" s="739"/>
      <c r="EV393" s="739"/>
      <c r="EW393" s="739"/>
      <c r="EX393" s="739"/>
      <c r="EY393" s="739"/>
      <c r="EZ393" s="1348" t="str">
        <f t="shared" si="3533"/>
        <v>Unsulphured Molasses</v>
      </c>
      <c r="FA393" s="1203">
        <f t="shared" si="3534"/>
        <v>0</v>
      </c>
      <c r="FB393" s="1203">
        <f t="shared" si="3535"/>
        <v>0</v>
      </c>
      <c r="FC393" s="1203">
        <f t="shared" si="3536"/>
        <v>0</v>
      </c>
      <c r="FD393" s="1190">
        <f t="shared" si="3537"/>
        <v>0</v>
      </c>
      <c r="FE393" s="1190">
        <f t="shared" si="3538"/>
        <v>0</v>
      </c>
      <c r="FF393" s="927">
        <f t="shared" si="3539"/>
        <v>0</v>
      </c>
      <c r="FG393" s="1191">
        <f t="shared" si="3540"/>
        <v>0</v>
      </c>
      <c r="FH393" s="1191">
        <f t="shared" si="3541"/>
        <v>0</v>
      </c>
      <c r="FI393" s="1191">
        <f t="shared" si="3542"/>
        <v>0</v>
      </c>
      <c r="FJ393" s="1191">
        <f t="shared" si="3543"/>
        <v>0</v>
      </c>
      <c r="FK393" s="1191">
        <f t="shared" si="3544"/>
        <v>0</v>
      </c>
      <c r="FL393" s="1191">
        <f t="shared" si="3545"/>
        <v>0</v>
      </c>
      <c r="FM393" s="1191">
        <f t="shared" si="3546"/>
        <v>0</v>
      </c>
      <c r="FN393" s="1191">
        <f t="shared" si="3547"/>
        <v>0</v>
      </c>
      <c r="FO393" s="1203">
        <f t="shared" si="3548"/>
        <v>0</v>
      </c>
      <c r="FP393" s="1190">
        <f t="shared" si="3549"/>
        <v>0</v>
      </c>
      <c r="FQ393" s="927">
        <f t="shared" si="3550"/>
        <v>0</v>
      </c>
      <c r="FR393" s="1191">
        <f t="shared" si="3551"/>
        <v>0</v>
      </c>
      <c r="FS393" s="1191">
        <f t="shared" si="3552"/>
        <v>0</v>
      </c>
      <c r="FT393" s="1191">
        <f t="shared" si="3553"/>
        <v>0</v>
      </c>
      <c r="FU393" s="1191">
        <f t="shared" si="3554"/>
        <v>0</v>
      </c>
      <c r="FV393" s="1076">
        <f t="shared" si="3555"/>
        <v>0</v>
      </c>
      <c r="FW393" s="1076">
        <f t="shared" si="3556"/>
        <v>0</v>
      </c>
      <c r="FX393" s="1076">
        <f t="shared" si="3557"/>
        <v>0</v>
      </c>
      <c r="FY393" s="1076">
        <f t="shared" si="3558"/>
        <v>0</v>
      </c>
      <c r="FZ393" s="1076">
        <f t="shared" si="3559"/>
        <v>0</v>
      </c>
      <c r="GA393" s="1076">
        <f t="shared" si="3560"/>
        <v>0</v>
      </c>
      <c r="GB393" s="1076">
        <f t="shared" si="3561"/>
        <v>0</v>
      </c>
      <c r="GC393" s="1076">
        <f t="shared" si="3562"/>
        <v>0</v>
      </c>
      <c r="GD393" s="330">
        <f t="shared" si="3563"/>
        <v>0</v>
      </c>
      <c r="GE393" s="330">
        <f t="shared" si="3564"/>
        <v>0</v>
      </c>
      <c r="GF393" s="330">
        <f t="shared" si="3565"/>
        <v>0</v>
      </c>
      <c r="GG393" s="330">
        <f t="shared" si="3566"/>
        <v>0</v>
      </c>
      <c r="GH393" s="330">
        <f t="shared" si="3567"/>
        <v>0</v>
      </c>
      <c r="GI393" s="330">
        <f t="shared" si="3568"/>
        <v>0</v>
      </c>
      <c r="GJ393" s="330">
        <f t="shared" si="3569"/>
        <v>0</v>
      </c>
      <c r="GK393" s="330">
        <f t="shared" si="3570"/>
        <v>0</v>
      </c>
      <c r="GL393" s="330">
        <f t="shared" si="3571"/>
        <v>0</v>
      </c>
      <c r="GM393" s="330">
        <f t="shared" si="3572"/>
        <v>0</v>
      </c>
      <c r="GN393" s="330">
        <f t="shared" si="3573"/>
        <v>0</v>
      </c>
      <c r="GO393" s="330">
        <f t="shared" si="3574"/>
        <v>0</v>
      </c>
      <c r="GP393" s="330">
        <f t="shared" si="3575"/>
        <v>0</v>
      </c>
      <c r="GQ393" s="330">
        <f t="shared" si="3576"/>
        <v>0</v>
      </c>
      <c r="GR393" s="739"/>
      <c r="GS393" s="739"/>
      <c r="GT393" s="739"/>
      <c r="GU393" s="739"/>
      <c r="GV393" s="739"/>
      <c r="GW393" s="739"/>
      <c r="GX393" s="739"/>
      <c r="GY393" s="739"/>
      <c r="GZ393" s="1362" t="str">
        <f t="shared" si="3577"/>
        <v>Unsulphured Molasses</v>
      </c>
      <c r="HA393" s="1215">
        <f t="shared" si="3578"/>
        <v>0</v>
      </c>
      <c r="HB393" s="1215">
        <f t="shared" si="3579"/>
        <v>0</v>
      </c>
      <c r="HC393" s="1215">
        <f t="shared" si="3580"/>
        <v>0</v>
      </c>
      <c r="HD393" s="543">
        <f t="shared" si="3581"/>
        <v>0</v>
      </c>
      <c r="HE393" s="543">
        <f t="shared" si="3582"/>
        <v>0</v>
      </c>
      <c r="HF393" s="328">
        <f t="shared" si="3583"/>
        <v>0</v>
      </c>
      <c r="HG393" s="546">
        <f t="shared" si="3584"/>
        <v>0</v>
      </c>
      <c r="HH393" s="546">
        <f t="shared" si="3585"/>
        <v>0</v>
      </c>
      <c r="HI393" s="546">
        <f t="shared" si="3586"/>
        <v>0</v>
      </c>
      <c r="HJ393" s="546">
        <f t="shared" si="3587"/>
        <v>0</v>
      </c>
      <c r="HK393" s="546">
        <f t="shared" si="3588"/>
        <v>0</v>
      </c>
      <c r="HL393" s="546">
        <f t="shared" si="3589"/>
        <v>0</v>
      </c>
      <c r="HM393" s="546">
        <f t="shared" si="3590"/>
        <v>0</v>
      </c>
      <c r="HN393" s="546">
        <f t="shared" si="3591"/>
        <v>0</v>
      </c>
      <c r="HO393" s="1215">
        <f t="shared" si="3592"/>
        <v>0</v>
      </c>
      <c r="HP393" s="543">
        <f t="shared" si="3593"/>
        <v>0</v>
      </c>
      <c r="HQ393" s="328">
        <f t="shared" si="3594"/>
        <v>0</v>
      </c>
      <c r="HR393" s="546">
        <f t="shared" si="3595"/>
        <v>0</v>
      </c>
      <c r="HS393" s="546">
        <f t="shared" si="3596"/>
        <v>0</v>
      </c>
      <c r="HT393" s="546">
        <f t="shared" si="3597"/>
        <v>0</v>
      </c>
      <c r="HU393" s="546">
        <f t="shared" si="3598"/>
        <v>0</v>
      </c>
      <c r="HV393" s="930">
        <f t="shared" si="3599"/>
        <v>0</v>
      </c>
      <c r="HW393" s="930">
        <f t="shared" si="3600"/>
        <v>0</v>
      </c>
      <c r="HX393" s="930">
        <f t="shared" si="3601"/>
        <v>0</v>
      </c>
      <c r="HY393" s="930">
        <f t="shared" si="3602"/>
        <v>0</v>
      </c>
      <c r="HZ393" s="930">
        <f t="shared" si="3603"/>
        <v>0</v>
      </c>
      <c r="IA393" s="930">
        <f t="shared" si="3604"/>
        <v>0</v>
      </c>
      <c r="IB393" s="930">
        <f t="shared" si="3605"/>
        <v>0</v>
      </c>
      <c r="IC393" s="930">
        <f t="shared" si="3606"/>
        <v>0</v>
      </c>
      <c r="ID393" s="322">
        <f t="shared" si="3607"/>
        <v>0</v>
      </c>
      <c r="IE393" s="322">
        <f t="shared" si="3608"/>
        <v>0</v>
      </c>
      <c r="IF393" s="322">
        <f t="shared" si="3609"/>
        <v>0</v>
      </c>
      <c r="IG393" s="322">
        <f t="shared" si="3610"/>
        <v>0</v>
      </c>
      <c r="IH393" s="322">
        <f t="shared" si="3611"/>
        <v>0</v>
      </c>
      <c r="II393" s="322">
        <f t="shared" si="3612"/>
        <v>0</v>
      </c>
      <c r="IJ393" s="322">
        <f t="shared" si="3613"/>
        <v>0</v>
      </c>
      <c r="IK393" s="322">
        <f t="shared" si="3614"/>
        <v>0</v>
      </c>
      <c r="IL393" s="322">
        <f t="shared" si="3615"/>
        <v>0</v>
      </c>
      <c r="IM393" s="322">
        <f t="shared" si="3616"/>
        <v>0</v>
      </c>
      <c r="IN393" s="322">
        <f t="shared" si="3617"/>
        <v>0</v>
      </c>
      <c r="IO393" s="322">
        <f t="shared" si="3618"/>
        <v>0</v>
      </c>
      <c r="IP393" s="322">
        <f t="shared" si="3619"/>
        <v>0</v>
      </c>
      <c r="IQ393" s="322">
        <f t="shared" si="3620"/>
        <v>0</v>
      </c>
      <c r="IR393" s="739"/>
      <c r="IS393" s="739"/>
      <c r="IT393" s="739"/>
      <c r="IU393" s="739"/>
      <c r="IV393" s="739"/>
      <c r="IW393" s="739"/>
      <c r="IX393" s="739"/>
      <c r="IY393" s="739"/>
      <c r="IZ393" s="1362" t="str">
        <f t="shared" si="3621"/>
        <v>Unsulphured Molasses</v>
      </c>
      <c r="JA393" s="1217">
        <f t="shared" si="3622"/>
        <v>0</v>
      </c>
      <c r="JB393" s="1217">
        <f t="shared" si="3623"/>
        <v>0</v>
      </c>
      <c r="JC393" s="1217">
        <f t="shared" si="3624"/>
        <v>0</v>
      </c>
      <c r="JD393" s="545">
        <f t="shared" si="3625"/>
        <v>0</v>
      </c>
      <c r="JE393" s="545">
        <f t="shared" si="3626"/>
        <v>0</v>
      </c>
      <c r="JF393" s="329">
        <f t="shared" si="3627"/>
        <v>0</v>
      </c>
      <c r="JG393" s="550">
        <f t="shared" si="3628"/>
        <v>0</v>
      </c>
      <c r="JH393" s="550">
        <f t="shared" si="3629"/>
        <v>0</v>
      </c>
      <c r="JI393" s="550">
        <f t="shared" si="3630"/>
        <v>0</v>
      </c>
      <c r="JJ393" s="550">
        <f t="shared" si="3631"/>
        <v>0</v>
      </c>
      <c r="JK393" s="550">
        <f t="shared" si="3632"/>
        <v>0</v>
      </c>
      <c r="JL393" s="550">
        <f t="shared" si="3633"/>
        <v>0</v>
      </c>
      <c r="JM393" s="550">
        <f t="shared" si="3634"/>
        <v>0</v>
      </c>
      <c r="JN393" s="550">
        <f t="shared" si="3635"/>
        <v>0</v>
      </c>
      <c r="JO393" s="1217">
        <f t="shared" si="3636"/>
        <v>0</v>
      </c>
      <c r="JP393" s="545">
        <f t="shared" si="3637"/>
        <v>0</v>
      </c>
      <c r="JQ393" s="329">
        <f t="shared" si="3638"/>
        <v>90</v>
      </c>
      <c r="JR393" s="550">
        <f t="shared" si="3639"/>
        <v>100</v>
      </c>
      <c r="JS393" s="550">
        <f t="shared" si="3640"/>
        <v>100</v>
      </c>
      <c r="JT393" s="550">
        <f t="shared" si="3641"/>
        <v>100.27600000000001</v>
      </c>
      <c r="JU393" s="550">
        <f t="shared" si="3642"/>
        <v>0</v>
      </c>
      <c r="JV393" s="932">
        <f t="shared" si="3643"/>
        <v>0</v>
      </c>
      <c r="JW393" s="932">
        <f t="shared" si="3644"/>
        <v>200</v>
      </c>
      <c r="JX393" s="932">
        <f t="shared" si="3645"/>
        <v>0</v>
      </c>
      <c r="JY393" s="932">
        <f t="shared" si="3646"/>
        <v>0</v>
      </c>
      <c r="JZ393" s="932">
        <f t="shared" si="3647"/>
        <v>10</v>
      </c>
      <c r="KA393" s="932">
        <f t="shared" si="3648"/>
        <v>0</v>
      </c>
      <c r="KB393" s="932">
        <f t="shared" si="3649"/>
        <v>0</v>
      </c>
      <c r="KC393" s="932">
        <f t="shared" si="3650"/>
        <v>0</v>
      </c>
      <c r="KD393" s="327">
        <f t="shared" si="3651"/>
        <v>10</v>
      </c>
      <c r="KE393" s="327">
        <f t="shared" si="3652"/>
        <v>0</v>
      </c>
      <c r="KF393" s="327">
        <f t="shared" si="3653"/>
        <v>0</v>
      </c>
      <c r="KG393" s="327">
        <f t="shared" si="3654"/>
        <v>80</v>
      </c>
      <c r="KH393" s="327">
        <f t="shared" si="3655"/>
        <v>0</v>
      </c>
      <c r="KI393" s="327">
        <f t="shared" si="3656"/>
        <v>0</v>
      </c>
      <c r="KJ393" s="327">
        <f t="shared" si="3657"/>
        <v>0</v>
      </c>
      <c r="KK393" s="327">
        <f t="shared" si="3658"/>
        <v>0</v>
      </c>
      <c r="KL393" s="327">
        <f t="shared" si="3659"/>
        <v>0</v>
      </c>
      <c r="KM393" s="327">
        <f t="shared" si="3660"/>
        <v>0</v>
      </c>
      <c r="KN393" s="327">
        <f t="shared" si="3661"/>
        <v>0</v>
      </c>
      <c r="KO393" s="327">
        <f t="shared" si="3662"/>
        <v>0</v>
      </c>
      <c r="KP393" s="327">
        <f t="shared" si="3663"/>
        <v>0</v>
      </c>
      <c r="KQ393" s="327">
        <f t="shared" si="3664"/>
        <v>0</v>
      </c>
      <c r="KR393" s="739"/>
      <c r="KS393" s="739"/>
      <c r="KT393" s="739"/>
      <c r="KU393" s="739"/>
      <c r="KV393" s="739"/>
      <c r="KW393" s="739"/>
      <c r="KX393" s="739"/>
      <c r="KY393" s="739"/>
      <c r="KZ393" s="1362" t="str">
        <f t="shared" si="3665"/>
        <v>Unsulphured Molasses</v>
      </c>
      <c r="LA393" s="1217">
        <f t="shared" si="3666"/>
        <v>0</v>
      </c>
      <c r="LB393" s="1217">
        <f t="shared" si="3667"/>
        <v>0</v>
      </c>
      <c r="LC393" s="1217">
        <f t="shared" si="3668"/>
        <v>0</v>
      </c>
      <c r="LD393" s="545">
        <f t="shared" si="3669"/>
        <v>0</v>
      </c>
      <c r="LE393" s="545">
        <f t="shared" si="3670"/>
        <v>0</v>
      </c>
      <c r="LF393" s="329">
        <f t="shared" si="3671"/>
        <v>0</v>
      </c>
      <c r="LG393" s="550">
        <f t="shared" si="3672"/>
        <v>0</v>
      </c>
      <c r="LH393" s="550">
        <f t="shared" si="3673"/>
        <v>0</v>
      </c>
      <c r="LI393" s="550">
        <f t="shared" si="3674"/>
        <v>0</v>
      </c>
      <c r="LJ393" s="550">
        <f t="shared" si="3675"/>
        <v>0</v>
      </c>
      <c r="LK393" s="550">
        <f t="shared" si="3676"/>
        <v>0</v>
      </c>
      <c r="LL393" s="550">
        <f t="shared" si="3677"/>
        <v>0</v>
      </c>
      <c r="LM393" s="550">
        <f t="shared" si="3678"/>
        <v>0</v>
      </c>
      <c r="LN393" s="550">
        <f t="shared" si="3679"/>
        <v>0</v>
      </c>
      <c r="LO393" s="1217">
        <f t="shared" si="3680"/>
        <v>0</v>
      </c>
      <c r="LP393" s="545">
        <f t="shared" si="3681"/>
        <v>0</v>
      </c>
      <c r="LQ393" s="329">
        <f t="shared" si="3682"/>
        <v>95.137420718816074</v>
      </c>
      <c r="LR393" s="550">
        <f t="shared" si="3683"/>
        <v>105.70824524312897</v>
      </c>
      <c r="LS393" s="550">
        <f t="shared" si="3684"/>
        <v>105.70824524312897</v>
      </c>
      <c r="LT393" s="550">
        <f t="shared" si="3685"/>
        <v>106.00000000000001</v>
      </c>
      <c r="LU393" s="550">
        <f t="shared" si="3686"/>
        <v>0</v>
      </c>
      <c r="LV393" s="932">
        <f t="shared" si="3687"/>
        <v>0</v>
      </c>
      <c r="LW393" s="932">
        <f t="shared" si="3688"/>
        <v>211.41649048625794</v>
      </c>
      <c r="LX393" s="932">
        <f t="shared" si="3689"/>
        <v>0</v>
      </c>
      <c r="LY393" s="932">
        <f t="shared" si="3690"/>
        <v>0</v>
      </c>
      <c r="LZ393" s="932">
        <f t="shared" si="3691"/>
        <v>10.570824524312897</v>
      </c>
      <c r="MA393" s="932">
        <f t="shared" si="3692"/>
        <v>0</v>
      </c>
      <c r="MB393" s="932">
        <f t="shared" si="3693"/>
        <v>0</v>
      </c>
      <c r="MC393" s="932">
        <f t="shared" si="3694"/>
        <v>0</v>
      </c>
      <c r="MD393" s="327">
        <f t="shared" si="3695"/>
        <v>10.570824524312897</v>
      </c>
      <c r="ME393" s="327">
        <f t="shared" si="3696"/>
        <v>0</v>
      </c>
      <c r="MF393" s="327">
        <f t="shared" si="3697"/>
        <v>0</v>
      </c>
      <c r="MG393" s="327">
        <f t="shared" si="3698"/>
        <v>84.566596194503177</v>
      </c>
      <c r="MH393" s="327">
        <f t="shared" si="3699"/>
        <v>0</v>
      </c>
      <c r="MI393" s="327">
        <f t="shared" si="3700"/>
        <v>0</v>
      </c>
      <c r="MJ393" s="327">
        <f t="shared" si="3701"/>
        <v>0</v>
      </c>
      <c r="MK393" s="327">
        <f t="shared" si="3702"/>
        <v>0</v>
      </c>
      <c r="ML393" s="327">
        <f t="shared" si="3703"/>
        <v>0</v>
      </c>
      <c r="MM393" s="327">
        <f t="shared" si="3704"/>
        <v>0</v>
      </c>
      <c r="MN393" s="327">
        <f t="shared" si="3705"/>
        <v>0</v>
      </c>
      <c r="MO393" s="327">
        <f t="shared" si="3706"/>
        <v>0</v>
      </c>
      <c r="MP393" s="327">
        <f t="shared" si="3707"/>
        <v>0</v>
      </c>
      <c r="MQ393" s="327">
        <f t="shared" si="3708"/>
        <v>0</v>
      </c>
    </row>
    <row r="394" spans="15:355" s="152" customFormat="1" ht="14.25" customHeight="1" outlineLevel="1" thickBot="1" x14ac:dyDescent="0.3">
      <c r="O394" s="1549"/>
      <c r="S394" s="1549"/>
      <c r="W394" s="1549"/>
      <c r="AA394" s="1549"/>
      <c r="AE394" s="1549"/>
      <c r="AI394" s="1549"/>
      <c r="AM394" s="1549"/>
      <c r="AQ394" s="1549"/>
      <c r="AU394" s="1737"/>
      <c r="AY394" s="1549"/>
      <c r="BQ394" s="1491"/>
      <c r="BR394" s="734">
        <f t="shared" si="3531"/>
        <v>0</v>
      </c>
      <c r="BS394" s="734">
        <f t="shared" si="3532"/>
        <v>0</v>
      </c>
      <c r="BT394" s="742">
        <v>0</v>
      </c>
      <c r="BU394" s="1327" t="s">
        <v>1682</v>
      </c>
      <c r="BV394" s="1752" t="s">
        <v>941</v>
      </c>
      <c r="BW394" s="1248"/>
      <c r="BX394" s="1248">
        <v>0.03</v>
      </c>
      <c r="BY394" s="1248"/>
      <c r="BZ394" s="1249">
        <v>0.01</v>
      </c>
      <c r="CA394" s="1249"/>
      <c r="CB394" s="1250">
        <v>0.03</v>
      </c>
      <c r="CC394" s="1251"/>
      <c r="CD394" s="1251"/>
      <c r="CE394" s="1251"/>
      <c r="CF394" s="1251"/>
      <c r="CG394" s="1252"/>
      <c r="CH394" s="1252"/>
      <c r="CI394" s="1252"/>
      <c r="CJ394" s="1252"/>
      <c r="CK394" s="1253"/>
      <c r="CL394" s="1254"/>
      <c r="CM394" s="1255"/>
      <c r="CN394" s="1251">
        <v>4.0000000000000001E-3</v>
      </c>
      <c r="CO394" s="1251">
        <v>0.01</v>
      </c>
      <c r="CP394" s="1256"/>
      <c r="CQ394" s="1256"/>
      <c r="CR394" s="1257"/>
      <c r="CS394" s="1257">
        <v>1.4999999999999999E-4</v>
      </c>
      <c r="CT394" s="1257">
        <v>7.3999999999999996E-5</v>
      </c>
      <c r="CU394" s="1257">
        <v>1.4E-5</v>
      </c>
      <c r="CV394" s="1257">
        <v>3.0000000000000001E-5</v>
      </c>
      <c r="CW394" s="1257">
        <v>3.0000000000000001E-5</v>
      </c>
      <c r="CX394" s="1257">
        <v>1.4E-5</v>
      </c>
      <c r="CY394" s="1257"/>
      <c r="CZ394" s="1258"/>
      <c r="DA394" s="1258"/>
      <c r="DB394" s="1258"/>
      <c r="DC394" s="1258"/>
      <c r="DD394" s="1258"/>
      <c r="DE394" s="1258"/>
      <c r="DF394" s="1258"/>
      <c r="DG394" s="1258"/>
      <c r="DH394" s="1258"/>
      <c r="DI394" s="1258"/>
      <c r="DJ394" s="1258"/>
      <c r="DK394" s="1258"/>
      <c r="DL394" s="1258"/>
      <c r="DM394" s="1258"/>
      <c r="DN394" s="1022">
        <v>1</v>
      </c>
      <c r="DO394" s="1193">
        <v>0.94599999999999995</v>
      </c>
      <c r="DP394" s="1194">
        <v>1000</v>
      </c>
      <c r="DQ394" s="1195">
        <f t="shared" si="3530"/>
        <v>1.0570824524312896</v>
      </c>
      <c r="DR394" s="1192">
        <v>0.01</v>
      </c>
      <c r="DS394" s="1192">
        <f t="shared" ref="DS394:DS432" si="3709">SUM($DR394/$DO394)/1000</f>
        <v>1.0570824524312896E-5</v>
      </c>
      <c r="DT394" s="1495"/>
      <c r="DU394" s="1192"/>
      <c r="DV394" s="1528"/>
      <c r="DW394" s="1528" t="str">
        <f t="shared" ref="DW394:DW457" si="3710">BU394</f>
        <v>Kyle Total Nutrition</v>
      </c>
      <c r="DX394" s="1427"/>
      <c r="DY394" s="1427"/>
      <c r="DZ394" s="1427"/>
      <c r="EA394" s="1427"/>
      <c r="EB394" s="1427"/>
      <c r="EC394" s="1427"/>
      <c r="ED394" s="1427"/>
      <c r="EE394" s="1427"/>
      <c r="EF394" s="1427"/>
      <c r="EG394" s="1427"/>
      <c r="EH394" s="1427"/>
      <c r="EI394" s="1427"/>
      <c r="EJ394" s="1427"/>
      <c r="EK394" s="1734"/>
      <c r="EL394" s="1342"/>
      <c r="EM394" s="739"/>
      <c r="EN394" s="739"/>
      <c r="EO394" s="739"/>
      <c r="EP394" s="739"/>
      <c r="EQ394" s="739"/>
      <c r="ER394" s="739"/>
      <c r="ES394" s="739"/>
      <c r="ET394" s="739"/>
      <c r="EU394" s="739"/>
      <c r="EV394" s="739"/>
      <c r="EW394" s="739"/>
      <c r="EX394" s="739"/>
      <c r="EY394" s="739"/>
      <c r="EZ394" s="1348" t="str">
        <f t="shared" si="3533"/>
        <v>Kyle Total Nutrition</v>
      </c>
      <c r="FA394" s="1203">
        <f t="shared" si="3534"/>
        <v>0</v>
      </c>
      <c r="FB394" s="1203">
        <f t="shared" si="3535"/>
        <v>0</v>
      </c>
      <c r="FC394" s="1203">
        <f t="shared" si="3536"/>
        <v>0</v>
      </c>
      <c r="FD394" s="1190">
        <f t="shared" si="3537"/>
        <v>0</v>
      </c>
      <c r="FE394" s="1190">
        <f t="shared" si="3538"/>
        <v>0</v>
      </c>
      <c r="FF394" s="927">
        <f t="shared" si="3539"/>
        <v>0</v>
      </c>
      <c r="FG394" s="1191">
        <f t="shared" si="3540"/>
        <v>0</v>
      </c>
      <c r="FH394" s="1191">
        <f t="shared" si="3541"/>
        <v>0</v>
      </c>
      <c r="FI394" s="1191">
        <f t="shared" si="3542"/>
        <v>0</v>
      </c>
      <c r="FJ394" s="1191">
        <f t="shared" si="3543"/>
        <v>0</v>
      </c>
      <c r="FK394" s="1191">
        <f t="shared" si="3544"/>
        <v>0</v>
      </c>
      <c r="FL394" s="1191">
        <f t="shared" si="3545"/>
        <v>0</v>
      </c>
      <c r="FM394" s="1191">
        <f t="shared" si="3546"/>
        <v>0</v>
      </c>
      <c r="FN394" s="1191">
        <f t="shared" si="3547"/>
        <v>0</v>
      </c>
      <c r="FO394" s="1203">
        <f t="shared" si="3548"/>
        <v>0</v>
      </c>
      <c r="FP394" s="1190">
        <f t="shared" si="3549"/>
        <v>0</v>
      </c>
      <c r="FQ394" s="927">
        <f t="shared" si="3550"/>
        <v>0</v>
      </c>
      <c r="FR394" s="1191">
        <f t="shared" si="3551"/>
        <v>0</v>
      </c>
      <c r="FS394" s="1191">
        <f t="shared" si="3552"/>
        <v>0</v>
      </c>
      <c r="FT394" s="1191">
        <f t="shared" si="3553"/>
        <v>0</v>
      </c>
      <c r="FU394" s="1191">
        <f t="shared" si="3554"/>
        <v>0</v>
      </c>
      <c r="FV394" s="1076">
        <f t="shared" si="3555"/>
        <v>0</v>
      </c>
      <c r="FW394" s="1076">
        <f t="shared" si="3556"/>
        <v>0</v>
      </c>
      <c r="FX394" s="1076">
        <f t="shared" si="3557"/>
        <v>0</v>
      </c>
      <c r="FY394" s="1076">
        <f t="shared" si="3558"/>
        <v>0</v>
      </c>
      <c r="FZ394" s="1076">
        <f t="shared" si="3559"/>
        <v>0</v>
      </c>
      <c r="GA394" s="1076">
        <f t="shared" si="3560"/>
        <v>0</v>
      </c>
      <c r="GB394" s="1076">
        <f t="shared" si="3561"/>
        <v>0</v>
      </c>
      <c r="GC394" s="1076">
        <f t="shared" si="3562"/>
        <v>0</v>
      </c>
      <c r="GD394" s="330">
        <f t="shared" si="3563"/>
        <v>0</v>
      </c>
      <c r="GE394" s="330">
        <f t="shared" si="3564"/>
        <v>0</v>
      </c>
      <c r="GF394" s="330">
        <f t="shared" si="3565"/>
        <v>0</v>
      </c>
      <c r="GG394" s="330">
        <f t="shared" si="3566"/>
        <v>0</v>
      </c>
      <c r="GH394" s="330">
        <f t="shared" si="3567"/>
        <v>0</v>
      </c>
      <c r="GI394" s="330">
        <f t="shared" si="3568"/>
        <v>0</v>
      </c>
      <c r="GJ394" s="330">
        <f t="shared" si="3569"/>
        <v>0</v>
      </c>
      <c r="GK394" s="330">
        <f t="shared" si="3570"/>
        <v>0</v>
      </c>
      <c r="GL394" s="330">
        <f t="shared" si="3571"/>
        <v>0</v>
      </c>
      <c r="GM394" s="330">
        <f t="shared" si="3572"/>
        <v>0</v>
      </c>
      <c r="GN394" s="330">
        <f t="shared" si="3573"/>
        <v>0</v>
      </c>
      <c r="GO394" s="330">
        <f t="shared" si="3574"/>
        <v>0</v>
      </c>
      <c r="GP394" s="330">
        <f t="shared" si="3575"/>
        <v>0</v>
      </c>
      <c r="GQ394" s="330">
        <f t="shared" si="3576"/>
        <v>0</v>
      </c>
      <c r="GR394" s="739"/>
      <c r="GS394" s="739"/>
      <c r="GT394" s="739"/>
      <c r="GU394" s="739"/>
      <c r="GV394" s="739"/>
      <c r="GW394" s="739"/>
      <c r="GX394" s="739"/>
      <c r="GY394" s="739"/>
      <c r="GZ394" s="1362" t="str">
        <f t="shared" si="3577"/>
        <v>Kyle Total Nutrition</v>
      </c>
      <c r="HA394" s="1215">
        <f t="shared" si="3578"/>
        <v>0</v>
      </c>
      <c r="HB394" s="1215">
        <f t="shared" si="3579"/>
        <v>0</v>
      </c>
      <c r="HC394" s="1215">
        <f t="shared" si="3580"/>
        <v>0</v>
      </c>
      <c r="HD394" s="543">
        <f t="shared" si="3581"/>
        <v>0</v>
      </c>
      <c r="HE394" s="543">
        <f t="shared" si="3582"/>
        <v>0</v>
      </c>
      <c r="HF394" s="328">
        <f t="shared" si="3583"/>
        <v>0</v>
      </c>
      <c r="HG394" s="546">
        <f t="shared" si="3584"/>
        <v>0</v>
      </c>
      <c r="HH394" s="546">
        <f t="shared" si="3585"/>
        <v>0</v>
      </c>
      <c r="HI394" s="546">
        <f t="shared" si="3586"/>
        <v>0</v>
      </c>
      <c r="HJ394" s="546">
        <f t="shared" si="3587"/>
        <v>0</v>
      </c>
      <c r="HK394" s="546">
        <f t="shared" si="3588"/>
        <v>0</v>
      </c>
      <c r="HL394" s="546">
        <f t="shared" si="3589"/>
        <v>0</v>
      </c>
      <c r="HM394" s="546">
        <f t="shared" si="3590"/>
        <v>0</v>
      </c>
      <c r="HN394" s="546">
        <f t="shared" si="3591"/>
        <v>0</v>
      </c>
      <c r="HO394" s="1215">
        <f t="shared" si="3592"/>
        <v>0</v>
      </c>
      <c r="HP394" s="543">
        <f t="shared" si="3593"/>
        <v>0</v>
      </c>
      <c r="HQ394" s="328">
        <f t="shared" si="3594"/>
        <v>0</v>
      </c>
      <c r="HR394" s="546">
        <f t="shared" si="3595"/>
        <v>0</v>
      </c>
      <c r="HS394" s="546">
        <f t="shared" si="3596"/>
        <v>0</v>
      </c>
      <c r="HT394" s="546">
        <f t="shared" si="3597"/>
        <v>0</v>
      </c>
      <c r="HU394" s="546">
        <f t="shared" si="3598"/>
        <v>0</v>
      </c>
      <c r="HV394" s="930">
        <f t="shared" si="3599"/>
        <v>0</v>
      </c>
      <c r="HW394" s="930">
        <f t="shared" si="3600"/>
        <v>0</v>
      </c>
      <c r="HX394" s="930">
        <f t="shared" si="3601"/>
        <v>0</v>
      </c>
      <c r="HY394" s="930">
        <f t="shared" si="3602"/>
        <v>0</v>
      </c>
      <c r="HZ394" s="930">
        <f t="shared" si="3603"/>
        <v>0</v>
      </c>
      <c r="IA394" s="930">
        <f t="shared" si="3604"/>
        <v>0</v>
      </c>
      <c r="IB394" s="930">
        <f t="shared" si="3605"/>
        <v>0</v>
      </c>
      <c r="IC394" s="930">
        <f t="shared" si="3606"/>
        <v>0</v>
      </c>
      <c r="ID394" s="322">
        <f t="shared" si="3607"/>
        <v>0</v>
      </c>
      <c r="IE394" s="322">
        <f t="shared" si="3608"/>
        <v>0</v>
      </c>
      <c r="IF394" s="322">
        <f t="shared" si="3609"/>
        <v>0</v>
      </c>
      <c r="IG394" s="322">
        <f t="shared" si="3610"/>
        <v>0</v>
      </c>
      <c r="IH394" s="322">
        <f t="shared" si="3611"/>
        <v>0</v>
      </c>
      <c r="II394" s="322">
        <f t="shared" si="3612"/>
        <v>0</v>
      </c>
      <c r="IJ394" s="322">
        <f t="shared" si="3613"/>
        <v>0</v>
      </c>
      <c r="IK394" s="322">
        <f t="shared" si="3614"/>
        <v>0</v>
      </c>
      <c r="IL394" s="322">
        <f t="shared" si="3615"/>
        <v>0</v>
      </c>
      <c r="IM394" s="322">
        <f t="shared" si="3616"/>
        <v>0</v>
      </c>
      <c r="IN394" s="322">
        <f t="shared" si="3617"/>
        <v>0</v>
      </c>
      <c r="IO394" s="322">
        <f t="shared" si="3618"/>
        <v>0</v>
      </c>
      <c r="IP394" s="322">
        <f t="shared" si="3619"/>
        <v>0</v>
      </c>
      <c r="IQ394" s="322">
        <f t="shared" si="3620"/>
        <v>0</v>
      </c>
      <c r="IR394" s="739"/>
      <c r="IS394" s="739"/>
      <c r="IT394" s="739"/>
      <c r="IU394" s="739"/>
      <c r="IV394" s="739"/>
      <c r="IW394" s="739"/>
      <c r="IX394" s="739"/>
      <c r="IY394" s="739"/>
      <c r="IZ394" s="1362" t="str">
        <f t="shared" si="3621"/>
        <v>Kyle Total Nutrition</v>
      </c>
      <c r="JA394" s="1217">
        <f t="shared" si="3622"/>
        <v>0</v>
      </c>
      <c r="JB394" s="1217">
        <f t="shared" si="3623"/>
        <v>30</v>
      </c>
      <c r="JC394" s="1217">
        <f t="shared" si="3624"/>
        <v>0</v>
      </c>
      <c r="JD394" s="545">
        <f t="shared" si="3625"/>
        <v>10</v>
      </c>
      <c r="JE394" s="545">
        <f t="shared" si="3626"/>
        <v>0</v>
      </c>
      <c r="JF394" s="329">
        <f t="shared" si="3627"/>
        <v>30</v>
      </c>
      <c r="JG394" s="550">
        <f t="shared" si="3628"/>
        <v>0</v>
      </c>
      <c r="JH394" s="550">
        <f t="shared" si="3629"/>
        <v>0</v>
      </c>
      <c r="JI394" s="550">
        <f t="shared" si="3630"/>
        <v>0</v>
      </c>
      <c r="JJ394" s="550">
        <f t="shared" si="3631"/>
        <v>0</v>
      </c>
      <c r="JK394" s="550">
        <f t="shared" si="3632"/>
        <v>0</v>
      </c>
      <c r="JL394" s="550">
        <f t="shared" si="3633"/>
        <v>0</v>
      </c>
      <c r="JM394" s="550">
        <f t="shared" si="3634"/>
        <v>0</v>
      </c>
      <c r="JN394" s="550">
        <f t="shared" si="3635"/>
        <v>0</v>
      </c>
      <c r="JO394" s="1217">
        <f t="shared" si="3636"/>
        <v>0</v>
      </c>
      <c r="JP394" s="545">
        <f t="shared" si="3637"/>
        <v>0</v>
      </c>
      <c r="JQ394" s="329">
        <f t="shared" si="3638"/>
        <v>0</v>
      </c>
      <c r="JR394" s="550">
        <f t="shared" si="3639"/>
        <v>4</v>
      </c>
      <c r="JS394" s="550">
        <f t="shared" si="3640"/>
        <v>10</v>
      </c>
      <c r="JT394" s="550">
        <f t="shared" si="3641"/>
        <v>0</v>
      </c>
      <c r="JU394" s="550">
        <f t="shared" si="3642"/>
        <v>0</v>
      </c>
      <c r="JV394" s="932">
        <f t="shared" si="3643"/>
        <v>0</v>
      </c>
      <c r="JW394" s="932">
        <f t="shared" si="3644"/>
        <v>0.15</v>
      </c>
      <c r="JX394" s="932">
        <f t="shared" si="3645"/>
        <v>7.3999999999999996E-2</v>
      </c>
      <c r="JY394" s="932">
        <f t="shared" si="3646"/>
        <v>1.4E-2</v>
      </c>
      <c r="JZ394" s="932">
        <f t="shared" si="3647"/>
        <v>3.0000000000000002E-2</v>
      </c>
      <c r="KA394" s="932">
        <f t="shared" si="3648"/>
        <v>3.0000000000000002E-2</v>
      </c>
      <c r="KB394" s="932">
        <f t="shared" si="3649"/>
        <v>1.4E-2</v>
      </c>
      <c r="KC394" s="932">
        <f t="shared" si="3650"/>
        <v>0</v>
      </c>
      <c r="KD394" s="327">
        <f t="shared" si="3651"/>
        <v>0</v>
      </c>
      <c r="KE394" s="327">
        <f t="shared" si="3652"/>
        <v>0</v>
      </c>
      <c r="KF394" s="327">
        <f t="shared" si="3653"/>
        <v>0</v>
      </c>
      <c r="KG394" s="327">
        <f t="shared" si="3654"/>
        <v>0</v>
      </c>
      <c r="KH394" s="327">
        <f t="shared" si="3655"/>
        <v>0</v>
      </c>
      <c r="KI394" s="327">
        <f t="shared" si="3656"/>
        <v>0</v>
      </c>
      <c r="KJ394" s="327">
        <f t="shared" si="3657"/>
        <v>0</v>
      </c>
      <c r="KK394" s="327">
        <f t="shared" si="3658"/>
        <v>0</v>
      </c>
      <c r="KL394" s="327">
        <f t="shared" si="3659"/>
        <v>0</v>
      </c>
      <c r="KM394" s="327">
        <f t="shared" si="3660"/>
        <v>0</v>
      </c>
      <c r="KN394" s="327">
        <f t="shared" si="3661"/>
        <v>0</v>
      </c>
      <c r="KO394" s="327">
        <f t="shared" si="3662"/>
        <v>0</v>
      </c>
      <c r="KP394" s="327">
        <f t="shared" si="3663"/>
        <v>0</v>
      </c>
      <c r="KQ394" s="327">
        <f t="shared" si="3664"/>
        <v>0</v>
      </c>
      <c r="KR394" s="739"/>
      <c r="KS394" s="739"/>
      <c r="KT394" s="739"/>
      <c r="KU394" s="739"/>
      <c r="KV394" s="739"/>
      <c r="KW394" s="739"/>
      <c r="KX394" s="739"/>
      <c r="KY394" s="739"/>
      <c r="KZ394" s="1362" t="str">
        <f t="shared" si="3665"/>
        <v>Kyle Total Nutrition</v>
      </c>
      <c r="LA394" s="1217">
        <f t="shared" si="3666"/>
        <v>0</v>
      </c>
      <c r="LB394" s="1217">
        <f t="shared" si="3667"/>
        <v>31.712473572938691</v>
      </c>
      <c r="LC394" s="1217">
        <f t="shared" si="3668"/>
        <v>0</v>
      </c>
      <c r="LD394" s="545">
        <f t="shared" si="3669"/>
        <v>10.570824524312897</v>
      </c>
      <c r="LE394" s="545">
        <f t="shared" si="3670"/>
        <v>0</v>
      </c>
      <c r="LF394" s="329">
        <f t="shared" si="3671"/>
        <v>31.712473572938691</v>
      </c>
      <c r="LG394" s="550">
        <f t="shared" si="3672"/>
        <v>0</v>
      </c>
      <c r="LH394" s="550">
        <f t="shared" si="3673"/>
        <v>0</v>
      </c>
      <c r="LI394" s="550">
        <f t="shared" si="3674"/>
        <v>0</v>
      </c>
      <c r="LJ394" s="550">
        <f t="shared" si="3675"/>
        <v>0</v>
      </c>
      <c r="LK394" s="550">
        <f t="shared" si="3676"/>
        <v>0</v>
      </c>
      <c r="LL394" s="550">
        <f t="shared" si="3677"/>
        <v>0</v>
      </c>
      <c r="LM394" s="550">
        <f t="shared" si="3678"/>
        <v>0</v>
      </c>
      <c r="LN394" s="550">
        <f t="shared" si="3679"/>
        <v>0</v>
      </c>
      <c r="LO394" s="1217">
        <f t="shared" si="3680"/>
        <v>0</v>
      </c>
      <c r="LP394" s="545">
        <f t="shared" si="3681"/>
        <v>0</v>
      </c>
      <c r="LQ394" s="329">
        <f t="shared" si="3682"/>
        <v>0</v>
      </c>
      <c r="LR394" s="550">
        <f t="shared" si="3683"/>
        <v>4.2283298097251585</v>
      </c>
      <c r="LS394" s="550">
        <f t="shared" si="3684"/>
        <v>10.570824524312897</v>
      </c>
      <c r="LT394" s="550">
        <f t="shared" si="3685"/>
        <v>0</v>
      </c>
      <c r="LU394" s="550">
        <f t="shared" si="3686"/>
        <v>0</v>
      </c>
      <c r="LV394" s="932">
        <f t="shared" si="3687"/>
        <v>0</v>
      </c>
      <c r="LW394" s="932">
        <f t="shared" si="3688"/>
        <v>0.15856236786469344</v>
      </c>
      <c r="LX394" s="932">
        <f t="shared" si="3689"/>
        <v>7.8224101479915431E-2</v>
      </c>
      <c r="LY394" s="932">
        <f t="shared" si="3690"/>
        <v>1.4799154334038056E-2</v>
      </c>
      <c r="LZ394" s="932">
        <f t="shared" si="3691"/>
        <v>3.1712473572938694E-2</v>
      </c>
      <c r="MA394" s="932">
        <f t="shared" si="3692"/>
        <v>3.1712473572938694E-2</v>
      </c>
      <c r="MB394" s="932">
        <f t="shared" si="3693"/>
        <v>1.4799154334038056E-2</v>
      </c>
      <c r="MC394" s="932">
        <f t="shared" si="3694"/>
        <v>0</v>
      </c>
      <c r="MD394" s="327">
        <f t="shared" si="3695"/>
        <v>0</v>
      </c>
      <c r="ME394" s="327">
        <f t="shared" si="3696"/>
        <v>0</v>
      </c>
      <c r="MF394" s="327">
        <f t="shared" si="3697"/>
        <v>0</v>
      </c>
      <c r="MG394" s="327">
        <f t="shared" si="3698"/>
        <v>0</v>
      </c>
      <c r="MH394" s="327">
        <f t="shared" si="3699"/>
        <v>0</v>
      </c>
      <c r="MI394" s="327">
        <f t="shared" si="3700"/>
        <v>0</v>
      </c>
      <c r="MJ394" s="327">
        <f t="shared" si="3701"/>
        <v>0</v>
      </c>
      <c r="MK394" s="327">
        <f t="shared" si="3702"/>
        <v>0</v>
      </c>
      <c r="ML394" s="327">
        <f t="shared" si="3703"/>
        <v>0</v>
      </c>
      <c r="MM394" s="327">
        <f t="shared" si="3704"/>
        <v>0</v>
      </c>
      <c r="MN394" s="327">
        <f t="shared" si="3705"/>
        <v>0</v>
      </c>
      <c r="MO394" s="327">
        <f t="shared" si="3706"/>
        <v>0</v>
      </c>
      <c r="MP394" s="327">
        <f t="shared" si="3707"/>
        <v>0</v>
      </c>
      <c r="MQ394" s="327">
        <f t="shared" si="3708"/>
        <v>0</v>
      </c>
    </row>
    <row r="395" spans="15:355" s="152" customFormat="1" ht="14.25" customHeight="1" outlineLevel="1" thickBot="1" x14ac:dyDescent="0.3">
      <c r="O395" s="1549"/>
      <c r="S395" s="1549"/>
      <c r="W395" s="1549"/>
      <c r="AA395" s="1549"/>
      <c r="AE395" s="1549"/>
      <c r="AI395" s="1549"/>
      <c r="AM395" s="1549"/>
      <c r="AQ395" s="1549"/>
      <c r="AU395" s="1737"/>
      <c r="AY395" s="1549"/>
      <c r="BQ395" s="1491"/>
      <c r="BR395" s="734">
        <f t="shared" si="3531"/>
        <v>0</v>
      </c>
      <c r="BS395" s="734">
        <f t="shared" si="3532"/>
        <v>0</v>
      </c>
      <c r="BT395" s="742">
        <v>0</v>
      </c>
      <c r="BU395" s="1327" t="s">
        <v>1683</v>
      </c>
      <c r="BV395" s="1324" t="s">
        <v>942</v>
      </c>
      <c r="BW395" s="1248"/>
      <c r="BX395" s="1248">
        <v>1.0999999999999999E-2</v>
      </c>
      <c r="BY395" s="1248"/>
      <c r="BZ395" s="1249">
        <v>1.7000000000000001E-2</v>
      </c>
      <c r="CA395" s="1249"/>
      <c r="CB395" s="1250">
        <v>4.2000000000000003E-2</v>
      </c>
      <c r="CC395" s="1251"/>
      <c r="CD395" s="1251"/>
      <c r="CE395" s="1251"/>
      <c r="CF395" s="1251"/>
      <c r="CG395" s="1252"/>
      <c r="CH395" s="1252"/>
      <c r="CI395" s="1252"/>
      <c r="CJ395" s="1252"/>
      <c r="CK395" s="1253"/>
      <c r="CL395" s="1254"/>
      <c r="CM395" s="1255"/>
      <c r="CN395" s="1256"/>
      <c r="CO395" s="1256"/>
      <c r="CP395" s="1256"/>
      <c r="CQ395" s="1256"/>
      <c r="CR395" s="1257"/>
      <c r="CS395" s="1257"/>
      <c r="CT395" s="1257"/>
      <c r="CU395" s="1257"/>
      <c r="CV395" s="1257"/>
      <c r="CW395" s="1257"/>
      <c r="CX395" s="1257"/>
      <c r="CY395" s="1257"/>
      <c r="CZ395" s="1258"/>
      <c r="DA395" s="1258"/>
      <c r="DB395" s="1258"/>
      <c r="DC395" s="1258"/>
      <c r="DD395" s="1258"/>
      <c r="DE395" s="1258"/>
      <c r="DF395" s="1258"/>
      <c r="DG395" s="1258"/>
      <c r="DH395" s="1258"/>
      <c r="DI395" s="1258"/>
      <c r="DJ395" s="1258"/>
      <c r="DK395" s="1258"/>
      <c r="DL395" s="1258"/>
      <c r="DM395" s="1258"/>
      <c r="DN395" s="1022">
        <v>1</v>
      </c>
      <c r="DO395" s="1193">
        <v>0.94599999999999995</v>
      </c>
      <c r="DP395" s="1194">
        <v>1000</v>
      </c>
      <c r="DQ395" s="1195">
        <f t="shared" si="3530"/>
        <v>1.0570824524312896</v>
      </c>
      <c r="DR395" s="1192">
        <v>0.01</v>
      </c>
      <c r="DS395" s="1192">
        <f t="shared" si="3709"/>
        <v>1.0570824524312896E-5</v>
      </c>
      <c r="DT395" s="1495"/>
      <c r="DU395" s="1192"/>
      <c r="DV395" s="1528"/>
      <c r="DW395" s="1528" t="str">
        <f t="shared" si="3710"/>
        <v>Kyle The Stuff (Bloom)</v>
      </c>
      <c r="DX395" s="1427"/>
      <c r="DY395" s="1427"/>
      <c r="DZ395" s="1427"/>
      <c r="EA395" s="1427"/>
      <c r="EB395" s="1427"/>
      <c r="EC395" s="1427"/>
      <c r="ED395" s="1427"/>
      <c r="EE395" s="1427"/>
      <c r="EF395" s="1427"/>
      <c r="EG395" s="1427"/>
      <c r="EH395" s="1427"/>
      <c r="EI395" s="1427"/>
      <c r="EJ395" s="1427"/>
      <c r="EK395" s="1734"/>
      <c r="EL395" s="1342"/>
      <c r="EM395" s="739"/>
      <c r="EN395" s="739"/>
      <c r="EO395" s="739"/>
      <c r="EP395" s="739"/>
      <c r="EQ395" s="739"/>
      <c r="ER395" s="739"/>
      <c r="ES395" s="739"/>
      <c r="ET395" s="739"/>
      <c r="EU395" s="739"/>
      <c r="EV395" s="739"/>
      <c r="EW395" s="739"/>
      <c r="EX395" s="739"/>
      <c r="EY395" s="739"/>
      <c r="EZ395" s="1348" t="str">
        <f t="shared" si="3533"/>
        <v>Kyle The Stuff (Bloom)</v>
      </c>
      <c r="FA395" s="1203">
        <f t="shared" si="3534"/>
        <v>0</v>
      </c>
      <c r="FB395" s="1203">
        <f t="shared" si="3535"/>
        <v>0</v>
      </c>
      <c r="FC395" s="1203">
        <f t="shared" si="3536"/>
        <v>0</v>
      </c>
      <c r="FD395" s="1190">
        <f t="shared" si="3537"/>
        <v>0</v>
      </c>
      <c r="FE395" s="1190">
        <f t="shared" si="3538"/>
        <v>0</v>
      </c>
      <c r="FF395" s="927">
        <f t="shared" si="3539"/>
        <v>0</v>
      </c>
      <c r="FG395" s="1191">
        <f t="shared" si="3540"/>
        <v>0</v>
      </c>
      <c r="FH395" s="1191">
        <f t="shared" si="3541"/>
        <v>0</v>
      </c>
      <c r="FI395" s="1191">
        <f t="shared" si="3542"/>
        <v>0</v>
      </c>
      <c r="FJ395" s="1191">
        <f t="shared" si="3543"/>
        <v>0</v>
      </c>
      <c r="FK395" s="1191">
        <f t="shared" si="3544"/>
        <v>0</v>
      </c>
      <c r="FL395" s="1191">
        <f t="shared" si="3545"/>
        <v>0</v>
      </c>
      <c r="FM395" s="1191">
        <f t="shared" si="3546"/>
        <v>0</v>
      </c>
      <c r="FN395" s="1191">
        <f t="shared" si="3547"/>
        <v>0</v>
      </c>
      <c r="FO395" s="1203">
        <f t="shared" si="3548"/>
        <v>0</v>
      </c>
      <c r="FP395" s="1190">
        <f t="shared" si="3549"/>
        <v>0</v>
      </c>
      <c r="FQ395" s="927">
        <f t="shared" si="3550"/>
        <v>0</v>
      </c>
      <c r="FR395" s="1191">
        <f t="shared" si="3551"/>
        <v>0</v>
      </c>
      <c r="FS395" s="1191">
        <f t="shared" si="3552"/>
        <v>0</v>
      </c>
      <c r="FT395" s="1191">
        <f t="shared" si="3553"/>
        <v>0</v>
      </c>
      <c r="FU395" s="1191">
        <f t="shared" si="3554"/>
        <v>0</v>
      </c>
      <c r="FV395" s="1076">
        <f t="shared" si="3555"/>
        <v>0</v>
      </c>
      <c r="FW395" s="1076">
        <f t="shared" si="3556"/>
        <v>0</v>
      </c>
      <c r="FX395" s="1076">
        <f t="shared" si="3557"/>
        <v>0</v>
      </c>
      <c r="FY395" s="1076">
        <f t="shared" si="3558"/>
        <v>0</v>
      </c>
      <c r="FZ395" s="1076">
        <f t="shared" si="3559"/>
        <v>0</v>
      </c>
      <c r="GA395" s="1076">
        <f t="shared" si="3560"/>
        <v>0</v>
      </c>
      <c r="GB395" s="1076">
        <f t="shared" si="3561"/>
        <v>0</v>
      </c>
      <c r="GC395" s="1076">
        <f t="shared" si="3562"/>
        <v>0</v>
      </c>
      <c r="GD395" s="330">
        <f t="shared" si="3563"/>
        <v>0</v>
      </c>
      <c r="GE395" s="330">
        <f t="shared" si="3564"/>
        <v>0</v>
      </c>
      <c r="GF395" s="330">
        <f t="shared" si="3565"/>
        <v>0</v>
      </c>
      <c r="GG395" s="330">
        <f t="shared" si="3566"/>
        <v>0</v>
      </c>
      <c r="GH395" s="330">
        <f t="shared" si="3567"/>
        <v>0</v>
      </c>
      <c r="GI395" s="330">
        <f t="shared" si="3568"/>
        <v>0</v>
      </c>
      <c r="GJ395" s="330">
        <f t="shared" si="3569"/>
        <v>0</v>
      </c>
      <c r="GK395" s="330">
        <f t="shared" si="3570"/>
        <v>0</v>
      </c>
      <c r="GL395" s="330">
        <f t="shared" si="3571"/>
        <v>0</v>
      </c>
      <c r="GM395" s="330">
        <f t="shared" si="3572"/>
        <v>0</v>
      </c>
      <c r="GN395" s="330">
        <f t="shared" si="3573"/>
        <v>0</v>
      </c>
      <c r="GO395" s="330">
        <f t="shared" si="3574"/>
        <v>0</v>
      </c>
      <c r="GP395" s="330">
        <f t="shared" si="3575"/>
        <v>0</v>
      </c>
      <c r="GQ395" s="330">
        <f t="shared" si="3576"/>
        <v>0</v>
      </c>
      <c r="GR395" s="739"/>
      <c r="GS395" s="739"/>
      <c r="GT395" s="739"/>
      <c r="GU395" s="739"/>
      <c r="GV395" s="739"/>
      <c r="GW395" s="739"/>
      <c r="GX395" s="739"/>
      <c r="GY395" s="739"/>
      <c r="GZ395" s="1362" t="str">
        <f t="shared" si="3577"/>
        <v>Kyle The Stuff (Bloom)</v>
      </c>
      <c r="HA395" s="1215">
        <f t="shared" si="3578"/>
        <v>0</v>
      </c>
      <c r="HB395" s="1215">
        <f t="shared" si="3579"/>
        <v>0</v>
      </c>
      <c r="HC395" s="1215">
        <f t="shared" si="3580"/>
        <v>0</v>
      </c>
      <c r="HD395" s="543">
        <f t="shared" si="3581"/>
        <v>0</v>
      </c>
      <c r="HE395" s="543">
        <f t="shared" si="3582"/>
        <v>0</v>
      </c>
      <c r="HF395" s="328">
        <f t="shared" si="3583"/>
        <v>0</v>
      </c>
      <c r="HG395" s="546">
        <f t="shared" si="3584"/>
        <v>0</v>
      </c>
      <c r="HH395" s="546">
        <f t="shared" si="3585"/>
        <v>0</v>
      </c>
      <c r="HI395" s="546">
        <f t="shared" si="3586"/>
        <v>0</v>
      </c>
      <c r="HJ395" s="546">
        <f t="shared" si="3587"/>
        <v>0</v>
      </c>
      <c r="HK395" s="546">
        <f t="shared" si="3588"/>
        <v>0</v>
      </c>
      <c r="HL395" s="546">
        <f t="shared" si="3589"/>
        <v>0</v>
      </c>
      <c r="HM395" s="546">
        <f t="shared" si="3590"/>
        <v>0</v>
      </c>
      <c r="HN395" s="546">
        <f t="shared" si="3591"/>
        <v>0</v>
      </c>
      <c r="HO395" s="1215">
        <f t="shared" si="3592"/>
        <v>0</v>
      </c>
      <c r="HP395" s="543">
        <f t="shared" si="3593"/>
        <v>0</v>
      </c>
      <c r="HQ395" s="328">
        <f t="shared" si="3594"/>
        <v>0</v>
      </c>
      <c r="HR395" s="546">
        <f t="shared" si="3595"/>
        <v>0</v>
      </c>
      <c r="HS395" s="546">
        <f t="shared" si="3596"/>
        <v>0</v>
      </c>
      <c r="HT395" s="546">
        <f t="shared" si="3597"/>
        <v>0</v>
      </c>
      <c r="HU395" s="546">
        <f t="shared" si="3598"/>
        <v>0</v>
      </c>
      <c r="HV395" s="930">
        <f t="shared" si="3599"/>
        <v>0</v>
      </c>
      <c r="HW395" s="930">
        <f t="shared" si="3600"/>
        <v>0</v>
      </c>
      <c r="HX395" s="930">
        <f t="shared" si="3601"/>
        <v>0</v>
      </c>
      <c r="HY395" s="930">
        <f t="shared" si="3602"/>
        <v>0</v>
      </c>
      <c r="HZ395" s="930">
        <f t="shared" si="3603"/>
        <v>0</v>
      </c>
      <c r="IA395" s="930">
        <f t="shared" si="3604"/>
        <v>0</v>
      </c>
      <c r="IB395" s="930">
        <f t="shared" si="3605"/>
        <v>0</v>
      </c>
      <c r="IC395" s="930">
        <f t="shared" si="3606"/>
        <v>0</v>
      </c>
      <c r="ID395" s="322">
        <f t="shared" si="3607"/>
        <v>0</v>
      </c>
      <c r="IE395" s="322">
        <f t="shared" si="3608"/>
        <v>0</v>
      </c>
      <c r="IF395" s="322">
        <f t="shared" si="3609"/>
        <v>0</v>
      </c>
      <c r="IG395" s="322">
        <f t="shared" si="3610"/>
        <v>0</v>
      </c>
      <c r="IH395" s="322">
        <f t="shared" si="3611"/>
        <v>0</v>
      </c>
      <c r="II395" s="322">
        <f t="shared" si="3612"/>
        <v>0</v>
      </c>
      <c r="IJ395" s="322">
        <f t="shared" si="3613"/>
        <v>0</v>
      </c>
      <c r="IK395" s="322">
        <f t="shared" si="3614"/>
        <v>0</v>
      </c>
      <c r="IL395" s="322">
        <f t="shared" si="3615"/>
        <v>0</v>
      </c>
      <c r="IM395" s="322">
        <f t="shared" si="3616"/>
        <v>0</v>
      </c>
      <c r="IN395" s="322">
        <f t="shared" si="3617"/>
        <v>0</v>
      </c>
      <c r="IO395" s="322">
        <f t="shared" si="3618"/>
        <v>0</v>
      </c>
      <c r="IP395" s="322">
        <f t="shared" si="3619"/>
        <v>0</v>
      </c>
      <c r="IQ395" s="322">
        <f t="shared" si="3620"/>
        <v>0</v>
      </c>
      <c r="IR395" s="739"/>
      <c r="IS395" s="739"/>
      <c r="IT395" s="739"/>
      <c r="IU395" s="739"/>
      <c r="IV395" s="739"/>
      <c r="IW395" s="739"/>
      <c r="IX395" s="739"/>
      <c r="IY395" s="739"/>
      <c r="IZ395" s="1362" t="str">
        <f t="shared" si="3621"/>
        <v>Kyle The Stuff (Bloom)</v>
      </c>
      <c r="JA395" s="1217">
        <f t="shared" si="3622"/>
        <v>0</v>
      </c>
      <c r="JB395" s="1217">
        <f t="shared" si="3623"/>
        <v>11</v>
      </c>
      <c r="JC395" s="1217">
        <f t="shared" si="3624"/>
        <v>0</v>
      </c>
      <c r="JD395" s="545">
        <f t="shared" si="3625"/>
        <v>17</v>
      </c>
      <c r="JE395" s="545">
        <f t="shared" si="3626"/>
        <v>0</v>
      </c>
      <c r="JF395" s="329">
        <f t="shared" si="3627"/>
        <v>42</v>
      </c>
      <c r="JG395" s="550">
        <f t="shared" si="3628"/>
        <v>0</v>
      </c>
      <c r="JH395" s="550">
        <f t="shared" si="3629"/>
        <v>0</v>
      </c>
      <c r="JI395" s="550">
        <f t="shared" si="3630"/>
        <v>0</v>
      </c>
      <c r="JJ395" s="550">
        <f t="shared" si="3631"/>
        <v>0</v>
      </c>
      <c r="JK395" s="550">
        <f t="shared" si="3632"/>
        <v>0</v>
      </c>
      <c r="JL395" s="550">
        <f t="shared" si="3633"/>
        <v>0</v>
      </c>
      <c r="JM395" s="550">
        <f t="shared" si="3634"/>
        <v>0</v>
      </c>
      <c r="JN395" s="550">
        <f t="shared" si="3635"/>
        <v>0</v>
      </c>
      <c r="JO395" s="1217">
        <f t="shared" si="3636"/>
        <v>0</v>
      </c>
      <c r="JP395" s="545">
        <f t="shared" si="3637"/>
        <v>0</v>
      </c>
      <c r="JQ395" s="329">
        <f t="shared" si="3638"/>
        <v>0</v>
      </c>
      <c r="JR395" s="550">
        <f t="shared" si="3639"/>
        <v>0</v>
      </c>
      <c r="JS395" s="550">
        <f t="shared" si="3640"/>
        <v>0</v>
      </c>
      <c r="JT395" s="550">
        <f t="shared" si="3641"/>
        <v>0</v>
      </c>
      <c r="JU395" s="550">
        <f t="shared" si="3642"/>
        <v>0</v>
      </c>
      <c r="JV395" s="932">
        <f t="shared" si="3643"/>
        <v>0</v>
      </c>
      <c r="JW395" s="932">
        <f t="shared" si="3644"/>
        <v>0</v>
      </c>
      <c r="JX395" s="932">
        <f t="shared" si="3645"/>
        <v>0</v>
      </c>
      <c r="JY395" s="932">
        <f t="shared" si="3646"/>
        <v>0</v>
      </c>
      <c r="JZ395" s="932">
        <f t="shared" si="3647"/>
        <v>0</v>
      </c>
      <c r="KA395" s="932">
        <f t="shared" si="3648"/>
        <v>0</v>
      </c>
      <c r="KB395" s="932">
        <f t="shared" si="3649"/>
        <v>0</v>
      </c>
      <c r="KC395" s="932">
        <f t="shared" si="3650"/>
        <v>0</v>
      </c>
      <c r="KD395" s="327">
        <f t="shared" si="3651"/>
        <v>0</v>
      </c>
      <c r="KE395" s="327">
        <f t="shared" si="3652"/>
        <v>0</v>
      </c>
      <c r="KF395" s="327">
        <f t="shared" si="3653"/>
        <v>0</v>
      </c>
      <c r="KG395" s="327">
        <f t="shared" si="3654"/>
        <v>0</v>
      </c>
      <c r="KH395" s="327">
        <f t="shared" si="3655"/>
        <v>0</v>
      </c>
      <c r="KI395" s="327">
        <f t="shared" si="3656"/>
        <v>0</v>
      </c>
      <c r="KJ395" s="327">
        <f t="shared" si="3657"/>
        <v>0</v>
      </c>
      <c r="KK395" s="327">
        <f t="shared" si="3658"/>
        <v>0</v>
      </c>
      <c r="KL395" s="327">
        <f t="shared" si="3659"/>
        <v>0</v>
      </c>
      <c r="KM395" s="327">
        <f t="shared" si="3660"/>
        <v>0</v>
      </c>
      <c r="KN395" s="327">
        <f t="shared" si="3661"/>
        <v>0</v>
      </c>
      <c r="KO395" s="327">
        <f t="shared" si="3662"/>
        <v>0</v>
      </c>
      <c r="KP395" s="327">
        <f t="shared" si="3663"/>
        <v>0</v>
      </c>
      <c r="KQ395" s="327">
        <f t="shared" si="3664"/>
        <v>0</v>
      </c>
      <c r="KR395" s="739"/>
      <c r="KS395" s="739"/>
      <c r="KT395" s="739"/>
      <c r="KU395" s="739"/>
      <c r="KV395" s="739"/>
      <c r="KW395" s="739"/>
      <c r="KX395" s="739"/>
      <c r="KY395" s="739"/>
      <c r="KZ395" s="1362" t="str">
        <f t="shared" si="3665"/>
        <v>Kyle The Stuff (Bloom)</v>
      </c>
      <c r="LA395" s="1217">
        <f t="shared" si="3666"/>
        <v>0</v>
      </c>
      <c r="LB395" s="1217">
        <f t="shared" si="3667"/>
        <v>11.627906976744187</v>
      </c>
      <c r="LC395" s="1217">
        <f t="shared" si="3668"/>
        <v>0</v>
      </c>
      <c r="LD395" s="545">
        <f t="shared" si="3669"/>
        <v>17.970401691331926</v>
      </c>
      <c r="LE395" s="545">
        <f t="shared" si="3670"/>
        <v>0</v>
      </c>
      <c r="LF395" s="329">
        <f t="shared" si="3671"/>
        <v>44.397463002114165</v>
      </c>
      <c r="LG395" s="550">
        <f t="shared" si="3672"/>
        <v>0</v>
      </c>
      <c r="LH395" s="550">
        <f t="shared" si="3673"/>
        <v>0</v>
      </c>
      <c r="LI395" s="550">
        <f t="shared" si="3674"/>
        <v>0</v>
      </c>
      <c r="LJ395" s="550">
        <f t="shared" si="3675"/>
        <v>0</v>
      </c>
      <c r="LK395" s="550">
        <f t="shared" si="3676"/>
        <v>0</v>
      </c>
      <c r="LL395" s="550">
        <f t="shared" si="3677"/>
        <v>0</v>
      </c>
      <c r="LM395" s="550">
        <f t="shared" si="3678"/>
        <v>0</v>
      </c>
      <c r="LN395" s="550">
        <f t="shared" si="3679"/>
        <v>0</v>
      </c>
      <c r="LO395" s="1217">
        <f t="shared" si="3680"/>
        <v>0</v>
      </c>
      <c r="LP395" s="545">
        <f t="shared" si="3681"/>
        <v>0</v>
      </c>
      <c r="LQ395" s="329">
        <f t="shared" si="3682"/>
        <v>0</v>
      </c>
      <c r="LR395" s="550">
        <f t="shared" si="3683"/>
        <v>0</v>
      </c>
      <c r="LS395" s="550">
        <f t="shared" si="3684"/>
        <v>0</v>
      </c>
      <c r="LT395" s="550">
        <f t="shared" si="3685"/>
        <v>0</v>
      </c>
      <c r="LU395" s="550">
        <f t="shared" si="3686"/>
        <v>0</v>
      </c>
      <c r="LV395" s="932">
        <f t="shared" si="3687"/>
        <v>0</v>
      </c>
      <c r="LW395" s="932">
        <f t="shared" si="3688"/>
        <v>0</v>
      </c>
      <c r="LX395" s="932">
        <f t="shared" si="3689"/>
        <v>0</v>
      </c>
      <c r="LY395" s="932">
        <f t="shared" si="3690"/>
        <v>0</v>
      </c>
      <c r="LZ395" s="932">
        <f t="shared" si="3691"/>
        <v>0</v>
      </c>
      <c r="MA395" s="932">
        <f t="shared" si="3692"/>
        <v>0</v>
      </c>
      <c r="MB395" s="932">
        <f t="shared" si="3693"/>
        <v>0</v>
      </c>
      <c r="MC395" s="932">
        <f t="shared" si="3694"/>
        <v>0</v>
      </c>
      <c r="MD395" s="327">
        <f t="shared" si="3695"/>
        <v>0</v>
      </c>
      <c r="ME395" s="327">
        <f t="shared" si="3696"/>
        <v>0</v>
      </c>
      <c r="MF395" s="327">
        <f t="shared" si="3697"/>
        <v>0</v>
      </c>
      <c r="MG395" s="327">
        <f t="shared" si="3698"/>
        <v>0</v>
      </c>
      <c r="MH395" s="327">
        <f t="shared" si="3699"/>
        <v>0</v>
      </c>
      <c r="MI395" s="327">
        <f t="shared" si="3700"/>
        <v>0</v>
      </c>
      <c r="MJ395" s="327">
        <f t="shared" si="3701"/>
        <v>0</v>
      </c>
      <c r="MK395" s="327">
        <f t="shared" si="3702"/>
        <v>0</v>
      </c>
      <c r="ML395" s="327">
        <f t="shared" si="3703"/>
        <v>0</v>
      </c>
      <c r="MM395" s="327">
        <f t="shared" si="3704"/>
        <v>0</v>
      </c>
      <c r="MN395" s="327">
        <f t="shared" si="3705"/>
        <v>0</v>
      </c>
      <c r="MO395" s="327">
        <f t="shared" si="3706"/>
        <v>0</v>
      </c>
      <c r="MP395" s="327">
        <f t="shared" si="3707"/>
        <v>0</v>
      </c>
      <c r="MQ395" s="327">
        <f t="shared" si="3708"/>
        <v>0</v>
      </c>
    </row>
    <row r="396" spans="15:355" s="152" customFormat="1" ht="14.25" customHeight="1" outlineLevel="1" thickBot="1" x14ac:dyDescent="0.3">
      <c r="O396" s="1549"/>
      <c r="S396" s="1549"/>
      <c r="W396" s="1549"/>
      <c r="AA396" s="1549"/>
      <c r="AE396" s="1549"/>
      <c r="AI396" s="1549"/>
      <c r="AM396" s="1549"/>
      <c r="AQ396" s="1549"/>
      <c r="AU396" s="1737"/>
      <c r="AY396" s="1549"/>
      <c r="BQ396" s="1491"/>
      <c r="BR396" s="734">
        <f t="shared" si="3531"/>
        <v>0</v>
      </c>
      <c r="BS396" s="734">
        <f t="shared" si="3532"/>
        <v>0</v>
      </c>
      <c r="BT396" s="742">
        <v>0</v>
      </c>
      <c r="BU396" s="1327" t="s">
        <v>2023</v>
      </c>
      <c r="BV396" s="1028" t="s">
        <v>1312</v>
      </c>
      <c r="BW396" s="1248"/>
      <c r="BX396" s="1248"/>
      <c r="BY396" s="1248"/>
      <c r="BZ396" s="1249"/>
      <c r="CA396" s="1249"/>
      <c r="CB396" s="1250"/>
      <c r="CC396" s="1251"/>
      <c r="CD396" s="1251"/>
      <c r="CE396" s="1251"/>
      <c r="CF396" s="1251"/>
      <c r="CG396" s="1252"/>
      <c r="CH396" s="1252"/>
      <c r="CI396" s="1252"/>
      <c r="CJ396" s="1252"/>
      <c r="CK396" s="1253"/>
      <c r="CL396" s="1254"/>
      <c r="CM396" s="1255"/>
      <c r="CN396" s="1256"/>
      <c r="CO396" s="1256"/>
      <c r="CP396" s="1256"/>
      <c r="CQ396" s="1256"/>
      <c r="CR396" s="1257"/>
      <c r="CS396" s="1257"/>
      <c r="CT396" s="1257"/>
      <c r="CU396" s="1257"/>
      <c r="CV396" s="1257"/>
      <c r="CW396" s="1257"/>
      <c r="CX396" s="1257"/>
      <c r="CY396" s="1257"/>
      <c r="CZ396" s="1258"/>
      <c r="DA396" s="1258"/>
      <c r="DB396" s="1258"/>
      <c r="DC396" s="1258"/>
      <c r="DD396" s="1258"/>
      <c r="DE396" s="1258"/>
      <c r="DF396" s="1258"/>
      <c r="DG396" s="1258"/>
      <c r="DH396" s="1258"/>
      <c r="DI396" s="1258"/>
      <c r="DJ396" s="1258"/>
      <c r="DK396" s="1258"/>
      <c r="DL396" s="1258"/>
      <c r="DM396" s="1258"/>
      <c r="DN396" s="1022">
        <v>1</v>
      </c>
      <c r="DO396" s="1193">
        <v>0.94599999999999995</v>
      </c>
      <c r="DP396" s="1194">
        <v>1000</v>
      </c>
      <c r="DQ396" s="1195">
        <f t="shared" si="3530"/>
        <v>1.0570824524312896</v>
      </c>
      <c r="DR396" s="1192">
        <v>0.01</v>
      </c>
      <c r="DS396" s="1192">
        <f t="shared" si="3709"/>
        <v>1.0570824524312896E-5</v>
      </c>
      <c r="DT396" s="1495"/>
      <c r="DU396" s="1192"/>
      <c r="DV396" s="1528"/>
      <c r="DW396" s="1528" t="str">
        <f t="shared" si="3710"/>
        <v>**Trace Elements Null</v>
      </c>
      <c r="DX396" s="1427"/>
      <c r="DY396" s="1427"/>
      <c r="DZ396" s="1427"/>
      <c r="EA396" s="1427"/>
      <c r="EB396" s="1427"/>
      <c r="EC396" s="1427"/>
      <c r="ED396" s="1427"/>
      <c r="EE396" s="1427"/>
      <c r="EF396" s="1427"/>
      <c r="EG396" s="1427"/>
      <c r="EH396" s="1427"/>
      <c r="EI396" s="1427"/>
      <c r="EJ396" s="1427"/>
      <c r="EK396" s="1734"/>
      <c r="EL396" s="1342"/>
      <c r="EM396" s="739"/>
      <c r="EN396" s="739"/>
      <c r="EO396" s="739"/>
      <c r="EP396" s="739"/>
      <c r="EQ396" s="739"/>
      <c r="ER396" s="739"/>
      <c r="ES396" s="739"/>
      <c r="ET396" s="739"/>
      <c r="EU396" s="739"/>
      <c r="EV396" s="739"/>
      <c r="EW396" s="739"/>
      <c r="EX396" s="739"/>
      <c r="EY396" s="739"/>
      <c r="EZ396" s="1348" t="str">
        <f t="shared" si="3533"/>
        <v>**Trace Elements Null</v>
      </c>
      <c r="FA396" s="1203">
        <f t="shared" si="3534"/>
        <v>0</v>
      </c>
      <c r="FB396" s="1203">
        <f t="shared" si="3535"/>
        <v>0</v>
      </c>
      <c r="FC396" s="1203">
        <f t="shared" si="3536"/>
        <v>0</v>
      </c>
      <c r="FD396" s="1190">
        <f t="shared" si="3537"/>
        <v>0</v>
      </c>
      <c r="FE396" s="1190">
        <f t="shared" si="3538"/>
        <v>0</v>
      </c>
      <c r="FF396" s="927">
        <f t="shared" si="3539"/>
        <v>0</v>
      </c>
      <c r="FG396" s="1191">
        <f t="shared" si="3540"/>
        <v>0</v>
      </c>
      <c r="FH396" s="1191">
        <f t="shared" si="3541"/>
        <v>0</v>
      </c>
      <c r="FI396" s="1191">
        <f t="shared" si="3542"/>
        <v>0</v>
      </c>
      <c r="FJ396" s="1191">
        <f t="shared" si="3543"/>
        <v>0</v>
      </c>
      <c r="FK396" s="1191">
        <f t="shared" si="3544"/>
        <v>0</v>
      </c>
      <c r="FL396" s="1191">
        <f t="shared" si="3545"/>
        <v>0</v>
      </c>
      <c r="FM396" s="1191">
        <f t="shared" si="3546"/>
        <v>0</v>
      </c>
      <c r="FN396" s="1191">
        <f t="shared" si="3547"/>
        <v>0</v>
      </c>
      <c r="FO396" s="1203">
        <f t="shared" si="3548"/>
        <v>0</v>
      </c>
      <c r="FP396" s="1190">
        <f t="shared" si="3549"/>
        <v>0</v>
      </c>
      <c r="FQ396" s="927">
        <f t="shared" si="3550"/>
        <v>0</v>
      </c>
      <c r="FR396" s="1191">
        <f t="shared" si="3551"/>
        <v>0</v>
      </c>
      <c r="FS396" s="1191">
        <f t="shared" si="3552"/>
        <v>0</v>
      </c>
      <c r="FT396" s="1191">
        <f t="shared" si="3553"/>
        <v>0</v>
      </c>
      <c r="FU396" s="1191">
        <f t="shared" si="3554"/>
        <v>0</v>
      </c>
      <c r="FV396" s="1076">
        <f t="shared" si="3555"/>
        <v>0</v>
      </c>
      <c r="FW396" s="1076">
        <f t="shared" si="3556"/>
        <v>0</v>
      </c>
      <c r="FX396" s="1076">
        <f t="shared" si="3557"/>
        <v>0</v>
      </c>
      <c r="FY396" s="1076">
        <f t="shared" si="3558"/>
        <v>0</v>
      </c>
      <c r="FZ396" s="1076">
        <f t="shared" si="3559"/>
        <v>0</v>
      </c>
      <c r="GA396" s="1076">
        <f t="shared" si="3560"/>
        <v>0</v>
      </c>
      <c r="GB396" s="1076">
        <f t="shared" si="3561"/>
        <v>0</v>
      </c>
      <c r="GC396" s="1076">
        <f t="shared" si="3562"/>
        <v>0</v>
      </c>
      <c r="GD396" s="330">
        <f t="shared" si="3563"/>
        <v>0</v>
      </c>
      <c r="GE396" s="330">
        <f t="shared" si="3564"/>
        <v>0</v>
      </c>
      <c r="GF396" s="330">
        <f t="shared" si="3565"/>
        <v>0</v>
      </c>
      <c r="GG396" s="330">
        <f t="shared" si="3566"/>
        <v>0</v>
      </c>
      <c r="GH396" s="330">
        <f t="shared" si="3567"/>
        <v>0</v>
      </c>
      <c r="GI396" s="330">
        <f t="shared" si="3568"/>
        <v>0</v>
      </c>
      <c r="GJ396" s="330">
        <f t="shared" si="3569"/>
        <v>0</v>
      </c>
      <c r="GK396" s="330">
        <f t="shared" si="3570"/>
        <v>0</v>
      </c>
      <c r="GL396" s="330">
        <f t="shared" si="3571"/>
        <v>0</v>
      </c>
      <c r="GM396" s="330">
        <f t="shared" si="3572"/>
        <v>0</v>
      </c>
      <c r="GN396" s="330">
        <f t="shared" si="3573"/>
        <v>0</v>
      </c>
      <c r="GO396" s="330">
        <f t="shared" si="3574"/>
        <v>0</v>
      </c>
      <c r="GP396" s="330">
        <f t="shared" si="3575"/>
        <v>0</v>
      </c>
      <c r="GQ396" s="330">
        <f t="shared" si="3576"/>
        <v>0</v>
      </c>
      <c r="GR396" s="739"/>
      <c r="GS396" s="739"/>
      <c r="GT396" s="739"/>
      <c r="GU396" s="739"/>
      <c r="GV396" s="739"/>
      <c r="GW396" s="739"/>
      <c r="GX396" s="739"/>
      <c r="GY396" s="739"/>
      <c r="GZ396" s="1362" t="str">
        <f t="shared" si="3577"/>
        <v>**Trace Elements Null</v>
      </c>
      <c r="HA396" s="1215">
        <f t="shared" si="3578"/>
        <v>0</v>
      </c>
      <c r="HB396" s="1215">
        <f t="shared" si="3579"/>
        <v>0</v>
      </c>
      <c r="HC396" s="1215">
        <f t="shared" si="3580"/>
        <v>0</v>
      </c>
      <c r="HD396" s="543">
        <f t="shared" si="3581"/>
        <v>0</v>
      </c>
      <c r="HE396" s="543">
        <f t="shared" si="3582"/>
        <v>0</v>
      </c>
      <c r="HF396" s="328">
        <f t="shared" si="3583"/>
        <v>0</v>
      </c>
      <c r="HG396" s="546">
        <f t="shared" si="3584"/>
        <v>0</v>
      </c>
      <c r="HH396" s="546">
        <f t="shared" si="3585"/>
        <v>0</v>
      </c>
      <c r="HI396" s="546">
        <f t="shared" si="3586"/>
        <v>0</v>
      </c>
      <c r="HJ396" s="546">
        <f t="shared" si="3587"/>
        <v>0</v>
      </c>
      <c r="HK396" s="546">
        <f t="shared" si="3588"/>
        <v>0</v>
      </c>
      <c r="HL396" s="546">
        <f t="shared" si="3589"/>
        <v>0</v>
      </c>
      <c r="HM396" s="546">
        <f t="shared" si="3590"/>
        <v>0</v>
      </c>
      <c r="HN396" s="546">
        <f t="shared" si="3591"/>
        <v>0</v>
      </c>
      <c r="HO396" s="1215">
        <f t="shared" si="3592"/>
        <v>0</v>
      </c>
      <c r="HP396" s="543">
        <f t="shared" si="3593"/>
        <v>0</v>
      </c>
      <c r="HQ396" s="328">
        <f t="shared" si="3594"/>
        <v>0</v>
      </c>
      <c r="HR396" s="546">
        <f t="shared" si="3595"/>
        <v>0</v>
      </c>
      <c r="HS396" s="546">
        <f t="shared" si="3596"/>
        <v>0</v>
      </c>
      <c r="HT396" s="546">
        <f t="shared" si="3597"/>
        <v>0</v>
      </c>
      <c r="HU396" s="546">
        <f t="shared" si="3598"/>
        <v>0</v>
      </c>
      <c r="HV396" s="930">
        <f t="shared" si="3599"/>
        <v>0</v>
      </c>
      <c r="HW396" s="930">
        <f t="shared" si="3600"/>
        <v>0</v>
      </c>
      <c r="HX396" s="930">
        <f t="shared" si="3601"/>
        <v>0</v>
      </c>
      <c r="HY396" s="930">
        <f t="shared" si="3602"/>
        <v>0</v>
      </c>
      <c r="HZ396" s="930">
        <f t="shared" si="3603"/>
        <v>0</v>
      </c>
      <c r="IA396" s="930">
        <f t="shared" si="3604"/>
        <v>0</v>
      </c>
      <c r="IB396" s="930">
        <f t="shared" si="3605"/>
        <v>0</v>
      </c>
      <c r="IC396" s="930">
        <f t="shared" si="3606"/>
        <v>0</v>
      </c>
      <c r="ID396" s="322">
        <f t="shared" si="3607"/>
        <v>0</v>
      </c>
      <c r="IE396" s="322">
        <f t="shared" si="3608"/>
        <v>0</v>
      </c>
      <c r="IF396" s="322">
        <f t="shared" si="3609"/>
        <v>0</v>
      </c>
      <c r="IG396" s="322">
        <f t="shared" si="3610"/>
        <v>0</v>
      </c>
      <c r="IH396" s="322">
        <f t="shared" si="3611"/>
        <v>0</v>
      </c>
      <c r="II396" s="322">
        <f t="shared" si="3612"/>
        <v>0</v>
      </c>
      <c r="IJ396" s="322">
        <f t="shared" si="3613"/>
        <v>0</v>
      </c>
      <c r="IK396" s="322">
        <f t="shared" si="3614"/>
        <v>0</v>
      </c>
      <c r="IL396" s="322">
        <f t="shared" si="3615"/>
        <v>0</v>
      </c>
      <c r="IM396" s="322">
        <f t="shared" si="3616"/>
        <v>0</v>
      </c>
      <c r="IN396" s="322">
        <f t="shared" si="3617"/>
        <v>0</v>
      </c>
      <c r="IO396" s="322">
        <f t="shared" si="3618"/>
        <v>0</v>
      </c>
      <c r="IP396" s="322">
        <f t="shared" si="3619"/>
        <v>0</v>
      </c>
      <c r="IQ396" s="322">
        <f t="shared" si="3620"/>
        <v>0</v>
      </c>
      <c r="IR396" s="739"/>
      <c r="IS396" s="739"/>
      <c r="IT396" s="739"/>
      <c r="IU396" s="739"/>
      <c r="IV396" s="739"/>
      <c r="IW396" s="739"/>
      <c r="IX396" s="739"/>
      <c r="IY396" s="739"/>
      <c r="IZ396" s="1362" t="str">
        <f t="shared" si="3621"/>
        <v>**Trace Elements Null</v>
      </c>
      <c r="JA396" s="1217">
        <f t="shared" si="3622"/>
        <v>0</v>
      </c>
      <c r="JB396" s="1217">
        <f t="shared" si="3623"/>
        <v>0</v>
      </c>
      <c r="JC396" s="1217">
        <f t="shared" si="3624"/>
        <v>0</v>
      </c>
      <c r="JD396" s="545">
        <f t="shared" si="3625"/>
        <v>0</v>
      </c>
      <c r="JE396" s="545">
        <f t="shared" si="3626"/>
        <v>0</v>
      </c>
      <c r="JF396" s="329">
        <f t="shared" si="3627"/>
        <v>0</v>
      </c>
      <c r="JG396" s="550">
        <f t="shared" si="3628"/>
        <v>0</v>
      </c>
      <c r="JH396" s="550">
        <f t="shared" si="3629"/>
        <v>0</v>
      </c>
      <c r="JI396" s="550">
        <f t="shared" si="3630"/>
        <v>0</v>
      </c>
      <c r="JJ396" s="550">
        <f t="shared" si="3631"/>
        <v>0</v>
      </c>
      <c r="JK396" s="550">
        <f t="shared" si="3632"/>
        <v>0</v>
      </c>
      <c r="JL396" s="550">
        <f t="shared" si="3633"/>
        <v>0</v>
      </c>
      <c r="JM396" s="550">
        <f t="shared" si="3634"/>
        <v>0</v>
      </c>
      <c r="JN396" s="550">
        <f t="shared" si="3635"/>
        <v>0</v>
      </c>
      <c r="JO396" s="1217">
        <f t="shared" si="3636"/>
        <v>0</v>
      </c>
      <c r="JP396" s="545">
        <f t="shared" si="3637"/>
        <v>0</v>
      </c>
      <c r="JQ396" s="329">
        <f t="shared" si="3638"/>
        <v>0</v>
      </c>
      <c r="JR396" s="550">
        <f t="shared" si="3639"/>
        <v>0</v>
      </c>
      <c r="JS396" s="550">
        <f t="shared" si="3640"/>
        <v>0</v>
      </c>
      <c r="JT396" s="550">
        <f t="shared" si="3641"/>
        <v>0</v>
      </c>
      <c r="JU396" s="550">
        <f t="shared" si="3642"/>
        <v>0</v>
      </c>
      <c r="JV396" s="932">
        <f t="shared" si="3643"/>
        <v>0</v>
      </c>
      <c r="JW396" s="932">
        <f t="shared" si="3644"/>
        <v>0</v>
      </c>
      <c r="JX396" s="932">
        <f t="shared" si="3645"/>
        <v>0</v>
      </c>
      <c r="JY396" s="932">
        <f t="shared" si="3646"/>
        <v>0</v>
      </c>
      <c r="JZ396" s="932">
        <f t="shared" si="3647"/>
        <v>0</v>
      </c>
      <c r="KA396" s="932">
        <f t="shared" si="3648"/>
        <v>0</v>
      </c>
      <c r="KB396" s="932">
        <f t="shared" si="3649"/>
        <v>0</v>
      </c>
      <c r="KC396" s="932">
        <f t="shared" si="3650"/>
        <v>0</v>
      </c>
      <c r="KD396" s="327">
        <f t="shared" si="3651"/>
        <v>0</v>
      </c>
      <c r="KE396" s="327">
        <f t="shared" si="3652"/>
        <v>0</v>
      </c>
      <c r="KF396" s="327">
        <f t="shared" si="3653"/>
        <v>0</v>
      </c>
      <c r="KG396" s="327">
        <f t="shared" si="3654"/>
        <v>0</v>
      </c>
      <c r="KH396" s="327">
        <f t="shared" si="3655"/>
        <v>0</v>
      </c>
      <c r="KI396" s="327">
        <f t="shared" si="3656"/>
        <v>0</v>
      </c>
      <c r="KJ396" s="327">
        <f t="shared" si="3657"/>
        <v>0</v>
      </c>
      <c r="KK396" s="327">
        <f t="shared" si="3658"/>
        <v>0</v>
      </c>
      <c r="KL396" s="327">
        <f t="shared" si="3659"/>
        <v>0</v>
      </c>
      <c r="KM396" s="327">
        <f t="shared" si="3660"/>
        <v>0</v>
      </c>
      <c r="KN396" s="327">
        <f t="shared" si="3661"/>
        <v>0</v>
      </c>
      <c r="KO396" s="327">
        <f t="shared" si="3662"/>
        <v>0</v>
      </c>
      <c r="KP396" s="327">
        <f t="shared" si="3663"/>
        <v>0</v>
      </c>
      <c r="KQ396" s="327">
        <f t="shared" si="3664"/>
        <v>0</v>
      </c>
      <c r="KR396" s="739"/>
      <c r="KS396" s="739"/>
      <c r="KT396" s="739"/>
      <c r="KU396" s="739"/>
      <c r="KV396" s="739"/>
      <c r="KW396" s="739"/>
      <c r="KX396" s="739"/>
      <c r="KY396" s="739"/>
      <c r="KZ396" s="1362" t="str">
        <f t="shared" si="3665"/>
        <v>**Trace Elements Null</v>
      </c>
      <c r="LA396" s="1217">
        <f t="shared" si="3666"/>
        <v>0</v>
      </c>
      <c r="LB396" s="1217">
        <f t="shared" si="3667"/>
        <v>0</v>
      </c>
      <c r="LC396" s="1217">
        <f t="shared" si="3668"/>
        <v>0</v>
      </c>
      <c r="LD396" s="545">
        <f t="shared" si="3669"/>
        <v>0</v>
      </c>
      <c r="LE396" s="545">
        <f t="shared" si="3670"/>
        <v>0</v>
      </c>
      <c r="LF396" s="329">
        <f t="shared" si="3671"/>
        <v>0</v>
      </c>
      <c r="LG396" s="550">
        <f t="shared" si="3672"/>
        <v>0</v>
      </c>
      <c r="LH396" s="550">
        <f t="shared" si="3673"/>
        <v>0</v>
      </c>
      <c r="LI396" s="550">
        <f t="shared" si="3674"/>
        <v>0</v>
      </c>
      <c r="LJ396" s="550">
        <f t="shared" si="3675"/>
        <v>0</v>
      </c>
      <c r="LK396" s="550">
        <f t="shared" si="3676"/>
        <v>0</v>
      </c>
      <c r="LL396" s="550">
        <f t="shared" si="3677"/>
        <v>0</v>
      </c>
      <c r="LM396" s="550">
        <f t="shared" si="3678"/>
        <v>0</v>
      </c>
      <c r="LN396" s="550">
        <f t="shared" si="3679"/>
        <v>0</v>
      </c>
      <c r="LO396" s="1217">
        <f t="shared" si="3680"/>
        <v>0</v>
      </c>
      <c r="LP396" s="545">
        <f t="shared" si="3681"/>
        <v>0</v>
      </c>
      <c r="LQ396" s="329">
        <f t="shared" si="3682"/>
        <v>0</v>
      </c>
      <c r="LR396" s="550">
        <f t="shared" si="3683"/>
        <v>0</v>
      </c>
      <c r="LS396" s="550">
        <f t="shared" si="3684"/>
        <v>0</v>
      </c>
      <c r="LT396" s="550">
        <f t="shared" si="3685"/>
        <v>0</v>
      </c>
      <c r="LU396" s="550">
        <f t="shared" si="3686"/>
        <v>0</v>
      </c>
      <c r="LV396" s="932">
        <f t="shared" si="3687"/>
        <v>0</v>
      </c>
      <c r="LW396" s="932">
        <f t="shared" si="3688"/>
        <v>0</v>
      </c>
      <c r="LX396" s="932">
        <f t="shared" si="3689"/>
        <v>0</v>
      </c>
      <c r="LY396" s="932">
        <f t="shared" si="3690"/>
        <v>0</v>
      </c>
      <c r="LZ396" s="932">
        <f t="shared" si="3691"/>
        <v>0</v>
      </c>
      <c r="MA396" s="932">
        <f t="shared" si="3692"/>
        <v>0</v>
      </c>
      <c r="MB396" s="932">
        <f t="shared" si="3693"/>
        <v>0</v>
      </c>
      <c r="MC396" s="932">
        <f t="shared" si="3694"/>
        <v>0</v>
      </c>
      <c r="MD396" s="327">
        <f t="shared" si="3695"/>
        <v>0</v>
      </c>
      <c r="ME396" s="327">
        <f t="shared" si="3696"/>
        <v>0</v>
      </c>
      <c r="MF396" s="327">
        <f t="shared" si="3697"/>
        <v>0</v>
      </c>
      <c r="MG396" s="327">
        <f t="shared" si="3698"/>
        <v>0</v>
      </c>
      <c r="MH396" s="327">
        <f t="shared" si="3699"/>
        <v>0</v>
      </c>
      <c r="MI396" s="327">
        <f t="shared" si="3700"/>
        <v>0</v>
      </c>
      <c r="MJ396" s="327">
        <f t="shared" si="3701"/>
        <v>0</v>
      </c>
      <c r="MK396" s="327">
        <f t="shared" si="3702"/>
        <v>0</v>
      </c>
      <c r="ML396" s="327">
        <f t="shared" si="3703"/>
        <v>0</v>
      </c>
      <c r="MM396" s="327">
        <f t="shared" si="3704"/>
        <v>0</v>
      </c>
      <c r="MN396" s="327">
        <f t="shared" si="3705"/>
        <v>0</v>
      </c>
      <c r="MO396" s="327">
        <f t="shared" si="3706"/>
        <v>0</v>
      </c>
      <c r="MP396" s="327">
        <f t="shared" si="3707"/>
        <v>0</v>
      </c>
      <c r="MQ396" s="327">
        <f t="shared" si="3708"/>
        <v>0</v>
      </c>
    </row>
    <row r="397" spans="15:355" s="152" customFormat="1" ht="14.25" customHeight="1" outlineLevel="1" thickBot="1" x14ac:dyDescent="0.3">
      <c r="O397" s="1549"/>
      <c r="S397" s="1549"/>
      <c r="W397" s="1549"/>
      <c r="AA397" s="1549"/>
      <c r="AE397" s="1549"/>
      <c r="AI397" s="1549"/>
      <c r="AM397" s="1549"/>
      <c r="AQ397" s="1549"/>
      <c r="AU397" s="1737"/>
      <c r="AY397" s="1549"/>
      <c r="BQ397" s="1491"/>
      <c r="BR397" s="734">
        <f t="shared" si="3531"/>
        <v>0</v>
      </c>
      <c r="BS397" s="734">
        <f t="shared" si="3532"/>
        <v>0</v>
      </c>
      <c r="BT397" s="742">
        <v>0</v>
      </c>
      <c r="BU397" s="1328" t="s">
        <v>2016</v>
      </c>
      <c r="BV397" s="1028" t="s">
        <v>1312</v>
      </c>
      <c r="BW397" s="1248"/>
      <c r="BX397" s="1248"/>
      <c r="BY397" s="1248"/>
      <c r="BZ397" s="1249"/>
      <c r="CA397" s="1249"/>
      <c r="CB397" s="1250"/>
      <c r="CC397" s="1251"/>
      <c r="CD397" s="1251"/>
      <c r="CE397" s="1251"/>
      <c r="CF397" s="1251"/>
      <c r="CG397" s="1252"/>
      <c r="CH397" s="1252"/>
      <c r="CI397" s="1252"/>
      <c r="CJ397" s="1252"/>
      <c r="CK397" s="1253"/>
      <c r="CL397" s="1254"/>
      <c r="CM397" s="1255"/>
      <c r="CN397" s="1256">
        <v>4.0000000000000001E-3</v>
      </c>
      <c r="CO397" s="1256">
        <v>0.13</v>
      </c>
      <c r="CP397" s="1256"/>
      <c r="CQ397" s="1256"/>
      <c r="CR397" s="1257"/>
      <c r="CS397" s="1257">
        <v>7.4980000000000005E-2</v>
      </c>
      <c r="CT397" s="1257">
        <v>7.9978999999999995E-2</v>
      </c>
      <c r="CU397" s="1257">
        <v>4.0000000000000002E-4</v>
      </c>
      <c r="CV397" s="1257">
        <v>4.4988E-2</v>
      </c>
      <c r="CW397" s="1257">
        <v>1.3495999999999999E-2</v>
      </c>
      <c r="CX397" s="1257">
        <v>2.2994000000000001E-2</v>
      </c>
      <c r="CY397" s="1257"/>
      <c r="CZ397" s="1258"/>
      <c r="DA397" s="1258"/>
      <c r="DB397" s="1258"/>
      <c r="DC397" s="1258"/>
      <c r="DD397" s="1258"/>
      <c r="DE397" s="1258"/>
      <c r="DF397" s="1258"/>
      <c r="DG397" s="1258"/>
      <c r="DH397" s="1258"/>
      <c r="DI397" s="1258"/>
      <c r="DJ397" s="1258"/>
      <c r="DK397" s="1258"/>
      <c r="DL397" s="1258"/>
      <c r="DM397" s="1258"/>
      <c r="DN397" s="1022">
        <v>1</v>
      </c>
      <c r="DO397" s="1193">
        <v>1</v>
      </c>
      <c r="DP397" s="1194">
        <v>1000</v>
      </c>
      <c r="DQ397" s="1195">
        <f t="shared" si="3530"/>
        <v>1</v>
      </c>
      <c r="DR397" s="1192">
        <v>0.01</v>
      </c>
      <c r="DS397" s="1192">
        <f t="shared" si="3709"/>
        <v>1.0000000000000001E-5</v>
      </c>
      <c r="DT397" s="1495"/>
      <c r="DU397" s="1192"/>
      <c r="DV397" s="1528"/>
      <c r="DW397" s="1528" t="str">
        <f t="shared" si="3710"/>
        <v>**Trace Elements Tap</v>
      </c>
      <c r="DX397" s="1427"/>
      <c r="DY397" s="1427"/>
      <c r="DZ397" s="1427"/>
      <c r="EA397" s="1427"/>
      <c r="EB397" s="1427"/>
      <c r="EC397" s="1427"/>
      <c r="ED397" s="1427"/>
      <c r="EE397" s="1427"/>
      <c r="EF397" s="1427"/>
      <c r="EG397" s="1427"/>
      <c r="EH397" s="1427"/>
      <c r="EI397" s="1427"/>
      <c r="EJ397" s="1427"/>
      <c r="EK397" s="1734"/>
      <c r="EL397" s="1342" t="s">
        <v>1410</v>
      </c>
      <c r="EM397" s="739"/>
      <c r="EN397" s="739"/>
      <c r="EO397" s="739"/>
      <c r="EP397" s="739"/>
      <c r="EQ397" s="739"/>
      <c r="ER397" s="739"/>
      <c r="ES397" s="739"/>
      <c r="ET397" s="739"/>
      <c r="EU397" s="739"/>
      <c r="EV397" s="739"/>
      <c r="EW397" s="739"/>
      <c r="EX397" s="739"/>
      <c r="EY397" s="739"/>
      <c r="EZ397" s="1348" t="str">
        <f t="shared" si="3533"/>
        <v>**Trace Elements Tap</v>
      </c>
      <c r="FA397" s="1203">
        <f t="shared" si="3534"/>
        <v>0</v>
      </c>
      <c r="FB397" s="1203">
        <f t="shared" si="3535"/>
        <v>0</v>
      </c>
      <c r="FC397" s="1203">
        <f t="shared" si="3536"/>
        <v>0</v>
      </c>
      <c r="FD397" s="1190">
        <f t="shared" si="3537"/>
        <v>0</v>
      </c>
      <c r="FE397" s="1190">
        <f t="shared" si="3538"/>
        <v>0</v>
      </c>
      <c r="FF397" s="927">
        <f t="shared" si="3539"/>
        <v>0</v>
      </c>
      <c r="FG397" s="1191">
        <f t="shared" si="3540"/>
        <v>0</v>
      </c>
      <c r="FH397" s="1191">
        <f t="shared" si="3541"/>
        <v>0</v>
      </c>
      <c r="FI397" s="1191">
        <f t="shared" si="3542"/>
        <v>0</v>
      </c>
      <c r="FJ397" s="1191">
        <f t="shared" si="3543"/>
        <v>0</v>
      </c>
      <c r="FK397" s="1191">
        <f t="shared" si="3544"/>
        <v>0</v>
      </c>
      <c r="FL397" s="1191">
        <f t="shared" si="3545"/>
        <v>0</v>
      </c>
      <c r="FM397" s="1191">
        <f t="shared" si="3546"/>
        <v>0</v>
      </c>
      <c r="FN397" s="1191">
        <f t="shared" si="3547"/>
        <v>0</v>
      </c>
      <c r="FO397" s="1203">
        <f t="shared" si="3548"/>
        <v>0</v>
      </c>
      <c r="FP397" s="1190">
        <f t="shared" si="3549"/>
        <v>0</v>
      </c>
      <c r="FQ397" s="927">
        <f t="shared" si="3550"/>
        <v>0</v>
      </c>
      <c r="FR397" s="1191">
        <f t="shared" si="3551"/>
        <v>0</v>
      </c>
      <c r="FS397" s="1191">
        <f t="shared" si="3552"/>
        <v>0</v>
      </c>
      <c r="FT397" s="1191">
        <f t="shared" si="3553"/>
        <v>0</v>
      </c>
      <c r="FU397" s="1191">
        <f t="shared" si="3554"/>
        <v>0</v>
      </c>
      <c r="FV397" s="1076">
        <f t="shared" si="3555"/>
        <v>0</v>
      </c>
      <c r="FW397" s="1076">
        <f t="shared" si="3556"/>
        <v>0</v>
      </c>
      <c r="FX397" s="1076">
        <f t="shared" si="3557"/>
        <v>0</v>
      </c>
      <c r="FY397" s="1076">
        <f t="shared" si="3558"/>
        <v>0</v>
      </c>
      <c r="FZ397" s="1076">
        <f t="shared" si="3559"/>
        <v>0</v>
      </c>
      <c r="GA397" s="1076">
        <f t="shared" si="3560"/>
        <v>0</v>
      </c>
      <c r="GB397" s="1076">
        <f t="shared" si="3561"/>
        <v>0</v>
      </c>
      <c r="GC397" s="1076">
        <f t="shared" si="3562"/>
        <v>0</v>
      </c>
      <c r="GD397" s="330">
        <f t="shared" si="3563"/>
        <v>0</v>
      </c>
      <c r="GE397" s="330">
        <f t="shared" si="3564"/>
        <v>0</v>
      </c>
      <c r="GF397" s="330">
        <f t="shared" si="3565"/>
        <v>0</v>
      </c>
      <c r="GG397" s="330">
        <f t="shared" si="3566"/>
        <v>0</v>
      </c>
      <c r="GH397" s="330">
        <f t="shared" si="3567"/>
        <v>0</v>
      </c>
      <c r="GI397" s="330">
        <f t="shared" si="3568"/>
        <v>0</v>
      </c>
      <c r="GJ397" s="330">
        <f t="shared" si="3569"/>
        <v>0</v>
      </c>
      <c r="GK397" s="330">
        <f t="shared" si="3570"/>
        <v>0</v>
      </c>
      <c r="GL397" s="330">
        <f t="shared" si="3571"/>
        <v>0</v>
      </c>
      <c r="GM397" s="330">
        <f t="shared" si="3572"/>
        <v>0</v>
      </c>
      <c r="GN397" s="330">
        <f t="shared" si="3573"/>
        <v>0</v>
      </c>
      <c r="GO397" s="330">
        <f t="shared" si="3574"/>
        <v>0</v>
      </c>
      <c r="GP397" s="330">
        <f t="shared" si="3575"/>
        <v>0</v>
      </c>
      <c r="GQ397" s="330">
        <f t="shared" si="3576"/>
        <v>0</v>
      </c>
      <c r="GR397" s="739"/>
      <c r="GS397" s="739"/>
      <c r="GT397" s="739"/>
      <c r="GU397" s="739"/>
      <c r="GV397" s="739"/>
      <c r="GW397" s="739"/>
      <c r="GX397" s="739"/>
      <c r="GY397" s="739"/>
      <c r="GZ397" s="1362" t="str">
        <f t="shared" si="3577"/>
        <v>**Trace Elements Tap</v>
      </c>
      <c r="HA397" s="1215">
        <f t="shared" si="3578"/>
        <v>0</v>
      </c>
      <c r="HB397" s="1215">
        <f t="shared" si="3579"/>
        <v>0</v>
      </c>
      <c r="HC397" s="1215">
        <f t="shared" si="3580"/>
        <v>0</v>
      </c>
      <c r="HD397" s="543">
        <f t="shared" si="3581"/>
        <v>0</v>
      </c>
      <c r="HE397" s="543">
        <f t="shared" si="3582"/>
        <v>0</v>
      </c>
      <c r="HF397" s="328">
        <f t="shared" si="3583"/>
        <v>0</v>
      </c>
      <c r="HG397" s="546">
        <f t="shared" si="3584"/>
        <v>0</v>
      </c>
      <c r="HH397" s="546">
        <f t="shared" si="3585"/>
        <v>0</v>
      </c>
      <c r="HI397" s="546">
        <f t="shared" si="3586"/>
        <v>0</v>
      </c>
      <c r="HJ397" s="546">
        <f t="shared" si="3587"/>
        <v>0</v>
      </c>
      <c r="HK397" s="546">
        <f t="shared" si="3588"/>
        <v>0</v>
      </c>
      <c r="HL397" s="546">
        <f t="shared" si="3589"/>
        <v>0</v>
      </c>
      <c r="HM397" s="546">
        <f t="shared" si="3590"/>
        <v>0</v>
      </c>
      <c r="HN397" s="546">
        <f t="shared" si="3591"/>
        <v>0</v>
      </c>
      <c r="HO397" s="1215">
        <f t="shared" si="3592"/>
        <v>0</v>
      </c>
      <c r="HP397" s="543">
        <f t="shared" si="3593"/>
        <v>0</v>
      </c>
      <c r="HQ397" s="328">
        <f t="shared" si="3594"/>
        <v>0</v>
      </c>
      <c r="HR397" s="546">
        <f t="shared" si="3595"/>
        <v>0</v>
      </c>
      <c r="HS397" s="546">
        <f t="shared" si="3596"/>
        <v>0</v>
      </c>
      <c r="HT397" s="546">
        <f t="shared" si="3597"/>
        <v>0</v>
      </c>
      <c r="HU397" s="546">
        <f t="shared" si="3598"/>
        <v>0</v>
      </c>
      <c r="HV397" s="930">
        <f t="shared" si="3599"/>
        <v>0</v>
      </c>
      <c r="HW397" s="930">
        <f t="shared" si="3600"/>
        <v>0</v>
      </c>
      <c r="HX397" s="930">
        <f t="shared" si="3601"/>
        <v>0</v>
      </c>
      <c r="HY397" s="930">
        <f t="shared" si="3602"/>
        <v>0</v>
      </c>
      <c r="HZ397" s="930">
        <f t="shared" si="3603"/>
        <v>0</v>
      </c>
      <c r="IA397" s="930">
        <f t="shared" si="3604"/>
        <v>0</v>
      </c>
      <c r="IB397" s="930">
        <f t="shared" si="3605"/>
        <v>0</v>
      </c>
      <c r="IC397" s="930">
        <f t="shared" si="3606"/>
        <v>0</v>
      </c>
      <c r="ID397" s="322">
        <f t="shared" si="3607"/>
        <v>0</v>
      </c>
      <c r="IE397" s="322">
        <f t="shared" si="3608"/>
        <v>0</v>
      </c>
      <c r="IF397" s="322">
        <f t="shared" si="3609"/>
        <v>0</v>
      </c>
      <c r="IG397" s="322">
        <f t="shared" si="3610"/>
        <v>0</v>
      </c>
      <c r="IH397" s="322">
        <f t="shared" si="3611"/>
        <v>0</v>
      </c>
      <c r="II397" s="322">
        <f t="shared" si="3612"/>
        <v>0</v>
      </c>
      <c r="IJ397" s="322">
        <f t="shared" si="3613"/>
        <v>0</v>
      </c>
      <c r="IK397" s="322">
        <f t="shared" si="3614"/>
        <v>0</v>
      </c>
      <c r="IL397" s="322">
        <f t="shared" si="3615"/>
        <v>0</v>
      </c>
      <c r="IM397" s="322">
        <f t="shared" si="3616"/>
        <v>0</v>
      </c>
      <c r="IN397" s="322">
        <f t="shared" si="3617"/>
        <v>0</v>
      </c>
      <c r="IO397" s="322">
        <f t="shared" si="3618"/>
        <v>0</v>
      </c>
      <c r="IP397" s="322">
        <f t="shared" si="3619"/>
        <v>0</v>
      </c>
      <c r="IQ397" s="322">
        <f t="shared" si="3620"/>
        <v>0</v>
      </c>
      <c r="IR397" s="739"/>
      <c r="IS397" s="739"/>
      <c r="IT397" s="739"/>
      <c r="IU397" s="739"/>
      <c r="IV397" s="739"/>
      <c r="IW397" s="739"/>
      <c r="IX397" s="739"/>
      <c r="IY397" s="739"/>
      <c r="IZ397" s="1362" t="str">
        <f t="shared" si="3621"/>
        <v>**Trace Elements Tap</v>
      </c>
      <c r="JA397" s="1217">
        <f t="shared" si="3622"/>
        <v>0</v>
      </c>
      <c r="JB397" s="1217">
        <f t="shared" si="3623"/>
        <v>0</v>
      </c>
      <c r="JC397" s="1217">
        <f t="shared" si="3624"/>
        <v>0</v>
      </c>
      <c r="JD397" s="545">
        <f t="shared" si="3625"/>
        <v>0</v>
      </c>
      <c r="JE397" s="545">
        <f t="shared" si="3626"/>
        <v>0</v>
      </c>
      <c r="JF397" s="329">
        <f t="shared" si="3627"/>
        <v>0</v>
      </c>
      <c r="JG397" s="550">
        <f t="shared" si="3628"/>
        <v>0</v>
      </c>
      <c r="JH397" s="550">
        <f t="shared" si="3629"/>
        <v>0</v>
      </c>
      <c r="JI397" s="550">
        <f t="shared" si="3630"/>
        <v>0</v>
      </c>
      <c r="JJ397" s="550">
        <f t="shared" si="3631"/>
        <v>0</v>
      </c>
      <c r="JK397" s="550">
        <f t="shared" si="3632"/>
        <v>0</v>
      </c>
      <c r="JL397" s="550">
        <f t="shared" si="3633"/>
        <v>0</v>
      </c>
      <c r="JM397" s="550">
        <f t="shared" si="3634"/>
        <v>0</v>
      </c>
      <c r="JN397" s="550">
        <f t="shared" si="3635"/>
        <v>0</v>
      </c>
      <c r="JO397" s="1217">
        <f t="shared" si="3636"/>
        <v>0</v>
      </c>
      <c r="JP397" s="545">
        <f t="shared" si="3637"/>
        <v>0</v>
      </c>
      <c r="JQ397" s="329">
        <f t="shared" si="3638"/>
        <v>0</v>
      </c>
      <c r="JR397" s="550">
        <f t="shared" si="3639"/>
        <v>4</v>
      </c>
      <c r="JS397" s="550">
        <f t="shared" si="3640"/>
        <v>130</v>
      </c>
      <c r="JT397" s="550">
        <f t="shared" si="3641"/>
        <v>0</v>
      </c>
      <c r="JU397" s="550">
        <f t="shared" si="3642"/>
        <v>0</v>
      </c>
      <c r="JV397" s="932">
        <f t="shared" si="3643"/>
        <v>0</v>
      </c>
      <c r="JW397" s="932">
        <f t="shared" si="3644"/>
        <v>74.98</v>
      </c>
      <c r="JX397" s="932">
        <f t="shared" si="3645"/>
        <v>79.978999999999999</v>
      </c>
      <c r="JY397" s="932">
        <f t="shared" si="3646"/>
        <v>0.4</v>
      </c>
      <c r="JZ397" s="932">
        <f t="shared" si="3647"/>
        <v>44.988</v>
      </c>
      <c r="KA397" s="932">
        <f t="shared" si="3648"/>
        <v>13.495999999999999</v>
      </c>
      <c r="KB397" s="932">
        <f t="shared" si="3649"/>
        <v>22.994</v>
      </c>
      <c r="KC397" s="932">
        <f t="shared" si="3650"/>
        <v>0</v>
      </c>
      <c r="KD397" s="327">
        <f t="shared" si="3651"/>
        <v>0</v>
      </c>
      <c r="KE397" s="327">
        <f t="shared" si="3652"/>
        <v>0</v>
      </c>
      <c r="KF397" s="327">
        <f t="shared" si="3653"/>
        <v>0</v>
      </c>
      <c r="KG397" s="327">
        <f t="shared" si="3654"/>
        <v>0</v>
      </c>
      <c r="KH397" s="327">
        <f t="shared" si="3655"/>
        <v>0</v>
      </c>
      <c r="KI397" s="327">
        <f t="shared" si="3656"/>
        <v>0</v>
      </c>
      <c r="KJ397" s="327">
        <f t="shared" si="3657"/>
        <v>0</v>
      </c>
      <c r="KK397" s="327">
        <f t="shared" si="3658"/>
        <v>0</v>
      </c>
      <c r="KL397" s="327">
        <f t="shared" si="3659"/>
        <v>0</v>
      </c>
      <c r="KM397" s="327">
        <f t="shared" si="3660"/>
        <v>0</v>
      </c>
      <c r="KN397" s="327">
        <f t="shared" si="3661"/>
        <v>0</v>
      </c>
      <c r="KO397" s="327">
        <f t="shared" si="3662"/>
        <v>0</v>
      </c>
      <c r="KP397" s="327">
        <f t="shared" si="3663"/>
        <v>0</v>
      </c>
      <c r="KQ397" s="327">
        <f t="shared" si="3664"/>
        <v>0</v>
      </c>
      <c r="KR397" s="739"/>
      <c r="KS397" s="739"/>
      <c r="KT397" s="739"/>
      <c r="KU397" s="739"/>
      <c r="KV397" s="739"/>
      <c r="KW397" s="739"/>
      <c r="KX397" s="739"/>
      <c r="KY397" s="739"/>
      <c r="KZ397" s="1362" t="str">
        <f t="shared" si="3665"/>
        <v>**Trace Elements Tap</v>
      </c>
      <c r="LA397" s="1217">
        <f t="shared" si="3666"/>
        <v>0</v>
      </c>
      <c r="LB397" s="1217">
        <f t="shared" si="3667"/>
        <v>0</v>
      </c>
      <c r="LC397" s="1217">
        <f t="shared" si="3668"/>
        <v>0</v>
      </c>
      <c r="LD397" s="545">
        <f t="shared" si="3669"/>
        <v>0</v>
      </c>
      <c r="LE397" s="545">
        <f t="shared" si="3670"/>
        <v>0</v>
      </c>
      <c r="LF397" s="329">
        <f t="shared" si="3671"/>
        <v>0</v>
      </c>
      <c r="LG397" s="550">
        <f t="shared" si="3672"/>
        <v>0</v>
      </c>
      <c r="LH397" s="550">
        <f t="shared" si="3673"/>
        <v>0</v>
      </c>
      <c r="LI397" s="550">
        <f t="shared" si="3674"/>
        <v>0</v>
      </c>
      <c r="LJ397" s="550">
        <f t="shared" si="3675"/>
        <v>0</v>
      </c>
      <c r="LK397" s="550">
        <f t="shared" si="3676"/>
        <v>0</v>
      </c>
      <c r="LL397" s="550">
        <f t="shared" si="3677"/>
        <v>0</v>
      </c>
      <c r="LM397" s="550">
        <f t="shared" si="3678"/>
        <v>0</v>
      </c>
      <c r="LN397" s="550">
        <f t="shared" si="3679"/>
        <v>0</v>
      </c>
      <c r="LO397" s="1217">
        <f t="shared" si="3680"/>
        <v>0</v>
      </c>
      <c r="LP397" s="545">
        <f t="shared" si="3681"/>
        <v>0</v>
      </c>
      <c r="LQ397" s="329">
        <f t="shared" si="3682"/>
        <v>0</v>
      </c>
      <c r="LR397" s="550">
        <f t="shared" si="3683"/>
        <v>4</v>
      </c>
      <c r="LS397" s="550">
        <f t="shared" si="3684"/>
        <v>130</v>
      </c>
      <c r="LT397" s="550">
        <f t="shared" si="3685"/>
        <v>0</v>
      </c>
      <c r="LU397" s="550">
        <f t="shared" si="3686"/>
        <v>0</v>
      </c>
      <c r="LV397" s="932">
        <f t="shared" si="3687"/>
        <v>0</v>
      </c>
      <c r="LW397" s="932">
        <f t="shared" si="3688"/>
        <v>74.98</v>
      </c>
      <c r="LX397" s="932">
        <f t="shared" si="3689"/>
        <v>79.978999999999999</v>
      </c>
      <c r="LY397" s="932">
        <f t="shared" si="3690"/>
        <v>0.4</v>
      </c>
      <c r="LZ397" s="932">
        <f t="shared" si="3691"/>
        <v>44.988</v>
      </c>
      <c r="MA397" s="932">
        <f t="shared" si="3692"/>
        <v>13.495999999999999</v>
      </c>
      <c r="MB397" s="932">
        <f t="shared" si="3693"/>
        <v>22.994</v>
      </c>
      <c r="MC397" s="932">
        <f t="shared" si="3694"/>
        <v>0</v>
      </c>
      <c r="MD397" s="327">
        <f t="shared" si="3695"/>
        <v>0</v>
      </c>
      <c r="ME397" s="327">
        <f t="shared" si="3696"/>
        <v>0</v>
      </c>
      <c r="MF397" s="327">
        <f t="shared" si="3697"/>
        <v>0</v>
      </c>
      <c r="MG397" s="327">
        <f t="shared" si="3698"/>
        <v>0</v>
      </c>
      <c r="MH397" s="327">
        <f t="shared" si="3699"/>
        <v>0</v>
      </c>
      <c r="MI397" s="327">
        <f t="shared" si="3700"/>
        <v>0</v>
      </c>
      <c r="MJ397" s="327">
        <f t="shared" si="3701"/>
        <v>0</v>
      </c>
      <c r="MK397" s="327">
        <f t="shared" si="3702"/>
        <v>0</v>
      </c>
      <c r="ML397" s="327">
        <f t="shared" si="3703"/>
        <v>0</v>
      </c>
      <c r="MM397" s="327">
        <f t="shared" si="3704"/>
        <v>0</v>
      </c>
      <c r="MN397" s="327">
        <f t="shared" si="3705"/>
        <v>0</v>
      </c>
      <c r="MO397" s="327">
        <f t="shared" si="3706"/>
        <v>0</v>
      </c>
      <c r="MP397" s="327">
        <f t="shared" si="3707"/>
        <v>0</v>
      </c>
      <c r="MQ397" s="327">
        <f t="shared" si="3708"/>
        <v>0</v>
      </c>
    </row>
    <row r="398" spans="15:355" s="152" customFormat="1" ht="14.25" customHeight="1" outlineLevel="1" thickBot="1" x14ac:dyDescent="0.3">
      <c r="O398" s="1737"/>
      <c r="S398" s="1737"/>
      <c r="W398" s="1737"/>
      <c r="AA398" s="1737"/>
      <c r="AE398" s="1737"/>
      <c r="AI398" s="1737"/>
      <c r="AM398" s="1737"/>
      <c r="AQ398" s="1737"/>
      <c r="AU398" s="1737"/>
      <c r="AY398" s="1737"/>
      <c r="BQ398" s="1491"/>
      <c r="BR398" s="734">
        <f t="shared" si="3531"/>
        <v>0</v>
      </c>
      <c r="BS398" s="734">
        <f t="shared" si="3532"/>
        <v>0</v>
      </c>
      <c r="BT398" s="742">
        <v>0</v>
      </c>
      <c r="BU398" s="1328" t="s">
        <v>2590</v>
      </c>
      <c r="BV398" s="1763" t="s">
        <v>1312</v>
      </c>
      <c r="BW398" s="1248"/>
      <c r="BX398" s="1248"/>
      <c r="BY398" s="1248"/>
      <c r="BZ398" s="1249"/>
      <c r="CA398" s="1249"/>
      <c r="CB398" s="1250"/>
      <c r="CC398" s="1251"/>
      <c r="CD398" s="1251"/>
      <c r="CE398" s="1251"/>
      <c r="CF398" s="1251"/>
      <c r="CG398" s="1252"/>
      <c r="CH398" s="1252"/>
      <c r="CI398" s="1252"/>
      <c r="CJ398" s="1252"/>
      <c r="CK398" s="1253"/>
      <c r="CL398" s="1254"/>
      <c r="CM398" s="1255"/>
      <c r="CN398" s="1251">
        <v>3.2087999999999998E-2</v>
      </c>
      <c r="CO398" s="1251">
        <v>0.12562899999999999</v>
      </c>
      <c r="CP398" s="1252">
        <v>1.0000000000000001E-5</v>
      </c>
      <c r="CQ398" s="1256"/>
      <c r="CR398" s="1260"/>
      <c r="CS398" s="1260"/>
      <c r="CT398" s="1260"/>
      <c r="CU398" s="1260"/>
      <c r="CV398" s="1260"/>
      <c r="CW398" s="1260"/>
      <c r="CX398" s="1260"/>
      <c r="CY398" s="1257">
        <v>9.6491999999999994E-2</v>
      </c>
      <c r="CZ398" s="1258">
        <v>4.6543000000000001E-2</v>
      </c>
      <c r="DA398" s="1258"/>
      <c r="DB398" s="1258"/>
      <c r="DC398" s="1258"/>
      <c r="DD398" s="1258"/>
      <c r="DE398" s="1258"/>
      <c r="DF398" s="1258"/>
      <c r="DG398" s="1258"/>
      <c r="DH398" s="1258"/>
      <c r="DI398" s="1258"/>
      <c r="DJ398" s="1258"/>
      <c r="DK398" s="1258"/>
      <c r="DL398" s="1258"/>
      <c r="DM398" s="1258">
        <v>0.03</v>
      </c>
      <c r="DN398" s="1022">
        <v>1</v>
      </c>
      <c r="DO398" s="1193">
        <v>0.94599999999999995</v>
      </c>
      <c r="DP398" s="1194">
        <v>1000</v>
      </c>
      <c r="DQ398" s="1195">
        <f t="shared" ref="DQ398:DQ429" si="3711">SUM(DP398/(DO398*1000))</f>
        <v>1.0570824524312896</v>
      </c>
      <c r="DR398" s="1192">
        <v>0.01</v>
      </c>
      <c r="DS398" s="1192">
        <f t="shared" si="3709"/>
        <v>1.0570824524312896E-5</v>
      </c>
      <c r="DT398" s="1495"/>
      <c r="DU398" s="1192"/>
      <c r="DV398" s="1528"/>
      <c r="DW398" s="1528" t="str">
        <f t="shared" si="3710"/>
        <v>**Water (Local)</v>
      </c>
      <c r="DX398" s="1427"/>
      <c r="DY398" s="1427"/>
      <c r="DZ398" s="1427"/>
      <c r="EA398" s="1427"/>
      <c r="EB398" s="1427"/>
      <c r="EC398" s="1427"/>
      <c r="ED398" s="1427"/>
      <c r="EE398" s="1427"/>
      <c r="EF398" s="1427"/>
      <c r="EG398" s="1427"/>
      <c r="EH398" s="1427"/>
      <c r="EI398" s="1427"/>
      <c r="EJ398" s="1427"/>
      <c r="EK398" s="1734"/>
      <c r="EL398" s="1342" t="s">
        <v>1410</v>
      </c>
      <c r="EM398" s="739"/>
      <c r="EN398" s="739"/>
      <c r="EO398" s="739"/>
      <c r="EP398" s="739"/>
      <c r="EQ398" s="739"/>
      <c r="ER398" s="739"/>
      <c r="ES398" s="739"/>
      <c r="ET398" s="739"/>
      <c r="EU398" s="739"/>
      <c r="EV398" s="739"/>
      <c r="EW398" s="739"/>
      <c r="EX398" s="739"/>
      <c r="EY398" s="739"/>
      <c r="EZ398" s="1348" t="str">
        <f t="shared" ref="EZ398:EZ461" si="3712">BU398</f>
        <v>**Water (Local)</v>
      </c>
      <c r="FA398" s="1203">
        <f t="shared" ref="FA398:FA461" si="3713">SUM(BW398*$BT398)*BW$311</f>
        <v>0</v>
      </c>
      <c r="FB398" s="1203">
        <f t="shared" ref="FB398:FB461" si="3714">SUM(BX398*$BT398)*BX$311</f>
        <v>0</v>
      </c>
      <c r="FC398" s="1203">
        <f t="shared" ref="FC398:FC461" si="3715">SUM(BY398*$BT398)*BY$311</f>
        <v>0</v>
      </c>
      <c r="FD398" s="1190">
        <f t="shared" ref="FD398:FD461" si="3716">SUM(BZ398*$BT398)*BZ$311</f>
        <v>0</v>
      </c>
      <c r="FE398" s="1190">
        <f t="shared" ref="FE398:FE461" si="3717">SUM(CA398*$BT398)*CA$311</f>
        <v>0</v>
      </c>
      <c r="FF398" s="927">
        <f t="shared" ref="FF398:FF461" si="3718">SUM(CB398*$BT398)*CB$311</f>
        <v>0</v>
      </c>
      <c r="FG398" s="1191">
        <f t="shared" ref="FG398:FG461" si="3719">SUM(CC398*$BT398)*CC$311</f>
        <v>0</v>
      </c>
      <c r="FH398" s="1191">
        <f t="shared" ref="FH398:FH461" si="3720">SUM(CD398*$BT398)*CD$311</f>
        <v>0</v>
      </c>
      <c r="FI398" s="1191">
        <f t="shared" ref="FI398:FI461" si="3721">SUM(CE398*$BT398)*CE$311</f>
        <v>0</v>
      </c>
      <c r="FJ398" s="1191">
        <f t="shared" ref="FJ398:FJ461" si="3722">SUM(CF398*$BT398)*CF$311</f>
        <v>0</v>
      </c>
      <c r="FK398" s="1191">
        <f t="shared" ref="FK398:FK461" si="3723">SUM(CG398*$BT398)*CG$311</f>
        <v>0</v>
      </c>
      <c r="FL398" s="1191">
        <f t="shared" ref="FL398:FL461" si="3724">SUM(CH398*$BT398)*CH$311</f>
        <v>0</v>
      </c>
      <c r="FM398" s="1191">
        <f t="shared" ref="FM398:FM461" si="3725">SUM(CI398*$BT398)*CI$311</f>
        <v>0</v>
      </c>
      <c r="FN398" s="1191">
        <f t="shared" ref="FN398:FN461" si="3726">SUM(CJ398*$BT398)*CJ$311</f>
        <v>0</v>
      </c>
      <c r="FO398" s="1203">
        <f t="shared" si="3548"/>
        <v>0</v>
      </c>
      <c r="FP398" s="1190">
        <f t="shared" ref="FP398:FP461" si="3727">SUM(CL398*$BT398)+$FD398 +$FE398</f>
        <v>0</v>
      </c>
      <c r="FQ398" s="927">
        <f t="shared" ref="FQ398:FQ461" si="3728">SUM(CM398*$BT398)+$FF398</f>
        <v>0</v>
      </c>
      <c r="FR398" s="1191">
        <f t="shared" ref="FR398:FR461" si="3729">SUM(CN398*$BT398)+$FG398+$FH398</f>
        <v>0</v>
      </c>
      <c r="FS398" s="1191">
        <f t="shared" ref="FS398:FS461" si="3730">SUM(CO398*$BT398)+$FI398 +$FJ398</f>
        <v>0</v>
      </c>
      <c r="FT398" s="1191">
        <f t="shared" ref="FT398:FT461" si="3731">SUM(CP398*$BT398)+$FK398+$FL398</f>
        <v>0</v>
      </c>
      <c r="FU398" s="1191">
        <f t="shared" ref="FU398:FU461" si="3732">SUM(CQ398*$BT398)+$FM398 +$FN398</f>
        <v>0</v>
      </c>
      <c r="FV398" s="1076">
        <f t="shared" ref="FV398:FV461" si="3733">SUM(CR398*$BT398)</f>
        <v>0</v>
      </c>
      <c r="FW398" s="1076">
        <f t="shared" ref="FW398:FW461" si="3734">SUM(CS398*$BT398)</f>
        <v>0</v>
      </c>
      <c r="FX398" s="1076">
        <f t="shared" ref="FX398:FX461" si="3735">SUM(CT398*$BT398)</f>
        <v>0</v>
      </c>
      <c r="FY398" s="1076">
        <f t="shared" ref="FY398:FY461" si="3736">SUM(CU398*$BT398)</f>
        <v>0</v>
      </c>
      <c r="FZ398" s="1076">
        <f t="shared" ref="FZ398:FZ461" si="3737">SUM(CV398*$BT398)</f>
        <v>0</v>
      </c>
      <c r="GA398" s="1076">
        <f t="shared" ref="GA398:GA461" si="3738">SUM(CW398*$BT398)</f>
        <v>0</v>
      </c>
      <c r="GB398" s="1076">
        <f t="shared" ref="GB398:GB461" si="3739">SUM(CX398*$BT398)</f>
        <v>0</v>
      </c>
      <c r="GC398" s="1076">
        <f t="shared" ref="GC398:GC461" si="3740">SUM(CY398*$BT398)</f>
        <v>0</v>
      </c>
      <c r="GD398" s="330">
        <f t="shared" ref="GD398:GD461" si="3741">SUM(CZ398*$BT398)</f>
        <v>0</v>
      </c>
      <c r="GE398" s="330">
        <f t="shared" ref="GE398:GE461" si="3742">SUM(DA398*$BT398)</f>
        <v>0</v>
      </c>
      <c r="GF398" s="330">
        <f t="shared" ref="GF398:GF461" si="3743">SUM(DB398*$BT398)</f>
        <v>0</v>
      </c>
      <c r="GG398" s="330">
        <f t="shared" ref="GG398:GG461" si="3744">SUM(DC398*$BT398)</f>
        <v>0</v>
      </c>
      <c r="GH398" s="330">
        <f t="shared" ref="GH398:GH461" si="3745">SUM(DD398*$BT398)</f>
        <v>0</v>
      </c>
      <c r="GI398" s="330">
        <f t="shared" ref="GI398:GI461" si="3746">SUM(DE398*$BT398)</f>
        <v>0</v>
      </c>
      <c r="GJ398" s="330">
        <f t="shared" ref="GJ398:GJ461" si="3747">SUM(DF398*$BT398)</f>
        <v>0</v>
      </c>
      <c r="GK398" s="330">
        <f t="shared" ref="GK398:GK461" si="3748">SUM(DG398*$BT398)</f>
        <v>0</v>
      </c>
      <c r="GL398" s="330">
        <f t="shared" ref="GL398:GL461" si="3749">SUM(DH398*$BT398)</f>
        <v>0</v>
      </c>
      <c r="GM398" s="330">
        <f t="shared" ref="GM398:GM461" si="3750">SUM(DI398*$BT398)</f>
        <v>0</v>
      </c>
      <c r="GN398" s="330">
        <f t="shared" ref="GN398:GN461" si="3751">SUM(DJ398*$BT398)</f>
        <v>0</v>
      </c>
      <c r="GO398" s="330">
        <f t="shared" ref="GO398:GO461" si="3752">SUM(DK398*$BT398)</f>
        <v>0</v>
      </c>
      <c r="GP398" s="330">
        <f t="shared" ref="GP398:GP461" si="3753">SUM(DL398*$BT398)</f>
        <v>0</v>
      </c>
      <c r="GQ398" s="330">
        <f t="shared" ref="GQ398:GQ461" si="3754">SUM(DM398*$BT398)</f>
        <v>0</v>
      </c>
      <c r="GR398" s="739"/>
      <c r="GS398" s="739"/>
      <c r="GT398" s="739"/>
      <c r="GU398" s="739"/>
      <c r="GV398" s="739"/>
      <c r="GW398" s="739"/>
      <c r="GX398" s="739"/>
      <c r="GY398" s="739"/>
      <c r="GZ398" s="1362" t="str">
        <f t="shared" ref="GZ398:GZ461" si="3755">BU398</f>
        <v>**Water (Local)</v>
      </c>
      <c r="HA398" s="1215">
        <f t="shared" ref="HA398:HA461" si="3756">SUM(LA398*($BT398/$HA$315)*$BW$311)</f>
        <v>0</v>
      </c>
      <c r="HB398" s="1215">
        <f t="shared" ref="HB398:HB461" si="3757">SUM(LB398*(BT398/$HA$315)*$BX$311)</f>
        <v>0</v>
      </c>
      <c r="HC398" s="1215">
        <f t="shared" ref="HC398:HC461" si="3758">SUM(LC398*(BT398/$HA$315)*$BY$311)</f>
        <v>0</v>
      </c>
      <c r="HD398" s="543">
        <f t="shared" ref="HD398:HD461" si="3759">SUM(LD398*(BT398/$HA$315)*$BZ$311)</f>
        <v>0</v>
      </c>
      <c r="HE398" s="543">
        <f t="shared" ref="HE398:HE461" si="3760">SUM(LE398*(BT398/$HA$315)*$CA$311)</f>
        <v>0</v>
      </c>
      <c r="HF398" s="328">
        <f t="shared" ref="HF398:HF461" si="3761">SUM(LF398*(BT398/$HA$315)*$CB$311)</f>
        <v>0</v>
      </c>
      <c r="HG398" s="546">
        <f t="shared" ref="HG398:HG461" si="3762">SUM(LG398*(BT398/$HA$315)*$CC$311)</f>
        <v>0</v>
      </c>
      <c r="HH398" s="546">
        <f t="shared" ref="HH398:HH461" si="3763">SUM(LH398*(BT398/$HA$315)*$CC$311)</f>
        <v>0</v>
      </c>
      <c r="HI398" s="546">
        <f t="shared" ref="HI398:HI461" si="3764">SUM(LI398*(BT398/$HA$315)*$CE$311)</f>
        <v>0</v>
      </c>
      <c r="HJ398" s="546">
        <f t="shared" ref="HJ398:HJ461" si="3765">SUM(LJ398*(BT398/$HA$315)*$CF$311)</f>
        <v>0</v>
      </c>
      <c r="HK398" s="546">
        <f t="shared" ref="HK398:HK461" si="3766">SUM(LK398*(BT398/$HA$315)*$CG$311)</f>
        <v>0</v>
      </c>
      <c r="HL398" s="546">
        <f t="shared" ref="HL398:HL461" si="3767">SUM(LL398*(BT398/$HA$315)*$CG$311)</f>
        <v>0</v>
      </c>
      <c r="HM398" s="546">
        <f t="shared" ref="HM398:HM461" si="3768">SUM(LM398*(BT398/$HA$315)*$CI$311)</f>
        <v>0</v>
      </c>
      <c r="HN398" s="546">
        <f t="shared" ref="HN398:HN461" si="3769">SUM(LN398*(BT398/$HA$315)*$CJ$311)</f>
        <v>0</v>
      </c>
      <c r="HO398" s="1215">
        <f t="shared" ref="HO398:HO461" si="3770">SUM(LO398*(BT398/$HA$315))</f>
        <v>0</v>
      </c>
      <c r="HP398" s="543">
        <f t="shared" ref="HP398:HP461" si="3771">SUM(LP398*(BT398/$HA$315))</f>
        <v>0</v>
      </c>
      <c r="HQ398" s="328">
        <f t="shared" ref="HQ398:HQ461" si="3772">SUM(LQ398*(BT398/$HA$315))</f>
        <v>0</v>
      </c>
      <c r="HR398" s="546">
        <f t="shared" ref="HR398:HR461" si="3773">SUM(LR398*(BT398/$HA$315))</f>
        <v>0</v>
      </c>
      <c r="HS398" s="546">
        <f t="shared" ref="HS398:HS461" si="3774">SUM(LS398*(BT398/$HA$315))</f>
        <v>0</v>
      </c>
      <c r="HT398" s="546">
        <f t="shared" ref="HT398:HT461" si="3775">SUM(LT398*(BT398/$HA$315))</f>
        <v>0</v>
      </c>
      <c r="HU398" s="546">
        <f t="shared" ref="HU398:HU461" si="3776">SUM(LU398*(BT398/$HA$315))</f>
        <v>0</v>
      </c>
      <c r="HV398" s="930">
        <f t="shared" ref="HV398:HV461" si="3777">SUM(LV398*(BT398/$HA$315))</f>
        <v>0</v>
      </c>
      <c r="HW398" s="930">
        <f t="shared" ref="HW398:HW461" si="3778">SUM(LW398*(BT398/$HA$315))</f>
        <v>0</v>
      </c>
      <c r="HX398" s="930">
        <f t="shared" ref="HX398:HX461" si="3779">SUM(LX398*(BT398/$HA$315))</f>
        <v>0</v>
      </c>
      <c r="HY398" s="930">
        <f t="shared" ref="HY398:HY461" si="3780">SUM(LY398*(BT398/$HA$315))</f>
        <v>0</v>
      </c>
      <c r="HZ398" s="930">
        <f t="shared" ref="HZ398:HZ461" si="3781">SUM(LZ398*(BT398/$HA$315))</f>
        <v>0</v>
      </c>
      <c r="IA398" s="930">
        <f t="shared" ref="IA398:IA461" si="3782">SUM(MA398*(BT398/$HA$315))</f>
        <v>0</v>
      </c>
      <c r="IB398" s="930">
        <f t="shared" ref="IB398:IB461" si="3783">SUM(MB398*(BT398/$HA$315))</f>
        <v>0</v>
      </c>
      <c r="IC398" s="930">
        <f t="shared" ref="IC398:IC461" si="3784">SUM(MC398*(BT398/$HA$315))</f>
        <v>0</v>
      </c>
      <c r="ID398" s="322">
        <f t="shared" ref="ID398:ID461" si="3785">SUM(MD398*(BT398/$HA$315))</f>
        <v>0</v>
      </c>
      <c r="IE398" s="322">
        <f t="shared" ref="IE398:IE461" si="3786">SUM(ME398*(BT398/$HA$315))</f>
        <v>0</v>
      </c>
      <c r="IF398" s="322">
        <f t="shared" ref="IF398:IF461" si="3787">SUM(MF398*(BT398/$HA$315))</f>
        <v>0</v>
      </c>
      <c r="IG398" s="322">
        <f t="shared" ref="IG398:IG461" si="3788">SUM(MG398*(BT398/$HA$315))</f>
        <v>0</v>
      </c>
      <c r="IH398" s="322">
        <f t="shared" ref="IH398:IH461" si="3789">SUM(MH398*(BT398/$HA$315))</f>
        <v>0</v>
      </c>
      <c r="II398" s="322">
        <f t="shared" ref="II398:II461" si="3790">SUM(MI398*(BT398/$HA$315))</f>
        <v>0</v>
      </c>
      <c r="IJ398" s="322">
        <f t="shared" ref="IJ398:IJ461" si="3791">SUM(MJ398*(BT398/$HA$315))</f>
        <v>0</v>
      </c>
      <c r="IK398" s="322">
        <f t="shared" ref="IK398:IK461" si="3792">SUM(MK398*(BT398/$HA$315))</f>
        <v>0</v>
      </c>
      <c r="IL398" s="322">
        <f t="shared" ref="IL398:IL461" si="3793">SUM(ML398*(BT398/$HA$315))</f>
        <v>0</v>
      </c>
      <c r="IM398" s="322">
        <f t="shared" ref="IM398:IM461" si="3794">SUM(MM398*(BT398/$HA$315))</f>
        <v>0</v>
      </c>
      <c r="IN398" s="322">
        <f t="shared" ref="IN398:IN461" si="3795">SUM(MN398*(BT398/$HA$315))</f>
        <v>0</v>
      </c>
      <c r="IO398" s="322">
        <f t="shared" ref="IO398:IO461" si="3796">SUM(MO398*(BT398/$HA$315))</f>
        <v>0</v>
      </c>
      <c r="IP398" s="322">
        <f t="shared" ref="IP398:IP461" si="3797">SUM(MP398*(BT398/$HA$315))</f>
        <v>0</v>
      </c>
      <c r="IQ398" s="322">
        <f t="shared" ref="IQ398:IQ461" si="3798">SUM(MQ398*(BT398/$HA$315))</f>
        <v>0</v>
      </c>
      <c r="IR398" s="739"/>
      <c r="IS398" s="739"/>
      <c r="IT398" s="739"/>
      <c r="IU398" s="739"/>
      <c r="IV398" s="739"/>
      <c r="IW398" s="739"/>
      <c r="IX398" s="739"/>
      <c r="IY398" s="739"/>
      <c r="IZ398" s="1362" t="str">
        <f t="shared" ref="IZ398:IZ461" si="3799">BU398</f>
        <v>**Water (Local)</v>
      </c>
      <c r="JA398" s="1217">
        <f t="shared" si="3622"/>
        <v>0</v>
      </c>
      <c r="JB398" s="1217">
        <f t="shared" si="3623"/>
        <v>0</v>
      </c>
      <c r="JC398" s="1217">
        <f t="shared" si="3624"/>
        <v>0</v>
      </c>
      <c r="JD398" s="545">
        <f t="shared" si="3625"/>
        <v>0</v>
      </c>
      <c r="JE398" s="545">
        <f t="shared" si="3626"/>
        <v>0</v>
      </c>
      <c r="JF398" s="329">
        <f t="shared" si="3627"/>
        <v>0</v>
      </c>
      <c r="JG398" s="550">
        <f t="shared" si="3628"/>
        <v>0</v>
      </c>
      <c r="JH398" s="550">
        <f t="shared" si="3629"/>
        <v>0</v>
      </c>
      <c r="JI398" s="550">
        <f t="shared" si="3630"/>
        <v>0</v>
      </c>
      <c r="JJ398" s="550">
        <f t="shared" si="3631"/>
        <v>0</v>
      </c>
      <c r="JK398" s="550">
        <f t="shared" si="3632"/>
        <v>0</v>
      </c>
      <c r="JL398" s="550">
        <f t="shared" si="3633"/>
        <v>0</v>
      </c>
      <c r="JM398" s="550">
        <f t="shared" si="3634"/>
        <v>0</v>
      </c>
      <c r="JN398" s="550">
        <f t="shared" si="3635"/>
        <v>0</v>
      </c>
      <c r="JO398" s="1217">
        <f t="shared" si="3636"/>
        <v>0</v>
      </c>
      <c r="JP398" s="545">
        <f t="shared" si="3637"/>
        <v>0</v>
      </c>
      <c r="JQ398" s="329">
        <f t="shared" si="3638"/>
        <v>0</v>
      </c>
      <c r="JR398" s="550">
        <f t="shared" si="3639"/>
        <v>32.088000000000001</v>
      </c>
      <c r="JS398" s="550">
        <f t="shared" si="3640"/>
        <v>125.62899999999999</v>
      </c>
      <c r="JT398" s="550">
        <f t="shared" si="3641"/>
        <v>0.01</v>
      </c>
      <c r="JU398" s="550">
        <f t="shared" si="3642"/>
        <v>0</v>
      </c>
      <c r="JV398" s="932">
        <f t="shared" si="3643"/>
        <v>0</v>
      </c>
      <c r="JW398" s="932">
        <f t="shared" si="3644"/>
        <v>0</v>
      </c>
      <c r="JX398" s="932">
        <f t="shared" si="3645"/>
        <v>0</v>
      </c>
      <c r="JY398" s="932">
        <f t="shared" si="3646"/>
        <v>0</v>
      </c>
      <c r="JZ398" s="932">
        <f t="shared" si="3647"/>
        <v>0</v>
      </c>
      <c r="KA398" s="932">
        <f t="shared" si="3648"/>
        <v>0</v>
      </c>
      <c r="KB398" s="932">
        <f t="shared" si="3649"/>
        <v>0</v>
      </c>
      <c r="KC398" s="932">
        <f t="shared" si="3650"/>
        <v>96.49199999999999</v>
      </c>
      <c r="KD398" s="327">
        <f t="shared" si="3651"/>
        <v>46.542999999999999</v>
      </c>
      <c r="KE398" s="327">
        <f t="shared" si="3652"/>
        <v>0</v>
      </c>
      <c r="KF398" s="327">
        <f t="shared" si="3653"/>
        <v>0</v>
      </c>
      <c r="KG398" s="327">
        <f t="shared" si="3654"/>
        <v>0</v>
      </c>
      <c r="KH398" s="327">
        <f t="shared" si="3655"/>
        <v>0</v>
      </c>
      <c r="KI398" s="327">
        <f t="shared" si="3656"/>
        <v>0</v>
      </c>
      <c r="KJ398" s="327">
        <f t="shared" si="3657"/>
        <v>0</v>
      </c>
      <c r="KK398" s="327">
        <f t="shared" si="3658"/>
        <v>0</v>
      </c>
      <c r="KL398" s="327">
        <f t="shared" si="3659"/>
        <v>0</v>
      </c>
      <c r="KM398" s="327">
        <f t="shared" si="3660"/>
        <v>0</v>
      </c>
      <c r="KN398" s="327">
        <f t="shared" si="3661"/>
        <v>0</v>
      </c>
      <c r="KO398" s="327">
        <f t="shared" si="3662"/>
        <v>0</v>
      </c>
      <c r="KP398" s="327">
        <f t="shared" si="3663"/>
        <v>0</v>
      </c>
      <c r="KQ398" s="327">
        <f t="shared" si="3664"/>
        <v>30</v>
      </c>
      <c r="KR398" s="739"/>
      <c r="KS398" s="739"/>
      <c r="KT398" s="739"/>
      <c r="KU398" s="739"/>
      <c r="KV398" s="739"/>
      <c r="KW398" s="739"/>
      <c r="KX398" s="739"/>
      <c r="KY398" s="739"/>
      <c r="KZ398" s="1362" t="str">
        <f t="shared" ref="KZ398:KZ461" si="3800">BU398</f>
        <v>**Water (Local)</v>
      </c>
      <c r="LA398" s="1217">
        <f t="shared" ref="LA398:LA461" si="3801">SUM(JA398/$DO398)</f>
        <v>0</v>
      </c>
      <c r="LB398" s="1217">
        <f t="shared" ref="LB398:LB461" si="3802">SUM(JB398/$DO398)</f>
        <v>0</v>
      </c>
      <c r="LC398" s="1217">
        <f t="shared" ref="LC398:LC461" si="3803">SUM(JC398/$DO398)</f>
        <v>0</v>
      </c>
      <c r="LD398" s="545">
        <f t="shared" ref="LD398:LD461" si="3804">SUM(JD398/$DO398)</f>
        <v>0</v>
      </c>
      <c r="LE398" s="545">
        <f t="shared" ref="LE398:LE461" si="3805">SUM(JE398/$DO398)</f>
        <v>0</v>
      </c>
      <c r="LF398" s="329">
        <f t="shared" ref="LF398:LF461" si="3806">SUM(JF398/$DO398)</f>
        <v>0</v>
      </c>
      <c r="LG398" s="550">
        <f t="shared" ref="LG398:LG461" si="3807">SUM(JG398/$DO398)</f>
        <v>0</v>
      </c>
      <c r="LH398" s="550">
        <f t="shared" ref="LH398:LH461" si="3808">SUM(JH398/$DO398)</f>
        <v>0</v>
      </c>
      <c r="LI398" s="550">
        <f t="shared" ref="LI398:LI461" si="3809">SUM(JI398/$DO398)</f>
        <v>0</v>
      </c>
      <c r="LJ398" s="550">
        <f t="shared" ref="LJ398:LJ461" si="3810">SUM(JJ398/$DO398)</f>
        <v>0</v>
      </c>
      <c r="LK398" s="550">
        <f t="shared" ref="LK398:LK461" si="3811">SUM(JK398/$DO398)</f>
        <v>0</v>
      </c>
      <c r="LL398" s="550">
        <f t="shared" ref="LL398:LL461" si="3812">SUM(JL398/$DO398)</f>
        <v>0</v>
      </c>
      <c r="LM398" s="550">
        <f t="shared" ref="LM398:LM461" si="3813">SUM(JM398/$DO398)</f>
        <v>0</v>
      </c>
      <c r="LN398" s="550">
        <f t="shared" ref="LN398:LN461" si="3814">SUM(JN398/$DO398)</f>
        <v>0</v>
      </c>
      <c r="LO398" s="1217">
        <f t="shared" ref="LO398:LO461" si="3815">SUM(JO398/$DO398)</f>
        <v>0</v>
      </c>
      <c r="LP398" s="545">
        <f t="shared" ref="LP398:LP461" si="3816">SUM(JP398/$DO398)</f>
        <v>0</v>
      </c>
      <c r="LQ398" s="329">
        <f t="shared" ref="LQ398:LQ461" si="3817">SUM(JQ398/$DO398)</f>
        <v>0</v>
      </c>
      <c r="LR398" s="550">
        <f t="shared" ref="LR398:LR461" si="3818">SUM(JR398/$DO398)</f>
        <v>33.919661733615222</v>
      </c>
      <c r="LS398" s="550">
        <f t="shared" ref="LS398:LS461" si="3819">SUM(JS398/$DO398)</f>
        <v>132.80021141649047</v>
      </c>
      <c r="LT398" s="550">
        <f t="shared" ref="LT398:LT461" si="3820">SUM(JT398/$DO398)</f>
        <v>1.0570824524312896E-2</v>
      </c>
      <c r="LU398" s="550">
        <f t="shared" ref="LU398:LU461" si="3821">SUM(JU398/$DO398)</f>
        <v>0</v>
      </c>
      <c r="LV398" s="932">
        <f t="shared" ref="LV398:LV461" si="3822">SUM(JV398/$DO398)</f>
        <v>0</v>
      </c>
      <c r="LW398" s="932">
        <f t="shared" ref="LW398:LW461" si="3823">SUM(JW398/$DO398)</f>
        <v>0</v>
      </c>
      <c r="LX398" s="932">
        <f t="shared" ref="LX398:LX461" si="3824">SUM(JX398/$DO398)</f>
        <v>0</v>
      </c>
      <c r="LY398" s="932">
        <f t="shared" ref="LY398:LY461" si="3825">SUM(JY398/$DO398)</f>
        <v>0</v>
      </c>
      <c r="LZ398" s="932">
        <f t="shared" ref="LZ398:LZ461" si="3826">SUM(JZ398/$DO398)</f>
        <v>0</v>
      </c>
      <c r="MA398" s="932">
        <f t="shared" ref="MA398:MA461" si="3827">SUM(KA398/$DO398)</f>
        <v>0</v>
      </c>
      <c r="MB398" s="932">
        <f t="shared" ref="MB398:MB461" si="3828">SUM(KB398/$DO398)</f>
        <v>0</v>
      </c>
      <c r="MC398" s="932">
        <f t="shared" ref="MC398:MC461" si="3829">SUM(KC398/$DO398)</f>
        <v>102</v>
      </c>
      <c r="MD398" s="327">
        <f t="shared" ref="MD398:MD461" si="3830">SUM(KD398/$DO398)</f>
        <v>49.199788583509516</v>
      </c>
      <c r="ME398" s="327">
        <f t="shared" ref="ME398:ME461" si="3831">SUM(KE398/$DO398)</f>
        <v>0</v>
      </c>
      <c r="MF398" s="327">
        <f t="shared" ref="MF398:MF461" si="3832">SUM(KF398/$DO398)</f>
        <v>0</v>
      </c>
      <c r="MG398" s="327">
        <f t="shared" ref="MG398:MG461" si="3833">SUM(KG398/$DO398)</f>
        <v>0</v>
      </c>
      <c r="MH398" s="327">
        <f t="shared" ref="MH398:MH461" si="3834">SUM(KH398/$DO398)</f>
        <v>0</v>
      </c>
      <c r="MI398" s="327">
        <f t="shared" ref="MI398:MI461" si="3835">SUM(KI398/$DO398)</f>
        <v>0</v>
      </c>
      <c r="MJ398" s="327">
        <f t="shared" ref="MJ398:MJ461" si="3836">SUM(KJ398/$DO398)</f>
        <v>0</v>
      </c>
      <c r="MK398" s="327">
        <f t="shared" ref="MK398:MK461" si="3837">SUM(KK398/$DO398)</f>
        <v>0</v>
      </c>
      <c r="ML398" s="327">
        <f t="shared" ref="ML398:ML461" si="3838">SUM(KL398/$DO398)</f>
        <v>0</v>
      </c>
      <c r="MM398" s="327">
        <f t="shared" ref="MM398:MM461" si="3839">SUM(KM398/$DO398)</f>
        <v>0</v>
      </c>
      <c r="MN398" s="327">
        <f t="shared" ref="MN398:MN461" si="3840">SUM(KN398/$DO398)</f>
        <v>0</v>
      </c>
      <c r="MO398" s="327">
        <f t="shared" ref="MO398:MO461" si="3841">SUM(KO398/$DO398)</f>
        <v>0</v>
      </c>
      <c r="MP398" s="327">
        <f t="shared" ref="MP398:MP461" si="3842">SUM(KP398/$DO398)</f>
        <v>0</v>
      </c>
      <c r="MQ398" s="327">
        <f t="shared" ref="MQ398:MQ461" si="3843">SUM(KQ398/$DO398)</f>
        <v>31.712473572938691</v>
      </c>
    </row>
    <row r="399" spans="15:355" s="152" customFormat="1" ht="14.25" customHeight="1" outlineLevel="1" thickBot="1" x14ac:dyDescent="0.3">
      <c r="O399" s="1758"/>
      <c r="S399" s="1758"/>
      <c r="W399" s="1758"/>
      <c r="AA399" s="1758"/>
      <c r="AE399" s="1758"/>
      <c r="AI399" s="1758"/>
      <c r="AM399" s="1758"/>
      <c r="AQ399" s="1758"/>
      <c r="AU399" s="1758"/>
      <c r="AY399" s="1758"/>
      <c r="BQ399" s="1491"/>
      <c r="BR399" s="734">
        <f t="shared" si="3531"/>
        <v>0</v>
      </c>
      <c r="BS399" s="734">
        <f t="shared" si="3532"/>
        <v>0</v>
      </c>
      <c r="BT399" s="742">
        <v>0</v>
      </c>
      <c r="BU399" s="1327" t="s">
        <v>2017</v>
      </c>
      <c r="BV399" s="1789" t="s">
        <v>1312</v>
      </c>
      <c r="BW399" s="1248"/>
      <c r="BX399" s="1248"/>
      <c r="BY399" s="1248"/>
      <c r="BZ399" s="1249"/>
      <c r="CA399" s="1249"/>
      <c r="CB399" s="1250"/>
      <c r="CC399" s="1251"/>
      <c r="CD399" s="1251"/>
      <c r="CE399" s="1251"/>
      <c r="CF399" s="1251"/>
      <c r="CG399" s="1252">
        <v>0.30082999999999999</v>
      </c>
      <c r="CH399" s="1252"/>
      <c r="CI399" s="1252"/>
      <c r="CJ399" s="1252"/>
      <c r="CK399" s="1253"/>
      <c r="CL399" s="1254"/>
      <c r="CM399" s="1255"/>
      <c r="CN399" s="1251">
        <v>3.2087999999999998E-2</v>
      </c>
      <c r="CO399" s="1251">
        <v>0.12562899999999999</v>
      </c>
      <c r="CP399" s="1256"/>
      <c r="CQ399" s="1256"/>
      <c r="CR399" s="1257"/>
      <c r="CS399" s="1257"/>
      <c r="CT399" s="1257"/>
      <c r="CU399" s="1257"/>
      <c r="CV399" s="1257"/>
      <c r="CW399" s="1257"/>
      <c r="CX399" s="1257"/>
      <c r="CY399" s="1257">
        <v>9.6491999999999994E-2</v>
      </c>
      <c r="CZ399" s="1258">
        <v>4.6543000000000001E-2</v>
      </c>
      <c r="DA399" s="1258"/>
      <c r="DB399" s="1258"/>
      <c r="DC399" s="1258"/>
      <c r="DD399" s="1258"/>
      <c r="DE399" s="1258"/>
      <c r="DF399" s="1258"/>
      <c r="DG399" s="1258"/>
      <c r="DH399" s="1258"/>
      <c r="DI399" s="1258"/>
      <c r="DJ399" s="1258"/>
      <c r="DK399" s="1258"/>
      <c r="DL399" s="1258"/>
      <c r="DM399" s="1302">
        <v>5.5E-2</v>
      </c>
      <c r="DN399" s="1022">
        <v>1</v>
      </c>
      <c r="DO399" s="1193">
        <v>1</v>
      </c>
      <c r="DP399" s="1194">
        <v>1000</v>
      </c>
      <c r="DQ399" s="1195">
        <f t="shared" si="3711"/>
        <v>1</v>
      </c>
      <c r="DR399" s="1192">
        <v>0.01</v>
      </c>
      <c r="DS399" s="1192">
        <f t="shared" si="3709"/>
        <v>1.0000000000000001E-5</v>
      </c>
      <c r="DT399" s="1495"/>
      <c r="DU399" s="1192"/>
      <c r="DV399" s="1528"/>
      <c r="DW399" s="1528" t="str">
        <f t="shared" si="3710"/>
        <v>**Water Base Report</v>
      </c>
      <c r="DX399" s="1427"/>
      <c r="DY399" s="1427"/>
      <c r="DZ399" s="1427"/>
      <c r="EA399" s="1427"/>
      <c r="EB399" s="1427"/>
      <c r="EC399" s="1427"/>
      <c r="ED399" s="1427"/>
      <c r="EE399" s="1427"/>
      <c r="EF399" s="1427"/>
      <c r="EG399" s="1427"/>
      <c r="EH399" s="1427"/>
      <c r="EI399" s="1427"/>
      <c r="EJ399" s="1427"/>
      <c r="EK399" s="1734"/>
      <c r="EL399" s="1344" t="s">
        <v>1866</v>
      </c>
      <c r="EM399" s="739"/>
      <c r="EN399" s="739"/>
      <c r="EO399" s="739"/>
      <c r="EP399" s="739"/>
      <c r="EQ399" s="739"/>
      <c r="ER399" s="739"/>
      <c r="ES399" s="739"/>
      <c r="ET399" s="739"/>
      <c r="EU399" s="739"/>
      <c r="EV399" s="739"/>
      <c r="EW399" s="739"/>
      <c r="EX399" s="739"/>
      <c r="EY399" s="739"/>
      <c r="EZ399" s="1348" t="str">
        <f t="shared" si="3712"/>
        <v>**Water Base Report</v>
      </c>
      <c r="FA399" s="1203">
        <f t="shared" si="3713"/>
        <v>0</v>
      </c>
      <c r="FB399" s="1203">
        <f t="shared" si="3714"/>
        <v>0</v>
      </c>
      <c r="FC399" s="1203">
        <f t="shared" si="3715"/>
        <v>0</v>
      </c>
      <c r="FD399" s="1190">
        <f t="shared" si="3716"/>
        <v>0</v>
      </c>
      <c r="FE399" s="1190">
        <f t="shared" si="3717"/>
        <v>0</v>
      </c>
      <c r="FF399" s="927">
        <f t="shared" si="3718"/>
        <v>0</v>
      </c>
      <c r="FG399" s="1191">
        <f t="shared" si="3719"/>
        <v>0</v>
      </c>
      <c r="FH399" s="1191">
        <f t="shared" si="3720"/>
        <v>0</v>
      </c>
      <c r="FI399" s="1191">
        <f t="shared" si="3721"/>
        <v>0</v>
      </c>
      <c r="FJ399" s="1191">
        <f t="shared" si="3722"/>
        <v>0</v>
      </c>
      <c r="FK399" s="1191">
        <f t="shared" si="3723"/>
        <v>0</v>
      </c>
      <c r="FL399" s="1191">
        <f t="shared" si="3724"/>
        <v>0</v>
      </c>
      <c r="FM399" s="1191">
        <f t="shared" si="3725"/>
        <v>0</v>
      </c>
      <c r="FN399" s="1191">
        <f t="shared" si="3726"/>
        <v>0</v>
      </c>
      <c r="FO399" s="1203">
        <f t="shared" si="3548"/>
        <v>0</v>
      </c>
      <c r="FP399" s="1190">
        <f t="shared" si="3727"/>
        <v>0</v>
      </c>
      <c r="FQ399" s="927">
        <f t="shared" si="3728"/>
        <v>0</v>
      </c>
      <c r="FR399" s="1191">
        <f t="shared" si="3729"/>
        <v>0</v>
      </c>
      <c r="FS399" s="1191">
        <f t="shared" si="3730"/>
        <v>0</v>
      </c>
      <c r="FT399" s="1191">
        <f t="shared" si="3731"/>
        <v>0</v>
      </c>
      <c r="FU399" s="1191">
        <f t="shared" si="3732"/>
        <v>0</v>
      </c>
      <c r="FV399" s="1076">
        <f t="shared" si="3733"/>
        <v>0</v>
      </c>
      <c r="FW399" s="1076">
        <f t="shared" si="3734"/>
        <v>0</v>
      </c>
      <c r="FX399" s="1076">
        <f t="shared" si="3735"/>
        <v>0</v>
      </c>
      <c r="FY399" s="1076">
        <f t="shared" si="3736"/>
        <v>0</v>
      </c>
      <c r="FZ399" s="1076">
        <f t="shared" si="3737"/>
        <v>0</v>
      </c>
      <c r="GA399" s="1076">
        <f t="shared" si="3738"/>
        <v>0</v>
      </c>
      <c r="GB399" s="1076">
        <f t="shared" si="3739"/>
        <v>0</v>
      </c>
      <c r="GC399" s="1076">
        <f t="shared" si="3740"/>
        <v>0</v>
      </c>
      <c r="GD399" s="330">
        <f t="shared" si="3741"/>
        <v>0</v>
      </c>
      <c r="GE399" s="330">
        <f t="shared" si="3742"/>
        <v>0</v>
      </c>
      <c r="GF399" s="330">
        <f t="shared" si="3743"/>
        <v>0</v>
      </c>
      <c r="GG399" s="330">
        <f t="shared" si="3744"/>
        <v>0</v>
      </c>
      <c r="GH399" s="330">
        <f t="shared" si="3745"/>
        <v>0</v>
      </c>
      <c r="GI399" s="330">
        <f t="shared" si="3746"/>
        <v>0</v>
      </c>
      <c r="GJ399" s="330">
        <f t="shared" si="3747"/>
        <v>0</v>
      </c>
      <c r="GK399" s="330">
        <f t="shared" si="3748"/>
        <v>0</v>
      </c>
      <c r="GL399" s="330">
        <f t="shared" si="3749"/>
        <v>0</v>
      </c>
      <c r="GM399" s="330">
        <f t="shared" si="3750"/>
        <v>0</v>
      </c>
      <c r="GN399" s="330">
        <f t="shared" si="3751"/>
        <v>0</v>
      </c>
      <c r="GO399" s="330">
        <f t="shared" si="3752"/>
        <v>0</v>
      </c>
      <c r="GP399" s="330">
        <f t="shared" si="3753"/>
        <v>0</v>
      </c>
      <c r="GQ399" s="330">
        <f t="shared" si="3754"/>
        <v>0</v>
      </c>
      <c r="GR399" s="739"/>
      <c r="GS399" s="739"/>
      <c r="GT399" s="739"/>
      <c r="GU399" s="739"/>
      <c r="GV399" s="739"/>
      <c r="GW399" s="739"/>
      <c r="GX399" s="739"/>
      <c r="GY399" s="739"/>
      <c r="GZ399" s="1362" t="str">
        <f t="shared" si="3755"/>
        <v>**Water Base Report</v>
      </c>
      <c r="HA399" s="1215">
        <f t="shared" si="3756"/>
        <v>0</v>
      </c>
      <c r="HB399" s="1215">
        <f t="shared" si="3757"/>
        <v>0</v>
      </c>
      <c r="HC399" s="1215">
        <f t="shared" si="3758"/>
        <v>0</v>
      </c>
      <c r="HD399" s="543">
        <f t="shared" si="3759"/>
        <v>0</v>
      </c>
      <c r="HE399" s="543">
        <f t="shared" si="3760"/>
        <v>0</v>
      </c>
      <c r="HF399" s="328">
        <f t="shared" si="3761"/>
        <v>0</v>
      </c>
      <c r="HG399" s="546">
        <f t="shared" si="3762"/>
        <v>0</v>
      </c>
      <c r="HH399" s="546">
        <f t="shared" si="3763"/>
        <v>0</v>
      </c>
      <c r="HI399" s="546">
        <f t="shared" si="3764"/>
        <v>0</v>
      </c>
      <c r="HJ399" s="546">
        <f t="shared" si="3765"/>
        <v>0</v>
      </c>
      <c r="HK399" s="546">
        <f t="shared" si="3766"/>
        <v>0</v>
      </c>
      <c r="HL399" s="546">
        <f t="shared" si="3767"/>
        <v>0</v>
      </c>
      <c r="HM399" s="546">
        <f t="shared" si="3768"/>
        <v>0</v>
      </c>
      <c r="HN399" s="546">
        <f t="shared" si="3769"/>
        <v>0</v>
      </c>
      <c r="HO399" s="1215">
        <f t="shared" si="3770"/>
        <v>0</v>
      </c>
      <c r="HP399" s="543">
        <f t="shared" si="3771"/>
        <v>0</v>
      </c>
      <c r="HQ399" s="328">
        <f t="shared" si="3772"/>
        <v>0</v>
      </c>
      <c r="HR399" s="546">
        <f t="shared" si="3773"/>
        <v>0</v>
      </c>
      <c r="HS399" s="546">
        <f t="shared" si="3774"/>
        <v>0</v>
      </c>
      <c r="HT399" s="546">
        <f t="shared" si="3775"/>
        <v>0</v>
      </c>
      <c r="HU399" s="546">
        <f t="shared" si="3776"/>
        <v>0</v>
      </c>
      <c r="HV399" s="930">
        <f t="shared" si="3777"/>
        <v>0</v>
      </c>
      <c r="HW399" s="930">
        <f t="shared" si="3778"/>
        <v>0</v>
      </c>
      <c r="HX399" s="930">
        <f t="shared" si="3779"/>
        <v>0</v>
      </c>
      <c r="HY399" s="930">
        <f t="shared" si="3780"/>
        <v>0</v>
      </c>
      <c r="HZ399" s="930">
        <f t="shared" si="3781"/>
        <v>0</v>
      </c>
      <c r="IA399" s="930">
        <f t="shared" si="3782"/>
        <v>0</v>
      </c>
      <c r="IB399" s="930">
        <f t="shared" si="3783"/>
        <v>0</v>
      </c>
      <c r="IC399" s="930">
        <f t="shared" si="3784"/>
        <v>0</v>
      </c>
      <c r="ID399" s="322">
        <f t="shared" si="3785"/>
        <v>0</v>
      </c>
      <c r="IE399" s="322">
        <f t="shared" si="3786"/>
        <v>0</v>
      </c>
      <c r="IF399" s="322">
        <f t="shared" si="3787"/>
        <v>0</v>
      </c>
      <c r="IG399" s="322">
        <f t="shared" si="3788"/>
        <v>0</v>
      </c>
      <c r="IH399" s="322">
        <f t="shared" si="3789"/>
        <v>0</v>
      </c>
      <c r="II399" s="322">
        <f t="shared" si="3790"/>
        <v>0</v>
      </c>
      <c r="IJ399" s="322">
        <f t="shared" si="3791"/>
        <v>0</v>
      </c>
      <c r="IK399" s="322">
        <f t="shared" si="3792"/>
        <v>0</v>
      </c>
      <c r="IL399" s="322">
        <f t="shared" si="3793"/>
        <v>0</v>
      </c>
      <c r="IM399" s="322">
        <f t="shared" si="3794"/>
        <v>0</v>
      </c>
      <c r="IN399" s="322">
        <f t="shared" si="3795"/>
        <v>0</v>
      </c>
      <c r="IO399" s="322">
        <f t="shared" si="3796"/>
        <v>0</v>
      </c>
      <c r="IP399" s="322">
        <f t="shared" si="3797"/>
        <v>0</v>
      </c>
      <c r="IQ399" s="322">
        <f t="shared" si="3798"/>
        <v>0</v>
      </c>
      <c r="IR399" s="739"/>
      <c r="IS399" s="739"/>
      <c r="IT399" s="739"/>
      <c r="IU399" s="739"/>
      <c r="IV399" s="739"/>
      <c r="IW399" s="739"/>
      <c r="IX399" s="739"/>
      <c r="IY399" s="739"/>
      <c r="IZ399" s="1362" t="str">
        <f t="shared" si="3799"/>
        <v>**Water Base Report</v>
      </c>
      <c r="JA399" s="1217">
        <f t="shared" si="3622"/>
        <v>0</v>
      </c>
      <c r="JB399" s="1217">
        <f t="shared" si="3623"/>
        <v>0</v>
      </c>
      <c r="JC399" s="1217">
        <f t="shared" si="3624"/>
        <v>0</v>
      </c>
      <c r="JD399" s="545">
        <f t="shared" si="3625"/>
        <v>0</v>
      </c>
      <c r="JE399" s="545">
        <f t="shared" si="3626"/>
        <v>0</v>
      </c>
      <c r="JF399" s="329">
        <f t="shared" si="3627"/>
        <v>0</v>
      </c>
      <c r="JG399" s="550">
        <f t="shared" si="3628"/>
        <v>0</v>
      </c>
      <c r="JH399" s="550">
        <f t="shared" si="3629"/>
        <v>0</v>
      </c>
      <c r="JI399" s="550">
        <f t="shared" si="3630"/>
        <v>0</v>
      </c>
      <c r="JJ399" s="550">
        <f t="shared" si="3631"/>
        <v>0</v>
      </c>
      <c r="JK399" s="550">
        <f t="shared" si="3632"/>
        <v>300.83</v>
      </c>
      <c r="JL399" s="550">
        <f t="shared" si="3633"/>
        <v>0</v>
      </c>
      <c r="JM399" s="550">
        <f t="shared" si="3634"/>
        <v>0</v>
      </c>
      <c r="JN399" s="550">
        <f t="shared" si="3635"/>
        <v>0</v>
      </c>
      <c r="JO399" s="1217">
        <f t="shared" si="3636"/>
        <v>0</v>
      </c>
      <c r="JP399" s="545">
        <f t="shared" si="3637"/>
        <v>0</v>
      </c>
      <c r="JQ399" s="329">
        <f t="shared" si="3638"/>
        <v>0</v>
      </c>
      <c r="JR399" s="550">
        <f t="shared" si="3639"/>
        <v>32.088000000000001</v>
      </c>
      <c r="JS399" s="550">
        <f t="shared" si="3640"/>
        <v>125.62899999999999</v>
      </c>
      <c r="JT399" s="550">
        <f t="shared" si="3641"/>
        <v>0</v>
      </c>
      <c r="JU399" s="550">
        <f t="shared" si="3642"/>
        <v>0</v>
      </c>
      <c r="JV399" s="932">
        <f t="shared" si="3643"/>
        <v>0</v>
      </c>
      <c r="JW399" s="932">
        <f t="shared" si="3644"/>
        <v>0</v>
      </c>
      <c r="JX399" s="932">
        <f t="shared" si="3645"/>
        <v>0</v>
      </c>
      <c r="JY399" s="932">
        <f t="shared" si="3646"/>
        <v>0</v>
      </c>
      <c r="JZ399" s="932">
        <f t="shared" si="3647"/>
        <v>0</v>
      </c>
      <c r="KA399" s="932">
        <f t="shared" si="3648"/>
        <v>0</v>
      </c>
      <c r="KB399" s="932">
        <f t="shared" si="3649"/>
        <v>0</v>
      </c>
      <c r="KC399" s="932">
        <f t="shared" si="3650"/>
        <v>96.49199999999999</v>
      </c>
      <c r="KD399" s="327">
        <f t="shared" si="3651"/>
        <v>46.542999999999999</v>
      </c>
      <c r="KE399" s="327">
        <f t="shared" si="3652"/>
        <v>0</v>
      </c>
      <c r="KF399" s="327">
        <f t="shared" si="3653"/>
        <v>0</v>
      </c>
      <c r="KG399" s="327">
        <f t="shared" si="3654"/>
        <v>0</v>
      </c>
      <c r="KH399" s="327">
        <f t="shared" si="3655"/>
        <v>0</v>
      </c>
      <c r="KI399" s="327">
        <f t="shared" si="3656"/>
        <v>0</v>
      </c>
      <c r="KJ399" s="327">
        <f t="shared" si="3657"/>
        <v>0</v>
      </c>
      <c r="KK399" s="327">
        <f t="shared" si="3658"/>
        <v>0</v>
      </c>
      <c r="KL399" s="327">
        <f t="shared" si="3659"/>
        <v>0</v>
      </c>
      <c r="KM399" s="327">
        <f t="shared" si="3660"/>
        <v>0</v>
      </c>
      <c r="KN399" s="327">
        <f t="shared" si="3661"/>
        <v>0</v>
      </c>
      <c r="KO399" s="327">
        <f t="shared" si="3662"/>
        <v>0</v>
      </c>
      <c r="KP399" s="327">
        <f t="shared" si="3663"/>
        <v>0</v>
      </c>
      <c r="KQ399" s="327">
        <f t="shared" si="3664"/>
        <v>55</v>
      </c>
      <c r="KR399" s="739"/>
      <c r="KS399" s="739"/>
      <c r="KT399" s="739"/>
      <c r="KU399" s="739"/>
      <c r="KV399" s="739"/>
      <c r="KW399" s="739"/>
      <c r="KX399" s="739"/>
      <c r="KY399" s="739"/>
      <c r="KZ399" s="1362" t="str">
        <f t="shared" si="3800"/>
        <v>**Water Base Report</v>
      </c>
      <c r="LA399" s="1217">
        <f t="shared" si="3801"/>
        <v>0</v>
      </c>
      <c r="LB399" s="1217">
        <f t="shared" si="3802"/>
        <v>0</v>
      </c>
      <c r="LC399" s="1217">
        <f t="shared" si="3803"/>
        <v>0</v>
      </c>
      <c r="LD399" s="545">
        <f t="shared" si="3804"/>
        <v>0</v>
      </c>
      <c r="LE399" s="545">
        <f t="shared" si="3805"/>
        <v>0</v>
      </c>
      <c r="LF399" s="329">
        <f t="shared" si="3806"/>
        <v>0</v>
      </c>
      <c r="LG399" s="550">
        <f t="shared" si="3807"/>
        <v>0</v>
      </c>
      <c r="LH399" s="550">
        <f t="shared" si="3808"/>
        <v>0</v>
      </c>
      <c r="LI399" s="550">
        <f t="shared" si="3809"/>
        <v>0</v>
      </c>
      <c r="LJ399" s="550">
        <f t="shared" si="3810"/>
        <v>0</v>
      </c>
      <c r="LK399" s="550">
        <f t="shared" si="3811"/>
        <v>300.83</v>
      </c>
      <c r="LL399" s="550">
        <f t="shared" si="3812"/>
        <v>0</v>
      </c>
      <c r="LM399" s="550">
        <f t="shared" si="3813"/>
        <v>0</v>
      </c>
      <c r="LN399" s="550">
        <f t="shared" si="3814"/>
        <v>0</v>
      </c>
      <c r="LO399" s="1217">
        <f t="shared" si="3815"/>
        <v>0</v>
      </c>
      <c r="LP399" s="545">
        <f t="shared" si="3816"/>
        <v>0</v>
      </c>
      <c r="LQ399" s="329">
        <f t="shared" si="3817"/>
        <v>0</v>
      </c>
      <c r="LR399" s="550">
        <f t="shared" si="3818"/>
        <v>32.088000000000001</v>
      </c>
      <c r="LS399" s="550">
        <f t="shared" si="3819"/>
        <v>125.62899999999999</v>
      </c>
      <c r="LT399" s="550">
        <f t="shared" si="3820"/>
        <v>0</v>
      </c>
      <c r="LU399" s="550">
        <f t="shared" si="3821"/>
        <v>0</v>
      </c>
      <c r="LV399" s="932">
        <f t="shared" si="3822"/>
        <v>0</v>
      </c>
      <c r="LW399" s="932">
        <f t="shared" si="3823"/>
        <v>0</v>
      </c>
      <c r="LX399" s="932">
        <f t="shared" si="3824"/>
        <v>0</v>
      </c>
      <c r="LY399" s="932">
        <f t="shared" si="3825"/>
        <v>0</v>
      </c>
      <c r="LZ399" s="932">
        <f t="shared" si="3826"/>
        <v>0</v>
      </c>
      <c r="MA399" s="932">
        <f t="shared" si="3827"/>
        <v>0</v>
      </c>
      <c r="MB399" s="932">
        <f t="shared" si="3828"/>
        <v>0</v>
      </c>
      <c r="MC399" s="932">
        <f t="shared" si="3829"/>
        <v>96.49199999999999</v>
      </c>
      <c r="MD399" s="327">
        <f t="shared" si="3830"/>
        <v>46.542999999999999</v>
      </c>
      <c r="ME399" s="327">
        <f t="shared" si="3831"/>
        <v>0</v>
      </c>
      <c r="MF399" s="327">
        <f t="shared" si="3832"/>
        <v>0</v>
      </c>
      <c r="MG399" s="327">
        <f t="shared" si="3833"/>
        <v>0</v>
      </c>
      <c r="MH399" s="327">
        <f t="shared" si="3834"/>
        <v>0</v>
      </c>
      <c r="MI399" s="327">
        <f t="shared" si="3835"/>
        <v>0</v>
      </c>
      <c r="MJ399" s="327">
        <f t="shared" si="3836"/>
        <v>0</v>
      </c>
      <c r="MK399" s="327">
        <f t="shared" si="3837"/>
        <v>0</v>
      </c>
      <c r="ML399" s="327">
        <f t="shared" si="3838"/>
        <v>0</v>
      </c>
      <c r="MM399" s="327">
        <f t="shared" si="3839"/>
        <v>0</v>
      </c>
      <c r="MN399" s="327">
        <f t="shared" si="3840"/>
        <v>0</v>
      </c>
      <c r="MO399" s="327">
        <f t="shared" si="3841"/>
        <v>0</v>
      </c>
      <c r="MP399" s="327">
        <f t="shared" si="3842"/>
        <v>0</v>
      </c>
      <c r="MQ399" s="327">
        <f t="shared" si="3843"/>
        <v>55</v>
      </c>
    </row>
    <row r="400" spans="15:355" s="152" customFormat="1" ht="14.25" customHeight="1" outlineLevel="1" thickBot="1" x14ac:dyDescent="0.3">
      <c r="O400" s="1758"/>
      <c r="S400" s="1758"/>
      <c r="W400" s="1758"/>
      <c r="AA400" s="1758"/>
      <c r="AE400" s="1758"/>
      <c r="AI400" s="1758"/>
      <c r="AM400" s="1758"/>
      <c r="AQ400" s="1758"/>
      <c r="AU400" s="1758"/>
      <c r="AY400" s="1758"/>
      <c r="BQ400" s="1491"/>
      <c r="BR400" s="734">
        <f t="shared" si="3531"/>
        <v>0</v>
      </c>
      <c r="BS400" s="734">
        <f t="shared" si="3532"/>
        <v>0</v>
      </c>
      <c r="BT400" s="742">
        <v>0</v>
      </c>
      <c r="BU400" s="1328" t="s">
        <v>2018</v>
      </c>
      <c r="BV400" s="1325" t="s">
        <v>1312</v>
      </c>
      <c r="BW400" s="1248"/>
      <c r="BX400" s="1248"/>
      <c r="BY400" s="1248"/>
      <c r="BZ400" s="1249"/>
      <c r="CA400" s="1249"/>
      <c r="CB400" s="1250"/>
      <c r="CC400" s="1251"/>
      <c r="CD400" s="1251"/>
      <c r="CE400" s="1251"/>
      <c r="CF400" s="1251"/>
      <c r="CG400" s="1252"/>
      <c r="CH400" s="1252"/>
      <c r="CI400" s="1252"/>
      <c r="CJ400" s="1252"/>
      <c r="CK400" s="1253"/>
      <c r="CL400" s="1254"/>
      <c r="CM400" s="1255"/>
      <c r="CN400" s="1251">
        <v>0.13</v>
      </c>
      <c r="CO400" s="1251">
        <v>0.17</v>
      </c>
      <c r="CP400" s="1252">
        <v>9.8400000000000001E-2</v>
      </c>
      <c r="CQ400" s="1256"/>
      <c r="CR400" s="1260"/>
      <c r="CS400" s="1260"/>
      <c r="CT400" s="1260"/>
      <c r="CU400" s="1260"/>
      <c r="CV400" s="1260"/>
      <c r="CW400" s="1260"/>
      <c r="CX400" s="1260"/>
      <c r="CY400" s="1257">
        <v>0.05</v>
      </c>
      <c r="CZ400" s="1258">
        <v>0.17</v>
      </c>
      <c r="DA400" s="1258"/>
      <c r="DB400" s="1258"/>
      <c r="DC400" s="1258"/>
      <c r="DD400" s="1258"/>
      <c r="DE400" s="1258"/>
      <c r="DF400" s="1258"/>
      <c r="DG400" s="1258"/>
      <c r="DH400" s="1258"/>
      <c r="DI400" s="1258"/>
      <c r="DJ400" s="1258"/>
      <c r="DK400" s="1258"/>
      <c r="DL400" s="1258"/>
      <c r="DM400" s="1258"/>
      <c r="DN400" s="1022">
        <v>1</v>
      </c>
      <c r="DO400" s="1193">
        <v>0.94599999999999995</v>
      </c>
      <c r="DP400" s="1194">
        <v>1000</v>
      </c>
      <c r="DQ400" s="1195">
        <f t="shared" si="3711"/>
        <v>1.0570824524312896</v>
      </c>
      <c r="DR400" s="1192">
        <v>0.01</v>
      </c>
      <c r="DS400" s="1192">
        <f t="shared" si="3709"/>
        <v>1.0570824524312896E-5</v>
      </c>
      <c r="DT400" s="1495"/>
      <c r="DU400" s="1192"/>
      <c r="DV400" s="1528"/>
      <c r="DW400" s="1528" t="str">
        <f t="shared" si="3710"/>
        <v>**Water Fiji Bottled</v>
      </c>
      <c r="DX400" s="1427"/>
      <c r="DY400" s="1427"/>
      <c r="DZ400" s="1427"/>
      <c r="EA400" s="1427"/>
      <c r="EB400" s="1427"/>
      <c r="EC400" s="1427"/>
      <c r="ED400" s="1427"/>
      <c r="EE400" s="1427"/>
      <c r="EF400" s="1427"/>
      <c r="EG400" s="1427"/>
      <c r="EH400" s="1427"/>
      <c r="EI400" s="1427"/>
      <c r="EJ400" s="1427"/>
      <c r="EK400" s="1734"/>
      <c r="EL400" s="1342" t="s">
        <v>1410</v>
      </c>
      <c r="EM400" s="739"/>
      <c r="EN400" s="739"/>
      <c r="EO400" s="739"/>
      <c r="EP400" s="739"/>
      <c r="EQ400" s="739"/>
      <c r="ER400" s="739"/>
      <c r="ES400" s="739"/>
      <c r="ET400" s="739"/>
      <c r="EU400" s="739"/>
      <c r="EV400" s="739"/>
      <c r="EW400" s="739"/>
      <c r="EX400" s="739"/>
      <c r="EY400" s="739"/>
      <c r="EZ400" s="1348" t="str">
        <f t="shared" si="3712"/>
        <v>**Water Fiji Bottled</v>
      </c>
      <c r="FA400" s="1203">
        <f t="shared" si="3713"/>
        <v>0</v>
      </c>
      <c r="FB400" s="1203">
        <f t="shared" si="3714"/>
        <v>0</v>
      </c>
      <c r="FC400" s="1203">
        <f t="shared" si="3715"/>
        <v>0</v>
      </c>
      <c r="FD400" s="1190">
        <f t="shared" si="3716"/>
        <v>0</v>
      </c>
      <c r="FE400" s="1190">
        <f t="shared" si="3717"/>
        <v>0</v>
      </c>
      <c r="FF400" s="927">
        <f t="shared" si="3718"/>
        <v>0</v>
      </c>
      <c r="FG400" s="1191">
        <f t="shared" si="3719"/>
        <v>0</v>
      </c>
      <c r="FH400" s="1191">
        <f t="shared" si="3720"/>
        <v>0</v>
      </c>
      <c r="FI400" s="1191">
        <f t="shared" si="3721"/>
        <v>0</v>
      </c>
      <c r="FJ400" s="1191">
        <f t="shared" si="3722"/>
        <v>0</v>
      </c>
      <c r="FK400" s="1191">
        <f t="shared" si="3723"/>
        <v>0</v>
      </c>
      <c r="FL400" s="1191">
        <f t="shared" si="3724"/>
        <v>0</v>
      </c>
      <c r="FM400" s="1191">
        <f t="shared" si="3725"/>
        <v>0</v>
      </c>
      <c r="FN400" s="1191">
        <f t="shared" si="3726"/>
        <v>0</v>
      </c>
      <c r="FO400" s="1203">
        <f t="shared" si="3548"/>
        <v>0</v>
      </c>
      <c r="FP400" s="1190">
        <f t="shared" si="3727"/>
        <v>0</v>
      </c>
      <c r="FQ400" s="927">
        <f t="shared" si="3728"/>
        <v>0</v>
      </c>
      <c r="FR400" s="1191">
        <f t="shared" si="3729"/>
        <v>0</v>
      </c>
      <c r="FS400" s="1191">
        <f t="shared" si="3730"/>
        <v>0</v>
      </c>
      <c r="FT400" s="1191">
        <f t="shared" si="3731"/>
        <v>0</v>
      </c>
      <c r="FU400" s="1191">
        <f t="shared" si="3732"/>
        <v>0</v>
      </c>
      <c r="FV400" s="1076">
        <f t="shared" si="3733"/>
        <v>0</v>
      </c>
      <c r="FW400" s="1076">
        <f t="shared" si="3734"/>
        <v>0</v>
      </c>
      <c r="FX400" s="1076">
        <f t="shared" si="3735"/>
        <v>0</v>
      </c>
      <c r="FY400" s="1076">
        <f t="shared" si="3736"/>
        <v>0</v>
      </c>
      <c r="FZ400" s="1076">
        <f t="shared" si="3737"/>
        <v>0</v>
      </c>
      <c r="GA400" s="1076">
        <f t="shared" si="3738"/>
        <v>0</v>
      </c>
      <c r="GB400" s="1076">
        <f t="shared" si="3739"/>
        <v>0</v>
      </c>
      <c r="GC400" s="1076">
        <f t="shared" si="3740"/>
        <v>0</v>
      </c>
      <c r="GD400" s="330">
        <f t="shared" si="3741"/>
        <v>0</v>
      </c>
      <c r="GE400" s="330">
        <f t="shared" si="3742"/>
        <v>0</v>
      </c>
      <c r="GF400" s="330">
        <f t="shared" si="3743"/>
        <v>0</v>
      </c>
      <c r="GG400" s="330">
        <f t="shared" si="3744"/>
        <v>0</v>
      </c>
      <c r="GH400" s="330">
        <f t="shared" si="3745"/>
        <v>0</v>
      </c>
      <c r="GI400" s="330">
        <f t="shared" si="3746"/>
        <v>0</v>
      </c>
      <c r="GJ400" s="330">
        <f t="shared" si="3747"/>
        <v>0</v>
      </c>
      <c r="GK400" s="330">
        <f t="shared" si="3748"/>
        <v>0</v>
      </c>
      <c r="GL400" s="330">
        <f t="shared" si="3749"/>
        <v>0</v>
      </c>
      <c r="GM400" s="330">
        <f t="shared" si="3750"/>
        <v>0</v>
      </c>
      <c r="GN400" s="330">
        <f t="shared" si="3751"/>
        <v>0</v>
      </c>
      <c r="GO400" s="330">
        <f t="shared" si="3752"/>
        <v>0</v>
      </c>
      <c r="GP400" s="330">
        <f t="shared" si="3753"/>
        <v>0</v>
      </c>
      <c r="GQ400" s="330">
        <f t="shared" si="3754"/>
        <v>0</v>
      </c>
      <c r="GR400" s="739"/>
      <c r="GS400" s="739"/>
      <c r="GT400" s="739"/>
      <c r="GU400" s="739"/>
      <c r="GV400" s="739"/>
      <c r="GW400" s="739"/>
      <c r="GX400" s="739"/>
      <c r="GY400" s="739"/>
      <c r="GZ400" s="1362" t="str">
        <f t="shared" si="3755"/>
        <v>**Water Fiji Bottled</v>
      </c>
      <c r="HA400" s="1215">
        <f t="shared" si="3756"/>
        <v>0</v>
      </c>
      <c r="HB400" s="1215">
        <f t="shared" si="3757"/>
        <v>0</v>
      </c>
      <c r="HC400" s="1215">
        <f t="shared" si="3758"/>
        <v>0</v>
      </c>
      <c r="HD400" s="543">
        <f t="shared" si="3759"/>
        <v>0</v>
      </c>
      <c r="HE400" s="543">
        <f t="shared" si="3760"/>
        <v>0</v>
      </c>
      <c r="HF400" s="328">
        <f t="shared" si="3761"/>
        <v>0</v>
      </c>
      <c r="HG400" s="546">
        <f t="shared" si="3762"/>
        <v>0</v>
      </c>
      <c r="HH400" s="546">
        <f t="shared" si="3763"/>
        <v>0</v>
      </c>
      <c r="HI400" s="546">
        <f t="shared" si="3764"/>
        <v>0</v>
      </c>
      <c r="HJ400" s="546">
        <f t="shared" si="3765"/>
        <v>0</v>
      </c>
      <c r="HK400" s="546">
        <f t="shared" si="3766"/>
        <v>0</v>
      </c>
      <c r="HL400" s="546">
        <f t="shared" si="3767"/>
        <v>0</v>
      </c>
      <c r="HM400" s="546">
        <f t="shared" si="3768"/>
        <v>0</v>
      </c>
      <c r="HN400" s="546">
        <f t="shared" si="3769"/>
        <v>0</v>
      </c>
      <c r="HO400" s="1215">
        <f t="shared" si="3770"/>
        <v>0</v>
      </c>
      <c r="HP400" s="543">
        <f t="shared" si="3771"/>
        <v>0</v>
      </c>
      <c r="HQ400" s="328">
        <f t="shared" si="3772"/>
        <v>0</v>
      </c>
      <c r="HR400" s="546">
        <f t="shared" si="3773"/>
        <v>0</v>
      </c>
      <c r="HS400" s="546">
        <f t="shared" si="3774"/>
        <v>0</v>
      </c>
      <c r="HT400" s="546">
        <f t="shared" si="3775"/>
        <v>0</v>
      </c>
      <c r="HU400" s="546">
        <f t="shared" si="3776"/>
        <v>0</v>
      </c>
      <c r="HV400" s="930">
        <f t="shared" si="3777"/>
        <v>0</v>
      </c>
      <c r="HW400" s="930">
        <f t="shared" si="3778"/>
        <v>0</v>
      </c>
      <c r="HX400" s="930">
        <f t="shared" si="3779"/>
        <v>0</v>
      </c>
      <c r="HY400" s="930">
        <f t="shared" si="3780"/>
        <v>0</v>
      </c>
      <c r="HZ400" s="930">
        <f t="shared" si="3781"/>
        <v>0</v>
      </c>
      <c r="IA400" s="930">
        <f t="shared" si="3782"/>
        <v>0</v>
      </c>
      <c r="IB400" s="930">
        <f t="shared" si="3783"/>
        <v>0</v>
      </c>
      <c r="IC400" s="930">
        <f t="shared" si="3784"/>
        <v>0</v>
      </c>
      <c r="ID400" s="322">
        <f t="shared" si="3785"/>
        <v>0</v>
      </c>
      <c r="IE400" s="322">
        <f t="shared" si="3786"/>
        <v>0</v>
      </c>
      <c r="IF400" s="322">
        <f t="shared" si="3787"/>
        <v>0</v>
      </c>
      <c r="IG400" s="322">
        <f t="shared" si="3788"/>
        <v>0</v>
      </c>
      <c r="IH400" s="322">
        <f t="shared" si="3789"/>
        <v>0</v>
      </c>
      <c r="II400" s="322">
        <f t="shared" si="3790"/>
        <v>0</v>
      </c>
      <c r="IJ400" s="322">
        <f t="shared" si="3791"/>
        <v>0</v>
      </c>
      <c r="IK400" s="322">
        <f t="shared" si="3792"/>
        <v>0</v>
      </c>
      <c r="IL400" s="322">
        <f t="shared" si="3793"/>
        <v>0</v>
      </c>
      <c r="IM400" s="322">
        <f t="shared" si="3794"/>
        <v>0</v>
      </c>
      <c r="IN400" s="322">
        <f t="shared" si="3795"/>
        <v>0</v>
      </c>
      <c r="IO400" s="322">
        <f t="shared" si="3796"/>
        <v>0</v>
      </c>
      <c r="IP400" s="322">
        <f t="shared" si="3797"/>
        <v>0</v>
      </c>
      <c r="IQ400" s="322">
        <f t="shared" si="3798"/>
        <v>0</v>
      </c>
      <c r="IR400" s="739"/>
      <c r="IS400" s="739"/>
      <c r="IT400" s="739"/>
      <c r="IU400" s="739"/>
      <c r="IV400" s="739"/>
      <c r="IW400" s="739"/>
      <c r="IX400" s="739"/>
      <c r="IY400" s="739"/>
      <c r="IZ400" s="1362" t="str">
        <f t="shared" si="3799"/>
        <v>**Water Fiji Bottled</v>
      </c>
      <c r="JA400" s="1217">
        <f t="shared" si="3622"/>
        <v>0</v>
      </c>
      <c r="JB400" s="1217">
        <f t="shared" si="3623"/>
        <v>0</v>
      </c>
      <c r="JC400" s="1217">
        <f t="shared" si="3624"/>
        <v>0</v>
      </c>
      <c r="JD400" s="545">
        <f t="shared" si="3625"/>
        <v>0</v>
      </c>
      <c r="JE400" s="545">
        <f t="shared" si="3626"/>
        <v>0</v>
      </c>
      <c r="JF400" s="329">
        <f t="shared" si="3627"/>
        <v>0</v>
      </c>
      <c r="JG400" s="550">
        <f t="shared" si="3628"/>
        <v>0</v>
      </c>
      <c r="JH400" s="550">
        <f t="shared" si="3629"/>
        <v>0</v>
      </c>
      <c r="JI400" s="550">
        <f t="shared" si="3630"/>
        <v>0</v>
      </c>
      <c r="JJ400" s="550">
        <f t="shared" si="3631"/>
        <v>0</v>
      </c>
      <c r="JK400" s="550">
        <f t="shared" si="3632"/>
        <v>0</v>
      </c>
      <c r="JL400" s="550">
        <f t="shared" si="3633"/>
        <v>0</v>
      </c>
      <c r="JM400" s="550">
        <f t="shared" si="3634"/>
        <v>0</v>
      </c>
      <c r="JN400" s="550">
        <f t="shared" si="3635"/>
        <v>0</v>
      </c>
      <c r="JO400" s="1217">
        <f t="shared" si="3636"/>
        <v>0</v>
      </c>
      <c r="JP400" s="545">
        <f t="shared" si="3637"/>
        <v>0</v>
      </c>
      <c r="JQ400" s="329">
        <f t="shared" si="3638"/>
        <v>0</v>
      </c>
      <c r="JR400" s="550">
        <f t="shared" si="3639"/>
        <v>130</v>
      </c>
      <c r="JS400" s="550">
        <f t="shared" si="3640"/>
        <v>170</v>
      </c>
      <c r="JT400" s="550">
        <f t="shared" si="3641"/>
        <v>98.4</v>
      </c>
      <c r="JU400" s="550">
        <f t="shared" si="3642"/>
        <v>0</v>
      </c>
      <c r="JV400" s="932">
        <f t="shared" si="3643"/>
        <v>0</v>
      </c>
      <c r="JW400" s="932">
        <f t="shared" si="3644"/>
        <v>0</v>
      </c>
      <c r="JX400" s="932">
        <f t="shared" si="3645"/>
        <v>0</v>
      </c>
      <c r="JY400" s="932">
        <f t="shared" si="3646"/>
        <v>0</v>
      </c>
      <c r="JZ400" s="932">
        <f t="shared" si="3647"/>
        <v>0</v>
      </c>
      <c r="KA400" s="932">
        <f t="shared" si="3648"/>
        <v>0</v>
      </c>
      <c r="KB400" s="932">
        <f t="shared" si="3649"/>
        <v>0</v>
      </c>
      <c r="KC400" s="932">
        <f t="shared" si="3650"/>
        <v>50</v>
      </c>
      <c r="KD400" s="327">
        <f t="shared" si="3651"/>
        <v>170</v>
      </c>
      <c r="KE400" s="327">
        <f t="shared" si="3652"/>
        <v>0</v>
      </c>
      <c r="KF400" s="327">
        <f t="shared" si="3653"/>
        <v>0</v>
      </c>
      <c r="KG400" s="327">
        <f t="shared" si="3654"/>
        <v>0</v>
      </c>
      <c r="KH400" s="327">
        <f t="shared" si="3655"/>
        <v>0</v>
      </c>
      <c r="KI400" s="327">
        <f t="shared" si="3656"/>
        <v>0</v>
      </c>
      <c r="KJ400" s="327">
        <f t="shared" si="3657"/>
        <v>0</v>
      </c>
      <c r="KK400" s="327">
        <f t="shared" si="3658"/>
        <v>0</v>
      </c>
      <c r="KL400" s="327">
        <f t="shared" si="3659"/>
        <v>0</v>
      </c>
      <c r="KM400" s="327">
        <f t="shared" si="3660"/>
        <v>0</v>
      </c>
      <c r="KN400" s="327">
        <f t="shared" si="3661"/>
        <v>0</v>
      </c>
      <c r="KO400" s="327">
        <f t="shared" si="3662"/>
        <v>0</v>
      </c>
      <c r="KP400" s="327">
        <f t="shared" si="3663"/>
        <v>0</v>
      </c>
      <c r="KQ400" s="327">
        <f t="shared" si="3664"/>
        <v>0</v>
      </c>
      <c r="KR400" s="739"/>
      <c r="KS400" s="739"/>
      <c r="KT400" s="739"/>
      <c r="KU400" s="739"/>
      <c r="KV400" s="739"/>
      <c r="KW400" s="739"/>
      <c r="KX400" s="739"/>
      <c r="KY400" s="739"/>
      <c r="KZ400" s="1362" t="str">
        <f t="shared" si="3800"/>
        <v>**Water Fiji Bottled</v>
      </c>
      <c r="LA400" s="1217">
        <f t="shared" si="3801"/>
        <v>0</v>
      </c>
      <c r="LB400" s="1217">
        <f t="shared" si="3802"/>
        <v>0</v>
      </c>
      <c r="LC400" s="1217">
        <f t="shared" si="3803"/>
        <v>0</v>
      </c>
      <c r="LD400" s="545">
        <f t="shared" si="3804"/>
        <v>0</v>
      </c>
      <c r="LE400" s="545">
        <f t="shared" si="3805"/>
        <v>0</v>
      </c>
      <c r="LF400" s="329">
        <f t="shared" si="3806"/>
        <v>0</v>
      </c>
      <c r="LG400" s="550">
        <f t="shared" si="3807"/>
        <v>0</v>
      </c>
      <c r="LH400" s="550">
        <f t="shared" si="3808"/>
        <v>0</v>
      </c>
      <c r="LI400" s="550">
        <f t="shared" si="3809"/>
        <v>0</v>
      </c>
      <c r="LJ400" s="550">
        <f t="shared" si="3810"/>
        <v>0</v>
      </c>
      <c r="LK400" s="550">
        <f t="shared" si="3811"/>
        <v>0</v>
      </c>
      <c r="LL400" s="550">
        <f t="shared" si="3812"/>
        <v>0</v>
      </c>
      <c r="LM400" s="550">
        <f t="shared" si="3813"/>
        <v>0</v>
      </c>
      <c r="LN400" s="550">
        <f t="shared" si="3814"/>
        <v>0</v>
      </c>
      <c r="LO400" s="1217">
        <f t="shared" si="3815"/>
        <v>0</v>
      </c>
      <c r="LP400" s="545">
        <f t="shared" si="3816"/>
        <v>0</v>
      </c>
      <c r="LQ400" s="329">
        <f t="shared" si="3817"/>
        <v>0</v>
      </c>
      <c r="LR400" s="550">
        <f t="shared" si="3818"/>
        <v>137.42071881606765</v>
      </c>
      <c r="LS400" s="550">
        <f t="shared" si="3819"/>
        <v>179.70401691331924</v>
      </c>
      <c r="LT400" s="550">
        <f t="shared" si="3820"/>
        <v>104.01691331923891</v>
      </c>
      <c r="LU400" s="550">
        <f t="shared" si="3821"/>
        <v>0</v>
      </c>
      <c r="LV400" s="932">
        <f t="shared" si="3822"/>
        <v>0</v>
      </c>
      <c r="LW400" s="932">
        <f t="shared" si="3823"/>
        <v>0</v>
      </c>
      <c r="LX400" s="932">
        <f t="shared" si="3824"/>
        <v>0</v>
      </c>
      <c r="LY400" s="932">
        <f t="shared" si="3825"/>
        <v>0</v>
      </c>
      <c r="LZ400" s="932">
        <f t="shared" si="3826"/>
        <v>0</v>
      </c>
      <c r="MA400" s="932">
        <f t="shared" si="3827"/>
        <v>0</v>
      </c>
      <c r="MB400" s="932">
        <f t="shared" si="3828"/>
        <v>0</v>
      </c>
      <c r="MC400" s="932">
        <f t="shared" si="3829"/>
        <v>52.854122621564485</v>
      </c>
      <c r="MD400" s="327">
        <f t="shared" si="3830"/>
        <v>179.70401691331924</v>
      </c>
      <c r="ME400" s="327">
        <f t="shared" si="3831"/>
        <v>0</v>
      </c>
      <c r="MF400" s="327">
        <f t="shared" si="3832"/>
        <v>0</v>
      </c>
      <c r="MG400" s="327">
        <f t="shared" si="3833"/>
        <v>0</v>
      </c>
      <c r="MH400" s="327">
        <f t="shared" si="3834"/>
        <v>0</v>
      </c>
      <c r="MI400" s="327">
        <f t="shared" si="3835"/>
        <v>0</v>
      </c>
      <c r="MJ400" s="327">
        <f t="shared" si="3836"/>
        <v>0</v>
      </c>
      <c r="MK400" s="327">
        <f t="shared" si="3837"/>
        <v>0</v>
      </c>
      <c r="ML400" s="327">
        <f t="shared" si="3838"/>
        <v>0</v>
      </c>
      <c r="MM400" s="327">
        <f t="shared" si="3839"/>
        <v>0</v>
      </c>
      <c r="MN400" s="327">
        <f t="shared" si="3840"/>
        <v>0</v>
      </c>
      <c r="MO400" s="327">
        <f t="shared" si="3841"/>
        <v>0</v>
      </c>
      <c r="MP400" s="327">
        <f t="shared" si="3842"/>
        <v>0</v>
      </c>
      <c r="MQ400" s="327">
        <f t="shared" si="3843"/>
        <v>0</v>
      </c>
    </row>
    <row r="401" spans="15:355" s="152" customFormat="1" ht="14.25" customHeight="1" outlineLevel="1" thickBot="1" x14ac:dyDescent="0.3">
      <c r="O401" s="1758"/>
      <c r="S401" s="1758"/>
      <c r="W401" s="1758"/>
      <c r="AA401" s="1758"/>
      <c r="AE401" s="1758"/>
      <c r="AI401" s="1758"/>
      <c r="AM401" s="1758"/>
      <c r="AQ401" s="1758"/>
      <c r="AU401" s="1758"/>
      <c r="AY401" s="1758"/>
      <c r="BQ401" s="1491"/>
      <c r="BR401" s="734">
        <f t="shared" si="3531"/>
        <v>0</v>
      </c>
      <c r="BS401" s="734">
        <f t="shared" si="3532"/>
        <v>0</v>
      </c>
      <c r="BT401" s="742">
        <v>0</v>
      </c>
      <c r="BU401" s="1328" t="s">
        <v>2019</v>
      </c>
      <c r="BV401" s="1325" t="s">
        <v>1312</v>
      </c>
      <c r="BW401" s="1248"/>
      <c r="BX401" s="1248"/>
      <c r="BY401" s="1248"/>
      <c r="BZ401" s="1249"/>
      <c r="CA401" s="1249"/>
      <c r="CB401" s="1250"/>
      <c r="CC401" s="1251"/>
      <c r="CD401" s="1251"/>
      <c r="CE401" s="1251"/>
      <c r="CF401" s="1251"/>
      <c r="CG401" s="1252"/>
      <c r="CH401" s="1252"/>
      <c r="CI401" s="1252"/>
      <c r="CJ401" s="1252"/>
      <c r="CK401" s="1253"/>
      <c r="CL401" s="1254"/>
      <c r="CM401" s="1255"/>
      <c r="CN401" s="1251">
        <v>3.78E-2</v>
      </c>
      <c r="CO401" s="1251">
        <v>0.12870000000000001</v>
      </c>
      <c r="CP401" s="1252">
        <v>0.100276</v>
      </c>
      <c r="CQ401" s="1256"/>
      <c r="CR401" s="1260"/>
      <c r="CS401" s="1260"/>
      <c r="CT401" s="1260"/>
      <c r="CU401" s="1260"/>
      <c r="CV401" s="1260"/>
      <c r="CW401" s="1260"/>
      <c r="CX401" s="1260"/>
      <c r="CY401" s="1257">
        <v>0.13619999999999999</v>
      </c>
      <c r="CZ401" s="1258">
        <v>6.0499999999999998E-2</v>
      </c>
      <c r="DA401" s="1258"/>
      <c r="DB401" s="1258"/>
      <c r="DC401" s="1258"/>
      <c r="DD401" s="1258"/>
      <c r="DE401" s="1258"/>
      <c r="DF401" s="1258"/>
      <c r="DG401" s="1258"/>
      <c r="DH401" s="1258"/>
      <c r="DI401" s="1258"/>
      <c r="DJ401" s="1258"/>
      <c r="DK401" s="1258"/>
      <c r="DL401" s="1258"/>
      <c r="DM401" s="1258"/>
      <c r="DN401" s="1022">
        <v>1</v>
      </c>
      <c r="DO401" s="1193">
        <v>1</v>
      </c>
      <c r="DP401" s="1194">
        <v>1000</v>
      </c>
      <c r="DQ401" s="1195">
        <f t="shared" si="3711"/>
        <v>1</v>
      </c>
      <c r="DR401" s="1192">
        <v>0.01</v>
      </c>
      <c r="DS401" s="1192">
        <f t="shared" si="3709"/>
        <v>1.0000000000000001E-5</v>
      </c>
      <c r="DT401" s="1495"/>
      <c r="DU401" s="1192"/>
      <c r="DV401" s="1528"/>
      <c r="DW401" s="1528" t="str">
        <f t="shared" si="3710"/>
        <v>**Water Hamilton</v>
      </c>
      <c r="DX401" s="1427"/>
      <c r="DY401" s="1427"/>
      <c r="DZ401" s="1427"/>
      <c r="EA401" s="1427"/>
      <c r="EB401" s="1427"/>
      <c r="EC401" s="1427"/>
      <c r="ED401" s="1427"/>
      <c r="EE401" s="1427"/>
      <c r="EF401" s="1427"/>
      <c r="EG401" s="1427"/>
      <c r="EH401" s="1427"/>
      <c r="EI401" s="1427"/>
      <c r="EJ401" s="1427"/>
      <c r="EK401" s="1734"/>
      <c r="EL401" s="1342" t="s">
        <v>1410</v>
      </c>
      <c r="EM401" s="739"/>
      <c r="EN401" s="739"/>
      <c r="EO401" s="739"/>
      <c r="EP401" s="739"/>
      <c r="EQ401" s="739"/>
      <c r="ER401" s="739"/>
      <c r="ES401" s="739"/>
      <c r="ET401" s="739"/>
      <c r="EU401" s="739"/>
      <c r="EV401" s="739"/>
      <c r="EW401" s="739"/>
      <c r="EX401" s="739"/>
      <c r="EY401" s="739"/>
      <c r="EZ401" s="1348" t="str">
        <f t="shared" si="3712"/>
        <v>**Water Hamilton</v>
      </c>
      <c r="FA401" s="1203">
        <f t="shared" si="3713"/>
        <v>0</v>
      </c>
      <c r="FB401" s="1203">
        <f t="shared" si="3714"/>
        <v>0</v>
      </c>
      <c r="FC401" s="1203">
        <f t="shared" si="3715"/>
        <v>0</v>
      </c>
      <c r="FD401" s="1190">
        <f t="shared" si="3716"/>
        <v>0</v>
      </c>
      <c r="FE401" s="1190">
        <f t="shared" si="3717"/>
        <v>0</v>
      </c>
      <c r="FF401" s="927">
        <f t="shared" si="3718"/>
        <v>0</v>
      </c>
      <c r="FG401" s="1191">
        <f t="shared" si="3719"/>
        <v>0</v>
      </c>
      <c r="FH401" s="1191">
        <f t="shared" si="3720"/>
        <v>0</v>
      </c>
      <c r="FI401" s="1191">
        <f t="shared" si="3721"/>
        <v>0</v>
      </c>
      <c r="FJ401" s="1191">
        <f t="shared" si="3722"/>
        <v>0</v>
      </c>
      <c r="FK401" s="1191">
        <f t="shared" si="3723"/>
        <v>0</v>
      </c>
      <c r="FL401" s="1191">
        <f t="shared" si="3724"/>
        <v>0</v>
      </c>
      <c r="FM401" s="1191">
        <f t="shared" si="3725"/>
        <v>0</v>
      </c>
      <c r="FN401" s="1191">
        <f t="shared" si="3726"/>
        <v>0</v>
      </c>
      <c r="FO401" s="1203">
        <f t="shared" si="3548"/>
        <v>0</v>
      </c>
      <c r="FP401" s="1190">
        <f t="shared" si="3727"/>
        <v>0</v>
      </c>
      <c r="FQ401" s="927">
        <f t="shared" si="3728"/>
        <v>0</v>
      </c>
      <c r="FR401" s="1191">
        <f t="shared" si="3729"/>
        <v>0</v>
      </c>
      <c r="FS401" s="1191">
        <f t="shared" si="3730"/>
        <v>0</v>
      </c>
      <c r="FT401" s="1191">
        <f t="shared" si="3731"/>
        <v>0</v>
      </c>
      <c r="FU401" s="1191">
        <f t="shared" si="3732"/>
        <v>0</v>
      </c>
      <c r="FV401" s="1076">
        <f t="shared" si="3733"/>
        <v>0</v>
      </c>
      <c r="FW401" s="1076">
        <f t="shared" si="3734"/>
        <v>0</v>
      </c>
      <c r="FX401" s="1076">
        <f t="shared" si="3735"/>
        <v>0</v>
      </c>
      <c r="FY401" s="1076">
        <f t="shared" si="3736"/>
        <v>0</v>
      </c>
      <c r="FZ401" s="1076">
        <f t="shared" si="3737"/>
        <v>0</v>
      </c>
      <c r="GA401" s="1076">
        <f t="shared" si="3738"/>
        <v>0</v>
      </c>
      <c r="GB401" s="1076">
        <f t="shared" si="3739"/>
        <v>0</v>
      </c>
      <c r="GC401" s="1076">
        <f t="shared" si="3740"/>
        <v>0</v>
      </c>
      <c r="GD401" s="330">
        <f t="shared" si="3741"/>
        <v>0</v>
      </c>
      <c r="GE401" s="330">
        <f t="shared" si="3742"/>
        <v>0</v>
      </c>
      <c r="GF401" s="330">
        <f t="shared" si="3743"/>
        <v>0</v>
      </c>
      <c r="GG401" s="330">
        <f t="shared" si="3744"/>
        <v>0</v>
      </c>
      <c r="GH401" s="330">
        <f t="shared" si="3745"/>
        <v>0</v>
      </c>
      <c r="GI401" s="330">
        <f t="shared" si="3746"/>
        <v>0</v>
      </c>
      <c r="GJ401" s="330">
        <f t="shared" si="3747"/>
        <v>0</v>
      </c>
      <c r="GK401" s="330">
        <f t="shared" si="3748"/>
        <v>0</v>
      </c>
      <c r="GL401" s="330">
        <f t="shared" si="3749"/>
        <v>0</v>
      </c>
      <c r="GM401" s="330">
        <f t="shared" si="3750"/>
        <v>0</v>
      </c>
      <c r="GN401" s="330">
        <f t="shared" si="3751"/>
        <v>0</v>
      </c>
      <c r="GO401" s="330">
        <f t="shared" si="3752"/>
        <v>0</v>
      </c>
      <c r="GP401" s="330">
        <f t="shared" si="3753"/>
        <v>0</v>
      </c>
      <c r="GQ401" s="330">
        <f t="shared" si="3754"/>
        <v>0</v>
      </c>
      <c r="GR401" s="739"/>
      <c r="GS401" s="739"/>
      <c r="GT401" s="739"/>
      <c r="GU401" s="739"/>
      <c r="GV401" s="739"/>
      <c r="GW401" s="739"/>
      <c r="GX401" s="739"/>
      <c r="GY401" s="739"/>
      <c r="GZ401" s="1362" t="str">
        <f t="shared" si="3755"/>
        <v>**Water Hamilton</v>
      </c>
      <c r="HA401" s="1215">
        <f t="shared" si="3756"/>
        <v>0</v>
      </c>
      <c r="HB401" s="1215">
        <f t="shared" si="3757"/>
        <v>0</v>
      </c>
      <c r="HC401" s="1215">
        <f t="shared" si="3758"/>
        <v>0</v>
      </c>
      <c r="HD401" s="543">
        <f t="shared" si="3759"/>
        <v>0</v>
      </c>
      <c r="HE401" s="543">
        <f t="shared" si="3760"/>
        <v>0</v>
      </c>
      <c r="HF401" s="328">
        <f t="shared" si="3761"/>
        <v>0</v>
      </c>
      <c r="HG401" s="546">
        <f t="shared" si="3762"/>
        <v>0</v>
      </c>
      <c r="HH401" s="546">
        <f t="shared" si="3763"/>
        <v>0</v>
      </c>
      <c r="HI401" s="546">
        <f t="shared" si="3764"/>
        <v>0</v>
      </c>
      <c r="HJ401" s="546">
        <f t="shared" si="3765"/>
        <v>0</v>
      </c>
      <c r="HK401" s="546">
        <f t="shared" si="3766"/>
        <v>0</v>
      </c>
      <c r="HL401" s="546">
        <f t="shared" si="3767"/>
        <v>0</v>
      </c>
      <c r="HM401" s="546">
        <f t="shared" si="3768"/>
        <v>0</v>
      </c>
      <c r="HN401" s="546">
        <f t="shared" si="3769"/>
        <v>0</v>
      </c>
      <c r="HO401" s="1215">
        <f t="shared" si="3770"/>
        <v>0</v>
      </c>
      <c r="HP401" s="543">
        <f t="shared" si="3771"/>
        <v>0</v>
      </c>
      <c r="HQ401" s="328">
        <f t="shared" si="3772"/>
        <v>0</v>
      </c>
      <c r="HR401" s="546">
        <f t="shared" si="3773"/>
        <v>0</v>
      </c>
      <c r="HS401" s="546">
        <f t="shared" si="3774"/>
        <v>0</v>
      </c>
      <c r="HT401" s="546">
        <f t="shared" si="3775"/>
        <v>0</v>
      </c>
      <c r="HU401" s="546">
        <f t="shared" si="3776"/>
        <v>0</v>
      </c>
      <c r="HV401" s="930">
        <f t="shared" si="3777"/>
        <v>0</v>
      </c>
      <c r="HW401" s="930">
        <f t="shared" si="3778"/>
        <v>0</v>
      </c>
      <c r="HX401" s="930">
        <f t="shared" si="3779"/>
        <v>0</v>
      </c>
      <c r="HY401" s="930">
        <f t="shared" si="3780"/>
        <v>0</v>
      </c>
      <c r="HZ401" s="930">
        <f t="shared" si="3781"/>
        <v>0</v>
      </c>
      <c r="IA401" s="930">
        <f t="shared" si="3782"/>
        <v>0</v>
      </c>
      <c r="IB401" s="930">
        <f t="shared" si="3783"/>
        <v>0</v>
      </c>
      <c r="IC401" s="930">
        <f t="shared" si="3784"/>
        <v>0</v>
      </c>
      <c r="ID401" s="322">
        <f t="shared" si="3785"/>
        <v>0</v>
      </c>
      <c r="IE401" s="322">
        <f t="shared" si="3786"/>
        <v>0</v>
      </c>
      <c r="IF401" s="322">
        <f t="shared" si="3787"/>
        <v>0</v>
      </c>
      <c r="IG401" s="322">
        <f t="shared" si="3788"/>
        <v>0</v>
      </c>
      <c r="IH401" s="322">
        <f t="shared" si="3789"/>
        <v>0</v>
      </c>
      <c r="II401" s="322">
        <f t="shared" si="3790"/>
        <v>0</v>
      </c>
      <c r="IJ401" s="322">
        <f t="shared" si="3791"/>
        <v>0</v>
      </c>
      <c r="IK401" s="322">
        <f t="shared" si="3792"/>
        <v>0</v>
      </c>
      <c r="IL401" s="322">
        <f t="shared" si="3793"/>
        <v>0</v>
      </c>
      <c r="IM401" s="322">
        <f t="shared" si="3794"/>
        <v>0</v>
      </c>
      <c r="IN401" s="322">
        <f t="shared" si="3795"/>
        <v>0</v>
      </c>
      <c r="IO401" s="322">
        <f t="shared" si="3796"/>
        <v>0</v>
      </c>
      <c r="IP401" s="322">
        <f t="shared" si="3797"/>
        <v>0</v>
      </c>
      <c r="IQ401" s="322">
        <f t="shared" si="3798"/>
        <v>0</v>
      </c>
      <c r="IR401" s="739"/>
      <c r="IS401" s="739"/>
      <c r="IT401" s="739"/>
      <c r="IU401" s="739"/>
      <c r="IV401" s="739"/>
      <c r="IW401" s="739"/>
      <c r="IX401" s="739"/>
      <c r="IY401" s="739"/>
      <c r="IZ401" s="1362" t="str">
        <f t="shared" si="3799"/>
        <v>**Water Hamilton</v>
      </c>
      <c r="JA401" s="1217">
        <f t="shared" si="3622"/>
        <v>0</v>
      </c>
      <c r="JB401" s="1217">
        <f t="shared" si="3623"/>
        <v>0</v>
      </c>
      <c r="JC401" s="1217">
        <f t="shared" si="3624"/>
        <v>0</v>
      </c>
      <c r="JD401" s="545">
        <f t="shared" si="3625"/>
        <v>0</v>
      </c>
      <c r="JE401" s="545">
        <f t="shared" si="3626"/>
        <v>0</v>
      </c>
      <c r="JF401" s="329">
        <f t="shared" si="3627"/>
        <v>0</v>
      </c>
      <c r="JG401" s="550">
        <f t="shared" si="3628"/>
        <v>0</v>
      </c>
      <c r="JH401" s="550">
        <f t="shared" si="3629"/>
        <v>0</v>
      </c>
      <c r="JI401" s="550">
        <f t="shared" si="3630"/>
        <v>0</v>
      </c>
      <c r="JJ401" s="550">
        <f t="shared" si="3631"/>
        <v>0</v>
      </c>
      <c r="JK401" s="550">
        <f t="shared" si="3632"/>
        <v>0</v>
      </c>
      <c r="JL401" s="550">
        <f t="shared" si="3633"/>
        <v>0</v>
      </c>
      <c r="JM401" s="550">
        <f t="shared" si="3634"/>
        <v>0</v>
      </c>
      <c r="JN401" s="550">
        <f t="shared" si="3635"/>
        <v>0</v>
      </c>
      <c r="JO401" s="1217">
        <f t="shared" si="3636"/>
        <v>0</v>
      </c>
      <c r="JP401" s="545">
        <f t="shared" si="3637"/>
        <v>0</v>
      </c>
      <c r="JQ401" s="329">
        <f t="shared" si="3638"/>
        <v>0</v>
      </c>
      <c r="JR401" s="550">
        <f t="shared" si="3639"/>
        <v>37.799999999999997</v>
      </c>
      <c r="JS401" s="550">
        <f t="shared" si="3640"/>
        <v>128.70000000000002</v>
      </c>
      <c r="JT401" s="550">
        <f t="shared" si="3641"/>
        <v>100.27600000000001</v>
      </c>
      <c r="JU401" s="550">
        <f t="shared" si="3642"/>
        <v>0</v>
      </c>
      <c r="JV401" s="932">
        <f t="shared" si="3643"/>
        <v>0</v>
      </c>
      <c r="JW401" s="932">
        <f t="shared" si="3644"/>
        <v>0</v>
      </c>
      <c r="JX401" s="932">
        <f t="shared" si="3645"/>
        <v>0</v>
      </c>
      <c r="JY401" s="932">
        <f t="shared" si="3646"/>
        <v>0</v>
      </c>
      <c r="JZ401" s="932">
        <f t="shared" si="3647"/>
        <v>0</v>
      </c>
      <c r="KA401" s="932">
        <f t="shared" si="3648"/>
        <v>0</v>
      </c>
      <c r="KB401" s="932">
        <f t="shared" si="3649"/>
        <v>0</v>
      </c>
      <c r="KC401" s="932">
        <f t="shared" si="3650"/>
        <v>136.19999999999999</v>
      </c>
      <c r="KD401" s="327">
        <f t="shared" si="3651"/>
        <v>60.5</v>
      </c>
      <c r="KE401" s="327">
        <f t="shared" si="3652"/>
        <v>0</v>
      </c>
      <c r="KF401" s="327">
        <f t="shared" si="3653"/>
        <v>0</v>
      </c>
      <c r="KG401" s="327">
        <f t="shared" si="3654"/>
        <v>0</v>
      </c>
      <c r="KH401" s="327">
        <f t="shared" si="3655"/>
        <v>0</v>
      </c>
      <c r="KI401" s="327">
        <f t="shared" si="3656"/>
        <v>0</v>
      </c>
      <c r="KJ401" s="327">
        <f t="shared" si="3657"/>
        <v>0</v>
      </c>
      <c r="KK401" s="327">
        <f t="shared" si="3658"/>
        <v>0</v>
      </c>
      <c r="KL401" s="327">
        <f t="shared" si="3659"/>
        <v>0</v>
      </c>
      <c r="KM401" s="327">
        <f t="shared" si="3660"/>
        <v>0</v>
      </c>
      <c r="KN401" s="327">
        <f t="shared" si="3661"/>
        <v>0</v>
      </c>
      <c r="KO401" s="327">
        <f t="shared" si="3662"/>
        <v>0</v>
      </c>
      <c r="KP401" s="327">
        <f t="shared" si="3663"/>
        <v>0</v>
      </c>
      <c r="KQ401" s="327">
        <f t="shared" si="3664"/>
        <v>0</v>
      </c>
      <c r="KR401" s="739"/>
      <c r="KS401" s="739"/>
      <c r="KT401" s="739"/>
      <c r="KU401" s="739"/>
      <c r="KV401" s="739"/>
      <c r="KW401" s="739"/>
      <c r="KX401" s="739"/>
      <c r="KY401" s="739"/>
      <c r="KZ401" s="1362" t="str">
        <f t="shared" si="3800"/>
        <v>**Water Hamilton</v>
      </c>
      <c r="LA401" s="1217">
        <f t="shared" si="3801"/>
        <v>0</v>
      </c>
      <c r="LB401" s="1217">
        <f t="shared" si="3802"/>
        <v>0</v>
      </c>
      <c r="LC401" s="1217">
        <f t="shared" si="3803"/>
        <v>0</v>
      </c>
      <c r="LD401" s="545">
        <f t="shared" si="3804"/>
        <v>0</v>
      </c>
      <c r="LE401" s="545">
        <f t="shared" si="3805"/>
        <v>0</v>
      </c>
      <c r="LF401" s="329">
        <f t="shared" si="3806"/>
        <v>0</v>
      </c>
      <c r="LG401" s="550">
        <f t="shared" si="3807"/>
        <v>0</v>
      </c>
      <c r="LH401" s="550">
        <f t="shared" si="3808"/>
        <v>0</v>
      </c>
      <c r="LI401" s="550">
        <f t="shared" si="3809"/>
        <v>0</v>
      </c>
      <c r="LJ401" s="550">
        <f t="shared" si="3810"/>
        <v>0</v>
      </c>
      <c r="LK401" s="550">
        <f t="shared" si="3811"/>
        <v>0</v>
      </c>
      <c r="LL401" s="550">
        <f t="shared" si="3812"/>
        <v>0</v>
      </c>
      <c r="LM401" s="550">
        <f t="shared" si="3813"/>
        <v>0</v>
      </c>
      <c r="LN401" s="550">
        <f t="shared" si="3814"/>
        <v>0</v>
      </c>
      <c r="LO401" s="1217">
        <f t="shared" si="3815"/>
        <v>0</v>
      </c>
      <c r="LP401" s="545">
        <f t="shared" si="3816"/>
        <v>0</v>
      </c>
      <c r="LQ401" s="329">
        <f t="shared" si="3817"/>
        <v>0</v>
      </c>
      <c r="LR401" s="550">
        <f t="shared" si="3818"/>
        <v>37.799999999999997</v>
      </c>
      <c r="LS401" s="550">
        <f t="shared" si="3819"/>
        <v>128.70000000000002</v>
      </c>
      <c r="LT401" s="550">
        <f t="shared" si="3820"/>
        <v>100.27600000000001</v>
      </c>
      <c r="LU401" s="550">
        <f t="shared" si="3821"/>
        <v>0</v>
      </c>
      <c r="LV401" s="932">
        <f t="shared" si="3822"/>
        <v>0</v>
      </c>
      <c r="LW401" s="932">
        <f t="shared" si="3823"/>
        <v>0</v>
      </c>
      <c r="LX401" s="932">
        <f t="shared" si="3824"/>
        <v>0</v>
      </c>
      <c r="LY401" s="932">
        <f t="shared" si="3825"/>
        <v>0</v>
      </c>
      <c r="LZ401" s="932">
        <f t="shared" si="3826"/>
        <v>0</v>
      </c>
      <c r="MA401" s="932">
        <f t="shared" si="3827"/>
        <v>0</v>
      </c>
      <c r="MB401" s="932">
        <f t="shared" si="3828"/>
        <v>0</v>
      </c>
      <c r="MC401" s="932">
        <f t="shared" si="3829"/>
        <v>136.19999999999999</v>
      </c>
      <c r="MD401" s="327">
        <f t="shared" si="3830"/>
        <v>60.5</v>
      </c>
      <c r="ME401" s="327">
        <f t="shared" si="3831"/>
        <v>0</v>
      </c>
      <c r="MF401" s="327">
        <f t="shared" si="3832"/>
        <v>0</v>
      </c>
      <c r="MG401" s="327">
        <f t="shared" si="3833"/>
        <v>0</v>
      </c>
      <c r="MH401" s="327">
        <f t="shared" si="3834"/>
        <v>0</v>
      </c>
      <c r="MI401" s="327">
        <f t="shared" si="3835"/>
        <v>0</v>
      </c>
      <c r="MJ401" s="327">
        <f t="shared" si="3836"/>
        <v>0</v>
      </c>
      <c r="MK401" s="327">
        <f t="shared" si="3837"/>
        <v>0</v>
      </c>
      <c r="ML401" s="327">
        <f t="shared" si="3838"/>
        <v>0</v>
      </c>
      <c r="MM401" s="327">
        <f t="shared" si="3839"/>
        <v>0</v>
      </c>
      <c r="MN401" s="327">
        <f t="shared" si="3840"/>
        <v>0</v>
      </c>
      <c r="MO401" s="327">
        <f t="shared" si="3841"/>
        <v>0</v>
      </c>
      <c r="MP401" s="327">
        <f t="shared" si="3842"/>
        <v>0</v>
      </c>
      <c r="MQ401" s="327">
        <f t="shared" si="3843"/>
        <v>0</v>
      </c>
    </row>
    <row r="402" spans="15:355" s="1759" customFormat="1" ht="14.25" customHeight="1" outlineLevel="1" thickBot="1" x14ac:dyDescent="0.3">
      <c r="O402" s="1760"/>
      <c r="S402" s="1760"/>
      <c r="W402" s="1760"/>
      <c r="AA402" s="1760"/>
      <c r="AE402" s="1760"/>
      <c r="AI402" s="1760"/>
      <c r="AM402" s="1760"/>
      <c r="AQ402" s="1760"/>
      <c r="AU402" s="1760"/>
      <c r="AY402" s="1760"/>
      <c r="BQ402" s="1761"/>
      <c r="BR402" s="734">
        <f t="shared" si="3531"/>
        <v>0</v>
      </c>
      <c r="BS402" s="734">
        <f t="shared" si="3532"/>
        <v>0</v>
      </c>
      <c r="BT402" s="742">
        <v>0</v>
      </c>
      <c r="BU402" s="1327" t="s">
        <v>2022</v>
      </c>
      <c r="BV402" s="1028" t="s">
        <v>1312</v>
      </c>
      <c r="BW402" s="1248"/>
      <c r="BX402" s="1248"/>
      <c r="BY402" s="1248"/>
      <c r="BZ402" s="1249"/>
      <c r="CA402" s="1249"/>
      <c r="CB402" s="1250"/>
      <c r="CC402" s="1251"/>
      <c r="CD402" s="1251"/>
      <c r="CE402" s="1251"/>
      <c r="CF402" s="1251"/>
      <c r="CG402" s="1252"/>
      <c r="CH402" s="1252"/>
      <c r="CI402" s="1252"/>
      <c r="CJ402" s="1252"/>
      <c r="CK402" s="1253"/>
      <c r="CL402" s="1254"/>
      <c r="CM402" s="1255"/>
      <c r="CN402" s="1251">
        <v>3.1199999999999999E-4</v>
      </c>
      <c r="CO402" s="1251">
        <v>1.256E-3</v>
      </c>
      <c r="CP402" s="1252">
        <v>1.003E-3</v>
      </c>
      <c r="CQ402" s="1256"/>
      <c r="CR402" s="1257"/>
      <c r="CS402" s="1257">
        <v>1E-3</v>
      </c>
      <c r="CT402" s="1257">
        <v>1E-3</v>
      </c>
      <c r="CU402" s="1257">
        <v>1E-3</v>
      </c>
      <c r="CV402" s="1257">
        <v>1E-3</v>
      </c>
      <c r="CW402" s="1257">
        <v>1E-3</v>
      </c>
      <c r="CX402" s="1257">
        <v>1E-3</v>
      </c>
      <c r="CY402" s="1257">
        <v>9.6491999999999997E-4</v>
      </c>
      <c r="CZ402" s="1258">
        <v>4.6543000000000002E-4</v>
      </c>
      <c r="DA402" s="1258"/>
      <c r="DB402" s="1258"/>
      <c r="DC402" s="1258"/>
      <c r="DD402" s="1258">
        <v>2.9999999999999997E-4</v>
      </c>
      <c r="DE402" s="1258"/>
      <c r="DF402" s="1258"/>
      <c r="DG402" s="1258"/>
      <c r="DH402" s="1258"/>
      <c r="DI402" s="1258"/>
      <c r="DJ402" s="1258"/>
      <c r="DK402" s="1258"/>
      <c r="DL402" s="1258"/>
      <c r="DM402" s="1258"/>
      <c r="DN402" s="1022">
        <v>1</v>
      </c>
      <c r="DO402" s="1193">
        <v>0.94599999999999995</v>
      </c>
      <c r="DP402" s="1194">
        <v>1000</v>
      </c>
      <c r="DQ402" s="1195">
        <f t="shared" si="3711"/>
        <v>1.0570824524312896</v>
      </c>
      <c r="DR402" s="1192">
        <v>0.01</v>
      </c>
      <c r="DS402" s="1192">
        <f t="shared" si="3709"/>
        <v>1.0570824524312896E-5</v>
      </c>
      <c r="DT402" s="1495"/>
      <c r="DU402" s="1192"/>
      <c r="DV402" s="1528"/>
      <c r="DW402" s="1528" t="str">
        <f t="shared" si="3710"/>
        <v>**Water RO</v>
      </c>
      <c r="DX402" s="1427"/>
      <c r="DY402" s="1427"/>
      <c r="DZ402" s="1427"/>
      <c r="EA402" s="1427"/>
      <c r="EB402" s="1427"/>
      <c r="EC402" s="1427"/>
      <c r="ED402" s="1427"/>
      <c r="EE402" s="1427"/>
      <c r="EF402" s="1427"/>
      <c r="EG402" s="1427"/>
      <c r="EH402" s="1427"/>
      <c r="EI402" s="1427"/>
      <c r="EJ402" s="1427"/>
      <c r="EK402" s="1734"/>
      <c r="EL402" s="1342"/>
      <c r="EM402" s="1762"/>
      <c r="EN402" s="1762"/>
      <c r="EO402" s="1762"/>
      <c r="EP402" s="1762"/>
      <c r="EQ402" s="1762"/>
      <c r="ER402" s="1762"/>
      <c r="ES402" s="1762"/>
      <c r="ET402" s="1762"/>
      <c r="EU402" s="1762"/>
      <c r="EV402" s="1762"/>
      <c r="EW402" s="1762"/>
      <c r="EX402" s="1762"/>
      <c r="EY402" s="1762"/>
      <c r="EZ402" s="1348" t="str">
        <f t="shared" si="3712"/>
        <v>**Water RO</v>
      </c>
      <c r="FA402" s="1203">
        <f t="shared" si="3713"/>
        <v>0</v>
      </c>
      <c r="FB402" s="1203">
        <f t="shared" si="3714"/>
        <v>0</v>
      </c>
      <c r="FC402" s="1203">
        <f t="shared" si="3715"/>
        <v>0</v>
      </c>
      <c r="FD402" s="1190">
        <f t="shared" si="3716"/>
        <v>0</v>
      </c>
      <c r="FE402" s="1190">
        <f t="shared" si="3717"/>
        <v>0</v>
      </c>
      <c r="FF402" s="927">
        <f t="shared" si="3718"/>
        <v>0</v>
      </c>
      <c r="FG402" s="1191">
        <f t="shared" si="3719"/>
        <v>0</v>
      </c>
      <c r="FH402" s="1191">
        <f t="shared" si="3720"/>
        <v>0</v>
      </c>
      <c r="FI402" s="1191">
        <f t="shared" si="3721"/>
        <v>0</v>
      </c>
      <c r="FJ402" s="1191">
        <f t="shared" si="3722"/>
        <v>0</v>
      </c>
      <c r="FK402" s="1191">
        <f t="shared" si="3723"/>
        <v>0</v>
      </c>
      <c r="FL402" s="1191">
        <f t="shared" si="3724"/>
        <v>0</v>
      </c>
      <c r="FM402" s="1191">
        <f t="shared" si="3725"/>
        <v>0</v>
      </c>
      <c r="FN402" s="1191">
        <f t="shared" si="3726"/>
        <v>0</v>
      </c>
      <c r="FO402" s="1203">
        <f t="shared" si="3548"/>
        <v>0</v>
      </c>
      <c r="FP402" s="1190">
        <f t="shared" si="3727"/>
        <v>0</v>
      </c>
      <c r="FQ402" s="927">
        <f t="shared" si="3728"/>
        <v>0</v>
      </c>
      <c r="FR402" s="1191">
        <f t="shared" si="3729"/>
        <v>0</v>
      </c>
      <c r="FS402" s="1191">
        <f t="shared" si="3730"/>
        <v>0</v>
      </c>
      <c r="FT402" s="1191">
        <f t="shared" si="3731"/>
        <v>0</v>
      </c>
      <c r="FU402" s="1191">
        <f t="shared" si="3732"/>
        <v>0</v>
      </c>
      <c r="FV402" s="1076">
        <f t="shared" si="3733"/>
        <v>0</v>
      </c>
      <c r="FW402" s="1076">
        <f t="shared" si="3734"/>
        <v>0</v>
      </c>
      <c r="FX402" s="1076">
        <f t="shared" si="3735"/>
        <v>0</v>
      </c>
      <c r="FY402" s="1076">
        <f t="shared" si="3736"/>
        <v>0</v>
      </c>
      <c r="FZ402" s="1076">
        <f t="shared" si="3737"/>
        <v>0</v>
      </c>
      <c r="GA402" s="1076">
        <f t="shared" si="3738"/>
        <v>0</v>
      </c>
      <c r="GB402" s="1076">
        <f t="shared" si="3739"/>
        <v>0</v>
      </c>
      <c r="GC402" s="1076">
        <f t="shared" si="3740"/>
        <v>0</v>
      </c>
      <c r="GD402" s="330">
        <f t="shared" si="3741"/>
        <v>0</v>
      </c>
      <c r="GE402" s="330">
        <f t="shared" si="3742"/>
        <v>0</v>
      </c>
      <c r="GF402" s="330">
        <f t="shared" si="3743"/>
        <v>0</v>
      </c>
      <c r="GG402" s="330">
        <f t="shared" si="3744"/>
        <v>0</v>
      </c>
      <c r="GH402" s="330">
        <f t="shared" si="3745"/>
        <v>0</v>
      </c>
      <c r="GI402" s="330">
        <f t="shared" si="3746"/>
        <v>0</v>
      </c>
      <c r="GJ402" s="330">
        <f t="shared" si="3747"/>
        <v>0</v>
      </c>
      <c r="GK402" s="330">
        <f t="shared" si="3748"/>
        <v>0</v>
      </c>
      <c r="GL402" s="330">
        <f t="shared" si="3749"/>
        <v>0</v>
      </c>
      <c r="GM402" s="330">
        <f t="shared" si="3750"/>
        <v>0</v>
      </c>
      <c r="GN402" s="330">
        <f t="shared" si="3751"/>
        <v>0</v>
      </c>
      <c r="GO402" s="330">
        <f t="shared" si="3752"/>
        <v>0</v>
      </c>
      <c r="GP402" s="330">
        <f t="shared" si="3753"/>
        <v>0</v>
      </c>
      <c r="GQ402" s="330">
        <f t="shared" si="3754"/>
        <v>0</v>
      </c>
      <c r="GR402" s="739"/>
      <c r="GS402" s="739"/>
      <c r="GT402" s="739"/>
      <c r="GU402" s="739"/>
      <c r="GV402" s="739"/>
      <c r="GW402" s="739"/>
      <c r="GX402" s="739"/>
      <c r="GY402" s="739"/>
      <c r="GZ402" s="1362" t="str">
        <f t="shared" si="3755"/>
        <v>**Water RO</v>
      </c>
      <c r="HA402" s="1215">
        <f t="shared" si="3756"/>
        <v>0</v>
      </c>
      <c r="HB402" s="1215">
        <f t="shared" si="3757"/>
        <v>0</v>
      </c>
      <c r="HC402" s="1215">
        <f t="shared" si="3758"/>
        <v>0</v>
      </c>
      <c r="HD402" s="543">
        <f t="shared" si="3759"/>
        <v>0</v>
      </c>
      <c r="HE402" s="543">
        <f t="shared" si="3760"/>
        <v>0</v>
      </c>
      <c r="HF402" s="328">
        <f t="shared" si="3761"/>
        <v>0</v>
      </c>
      <c r="HG402" s="546">
        <f t="shared" si="3762"/>
        <v>0</v>
      </c>
      <c r="HH402" s="546">
        <f t="shared" si="3763"/>
        <v>0</v>
      </c>
      <c r="HI402" s="546">
        <f t="shared" si="3764"/>
        <v>0</v>
      </c>
      <c r="HJ402" s="546">
        <f t="shared" si="3765"/>
        <v>0</v>
      </c>
      <c r="HK402" s="546">
        <f t="shared" si="3766"/>
        <v>0</v>
      </c>
      <c r="HL402" s="546">
        <f t="shared" si="3767"/>
        <v>0</v>
      </c>
      <c r="HM402" s="546">
        <f t="shared" si="3768"/>
        <v>0</v>
      </c>
      <c r="HN402" s="546">
        <f t="shared" si="3769"/>
        <v>0</v>
      </c>
      <c r="HO402" s="1215">
        <f t="shared" si="3770"/>
        <v>0</v>
      </c>
      <c r="HP402" s="543">
        <f t="shared" si="3771"/>
        <v>0</v>
      </c>
      <c r="HQ402" s="328">
        <f t="shared" si="3772"/>
        <v>0</v>
      </c>
      <c r="HR402" s="546">
        <f t="shared" si="3773"/>
        <v>0</v>
      </c>
      <c r="HS402" s="546">
        <f t="shared" si="3774"/>
        <v>0</v>
      </c>
      <c r="HT402" s="546">
        <f t="shared" si="3775"/>
        <v>0</v>
      </c>
      <c r="HU402" s="546">
        <f t="shared" si="3776"/>
        <v>0</v>
      </c>
      <c r="HV402" s="930">
        <f t="shared" si="3777"/>
        <v>0</v>
      </c>
      <c r="HW402" s="930">
        <f t="shared" si="3778"/>
        <v>0</v>
      </c>
      <c r="HX402" s="930">
        <f t="shared" si="3779"/>
        <v>0</v>
      </c>
      <c r="HY402" s="930">
        <f t="shared" si="3780"/>
        <v>0</v>
      </c>
      <c r="HZ402" s="930">
        <f t="shared" si="3781"/>
        <v>0</v>
      </c>
      <c r="IA402" s="930">
        <f t="shared" si="3782"/>
        <v>0</v>
      </c>
      <c r="IB402" s="930">
        <f t="shared" si="3783"/>
        <v>0</v>
      </c>
      <c r="IC402" s="930">
        <f t="shared" si="3784"/>
        <v>0</v>
      </c>
      <c r="ID402" s="322">
        <f t="shared" si="3785"/>
        <v>0</v>
      </c>
      <c r="IE402" s="322">
        <f t="shared" si="3786"/>
        <v>0</v>
      </c>
      <c r="IF402" s="322">
        <f t="shared" si="3787"/>
        <v>0</v>
      </c>
      <c r="IG402" s="322">
        <f t="shared" si="3788"/>
        <v>0</v>
      </c>
      <c r="IH402" s="322">
        <f t="shared" si="3789"/>
        <v>0</v>
      </c>
      <c r="II402" s="322">
        <f t="shared" si="3790"/>
        <v>0</v>
      </c>
      <c r="IJ402" s="322">
        <f t="shared" si="3791"/>
        <v>0</v>
      </c>
      <c r="IK402" s="322">
        <f t="shared" si="3792"/>
        <v>0</v>
      </c>
      <c r="IL402" s="322">
        <f t="shared" si="3793"/>
        <v>0</v>
      </c>
      <c r="IM402" s="322">
        <f t="shared" si="3794"/>
        <v>0</v>
      </c>
      <c r="IN402" s="322">
        <f t="shared" si="3795"/>
        <v>0</v>
      </c>
      <c r="IO402" s="322">
        <f t="shared" si="3796"/>
        <v>0</v>
      </c>
      <c r="IP402" s="322">
        <f t="shared" si="3797"/>
        <v>0</v>
      </c>
      <c r="IQ402" s="322">
        <f t="shared" si="3798"/>
        <v>0</v>
      </c>
      <c r="IR402" s="739"/>
      <c r="IS402" s="739"/>
      <c r="IT402" s="739"/>
      <c r="IU402" s="739"/>
      <c r="IV402" s="739"/>
      <c r="IW402" s="739"/>
      <c r="IX402" s="739"/>
      <c r="IY402" s="739"/>
      <c r="IZ402" s="1362" t="str">
        <f t="shared" si="3799"/>
        <v>**Water RO</v>
      </c>
      <c r="JA402" s="1217">
        <f t="shared" si="3622"/>
        <v>0</v>
      </c>
      <c r="JB402" s="1217">
        <f t="shared" si="3623"/>
        <v>0</v>
      </c>
      <c r="JC402" s="1217">
        <f t="shared" si="3624"/>
        <v>0</v>
      </c>
      <c r="JD402" s="545">
        <f t="shared" si="3625"/>
        <v>0</v>
      </c>
      <c r="JE402" s="545">
        <f t="shared" si="3626"/>
        <v>0</v>
      </c>
      <c r="JF402" s="329">
        <f t="shared" si="3627"/>
        <v>0</v>
      </c>
      <c r="JG402" s="550">
        <f t="shared" si="3628"/>
        <v>0</v>
      </c>
      <c r="JH402" s="550">
        <f t="shared" si="3629"/>
        <v>0</v>
      </c>
      <c r="JI402" s="550">
        <f t="shared" si="3630"/>
        <v>0</v>
      </c>
      <c r="JJ402" s="550">
        <f t="shared" si="3631"/>
        <v>0</v>
      </c>
      <c r="JK402" s="550">
        <f t="shared" si="3632"/>
        <v>0</v>
      </c>
      <c r="JL402" s="550">
        <f t="shared" si="3633"/>
        <v>0</v>
      </c>
      <c r="JM402" s="550">
        <f t="shared" si="3634"/>
        <v>0</v>
      </c>
      <c r="JN402" s="550">
        <f t="shared" si="3635"/>
        <v>0</v>
      </c>
      <c r="JO402" s="1217">
        <f t="shared" si="3636"/>
        <v>0</v>
      </c>
      <c r="JP402" s="545">
        <f t="shared" si="3637"/>
        <v>0</v>
      </c>
      <c r="JQ402" s="329">
        <f t="shared" si="3638"/>
        <v>0</v>
      </c>
      <c r="JR402" s="550">
        <f t="shared" si="3639"/>
        <v>0.312</v>
      </c>
      <c r="JS402" s="550">
        <f t="shared" si="3640"/>
        <v>1.256</v>
      </c>
      <c r="JT402" s="550">
        <f t="shared" si="3641"/>
        <v>1.0029999999999999</v>
      </c>
      <c r="JU402" s="550">
        <f t="shared" si="3642"/>
        <v>0</v>
      </c>
      <c r="JV402" s="932">
        <f t="shared" si="3643"/>
        <v>0</v>
      </c>
      <c r="JW402" s="932">
        <f t="shared" si="3644"/>
        <v>1</v>
      </c>
      <c r="JX402" s="932">
        <f t="shared" si="3645"/>
        <v>1</v>
      </c>
      <c r="JY402" s="932">
        <f t="shared" si="3646"/>
        <v>1</v>
      </c>
      <c r="JZ402" s="932">
        <f t="shared" si="3647"/>
        <v>1</v>
      </c>
      <c r="KA402" s="932">
        <f t="shared" si="3648"/>
        <v>1</v>
      </c>
      <c r="KB402" s="932">
        <f t="shared" si="3649"/>
        <v>1</v>
      </c>
      <c r="KC402" s="932">
        <f t="shared" si="3650"/>
        <v>0.96492</v>
      </c>
      <c r="KD402" s="327">
        <f t="shared" si="3651"/>
        <v>0.46543000000000001</v>
      </c>
      <c r="KE402" s="327">
        <f t="shared" si="3652"/>
        <v>0</v>
      </c>
      <c r="KF402" s="327">
        <f t="shared" si="3653"/>
        <v>0</v>
      </c>
      <c r="KG402" s="327">
        <f t="shared" si="3654"/>
        <v>0</v>
      </c>
      <c r="KH402" s="327">
        <f t="shared" si="3655"/>
        <v>0.3</v>
      </c>
      <c r="KI402" s="327">
        <f t="shared" si="3656"/>
        <v>0</v>
      </c>
      <c r="KJ402" s="327">
        <f t="shared" si="3657"/>
        <v>0</v>
      </c>
      <c r="KK402" s="327">
        <f t="shared" si="3658"/>
        <v>0</v>
      </c>
      <c r="KL402" s="327">
        <f t="shared" si="3659"/>
        <v>0</v>
      </c>
      <c r="KM402" s="327">
        <f t="shared" si="3660"/>
        <v>0</v>
      </c>
      <c r="KN402" s="327">
        <f t="shared" si="3661"/>
        <v>0</v>
      </c>
      <c r="KO402" s="327">
        <f t="shared" si="3662"/>
        <v>0</v>
      </c>
      <c r="KP402" s="327">
        <f t="shared" si="3663"/>
        <v>0</v>
      </c>
      <c r="KQ402" s="327">
        <f t="shared" si="3664"/>
        <v>0</v>
      </c>
      <c r="KR402" s="739"/>
      <c r="KS402" s="739"/>
      <c r="KT402" s="739"/>
      <c r="KU402" s="739"/>
      <c r="KV402" s="739"/>
      <c r="KW402" s="739"/>
      <c r="KX402" s="739"/>
      <c r="KY402" s="739"/>
      <c r="KZ402" s="1362" t="str">
        <f t="shared" si="3800"/>
        <v>**Water RO</v>
      </c>
      <c r="LA402" s="1217">
        <f t="shared" si="3801"/>
        <v>0</v>
      </c>
      <c r="LB402" s="1217">
        <f t="shared" si="3802"/>
        <v>0</v>
      </c>
      <c r="LC402" s="1217">
        <f t="shared" si="3803"/>
        <v>0</v>
      </c>
      <c r="LD402" s="545">
        <f t="shared" si="3804"/>
        <v>0</v>
      </c>
      <c r="LE402" s="545">
        <f t="shared" si="3805"/>
        <v>0</v>
      </c>
      <c r="LF402" s="329">
        <f t="shared" si="3806"/>
        <v>0</v>
      </c>
      <c r="LG402" s="550">
        <f t="shared" si="3807"/>
        <v>0</v>
      </c>
      <c r="LH402" s="550">
        <f t="shared" si="3808"/>
        <v>0</v>
      </c>
      <c r="LI402" s="550">
        <f t="shared" si="3809"/>
        <v>0</v>
      </c>
      <c r="LJ402" s="550">
        <f t="shared" si="3810"/>
        <v>0</v>
      </c>
      <c r="LK402" s="550">
        <f t="shared" si="3811"/>
        <v>0</v>
      </c>
      <c r="LL402" s="550">
        <f t="shared" si="3812"/>
        <v>0</v>
      </c>
      <c r="LM402" s="550">
        <f t="shared" si="3813"/>
        <v>0</v>
      </c>
      <c r="LN402" s="550">
        <f t="shared" si="3814"/>
        <v>0</v>
      </c>
      <c r="LO402" s="1217">
        <f t="shared" si="3815"/>
        <v>0</v>
      </c>
      <c r="LP402" s="545">
        <f t="shared" si="3816"/>
        <v>0</v>
      </c>
      <c r="LQ402" s="329">
        <f t="shared" si="3817"/>
        <v>0</v>
      </c>
      <c r="LR402" s="550">
        <f t="shared" si="3818"/>
        <v>0.32980972515856238</v>
      </c>
      <c r="LS402" s="550">
        <f t="shared" si="3819"/>
        <v>1.3276955602536999</v>
      </c>
      <c r="LT402" s="550">
        <f t="shared" si="3820"/>
        <v>1.0602536997885834</v>
      </c>
      <c r="LU402" s="550">
        <f t="shared" si="3821"/>
        <v>0</v>
      </c>
      <c r="LV402" s="932">
        <f t="shared" si="3822"/>
        <v>0</v>
      </c>
      <c r="LW402" s="932">
        <f t="shared" si="3823"/>
        <v>1.0570824524312896</v>
      </c>
      <c r="LX402" s="932">
        <f t="shared" si="3824"/>
        <v>1.0570824524312896</v>
      </c>
      <c r="LY402" s="932">
        <f t="shared" si="3825"/>
        <v>1.0570824524312896</v>
      </c>
      <c r="LZ402" s="932">
        <f t="shared" si="3826"/>
        <v>1.0570824524312896</v>
      </c>
      <c r="MA402" s="932">
        <f t="shared" si="3827"/>
        <v>1.0570824524312896</v>
      </c>
      <c r="MB402" s="932">
        <f t="shared" si="3828"/>
        <v>1.0570824524312896</v>
      </c>
      <c r="MC402" s="932">
        <f t="shared" si="3829"/>
        <v>1.02</v>
      </c>
      <c r="MD402" s="327">
        <f t="shared" si="3830"/>
        <v>0.49199788583509518</v>
      </c>
      <c r="ME402" s="327">
        <f t="shared" si="3831"/>
        <v>0</v>
      </c>
      <c r="MF402" s="327">
        <f t="shared" si="3832"/>
        <v>0</v>
      </c>
      <c r="MG402" s="327">
        <f t="shared" si="3833"/>
        <v>0</v>
      </c>
      <c r="MH402" s="327">
        <f t="shared" si="3834"/>
        <v>0.31712473572938688</v>
      </c>
      <c r="MI402" s="327">
        <f t="shared" si="3835"/>
        <v>0</v>
      </c>
      <c r="MJ402" s="327">
        <f t="shared" si="3836"/>
        <v>0</v>
      </c>
      <c r="MK402" s="327">
        <f t="shared" si="3837"/>
        <v>0</v>
      </c>
      <c r="ML402" s="327">
        <f t="shared" si="3838"/>
        <v>0</v>
      </c>
      <c r="MM402" s="327">
        <f t="shared" si="3839"/>
        <v>0</v>
      </c>
      <c r="MN402" s="327">
        <f t="shared" si="3840"/>
        <v>0</v>
      </c>
      <c r="MO402" s="327">
        <f t="shared" si="3841"/>
        <v>0</v>
      </c>
      <c r="MP402" s="327">
        <f t="shared" si="3842"/>
        <v>0</v>
      </c>
      <c r="MQ402" s="327">
        <f t="shared" si="3843"/>
        <v>0</v>
      </c>
    </row>
    <row r="403" spans="15:355" s="152" customFormat="1" ht="14.25" customHeight="1" outlineLevel="1" thickBot="1" x14ac:dyDescent="0.3">
      <c r="O403" s="1758"/>
      <c r="S403" s="1758"/>
      <c r="W403" s="1758"/>
      <c r="AA403" s="1758"/>
      <c r="AE403" s="1758"/>
      <c r="AI403" s="1758"/>
      <c r="AM403" s="1758"/>
      <c r="AQ403" s="1758"/>
      <c r="AU403" s="1758"/>
      <c r="AY403" s="1758"/>
      <c r="BQ403" s="1491"/>
      <c r="BR403" s="734">
        <f t="shared" si="3531"/>
        <v>0</v>
      </c>
      <c r="BS403" s="734">
        <f t="shared" si="3532"/>
        <v>0</v>
      </c>
      <c r="BT403" s="742">
        <v>0</v>
      </c>
      <c r="BU403" s="1328" t="s">
        <v>2020</v>
      </c>
      <c r="BV403" s="1325" t="s">
        <v>1312</v>
      </c>
      <c r="BW403" s="1248"/>
      <c r="BX403" s="1248"/>
      <c r="BY403" s="1248"/>
      <c r="BZ403" s="1249"/>
      <c r="CA403" s="1249"/>
      <c r="CB403" s="1250"/>
      <c r="CC403" s="1251"/>
      <c r="CD403" s="1251"/>
      <c r="CE403" s="1251"/>
      <c r="CF403" s="1251"/>
      <c r="CG403" s="1252"/>
      <c r="CH403" s="1252"/>
      <c r="CI403" s="1252"/>
      <c r="CJ403" s="1252"/>
      <c r="CK403" s="1253"/>
      <c r="CL403" s="1254"/>
      <c r="CM403" s="1255"/>
      <c r="CN403" s="1251">
        <v>3.2087999999999998E-2</v>
      </c>
      <c r="CO403" s="1251">
        <v>0.12562899999999999</v>
      </c>
      <c r="CP403" s="1256"/>
      <c r="CQ403" s="1256"/>
      <c r="CR403" s="1260"/>
      <c r="CS403" s="1260"/>
      <c r="CT403" s="1260"/>
      <c r="CU403" s="1260"/>
      <c r="CV403" s="1260"/>
      <c r="CW403" s="1260"/>
      <c r="CX403" s="1260"/>
      <c r="CY403" s="1257">
        <v>9.6491999999999994E-2</v>
      </c>
      <c r="CZ403" s="1258">
        <v>4.6543000000000001E-2</v>
      </c>
      <c r="DA403" s="1258"/>
      <c r="DB403" s="1258"/>
      <c r="DC403" s="1258"/>
      <c r="DD403" s="1258"/>
      <c r="DE403" s="1258"/>
      <c r="DF403" s="1258"/>
      <c r="DG403" s="1258"/>
      <c r="DH403" s="1258"/>
      <c r="DI403" s="1258"/>
      <c r="DJ403" s="1258"/>
      <c r="DK403" s="1258"/>
      <c r="DL403" s="1258"/>
      <c r="DM403" s="1258"/>
      <c r="DN403" s="1022">
        <v>1</v>
      </c>
      <c r="DO403" s="1193">
        <v>0.94599999999999995</v>
      </c>
      <c r="DP403" s="1194">
        <v>1000</v>
      </c>
      <c r="DQ403" s="1195">
        <f t="shared" si="3711"/>
        <v>1.0570824524312896</v>
      </c>
      <c r="DR403" s="1192">
        <v>0.01</v>
      </c>
      <c r="DS403" s="1192">
        <f t="shared" si="3709"/>
        <v>1.0570824524312896E-5</v>
      </c>
      <c r="DT403" s="1495"/>
      <c r="DU403" s="1192"/>
      <c r="DV403" s="1528"/>
      <c r="DW403" s="1528" t="str">
        <f t="shared" si="3710"/>
        <v>**Water Toronto</v>
      </c>
      <c r="DX403" s="1427"/>
      <c r="DY403" s="1427"/>
      <c r="DZ403" s="1427"/>
      <c r="EA403" s="1427"/>
      <c r="EB403" s="1427"/>
      <c r="EC403" s="1427"/>
      <c r="ED403" s="1427"/>
      <c r="EE403" s="1427"/>
      <c r="EF403" s="1427"/>
      <c r="EG403" s="1427"/>
      <c r="EH403" s="1427"/>
      <c r="EI403" s="1427"/>
      <c r="EJ403" s="1427"/>
      <c r="EK403" s="1734"/>
      <c r="EL403" s="1342" t="s">
        <v>1410</v>
      </c>
      <c r="EM403" s="739"/>
      <c r="EN403" s="739"/>
      <c r="EO403" s="739"/>
      <c r="EP403" s="739"/>
      <c r="EQ403" s="739"/>
      <c r="ER403" s="739"/>
      <c r="ES403" s="739"/>
      <c r="ET403" s="739"/>
      <c r="EU403" s="739"/>
      <c r="EV403" s="739"/>
      <c r="EW403" s="739"/>
      <c r="EX403" s="739"/>
      <c r="EY403" s="739"/>
      <c r="EZ403" s="1348" t="str">
        <f t="shared" si="3712"/>
        <v>**Water Toronto</v>
      </c>
      <c r="FA403" s="1203">
        <f t="shared" si="3713"/>
        <v>0</v>
      </c>
      <c r="FB403" s="1203">
        <f t="shared" si="3714"/>
        <v>0</v>
      </c>
      <c r="FC403" s="1203">
        <f t="shared" si="3715"/>
        <v>0</v>
      </c>
      <c r="FD403" s="1190">
        <f t="shared" si="3716"/>
        <v>0</v>
      </c>
      <c r="FE403" s="1190">
        <f t="shared" si="3717"/>
        <v>0</v>
      </c>
      <c r="FF403" s="927">
        <f t="shared" si="3718"/>
        <v>0</v>
      </c>
      <c r="FG403" s="1191">
        <f t="shared" si="3719"/>
        <v>0</v>
      </c>
      <c r="FH403" s="1191">
        <f t="shared" si="3720"/>
        <v>0</v>
      </c>
      <c r="FI403" s="1191">
        <f t="shared" si="3721"/>
        <v>0</v>
      </c>
      <c r="FJ403" s="1191">
        <f t="shared" si="3722"/>
        <v>0</v>
      </c>
      <c r="FK403" s="1191">
        <f t="shared" si="3723"/>
        <v>0</v>
      </c>
      <c r="FL403" s="1191">
        <f t="shared" si="3724"/>
        <v>0</v>
      </c>
      <c r="FM403" s="1191">
        <f t="shared" si="3725"/>
        <v>0</v>
      </c>
      <c r="FN403" s="1191">
        <f t="shared" si="3726"/>
        <v>0</v>
      </c>
      <c r="FO403" s="1203">
        <f t="shared" si="3548"/>
        <v>0</v>
      </c>
      <c r="FP403" s="1190">
        <f t="shared" si="3727"/>
        <v>0</v>
      </c>
      <c r="FQ403" s="927">
        <f t="shared" si="3728"/>
        <v>0</v>
      </c>
      <c r="FR403" s="1191">
        <f t="shared" si="3729"/>
        <v>0</v>
      </c>
      <c r="FS403" s="1191">
        <f t="shared" si="3730"/>
        <v>0</v>
      </c>
      <c r="FT403" s="1191">
        <f t="shared" si="3731"/>
        <v>0</v>
      </c>
      <c r="FU403" s="1191">
        <f t="shared" si="3732"/>
        <v>0</v>
      </c>
      <c r="FV403" s="1076">
        <f t="shared" si="3733"/>
        <v>0</v>
      </c>
      <c r="FW403" s="1076">
        <f t="shared" si="3734"/>
        <v>0</v>
      </c>
      <c r="FX403" s="1076">
        <f t="shared" si="3735"/>
        <v>0</v>
      </c>
      <c r="FY403" s="1076">
        <f t="shared" si="3736"/>
        <v>0</v>
      </c>
      <c r="FZ403" s="1076">
        <f t="shared" si="3737"/>
        <v>0</v>
      </c>
      <c r="GA403" s="1076">
        <f t="shared" si="3738"/>
        <v>0</v>
      </c>
      <c r="GB403" s="1076">
        <f t="shared" si="3739"/>
        <v>0</v>
      </c>
      <c r="GC403" s="1076">
        <f t="shared" si="3740"/>
        <v>0</v>
      </c>
      <c r="GD403" s="330">
        <f t="shared" si="3741"/>
        <v>0</v>
      </c>
      <c r="GE403" s="330">
        <f t="shared" si="3742"/>
        <v>0</v>
      </c>
      <c r="GF403" s="330">
        <f t="shared" si="3743"/>
        <v>0</v>
      </c>
      <c r="GG403" s="330">
        <f t="shared" si="3744"/>
        <v>0</v>
      </c>
      <c r="GH403" s="330">
        <f t="shared" si="3745"/>
        <v>0</v>
      </c>
      <c r="GI403" s="330">
        <f t="shared" si="3746"/>
        <v>0</v>
      </c>
      <c r="GJ403" s="330">
        <f t="shared" si="3747"/>
        <v>0</v>
      </c>
      <c r="GK403" s="330">
        <f t="shared" si="3748"/>
        <v>0</v>
      </c>
      <c r="GL403" s="330">
        <f t="shared" si="3749"/>
        <v>0</v>
      </c>
      <c r="GM403" s="330">
        <f t="shared" si="3750"/>
        <v>0</v>
      </c>
      <c r="GN403" s="330">
        <f t="shared" si="3751"/>
        <v>0</v>
      </c>
      <c r="GO403" s="330">
        <f t="shared" si="3752"/>
        <v>0</v>
      </c>
      <c r="GP403" s="330">
        <f t="shared" si="3753"/>
        <v>0</v>
      </c>
      <c r="GQ403" s="330">
        <f t="shared" si="3754"/>
        <v>0</v>
      </c>
      <c r="GR403" s="739"/>
      <c r="GS403" s="739"/>
      <c r="GT403" s="739"/>
      <c r="GU403" s="739"/>
      <c r="GV403" s="739"/>
      <c r="GW403" s="739"/>
      <c r="GX403" s="739"/>
      <c r="GY403" s="739"/>
      <c r="GZ403" s="1362" t="str">
        <f t="shared" si="3755"/>
        <v>**Water Toronto</v>
      </c>
      <c r="HA403" s="1215">
        <f t="shared" si="3756"/>
        <v>0</v>
      </c>
      <c r="HB403" s="1215">
        <f t="shared" si="3757"/>
        <v>0</v>
      </c>
      <c r="HC403" s="1215">
        <f t="shared" si="3758"/>
        <v>0</v>
      </c>
      <c r="HD403" s="543">
        <f t="shared" si="3759"/>
        <v>0</v>
      </c>
      <c r="HE403" s="543">
        <f t="shared" si="3760"/>
        <v>0</v>
      </c>
      <c r="HF403" s="328">
        <f t="shared" si="3761"/>
        <v>0</v>
      </c>
      <c r="HG403" s="546">
        <f t="shared" si="3762"/>
        <v>0</v>
      </c>
      <c r="HH403" s="546">
        <f t="shared" si="3763"/>
        <v>0</v>
      </c>
      <c r="HI403" s="546">
        <f t="shared" si="3764"/>
        <v>0</v>
      </c>
      <c r="HJ403" s="546">
        <f t="shared" si="3765"/>
        <v>0</v>
      </c>
      <c r="HK403" s="546">
        <f t="shared" si="3766"/>
        <v>0</v>
      </c>
      <c r="HL403" s="546">
        <f t="shared" si="3767"/>
        <v>0</v>
      </c>
      <c r="HM403" s="546">
        <f t="shared" si="3768"/>
        <v>0</v>
      </c>
      <c r="HN403" s="546">
        <f t="shared" si="3769"/>
        <v>0</v>
      </c>
      <c r="HO403" s="1215">
        <f t="shared" si="3770"/>
        <v>0</v>
      </c>
      <c r="HP403" s="543">
        <f t="shared" si="3771"/>
        <v>0</v>
      </c>
      <c r="HQ403" s="328">
        <f t="shared" si="3772"/>
        <v>0</v>
      </c>
      <c r="HR403" s="546">
        <f t="shared" si="3773"/>
        <v>0</v>
      </c>
      <c r="HS403" s="546">
        <f t="shared" si="3774"/>
        <v>0</v>
      </c>
      <c r="HT403" s="546">
        <f t="shared" si="3775"/>
        <v>0</v>
      </c>
      <c r="HU403" s="546">
        <f t="shared" si="3776"/>
        <v>0</v>
      </c>
      <c r="HV403" s="930">
        <f t="shared" si="3777"/>
        <v>0</v>
      </c>
      <c r="HW403" s="930">
        <f t="shared" si="3778"/>
        <v>0</v>
      </c>
      <c r="HX403" s="930">
        <f t="shared" si="3779"/>
        <v>0</v>
      </c>
      <c r="HY403" s="930">
        <f t="shared" si="3780"/>
        <v>0</v>
      </c>
      <c r="HZ403" s="930">
        <f t="shared" si="3781"/>
        <v>0</v>
      </c>
      <c r="IA403" s="930">
        <f t="shared" si="3782"/>
        <v>0</v>
      </c>
      <c r="IB403" s="930">
        <f t="shared" si="3783"/>
        <v>0</v>
      </c>
      <c r="IC403" s="930">
        <f t="shared" si="3784"/>
        <v>0</v>
      </c>
      <c r="ID403" s="322">
        <f t="shared" si="3785"/>
        <v>0</v>
      </c>
      <c r="IE403" s="322">
        <f t="shared" si="3786"/>
        <v>0</v>
      </c>
      <c r="IF403" s="322">
        <f t="shared" si="3787"/>
        <v>0</v>
      </c>
      <c r="IG403" s="322">
        <f t="shared" si="3788"/>
        <v>0</v>
      </c>
      <c r="IH403" s="322">
        <f t="shared" si="3789"/>
        <v>0</v>
      </c>
      <c r="II403" s="322">
        <f t="shared" si="3790"/>
        <v>0</v>
      </c>
      <c r="IJ403" s="322">
        <f t="shared" si="3791"/>
        <v>0</v>
      </c>
      <c r="IK403" s="322">
        <f t="shared" si="3792"/>
        <v>0</v>
      </c>
      <c r="IL403" s="322">
        <f t="shared" si="3793"/>
        <v>0</v>
      </c>
      <c r="IM403" s="322">
        <f t="shared" si="3794"/>
        <v>0</v>
      </c>
      <c r="IN403" s="322">
        <f t="shared" si="3795"/>
        <v>0</v>
      </c>
      <c r="IO403" s="322">
        <f t="shared" si="3796"/>
        <v>0</v>
      </c>
      <c r="IP403" s="322">
        <f t="shared" si="3797"/>
        <v>0</v>
      </c>
      <c r="IQ403" s="322">
        <f t="shared" si="3798"/>
        <v>0</v>
      </c>
      <c r="IR403" s="739"/>
      <c r="IS403" s="739"/>
      <c r="IT403" s="739"/>
      <c r="IU403" s="739"/>
      <c r="IV403" s="739"/>
      <c r="IW403" s="739"/>
      <c r="IX403" s="739"/>
      <c r="IY403" s="739"/>
      <c r="IZ403" s="1362" t="str">
        <f t="shared" si="3799"/>
        <v>**Water Toronto</v>
      </c>
      <c r="JA403" s="1217">
        <f t="shared" si="3622"/>
        <v>0</v>
      </c>
      <c r="JB403" s="1217">
        <f t="shared" si="3623"/>
        <v>0</v>
      </c>
      <c r="JC403" s="1217">
        <f t="shared" si="3624"/>
        <v>0</v>
      </c>
      <c r="JD403" s="545">
        <f t="shared" si="3625"/>
        <v>0</v>
      </c>
      <c r="JE403" s="545">
        <f t="shared" si="3626"/>
        <v>0</v>
      </c>
      <c r="JF403" s="329">
        <f t="shared" si="3627"/>
        <v>0</v>
      </c>
      <c r="JG403" s="550">
        <f t="shared" si="3628"/>
        <v>0</v>
      </c>
      <c r="JH403" s="550">
        <f t="shared" si="3629"/>
        <v>0</v>
      </c>
      <c r="JI403" s="550">
        <f t="shared" si="3630"/>
        <v>0</v>
      </c>
      <c r="JJ403" s="550">
        <f t="shared" si="3631"/>
        <v>0</v>
      </c>
      <c r="JK403" s="550">
        <f t="shared" si="3632"/>
        <v>0</v>
      </c>
      <c r="JL403" s="550">
        <f t="shared" si="3633"/>
        <v>0</v>
      </c>
      <c r="JM403" s="550">
        <f t="shared" si="3634"/>
        <v>0</v>
      </c>
      <c r="JN403" s="550">
        <f t="shared" si="3635"/>
        <v>0</v>
      </c>
      <c r="JO403" s="1217">
        <f t="shared" si="3636"/>
        <v>0</v>
      </c>
      <c r="JP403" s="545">
        <f t="shared" si="3637"/>
        <v>0</v>
      </c>
      <c r="JQ403" s="329">
        <f t="shared" si="3638"/>
        <v>0</v>
      </c>
      <c r="JR403" s="550">
        <f t="shared" si="3639"/>
        <v>32.088000000000001</v>
      </c>
      <c r="JS403" s="550">
        <f t="shared" si="3640"/>
        <v>125.62899999999999</v>
      </c>
      <c r="JT403" s="550">
        <f t="shared" si="3641"/>
        <v>0</v>
      </c>
      <c r="JU403" s="550">
        <f t="shared" si="3642"/>
        <v>0</v>
      </c>
      <c r="JV403" s="932">
        <f t="shared" si="3643"/>
        <v>0</v>
      </c>
      <c r="JW403" s="932">
        <f t="shared" si="3644"/>
        <v>0</v>
      </c>
      <c r="JX403" s="932">
        <f t="shared" si="3645"/>
        <v>0</v>
      </c>
      <c r="JY403" s="932">
        <f t="shared" si="3646"/>
        <v>0</v>
      </c>
      <c r="JZ403" s="932">
        <f t="shared" si="3647"/>
        <v>0</v>
      </c>
      <c r="KA403" s="932">
        <f t="shared" si="3648"/>
        <v>0</v>
      </c>
      <c r="KB403" s="932">
        <f t="shared" si="3649"/>
        <v>0</v>
      </c>
      <c r="KC403" s="932">
        <f t="shared" si="3650"/>
        <v>96.49199999999999</v>
      </c>
      <c r="KD403" s="327">
        <f t="shared" si="3651"/>
        <v>46.542999999999999</v>
      </c>
      <c r="KE403" s="327">
        <f t="shared" si="3652"/>
        <v>0</v>
      </c>
      <c r="KF403" s="327">
        <f t="shared" si="3653"/>
        <v>0</v>
      </c>
      <c r="KG403" s="327">
        <f t="shared" si="3654"/>
        <v>0</v>
      </c>
      <c r="KH403" s="327">
        <f t="shared" si="3655"/>
        <v>0</v>
      </c>
      <c r="KI403" s="327">
        <f t="shared" si="3656"/>
        <v>0</v>
      </c>
      <c r="KJ403" s="327">
        <f t="shared" si="3657"/>
        <v>0</v>
      </c>
      <c r="KK403" s="327">
        <f t="shared" si="3658"/>
        <v>0</v>
      </c>
      <c r="KL403" s="327">
        <f t="shared" si="3659"/>
        <v>0</v>
      </c>
      <c r="KM403" s="327">
        <f t="shared" si="3660"/>
        <v>0</v>
      </c>
      <c r="KN403" s="327">
        <f t="shared" si="3661"/>
        <v>0</v>
      </c>
      <c r="KO403" s="327">
        <f t="shared" si="3662"/>
        <v>0</v>
      </c>
      <c r="KP403" s="327">
        <f t="shared" si="3663"/>
        <v>0</v>
      </c>
      <c r="KQ403" s="327">
        <f t="shared" si="3664"/>
        <v>0</v>
      </c>
      <c r="KR403" s="739"/>
      <c r="KS403" s="739"/>
      <c r="KT403" s="739"/>
      <c r="KU403" s="739"/>
      <c r="KV403" s="739"/>
      <c r="KW403" s="739"/>
      <c r="KX403" s="739"/>
      <c r="KY403" s="739"/>
      <c r="KZ403" s="1362" t="str">
        <f t="shared" si="3800"/>
        <v>**Water Toronto</v>
      </c>
      <c r="LA403" s="1217">
        <f t="shared" si="3801"/>
        <v>0</v>
      </c>
      <c r="LB403" s="1217">
        <f t="shared" si="3802"/>
        <v>0</v>
      </c>
      <c r="LC403" s="1217">
        <f t="shared" si="3803"/>
        <v>0</v>
      </c>
      <c r="LD403" s="545">
        <f t="shared" si="3804"/>
        <v>0</v>
      </c>
      <c r="LE403" s="545">
        <f t="shared" si="3805"/>
        <v>0</v>
      </c>
      <c r="LF403" s="329">
        <f t="shared" si="3806"/>
        <v>0</v>
      </c>
      <c r="LG403" s="550">
        <f t="shared" si="3807"/>
        <v>0</v>
      </c>
      <c r="LH403" s="550">
        <f t="shared" si="3808"/>
        <v>0</v>
      </c>
      <c r="LI403" s="550">
        <f t="shared" si="3809"/>
        <v>0</v>
      </c>
      <c r="LJ403" s="550">
        <f t="shared" si="3810"/>
        <v>0</v>
      </c>
      <c r="LK403" s="550">
        <f t="shared" si="3811"/>
        <v>0</v>
      </c>
      <c r="LL403" s="550">
        <f t="shared" si="3812"/>
        <v>0</v>
      </c>
      <c r="LM403" s="550">
        <f t="shared" si="3813"/>
        <v>0</v>
      </c>
      <c r="LN403" s="550">
        <f t="shared" si="3814"/>
        <v>0</v>
      </c>
      <c r="LO403" s="1217">
        <f t="shared" si="3815"/>
        <v>0</v>
      </c>
      <c r="LP403" s="545">
        <f t="shared" si="3816"/>
        <v>0</v>
      </c>
      <c r="LQ403" s="329">
        <f t="shared" si="3817"/>
        <v>0</v>
      </c>
      <c r="LR403" s="550">
        <f t="shared" si="3818"/>
        <v>33.919661733615222</v>
      </c>
      <c r="LS403" s="550">
        <f t="shared" si="3819"/>
        <v>132.80021141649047</v>
      </c>
      <c r="LT403" s="550">
        <f t="shared" si="3820"/>
        <v>0</v>
      </c>
      <c r="LU403" s="550">
        <f t="shared" si="3821"/>
        <v>0</v>
      </c>
      <c r="LV403" s="932">
        <f t="shared" si="3822"/>
        <v>0</v>
      </c>
      <c r="LW403" s="932">
        <f t="shared" si="3823"/>
        <v>0</v>
      </c>
      <c r="LX403" s="932">
        <f t="shared" si="3824"/>
        <v>0</v>
      </c>
      <c r="LY403" s="932">
        <f t="shared" si="3825"/>
        <v>0</v>
      </c>
      <c r="LZ403" s="932">
        <f t="shared" si="3826"/>
        <v>0</v>
      </c>
      <c r="MA403" s="932">
        <f t="shared" si="3827"/>
        <v>0</v>
      </c>
      <c r="MB403" s="932">
        <f t="shared" si="3828"/>
        <v>0</v>
      </c>
      <c r="MC403" s="932">
        <f t="shared" si="3829"/>
        <v>102</v>
      </c>
      <c r="MD403" s="327">
        <f t="shared" si="3830"/>
        <v>49.199788583509516</v>
      </c>
      <c r="ME403" s="327">
        <f t="shared" si="3831"/>
        <v>0</v>
      </c>
      <c r="MF403" s="327">
        <f t="shared" si="3832"/>
        <v>0</v>
      </c>
      <c r="MG403" s="327">
        <f t="shared" si="3833"/>
        <v>0</v>
      </c>
      <c r="MH403" s="327">
        <f t="shared" si="3834"/>
        <v>0</v>
      </c>
      <c r="MI403" s="327">
        <f t="shared" si="3835"/>
        <v>0</v>
      </c>
      <c r="MJ403" s="327">
        <f t="shared" si="3836"/>
        <v>0</v>
      </c>
      <c r="MK403" s="327">
        <f t="shared" si="3837"/>
        <v>0</v>
      </c>
      <c r="ML403" s="327">
        <f t="shared" si="3838"/>
        <v>0</v>
      </c>
      <c r="MM403" s="327">
        <f t="shared" si="3839"/>
        <v>0</v>
      </c>
      <c r="MN403" s="327">
        <f t="shared" si="3840"/>
        <v>0</v>
      </c>
      <c r="MO403" s="327">
        <f t="shared" si="3841"/>
        <v>0</v>
      </c>
      <c r="MP403" s="327">
        <f t="shared" si="3842"/>
        <v>0</v>
      </c>
      <c r="MQ403" s="327">
        <f t="shared" si="3843"/>
        <v>0</v>
      </c>
    </row>
    <row r="404" spans="15:355" s="152" customFormat="1" ht="14.25" customHeight="1" outlineLevel="1" thickBot="1" x14ac:dyDescent="0.3">
      <c r="O404" s="1758"/>
      <c r="S404" s="1758"/>
      <c r="W404" s="1758"/>
      <c r="AA404" s="1758"/>
      <c r="AE404" s="1758"/>
      <c r="AI404" s="1758"/>
      <c r="AM404" s="1758"/>
      <c r="AQ404" s="1758"/>
      <c r="AU404" s="1758"/>
      <c r="AY404" s="1758"/>
      <c r="BQ404" s="1491"/>
      <c r="BR404" s="734">
        <f t="shared" si="3531"/>
        <v>0</v>
      </c>
      <c r="BS404" s="734">
        <f t="shared" si="3532"/>
        <v>0</v>
      </c>
      <c r="BT404" s="742">
        <v>0</v>
      </c>
      <c r="BU404" s="1327" t="s">
        <v>1979</v>
      </c>
      <c r="BV404" s="1329" t="s">
        <v>1959</v>
      </c>
      <c r="BW404" s="1248">
        <v>0.27</v>
      </c>
      <c r="BX404" s="1248"/>
      <c r="BY404" s="1248"/>
      <c r="BZ404" s="1249"/>
      <c r="CA404" s="1249"/>
      <c r="CB404" s="1250"/>
      <c r="CC404" s="1251"/>
      <c r="CD404" s="1251"/>
      <c r="CE404" s="1251"/>
      <c r="CF404" s="1251"/>
      <c r="CG404" s="1252"/>
      <c r="CH404" s="1252"/>
      <c r="CI404" s="1252"/>
      <c r="CJ404" s="1252"/>
      <c r="CK404" s="1253"/>
      <c r="CL404" s="1254"/>
      <c r="CM404" s="1255"/>
      <c r="CN404" s="1256"/>
      <c r="CO404" s="1256"/>
      <c r="CP404" s="1256"/>
      <c r="CQ404" s="1256"/>
      <c r="CR404" s="1257"/>
      <c r="CS404" s="1257"/>
      <c r="CT404" s="1257"/>
      <c r="CU404" s="1257"/>
      <c r="CV404" s="1257"/>
      <c r="CW404" s="1257"/>
      <c r="CX404" s="1257"/>
      <c r="CY404" s="1257"/>
      <c r="CZ404" s="1258"/>
      <c r="DA404" s="1258"/>
      <c r="DB404" s="1258"/>
      <c r="DC404" s="1258"/>
      <c r="DD404" s="1258"/>
      <c r="DE404" s="1258"/>
      <c r="DF404" s="1258"/>
      <c r="DG404" s="1258"/>
      <c r="DH404" s="1258"/>
      <c r="DI404" s="1258"/>
      <c r="DJ404" s="1258"/>
      <c r="DK404" s="1258"/>
      <c r="DL404" s="1258"/>
      <c r="DM404" s="1258"/>
      <c r="DN404" s="1022">
        <v>1</v>
      </c>
      <c r="DO404" s="1193">
        <v>1</v>
      </c>
      <c r="DP404" s="1194">
        <v>1000</v>
      </c>
      <c r="DQ404" s="1195">
        <f t="shared" si="3711"/>
        <v>1</v>
      </c>
      <c r="DR404" s="1192">
        <v>0.01</v>
      </c>
      <c r="DS404" s="1192">
        <f t="shared" si="3709"/>
        <v>1.0000000000000001E-5</v>
      </c>
      <c r="DT404" s="1495"/>
      <c r="DU404" s="1192"/>
      <c r="DV404" s="1528"/>
      <c r="DW404" s="1528" t="str">
        <f t="shared" si="3710"/>
        <v>*Ammonium Sulfate</v>
      </c>
      <c r="DX404" s="1427"/>
      <c r="DY404" s="1427"/>
      <c r="DZ404" s="1427"/>
      <c r="EA404" s="1427"/>
      <c r="EB404" s="1427"/>
      <c r="EC404" s="1427"/>
      <c r="ED404" s="1427"/>
      <c r="EE404" s="1427"/>
      <c r="EF404" s="1427"/>
      <c r="EG404" s="1427"/>
      <c r="EH404" s="1427"/>
      <c r="EI404" s="1427"/>
      <c r="EJ404" s="1427"/>
      <c r="EK404" s="1734"/>
      <c r="EL404" s="1342" t="s">
        <v>1980</v>
      </c>
      <c r="EM404" s="739"/>
      <c r="EN404" s="739"/>
      <c r="EO404" s="739"/>
      <c r="EP404" s="739"/>
      <c r="EQ404" s="739"/>
      <c r="ER404" s="739"/>
      <c r="ES404" s="739"/>
      <c r="ET404" s="739"/>
      <c r="EU404" s="739"/>
      <c r="EV404" s="739"/>
      <c r="EW404" s="739"/>
      <c r="EX404" s="739"/>
      <c r="EY404" s="739"/>
      <c r="EZ404" s="1348" t="str">
        <f t="shared" si="3712"/>
        <v>*Ammonium Sulfate</v>
      </c>
      <c r="FA404" s="1203">
        <f t="shared" si="3713"/>
        <v>0</v>
      </c>
      <c r="FB404" s="1203">
        <f t="shared" si="3714"/>
        <v>0</v>
      </c>
      <c r="FC404" s="1203">
        <f t="shared" si="3715"/>
        <v>0</v>
      </c>
      <c r="FD404" s="1190">
        <f t="shared" si="3716"/>
        <v>0</v>
      </c>
      <c r="FE404" s="1190">
        <f t="shared" si="3717"/>
        <v>0</v>
      </c>
      <c r="FF404" s="927">
        <f t="shared" si="3718"/>
        <v>0</v>
      </c>
      <c r="FG404" s="1191">
        <f t="shared" si="3719"/>
        <v>0</v>
      </c>
      <c r="FH404" s="1191">
        <f t="shared" si="3720"/>
        <v>0</v>
      </c>
      <c r="FI404" s="1191">
        <f t="shared" si="3721"/>
        <v>0</v>
      </c>
      <c r="FJ404" s="1191">
        <f t="shared" si="3722"/>
        <v>0</v>
      </c>
      <c r="FK404" s="1191">
        <f t="shared" si="3723"/>
        <v>0</v>
      </c>
      <c r="FL404" s="1191">
        <f t="shared" si="3724"/>
        <v>0</v>
      </c>
      <c r="FM404" s="1191">
        <f t="shared" si="3725"/>
        <v>0</v>
      </c>
      <c r="FN404" s="1191">
        <f t="shared" si="3726"/>
        <v>0</v>
      </c>
      <c r="FO404" s="1203">
        <f t="shared" si="3548"/>
        <v>0</v>
      </c>
      <c r="FP404" s="1190">
        <f t="shared" si="3727"/>
        <v>0</v>
      </c>
      <c r="FQ404" s="927">
        <f t="shared" si="3728"/>
        <v>0</v>
      </c>
      <c r="FR404" s="1191">
        <f t="shared" si="3729"/>
        <v>0</v>
      </c>
      <c r="FS404" s="1191">
        <f t="shared" si="3730"/>
        <v>0</v>
      </c>
      <c r="FT404" s="1191">
        <f t="shared" si="3731"/>
        <v>0</v>
      </c>
      <c r="FU404" s="1191">
        <f t="shared" si="3732"/>
        <v>0</v>
      </c>
      <c r="FV404" s="1076">
        <f t="shared" si="3733"/>
        <v>0</v>
      </c>
      <c r="FW404" s="1076">
        <f t="shared" si="3734"/>
        <v>0</v>
      </c>
      <c r="FX404" s="1076">
        <f t="shared" si="3735"/>
        <v>0</v>
      </c>
      <c r="FY404" s="1076">
        <f t="shared" si="3736"/>
        <v>0</v>
      </c>
      <c r="FZ404" s="1076">
        <f t="shared" si="3737"/>
        <v>0</v>
      </c>
      <c r="GA404" s="1076">
        <f t="shared" si="3738"/>
        <v>0</v>
      </c>
      <c r="GB404" s="1076">
        <f t="shared" si="3739"/>
        <v>0</v>
      </c>
      <c r="GC404" s="1076">
        <f t="shared" si="3740"/>
        <v>0</v>
      </c>
      <c r="GD404" s="330">
        <f t="shared" si="3741"/>
        <v>0</v>
      </c>
      <c r="GE404" s="330">
        <f t="shared" si="3742"/>
        <v>0</v>
      </c>
      <c r="GF404" s="330">
        <f t="shared" si="3743"/>
        <v>0</v>
      </c>
      <c r="GG404" s="330">
        <f t="shared" si="3744"/>
        <v>0</v>
      </c>
      <c r="GH404" s="330">
        <f t="shared" si="3745"/>
        <v>0</v>
      </c>
      <c r="GI404" s="330">
        <f t="shared" si="3746"/>
        <v>0</v>
      </c>
      <c r="GJ404" s="330">
        <f t="shared" si="3747"/>
        <v>0</v>
      </c>
      <c r="GK404" s="330">
        <f t="shared" si="3748"/>
        <v>0</v>
      </c>
      <c r="GL404" s="330">
        <f t="shared" si="3749"/>
        <v>0</v>
      </c>
      <c r="GM404" s="330">
        <f t="shared" si="3750"/>
        <v>0</v>
      </c>
      <c r="GN404" s="330">
        <f t="shared" si="3751"/>
        <v>0</v>
      </c>
      <c r="GO404" s="330">
        <f t="shared" si="3752"/>
        <v>0</v>
      </c>
      <c r="GP404" s="330">
        <f t="shared" si="3753"/>
        <v>0</v>
      </c>
      <c r="GQ404" s="330">
        <f t="shared" si="3754"/>
        <v>0</v>
      </c>
      <c r="GR404" s="739"/>
      <c r="GS404" s="739"/>
      <c r="GT404" s="739"/>
      <c r="GU404" s="739"/>
      <c r="GV404" s="739"/>
      <c r="GW404" s="739"/>
      <c r="GX404" s="739"/>
      <c r="GY404" s="739"/>
      <c r="GZ404" s="1362" t="str">
        <f t="shared" si="3755"/>
        <v>*Ammonium Sulfate</v>
      </c>
      <c r="HA404" s="1215">
        <f t="shared" si="3756"/>
        <v>0</v>
      </c>
      <c r="HB404" s="1215">
        <f t="shared" si="3757"/>
        <v>0</v>
      </c>
      <c r="HC404" s="1215">
        <f t="shared" si="3758"/>
        <v>0</v>
      </c>
      <c r="HD404" s="543">
        <f t="shared" si="3759"/>
        <v>0</v>
      </c>
      <c r="HE404" s="543">
        <f t="shared" si="3760"/>
        <v>0</v>
      </c>
      <c r="HF404" s="328">
        <f t="shared" si="3761"/>
        <v>0</v>
      </c>
      <c r="HG404" s="546">
        <f t="shared" si="3762"/>
        <v>0</v>
      </c>
      <c r="HH404" s="546">
        <f t="shared" si="3763"/>
        <v>0</v>
      </c>
      <c r="HI404" s="546">
        <f t="shared" si="3764"/>
        <v>0</v>
      </c>
      <c r="HJ404" s="546">
        <f t="shared" si="3765"/>
        <v>0</v>
      </c>
      <c r="HK404" s="546">
        <f t="shared" si="3766"/>
        <v>0</v>
      </c>
      <c r="HL404" s="546">
        <f t="shared" si="3767"/>
        <v>0</v>
      </c>
      <c r="HM404" s="546">
        <f t="shared" si="3768"/>
        <v>0</v>
      </c>
      <c r="HN404" s="546">
        <f t="shared" si="3769"/>
        <v>0</v>
      </c>
      <c r="HO404" s="1215">
        <f t="shared" si="3770"/>
        <v>0</v>
      </c>
      <c r="HP404" s="543">
        <f t="shared" si="3771"/>
        <v>0</v>
      </c>
      <c r="HQ404" s="328">
        <f t="shared" si="3772"/>
        <v>0</v>
      </c>
      <c r="HR404" s="546">
        <f t="shared" si="3773"/>
        <v>0</v>
      </c>
      <c r="HS404" s="546">
        <f t="shared" si="3774"/>
        <v>0</v>
      </c>
      <c r="HT404" s="546">
        <f t="shared" si="3775"/>
        <v>0</v>
      </c>
      <c r="HU404" s="546">
        <f t="shared" si="3776"/>
        <v>0</v>
      </c>
      <c r="HV404" s="930">
        <f t="shared" si="3777"/>
        <v>0</v>
      </c>
      <c r="HW404" s="930">
        <f t="shared" si="3778"/>
        <v>0</v>
      </c>
      <c r="HX404" s="930">
        <f t="shared" si="3779"/>
        <v>0</v>
      </c>
      <c r="HY404" s="930">
        <f t="shared" si="3780"/>
        <v>0</v>
      </c>
      <c r="HZ404" s="930">
        <f t="shared" si="3781"/>
        <v>0</v>
      </c>
      <c r="IA404" s="930">
        <f t="shared" si="3782"/>
        <v>0</v>
      </c>
      <c r="IB404" s="930">
        <f t="shared" si="3783"/>
        <v>0</v>
      </c>
      <c r="IC404" s="930">
        <f t="shared" si="3784"/>
        <v>0</v>
      </c>
      <c r="ID404" s="322">
        <f t="shared" si="3785"/>
        <v>0</v>
      </c>
      <c r="IE404" s="322">
        <f t="shared" si="3786"/>
        <v>0</v>
      </c>
      <c r="IF404" s="322">
        <f t="shared" si="3787"/>
        <v>0</v>
      </c>
      <c r="IG404" s="322">
        <f t="shared" si="3788"/>
        <v>0</v>
      </c>
      <c r="IH404" s="322">
        <f t="shared" si="3789"/>
        <v>0</v>
      </c>
      <c r="II404" s="322">
        <f t="shared" si="3790"/>
        <v>0</v>
      </c>
      <c r="IJ404" s="322">
        <f t="shared" si="3791"/>
        <v>0</v>
      </c>
      <c r="IK404" s="322">
        <f t="shared" si="3792"/>
        <v>0</v>
      </c>
      <c r="IL404" s="322">
        <f t="shared" si="3793"/>
        <v>0</v>
      </c>
      <c r="IM404" s="322">
        <f t="shared" si="3794"/>
        <v>0</v>
      </c>
      <c r="IN404" s="322">
        <f t="shared" si="3795"/>
        <v>0</v>
      </c>
      <c r="IO404" s="322">
        <f t="shared" si="3796"/>
        <v>0</v>
      </c>
      <c r="IP404" s="322">
        <f t="shared" si="3797"/>
        <v>0</v>
      </c>
      <c r="IQ404" s="322">
        <f t="shared" si="3798"/>
        <v>0</v>
      </c>
      <c r="IR404" s="739"/>
      <c r="IS404" s="739"/>
      <c r="IT404" s="739"/>
      <c r="IU404" s="739"/>
      <c r="IV404" s="739"/>
      <c r="IW404" s="739"/>
      <c r="IX404" s="739"/>
      <c r="IY404" s="739"/>
      <c r="IZ404" s="1362" t="str">
        <f t="shared" si="3799"/>
        <v>*Ammonium Sulfate</v>
      </c>
      <c r="JA404" s="1217">
        <f t="shared" si="3622"/>
        <v>270</v>
      </c>
      <c r="JB404" s="1217">
        <f t="shared" si="3623"/>
        <v>0</v>
      </c>
      <c r="JC404" s="1217">
        <f t="shared" si="3624"/>
        <v>0</v>
      </c>
      <c r="JD404" s="545">
        <f t="shared" si="3625"/>
        <v>0</v>
      </c>
      <c r="JE404" s="545">
        <f t="shared" si="3626"/>
        <v>0</v>
      </c>
      <c r="JF404" s="329">
        <f t="shared" si="3627"/>
        <v>0</v>
      </c>
      <c r="JG404" s="550">
        <f t="shared" si="3628"/>
        <v>0</v>
      </c>
      <c r="JH404" s="550">
        <f t="shared" si="3629"/>
        <v>0</v>
      </c>
      <c r="JI404" s="550">
        <f t="shared" si="3630"/>
        <v>0</v>
      </c>
      <c r="JJ404" s="550">
        <f t="shared" si="3631"/>
        <v>0</v>
      </c>
      <c r="JK404" s="550">
        <f t="shared" si="3632"/>
        <v>0</v>
      </c>
      <c r="JL404" s="550">
        <f t="shared" si="3633"/>
        <v>0</v>
      </c>
      <c r="JM404" s="550">
        <f t="shared" si="3634"/>
        <v>0</v>
      </c>
      <c r="JN404" s="550">
        <f t="shared" si="3635"/>
        <v>0</v>
      </c>
      <c r="JO404" s="1217">
        <f t="shared" si="3636"/>
        <v>0</v>
      </c>
      <c r="JP404" s="545">
        <f t="shared" si="3637"/>
        <v>0</v>
      </c>
      <c r="JQ404" s="329">
        <f t="shared" si="3638"/>
        <v>0</v>
      </c>
      <c r="JR404" s="550">
        <f t="shared" si="3639"/>
        <v>0</v>
      </c>
      <c r="JS404" s="550">
        <f t="shared" si="3640"/>
        <v>0</v>
      </c>
      <c r="JT404" s="550">
        <f t="shared" si="3641"/>
        <v>0</v>
      </c>
      <c r="JU404" s="550">
        <f t="shared" si="3642"/>
        <v>0</v>
      </c>
      <c r="JV404" s="932">
        <f t="shared" si="3643"/>
        <v>0</v>
      </c>
      <c r="JW404" s="932">
        <f t="shared" si="3644"/>
        <v>0</v>
      </c>
      <c r="JX404" s="932">
        <f t="shared" si="3645"/>
        <v>0</v>
      </c>
      <c r="JY404" s="932">
        <f t="shared" si="3646"/>
        <v>0</v>
      </c>
      <c r="JZ404" s="932">
        <f t="shared" si="3647"/>
        <v>0</v>
      </c>
      <c r="KA404" s="932">
        <f t="shared" si="3648"/>
        <v>0</v>
      </c>
      <c r="KB404" s="932">
        <f t="shared" si="3649"/>
        <v>0</v>
      </c>
      <c r="KC404" s="932">
        <f t="shared" si="3650"/>
        <v>0</v>
      </c>
      <c r="KD404" s="327">
        <f t="shared" si="3651"/>
        <v>0</v>
      </c>
      <c r="KE404" s="327">
        <f t="shared" si="3652"/>
        <v>0</v>
      </c>
      <c r="KF404" s="327">
        <f t="shared" si="3653"/>
        <v>0</v>
      </c>
      <c r="KG404" s="327">
        <f t="shared" si="3654"/>
        <v>0</v>
      </c>
      <c r="KH404" s="327">
        <f t="shared" si="3655"/>
        <v>0</v>
      </c>
      <c r="KI404" s="327">
        <f t="shared" si="3656"/>
        <v>0</v>
      </c>
      <c r="KJ404" s="327">
        <f t="shared" si="3657"/>
        <v>0</v>
      </c>
      <c r="KK404" s="327">
        <f t="shared" si="3658"/>
        <v>0</v>
      </c>
      <c r="KL404" s="327">
        <f t="shared" si="3659"/>
        <v>0</v>
      </c>
      <c r="KM404" s="327">
        <f t="shared" si="3660"/>
        <v>0</v>
      </c>
      <c r="KN404" s="327">
        <f t="shared" si="3661"/>
        <v>0</v>
      </c>
      <c r="KO404" s="327">
        <f t="shared" si="3662"/>
        <v>0</v>
      </c>
      <c r="KP404" s="327">
        <f t="shared" si="3663"/>
        <v>0</v>
      </c>
      <c r="KQ404" s="327">
        <f t="shared" si="3664"/>
        <v>0</v>
      </c>
      <c r="KR404" s="739"/>
      <c r="KS404" s="739"/>
      <c r="KT404" s="739"/>
      <c r="KU404" s="739"/>
      <c r="KV404" s="739"/>
      <c r="KW404" s="739"/>
      <c r="KX404" s="739"/>
      <c r="KY404" s="739"/>
      <c r="KZ404" s="1362" t="str">
        <f t="shared" si="3800"/>
        <v>*Ammonium Sulfate</v>
      </c>
      <c r="LA404" s="1217">
        <f t="shared" si="3801"/>
        <v>270</v>
      </c>
      <c r="LB404" s="1217">
        <f t="shared" si="3802"/>
        <v>0</v>
      </c>
      <c r="LC404" s="1217">
        <f t="shared" si="3803"/>
        <v>0</v>
      </c>
      <c r="LD404" s="545">
        <f t="shared" si="3804"/>
        <v>0</v>
      </c>
      <c r="LE404" s="545">
        <f t="shared" si="3805"/>
        <v>0</v>
      </c>
      <c r="LF404" s="329">
        <f t="shared" si="3806"/>
        <v>0</v>
      </c>
      <c r="LG404" s="550">
        <f t="shared" si="3807"/>
        <v>0</v>
      </c>
      <c r="LH404" s="550">
        <f t="shared" si="3808"/>
        <v>0</v>
      </c>
      <c r="LI404" s="550">
        <f t="shared" si="3809"/>
        <v>0</v>
      </c>
      <c r="LJ404" s="550">
        <f t="shared" si="3810"/>
        <v>0</v>
      </c>
      <c r="LK404" s="550">
        <f t="shared" si="3811"/>
        <v>0</v>
      </c>
      <c r="LL404" s="550">
        <f t="shared" si="3812"/>
        <v>0</v>
      </c>
      <c r="LM404" s="550">
        <f t="shared" si="3813"/>
        <v>0</v>
      </c>
      <c r="LN404" s="550">
        <f t="shared" si="3814"/>
        <v>0</v>
      </c>
      <c r="LO404" s="1217">
        <f t="shared" si="3815"/>
        <v>0</v>
      </c>
      <c r="LP404" s="545">
        <f t="shared" si="3816"/>
        <v>0</v>
      </c>
      <c r="LQ404" s="329">
        <f t="shared" si="3817"/>
        <v>0</v>
      </c>
      <c r="LR404" s="550">
        <f t="shared" si="3818"/>
        <v>0</v>
      </c>
      <c r="LS404" s="550">
        <f t="shared" si="3819"/>
        <v>0</v>
      </c>
      <c r="LT404" s="550">
        <f t="shared" si="3820"/>
        <v>0</v>
      </c>
      <c r="LU404" s="550">
        <f t="shared" si="3821"/>
        <v>0</v>
      </c>
      <c r="LV404" s="932">
        <f t="shared" si="3822"/>
        <v>0</v>
      </c>
      <c r="LW404" s="932">
        <f t="shared" si="3823"/>
        <v>0</v>
      </c>
      <c r="LX404" s="932">
        <f t="shared" si="3824"/>
        <v>0</v>
      </c>
      <c r="LY404" s="932">
        <f t="shared" si="3825"/>
        <v>0</v>
      </c>
      <c r="LZ404" s="932">
        <f t="shared" si="3826"/>
        <v>0</v>
      </c>
      <c r="MA404" s="932">
        <f t="shared" si="3827"/>
        <v>0</v>
      </c>
      <c r="MB404" s="932">
        <f t="shared" si="3828"/>
        <v>0</v>
      </c>
      <c r="MC404" s="932">
        <f t="shared" si="3829"/>
        <v>0</v>
      </c>
      <c r="MD404" s="327">
        <f t="shared" si="3830"/>
        <v>0</v>
      </c>
      <c r="ME404" s="327">
        <f t="shared" si="3831"/>
        <v>0</v>
      </c>
      <c r="MF404" s="327">
        <f t="shared" si="3832"/>
        <v>0</v>
      </c>
      <c r="MG404" s="327">
        <f t="shared" si="3833"/>
        <v>0</v>
      </c>
      <c r="MH404" s="327">
        <f t="shared" si="3834"/>
        <v>0</v>
      </c>
      <c r="MI404" s="327">
        <f t="shared" si="3835"/>
        <v>0</v>
      </c>
      <c r="MJ404" s="327">
        <f t="shared" si="3836"/>
        <v>0</v>
      </c>
      <c r="MK404" s="327">
        <f t="shared" si="3837"/>
        <v>0</v>
      </c>
      <c r="ML404" s="327">
        <f t="shared" si="3838"/>
        <v>0</v>
      </c>
      <c r="MM404" s="327">
        <f t="shared" si="3839"/>
        <v>0</v>
      </c>
      <c r="MN404" s="327">
        <f t="shared" si="3840"/>
        <v>0</v>
      </c>
      <c r="MO404" s="327">
        <f t="shared" si="3841"/>
        <v>0</v>
      </c>
      <c r="MP404" s="327">
        <f t="shared" si="3842"/>
        <v>0</v>
      </c>
      <c r="MQ404" s="327">
        <f t="shared" si="3843"/>
        <v>0</v>
      </c>
    </row>
    <row r="405" spans="15:355" s="152" customFormat="1" ht="14.25" customHeight="1" outlineLevel="1" thickBot="1" x14ac:dyDescent="0.3">
      <c r="O405" s="1758"/>
      <c r="S405" s="1758"/>
      <c r="W405" s="1758"/>
      <c r="AA405" s="1758"/>
      <c r="AE405" s="1758"/>
      <c r="AI405" s="1758"/>
      <c r="AM405" s="1758"/>
      <c r="AQ405" s="1758"/>
      <c r="AU405" s="1758"/>
      <c r="AY405" s="1758"/>
      <c r="BQ405" s="1491"/>
      <c r="BR405" s="734">
        <f t="shared" si="3531"/>
        <v>0</v>
      </c>
      <c r="BS405" s="734">
        <f t="shared" si="3532"/>
        <v>0</v>
      </c>
      <c r="BT405" s="742">
        <v>0</v>
      </c>
      <c r="BU405" s="1327" t="s">
        <v>1972</v>
      </c>
      <c r="BV405" s="1786" t="s">
        <v>1959</v>
      </c>
      <c r="BW405" s="1248"/>
      <c r="BX405" s="1248"/>
      <c r="BY405" s="1248"/>
      <c r="BZ405" s="1249"/>
      <c r="CA405" s="1249"/>
      <c r="CB405" s="1250">
        <v>2E-3</v>
      </c>
      <c r="CC405" s="1251"/>
      <c r="CD405" s="1251"/>
      <c r="CE405" s="1251"/>
      <c r="CF405" s="1251"/>
      <c r="CG405" s="1252"/>
      <c r="CH405" s="1252"/>
      <c r="CI405" s="1252"/>
      <c r="CJ405" s="1252"/>
      <c r="CK405" s="1253"/>
      <c r="CL405" s="1254"/>
      <c r="CM405" s="1255"/>
      <c r="CN405" s="1256">
        <v>5.0000000000000001E-3</v>
      </c>
      <c r="CO405" s="1256">
        <v>1.4999999999999999E-2</v>
      </c>
      <c r="CP405" s="1256"/>
      <c r="CQ405" s="1256"/>
      <c r="CR405" s="1257"/>
      <c r="CS405" s="1257"/>
      <c r="CT405" s="1257"/>
      <c r="CU405" s="1257"/>
      <c r="CV405" s="1257"/>
      <c r="CW405" s="1257"/>
      <c r="CX405" s="1257"/>
      <c r="CY405" s="1257">
        <v>1E-3</v>
      </c>
      <c r="CZ405" s="1258">
        <v>1E-3</v>
      </c>
      <c r="DA405" s="1258"/>
      <c r="DB405" s="1258"/>
      <c r="DC405" s="1258"/>
      <c r="DD405" s="1258"/>
      <c r="DE405" s="1258"/>
      <c r="DF405" s="1258"/>
      <c r="DG405" s="1258"/>
      <c r="DH405" s="1258"/>
      <c r="DI405" s="1258"/>
      <c r="DJ405" s="1258"/>
      <c r="DK405" s="1258"/>
      <c r="DL405" s="1258"/>
      <c r="DM405" s="1258"/>
      <c r="DN405" s="1022">
        <v>1</v>
      </c>
      <c r="DO405" s="1193">
        <v>1</v>
      </c>
      <c r="DP405" s="1194">
        <v>1000</v>
      </c>
      <c r="DQ405" s="1195">
        <f t="shared" si="3711"/>
        <v>1</v>
      </c>
      <c r="DR405" s="1192">
        <v>0.01</v>
      </c>
      <c r="DS405" s="1192">
        <f t="shared" si="3709"/>
        <v>1.0000000000000001E-5</v>
      </c>
      <c r="DT405" s="1495"/>
      <c r="DU405" s="1192"/>
      <c r="DV405" s="1528"/>
      <c r="DW405" s="1528" t="str">
        <f t="shared" si="3710"/>
        <v>*Azomite</v>
      </c>
      <c r="DX405" s="1427"/>
      <c r="DY405" s="1427"/>
      <c r="DZ405" s="1427"/>
      <c r="EA405" s="1427"/>
      <c r="EB405" s="1427"/>
      <c r="EC405" s="1427"/>
      <c r="ED405" s="1427"/>
      <c r="EE405" s="1427"/>
      <c r="EF405" s="1427"/>
      <c r="EG405" s="1427"/>
      <c r="EH405" s="1427"/>
      <c r="EI405" s="1427"/>
      <c r="EJ405" s="1427"/>
      <c r="EK405" s="1734"/>
      <c r="EL405" s="1342" t="s">
        <v>1973</v>
      </c>
      <c r="EM405" s="739"/>
      <c r="EN405" s="739"/>
      <c r="EO405" s="739"/>
      <c r="EP405" s="739"/>
      <c r="EQ405" s="739"/>
      <c r="ER405" s="739"/>
      <c r="ES405" s="739"/>
      <c r="ET405" s="739"/>
      <c r="EU405" s="739"/>
      <c r="EV405" s="739"/>
      <c r="EW405" s="739"/>
      <c r="EX405" s="739"/>
      <c r="EY405" s="739"/>
      <c r="EZ405" s="1348" t="str">
        <f t="shared" si="3712"/>
        <v>*Azomite</v>
      </c>
      <c r="FA405" s="1203">
        <f t="shared" si="3713"/>
        <v>0</v>
      </c>
      <c r="FB405" s="1203">
        <f t="shared" si="3714"/>
        <v>0</v>
      </c>
      <c r="FC405" s="1203">
        <f t="shared" si="3715"/>
        <v>0</v>
      </c>
      <c r="FD405" s="1190">
        <f t="shared" si="3716"/>
        <v>0</v>
      </c>
      <c r="FE405" s="1190">
        <f t="shared" si="3717"/>
        <v>0</v>
      </c>
      <c r="FF405" s="927">
        <f t="shared" si="3718"/>
        <v>0</v>
      </c>
      <c r="FG405" s="1191">
        <f t="shared" si="3719"/>
        <v>0</v>
      </c>
      <c r="FH405" s="1191">
        <f t="shared" si="3720"/>
        <v>0</v>
      </c>
      <c r="FI405" s="1191">
        <f t="shared" si="3721"/>
        <v>0</v>
      </c>
      <c r="FJ405" s="1191">
        <f t="shared" si="3722"/>
        <v>0</v>
      </c>
      <c r="FK405" s="1191">
        <f t="shared" si="3723"/>
        <v>0</v>
      </c>
      <c r="FL405" s="1191">
        <f t="shared" si="3724"/>
        <v>0</v>
      </c>
      <c r="FM405" s="1191">
        <f t="shared" si="3725"/>
        <v>0</v>
      </c>
      <c r="FN405" s="1191">
        <f t="shared" si="3726"/>
        <v>0</v>
      </c>
      <c r="FO405" s="1203">
        <f t="shared" si="3548"/>
        <v>0</v>
      </c>
      <c r="FP405" s="1190">
        <f t="shared" si="3727"/>
        <v>0</v>
      </c>
      <c r="FQ405" s="927">
        <f t="shared" si="3728"/>
        <v>0</v>
      </c>
      <c r="FR405" s="1191">
        <f t="shared" si="3729"/>
        <v>0</v>
      </c>
      <c r="FS405" s="1191">
        <f t="shared" si="3730"/>
        <v>0</v>
      </c>
      <c r="FT405" s="1191">
        <f t="shared" si="3731"/>
        <v>0</v>
      </c>
      <c r="FU405" s="1191">
        <f t="shared" si="3732"/>
        <v>0</v>
      </c>
      <c r="FV405" s="1076">
        <f t="shared" si="3733"/>
        <v>0</v>
      </c>
      <c r="FW405" s="1076">
        <f t="shared" si="3734"/>
        <v>0</v>
      </c>
      <c r="FX405" s="1076">
        <f t="shared" si="3735"/>
        <v>0</v>
      </c>
      <c r="FY405" s="1076">
        <f t="shared" si="3736"/>
        <v>0</v>
      </c>
      <c r="FZ405" s="1076">
        <f t="shared" si="3737"/>
        <v>0</v>
      </c>
      <c r="GA405" s="1076">
        <f t="shared" si="3738"/>
        <v>0</v>
      </c>
      <c r="GB405" s="1076">
        <f t="shared" si="3739"/>
        <v>0</v>
      </c>
      <c r="GC405" s="1076">
        <f t="shared" si="3740"/>
        <v>0</v>
      </c>
      <c r="GD405" s="330">
        <f t="shared" si="3741"/>
        <v>0</v>
      </c>
      <c r="GE405" s="330">
        <f t="shared" si="3742"/>
        <v>0</v>
      </c>
      <c r="GF405" s="330">
        <f t="shared" si="3743"/>
        <v>0</v>
      </c>
      <c r="GG405" s="330">
        <f t="shared" si="3744"/>
        <v>0</v>
      </c>
      <c r="GH405" s="330">
        <f t="shared" si="3745"/>
        <v>0</v>
      </c>
      <c r="GI405" s="330">
        <f t="shared" si="3746"/>
        <v>0</v>
      </c>
      <c r="GJ405" s="330">
        <f t="shared" si="3747"/>
        <v>0</v>
      </c>
      <c r="GK405" s="330">
        <f t="shared" si="3748"/>
        <v>0</v>
      </c>
      <c r="GL405" s="330">
        <f t="shared" si="3749"/>
        <v>0</v>
      </c>
      <c r="GM405" s="330">
        <f t="shared" si="3750"/>
        <v>0</v>
      </c>
      <c r="GN405" s="330">
        <f t="shared" si="3751"/>
        <v>0</v>
      </c>
      <c r="GO405" s="330">
        <f t="shared" si="3752"/>
        <v>0</v>
      </c>
      <c r="GP405" s="330">
        <f t="shared" si="3753"/>
        <v>0</v>
      </c>
      <c r="GQ405" s="330">
        <f t="shared" si="3754"/>
        <v>0</v>
      </c>
      <c r="GR405" s="739"/>
      <c r="GS405" s="739"/>
      <c r="GT405" s="739"/>
      <c r="GU405" s="739"/>
      <c r="GV405" s="739"/>
      <c r="GW405" s="739"/>
      <c r="GX405" s="739"/>
      <c r="GY405" s="739"/>
      <c r="GZ405" s="1362" t="str">
        <f t="shared" si="3755"/>
        <v>*Azomite</v>
      </c>
      <c r="HA405" s="1215">
        <f t="shared" si="3756"/>
        <v>0</v>
      </c>
      <c r="HB405" s="1215">
        <f t="shared" si="3757"/>
        <v>0</v>
      </c>
      <c r="HC405" s="1215">
        <f t="shared" si="3758"/>
        <v>0</v>
      </c>
      <c r="HD405" s="543">
        <f t="shared" si="3759"/>
        <v>0</v>
      </c>
      <c r="HE405" s="543">
        <f t="shared" si="3760"/>
        <v>0</v>
      </c>
      <c r="HF405" s="328">
        <f t="shared" si="3761"/>
        <v>0</v>
      </c>
      <c r="HG405" s="546">
        <f t="shared" si="3762"/>
        <v>0</v>
      </c>
      <c r="HH405" s="546">
        <f t="shared" si="3763"/>
        <v>0</v>
      </c>
      <c r="HI405" s="546">
        <f t="shared" si="3764"/>
        <v>0</v>
      </c>
      <c r="HJ405" s="546">
        <f t="shared" si="3765"/>
        <v>0</v>
      </c>
      <c r="HK405" s="546">
        <f t="shared" si="3766"/>
        <v>0</v>
      </c>
      <c r="HL405" s="546">
        <f t="shared" si="3767"/>
        <v>0</v>
      </c>
      <c r="HM405" s="546">
        <f t="shared" si="3768"/>
        <v>0</v>
      </c>
      <c r="HN405" s="546">
        <f t="shared" si="3769"/>
        <v>0</v>
      </c>
      <c r="HO405" s="1215">
        <f t="shared" si="3770"/>
        <v>0</v>
      </c>
      <c r="HP405" s="543">
        <f t="shared" si="3771"/>
        <v>0</v>
      </c>
      <c r="HQ405" s="328">
        <f t="shared" si="3772"/>
        <v>0</v>
      </c>
      <c r="HR405" s="546">
        <f t="shared" si="3773"/>
        <v>0</v>
      </c>
      <c r="HS405" s="546">
        <f t="shared" si="3774"/>
        <v>0</v>
      </c>
      <c r="HT405" s="546">
        <f t="shared" si="3775"/>
        <v>0</v>
      </c>
      <c r="HU405" s="546">
        <f t="shared" si="3776"/>
        <v>0</v>
      </c>
      <c r="HV405" s="930">
        <f t="shared" si="3777"/>
        <v>0</v>
      </c>
      <c r="HW405" s="930">
        <f t="shared" si="3778"/>
        <v>0</v>
      </c>
      <c r="HX405" s="930">
        <f t="shared" si="3779"/>
        <v>0</v>
      </c>
      <c r="HY405" s="930">
        <f t="shared" si="3780"/>
        <v>0</v>
      </c>
      <c r="HZ405" s="930">
        <f t="shared" si="3781"/>
        <v>0</v>
      </c>
      <c r="IA405" s="930">
        <f t="shared" si="3782"/>
        <v>0</v>
      </c>
      <c r="IB405" s="930">
        <f t="shared" si="3783"/>
        <v>0</v>
      </c>
      <c r="IC405" s="930">
        <f t="shared" si="3784"/>
        <v>0</v>
      </c>
      <c r="ID405" s="322">
        <f t="shared" si="3785"/>
        <v>0</v>
      </c>
      <c r="IE405" s="322">
        <f t="shared" si="3786"/>
        <v>0</v>
      </c>
      <c r="IF405" s="322">
        <f t="shared" si="3787"/>
        <v>0</v>
      </c>
      <c r="IG405" s="322">
        <f t="shared" si="3788"/>
        <v>0</v>
      </c>
      <c r="IH405" s="322">
        <f t="shared" si="3789"/>
        <v>0</v>
      </c>
      <c r="II405" s="322">
        <f t="shared" si="3790"/>
        <v>0</v>
      </c>
      <c r="IJ405" s="322">
        <f t="shared" si="3791"/>
        <v>0</v>
      </c>
      <c r="IK405" s="322">
        <f t="shared" si="3792"/>
        <v>0</v>
      </c>
      <c r="IL405" s="322">
        <f t="shared" si="3793"/>
        <v>0</v>
      </c>
      <c r="IM405" s="322">
        <f t="shared" si="3794"/>
        <v>0</v>
      </c>
      <c r="IN405" s="322">
        <f t="shared" si="3795"/>
        <v>0</v>
      </c>
      <c r="IO405" s="322">
        <f t="shared" si="3796"/>
        <v>0</v>
      </c>
      <c r="IP405" s="322">
        <f t="shared" si="3797"/>
        <v>0</v>
      </c>
      <c r="IQ405" s="322">
        <f t="shared" si="3798"/>
        <v>0</v>
      </c>
      <c r="IR405" s="739"/>
      <c r="IS405" s="739"/>
      <c r="IT405" s="739"/>
      <c r="IU405" s="739"/>
      <c r="IV405" s="739"/>
      <c r="IW405" s="739"/>
      <c r="IX405" s="739"/>
      <c r="IY405" s="739"/>
      <c r="IZ405" s="1362" t="str">
        <f t="shared" si="3799"/>
        <v>*Azomite</v>
      </c>
      <c r="JA405" s="1217">
        <f t="shared" si="3622"/>
        <v>0</v>
      </c>
      <c r="JB405" s="1217">
        <f t="shared" si="3623"/>
        <v>0</v>
      </c>
      <c r="JC405" s="1217">
        <f t="shared" si="3624"/>
        <v>0</v>
      </c>
      <c r="JD405" s="545">
        <f t="shared" si="3625"/>
        <v>0</v>
      </c>
      <c r="JE405" s="545">
        <f t="shared" si="3626"/>
        <v>0</v>
      </c>
      <c r="JF405" s="329">
        <f t="shared" si="3627"/>
        <v>2</v>
      </c>
      <c r="JG405" s="550">
        <f t="shared" si="3628"/>
        <v>0</v>
      </c>
      <c r="JH405" s="550">
        <f t="shared" si="3629"/>
        <v>0</v>
      </c>
      <c r="JI405" s="550">
        <f t="shared" si="3630"/>
        <v>0</v>
      </c>
      <c r="JJ405" s="550">
        <f t="shared" si="3631"/>
        <v>0</v>
      </c>
      <c r="JK405" s="550">
        <f t="shared" si="3632"/>
        <v>0</v>
      </c>
      <c r="JL405" s="550">
        <f t="shared" si="3633"/>
        <v>0</v>
      </c>
      <c r="JM405" s="550">
        <f t="shared" si="3634"/>
        <v>0</v>
      </c>
      <c r="JN405" s="550">
        <f t="shared" si="3635"/>
        <v>0</v>
      </c>
      <c r="JO405" s="1217">
        <f t="shared" si="3636"/>
        <v>0</v>
      </c>
      <c r="JP405" s="545">
        <f t="shared" si="3637"/>
        <v>0</v>
      </c>
      <c r="JQ405" s="329">
        <f t="shared" si="3638"/>
        <v>0</v>
      </c>
      <c r="JR405" s="550">
        <f t="shared" si="3639"/>
        <v>5</v>
      </c>
      <c r="JS405" s="550">
        <f t="shared" si="3640"/>
        <v>15</v>
      </c>
      <c r="JT405" s="550">
        <f t="shared" si="3641"/>
        <v>0</v>
      </c>
      <c r="JU405" s="550">
        <f t="shared" si="3642"/>
        <v>0</v>
      </c>
      <c r="JV405" s="932">
        <f t="shared" si="3643"/>
        <v>0</v>
      </c>
      <c r="JW405" s="932">
        <f t="shared" si="3644"/>
        <v>0</v>
      </c>
      <c r="JX405" s="932">
        <f t="shared" si="3645"/>
        <v>0</v>
      </c>
      <c r="JY405" s="932">
        <f t="shared" si="3646"/>
        <v>0</v>
      </c>
      <c r="JZ405" s="932">
        <f t="shared" si="3647"/>
        <v>0</v>
      </c>
      <c r="KA405" s="932">
        <f t="shared" si="3648"/>
        <v>0</v>
      </c>
      <c r="KB405" s="932">
        <f t="shared" si="3649"/>
        <v>0</v>
      </c>
      <c r="KC405" s="932">
        <f t="shared" si="3650"/>
        <v>1</v>
      </c>
      <c r="KD405" s="327">
        <f t="shared" si="3651"/>
        <v>1</v>
      </c>
      <c r="KE405" s="327">
        <f t="shared" si="3652"/>
        <v>0</v>
      </c>
      <c r="KF405" s="327">
        <f t="shared" si="3653"/>
        <v>0</v>
      </c>
      <c r="KG405" s="327">
        <f t="shared" si="3654"/>
        <v>0</v>
      </c>
      <c r="KH405" s="327">
        <f t="shared" si="3655"/>
        <v>0</v>
      </c>
      <c r="KI405" s="327">
        <f t="shared" si="3656"/>
        <v>0</v>
      </c>
      <c r="KJ405" s="327">
        <f t="shared" si="3657"/>
        <v>0</v>
      </c>
      <c r="KK405" s="327">
        <f t="shared" si="3658"/>
        <v>0</v>
      </c>
      <c r="KL405" s="327">
        <f t="shared" si="3659"/>
        <v>0</v>
      </c>
      <c r="KM405" s="327">
        <f t="shared" si="3660"/>
        <v>0</v>
      </c>
      <c r="KN405" s="327">
        <f t="shared" si="3661"/>
        <v>0</v>
      </c>
      <c r="KO405" s="327">
        <f t="shared" si="3662"/>
        <v>0</v>
      </c>
      <c r="KP405" s="327">
        <f t="shared" si="3663"/>
        <v>0</v>
      </c>
      <c r="KQ405" s="327">
        <f t="shared" si="3664"/>
        <v>0</v>
      </c>
      <c r="KR405" s="739"/>
      <c r="KS405" s="739"/>
      <c r="KT405" s="739"/>
      <c r="KU405" s="739"/>
      <c r="KV405" s="739"/>
      <c r="KW405" s="739"/>
      <c r="KX405" s="739"/>
      <c r="KY405" s="739"/>
      <c r="KZ405" s="1362" t="str">
        <f t="shared" si="3800"/>
        <v>*Azomite</v>
      </c>
      <c r="LA405" s="1217">
        <f t="shared" si="3801"/>
        <v>0</v>
      </c>
      <c r="LB405" s="1217">
        <f t="shared" si="3802"/>
        <v>0</v>
      </c>
      <c r="LC405" s="1217">
        <f t="shared" si="3803"/>
        <v>0</v>
      </c>
      <c r="LD405" s="545">
        <f t="shared" si="3804"/>
        <v>0</v>
      </c>
      <c r="LE405" s="545">
        <f t="shared" si="3805"/>
        <v>0</v>
      </c>
      <c r="LF405" s="329">
        <f t="shared" si="3806"/>
        <v>2</v>
      </c>
      <c r="LG405" s="550">
        <f t="shared" si="3807"/>
        <v>0</v>
      </c>
      <c r="LH405" s="550">
        <f t="shared" si="3808"/>
        <v>0</v>
      </c>
      <c r="LI405" s="550">
        <f t="shared" si="3809"/>
        <v>0</v>
      </c>
      <c r="LJ405" s="550">
        <f t="shared" si="3810"/>
        <v>0</v>
      </c>
      <c r="LK405" s="550">
        <f t="shared" si="3811"/>
        <v>0</v>
      </c>
      <c r="LL405" s="550">
        <f t="shared" si="3812"/>
        <v>0</v>
      </c>
      <c r="LM405" s="550">
        <f t="shared" si="3813"/>
        <v>0</v>
      </c>
      <c r="LN405" s="550">
        <f t="shared" si="3814"/>
        <v>0</v>
      </c>
      <c r="LO405" s="1217">
        <f t="shared" si="3815"/>
        <v>0</v>
      </c>
      <c r="LP405" s="545">
        <f t="shared" si="3816"/>
        <v>0</v>
      </c>
      <c r="LQ405" s="329">
        <f t="shared" si="3817"/>
        <v>0</v>
      </c>
      <c r="LR405" s="550">
        <f t="shared" si="3818"/>
        <v>5</v>
      </c>
      <c r="LS405" s="550">
        <f t="shared" si="3819"/>
        <v>15</v>
      </c>
      <c r="LT405" s="550">
        <f t="shared" si="3820"/>
        <v>0</v>
      </c>
      <c r="LU405" s="550">
        <f t="shared" si="3821"/>
        <v>0</v>
      </c>
      <c r="LV405" s="932">
        <f t="shared" si="3822"/>
        <v>0</v>
      </c>
      <c r="LW405" s="932">
        <f t="shared" si="3823"/>
        <v>0</v>
      </c>
      <c r="LX405" s="932">
        <f t="shared" si="3824"/>
        <v>0</v>
      </c>
      <c r="LY405" s="932">
        <f t="shared" si="3825"/>
        <v>0</v>
      </c>
      <c r="LZ405" s="932">
        <f t="shared" si="3826"/>
        <v>0</v>
      </c>
      <c r="MA405" s="932">
        <f t="shared" si="3827"/>
        <v>0</v>
      </c>
      <c r="MB405" s="932">
        <f t="shared" si="3828"/>
        <v>0</v>
      </c>
      <c r="MC405" s="932">
        <f t="shared" si="3829"/>
        <v>1</v>
      </c>
      <c r="MD405" s="327">
        <f t="shared" si="3830"/>
        <v>1</v>
      </c>
      <c r="ME405" s="327">
        <f t="shared" si="3831"/>
        <v>0</v>
      </c>
      <c r="MF405" s="327">
        <f t="shared" si="3832"/>
        <v>0</v>
      </c>
      <c r="MG405" s="327">
        <f t="shared" si="3833"/>
        <v>0</v>
      </c>
      <c r="MH405" s="327">
        <f t="shared" si="3834"/>
        <v>0</v>
      </c>
      <c r="MI405" s="327">
        <f t="shared" si="3835"/>
        <v>0</v>
      </c>
      <c r="MJ405" s="327">
        <f t="shared" si="3836"/>
        <v>0</v>
      </c>
      <c r="MK405" s="327">
        <f t="shared" si="3837"/>
        <v>0</v>
      </c>
      <c r="ML405" s="327">
        <f t="shared" si="3838"/>
        <v>0</v>
      </c>
      <c r="MM405" s="327">
        <f t="shared" si="3839"/>
        <v>0</v>
      </c>
      <c r="MN405" s="327">
        <f t="shared" si="3840"/>
        <v>0</v>
      </c>
      <c r="MO405" s="327">
        <f t="shared" si="3841"/>
        <v>0</v>
      </c>
      <c r="MP405" s="327">
        <f t="shared" si="3842"/>
        <v>0</v>
      </c>
      <c r="MQ405" s="327">
        <f t="shared" si="3843"/>
        <v>0</v>
      </c>
    </row>
    <row r="406" spans="15:355" s="152" customFormat="1" ht="14.25" customHeight="1" outlineLevel="1" thickBot="1" x14ac:dyDescent="0.3">
      <c r="O406" s="1758"/>
      <c r="S406" s="1758"/>
      <c r="W406" s="1758"/>
      <c r="AA406" s="1758"/>
      <c r="AE406" s="1758"/>
      <c r="AI406" s="1758"/>
      <c r="AM406" s="1758"/>
      <c r="AQ406" s="1758"/>
      <c r="AU406" s="1758"/>
      <c r="AY406" s="1758"/>
      <c r="BQ406" s="1491"/>
      <c r="BR406" s="734">
        <f t="shared" si="3531"/>
        <v>0</v>
      </c>
      <c r="BS406" s="734">
        <f t="shared" si="3532"/>
        <v>0</v>
      </c>
      <c r="BT406" s="742">
        <v>0</v>
      </c>
      <c r="BU406" s="1327" t="s">
        <v>1958</v>
      </c>
      <c r="BV406" s="1786" t="s">
        <v>1959</v>
      </c>
      <c r="BW406" s="1248">
        <v>0.01</v>
      </c>
      <c r="BX406" s="1248">
        <v>0.155</v>
      </c>
      <c r="BY406" s="1248"/>
      <c r="BZ406" s="1249"/>
      <c r="CA406" s="1249"/>
      <c r="CB406" s="1250"/>
      <c r="CC406" s="1251"/>
      <c r="CD406" s="1251"/>
      <c r="CE406" s="1251"/>
      <c r="CF406" s="1251"/>
      <c r="CG406" s="1252"/>
      <c r="CH406" s="1252"/>
      <c r="CI406" s="1252"/>
      <c r="CJ406" s="1252"/>
      <c r="CK406" s="1253"/>
      <c r="CL406" s="1254"/>
      <c r="CM406" s="1255"/>
      <c r="CN406" s="1256"/>
      <c r="CO406" s="1256">
        <v>0.19</v>
      </c>
      <c r="CP406" s="1256"/>
      <c r="CQ406" s="1256"/>
      <c r="CR406" s="1257"/>
      <c r="CS406" s="1257"/>
      <c r="CT406" s="1257"/>
      <c r="CU406" s="1257"/>
      <c r="CV406" s="1257"/>
      <c r="CW406" s="1257"/>
      <c r="CX406" s="1257"/>
      <c r="CY406" s="1257">
        <v>0.01</v>
      </c>
      <c r="CZ406" s="1258"/>
      <c r="DA406" s="1258"/>
      <c r="DB406" s="1258"/>
      <c r="DC406" s="1258"/>
      <c r="DD406" s="1258"/>
      <c r="DE406" s="1258"/>
      <c r="DF406" s="1258"/>
      <c r="DG406" s="1258"/>
      <c r="DH406" s="1258"/>
      <c r="DI406" s="1258"/>
      <c r="DJ406" s="1258"/>
      <c r="DK406" s="1258"/>
      <c r="DL406" s="1258"/>
      <c r="DM406" s="1258"/>
      <c r="DN406" s="1022">
        <v>1</v>
      </c>
      <c r="DO406" s="1193">
        <v>1</v>
      </c>
      <c r="DP406" s="1194">
        <v>1000</v>
      </c>
      <c r="DQ406" s="1195">
        <f t="shared" si="3711"/>
        <v>1</v>
      </c>
      <c r="DR406" s="1192">
        <v>0.01</v>
      </c>
      <c r="DS406" s="1192">
        <f t="shared" si="3709"/>
        <v>1.0000000000000001E-5</v>
      </c>
      <c r="DT406" s="1495"/>
      <c r="DU406" s="1192"/>
      <c r="DV406" s="1528"/>
      <c r="DW406" s="1528" t="str">
        <f t="shared" si="3710"/>
        <v>*Calcium Nitrate</v>
      </c>
      <c r="DX406" s="1427"/>
      <c r="DY406" s="1427"/>
      <c r="DZ406" s="1427"/>
      <c r="EA406" s="1427"/>
      <c r="EB406" s="1427"/>
      <c r="EC406" s="1427"/>
      <c r="ED406" s="1427"/>
      <c r="EE406" s="1427"/>
      <c r="EF406" s="1427"/>
      <c r="EG406" s="1427"/>
      <c r="EH406" s="1427"/>
      <c r="EI406" s="1427"/>
      <c r="EJ406" s="1427"/>
      <c r="EK406" s="1734"/>
      <c r="EL406" s="1342" t="s">
        <v>1961</v>
      </c>
      <c r="EM406" s="739"/>
      <c r="EN406" s="739"/>
      <c r="EO406" s="739"/>
      <c r="EP406" s="739"/>
      <c r="EQ406" s="739"/>
      <c r="ER406" s="739"/>
      <c r="ES406" s="739"/>
      <c r="ET406" s="739"/>
      <c r="EU406" s="739"/>
      <c r="EV406" s="739"/>
      <c r="EW406" s="739"/>
      <c r="EX406" s="739"/>
      <c r="EY406" s="739"/>
      <c r="EZ406" s="1348" t="str">
        <f t="shared" si="3712"/>
        <v>*Calcium Nitrate</v>
      </c>
      <c r="FA406" s="1203">
        <f t="shared" si="3713"/>
        <v>0</v>
      </c>
      <c r="FB406" s="1203">
        <f t="shared" si="3714"/>
        <v>0</v>
      </c>
      <c r="FC406" s="1203">
        <f t="shared" si="3715"/>
        <v>0</v>
      </c>
      <c r="FD406" s="1190">
        <f t="shared" si="3716"/>
        <v>0</v>
      </c>
      <c r="FE406" s="1190">
        <f t="shared" si="3717"/>
        <v>0</v>
      </c>
      <c r="FF406" s="927">
        <f t="shared" si="3718"/>
        <v>0</v>
      </c>
      <c r="FG406" s="1191">
        <f t="shared" si="3719"/>
        <v>0</v>
      </c>
      <c r="FH406" s="1191">
        <f t="shared" si="3720"/>
        <v>0</v>
      </c>
      <c r="FI406" s="1191">
        <f t="shared" si="3721"/>
        <v>0</v>
      </c>
      <c r="FJ406" s="1191">
        <f t="shared" si="3722"/>
        <v>0</v>
      </c>
      <c r="FK406" s="1191">
        <f t="shared" si="3723"/>
        <v>0</v>
      </c>
      <c r="FL406" s="1191">
        <f t="shared" si="3724"/>
        <v>0</v>
      </c>
      <c r="FM406" s="1191">
        <f t="shared" si="3725"/>
        <v>0</v>
      </c>
      <c r="FN406" s="1191">
        <f t="shared" si="3726"/>
        <v>0</v>
      </c>
      <c r="FO406" s="1203">
        <f t="shared" si="3548"/>
        <v>0</v>
      </c>
      <c r="FP406" s="1190">
        <f t="shared" si="3727"/>
        <v>0</v>
      </c>
      <c r="FQ406" s="927">
        <f t="shared" si="3728"/>
        <v>0</v>
      </c>
      <c r="FR406" s="1191">
        <f t="shared" si="3729"/>
        <v>0</v>
      </c>
      <c r="FS406" s="1191">
        <f t="shared" si="3730"/>
        <v>0</v>
      </c>
      <c r="FT406" s="1191">
        <f t="shared" si="3731"/>
        <v>0</v>
      </c>
      <c r="FU406" s="1191">
        <f t="shared" si="3732"/>
        <v>0</v>
      </c>
      <c r="FV406" s="1076">
        <f t="shared" si="3733"/>
        <v>0</v>
      </c>
      <c r="FW406" s="1076">
        <f t="shared" si="3734"/>
        <v>0</v>
      </c>
      <c r="FX406" s="1076">
        <f t="shared" si="3735"/>
        <v>0</v>
      </c>
      <c r="FY406" s="1076">
        <f t="shared" si="3736"/>
        <v>0</v>
      </c>
      <c r="FZ406" s="1076">
        <f t="shared" si="3737"/>
        <v>0</v>
      </c>
      <c r="GA406" s="1076">
        <f t="shared" si="3738"/>
        <v>0</v>
      </c>
      <c r="GB406" s="1076">
        <f t="shared" si="3739"/>
        <v>0</v>
      </c>
      <c r="GC406" s="1076">
        <f t="shared" si="3740"/>
        <v>0</v>
      </c>
      <c r="GD406" s="330">
        <f t="shared" si="3741"/>
        <v>0</v>
      </c>
      <c r="GE406" s="330">
        <f t="shared" si="3742"/>
        <v>0</v>
      </c>
      <c r="GF406" s="330">
        <f t="shared" si="3743"/>
        <v>0</v>
      </c>
      <c r="GG406" s="330">
        <f t="shared" si="3744"/>
        <v>0</v>
      </c>
      <c r="GH406" s="330">
        <f t="shared" si="3745"/>
        <v>0</v>
      </c>
      <c r="GI406" s="330">
        <f t="shared" si="3746"/>
        <v>0</v>
      </c>
      <c r="GJ406" s="330">
        <f t="shared" si="3747"/>
        <v>0</v>
      </c>
      <c r="GK406" s="330">
        <f t="shared" si="3748"/>
        <v>0</v>
      </c>
      <c r="GL406" s="330">
        <f t="shared" si="3749"/>
        <v>0</v>
      </c>
      <c r="GM406" s="330">
        <f t="shared" si="3750"/>
        <v>0</v>
      </c>
      <c r="GN406" s="330">
        <f t="shared" si="3751"/>
        <v>0</v>
      </c>
      <c r="GO406" s="330">
        <f t="shared" si="3752"/>
        <v>0</v>
      </c>
      <c r="GP406" s="330">
        <f t="shared" si="3753"/>
        <v>0</v>
      </c>
      <c r="GQ406" s="330">
        <f t="shared" si="3754"/>
        <v>0</v>
      </c>
      <c r="GR406" s="739"/>
      <c r="GS406" s="739"/>
      <c r="GT406" s="739"/>
      <c r="GU406" s="739"/>
      <c r="GV406" s="739"/>
      <c r="GW406" s="739"/>
      <c r="GX406" s="739"/>
      <c r="GY406" s="739"/>
      <c r="GZ406" s="1362" t="str">
        <f t="shared" si="3755"/>
        <v>*Calcium Nitrate</v>
      </c>
      <c r="HA406" s="1215">
        <f t="shared" si="3756"/>
        <v>0</v>
      </c>
      <c r="HB406" s="1215">
        <f t="shared" si="3757"/>
        <v>0</v>
      </c>
      <c r="HC406" s="1215">
        <f t="shared" si="3758"/>
        <v>0</v>
      </c>
      <c r="HD406" s="543">
        <f t="shared" si="3759"/>
        <v>0</v>
      </c>
      <c r="HE406" s="543">
        <f t="shared" si="3760"/>
        <v>0</v>
      </c>
      <c r="HF406" s="328">
        <f t="shared" si="3761"/>
        <v>0</v>
      </c>
      <c r="HG406" s="546">
        <f t="shared" si="3762"/>
        <v>0</v>
      </c>
      <c r="HH406" s="546">
        <f t="shared" si="3763"/>
        <v>0</v>
      </c>
      <c r="HI406" s="546">
        <f t="shared" si="3764"/>
        <v>0</v>
      </c>
      <c r="HJ406" s="546">
        <f t="shared" si="3765"/>
        <v>0</v>
      </c>
      <c r="HK406" s="546">
        <f t="shared" si="3766"/>
        <v>0</v>
      </c>
      <c r="HL406" s="546">
        <f t="shared" si="3767"/>
        <v>0</v>
      </c>
      <c r="HM406" s="546">
        <f t="shared" si="3768"/>
        <v>0</v>
      </c>
      <c r="HN406" s="546">
        <f t="shared" si="3769"/>
        <v>0</v>
      </c>
      <c r="HO406" s="1215">
        <f t="shared" si="3770"/>
        <v>0</v>
      </c>
      <c r="HP406" s="543">
        <f t="shared" si="3771"/>
        <v>0</v>
      </c>
      <c r="HQ406" s="328">
        <f t="shared" si="3772"/>
        <v>0</v>
      </c>
      <c r="HR406" s="546">
        <f t="shared" si="3773"/>
        <v>0</v>
      </c>
      <c r="HS406" s="546">
        <f t="shared" si="3774"/>
        <v>0</v>
      </c>
      <c r="HT406" s="546">
        <f t="shared" si="3775"/>
        <v>0</v>
      </c>
      <c r="HU406" s="546">
        <f t="shared" si="3776"/>
        <v>0</v>
      </c>
      <c r="HV406" s="930">
        <f t="shared" si="3777"/>
        <v>0</v>
      </c>
      <c r="HW406" s="930">
        <f t="shared" si="3778"/>
        <v>0</v>
      </c>
      <c r="HX406" s="930">
        <f t="shared" si="3779"/>
        <v>0</v>
      </c>
      <c r="HY406" s="930">
        <f t="shared" si="3780"/>
        <v>0</v>
      </c>
      <c r="HZ406" s="930">
        <f t="shared" si="3781"/>
        <v>0</v>
      </c>
      <c r="IA406" s="930">
        <f t="shared" si="3782"/>
        <v>0</v>
      </c>
      <c r="IB406" s="930">
        <f t="shared" si="3783"/>
        <v>0</v>
      </c>
      <c r="IC406" s="930">
        <f t="shared" si="3784"/>
        <v>0</v>
      </c>
      <c r="ID406" s="322">
        <f t="shared" si="3785"/>
        <v>0</v>
      </c>
      <c r="IE406" s="322">
        <f t="shared" si="3786"/>
        <v>0</v>
      </c>
      <c r="IF406" s="322">
        <f t="shared" si="3787"/>
        <v>0</v>
      </c>
      <c r="IG406" s="322">
        <f t="shared" si="3788"/>
        <v>0</v>
      </c>
      <c r="IH406" s="322">
        <f t="shared" si="3789"/>
        <v>0</v>
      </c>
      <c r="II406" s="322">
        <f t="shared" si="3790"/>
        <v>0</v>
      </c>
      <c r="IJ406" s="322">
        <f t="shared" si="3791"/>
        <v>0</v>
      </c>
      <c r="IK406" s="322">
        <f t="shared" si="3792"/>
        <v>0</v>
      </c>
      <c r="IL406" s="322">
        <f t="shared" si="3793"/>
        <v>0</v>
      </c>
      <c r="IM406" s="322">
        <f t="shared" si="3794"/>
        <v>0</v>
      </c>
      <c r="IN406" s="322">
        <f t="shared" si="3795"/>
        <v>0</v>
      </c>
      <c r="IO406" s="322">
        <f t="shared" si="3796"/>
        <v>0</v>
      </c>
      <c r="IP406" s="322">
        <f t="shared" si="3797"/>
        <v>0</v>
      </c>
      <c r="IQ406" s="322">
        <f t="shared" si="3798"/>
        <v>0</v>
      </c>
      <c r="IR406" s="739"/>
      <c r="IS406" s="739"/>
      <c r="IT406" s="739"/>
      <c r="IU406" s="739"/>
      <c r="IV406" s="739"/>
      <c r="IW406" s="739"/>
      <c r="IX406" s="739"/>
      <c r="IY406" s="739"/>
      <c r="IZ406" s="1362" t="str">
        <f t="shared" si="3799"/>
        <v>*Calcium Nitrate</v>
      </c>
      <c r="JA406" s="1217">
        <f t="shared" si="3622"/>
        <v>10</v>
      </c>
      <c r="JB406" s="1217">
        <f t="shared" si="3623"/>
        <v>155</v>
      </c>
      <c r="JC406" s="1217">
        <f t="shared" si="3624"/>
        <v>0</v>
      </c>
      <c r="JD406" s="545">
        <f t="shared" si="3625"/>
        <v>0</v>
      </c>
      <c r="JE406" s="545">
        <f t="shared" si="3626"/>
        <v>0</v>
      </c>
      <c r="JF406" s="329">
        <f t="shared" si="3627"/>
        <v>0</v>
      </c>
      <c r="JG406" s="550">
        <f t="shared" si="3628"/>
        <v>0</v>
      </c>
      <c r="JH406" s="550">
        <f t="shared" si="3629"/>
        <v>0</v>
      </c>
      <c r="JI406" s="550">
        <f t="shared" si="3630"/>
        <v>0</v>
      </c>
      <c r="JJ406" s="550">
        <f t="shared" si="3631"/>
        <v>0</v>
      </c>
      <c r="JK406" s="550">
        <f t="shared" si="3632"/>
        <v>0</v>
      </c>
      <c r="JL406" s="550">
        <f t="shared" si="3633"/>
        <v>0</v>
      </c>
      <c r="JM406" s="550">
        <f t="shared" si="3634"/>
        <v>0</v>
      </c>
      <c r="JN406" s="550">
        <f t="shared" si="3635"/>
        <v>0</v>
      </c>
      <c r="JO406" s="1217">
        <f t="shared" si="3636"/>
        <v>0</v>
      </c>
      <c r="JP406" s="545">
        <f t="shared" si="3637"/>
        <v>0</v>
      </c>
      <c r="JQ406" s="329">
        <f t="shared" si="3638"/>
        <v>0</v>
      </c>
      <c r="JR406" s="550">
        <f t="shared" si="3639"/>
        <v>0</v>
      </c>
      <c r="JS406" s="550">
        <f t="shared" si="3640"/>
        <v>190</v>
      </c>
      <c r="JT406" s="550">
        <f t="shared" si="3641"/>
        <v>0</v>
      </c>
      <c r="JU406" s="550">
        <f t="shared" si="3642"/>
        <v>0</v>
      </c>
      <c r="JV406" s="932">
        <f t="shared" si="3643"/>
        <v>0</v>
      </c>
      <c r="JW406" s="932">
        <f t="shared" si="3644"/>
        <v>0</v>
      </c>
      <c r="JX406" s="932">
        <f t="shared" si="3645"/>
        <v>0</v>
      </c>
      <c r="JY406" s="932">
        <f t="shared" si="3646"/>
        <v>0</v>
      </c>
      <c r="JZ406" s="932">
        <f t="shared" si="3647"/>
        <v>0</v>
      </c>
      <c r="KA406" s="932">
        <f t="shared" si="3648"/>
        <v>0</v>
      </c>
      <c r="KB406" s="932">
        <f t="shared" si="3649"/>
        <v>0</v>
      </c>
      <c r="KC406" s="932">
        <f t="shared" si="3650"/>
        <v>10</v>
      </c>
      <c r="KD406" s="327">
        <f t="shared" si="3651"/>
        <v>0</v>
      </c>
      <c r="KE406" s="327">
        <f t="shared" si="3652"/>
        <v>0</v>
      </c>
      <c r="KF406" s="327">
        <f t="shared" si="3653"/>
        <v>0</v>
      </c>
      <c r="KG406" s="327">
        <f t="shared" si="3654"/>
        <v>0</v>
      </c>
      <c r="KH406" s="327">
        <f t="shared" si="3655"/>
        <v>0</v>
      </c>
      <c r="KI406" s="327">
        <f t="shared" si="3656"/>
        <v>0</v>
      </c>
      <c r="KJ406" s="327">
        <f t="shared" si="3657"/>
        <v>0</v>
      </c>
      <c r="KK406" s="327">
        <f t="shared" si="3658"/>
        <v>0</v>
      </c>
      <c r="KL406" s="327">
        <f t="shared" si="3659"/>
        <v>0</v>
      </c>
      <c r="KM406" s="327">
        <f t="shared" si="3660"/>
        <v>0</v>
      </c>
      <c r="KN406" s="327">
        <f t="shared" si="3661"/>
        <v>0</v>
      </c>
      <c r="KO406" s="327">
        <f t="shared" si="3662"/>
        <v>0</v>
      </c>
      <c r="KP406" s="327">
        <f t="shared" si="3663"/>
        <v>0</v>
      </c>
      <c r="KQ406" s="327">
        <f t="shared" si="3664"/>
        <v>0</v>
      </c>
      <c r="KR406" s="739"/>
      <c r="KS406" s="739"/>
      <c r="KT406" s="739"/>
      <c r="KU406" s="739"/>
      <c r="KV406" s="739"/>
      <c r="KW406" s="739"/>
      <c r="KX406" s="739"/>
      <c r="KY406" s="739"/>
      <c r="KZ406" s="1362" t="str">
        <f t="shared" si="3800"/>
        <v>*Calcium Nitrate</v>
      </c>
      <c r="LA406" s="1217">
        <f t="shared" si="3801"/>
        <v>10</v>
      </c>
      <c r="LB406" s="1217">
        <f t="shared" si="3802"/>
        <v>155</v>
      </c>
      <c r="LC406" s="1217">
        <f t="shared" si="3803"/>
        <v>0</v>
      </c>
      <c r="LD406" s="545">
        <f t="shared" si="3804"/>
        <v>0</v>
      </c>
      <c r="LE406" s="545">
        <f t="shared" si="3805"/>
        <v>0</v>
      </c>
      <c r="LF406" s="329">
        <f t="shared" si="3806"/>
        <v>0</v>
      </c>
      <c r="LG406" s="550">
        <f t="shared" si="3807"/>
        <v>0</v>
      </c>
      <c r="LH406" s="550">
        <f t="shared" si="3808"/>
        <v>0</v>
      </c>
      <c r="LI406" s="550">
        <f t="shared" si="3809"/>
        <v>0</v>
      </c>
      <c r="LJ406" s="550">
        <f t="shared" si="3810"/>
        <v>0</v>
      </c>
      <c r="LK406" s="550">
        <f t="shared" si="3811"/>
        <v>0</v>
      </c>
      <c r="LL406" s="550">
        <f t="shared" si="3812"/>
        <v>0</v>
      </c>
      <c r="LM406" s="550">
        <f t="shared" si="3813"/>
        <v>0</v>
      </c>
      <c r="LN406" s="550">
        <f t="shared" si="3814"/>
        <v>0</v>
      </c>
      <c r="LO406" s="1217">
        <f t="shared" si="3815"/>
        <v>0</v>
      </c>
      <c r="LP406" s="545">
        <f t="shared" si="3816"/>
        <v>0</v>
      </c>
      <c r="LQ406" s="329">
        <f t="shared" si="3817"/>
        <v>0</v>
      </c>
      <c r="LR406" s="550">
        <f t="shared" si="3818"/>
        <v>0</v>
      </c>
      <c r="LS406" s="550">
        <f t="shared" si="3819"/>
        <v>190</v>
      </c>
      <c r="LT406" s="550">
        <f t="shared" si="3820"/>
        <v>0</v>
      </c>
      <c r="LU406" s="550">
        <f t="shared" si="3821"/>
        <v>0</v>
      </c>
      <c r="LV406" s="932">
        <f t="shared" si="3822"/>
        <v>0</v>
      </c>
      <c r="LW406" s="932">
        <f t="shared" si="3823"/>
        <v>0</v>
      </c>
      <c r="LX406" s="932">
        <f t="shared" si="3824"/>
        <v>0</v>
      </c>
      <c r="LY406" s="932">
        <f t="shared" si="3825"/>
        <v>0</v>
      </c>
      <c r="LZ406" s="932">
        <f t="shared" si="3826"/>
        <v>0</v>
      </c>
      <c r="MA406" s="932">
        <f t="shared" si="3827"/>
        <v>0</v>
      </c>
      <c r="MB406" s="932">
        <f t="shared" si="3828"/>
        <v>0</v>
      </c>
      <c r="MC406" s="932">
        <f t="shared" si="3829"/>
        <v>10</v>
      </c>
      <c r="MD406" s="327">
        <f t="shared" si="3830"/>
        <v>0</v>
      </c>
      <c r="ME406" s="327">
        <f t="shared" si="3831"/>
        <v>0</v>
      </c>
      <c r="MF406" s="327">
        <f t="shared" si="3832"/>
        <v>0</v>
      </c>
      <c r="MG406" s="327">
        <f t="shared" si="3833"/>
        <v>0</v>
      </c>
      <c r="MH406" s="327">
        <f t="shared" si="3834"/>
        <v>0</v>
      </c>
      <c r="MI406" s="327">
        <f t="shared" si="3835"/>
        <v>0</v>
      </c>
      <c r="MJ406" s="327">
        <f t="shared" si="3836"/>
        <v>0</v>
      </c>
      <c r="MK406" s="327">
        <f t="shared" si="3837"/>
        <v>0</v>
      </c>
      <c r="ML406" s="327">
        <f t="shared" si="3838"/>
        <v>0</v>
      </c>
      <c r="MM406" s="327">
        <f t="shared" si="3839"/>
        <v>0</v>
      </c>
      <c r="MN406" s="327">
        <f t="shared" si="3840"/>
        <v>0</v>
      </c>
      <c r="MO406" s="327">
        <f t="shared" si="3841"/>
        <v>0</v>
      </c>
      <c r="MP406" s="327">
        <f t="shared" si="3842"/>
        <v>0</v>
      </c>
      <c r="MQ406" s="327">
        <f t="shared" si="3843"/>
        <v>0</v>
      </c>
    </row>
    <row r="407" spans="15:355" s="152" customFormat="1" ht="14.25" customHeight="1" outlineLevel="1" thickBot="1" x14ac:dyDescent="0.3">
      <c r="O407" s="1758"/>
      <c r="S407" s="1758"/>
      <c r="W407" s="1758"/>
      <c r="AA407" s="1758"/>
      <c r="AE407" s="1758"/>
      <c r="AI407" s="1758"/>
      <c r="AM407" s="1758"/>
      <c r="AQ407" s="1758"/>
      <c r="AU407" s="1758"/>
      <c r="AY407" s="1758"/>
      <c r="BQ407" s="1491"/>
      <c r="BR407" s="734">
        <f t="shared" si="3531"/>
        <v>0</v>
      </c>
      <c r="BS407" s="734">
        <f t="shared" si="3532"/>
        <v>0</v>
      </c>
      <c r="BT407" s="742">
        <v>0</v>
      </c>
      <c r="BU407" s="1327" t="s">
        <v>1964</v>
      </c>
      <c r="BV407" s="1786" t="s">
        <v>1959</v>
      </c>
      <c r="BW407" s="1248"/>
      <c r="BX407" s="1248"/>
      <c r="BY407" s="1248"/>
      <c r="BZ407" s="1249"/>
      <c r="CA407" s="1249"/>
      <c r="CB407" s="1250"/>
      <c r="CC407" s="1251">
        <v>0.12</v>
      </c>
      <c r="CD407" s="1251"/>
      <c r="CE407" s="1251"/>
      <c r="CF407" s="1251">
        <v>0.75</v>
      </c>
      <c r="CG407" s="1252"/>
      <c r="CH407" s="1252"/>
      <c r="CI407" s="1252"/>
      <c r="CJ407" s="1252"/>
      <c r="CK407" s="1253"/>
      <c r="CL407" s="1254"/>
      <c r="CM407" s="1255"/>
      <c r="CN407" s="1256">
        <v>0.03</v>
      </c>
      <c r="CO407" s="1256">
        <v>0.3</v>
      </c>
      <c r="CP407" s="1256"/>
      <c r="CQ407" s="1256"/>
      <c r="CR407" s="1257"/>
      <c r="CS407" s="1257"/>
      <c r="CT407" s="1257"/>
      <c r="CU407" s="1257"/>
      <c r="CV407" s="1257"/>
      <c r="CW407" s="1257"/>
      <c r="CX407" s="1257"/>
      <c r="CY407" s="1257"/>
      <c r="CZ407" s="1258"/>
      <c r="DA407" s="1258"/>
      <c r="DB407" s="1258"/>
      <c r="DC407" s="1258"/>
      <c r="DD407" s="1258"/>
      <c r="DE407" s="1258"/>
      <c r="DF407" s="1258"/>
      <c r="DG407" s="1258"/>
      <c r="DH407" s="1258"/>
      <c r="DI407" s="1258"/>
      <c r="DJ407" s="1258"/>
      <c r="DK407" s="1258"/>
      <c r="DL407" s="1258"/>
      <c r="DM407" s="1258"/>
      <c r="DN407" s="1022">
        <v>1</v>
      </c>
      <c r="DO407" s="1193">
        <v>1</v>
      </c>
      <c r="DP407" s="1194">
        <v>1000</v>
      </c>
      <c r="DQ407" s="1195">
        <f t="shared" si="3711"/>
        <v>1</v>
      </c>
      <c r="DR407" s="1192">
        <v>0.01</v>
      </c>
      <c r="DS407" s="1192">
        <f t="shared" si="3709"/>
        <v>1.0000000000000001E-5</v>
      </c>
      <c r="DT407" s="1495"/>
      <c r="DU407" s="1192"/>
      <c r="DV407" s="1528"/>
      <c r="DW407" s="1528" t="str">
        <f t="shared" si="3710"/>
        <v>*Dolomite Lime</v>
      </c>
      <c r="DX407" s="1427"/>
      <c r="DY407" s="1427"/>
      <c r="DZ407" s="1427"/>
      <c r="EA407" s="1427"/>
      <c r="EB407" s="1427"/>
      <c r="EC407" s="1427"/>
      <c r="ED407" s="1427"/>
      <c r="EE407" s="1427"/>
      <c r="EF407" s="1427"/>
      <c r="EG407" s="1427"/>
      <c r="EH407" s="1427"/>
      <c r="EI407" s="1427"/>
      <c r="EJ407" s="1427"/>
      <c r="EK407" s="1734"/>
      <c r="EL407" s="1342" t="s">
        <v>1965</v>
      </c>
      <c r="EM407" s="739"/>
      <c r="EN407" s="739"/>
      <c r="EO407" s="739"/>
      <c r="EP407" s="739"/>
      <c r="EQ407" s="739"/>
      <c r="ER407" s="739"/>
      <c r="ES407" s="739"/>
      <c r="ET407" s="739"/>
      <c r="EU407" s="739"/>
      <c r="EV407" s="739"/>
      <c r="EW407" s="739"/>
      <c r="EX407" s="739"/>
      <c r="EY407" s="739"/>
      <c r="EZ407" s="1348" t="str">
        <f t="shared" si="3712"/>
        <v>*Dolomite Lime</v>
      </c>
      <c r="FA407" s="1203">
        <f t="shared" si="3713"/>
        <v>0</v>
      </c>
      <c r="FB407" s="1203">
        <f t="shared" si="3714"/>
        <v>0</v>
      </c>
      <c r="FC407" s="1203">
        <f t="shared" si="3715"/>
        <v>0</v>
      </c>
      <c r="FD407" s="1190">
        <f t="shared" si="3716"/>
        <v>0</v>
      </c>
      <c r="FE407" s="1190">
        <f t="shared" si="3717"/>
        <v>0</v>
      </c>
      <c r="FF407" s="927">
        <f t="shared" si="3718"/>
        <v>0</v>
      </c>
      <c r="FG407" s="1191">
        <f t="shared" si="3719"/>
        <v>0</v>
      </c>
      <c r="FH407" s="1191">
        <f t="shared" si="3720"/>
        <v>0</v>
      </c>
      <c r="FI407" s="1191">
        <f t="shared" si="3721"/>
        <v>0</v>
      </c>
      <c r="FJ407" s="1191">
        <f t="shared" si="3722"/>
        <v>0</v>
      </c>
      <c r="FK407" s="1191">
        <f t="shared" si="3723"/>
        <v>0</v>
      </c>
      <c r="FL407" s="1191">
        <f t="shared" si="3724"/>
        <v>0</v>
      </c>
      <c r="FM407" s="1191">
        <f t="shared" si="3725"/>
        <v>0</v>
      </c>
      <c r="FN407" s="1191">
        <f t="shared" si="3726"/>
        <v>0</v>
      </c>
      <c r="FO407" s="1203">
        <f t="shared" si="3548"/>
        <v>0</v>
      </c>
      <c r="FP407" s="1190">
        <f t="shared" si="3727"/>
        <v>0</v>
      </c>
      <c r="FQ407" s="927">
        <f t="shared" si="3728"/>
        <v>0</v>
      </c>
      <c r="FR407" s="1191">
        <f t="shared" si="3729"/>
        <v>0</v>
      </c>
      <c r="FS407" s="1191">
        <f t="shared" si="3730"/>
        <v>0</v>
      </c>
      <c r="FT407" s="1191">
        <f t="shared" si="3731"/>
        <v>0</v>
      </c>
      <c r="FU407" s="1191">
        <f t="shared" si="3732"/>
        <v>0</v>
      </c>
      <c r="FV407" s="1076">
        <f t="shared" si="3733"/>
        <v>0</v>
      </c>
      <c r="FW407" s="1076">
        <f t="shared" si="3734"/>
        <v>0</v>
      </c>
      <c r="FX407" s="1076">
        <f t="shared" si="3735"/>
        <v>0</v>
      </c>
      <c r="FY407" s="1076">
        <f t="shared" si="3736"/>
        <v>0</v>
      </c>
      <c r="FZ407" s="1076">
        <f t="shared" si="3737"/>
        <v>0</v>
      </c>
      <c r="GA407" s="1076">
        <f t="shared" si="3738"/>
        <v>0</v>
      </c>
      <c r="GB407" s="1076">
        <f t="shared" si="3739"/>
        <v>0</v>
      </c>
      <c r="GC407" s="1076">
        <f t="shared" si="3740"/>
        <v>0</v>
      </c>
      <c r="GD407" s="330">
        <f t="shared" si="3741"/>
        <v>0</v>
      </c>
      <c r="GE407" s="330">
        <f t="shared" si="3742"/>
        <v>0</v>
      </c>
      <c r="GF407" s="330">
        <f t="shared" si="3743"/>
        <v>0</v>
      </c>
      <c r="GG407" s="330">
        <f t="shared" si="3744"/>
        <v>0</v>
      </c>
      <c r="GH407" s="330">
        <f t="shared" si="3745"/>
        <v>0</v>
      </c>
      <c r="GI407" s="330">
        <f t="shared" si="3746"/>
        <v>0</v>
      </c>
      <c r="GJ407" s="330">
        <f t="shared" si="3747"/>
        <v>0</v>
      </c>
      <c r="GK407" s="330">
        <f t="shared" si="3748"/>
        <v>0</v>
      </c>
      <c r="GL407" s="330">
        <f t="shared" si="3749"/>
        <v>0</v>
      </c>
      <c r="GM407" s="330">
        <f t="shared" si="3750"/>
        <v>0</v>
      </c>
      <c r="GN407" s="330">
        <f t="shared" si="3751"/>
        <v>0</v>
      </c>
      <c r="GO407" s="330">
        <f t="shared" si="3752"/>
        <v>0</v>
      </c>
      <c r="GP407" s="330">
        <f t="shared" si="3753"/>
        <v>0</v>
      </c>
      <c r="GQ407" s="330">
        <f t="shared" si="3754"/>
        <v>0</v>
      </c>
      <c r="GR407" s="739"/>
      <c r="GS407" s="739"/>
      <c r="GT407" s="739"/>
      <c r="GU407" s="739"/>
      <c r="GV407" s="739"/>
      <c r="GW407" s="739"/>
      <c r="GX407" s="739"/>
      <c r="GY407" s="739"/>
      <c r="GZ407" s="1362" t="str">
        <f t="shared" si="3755"/>
        <v>*Dolomite Lime</v>
      </c>
      <c r="HA407" s="1215">
        <f t="shared" si="3756"/>
        <v>0</v>
      </c>
      <c r="HB407" s="1215">
        <f t="shared" si="3757"/>
        <v>0</v>
      </c>
      <c r="HC407" s="1215">
        <f t="shared" si="3758"/>
        <v>0</v>
      </c>
      <c r="HD407" s="543">
        <f t="shared" si="3759"/>
        <v>0</v>
      </c>
      <c r="HE407" s="543">
        <f t="shared" si="3760"/>
        <v>0</v>
      </c>
      <c r="HF407" s="328">
        <f t="shared" si="3761"/>
        <v>0</v>
      </c>
      <c r="HG407" s="546">
        <f t="shared" si="3762"/>
        <v>0</v>
      </c>
      <c r="HH407" s="546">
        <f t="shared" si="3763"/>
        <v>0</v>
      </c>
      <c r="HI407" s="546">
        <f t="shared" si="3764"/>
        <v>0</v>
      </c>
      <c r="HJ407" s="546">
        <f t="shared" si="3765"/>
        <v>0</v>
      </c>
      <c r="HK407" s="546">
        <f t="shared" si="3766"/>
        <v>0</v>
      </c>
      <c r="HL407" s="546">
        <f t="shared" si="3767"/>
        <v>0</v>
      </c>
      <c r="HM407" s="546">
        <f t="shared" si="3768"/>
        <v>0</v>
      </c>
      <c r="HN407" s="546">
        <f t="shared" si="3769"/>
        <v>0</v>
      </c>
      <c r="HO407" s="1215">
        <f t="shared" si="3770"/>
        <v>0</v>
      </c>
      <c r="HP407" s="543">
        <f t="shared" si="3771"/>
        <v>0</v>
      </c>
      <c r="HQ407" s="328">
        <f t="shared" si="3772"/>
        <v>0</v>
      </c>
      <c r="HR407" s="546">
        <f t="shared" si="3773"/>
        <v>0</v>
      </c>
      <c r="HS407" s="546">
        <f t="shared" si="3774"/>
        <v>0</v>
      </c>
      <c r="HT407" s="546">
        <f t="shared" si="3775"/>
        <v>0</v>
      </c>
      <c r="HU407" s="546">
        <f t="shared" si="3776"/>
        <v>0</v>
      </c>
      <c r="HV407" s="930">
        <f t="shared" si="3777"/>
        <v>0</v>
      </c>
      <c r="HW407" s="930">
        <f t="shared" si="3778"/>
        <v>0</v>
      </c>
      <c r="HX407" s="930">
        <f t="shared" si="3779"/>
        <v>0</v>
      </c>
      <c r="HY407" s="930">
        <f t="shared" si="3780"/>
        <v>0</v>
      </c>
      <c r="HZ407" s="930">
        <f t="shared" si="3781"/>
        <v>0</v>
      </c>
      <c r="IA407" s="930">
        <f t="shared" si="3782"/>
        <v>0</v>
      </c>
      <c r="IB407" s="930">
        <f t="shared" si="3783"/>
        <v>0</v>
      </c>
      <c r="IC407" s="930">
        <f t="shared" si="3784"/>
        <v>0</v>
      </c>
      <c r="ID407" s="322">
        <f t="shared" si="3785"/>
        <v>0</v>
      </c>
      <c r="IE407" s="322">
        <f t="shared" si="3786"/>
        <v>0</v>
      </c>
      <c r="IF407" s="322">
        <f t="shared" si="3787"/>
        <v>0</v>
      </c>
      <c r="IG407" s="322">
        <f t="shared" si="3788"/>
        <v>0</v>
      </c>
      <c r="IH407" s="322">
        <f t="shared" si="3789"/>
        <v>0</v>
      </c>
      <c r="II407" s="322">
        <f t="shared" si="3790"/>
        <v>0</v>
      </c>
      <c r="IJ407" s="322">
        <f t="shared" si="3791"/>
        <v>0</v>
      </c>
      <c r="IK407" s="322">
        <f t="shared" si="3792"/>
        <v>0</v>
      </c>
      <c r="IL407" s="322">
        <f t="shared" si="3793"/>
        <v>0</v>
      </c>
      <c r="IM407" s="322">
        <f t="shared" si="3794"/>
        <v>0</v>
      </c>
      <c r="IN407" s="322">
        <f t="shared" si="3795"/>
        <v>0</v>
      </c>
      <c r="IO407" s="322">
        <f t="shared" si="3796"/>
        <v>0</v>
      </c>
      <c r="IP407" s="322">
        <f t="shared" si="3797"/>
        <v>0</v>
      </c>
      <c r="IQ407" s="322">
        <f t="shared" si="3798"/>
        <v>0</v>
      </c>
      <c r="IR407" s="739"/>
      <c r="IS407" s="739"/>
      <c r="IT407" s="739"/>
      <c r="IU407" s="739"/>
      <c r="IV407" s="739"/>
      <c r="IW407" s="739"/>
      <c r="IX407" s="739"/>
      <c r="IY407" s="739"/>
      <c r="IZ407" s="1362" t="str">
        <f t="shared" si="3799"/>
        <v>*Dolomite Lime</v>
      </c>
      <c r="JA407" s="1217">
        <f t="shared" si="3622"/>
        <v>0</v>
      </c>
      <c r="JB407" s="1217">
        <f t="shared" si="3623"/>
        <v>0</v>
      </c>
      <c r="JC407" s="1217">
        <f t="shared" si="3624"/>
        <v>0</v>
      </c>
      <c r="JD407" s="545">
        <f t="shared" si="3625"/>
        <v>0</v>
      </c>
      <c r="JE407" s="545">
        <f t="shared" si="3626"/>
        <v>0</v>
      </c>
      <c r="JF407" s="329">
        <f t="shared" si="3627"/>
        <v>0</v>
      </c>
      <c r="JG407" s="550">
        <f t="shared" si="3628"/>
        <v>120</v>
      </c>
      <c r="JH407" s="550">
        <f t="shared" si="3629"/>
        <v>0</v>
      </c>
      <c r="JI407" s="550">
        <f t="shared" si="3630"/>
        <v>0</v>
      </c>
      <c r="JJ407" s="550">
        <f t="shared" si="3631"/>
        <v>750</v>
      </c>
      <c r="JK407" s="550">
        <f t="shared" si="3632"/>
        <v>0</v>
      </c>
      <c r="JL407" s="550">
        <f t="shared" si="3633"/>
        <v>0</v>
      </c>
      <c r="JM407" s="550">
        <f t="shared" si="3634"/>
        <v>0</v>
      </c>
      <c r="JN407" s="550">
        <f t="shared" si="3635"/>
        <v>0</v>
      </c>
      <c r="JO407" s="1217">
        <f t="shared" si="3636"/>
        <v>0</v>
      </c>
      <c r="JP407" s="545">
        <f t="shared" si="3637"/>
        <v>0</v>
      </c>
      <c r="JQ407" s="329">
        <f t="shared" si="3638"/>
        <v>0</v>
      </c>
      <c r="JR407" s="550">
        <f t="shared" si="3639"/>
        <v>30</v>
      </c>
      <c r="JS407" s="550">
        <f t="shared" si="3640"/>
        <v>300</v>
      </c>
      <c r="JT407" s="550">
        <f t="shared" si="3641"/>
        <v>0</v>
      </c>
      <c r="JU407" s="550">
        <f t="shared" si="3642"/>
        <v>0</v>
      </c>
      <c r="JV407" s="932">
        <f t="shared" si="3643"/>
        <v>0</v>
      </c>
      <c r="JW407" s="932">
        <f t="shared" si="3644"/>
        <v>0</v>
      </c>
      <c r="JX407" s="932">
        <f t="shared" si="3645"/>
        <v>0</v>
      </c>
      <c r="JY407" s="932">
        <f t="shared" si="3646"/>
        <v>0</v>
      </c>
      <c r="JZ407" s="932">
        <f t="shared" si="3647"/>
        <v>0</v>
      </c>
      <c r="KA407" s="932">
        <f t="shared" si="3648"/>
        <v>0</v>
      </c>
      <c r="KB407" s="932">
        <f t="shared" si="3649"/>
        <v>0</v>
      </c>
      <c r="KC407" s="932">
        <f t="shared" si="3650"/>
        <v>0</v>
      </c>
      <c r="KD407" s="327">
        <f t="shared" si="3651"/>
        <v>0</v>
      </c>
      <c r="KE407" s="327">
        <f t="shared" si="3652"/>
        <v>0</v>
      </c>
      <c r="KF407" s="327">
        <f t="shared" si="3653"/>
        <v>0</v>
      </c>
      <c r="KG407" s="327">
        <f t="shared" si="3654"/>
        <v>0</v>
      </c>
      <c r="KH407" s="327">
        <f t="shared" si="3655"/>
        <v>0</v>
      </c>
      <c r="KI407" s="327">
        <f t="shared" si="3656"/>
        <v>0</v>
      </c>
      <c r="KJ407" s="327">
        <f t="shared" si="3657"/>
        <v>0</v>
      </c>
      <c r="KK407" s="327">
        <f t="shared" si="3658"/>
        <v>0</v>
      </c>
      <c r="KL407" s="327">
        <f t="shared" si="3659"/>
        <v>0</v>
      </c>
      <c r="KM407" s="327">
        <f t="shared" si="3660"/>
        <v>0</v>
      </c>
      <c r="KN407" s="327">
        <f t="shared" si="3661"/>
        <v>0</v>
      </c>
      <c r="KO407" s="327">
        <f t="shared" si="3662"/>
        <v>0</v>
      </c>
      <c r="KP407" s="327">
        <f t="shared" si="3663"/>
        <v>0</v>
      </c>
      <c r="KQ407" s="327">
        <f t="shared" si="3664"/>
        <v>0</v>
      </c>
      <c r="KR407" s="739"/>
      <c r="KS407" s="739"/>
      <c r="KT407" s="739"/>
      <c r="KU407" s="739"/>
      <c r="KV407" s="739"/>
      <c r="KW407" s="739"/>
      <c r="KX407" s="739"/>
      <c r="KY407" s="739"/>
      <c r="KZ407" s="1362" t="str">
        <f t="shared" si="3800"/>
        <v>*Dolomite Lime</v>
      </c>
      <c r="LA407" s="1217">
        <f t="shared" si="3801"/>
        <v>0</v>
      </c>
      <c r="LB407" s="1217">
        <f t="shared" si="3802"/>
        <v>0</v>
      </c>
      <c r="LC407" s="1217">
        <f t="shared" si="3803"/>
        <v>0</v>
      </c>
      <c r="LD407" s="545">
        <f t="shared" si="3804"/>
        <v>0</v>
      </c>
      <c r="LE407" s="545">
        <f t="shared" si="3805"/>
        <v>0</v>
      </c>
      <c r="LF407" s="329">
        <f t="shared" si="3806"/>
        <v>0</v>
      </c>
      <c r="LG407" s="550">
        <f t="shared" si="3807"/>
        <v>120</v>
      </c>
      <c r="LH407" s="550">
        <f t="shared" si="3808"/>
        <v>0</v>
      </c>
      <c r="LI407" s="550">
        <f t="shared" si="3809"/>
        <v>0</v>
      </c>
      <c r="LJ407" s="550">
        <f t="shared" si="3810"/>
        <v>750</v>
      </c>
      <c r="LK407" s="550">
        <f t="shared" si="3811"/>
        <v>0</v>
      </c>
      <c r="LL407" s="550">
        <f t="shared" si="3812"/>
        <v>0</v>
      </c>
      <c r="LM407" s="550">
        <f t="shared" si="3813"/>
        <v>0</v>
      </c>
      <c r="LN407" s="550">
        <f t="shared" si="3814"/>
        <v>0</v>
      </c>
      <c r="LO407" s="1217">
        <f t="shared" si="3815"/>
        <v>0</v>
      </c>
      <c r="LP407" s="545">
        <f t="shared" si="3816"/>
        <v>0</v>
      </c>
      <c r="LQ407" s="329">
        <f t="shared" si="3817"/>
        <v>0</v>
      </c>
      <c r="LR407" s="550">
        <f t="shared" si="3818"/>
        <v>30</v>
      </c>
      <c r="LS407" s="550">
        <f t="shared" si="3819"/>
        <v>300</v>
      </c>
      <c r="LT407" s="550">
        <f t="shared" si="3820"/>
        <v>0</v>
      </c>
      <c r="LU407" s="550">
        <f t="shared" si="3821"/>
        <v>0</v>
      </c>
      <c r="LV407" s="932">
        <f t="shared" si="3822"/>
        <v>0</v>
      </c>
      <c r="LW407" s="932">
        <f t="shared" si="3823"/>
        <v>0</v>
      </c>
      <c r="LX407" s="932">
        <f t="shared" si="3824"/>
        <v>0</v>
      </c>
      <c r="LY407" s="932">
        <f t="shared" si="3825"/>
        <v>0</v>
      </c>
      <c r="LZ407" s="932">
        <f t="shared" si="3826"/>
        <v>0</v>
      </c>
      <c r="MA407" s="932">
        <f t="shared" si="3827"/>
        <v>0</v>
      </c>
      <c r="MB407" s="932">
        <f t="shared" si="3828"/>
        <v>0</v>
      </c>
      <c r="MC407" s="932">
        <f t="shared" si="3829"/>
        <v>0</v>
      </c>
      <c r="MD407" s="327">
        <f t="shared" si="3830"/>
        <v>0</v>
      </c>
      <c r="ME407" s="327">
        <f t="shared" si="3831"/>
        <v>0</v>
      </c>
      <c r="MF407" s="327">
        <f t="shared" si="3832"/>
        <v>0</v>
      </c>
      <c r="MG407" s="327">
        <f t="shared" si="3833"/>
        <v>0</v>
      </c>
      <c r="MH407" s="327">
        <f t="shared" si="3834"/>
        <v>0</v>
      </c>
      <c r="MI407" s="327">
        <f t="shared" si="3835"/>
        <v>0</v>
      </c>
      <c r="MJ407" s="327">
        <f t="shared" si="3836"/>
        <v>0</v>
      </c>
      <c r="MK407" s="327">
        <f t="shared" si="3837"/>
        <v>0</v>
      </c>
      <c r="ML407" s="327">
        <f t="shared" si="3838"/>
        <v>0</v>
      </c>
      <c r="MM407" s="327">
        <f t="shared" si="3839"/>
        <v>0</v>
      </c>
      <c r="MN407" s="327">
        <f t="shared" si="3840"/>
        <v>0</v>
      </c>
      <c r="MO407" s="327">
        <f t="shared" si="3841"/>
        <v>0</v>
      </c>
      <c r="MP407" s="327">
        <f t="shared" si="3842"/>
        <v>0</v>
      </c>
      <c r="MQ407" s="327">
        <f t="shared" si="3843"/>
        <v>0</v>
      </c>
    </row>
    <row r="408" spans="15:355" s="152" customFormat="1" ht="14.25" customHeight="1" outlineLevel="1" thickBot="1" x14ac:dyDescent="0.3">
      <c r="O408" s="1758"/>
      <c r="S408" s="1758"/>
      <c r="W408" s="1758"/>
      <c r="AA408" s="1758"/>
      <c r="AE408" s="1758"/>
      <c r="AI408" s="1758"/>
      <c r="AM408" s="1758"/>
      <c r="AQ408" s="1758"/>
      <c r="AU408" s="1758"/>
      <c r="AY408" s="1758"/>
      <c r="BQ408" s="1491"/>
      <c r="BR408" s="734">
        <f t="shared" si="3531"/>
        <v>0</v>
      </c>
      <c r="BS408" s="734">
        <f t="shared" si="3532"/>
        <v>0</v>
      </c>
      <c r="BT408" s="742">
        <v>0</v>
      </c>
      <c r="BU408" s="1327" t="s">
        <v>1966</v>
      </c>
      <c r="BV408" s="1786" t="s">
        <v>1959</v>
      </c>
      <c r="BW408" s="1248"/>
      <c r="BX408" s="1248"/>
      <c r="BY408" s="1248"/>
      <c r="BZ408" s="1249">
        <v>0.06</v>
      </c>
      <c r="CA408" s="1249"/>
      <c r="CB408" s="1250"/>
      <c r="CC408" s="1251"/>
      <c r="CD408" s="1251"/>
      <c r="CE408" s="1251"/>
      <c r="CF408" s="1251"/>
      <c r="CG408" s="1252"/>
      <c r="CH408" s="1252"/>
      <c r="CI408" s="1252"/>
      <c r="CJ408" s="1252"/>
      <c r="CK408" s="1253">
        <v>0.08</v>
      </c>
      <c r="CL408" s="1254"/>
      <c r="CM408" s="1255"/>
      <c r="CN408" s="1256"/>
      <c r="CO408" s="1256">
        <v>0.05</v>
      </c>
      <c r="CP408" s="1256"/>
      <c r="CQ408" s="1256"/>
      <c r="CR408" s="1257"/>
      <c r="CS408" s="1257"/>
      <c r="CT408" s="1257"/>
      <c r="CU408" s="1257"/>
      <c r="CV408" s="1257"/>
      <c r="CW408" s="1257"/>
      <c r="CX408" s="1257"/>
      <c r="CY408" s="1257"/>
      <c r="CZ408" s="1258"/>
      <c r="DA408" s="1258"/>
      <c r="DB408" s="1258"/>
      <c r="DC408" s="1258"/>
      <c r="DD408" s="1258"/>
      <c r="DE408" s="1258"/>
      <c r="DF408" s="1258"/>
      <c r="DG408" s="1258"/>
      <c r="DH408" s="1258"/>
      <c r="DI408" s="1258"/>
      <c r="DJ408" s="1258"/>
      <c r="DK408" s="1258"/>
      <c r="DL408" s="1258"/>
      <c r="DM408" s="1258"/>
      <c r="DN408" s="1022">
        <v>1</v>
      </c>
      <c r="DO408" s="1193">
        <v>1</v>
      </c>
      <c r="DP408" s="1194">
        <v>1000</v>
      </c>
      <c r="DQ408" s="1195">
        <f t="shared" si="3711"/>
        <v>1</v>
      </c>
      <c r="DR408" s="1192">
        <v>0.01</v>
      </c>
      <c r="DS408" s="1192">
        <f t="shared" si="3709"/>
        <v>1.0000000000000001E-5</v>
      </c>
      <c r="DT408" s="1495"/>
      <c r="DU408" s="1192"/>
      <c r="DV408" s="1528"/>
      <c r="DW408" s="1528" t="str">
        <f t="shared" si="3710"/>
        <v>*Fish Meal</v>
      </c>
      <c r="DX408" s="1427"/>
      <c r="DY408" s="1427"/>
      <c r="DZ408" s="1427"/>
      <c r="EA408" s="1427"/>
      <c r="EB408" s="1427"/>
      <c r="EC408" s="1427"/>
      <c r="ED408" s="1427"/>
      <c r="EE408" s="1427"/>
      <c r="EF408" s="1427"/>
      <c r="EG408" s="1427"/>
      <c r="EH408" s="1427"/>
      <c r="EI408" s="1427"/>
      <c r="EJ408" s="1427"/>
      <c r="EK408" s="1734"/>
      <c r="EL408" s="1342" t="s">
        <v>1967</v>
      </c>
      <c r="EM408" s="739"/>
      <c r="EN408" s="739"/>
      <c r="EO408" s="739"/>
      <c r="EP408" s="739"/>
      <c r="EQ408" s="739"/>
      <c r="ER408" s="739"/>
      <c r="ES408" s="739"/>
      <c r="ET408" s="739"/>
      <c r="EU408" s="739"/>
      <c r="EV408" s="739"/>
      <c r="EW408" s="739"/>
      <c r="EX408" s="739"/>
      <c r="EY408" s="739"/>
      <c r="EZ408" s="1348" t="str">
        <f t="shared" si="3712"/>
        <v>*Fish Meal</v>
      </c>
      <c r="FA408" s="1203">
        <f t="shared" si="3713"/>
        <v>0</v>
      </c>
      <c r="FB408" s="1203">
        <f t="shared" si="3714"/>
        <v>0</v>
      </c>
      <c r="FC408" s="1203">
        <f t="shared" si="3715"/>
        <v>0</v>
      </c>
      <c r="FD408" s="1190">
        <f t="shared" si="3716"/>
        <v>0</v>
      </c>
      <c r="FE408" s="1190">
        <f t="shared" si="3717"/>
        <v>0</v>
      </c>
      <c r="FF408" s="927">
        <f t="shared" si="3718"/>
        <v>0</v>
      </c>
      <c r="FG408" s="1191">
        <f t="shared" si="3719"/>
        <v>0</v>
      </c>
      <c r="FH408" s="1191">
        <f t="shared" si="3720"/>
        <v>0</v>
      </c>
      <c r="FI408" s="1191">
        <f t="shared" si="3721"/>
        <v>0</v>
      </c>
      <c r="FJ408" s="1191">
        <f t="shared" si="3722"/>
        <v>0</v>
      </c>
      <c r="FK408" s="1191">
        <f t="shared" si="3723"/>
        <v>0</v>
      </c>
      <c r="FL408" s="1191">
        <f t="shared" si="3724"/>
        <v>0</v>
      </c>
      <c r="FM408" s="1191">
        <f t="shared" si="3725"/>
        <v>0</v>
      </c>
      <c r="FN408" s="1191">
        <f t="shared" si="3726"/>
        <v>0</v>
      </c>
      <c r="FO408" s="1203">
        <f t="shared" si="3548"/>
        <v>0</v>
      </c>
      <c r="FP408" s="1190">
        <f t="shared" si="3727"/>
        <v>0</v>
      </c>
      <c r="FQ408" s="927">
        <f t="shared" si="3728"/>
        <v>0</v>
      </c>
      <c r="FR408" s="1191">
        <f t="shared" si="3729"/>
        <v>0</v>
      </c>
      <c r="FS408" s="1191">
        <f t="shared" si="3730"/>
        <v>0</v>
      </c>
      <c r="FT408" s="1191">
        <f t="shared" si="3731"/>
        <v>0</v>
      </c>
      <c r="FU408" s="1191">
        <f t="shared" si="3732"/>
        <v>0</v>
      </c>
      <c r="FV408" s="1076">
        <f t="shared" si="3733"/>
        <v>0</v>
      </c>
      <c r="FW408" s="1076">
        <f t="shared" si="3734"/>
        <v>0</v>
      </c>
      <c r="FX408" s="1076">
        <f t="shared" si="3735"/>
        <v>0</v>
      </c>
      <c r="FY408" s="1076">
        <f t="shared" si="3736"/>
        <v>0</v>
      </c>
      <c r="FZ408" s="1076">
        <f t="shared" si="3737"/>
        <v>0</v>
      </c>
      <c r="GA408" s="1076">
        <f t="shared" si="3738"/>
        <v>0</v>
      </c>
      <c r="GB408" s="1076">
        <f t="shared" si="3739"/>
        <v>0</v>
      </c>
      <c r="GC408" s="1076">
        <f t="shared" si="3740"/>
        <v>0</v>
      </c>
      <c r="GD408" s="330">
        <f t="shared" si="3741"/>
        <v>0</v>
      </c>
      <c r="GE408" s="330">
        <f t="shared" si="3742"/>
        <v>0</v>
      </c>
      <c r="GF408" s="330">
        <f t="shared" si="3743"/>
        <v>0</v>
      </c>
      <c r="GG408" s="330">
        <f t="shared" si="3744"/>
        <v>0</v>
      </c>
      <c r="GH408" s="330">
        <f t="shared" si="3745"/>
        <v>0</v>
      </c>
      <c r="GI408" s="330">
        <f t="shared" si="3746"/>
        <v>0</v>
      </c>
      <c r="GJ408" s="330">
        <f t="shared" si="3747"/>
        <v>0</v>
      </c>
      <c r="GK408" s="330">
        <f t="shared" si="3748"/>
        <v>0</v>
      </c>
      <c r="GL408" s="330">
        <f t="shared" si="3749"/>
        <v>0</v>
      </c>
      <c r="GM408" s="330">
        <f t="shared" si="3750"/>
        <v>0</v>
      </c>
      <c r="GN408" s="330">
        <f t="shared" si="3751"/>
        <v>0</v>
      </c>
      <c r="GO408" s="330">
        <f t="shared" si="3752"/>
        <v>0</v>
      </c>
      <c r="GP408" s="330">
        <f t="shared" si="3753"/>
        <v>0</v>
      </c>
      <c r="GQ408" s="330">
        <f t="shared" si="3754"/>
        <v>0</v>
      </c>
      <c r="GR408" s="739"/>
      <c r="GS408" s="739"/>
      <c r="GT408" s="739"/>
      <c r="GU408" s="739"/>
      <c r="GV408" s="739"/>
      <c r="GW408" s="739"/>
      <c r="GX408" s="739"/>
      <c r="GY408" s="739"/>
      <c r="GZ408" s="1362" t="str">
        <f t="shared" si="3755"/>
        <v>*Fish Meal</v>
      </c>
      <c r="HA408" s="1215">
        <f t="shared" si="3756"/>
        <v>0</v>
      </c>
      <c r="HB408" s="1215">
        <f t="shared" si="3757"/>
        <v>0</v>
      </c>
      <c r="HC408" s="1215">
        <f t="shared" si="3758"/>
        <v>0</v>
      </c>
      <c r="HD408" s="543">
        <f t="shared" si="3759"/>
        <v>0</v>
      </c>
      <c r="HE408" s="543">
        <f t="shared" si="3760"/>
        <v>0</v>
      </c>
      <c r="HF408" s="328">
        <f t="shared" si="3761"/>
        <v>0</v>
      </c>
      <c r="HG408" s="546">
        <f t="shared" si="3762"/>
        <v>0</v>
      </c>
      <c r="HH408" s="546">
        <f t="shared" si="3763"/>
        <v>0</v>
      </c>
      <c r="HI408" s="546">
        <f t="shared" si="3764"/>
        <v>0</v>
      </c>
      <c r="HJ408" s="546">
        <f t="shared" si="3765"/>
        <v>0</v>
      </c>
      <c r="HK408" s="546">
        <f t="shared" si="3766"/>
        <v>0</v>
      </c>
      <c r="HL408" s="546">
        <f t="shared" si="3767"/>
        <v>0</v>
      </c>
      <c r="HM408" s="546">
        <f t="shared" si="3768"/>
        <v>0</v>
      </c>
      <c r="HN408" s="546">
        <f t="shared" si="3769"/>
        <v>0</v>
      </c>
      <c r="HO408" s="1215">
        <f t="shared" si="3770"/>
        <v>0</v>
      </c>
      <c r="HP408" s="543">
        <f t="shared" si="3771"/>
        <v>0</v>
      </c>
      <c r="HQ408" s="328">
        <f t="shared" si="3772"/>
        <v>0</v>
      </c>
      <c r="HR408" s="546">
        <f t="shared" si="3773"/>
        <v>0</v>
      </c>
      <c r="HS408" s="546">
        <f t="shared" si="3774"/>
        <v>0</v>
      </c>
      <c r="HT408" s="546">
        <f t="shared" si="3775"/>
        <v>0</v>
      </c>
      <c r="HU408" s="546">
        <f t="shared" si="3776"/>
        <v>0</v>
      </c>
      <c r="HV408" s="930">
        <f t="shared" si="3777"/>
        <v>0</v>
      </c>
      <c r="HW408" s="930">
        <f t="shared" si="3778"/>
        <v>0</v>
      </c>
      <c r="HX408" s="930">
        <f t="shared" si="3779"/>
        <v>0</v>
      </c>
      <c r="HY408" s="930">
        <f t="shared" si="3780"/>
        <v>0</v>
      </c>
      <c r="HZ408" s="930">
        <f t="shared" si="3781"/>
        <v>0</v>
      </c>
      <c r="IA408" s="930">
        <f t="shared" si="3782"/>
        <v>0</v>
      </c>
      <c r="IB408" s="930">
        <f t="shared" si="3783"/>
        <v>0</v>
      </c>
      <c r="IC408" s="930">
        <f t="shared" si="3784"/>
        <v>0</v>
      </c>
      <c r="ID408" s="322">
        <f t="shared" si="3785"/>
        <v>0</v>
      </c>
      <c r="IE408" s="322">
        <f t="shared" si="3786"/>
        <v>0</v>
      </c>
      <c r="IF408" s="322">
        <f t="shared" si="3787"/>
        <v>0</v>
      </c>
      <c r="IG408" s="322">
        <f t="shared" si="3788"/>
        <v>0</v>
      </c>
      <c r="IH408" s="322">
        <f t="shared" si="3789"/>
        <v>0</v>
      </c>
      <c r="II408" s="322">
        <f t="shared" si="3790"/>
        <v>0</v>
      </c>
      <c r="IJ408" s="322">
        <f t="shared" si="3791"/>
        <v>0</v>
      </c>
      <c r="IK408" s="322">
        <f t="shared" si="3792"/>
        <v>0</v>
      </c>
      <c r="IL408" s="322">
        <f t="shared" si="3793"/>
        <v>0</v>
      </c>
      <c r="IM408" s="322">
        <f t="shared" si="3794"/>
        <v>0</v>
      </c>
      <c r="IN408" s="322">
        <f t="shared" si="3795"/>
        <v>0</v>
      </c>
      <c r="IO408" s="322">
        <f t="shared" si="3796"/>
        <v>0</v>
      </c>
      <c r="IP408" s="322">
        <f t="shared" si="3797"/>
        <v>0</v>
      </c>
      <c r="IQ408" s="322">
        <f t="shared" si="3798"/>
        <v>0</v>
      </c>
      <c r="IR408" s="739"/>
      <c r="IS408" s="739"/>
      <c r="IT408" s="739"/>
      <c r="IU408" s="739"/>
      <c r="IV408" s="739"/>
      <c r="IW408" s="739"/>
      <c r="IX408" s="739"/>
      <c r="IY408" s="739"/>
      <c r="IZ408" s="1362" t="str">
        <f t="shared" si="3799"/>
        <v>*Fish Meal</v>
      </c>
      <c r="JA408" s="1217">
        <f t="shared" si="3622"/>
        <v>0</v>
      </c>
      <c r="JB408" s="1217">
        <f t="shared" si="3623"/>
        <v>0</v>
      </c>
      <c r="JC408" s="1217">
        <f t="shared" si="3624"/>
        <v>0</v>
      </c>
      <c r="JD408" s="545">
        <f t="shared" si="3625"/>
        <v>60</v>
      </c>
      <c r="JE408" s="545">
        <f t="shared" si="3626"/>
        <v>0</v>
      </c>
      <c r="JF408" s="329">
        <f t="shared" si="3627"/>
        <v>0</v>
      </c>
      <c r="JG408" s="550">
        <f t="shared" si="3628"/>
        <v>0</v>
      </c>
      <c r="JH408" s="550">
        <f t="shared" si="3629"/>
        <v>0</v>
      </c>
      <c r="JI408" s="550">
        <f t="shared" si="3630"/>
        <v>0</v>
      </c>
      <c r="JJ408" s="550">
        <f t="shared" si="3631"/>
        <v>0</v>
      </c>
      <c r="JK408" s="550">
        <f t="shared" si="3632"/>
        <v>0</v>
      </c>
      <c r="JL408" s="550">
        <f t="shared" si="3633"/>
        <v>0</v>
      </c>
      <c r="JM408" s="550">
        <f t="shared" si="3634"/>
        <v>0</v>
      </c>
      <c r="JN408" s="550">
        <f t="shared" si="3635"/>
        <v>0</v>
      </c>
      <c r="JO408" s="1217">
        <f t="shared" si="3636"/>
        <v>80</v>
      </c>
      <c r="JP408" s="545">
        <f t="shared" si="3637"/>
        <v>0</v>
      </c>
      <c r="JQ408" s="329">
        <f t="shared" si="3638"/>
        <v>0</v>
      </c>
      <c r="JR408" s="550">
        <f t="shared" si="3639"/>
        <v>0</v>
      </c>
      <c r="JS408" s="550">
        <f t="shared" si="3640"/>
        <v>50</v>
      </c>
      <c r="JT408" s="550">
        <f t="shared" si="3641"/>
        <v>0</v>
      </c>
      <c r="JU408" s="550">
        <f t="shared" si="3642"/>
        <v>0</v>
      </c>
      <c r="JV408" s="932">
        <f t="shared" si="3643"/>
        <v>0</v>
      </c>
      <c r="JW408" s="932">
        <f t="shared" si="3644"/>
        <v>0</v>
      </c>
      <c r="JX408" s="932">
        <f t="shared" si="3645"/>
        <v>0</v>
      </c>
      <c r="JY408" s="932">
        <f t="shared" si="3646"/>
        <v>0</v>
      </c>
      <c r="JZ408" s="932">
        <f t="shared" si="3647"/>
        <v>0</v>
      </c>
      <c r="KA408" s="932">
        <f t="shared" si="3648"/>
        <v>0</v>
      </c>
      <c r="KB408" s="932">
        <f t="shared" si="3649"/>
        <v>0</v>
      </c>
      <c r="KC408" s="932">
        <f t="shared" si="3650"/>
        <v>0</v>
      </c>
      <c r="KD408" s="327">
        <f t="shared" si="3651"/>
        <v>0</v>
      </c>
      <c r="KE408" s="327">
        <f t="shared" si="3652"/>
        <v>0</v>
      </c>
      <c r="KF408" s="327">
        <f t="shared" si="3653"/>
        <v>0</v>
      </c>
      <c r="KG408" s="327">
        <f t="shared" si="3654"/>
        <v>0</v>
      </c>
      <c r="KH408" s="327">
        <f t="shared" si="3655"/>
        <v>0</v>
      </c>
      <c r="KI408" s="327">
        <f t="shared" si="3656"/>
        <v>0</v>
      </c>
      <c r="KJ408" s="327">
        <f t="shared" si="3657"/>
        <v>0</v>
      </c>
      <c r="KK408" s="327">
        <f t="shared" si="3658"/>
        <v>0</v>
      </c>
      <c r="KL408" s="327">
        <f t="shared" si="3659"/>
        <v>0</v>
      </c>
      <c r="KM408" s="327">
        <f t="shared" si="3660"/>
        <v>0</v>
      </c>
      <c r="KN408" s="327">
        <f t="shared" si="3661"/>
        <v>0</v>
      </c>
      <c r="KO408" s="327">
        <f t="shared" si="3662"/>
        <v>0</v>
      </c>
      <c r="KP408" s="327">
        <f t="shared" si="3663"/>
        <v>0</v>
      </c>
      <c r="KQ408" s="327">
        <f t="shared" si="3664"/>
        <v>0</v>
      </c>
      <c r="KR408" s="739"/>
      <c r="KS408" s="739"/>
      <c r="KT408" s="739"/>
      <c r="KU408" s="739"/>
      <c r="KV408" s="739"/>
      <c r="KW408" s="739"/>
      <c r="KX408" s="739"/>
      <c r="KY408" s="739"/>
      <c r="KZ408" s="1362" t="str">
        <f t="shared" si="3800"/>
        <v>*Fish Meal</v>
      </c>
      <c r="LA408" s="1217">
        <f t="shared" si="3801"/>
        <v>0</v>
      </c>
      <c r="LB408" s="1217">
        <f t="shared" si="3802"/>
        <v>0</v>
      </c>
      <c r="LC408" s="1217">
        <f t="shared" si="3803"/>
        <v>0</v>
      </c>
      <c r="LD408" s="545">
        <f t="shared" si="3804"/>
        <v>60</v>
      </c>
      <c r="LE408" s="545">
        <f t="shared" si="3805"/>
        <v>0</v>
      </c>
      <c r="LF408" s="329">
        <f t="shared" si="3806"/>
        <v>0</v>
      </c>
      <c r="LG408" s="550">
        <f t="shared" si="3807"/>
        <v>0</v>
      </c>
      <c r="LH408" s="550">
        <f t="shared" si="3808"/>
        <v>0</v>
      </c>
      <c r="LI408" s="550">
        <f t="shared" si="3809"/>
        <v>0</v>
      </c>
      <c r="LJ408" s="550">
        <f t="shared" si="3810"/>
        <v>0</v>
      </c>
      <c r="LK408" s="550">
        <f t="shared" si="3811"/>
        <v>0</v>
      </c>
      <c r="LL408" s="550">
        <f t="shared" si="3812"/>
        <v>0</v>
      </c>
      <c r="LM408" s="550">
        <f t="shared" si="3813"/>
        <v>0</v>
      </c>
      <c r="LN408" s="550">
        <f t="shared" si="3814"/>
        <v>0</v>
      </c>
      <c r="LO408" s="1217">
        <f t="shared" si="3815"/>
        <v>80</v>
      </c>
      <c r="LP408" s="545">
        <f t="shared" si="3816"/>
        <v>0</v>
      </c>
      <c r="LQ408" s="329">
        <f t="shared" si="3817"/>
        <v>0</v>
      </c>
      <c r="LR408" s="550">
        <f t="shared" si="3818"/>
        <v>0</v>
      </c>
      <c r="LS408" s="550">
        <f t="shared" si="3819"/>
        <v>50</v>
      </c>
      <c r="LT408" s="550">
        <f t="shared" si="3820"/>
        <v>0</v>
      </c>
      <c r="LU408" s="550">
        <f t="shared" si="3821"/>
        <v>0</v>
      </c>
      <c r="LV408" s="932">
        <f t="shared" si="3822"/>
        <v>0</v>
      </c>
      <c r="LW408" s="932">
        <f t="shared" si="3823"/>
        <v>0</v>
      </c>
      <c r="LX408" s="932">
        <f t="shared" si="3824"/>
        <v>0</v>
      </c>
      <c r="LY408" s="932">
        <f t="shared" si="3825"/>
        <v>0</v>
      </c>
      <c r="LZ408" s="932">
        <f t="shared" si="3826"/>
        <v>0</v>
      </c>
      <c r="MA408" s="932">
        <f t="shared" si="3827"/>
        <v>0</v>
      </c>
      <c r="MB408" s="932">
        <f t="shared" si="3828"/>
        <v>0</v>
      </c>
      <c r="MC408" s="932">
        <f t="shared" si="3829"/>
        <v>0</v>
      </c>
      <c r="MD408" s="327">
        <f t="shared" si="3830"/>
        <v>0</v>
      </c>
      <c r="ME408" s="327">
        <f t="shared" si="3831"/>
        <v>0</v>
      </c>
      <c r="MF408" s="327">
        <f t="shared" si="3832"/>
        <v>0</v>
      </c>
      <c r="MG408" s="327">
        <f t="shared" si="3833"/>
        <v>0</v>
      </c>
      <c r="MH408" s="327">
        <f t="shared" si="3834"/>
        <v>0</v>
      </c>
      <c r="MI408" s="327">
        <f t="shared" si="3835"/>
        <v>0</v>
      </c>
      <c r="MJ408" s="327">
        <f t="shared" si="3836"/>
        <v>0</v>
      </c>
      <c r="MK408" s="327">
        <f t="shared" si="3837"/>
        <v>0</v>
      </c>
      <c r="ML408" s="327">
        <f t="shared" si="3838"/>
        <v>0</v>
      </c>
      <c r="MM408" s="327">
        <f t="shared" si="3839"/>
        <v>0</v>
      </c>
      <c r="MN408" s="327">
        <f t="shared" si="3840"/>
        <v>0</v>
      </c>
      <c r="MO408" s="327">
        <f t="shared" si="3841"/>
        <v>0</v>
      </c>
      <c r="MP408" s="327">
        <f t="shared" si="3842"/>
        <v>0</v>
      </c>
      <c r="MQ408" s="327">
        <f t="shared" si="3843"/>
        <v>0</v>
      </c>
    </row>
    <row r="409" spans="15:355" s="152" customFormat="1" ht="14.25" customHeight="1" outlineLevel="1" thickBot="1" x14ac:dyDescent="0.3">
      <c r="O409" s="1758"/>
      <c r="S409" s="1758"/>
      <c r="W409" s="1758"/>
      <c r="AA409" s="1758"/>
      <c r="AE409" s="1758"/>
      <c r="AI409" s="1758"/>
      <c r="AM409" s="1758"/>
      <c r="AQ409" s="1758"/>
      <c r="AU409" s="1758"/>
      <c r="AY409" s="1758"/>
      <c r="BQ409" s="1491"/>
      <c r="BR409" s="734">
        <f t="shared" si="3531"/>
        <v>0</v>
      </c>
      <c r="BS409" s="734">
        <f t="shared" si="3532"/>
        <v>0</v>
      </c>
      <c r="BT409" s="742">
        <v>0</v>
      </c>
      <c r="BU409" s="1327" t="s">
        <v>1962</v>
      </c>
      <c r="BV409" s="1786" t="s">
        <v>1959</v>
      </c>
      <c r="BW409" s="1248"/>
      <c r="BX409" s="1248"/>
      <c r="BY409" s="1248"/>
      <c r="BZ409" s="1249">
        <v>1E-3</v>
      </c>
      <c r="CA409" s="1249"/>
      <c r="CB409" s="1250">
        <v>0.02</v>
      </c>
      <c r="CC409" s="1251"/>
      <c r="CD409" s="1251"/>
      <c r="CE409" s="1251"/>
      <c r="CF409" s="1251"/>
      <c r="CG409" s="1252"/>
      <c r="CH409" s="1252"/>
      <c r="CI409" s="1252"/>
      <c r="CJ409" s="1252"/>
      <c r="CK409" s="1253">
        <v>0.01</v>
      </c>
      <c r="CL409" s="1254"/>
      <c r="CM409" s="1255"/>
      <c r="CN409" s="1256"/>
      <c r="CO409" s="1256"/>
      <c r="CP409" s="1256"/>
      <c r="CQ409" s="1256"/>
      <c r="CR409" s="1257"/>
      <c r="CS409" s="1257"/>
      <c r="CT409" s="1257"/>
      <c r="CU409" s="1257"/>
      <c r="CV409" s="1257"/>
      <c r="CW409" s="1257"/>
      <c r="CX409" s="1257"/>
      <c r="CY409" s="1257"/>
      <c r="CZ409" s="1258"/>
      <c r="DA409" s="1258"/>
      <c r="DB409" s="1258"/>
      <c r="DC409" s="1258"/>
      <c r="DD409" s="1258"/>
      <c r="DE409" s="1258"/>
      <c r="DF409" s="1258"/>
      <c r="DG409" s="1258"/>
      <c r="DH409" s="1258"/>
      <c r="DI409" s="1258"/>
      <c r="DJ409" s="1258"/>
      <c r="DK409" s="1258"/>
      <c r="DL409" s="1258"/>
      <c r="DM409" s="1258"/>
      <c r="DN409" s="1022">
        <v>1</v>
      </c>
      <c r="DO409" s="1193">
        <v>1</v>
      </c>
      <c r="DP409" s="1194">
        <v>1000</v>
      </c>
      <c r="DQ409" s="1195">
        <f t="shared" si="3711"/>
        <v>1</v>
      </c>
      <c r="DR409" s="1192">
        <v>0.01</v>
      </c>
      <c r="DS409" s="1192">
        <f t="shared" si="3709"/>
        <v>1.0000000000000001E-5</v>
      </c>
      <c r="DT409" s="1495"/>
      <c r="DU409" s="1192"/>
      <c r="DV409" s="1528"/>
      <c r="DW409" s="1528" t="str">
        <f t="shared" si="3710"/>
        <v>*Kelp Meal</v>
      </c>
      <c r="DX409" s="1427"/>
      <c r="DY409" s="1427"/>
      <c r="DZ409" s="1427"/>
      <c r="EA409" s="1427"/>
      <c r="EB409" s="1427"/>
      <c r="EC409" s="1427"/>
      <c r="ED409" s="1427"/>
      <c r="EE409" s="1427"/>
      <c r="EF409" s="1427"/>
      <c r="EG409" s="1427"/>
      <c r="EH409" s="1427"/>
      <c r="EI409" s="1427"/>
      <c r="EJ409" s="1427"/>
      <c r="EK409" s="1734"/>
      <c r="EL409" s="1342" t="s">
        <v>1963</v>
      </c>
      <c r="EM409" s="739"/>
      <c r="EN409" s="739"/>
      <c r="EO409" s="739"/>
      <c r="EP409" s="739"/>
      <c r="EQ409" s="739"/>
      <c r="ER409" s="739"/>
      <c r="ES409" s="739"/>
      <c r="ET409" s="739"/>
      <c r="EU409" s="739"/>
      <c r="EV409" s="739"/>
      <c r="EW409" s="739"/>
      <c r="EX409" s="739"/>
      <c r="EY409" s="739"/>
      <c r="EZ409" s="1348" t="str">
        <f t="shared" si="3712"/>
        <v>*Kelp Meal</v>
      </c>
      <c r="FA409" s="1203">
        <f t="shared" si="3713"/>
        <v>0</v>
      </c>
      <c r="FB409" s="1203">
        <f t="shared" si="3714"/>
        <v>0</v>
      </c>
      <c r="FC409" s="1203">
        <f t="shared" si="3715"/>
        <v>0</v>
      </c>
      <c r="FD409" s="1190">
        <f t="shared" si="3716"/>
        <v>0</v>
      </c>
      <c r="FE409" s="1190">
        <f t="shared" si="3717"/>
        <v>0</v>
      </c>
      <c r="FF409" s="927">
        <f t="shared" si="3718"/>
        <v>0</v>
      </c>
      <c r="FG409" s="1191">
        <f t="shared" si="3719"/>
        <v>0</v>
      </c>
      <c r="FH409" s="1191">
        <f t="shared" si="3720"/>
        <v>0</v>
      </c>
      <c r="FI409" s="1191">
        <f t="shared" si="3721"/>
        <v>0</v>
      </c>
      <c r="FJ409" s="1191">
        <f t="shared" si="3722"/>
        <v>0</v>
      </c>
      <c r="FK409" s="1191">
        <f t="shared" si="3723"/>
        <v>0</v>
      </c>
      <c r="FL409" s="1191">
        <f t="shared" si="3724"/>
        <v>0</v>
      </c>
      <c r="FM409" s="1191">
        <f t="shared" si="3725"/>
        <v>0</v>
      </c>
      <c r="FN409" s="1191">
        <f t="shared" si="3726"/>
        <v>0</v>
      </c>
      <c r="FO409" s="1203">
        <f t="shared" si="3548"/>
        <v>0</v>
      </c>
      <c r="FP409" s="1190">
        <f t="shared" si="3727"/>
        <v>0</v>
      </c>
      <c r="FQ409" s="927">
        <f t="shared" si="3728"/>
        <v>0</v>
      </c>
      <c r="FR409" s="1191">
        <f t="shared" si="3729"/>
        <v>0</v>
      </c>
      <c r="FS409" s="1191">
        <f t="shared" si="3730"/>
        <v>0</v>
      </c>
      <c r="FT409" s="1191">
        <f t="shared" si="3731"/>
        <v>0</v>
      </c>
      <c r="FU409" s="1191">
        <f t="shared" si="3732"/>
        <v>0</v>
      </c>
      <c r="FV409" s="1076">
        <f t="shared" si="3733"/>
        <v>0</v>
      </c>
      <c r="FW409" s="1076">
        <f t="shared" si="3734"/>
        <v>0</v>
      </c>
      <c r="FX409" s="1076">
        <f t="shared" si="3735"/>
        <v>0</v>
      </c>
      <c r="FY409" s="1076">
        <f t="shared" si="3736"/>
        <v>0</v>
      </c>
      <c r="FZ409" s="1076">
        <f t="shared" si="3737"/>
        <v>0</v>
      </c>
      <c r="GA409" s="1076">
        <f t="shared" si="3738"/>
        <v>0</v>
      </c>
      <c r="GB409" s="1076">
        <f t="shared" si="3739"/>
        <v>0</v>
      </c>
      <c r="GC409" s="1076">
        <f t="shared" si="3740"/>
        <v>0</v>
      </c>
      <c r="GD409" s="330">
        <f t="shared" si="3741"/>
        <v>0</v>
      </c>
      <c r="GE409" s="330">
        <f t="shared" si="3742"/>
        <v>0</v>
      </c>
      <c r="GF409" s="330">
        <f t="shared" si="3743"/>
        <v>0</v>
      </c>
      <c r="GG409" s="330">
        <f t="shared" si="3744"/>
        <v>0</v>
      </c>
      <c r="GH409" s="330">
        <f t="shared" si="3745"/>
        <v>0</v>
      </c>
      <c r="GI409" s="330">
        <f t="shared" si="3746"/>
        <v>0</v>
      </c>
      <c r="GJ409" s="330">
        <f t="shared" si="3747"/>
        <v>0</v>
      </c>
      <c r="GK409" s="330">
        <f t="shared" si="3748"/>
        <v>0</v>
      </c>
      <c r="GL409" s="330">
        <f t="shared" si="3749"/>
        <v>0</v>
      </c>
      <c r="GM409" s="330">
        <f t="shared" si="3750"/>
        <v>0</v>
      </c>
      <c r="GN409" s="330">
        <f t="shared" si="3751"/>
        <v>0</v>
      </c>
      <c r="GO409" s="330">
        <f t="shared" si="3752"/>
        <v>0</v>
      </c>
      <c r="GP409" s="330">
        <f t="shared" si="3753"/>
        <v>0</v>
      </c>
      <c r="GQ409" s="330">
        <f t="shared" si="3754"/>
        <v>0</v>
      </c>
      <c r="GR409" s="739"/>
      <c r="GS409" s="739"/>
      <c r="GT409" s="739"/>
      <c r="GU409" s="739"/>
      <c r="GV409" s="739"/>
      <c r="GW409" s="739"/>
      <c r="GX409" s="739"/>
      <c r="GY409" s="739"/>
      <c r="GZ409" s="1362" t="str">
        <f t="shared" si="3755"/>
        <v>*Kelp Meal</v>
      </c>
      <c r="HA409" s="1215">
        <f t="shared" si="3756"/>
        <v>0</v>
      </c>
      <c r="HB409" s="1215">
        <f t="shared" si="3757"/>
        <v>0</v>
      </c>
      <c r="HC409" s="1215">
        <f t="shared" si="3758"/>
        <v>0</v>
      </c>
      <c r="HD409" s="543">
        <f t="shared" si="3759"/>
        <v>0</v>
      </c>
      <c r="HE409" s="543">
        <f t="shared" si="3760"/>
        <v>0</v>
      </c>
      <c r="HF409" s="328">
        <f t="shared" si="3761"/>
        <v>0</v>
      </c>
      <c r="HG409" s="546">
        <f t="shared" si="3762"/>
        <v>0</v>
      </c>
      <c r="HH409" s="546">
        <f t="shared" si="3763"/>
        <v>0</v>
      </c>
      <c r="HI409" s="546">
        <f t="shared" si="3764"/>
        <v>0</v>
      </c>
      <c r="HJ409" s="546">
        <f t="shared" si="3765"/>
        <v>0</v>
      </c>
      <c r="HK409" s="546">
        <f t="shared" si="3766"/>
        <v>0</v>
      </c>
      <c r="HL409" s="546">
        <f t="shared" si="3767"/>
        <v>0</v>
      </c>
      <c r="HM409" s="546">
        <f t="shared" si="3768"/>
        <v>0</v>
      </c>
      <c r="HN409" s="546">
        <f t="shared" si="3769"/>
        <v>0</v>
      </c>
      <c r="HO409" s="1215">
        <f t="shared" si="3770"/>
        <v>0</v>
      </c>
      <c r="HP409" s="543">
        <f t="shared" si="3771"/>
        <v>0</v>
      </c>
      <c r="HQ409" s="328">
        <f t="shared" si="3772"/>
        <v>0</v>
      </c>
      <c r="HR409" s="546">
        <f t="shared" si="3773"/>
        <v>0</v>
      </c>
      <c r="HS409" s="546">
        <f t="shared" si="3774"/>
        <v>0</v>
      </c>
      <c r="HT409" s="546">
        <f t="shared" si="3775"/>
        <v>0</v>
      </c>
      <c r="HU409" s="546">
        <f t="shared" si="3776"/>
        <v>0</v>
      </c>
      <c r="HV409" s="930">
        <f t="shared" si="3777"/>
        <v>0</v>
      </c>
      <c r="HW409" s="930">
        <f t="shared" si="3778"/>
        <v>0</v>
      </c>
      <c r="HX409" s="930">
        <f t="shared" si="3779"/>
        <v>0</v>
      </c>
      <c r="HY409" s="930">
        <f t="shared" si="3780"/>
        <v>0</v>
      </c>
      <c r="HZ409" s="930">
        <f t="shared" si="3781"/>
        <v>0</v>
      </c>
      <c r="IA409" s="930">
        <f t="shared" si="3782"/>
        <v>0</v>
      </c>
      <c r="IB409" s="930">
        <f t="shared" si="3783"/>
        <v>0</v>
      </c>
      <c r="IC409" s="930">
        <f t="shared" si="3784"/>
        <v>0</v>
      </c>
      <c r="ID409" s="322">
        <f t="shared" si="3785"/>
        <v>0</v>
      </c>
      <c r="IE409" s="322">
        <f t="shared" si="3786"/>
        <v>0</v>
      </c>
      <c r="IF409" s="322">
        <f t="shared" si="3787"/>
        <v>0</v>
      </c>
      <c r="IG409" s="322">
        <f t="shared" si="3788"/>
        <v>0</v>
      </c>
      <c r="IH409" s="322">
        <f t="shared" si="3789"/>
        <v>0</v>
      </c>
      <c r="II409" s="322">
        <f t="shared" si="3790"/>
        <v>0</v>
      </c>
      <c r="IJ409" s="322">
        <f t="shared" si="3791"/>
        <v>0</v>
      </c>
      <c r="IK409" s="322">
        <f t="shared" si="3792"/>
        <v>0</v>
      </c>
      <c r="IL409" s="322">
        <f t="shared" si="3793"/>
        <v>0</v>
      </c>
      <c r="IM409" s="322">
        <f t="shared" si="3794"/>
        <v>0</v>
      </c>
      <c r="IN409" s="322">
        <f t="shared" si="3795"/>
        <v>0</v>
      </c>
      <c r="IO409" s="322">
        <f t="shared" si="3796"/>
        <v>0</v>
      </c>
      <c r="IP409" s="322">
        <f t="shared" si="3797"/>
        <v>0</v>
      </c>
      <c r="IQ409" s="322">
        <f t="shared" si="3798"/>
        <v>0</v>
      </c>
      <c r="IR409" s="739"/>
      <c r="IS409" s="739"/>
      <c r="IT409" s="739"/>
      <c r="IU409" s="739"/>
      <c r="IV409" s="739"/>
      <c r="IW409" s="739"/>
      <c r="IX409" s="739"/>
      <c r="IY409" s="739"/>
      <c r="IZ409" s="1362" t="str">
        <f t="shared" si="3799"/>
        <v>*Kelp Meal</v>
      </c>
      <c r="JA409" s="1217">
        <f t="shared" si="3622"/>
        <v>0</v>
      </c>
      <c r="JB409" s="1217">
        <f t="shared" si="3623"/>
        <v>0</v>
      </c>
      <c r="JC409" s="1217">
        <f t="shared" si="3624"/>
        <v>0</v>
      </c>
      <c r="JD409" s="545">
        <f t="shared" si="3625"/>
        <v>1</v>
      </c>
      <c r="JE409" s="545">
        <f t="shared" si="3626"/>
        <v>0</v>
      </c>
      <c r="JF409" s="329">
        <f t="shared" si="3627"/>
        <v>20</v>
      </c>
      <c r="JG409" s="550">
        <f t="shared" si="3628"/>
        <v>0</v>
      </c>
      <c r="JH409" s="550">
        <f t="shared" si="3629"/>
        <v>0</v>
      </c>
      <c r="JI409" s="550">
        <f t="shared" si="3630"/>
        <v>0</v>
      </c>
      <c r="JJ409" s="550">
        <f t="shared" si="3631"/>
        <v>0</v>
      </c>
      <c r="JK409" s="550">
        <f t="shared" si="3632"/>
        <v>0</v>
      </c>
      <c r="JL409" s="550">
        <f t="shared" si="3633"/>
        <v>0</v>
      </c>
      <c r="JM409" s="550">
        <f t="shared" si="3634"/>
        <v>0</v>
      </c>
      <c r="JN409" s="550">
        <f t="shared" si="3635"/>
        <v>0</v>
      </c>
      <c r="JO409" s="1217">
        <f t="shared" si="3636"/>
        <v>10</v>
      </c>
      <c r="JP409" s="545">
        <f t="shared" si="3637"/>
        <v>0</v>
      </c>
      <c r="JQ409" s="329">
        <f t="shared" si="3638"/>
        <v>0</v>
      </c>
      <c r="JR409" s="550">
        <f t="shared" si="3639"/>
        <v>0</v>
      </c>
      <c r="JS409" s="550">
        <f t="shared" si="3640"/>
        <v>0</v>
      </c>
      <c r="JT409" s="550">
        <f t="shared" si="3641"/>
        <v>0</v>
      </c>
      <c r="JU409" s="550">
        <f t="shared" si="3642"/>
        <v>0</v>
      </c>
      <c r="JV409" s="932">
        <f t="shared" si="3643"/>
        <v>0</v>
      </c>
      <c r="JW409" s="932">
        <f t="shared" si="3644"/>
        <v>0</v>
      </c>
      <c r="JX409" s="932">
        <f t="shared" si="3645"/>
        <v>0</v>
      </c>
      <c r="JY409" s="932">
        <f t="shared" si="3646"/>
        <v>0</v>
      </c>
      <c r="JZ409" s="932">
        <f t="shared" si="3647"/>
        <v>0</v>
      </c>
      <c r="KA409" s="932">
        <f t="shared" si="3648"/>
        <v>0</v>
      </c>
      <c r="KB409" s="932">
        <f t="shared" si="3649"/>
        <v>0</v>
      </c>
      <c r="KC409" s="932">
        <f t="shared" si="3650"/>
        <v>0</v>
      </c>
      <c r="KD409" s="327">
        <f t="shared" si="3651"/>
        <v>0</v>
      </c>
      <c r="KE409" s="327">
        <f t="shared" si="3652"/>
        <v>0</v>
      </c>
      <c r="KF409" s="327">
        <f t="shared" si="3653"/>
        <v>0</v>
      </c>
      <c r="KG409" s="327">
        <f t="shared" si="3654"/>
        <v>0</v>
      </c>
      <c r="KH409" s="327">
        <f t="shared" si="3655"/>
        <v>0</v>
      </c>
      <c r="KI409" s="327">
        <f t="shared" si="3656"/>
        <v>0</v>
      </c>
      <c r="KJ409" s="327">
        <f t="shared" si="3657"/>
        <v>0</v>
      </c>
      <c r="KK409" s="327">
        <f t="shared" si="3658"/>
        <v>0</v>
      </c>
      <c r="KL409" s="327">
        <f t="shared" si="3659"/>
        <v>0</v>
      </c>
      <c r="KM409" s="327">
        <f t="shared" si="3660"/>
        <v>0</v>
      </c>
      <c r="KN409" s="327">
        <f t="shared" si="3661"/>
        <v>0</v>
      </c>
      <c r="KO409" s="327">
        <f t="shared" si="3662"/>
        <v>0</v>
      </c>
      <c r="KP409" s="327">
        <f t="shared" si="3663"/>
        <v>0</v>
      </c>
      <c r="KQ409" s="327">
        <f t="shared" si="3664"/>
        <v>0</v>
      </c>
      <c r="KR409" s="739"/>
      <c r="KS409" s="739"/>
      <c r="KT409" s="739"/>
      <c r="KU409" s="739"/>
      <c r="KV409" s="739"/>
      <c r="KW409" s="739"/>
      <c r="KX409" s="739"/>
      <c r="KY409" s="739"/>
      <c r="KZ409" s="1362" t="str">
        <f t="shared" si="3800"/>
        <v>*Kelp Meal</v>
      </c>
      <c r="LA409" s="1217">
        <f t="shared" si="3801"/>
        <v>0</v>
      </c>
      <c r="LB409" s="1217">
        <f t="shared" si="3802"/>
        <v>0</v>
      </c>
      <c r="LC409" s="1217">
        <f t="shared" si="3803"/>
        <v>0</v>
      </c>
      <c r="LD409" s="545">
        <f t="shared" si="3804"/>
        <v>1</v>
      </c>
      <c r="LE409" s="545">
        <f t="shared" si="3805"/>
        <v>0</v>
      </c>
      <c r="LF409" s="329">
        <f t="shared" si="3806"/>
        <v>20</v>
      </c>
      <c r="LG409" s="550">
        <f t="shared" si="3807"/>
        <v>0</v>
      </c>
      <c r="LH409" s="550">
        <f t="shared" si="3808"/>
        <v>0</v>
      </c>
      <c r="LI409" s="550">
        <f t="shared" si="3809"/>
        <v>0</v>
      </c>
      <c r="LJ409" s="550">
        <f t="shared" si="3810"/>
        <v>0</v>
      </c>
      <c r="LK409" s="550">
        <f t="shared" si="3811"/>
        <v>0</v>
      </c>
      <c r="LL409" s="550">
        <f t="shared" si="3812"/>
        <v>0</v>
      </c>
      <c r="LM409" s="550">
        <f t="shared" si="3813"/>
        <v>0</v>
      </c>
      <c r="LN409" s="550">
        <f t="shared" si="3814"/>
        <v>0</v>
      </c>
      <c r="LO409" s="1217">
        <f t="shared" si="3815"/>
        <v>10</v>
      </c>
      <c r="LP409" s="545">
        <f t="shared" si="3816"/>
        <v>0</v>
      </c>
      <c r="LQ409" s="329">
        <f t="shared" si="3817"/>
        <v>0</v>
      </c>
      <c r="LR409" s="550">
        <f t="shared" si="3818"/>
        <v>0</v>
      </c>
      <c r="LS409" s="550">
        <f t="shared" si="3819"/>
        <v>0</v>
      </c>
      <c r="LT409" s="550">
        <f t="shared" si="3820"/>
        <v>0</v>
      </c>
      <c r="LU409" s="550">
        <f t="shared" si="3821"/>
        <v>0</v>
      </c>
      <c r="LV409" s="932">
        <f t="shared" si="3822"/>
        <v>0</v>
      </c>
      <c r="LW409" s="932">
        <f t="shared" si="3823"/>
        <v>0</v>
      </c>
      <c r="LX409" s="932">
        <f t="shared" si="3824"/>
        <v>0</v>
      </c>
      <c r="LY409" s="932">
        <f t="shared" si="3825"/>
        <v>0</v>
      </c>
      <c r="LZ409" s="932">
        <f t="shared" si="3826"/>
        <v>0</v>
      </c>
      <c r="MA409" s="932">
        <f t="shared" si="3827"/>
        <v>0</v>
      </c>
      <c r="MB409" s="932">
        <f t="shared" si="3828"/>
        <v>0</v>
      </c>
      <c r="MC409" s="932">
        <f t="shared" si="3829"/>
        <v>0</v>
      </c>
      <c r="MD409" s="327">
        <f t="shared" si="3830"/>
        <v>0</v>
      </c>
      <c r="ME409" s="327">
        <f t="shared" si="3831"/>
        <v>0</v>
      </c>
      <c r="MF409" s="327">
        <f t="shared" si="3832"/>
        <v>0</v>
      </c>
      <c r="MG409" s="327">
        <f t="shared" si="3833"/>
        <v>0</v>
      </c>
      <c r="MH409" s="327">
        <f t="shared" si="3834"/>
        <v>0</v>
      </c>
      <c r="MI409" s="327">
        <f t="shared" si="3835"/>
        <v>0</v>
      </c>
      <c r="MJ409" s="327">
        <f t="shared" si="3836"/>
        <v>0</v>
      </c>
      <c r="MK409" s="327">
        <f t="shared" si="3837"/>
        <v>0</v>
      </c>
      <c r="ML409" s="327">
        <f t="shared" si="3838"/>
        <v>0</v>
      </c>
      <c r="MM409" s="327">
        <f t="shared" si="3839"/>
        <v>0</v>
      </c>
      <c r="MN409" s="327">
        <f t="shared" si="3840"/>
        <v>0</v>
      </c>
      <c r="MO409" s="327">
        <f t="shared" si="3841"/>
        <v>0</v>
      </c>
      <c r="MP409" s="327">
        <f t="shared" si="3842"/>
        <v>0</v>
      </c>
      <c r="MQ409" s="327">
        <f t="shared" si="3843"/>
        <v>0</v>
      </c>
    </row>
    <row r="410" spans="15:355" s="152" customFormat="1" ht="14.25" customHeight="1" outlineLevel="1" thickBot="1" x14ac:dyDescent="0.3">
      <c r="O410" s="1758"/>
      <c r="S410" s="1758"/>
      <c r="W410" s="1758"/>
      <c r="AA410" s="1758"/>
      <c r="AE410" s="1758"/>
      <c r="AI410" s="1758"/>
      <c r="AM410" s="1758"/>
      <c r="AQ410" s="1758"/>
      <c r="AU410" s="1758"/>
      <c r="AY410" s="1758"/>
      <c r="BQ410" s="1491"/>
      <c r="BR410" s="734">
        <f t="shared" si="3531"/>
        <v>0</v>
      </c>
      <c r="BS410" s="734">
        <f t="shared" si="3532"/>
        <v>0</v>
      </c>
      <c r="BT410" s="742">
        <v>0</v>
      </c>
      <c r="BU410" s="1327" t="s">
        <v>1969</v>
      </c>
      <c r="BV410" s="1786" t="s">
        <v>1959</v>
      </c>
      <c r="BW410" s="1248"/>
      <c r="BX410" s="1248"/>
      <c r="BY410" s="1248"/>
      <c r="BZ410" s="1249"/>
      <c r="CA410" s="1249"/>
      <c r="CB410" s="1250"/>
      <c r="CC410" s="1251">
        <v>0.16</v>
      </c>
      <c r="CD410" s="1251"/>
      <c r="CE410" s="1251"/>
      <c r="CF410" s="1251"/>
      <c r="CG410" s="1252"/>
      <c r="CH410" s="1252">
        <v>0.32</v>
      </c>
      <c r="CI410" s="1252"/>
      <c r="CJ410" s="1252"/>
      <c r="CK410" s="1253"/>
      <c r="CL410" s="1254"/>
      <c r="CM410" s="1255"/>
      <c r="CN410" s="1256"/>
      <c r="CO410" s="1256"/>
      <c r="CP410" s="1256"/>
      <c r="CQ410" s="1256"/>
      <c r="CR410" s="1257"/>
      <c r="CS410" s="1257"/>
      <c r="CT410" s="1257"/>
      <c r="CU410" s="1257"/>
      <c r="CV410" s="1257"/>
      <c r="CW410" s="1257"/>
      <c r="CX410" s="1257"/>
      <c r="CY410" s="1257"/>
      <c r="CZ410" s="1258"/>
      <c r="DA410" s="1258"/>
      <c r="DB410" s="1258"/>
      <c r="DC410" s="1258"/>
      <c r="DD410" s="1258"/>
      <c r="DE410" s="1258"/>
      <c r="DF410" s="1258"/>
      <c r="DG410" s="1258"/>
      <c r="DH410" s="1258"/>
      <c r="DI410" s="1258"/>
      <c r="DJ410" s="1258"/>
      <c r="DK410" s="1258"/>
      <c r="DL410" s="1258"/>
      <c r="DM410" s="1258"/>
      <c r="DN410" s="1022">
        <v>1</v>
      </c>
      <c r="DO410" s="1193">
        <v>1</v>
      </c>
      <c r="DP410" s="1194">
        <v>1000</v>
      </c>
      <c r="DQ410" s="1195">
        <f t="shared" si="3711"/>
        <v>1</v>
      </c>
      <c r="DR410" s="1192">
        <v>0.01</v>
      </c>
      <c r="DS410" s="1192">
        <f t="shared" si="3709"/>
        <v>1.0000000000000001E-5</v>
      </c>
      <c r="DT410" s="1495"/>
      <c r="DU410" s="1192"/>
      <c r="DV410" s="1528"/>
      <c r="DW410" s="1528" t="str">
        <f t="shared" si="3710"/>
        <v>*Magnesium Sulfate (Epsom)</v>
      </c>
      <c r="DX410" s="1427"/>
      <c r="DY410" s="1427"/>
      <c r="DZ410" s="1427"/>
      <c r="EA410" s="1427"/>
      <c r="EB410" s="1427"/>
      <c r="EC410" s="1427"/>
      <c r="ED410" s="1427"/>
      <c r="EE410" s="1427"/>
      <c r="EF410" s="1427"/>
      <c r="EG410" s="1427"/>
      <c r="EH410" s="1427"/>
      <c r="EI410" s="1427"/>
      <c r="EJ410" s="1427"/>
      <c r="EK410" s="1734"/>
      <c r="EL410" s="1342" t="s">
        <v>1968</v>
      </c>
      <c r="EM410" s="739"/>
      <c r="EN410" s="739"/>
      <c r="EO410" s="739"/>
      <c r="EP410" s="739"/>
      <c r="EQ410" s="739"/>
      <c r="ER410" s="739"/>
      <c r="ES410" s="739"/>
      <c r="ET410" s="739"/>
      <c r="EU410" s="739"/>
      <c r="EV410" s="739"/>
      <c r="EW410" s="739"/>
      <c r="EX410" s="739"/>
      <c r="EY410" s="739"/>
      <c r="EZ410" s="1348" t="str">
        <f t="shared" si="3712"/>
        <v>*Magnesium Sulfate (Epsom)</v>
      </c>
      <c r="FA410" s="1203">
        <f t="shared" si="3713"/>
        <v>0</v>
      </c>
      <c r="FB410" s="1203">
        <f t="shared" si="3714"/>
        <v>0</v>
      </c>
      <c r="FC410" s="1203">
        <f t="shared" si="3715"/>
        <v>0</v>
      </c>
      <c r="FD410" s="1190">
        <f t="shared" si="3716"/>
        <v>0</v>
      </c>
      <c r="FE410" s="1190">
        <f t="shared" si="3717"/>
        <v>0</v>
      </c>
      <c r="FF410" s="927">
        <f t="shared" si="3718"/>
        <v>0</v>
      </c>
      <c r="FG410" s="1191">
        <f t="shared" si="3719"/>
        <v>0</v>
      </c>
      <c r="FH410" s="1191">
        <f t="shared" si="3720"/>
        <v>0</v>
      </c>
      <c r="FI410" s="1191">
        <f t="shared" si="3721"/>
        <v>0</v>
      </c>
      <c r="FJ410" s="1191">
        <f t="shared" si="3722"/>
        <v>0</v>
      </c>
      <c r="FK410" s="1191">
        <f t="shared" si="3723"/>
        <v>0</v>
      </c>
      <c r="FL410" s="1191">
        <f t="shared" si="3724"/>
        <v>0</v>
      </c>
      <c r="FM410" s="1191">
        <f t="shared" si="3725"/>
        <v>0</v>
      </c>
      <c r="FN410" s="1191">
        <f t="shared" si="3726"/>
        <v>0</v>
      </c>
      <c r="FO410" s="1203">
        <f t="shared" si="3548"/>
        <v>0</v>
      </c>
      <c r="FP410" s="1190">
        <f t="shared" si="3727"/>
        <v>0</v>
      </c>
      <c r="FQ410" s="927">
        <f t="shared" si="3728"/>
        <v>0</v>
      </c>
      <c r="FR410" s="1191">
        <f t="shared" si="3729"/>
        <v>0</v>
      </c>
      <c r="FS410" s="1191">
        <f t="shared" si="3730"/>
        <v>0</v>
      </c>
      <c r="FT410" s="1191">
        <f t="shared" si="3731"/>
        <v>0</v>
      </c>
      <c r="FU410" s="1191">
        <f t="shared" si="3732"/>
        <v>0</v>
      </c>
      <c r="FV410" s="1076">
        <f t="shared" si="3733"/>
        <v>0</v>
      </c>
      <c r="FW410" s="1076">
        <f t="shared" si="3734"/>
        <v>0</v>
      </c>
      <c r="FX410" s="1076">
        <f t="shared" si="3735"/>
        <v>0</v>
      </c>
      <c r="FY410" s="1076">
        <f t="shared" si="3736"/>
        <v>0</v>
      </c>
      <c r="FZ410" s="1076">
        <f t="shared" si="3737"/>
        <v>0</v>
      </c>
      <c r="GA410" s="1076">
        <f t="shared" si="3738"/>
        <v>0</v>
      </c>
      <c r="GB410" s="1076">
        <f t="shared" si="3739"/>
        <v>0</v>
      </c>
      <c r="GC410" s="1076">
        <f t="shared" si="3740"/>
        <v>0</v>
      </c>
      <c r="GD410" s="330">
        <f t="shared" si="3741"/>
        <v>0</v>
      </c>
      <c r="GE410" s="330">
        <f t="shared" si="3742"/>
        <v>0</v>
      </c>
      <c r="GF410" s="330">
        <f t="shared" si="3743"/>
        <v>0</v>
      </c>
      <c r="GG410" s="330">
        <f t="shared" si="3744"/>
        <v>0</v>
      </c>
      <c r="GH410" s="330">
        <f t="shared" si="3745"/>
        <v>0</v>
      </c>
      <c r="GI410" s="330">
        <f t="shared" si="3746"/>
        <v>0</v>
      </c>
      <c r="GJ410" s="330">
        <f t="shared" si="3747"/>
        <v>0</v>
      </c>
      <c r="GK410" s="330">
        <f t="shared" si="3748"/>
        <v>0</v>
      </c>
      <c r="GL410" s="330">
        <f t="shared" si="3749"/>
        <v>0</v>
      </c>
      <c r="GM410" s="330">
        <f t="shared" si="3750"/>
        <v>0</v>
      </c>
      <c r="GN410" s="330">
        <f t="shared" si="3751"/>
        <v>0</v>
      </c>
      <c r="GO410" s="330">
        <f t="shared" si="3752"/>
        <v>0</v>
      </c>
      <c r="GP410" s="330">
        <f t="shared" si="3753"/>
        <v>0</v>
      </c>
      <c r="GQ410" s="330">
        <f t="shared" si="3754"/>
        <v>0</v>
      </c>
      <c r="GR410" s="739"/>
      <c r="GS410" s="739"/>
      <c r="GT410" s="739"/>
      <c r="GU410" s="739"/>
      <c r="GV410" s="739"/>
      <c r="GW410" s="739"/>
      <c r="GX410" s="739"/>
      <c r="GY410" s="739"/>
      <c r="GZ410" s="1362" t="str">
        <f t="shared" si="3755"/>
        <v>*Magnesium Sulfate (Epsom)</v>
      </c>
      <c r="HA410" s="1215">
        <f t="shared" si="3756"/>
        <v>0</v>
      </c>
      <c r="HB410" s="1215">
        <f t="shared" si="3757"/>
        <v>0</v>
      </c>
      <c r="HC410" s="1215">
        <f t="shared" si="3758"/>
        <v>0</v>
      </c>
      <c r="HD410" s="543">
        <f t="shared" si="3759"/>
        <v>0</v>
      </c>
      <c r="HE410" s="543">
        <f t="shared" si="3760"/>
        <v>0</v>
      </c>
      <c r="HF410" s="328">
        <f t="shared" si="3761"/>
        <v>0</v>
      </c>
      <c r="HG410" s="546">
        <f t="shared" si="3762"/>
        <v>0</v>
      </c>
      <c r="HH410" s="546">
        <f t="shared" si="3763"/>
        <v>0</v>
      </c>
      <c r="HI410" s="546">
        <f t="shared" si="3764"/>
        <v>0</v>
      </c>
      <c r="HJ410" s="546">
        <f t="shared" si="3765"/>
        <v>0</v>
      </c>
      <c r="HK410" s="546">
        <f t="shared" si="3766"/>
        <v>0</v>
      </c>
      <c r="HL410" s="546">
        <f t="shared" si="3767"/>
        <v>0</v>
      </c>
      <c r="HM410" s="546">
        <f t="shared" si="3768"/>
        <v>0</v>
      </c>
      <c r="HN410" s="546">
        <f t="shared" si="3769"/>
        <v>0</v>
      </c>
      <c r="HO410" s="1215">
        <f t="shared" si="3770"/>
        <v>0</v>
      </c>
      <c r="HP410" s="543">
        <f t="shared" si="3771"/>
        <v>0</v>
      </c>
      <c r="HQ410" s="328">
        <f t="shared" si="3772"/>
        <v>0</v>
      </c>
      <c r="HR410" s="546">
        <f t="shared" si="3773"/>
        <v>0</v>
      </c>
      <c r="HS410" s="546">
        <f t="shared" si="3774"/>
        <v>0</v>
      </c>
      <c r="HT410" s="546">
        <f t="shared" si="3775"/>
        <v>0</v>
      </c>
      <c r="HU410" s="546">
        <f t="shared" si="3776"/>
        <v>0</v>
      </c>
      <c r="HV410" s="930">
        <f t="shared" si="3777"/>
        <v>0</v>
      </c>
      <c r="HW410" s="930">
        <f t="shared" si="3778"/>
        <v>0</v>
      </c>
      <c r="HX410" s="930">
        <f t="shared" si="3779"/>
        <v>0</v>
      </c>
      <c r="HY410" s="930">
        <f t="shared" si="3780"/>
        <v>0</v>
      </c>
      <c r="HZ410" s="930">
        <f t="shared" si="3781"/>
        <v>0</v>
      </c>
      <c r="IA410" s="930">
        <f t="shared" si="3782"/>
        <v>0</v>
      </c>
      <c r="IB410" s="930">
        <f t="shared" si="3783"/>
        <v>0</v>
      </c>
      <c r="IC410" s="930">
        <f t="shared" si="3784"/>
        <v>0</v>
      </c>
      <c r="ID410" s="322">
        <f t="shared" si="3785"/>
        <v>0</v>
      </c>
      <c r="IE410" s="322">
        <f t="shared" si="3786"/>
        <v>0</v>
      </c>
      <c r="IF410" s="322">
        <f t="shared" si="3787"/>
        <v>0</v>
      </c>
      <c r="IG410" s="322">
        <f t="shared" si="3788"/>
        <v>0</v>
      </c>
      <c r="IH410" s="322">
        <f t="shared" si="3789"/>
        <v>0</v>
      </c>
      <c r="II410" s="322">
        <f t="shared" si="3790"/>
        <v>0</v>
      </c>
      <c r="IJ410" s="322">
        <f t="shared" si="3791"/>
        <v>0</v>
      </c>
      <c r="IK410" s="322">
        <f t="shared" si="3792"/>
        <v>0</v>
      </c>
      <c r="IL410" s="322">
        <f t="shared" si="3793"/>
        <v>0</v>
      </c>
      <c r="IM410" s="322">
        <f t="shared" si="3794"/>
        <v>0</v>
      </c>
      <c r="IN410" s="322">
        <f t="shared" si="3795"/>
        <v>0</v>
      </c>
      <c r="IO410" s="322">
        <f t="shared" si="3796"/>
        <v>0</v>
      </c>
      <c r="IP410" s="322">
        <f t="shared" si="3797"/>
        <v>0</v>
      </c>
      <c r="IQ410" s="322">
        <f t="shared" si="3798"/>
        <v>0</v>
      </c>
      <c r="IR410" s="739"/>
      <c r="IS410" s="739"/>
      <c r="IT410" s="739"/>
      <c r="IU410" s="739"/>
      <c r="IV410" s="739"/>
      <c r="IW410" s="739"/>
      <c r="IX410" s="739"/>
      <c r="IY410" s="739"/>
      <c r="IZ410" s="1362" t="str">
        <f t="shared" si="3799"/>
        <v>*Magnesium Sulfate (Epsom)</v>
      </c>
      <c r="JA410" s="1217">
        <f t="shared" si="3622"/>
        <v>0</v>
      </c>
      <c r="JB410" s="1217">
        <f t="shared" si="3623"/>
        <v>0</v>
      </c>
      <c r="JC410" s="1217">
        <f t="shared" si="3624"/>
        <v>0</v>
      </c>
      <c r="JD410" s="545">
        <f t="shared" si="3625"/>
        <v>0</v>
      </c>
      <c r="JE410" s="545">
        <f t="shared" si="3626"/>
        <v>0</v>
      </c>
      <c r="JF410" s="329">
        <f t="shared" si="3627"/>
        <v>0</v>
      </c>
      <c r="JG410" s="550">
        <f t="shared" si="3628"/>
        <v>160</v>
      </c>
      <c r="JH410" s="550">
        <f t="shared" si="3629"/>
        <v>0</v>
      </c>
      <c r="JI410" s="550">
        <f t="shared" si="3630"/>
        <v>0</v>
      </c>
      <c r="JJ410" s="550">
        <f t="shared" si="3631"/>
        <v>0</v>
      </c>
      <c r="JK410" s="550">
        <f t="shared" si="3632"/>
        <v>0</v>
      </c>
      <c r="JL410" s="550">
        <f t="shared" si="3633"/>
        <v>320</v>
      </c>
      <c r="JM410" s="550">
        <f t="shared" si="3634"/>
        <v>0</v>
      </c>
      <c r="JN410" s="550">
        <f t="shared" si="3635"/>
        <v>0</v>
      </c>
      <c r="JO410" s="1217">
        <f t="shared" si="3636"/>
        <v>0</v>
      </c>
      <c r="JP410" s="545">
        <f t="shared" si="3637"/>
        <v>0</v>
      </c>
      <c r="JQ410" s="329">
        <f t="shared" si="3638"/>
        <v>0</v>
      </c>
      <c r="JR410" s="550">
        <f t="shared" si="3639"/>
        <v>0</v>
      </c>
      <c r="JS410" s="550">
        <f t="shared" si="3640"/>
        <v>0</v>
      </c>
      <c r="JT410" s="550">
        <f t="shared" si="3641"/>
        <v>0</v>
      </c>
      <c r="JU410" s="550">
        <f t="shared" si="3642"/>
        <v>0</v>
      </c>
      <c r="JV410" s="932">
        <f t="shared" si="3643"/>
        <v>0</v>
      </c>
      <c r="JW410" s="932">
        <f t="shared" si="3644"/>
        <v>0</v>
      </c>
      <c r="JX410" s="932">
        <f t="shared" si="3645"/>
        <v>0</v>
      </c>
      <c r="JY410" s="932">
        <f t="shared" si="3646"/>
        <v>0</v>
      </c>
      <c r="JZ410" s="932">
        <f t="shared" si="3647"/>
        <v>0</v>
      </c>
      <c r="KA410" s="932">
        <f t="shared" si="3648"/>
        <v>0</v>
      </c>
      <c r="KB410" s="932">
        <f t="shared" si="3649"/>
        <v>0</v>
      </c>
      <c r="KC410" s="932">
        <f t="shared" si="3650"/>
        <v>0</v>
      </c>
      <c r="KD410" s="327">
        <f t="shared" si="3651"/>
        <v>0</v>
      </c>
      <c r="KE410" s="327">
        <f t="shared" si="3652"/>
        <v>0</v>
      </c>
      <c r="KF410" s="327">
        <f t="shared" si="3653"/>
        <v>0</v>
      </c>
      <c r="KG410" s="327">
        <f t="shared" si="3654"/>
        <v>0</v>
      </c>
      <c r="KH410" s="327">
        <f t="shared" si="3655"/>
        <v>0</v>
      </c>
      <c r="KI410" s="327">
        <f t="shared" si="3656"/>
        <v>0</v>
      </c>
      <c r="KJ410" s="327">
        <f t="shared" si="3657"/>
        <v>0</v>
      </c>
      <c r="KK410" s="327">
        <f t="shared" si="3658"/>
        <v>0</v>
      </c>
      <c r="KL410" s="327">
        <f t="shared" si="3659"/>
        <v>0</v>
      </c>
      <c r="KM410" s="327">
        <f t="shared" si="3660"/>
        <v>0</v>
      </c>
      <c r="KN410" s="327">
        <f t="shared" si="3661"/>
        <v>0</v>
      </c>
      <c r="KO410" s="327">
        <f t="shared" si="3662"/>
        <v>0</v>
      </c>
      <c r="KP410" s="327">
        <f t="shared" si="3663"/>
        <v>0</v>
      </c>
      <c r="KQ410" s="327">
        <f t="shared" si="3664"/>
        <v>0</v>
      </c>
      <c r="KR410" s="739"/>
      <c r="KS410" s="739"/>
      <c r="KT410" s="739"/>
      <c r="KU410" s="739"/>
      <c r="KV410" s="739"/>
      <c r="KW410" s="739"/>
      <c r="KX410" s="739"/>
      <c r="KY410" s="739"/>
      <c r="KZ410" s="1362" t="str">
        <f t="shared" si="3800"/>
        <v>*Magnesium Sulfate (Epsom)</v>
      </c>
      <c r="LA410" s="1217">
        <f t="shared" si="3801"/>
        <v>0</v>
      </c>
      <c r="LB410" s="1217">
        <f t="shared" si="3802"/>
        <v>0</v>
      </c>
      <c r="LC410" s="1217">
        <f t="shared" si="3803"/>
        <v>0</v>
      </c>
      <c r="LD410" s="545">
        <f t="shared" si="3804"/>
        <v>0</v>
      </c>
      <c r="LE410" s="545">
        <f t="shared" si="3805"/>
        <v>0</v>
      </c>
      <c r="LF410" s="329">
        <f t="shared" si="3806"/>
        <v>0</v>
      </c>
      <c r="LG410" s="550">
        <f t="shared" si="3807"/>
        <v>160</v>
      </c>
      <c r="LH410" s="550">
        <f t="shared" si="3808"/>
        <v>0</v>
      </c>
      <c r="LI410" s="550">
        <f t="shared" si="3809"/>
        <v>0</v>
      </c>
      <c r="LJ410" s="550">
        <f t="shared" si="3810"/>
        <v>0</v>
      </c>
      <c r="LK410" s="550">
        <f t="shared" si="3811"/>
        <v>0</v>
      </c>
      <c r="LL410" s="550">
        <f t="shared" si="3812"/>
        <v>320</v>
      </c>
      <c r="LM410" s="550">
        <f t="shared" si="3813"/>
        <v>0</v>
      </c>
      <c r="LN410" s="550">
        <f t="shared" si="3814"/>
        <v>0</v>
      </c>
      <c r="LO410" s="1217">
        <f t="shared" si="3815"/>
        <v>0</v>
      </c>
      <c r="LP410" s="545">
        <f t="shared" si="3816"/>
        <v>0</v>
      </c>
      <c r="LQ410" s="329">
        <f t="shared" si="3817"/>
        <v>0</v>
      </c>
      <c r="LR410" s="550">
        <f t="shared" si="3818"/>
        <v>0</v>
      </c>
      <c r="LS410" s="550">
        <f t="shared" si="3819"/>
        <v>0</v>
      </c>
      <c r="LT410" s="550">
        <f t="shared" si="3820"/>
        <v>0</v>
      </c>
      <c r="LU410" s="550">
        <f t="shared" si="3821"/>
        <v>0</v>
      </c>
      <c r="LV410" s="932">
        <f t="shared" si="3822"/>
        <v>0</v>
      </c>
      <c r="LW410" s="932">
        <f t="shared" si="3823"/>
        <v>0</v>
      </c>
      <c r="LX410" s="932">
        <f t="shared" si="3824"/>
        <v>0</v>
      </c>
      <c r="LY410" s="932">
        <f t="shared" si="3825"/>
        <v>0</v>
      </c>
      <c r="LZ410" s="932">
        <f t="shared" si="3826"/>
        <v>0</v>
      </c>
      <c r="MA410" s="932">
        <f t="shared" si="3827"/>
        <v>0</v>
      </c>
      <c r="MB410" s="932">
        <f t="shared" si="3828"/>
        <v>0</v>
      </c>
      <c r="MC410" s="932">
        <f t="shared" si="3829"/>
        <v>0</v>
      </c>
      <c r="MD410" s="327">
        <f t="shared" si="3830"/>
        <v>0</v>
      </c>
      <c r="ME410" s="327">
        <f t="shared" si="3831"/>
        <v>0</v>
      </c>
      <c r="MF410" s="327">
        <f t="shared" si="3832"/>
        <v>0</v>
      </c>
      <c r="MG410" s="327">
        <f t="shared" si="3833"/>
        <v>0</v>
      </c>
      <c r="MH410" s="327">
        <f t="shared" si="3834"/>
        <v>0</v>
      </c>
      <c r="MI410" s="327">
        <f t="shared" si="3835"/>
        <v>0</v>
      </c>
      <c r="MJ410" s="327">
        <f t="shared" si="3836"/>
        <v>0</v>
      </c>
      <c r="MK410" s="327">
        <f t="shared" si="3837"/>
        <v>0</v>
      </c>
      <c r="ML410" s="327">
        <f t="shared" si="3838"/>
        <v>0</v>
      </c>
      <c r="MM410" s="327">
        <f t="shared" si="3839"/>
        <v>0</v>
      </c>
      <c r="MN410" s="327">
        <f t="shared" si="3840"/>
        <v>0</v>
      </c>
      <c r="MO410" s="327">
        <f t="shared" si="3841"/>
        <v>0</v>
      </c>
      <c r="MP410" s="327">
        <f t="shared" si="3842"/>
        <v>0</v>
      </c>
      <c r="MQ410" s="327">
        <f t="shared" si="3843"/>
        <v>0</v>
      </c>
    </row>
    <row r="411" spans="15:355" s="152" customFormat="1" ht="14.25" customHeight="1" outlineLevel="1" thickBot="1" x14ac:dyDescent="0.3">
      <c r="O411" s="1758"/>
      <c r="S411" s="1758"/>
      <c r="W411" s="1758"/>
      <c r="AA411" s="1758"/>
      <c r="AE411" s="1758"/>
      <c r="AI411" s="1758"/>
      <c r="AM411" s="1758"/>
      <c r="AQ411" s="1758"/>
      <c r="AU411" s="1758"/>
      <c r="AY411" s="1758"/>
      <c r="BQ411" s="1491"/>
      <c r="BR411" s="734">
        <f t="shared" si="3531"/>
        <v>0</v>
      </c>
      <c r="BS411" s="734">
        <f t="shared" si="3532"/>
        <v>0</v>
      </c>
      <c r="BT411" s="742">
        <v>0</v>
      </c>
      <c r="BU411" s="1327" t="s">
        <v>1974</v>
      </c>
      <c r="BV411" s="1786" t="s">
        <v>1959</v>
      </c>
      <c r="BW411" s="1248"/>
      <c r="BX411" s="1248"/>
      <c r="BY411" s="1248"/>
      <c r="BZ411" s="1249"/>
      <c r="CA411" s="1249"/>
      <c r="CB411" s="1250"/>
      <c r="CC411" s="1251"/>
      <c r="CD411" s="1251"/>
      <c r="CE411" s="1251"/>
      <c r="CF411" s="1251"/>
      <c r="CG411" s="1252"/>
      <c r="CH411" s="1252"/>
      <c r="CI411" s="1252"/>
      <c r="CJ411" s="1252"/>
      <c r="CK411" s="1253"/>
      <c r="CL411" s="1254"/>
      <c r="CM411" s="1255"/>
      <c r="CN411" s="1256"/>
      <c r="CO411" s="1256">
        <v>0.35</v>
      </c>
      <c r="CP411" s="1256"/>
      <c r="CQ411" s="1256"/>
      <c r="CR411" s="1257"/>
      <c r="CS411" s="1257"/>
      <c r="CT411" s="1257"/>
      <c r="CU411" s="1257"/>
      <c r="CV411" s="1257"/>
      <c r="CW411" s="1257"/>
      <c r="CX411" s="1257"/>
      <c r="CY411" s="1257"/>
      <c r="CZ411" s="1258"/>
      <c r="DA411" s="1258"/>
      <c r="DB411" s="1258"/>
      <c r="DC411" s="1258"/>
      <c r="DD411" s="1258"/>
      <c r="DE411" s="1258"/>
      <c r="DF411" s="1258"/>
      <c r="DG411" s="1258"/>
      <c r="DH411" s="1258"/>
      <c r="DI411" s="1258"/>
      <c r="DJ411" s="1258"/>
      <c r="DK411" s="1258"/>
      <c r="DL411" s="1258"/>
      <c r="DM411" s="1258"/>
      <c r="DN411" s="1022">
        <v>1</v>
      </c>
      <c r="DO411" s="1193">
        <v>1</v>
      </c>
      <c r="DP411" s="1194">
        <v>1000</v>
      </c>
      <c r="DQ411" s="1195">
        <f t="shared" si="3711"/>
        <v>1</v>
      </c>
      <c r="DR411" s="1192">
        <v>0.01</v>
      </c>
      <c r="DS411" s="1192">
        <f t="shared" si="3709"/>
        <v>1.0000000000000001E-5</v>
      </c>
      <c r="DT411" s="1495"/>
      <c r="DU411" s="1192"/>
      <c r="DV411" s="1528"/>
      <c r="DW411" s="1528" t="str">
        <f t="shared" si="3710"/>
        <v>*Oyster Shell Powder</v>
      </c>
      <c r="DX411" s="1427"/>
      <c r="DY411" s="1427"/>
      <c r="DZ411" s="1427"/>
      <c r="EA411" s="1427"/>
      <c r="EB411" s="1427"/>
      <c r="EC411" s="1427"/>
      <c r="ED411" s="1427"/>
      <c r="EE411" s="1427"/>
      <c r="EF411" s="1427"/>
      <c r="EG411" s="1427"/>
      <c r="EH411" s="1427"/>
      <c r="EI411" s="1427"/>
      <c r="EJ411" s="1427"/>
      <c r="EK411" s="1734"/>
      <c r="EL411" s="1342" t="s">
        <v>1975</v>
      </c>
      <c r="EM411" s="739"/>
      <c r="EN411" s="739"/>
      <c r="EO411" s="739"/>
      <c r="EP411" s="739"/>
      <c r="EQ411" s="739"/>
      <c r="ER411" s="739"/>
      <c r="ES411" s="739"/>
      <c r="ET411" s="739"/>
      <c r="EU411" s="739"/>
      <c r="EV411" s="739"/>
      <c r="EW411" s="739"/>
      <c r="EX411" s="739"/>
      <c r="EY411" s="739"/>
      <c r="EZ411" s="1348" t="str">
        <f t="shared" si="3712"/>
        <v>*Oyster Shell Powder</v>
      </c>
      <c r="FA411" s="1203">
        <f t="shared" si="3713"/>
        <v>0</v>
      </c>
      <c r="FB411" s="1203">
        <f t="shared" si="3714"/>
        <v>0</v>
      </c>
      <c r="FC411" s="1203">
        <f t="shared" si="3715"/>
        <v>0</v>
      </c>
      <c r="FD411" s="1190">
        <f t="shared" si="3716"/>
        <v>0</v>
      </c>
      <c r="FE411" s="1190">
        <f t="shared" si="3717"/>
        <v>0</v>
      </c>
      <c r="FF411" s="927">
        <f t="shared" si="3718"/>
        <v>0</v>
      </c>
      <c r="FG411" s="1191">
        <f t="shared" si="3719"/>
        <v>0</v>
      </c>
      <c r="FH411" s="1191">
        <f t="shared" si="3720"/>
        <v>0</v>
      </c>
      <c r="FI411" s="1191">
        <f t="shared" si="3721"/>
        <v>0</v>
      </c>
      <c r="FJ411" s="1191">
        <f t="shared" si="3722"/>
        <v>0</v>
      </c>
      <c r="FK411" s="1191">
        <f t="shared" si="3723"/>
        <v>0</v>
      </c>
      <c r="FL411" s="1191">
        <f t="shared" si="3724"/>
        <v>0</v>
      </c>
      <c r="FM411" s="1191">
        <f t="shared" si="3725"/>
        <v>0</v>
      </c>
      <c r="FN411" s="1191">
        <f t="shared" si="3726"/>
        <v>0</v>
      </c>
      <c r="FO411" s="1203">
        <f t="shared" si="3548"/>
        <v>0</v>
      </c>
      <c r="FP411" s="1190">
        <f t="shared" si="3727"/>
        <v>0</v>
      </c>
      <c r="FQ411" s="927">
        <f t="shared" si="3728"/>
        <v>0</v>
      </c>
      <c r="FR411" s="1191">
        <f t="shared" si="3729"/>
        <v>0</v>
      </c>
      <c r="FS411" s="1191">
        <f t="shared" si="3730"/>
        <v>0</v>
      </c>
      <c r="FT411" s="1191">
        <f t="shared" si="3731"/>
        <v>0</v>
      </c>
      <c r="FU411" s="1191">
        <f t="shared" si="3732"/>
        <v>0</v>
      </c>
      <c r="FV411" s="1076">
        <f t="shared" si="3733"/>
        <v>0</v>
      </c>
      <c r="FW411" s="1076">
        <f t="shared" si="3734"/>
        <v>0</v>
      </c>
      <c r="FX411" s="1076">
        <f t="shared" si="3735"/>
        <v>0</v>
      </c>
      <c r="FY411" s="1076">
        <f t="shared" si="3736"/>
        <v>0</v>
      </c>
      <c r="FZ411" s="1076">
        <f t="shared" si="3737"/>
        <v>0</v>
      </c>
      <c r="GA411" s="1076">
        <f t="shared" si="3738"/>
        <v>0</v>
      </c>
      <c r="GB411" s="1076">
        <f t="shared" si="3739"/>
        <v>0</v>
      </c>
      <c r="GC411" s="1076">
        <f t="shared" si="3740"/>
        <v>0</v>
      </c>
      <c r="GD411" s="330">
        <f t="shared" si="3741"/>
        <v>0</v>
      </c>
      <c r="GE411" s="330">
        <f t="shared" si="3742"/>
        <v>0</v>
      </c>
      <c r="GF411" s="330">
        <f t="shared" si="3743"/>
        <v>0</v>
      </c>
      <c r="GG411" s="330">
        <f t="shared" si="3744"/>
        <v>0</v>
      </c>
      <c r="GH411" s="330">
        <f t="shared" si="3745"/>
        <v>0</v>
      </c>
      <c r="GI411" s="330">
        <f t="shared" si="3746"/>
        <v>0</v>
      </c>
      <c r="GJ411" s="330">
        <f t="shared" si="3747"/>
        <v>0</v>
      </c>
      <c r="GK411" s="330">
        <f t="shared" si="3748"/>
        <v>0</v>
      </c>
      <c r="GL411" s="330">
        <f t="shared" si="3749"/>
        <v>0</v>
      </c>
      <c r="GM411" s="330">
        <f t="shared" si="3750"/>
        <v>0</v>
      </c>
      <c r="GN411" s="330">
        <f t="shared" si="3751"/>
        <v>0</v>
      </c>
      <c r="GO411" s="330">
        <f t="shared" si="3752"/>
        <v>0</v>
      </c>
      <c r="GP411" s="330">
        <f t="shared" si="3753"/>
        <v>0</v>
      </c>
      <c r="GQ411" s="330">
        <f t="shared" si="3754"/>
        <v>0</v>
      </c>
      <c r="GR411" s="739"/>
      <c r="GS411" s="739"/>
      <c r="GT411" s="739"/>
      <c r="GU411" s="739"/>
      <c r="GV411" s="739"/>
      <c r="GW411" s="739"/>
      <c r="GX411" s="739"/>
      <c r="GY411" s="739"/>
      <c r="GZ411" s="1362" t="str">
        <f t="shared" si="3755"/>
        <v>*Oyster Shell Powder</v>
      </c>
      <c r="HA411" s="1215">
        <f t="shared" si="3756"/>
        <v>0</v>
      </c>
      <c r="HB411" s="1215">
        <f t="shared" si="3757"/>
        <v>0</v>
      </c>
      <c r="HC411" s="1215">
        <f t="shared" si="3758"/>
        <v>0</v>
      </c>
      <c r="HD411" s="543">
        <f t="shared" si="3759"/>
        <v>0</v>
      </c>
      <c r="HE411" s="543">
        <f t="shared" si="3760"/>
        <v>0</v>
      </c>
      <c r="HF411" s="328">
        <f t="shared" si="3761"/>
        <v>0</v>
      </c>
      <c r="HG411" s="546">
        <f t="shared" si="3762"/>
        <v>0</v>
      </c>
      <c r="HH411" s="546">
        <f t="shared" si="3763"/>
        <v>0</v>
      </c>
      <c r="HI411" s="546">
        <f t="shared" si="3764"/>
        <v>0</v>
      </c>
      <c r="HJ411" s="546">
        <f t="shared" si="3765"/>
        <v>0</v>
      </c>
      <c r="HK411" s="546">
        <f t="shared" si="3766"/>
        <v>0</v>
      </c>
      <c r="HL411" s="546">
        <f t="shared" si="3767"/>
        <v>0</v>
      </c>
      <c r="HM411" s="546">
        <f t="shared" si="3768"/>
        <v>0</v>
      </c>
      <c r="HN411" s="546">
        <f t="shared" si="3769"/>
        <v>0</v>
      </c>
      <c r="HO411" s="1215">
        <f t="shared" si="3770"/>
        <v>0</v>
      </c>
      <c r="HP411" s="543">
        <f t="shared" si="3771"/>
        <v>0</v>
      </c>
      <c r="HQ411" s="328">
        <f t="shared" si="3772"/>
        <v>0</v>
      </c>
      <c r="HR411" s="546">
        <f t="shared" si="3773"/>
        <v>0</v>
      </c>
      <c r="HS411" s="546">
        <f t="shared" si="3774"/>
        <v>0</v>
      </c>
      <c r="HT411" s="546">
        <f t="shared" si="3775"/>
        <v>0</v>
      </c>
      <c r="HU411" s="546">
        <f t="shared" si="3776"/>
        <v>0</v>
      </c>
      <c r="HV411" s="930">
        <f t="shared" si="3777"/>
        <v>0</v>
      </c>
      <c r="HW411" s="930">
        <f t="shared" si="3778"/>
        <v>0</v>
      </c>
      <c r="HX411" s="930">
        <f t="shared" si="3779"/>
        <v>0</v>
      </c>
      <c r="HY411" s="930">
        <f t="shared" si="3780"/>
        <v>0</v>
      </c>
      <c r="HZ411" s="930">
        <f t="shared" si="3781"/>
        <v>0</v>
      </c>
      <c r="IA411" s="930">
        <f t="shared" si="3782"/>
        <v>0</v>
      </c>
      <c r="IB411" s="930">
        <f t="shared" si="3783"/>
        <v>0</v>
      </c>
      <c r="IC411" s="930">
        <f t="shared" si="3784"/>
        <v>0</v>
      </c>
      <c r="ID411" s="322">
        <f t="shared" si="3785"/>
        <v>0</v>
      </c>
      <c r="IE411" s="322">
        <f t="shared" si="3786"/>
        <v>0</v>
      </c>
      <c r="IF411" s="322">
        <f t="shared" si="3787"/>
        <v>0</v>
      </c>
      <c r="IG411" s="322">
        <f t="shared" si="3788"/>
        <v>0</v>
      </c>
      <c r="IH411" s="322">
        <f t="shared" si="3789"/>
        <v>0</v>
      </c>
      <c r="II411" s="322">
        <f t="shared" si="3790"/>
        <v>0</v>
      </c>
      <c r="IJ411" s="322">
        <f t="shared" si="3791"/>
        <v>0</v>
      </c>
      <c r="IK411" s="322">
        <f t="shared" si="3792"/>
        <v>0</v>
      </c>
      <c r="IL411" s="322">
        <f t="shared" si="3793"/>
        <v>0</v>
      </c>
      <c r="IM411" s="322">
        <f t="shared" si="3794"/>
        <v>0</v>
      </c>
      <c r="IN411" s="322">
        <f t="shared" si="3795"/>
        <v>0</v>
      </c>
      <c r="IO411" s="322">
        <f t="shared" si="3796"/>
        <v>0</v>
      </c>
      <c r="IP411" s="322">
        <f t="shared" si="3797"/>
        <v>0</v>
      </c>
      <c r="IQ411" s="322">
        <f t="shared" si="3798"/>
        <v>0</v>
      </c>
      <c r="IR411" s="739"/>
      <c r="IS411" s="739"/>
      <c r="IT411" s="739"/>
      <c r="IU411" s="739"/>
      <c r="IV411" s="739"/>
      <c r="IW411" s="739"/>
      <c r="IX411" s="739"/>
      <c r="IY411" s="739"/>
      <c r="IZ411" s="1362" t="str">
        <f t="shared" si="3799"/>
        <v>*Oyster Shell Powder</v>
      </c>
      <c r="JA411" s="1217">
        <f t="shared" si="3622"/>
        <v>0</v>
      </c>
      <c r="JB411" s="1217">
        <f t="shared" si="3623"/>
        <v>0</v>
      </c>
      <c r="JC411" s="1217">
        <f t="shared" si="3624"/>
        <v>0</v>
      </c>
      <c r="JD411" s="545">
        <f t="shared" si="3625"/>
        <v>0</v>
      </c>
      <c r="JE411" s="545">
        <f t="shared" si="3626"/>
        <v>0</v>
      </c>
      <c r="JF411" s="329">
        <f t="shared" si="3627"/>
        <v>0</v>
      </c>
      <c r="JG411" s="550">
        <f t="shared" si="3628"/>
        <v>0</v>
      </c>
      <c r="JH411" s="550">
        <f t="shared" si="3629"/>
        <v>0</v>
      </c>
      <c r="JI411" s="550">
        <f t="shared" si="3630"/>
        <v>0</v>
      </c>
      <c r="JJ411" s="550">
        <f t="shared" si="3631"/>
        <v>0</v>
      </c>
      <c r="JK411" s="550">
        <f t="shared" si="3632"/>
        <v>0</v>
      </c>
      <c r="JL411" s="550">
        <f t="shared" si="3633"/>
        <v>0</v>
      </c>
      <c r="JM411" s="550">
        <f t="shared" si="3634"/>
        <v>0</v>
      </c>
      <c r="JN411" s="550">
        <f t="shared" si="3635"/>
        <v>0</v>
      </c>
      <c r="JO411" s="1217">
        <f t="shared" si="3636"/>
        <v>0</v>
      </c>
      <c r="JP411" s="545">
        <f t="shared" si="3637"/>
        <v>0</v>
      </c>
      <c r="JQ411" s="329">
        <f t="shared" si="3638"/>
        <v>0</v>
      </c>
      <c r="JR411" s="550">
        <f t="shared" si="3639"/>
        <v>0</v>
      </c>
      <c r="JS411" s="550">
        <f t="shared" si="3640"/>
        <v>350</v>
      </c>
      <c r="JT411" s="550">
        <f t="shared" si="3641"/>
        <v>0</v>
      </c>
      <c r="JU411" s="550">
        <f t="shared" si="3642"/>
        <v>0</v>
      </c>
      <c r="JV411" s="932">
        <f t="shared" si="3643"/>
        <v>0</v>
      </c>
      <c r="JW411" s="932">
        <f t="shared" si="3644"/>
        <v>0</v>
      </c>
      <c r="JX411" s="932">
        <f t="shared" si="3645"/>
        <v>0</v>
      </c>
      <c r="JY411" s="932">
        <f t="shared" si="3646"/>
        <v>0</v>
      </c>
      <c r="JZ411" s="932">
        <f t="shared" si="3647"/>
        <v>0</v>
      </c>
      <c r="KA411" s="932">
        <f t="shared" si="3648"/>
        <v>0</v>
      </c>
      <c r="KB411" s="932">
        <f t="shared" si="3649"/>
        <v>0</v>
      </c>
      <c r="KC411" s="932">
        <f t="shared" si="3650"/>
        <v>0</v>
      </c>
      <c r="KD411" s="327">
        <f t="shared" si="3651"/>
        <v>0</v>
      </c>
      <c r="KE411" s="327">
        <f t="shared" si="3652"/>
        <v>0</v>
      </c>
      <c r="KF411" s="327">
        <f t="shared" si="3653"/>
        <v>0</v>
      </c>
      <c r="KG411" s="327">
        <f t="shared" si="3654"/>
        <v>0</v>
      </c>
      <c r="KH411" s="327">
        <f t="shared" si="3655"/>
        <v>0</v>
      </c>
      <c r="KI411" s="327">
        <f t="shared" si="3656"/>
        <v>0</v>
      </c>
      <c r="KJ411" s="327">
        <f t="shared" si="3657"/>
        <v>0</v>
      </c>
      <c r="KK411" s="327">
        <f t="shared" si="3658"/>
        <v>0</v>
      </c>
      <c r="KL411" s="327">
        <f t="shared" si="3659"/>
        <v>0</v>
      </c>
      <c r="KM411" s="327">
        <f t="shared" si="3660"/>
        <v>0</v>
      </c>
      <c r="KN411" s="327">
        <f t="shared" si="3661"/>
        <v>0</v>
      </c>
      <c r="KO411" s="327">
        <f t="shared" si="3662"/>
        <v>0</v>
      </c>
      <c r="KP411" s="327">
        <f t="shared" si="3663"/>
        <v>0</v>
      </c>
      <c r="KQ411" s="327">
        <f t="shared" si="3664"/>
        <v>0</v>
      </c>
      <c r="KR411" s="739"/>
      <c r="KS411" s="739"/>
      <c r="KT411" s="739"/>
      <c r="KU411" s="739"/>
      <c r="KV411" s="739"/>
      <c r="KW411" s="739"/>
      <c r="KX411" s="739"/>
      <c r="KY411" s="739"/>
      <c r="KZ411" s="1362" t="str">
        <f t="shared" si="3800"/>
        <v>*Oyster Shell Powder</v>
      </c>
      <c r="LA411" s="1217">
        <f t="shared" si="3801"/>
        <v>0</v>
      </c>
      <c r="LB411" s="1217">
        <f t="shared" si="3802"/>
        <v>0</v>
      </c>
      <c r="LC411" s="1217">
        <f t="shared" si="3803"/>
        <v>0</v>
      </c>
      <c r="LD411" s="545">
        <f t="shared" si="3804"/>
        <v>0</v>
      </c>
      <c r="LE411" s="545">
        <f t="shared" si="3805"/>
        <v>0</v>
      </c>
      <c r="LF411" s="329">
        <f t="shared" si="3806"/>
        <v>0</v>
      </c>
      <c r="LG411" s="550">
        <f t="shared" si="3807"/>
        <v>0</v>
      </c>
      <c r="LH411" s="550">
        <f t="shared" si="3808"/>
        <v>0</v>
      </c>
      <c r="LI411" s="550">
        <f t="shared" si="3809"/>
        <v>0</v>
      </c>
      <c r="LJ411" s="550">
        <f t="shared" si="3810"/>
        <v>0</v>
      </c>
      <c r="LK411" s="550">
        <f t="shared" si="3811"/>
        <v>0</v>
      </c>
      <c r="LL411" s="550">
        <f t="shared" si="3812"/>
        <v>0</v>
      </c>
      <c r="LM411" s="550">
        <f t="shared" si="3813"/>
        <v>0</v>
      </c>
      <c r="LN411" s="550">
        <f t="shared" si="3814"/>
        <v>0</v>
      </c>
      <c r="LO411" s="1217">
        <f t="shared" si="3815"/>
        <v>0</v>
      </c>
      <c r="LP411" s="545">
        <f t="shared" si="3816"/>
        <v>0</v>
      </c>
      <c r="LQ411" s="329">
        <f t="shared" si="3817"/>
        <v>0</v>
      </c>
      <c r="LR411" s="550">
        <f t="shared" si="3818"/>
        <v>0</v>
      </c>
      <c r="LS411" s="550">
        <f t="shared" si="3819"/>
        <v>350</v>
      </c>
      <c r="LT411" s="550">
        <f t="shared" si="3820"/>
        <v>0</v>
      </c>
      <c r="LU411" s="550">
        <f t="shared" si="3821"/>
        <v>0</v>
      </c>
      <c r="LV411" s="932">
        <f t="shared" si="3822"/>
        <v>0</v>
      </c>
      <c r="LW411" s="932">
        <f t="shared" si="3823"/>
        <v>0</v>
      </c>
      <c r="LX411" s="932">
        <f t="shared" si="3824"/>
        <v>0</v>
      </c>
      <c r="LY411" s="932">
        <f t="shared" si="3825"/>
        <v>0</v>
      </c>
      <c r="LZ411" s="932">
        <f t="shared" si="3826"/>
        <v>0</v>
      </c>
      <c r="MA411" s="932">
        <f t="shared" si="3827"/>
        <v>0</v>
      </c>
      <c r="MB411" s="932">
        <f t="shared" si="3828"/>
        <v>0</v>
      </c>
      <c r="MC411" s="932">
        <f t="shared" si="3829"/>
        <v>0</v>
      </c>
      <c r="MD411" s="327">
        <f t="shared" si="3830"/>
        <v>0</v>
      </c>
      <c r="ME411" s="327">
        <f t="shared" si="3831"/>
        <v>0</v>
      </c>
      <c r="MF411" s="327">
        <f t="shared" si="3832"/>
        <v>0</v>
      </c>
      <c r="MG411" s="327">
        <f t="shared" si="3833"/>
        <v>0</v>
      </c>
      <c r="MH411" s="327">
        <f t="shared" si="3834"/>
        <v>0</v>
      </c>
      <c r="MI411" s="327">
        <f t="shared" si="3835"/>
        <v>0</v>
      </c>
      <c r="MJ411" s="327">
        <f t="shared" si="3836"/>
        <v>0</v>
      </c>
      <c r="MK411" s="327">
        <f t="shared" si="3837"/>
        <v>0</v>
      </c>
      <c r="ML411" s="327">
        <f t="shared" si="3838"/>
        <v>0</v>
      </c>
      <c r="MM411" s="327">
        <f t="shared" si="3839"/>
        <v>0</v>
      </c>
      <c r="MN411" s="327">
        <f t="shared" si="3840"/>
        <v>0</v>
      </c>
      <c r="MO411" s="327">
        <f t="shared" si="3841"/>
        <v>0</v>
      </c>
      <c r="MP411" s="327">
        <f t="shared" si="3842"/>
        <v>0</v>
      </c>
      <c r="MQ411" s="327">
        <f t="shared" si="3843"/>
        <v>0</v>
      </c>
    </row>
    <row r="412" spans="15:355" s="152" customFormat="1" ht="14.25" customHeight="1" outlineLevel="1" thickBot="1" x14ac:dyDescent="0.3">
      <c r="O412" s="1758"/>
      <c r="S412" s="1758"/>
      <c r="W412" s="1758"/>
      <c r="AA412" s="1758"/>
      <c r="AE412" s="1758"/>
      <c r="AI412" s="1758"/>
      <c r="AM412" s="1758"/>
      <c r="AQ412" s="1758"/>
      <c r="AU412" s="1758"/>
      <c r="AY412" s="1758"/>
      <c r="BQ412" s="1491"/>
      <c r="BR412" s="734">
        <f t="shared" si="3531"/>
        <v>0</v>
      </c>
      <c r="BS412" s="734">
        <f t="shared" si="3532"/>
        <v>0</v>
      </c>
      <c r="BT412" s="742">
        <v>0</v>
      </c>
      <c r="BU412" s="1327" t="s">
        <v>1978</v>
      </c>
      <c r="BV412" s="1786" t="s">
        <v>1959</v>
      </c>
      <c r="BW412" s="1248"/>
      <c r="BX412" s="1248">
        <v>0.61</v>
      </c>
      <c r="BY412" s="1248"/>
      <c r="BZ412" s="1249"/>
      <c r="CA412" s="1249"/>
      <c r="CB412" s="1250"/>
      <c r="CC412" s="1251"/>
      <c r="CD412" s="1251"/>
      <c r="CE412" s="1251"/>
      <c r="CF412" s="1251"/>
      <c r="CG412" s="1252"/>
      <c r="CH412" s="1252"/>
      <c r="CI412" s="1252"/>
      <c r="CJ412" s="1252"/>
      <c r="CK412" s="1253"/>
      <c r="CL412" s="1254"/>
      <c r="CM412" s="1255"/>
      <c r="CN412" s="1256"/>
      <c r="CO412" s="1256"/>
      <c r="CP412" s="1256"/>
      <c r="CQ412" s="1256"/>
      <c r="CR412" s="1257"/>
      <c r="CS412" s="1257"/>
      <c r="CT412" s="1257"/>
      <c r="CU412" s="1257"/>
      <c r="CV412" s="1257"/>
      <c r="CW412" s="1257"/>
      <c r="CX412" s="1257"/>
      <c r="CY412" s="1257"/>
      <c r="CZ412" s="1258"/>
      <c r="DA412" s="1258"/>
      <c r="DB412" s="1258"/>
      <c r="DC412" s="1258"/>
      <c r="DD412" s="1258"/>
      <c r="DE412" s="1258"/>
      <c r="DF412" s="1258"/>
      <c r="DG412" s="1258"/>
      <c r="DH412" s="1258"/>
      <c r="DI412" s="1258"/>
      <c r="DJ412" s="1258"/>
      <c r="DK412" s="1258"/>
      <c r="DL412" s="1258"/>
      <c r="DM412" s="1258"/>
      <c r="DN412" s="1022">
        <v>1</v>
      </c>
      <c r="DO412" s="1193">
        <v>1</v>
      </c>
      <c r="DP412" s="1194">
        <v>1000</v>
      </c>
      <c r="DQ412" s="1195">
        <f t="shared" si="3711"/>
        <v>1</v>
      </c>
      <c r="DR412" s="1192">
        <v>0.01</v>
      </c>
      <c r="DS412" s="1192">
        <f t="shared" si="3709"/>
        <v>1.0000000000000001E-5</v>
      </c>
      <c r="DT412" s="1495"/>
      <c r="DU412" s="1192"/>
      <c r="DV412" s="1528"/>
      <c r="DW412" s="1528" t="str">
        <f t="shared" si="3710"/>
        <v>*Potassium Nitrate</v>
      </c>
      <c r="DX412" s="1427"/>
      <c r="DY412" s="1427"/>
      <c r="DZ412" s="1427"/>
      <c r="EA412" s="1427"/>
      <c r="EB412" s="1427"/>
      <c r="EC412" s="1427"/>
      <c r="ED412" s="1427"/>
      <c r="EE412" s="1427"/>
      <c r="EF412" s="1427"/>
      <c r="EG412" s="1427"/>
      <c r="EH412" s="1427"/>
      <c r="EI412" s="1427"/>
      <c r="EJ412" s="1427"/>
      <c r="EK412" s="1734"/>
      <c r="EL412" s="1342" t="s">
        <v>1981</v>
      </c>
      <c r="EM412" s="739"/>
      <c r="EN412" s="739"/>
      <c r="EO412" s="739"/>
      <c r="EP412" s="739"/>
      <c r="EQ412" s="739"/>
      <c r="ER412" s="739"/>
      <c r="ES412" s="739"/>
      <c r="ET412" s="739"/>
      <c r="EU412" s="739"/>
      <c r="EV412" s="739"/>
      <c r="EW412" s="739"/>
      <c r="EX412" s="739"/>
      <c r="EY412" s="739"/>
      <c r="EZ412" s="1348" t="str">
        <f t="shared" si="3712"/>
        <v>*Potassium Nitrate</v>
      </c>
      <c r="FA412" s="1203">
        <f t="shared" si="3713"/>
        <v>0</v>
      </c>
      <c r="FB412" s="1203">
        <f t="shared" si="3714"/>
        <v>0</v>
      </c>
      <c r="FC412" s="1203">
        <f t="shared" si="3715"/>
        <v>0</v>
      </c>
      <c r="FD412" s="1190">
        <f t="shared" si="3716"/>
        <v>0</v>
      </c>
      <c r="FE412" s="1190">
        <f t="shared" si="3717"/>
        <v>0</v>
      </c>
      <c r="FF412" s="927">
        <f t="shared" si="3718"/>
        <v>0</v>
      </c>
      <c r="FG412" s="1191">
        <f t="shared" si="3719"/>
        <v>0</v>
      </c>
      <c r="FH412" s="1191">
        <f t="shared" si="3720"/>
        <v>0</v>
      </c>
      <c r="FI412" s="1191">
        <f t="shared" si="3721"/>
        <v>0</v>
      </c>
      <c r="FJ412" s="1191">
        <f t="shared" si="3722"/>
        <v>0</v>
      </c>
      <c r="FK412" s="1191">
        <f t="shared" si="3723"/>
        <v>0</v>
      </c>
      <c r="FL412" s="1191">
        <f t="shared" si="3724"/>
        <v>0</v>
      </c>
      <c r="FM412" s="1191">
        <f t="shared" si="3725"/>
        <v>0</v>
      </c>
      <c r="FN412" s="1191">
        <f t="shared" si="3726"/>
        <v>0</v>
      </c>
      <c r="FO412" s="1203">
        <f t="shared" si="3548"/>
        <v>0</v>
      </c>
      <c r="FP412" s="1190">
        <f t="shared" si="3727"/>
        <v>0</v>
      </c>
      <c r="FQ412" s="927">
        <f t="shared" si="3728"/>
        <v>0</v>
      </c>
      <c r="FR412" s="1191">
        <f t="shared" si="3729"/>
        <v>0</v>
      </c>
      <c r="FS412" s="1191">
        <f t="shared" si="3730"/>
        <v>0</v>
      </c>
      <c r="FT412" s="1191">
        <f t="shared" si="3731"/>
        <v>0</v>
      </c>
      <c r="FU412" s="1191">
        <f t="shared" si="3732"/>
        <v>0</v>
      </c>
      <c r="FV412" s="1076">
        <f t="shared" si="3733"/>
        <v>0</v>
      </c>
      <c r="FW412" s="1076">
        <f t="shared" si="3734"/>
        <v>0</v>
      </c>
      <c r="FX412" s="1076">
        <f t="shared" si="3735"/>
        <v>0</v>
      </c>
      <c r="FY412" s="1076">
        <f t="shared" si="3736"/>
        <v>0</v>
      </c>
      <c r="FZ412" s="1076">
        <f t="shared" si="3737"/>
        <v>0</v>
      </c>
      <c r="GA412" s="1076">
        <f t="shared" si="3738"/>
        <v>0</v>
      </c>
      <c r="GB412" s="1076">
        <f t="shared" si="3739"/>
        <v>0</v>
      </c>
      <c r="GC412" s="1076">
        <f t="shared" si="3740"/>
        <v>0</v>
      </c>
      <c r="GD412" s="330">
        <f t="shared" si="3741"/>
        <v>0</v>
      </c>
      <c r="GE412" s="330">
        <f t="shared" si="3742"/>
        <v>0</v>
      </c>
      <c r="GF412" s="330">
        <f t="shared" si="3743"/>
        <v>0</v>
      </c>
      <c r="GG412" s="330">
        <f t="shared" si="3744"/>
        <v>0</v>
      </c>
      <c r="GH412" s="330">
        <f t="shared" si="3745"/>
        <v>0</v>
      </c>
      <c r="GI412" s="330">
        <f t="shared" si="3746"/>
        <v>0</v>
      </c>
      <c r="GJ412" s="330">
        <f t="shared" si="3747"/>
        <v>0</v>
      </c>
      <c r="GK412" s="330">
        <f t="shared" si="3748"/>
        <v>0</v>
      </c>
      <c r="GL412" s="330">
        <f t="shared" si="3749"/>
        <v>0</v>
      </c>
      <c r="GM412" s="330">
        <f t="shared" si="3750"/>
        <v>0</v>
      </c>
      <c r="GN412" s="330">
        <f t="shared" si="3751"/>
        <v>0</v>
      </c>
      <c r="GO412" s="330">
        <f t="shared" si="3752"/>
        <v>0</v>
      </c>
      <c r="GP412" s="330">
        <f t="shared" si="3753"/>
        <v>0</v>
      </c>
      <c r="GQ412" s="330">
        <f t="shared" si="3754"/>
        <v>0</v>
      </c>
      <c r="GR412" s="739"/>
      <c r="GS412" s="739"/>
      <c r="GT412" s="739"/>
      <c r="GU412" s="739"/>
      <c r="GV412" s="739"/>
      <c r="GW412" s="739"/>
      <c r="GX412" s="739"/>
      <c r="GY412" s="739"/>
      <c r="GZ412" s="1362" t="str">
        <f t="shared" si="3755"/>
        <v>*Potassium Nitrate</v>
      </c>
      <c r="HA412" s="1215">
        <f t="shared" si="3756"/>
        <v>0</v>
      </c>
      <c r="HB412" s="1215">
        <f t="shared" si="3757"/>
        <v>0</v>
      </c>
      <c r="HC412" s="1215">
        <f t="shared" si="3758"/>
        <v>0</v>
      </c>
      <c r="HD412" s="543">
        <f t="shared" si="3759"/>
        <v>0</v>
      </c>
      <c r="HE412" s="543">
        <f t="shared" si="3760"/>
        <v>0</v>
      </c>
      <c r="HF412" s="328">
        <f t="shared" si="3761"/>
        <v>0</v>
      </c>
      <c r="HG412" s="546">
        <f t="shared" si="3762"/>
        <v>0</v>
      </c>
      <c r="HH412" s="546">
        <f t="shared" si="3763"/>
        <v>0</v>
      </c>
      <c r="HI412" s="546">
        <f t="shared" si="3764"/>
        <v>0</v>
      </c>
      <c r="HJ412" s="546">
        <f t="shared" si="3765"/>
        <v>0</v>
      </c>
      <c r="HK412" s="546">
        <f t="shared" si="3766"/>
        <v>0</v>
      </c>
      <c r="HL412" s="546">
        <f t="shared" si="3767"/>
        <v>0</v>
      </c>
      <c r="HM412" s="546">
        <f t="shared" si="3768"/>
        <v>0</v>
      </c>
      <c r="HN412" s="546">
        <f t="shared" si="3769"/>
        <v>0</v>
      </c>
      <c r="HO412" s="1215">
        <f t="shared" si="3770"/>
        <v>0</v>
      </c>
      <c r="HP412" s="543">
        <f t="shared" si="3771"/>
        <v>0</v>
      </c>
      <c r="HQ412" s="328">
        <f t="shared" si="3772"/>
        <v>0</v>
      </c>
      <c r="HR412" s="546">
        <f t="shared" si="3773"/>
        <v>0</v>
      </c>
      <c r="HS412" s="546">
        <f t="shared" si="3774"/>
        <v>0</v>
      </c>
      <c r="HT412" s="546">
        <f t="shared" si="3775"/>
        <v>0</v>
      </c>
      <c r="HU412" s="546">
        <f t="shared" si="3776"/>
        <v>0</v>
      </c>
      <c r="HV412" s="930">
        <f t="shared" si="3777"/>
        <v>0</v>
      </c>
      <c r="HW412" s="930">
        <f t="shared" si="3778"/>
        <v>0</v>
      </c>
      <c r="HX412" s="930">
        <f t="shared" si="3779"/>
        <v>0</v>
      </c>
      <c r="HY412" s="930">
        <f t="shared" si="3780"/>
        <v>0</v>
      </c>
      <c r="HZ412" s="930">
        <f t="shared" si="3781"/>
        <v>0</v>
      </c>
      <c r="IA412" s="930">
        <f t="shared" si="3782"/>
        <v>0</v>
      </c>
      <c r="IB412" s="930">
        <f t="shared" si="3783"/>
        <v>0</v>
      </c>
      <c r="IC412" s="930">
        <f t="shared" si="3784"/>
        <v>0</v>
      </c>
      <c r="ID412" s="322">
        <f t="shared" si="3785"/>
        <v>0</v>
      </c>
      <c r="IE412" s="322">
        <f t="shared" si="3786"/>
        <v>0</v>
      </c>
      <c r="IF412" s="322">
        <f t="shared" si="3787"/>
        <v>0</v>
      </c>
      <c r="IG412" s="322">
        <f t="shared" si="3788"/>
        <v>0</v>
      </c>
      <c r="IH412" s="322">
        <f t="shared" si="3789"/>
        <v>0</v>
      </c>
      <c r="II412" s="322">
        <f t="shared" si="3790"/>
        <v>0</v>
      </c>
      <c r="IJ412" s="322">
        <f t="shared" si="3791"/>
        <v>0</v>
      </c>
      <c r="IK412" s="322">
        <f t="shared" si="3792"/>
        <v>0</v>
      </c>
      <c r="IL412" s="322">
        <f t="shared" si="3793"/>
        <v>0</v>
      </c>
      <c r="IM412" s="322">
        <f t="shared" si="3794"/>
        <v>0</v>
      </c>
      <c r="IN412" s="322">
        <f t="shared" si="3795"/>
        <v>0</v>
      </c>
      <c r="IO412" s="322">
        <f t="shared" si="3796"/>
        <v>0</v>
      </c>
      <c r="IP412" s="322">
        <f t="shared" si="3797"/>
        <v>0</v>
      </c>
      <c r="IQ412" s="322">
        <f t="shared" si="3798"/>
        <v>0</v>
      </c>
      <c r="IR412" s="739"/>
      <c r="IS412" s="739"/>
      <c r="IT412" s="739"/>
      <c r="IU412" s="739"/>
      <c r="IV412" s="739"/>
      <c r="IW412" s="739"/>
      <c r="IX412" s="739"/>
      <c r="IY412" s="739"/>
      <c r="IZ412" s="1362" t="str">
        <f t="shared" si="3799"/>
        <v>*Potassium Nitrate</v>
      </c>
      <c r="JA412" s="1217">
        <f t="shared" si="3622"/>
        <v>0</v>
      </c>
      <c r="JB412" s="1217">
        <f t="shared" si="3623"/>
        <v>610</v>
      </c>
      <c r="JC412" s="1217">
        <f t="shared" si="3624"/>
        <v>0</v>
      </c>
      <c r="JD412" s="545">
        <f t="shared" si="3625"/>
        <v>0</v>
      </c>
      <c r="JE412" s="545">
        <f t="shared" si="3626"/>
        <v>0</v>
      </c>
      <c r="JF412" s="329">
        <f t="shared" si="3627"/>
        <v>0</v>
      </c>
      <c r="JG412" s="550">
        <f t="shared" si="3628"/>
        <v>0</v>
      </c>
      <c r="JH412" s="550">
        <f t="shared" si="3629"/>
        <v>0</v>
      </c>
      <c r="JI412" s="550">
        <f t="shared" si="3630"/>
        <v>0</v>
      </c>
      <c r="JJ412" s="550">
        <f t="shared" si="3631"/>
        <v>0</v>
      </c>
      <c r="JK412" s="550">
        <f t="shared" si="3632"/>
        <v>0</v>
      </c>
      <c r="JL412" s="550">
        <f t="shared" si="3633"/>
        <v>0</v>
      </c>
      <c r="JM412" s="550">
        <f t="shared" si="3634"/>
        <v>0</v>
      </c>
      <c r="JN412" s="550">
        <f t="shared" si="3635"/>
        <v>0</v>
      </c>
      <c r="JO412" s="1217">
        <f t="shared" si="3636"/>
        <v>0</v>
      </c>
      <c r="JP412" s="545">
        <f t="shared" si="3637"/>
        <v>0</v>
      </c>
      <c r="JQ412" s="329">
        <f t="shared" si="3638"/>
        <v>0</v>
      </c>
      <c r="JR412" s="550">
        <f t="shared" si="3639"/>
        <v>0</v>
      </c>
      <c r="JS412" s="550">
        <f t="shared" si="3640"/>
        <v>0</v>
      </c>
      <c r="JT412" s="550">
        <f t="shared" si="3641"/>
        <v>0</v>
      </c>
      <c r="JU412" s="550">
        <f t="shared" si="3642"/>
        <v>0</v>
      </c>
      <c r="JV412" s="932">
        <f t="shared" si="3643"/>
        <v>0</v>
      </c>
      <c r="JW412" s="932">
        <f t="shared" si="3644"/>
        <v>0</v>
      </c>
      <c r="JX412" s="932">
        <f t="shared" si="3645"/>
        <v>0</v>
      </c>
      <c r="JY412" s="932">
        <f t="shared" si="3646"/>
        <v>0</v>
      </c>
      <c r="JZ412" s="932">
        <f t="shared" si="3647"/>
        <v>0</v>
      </c>
      <c r="KA412" s="932">
        <f t="shared" si="3648"/>
        <v>0</v>
      </c>
      <c r="KB412" s="932">
        <f t="shared" si="3649"/>
        <v>0</v>
      </c>
      <c r="KC412" s="932">
        <f t="shared" si="3650"/>
        <v>0</v>
      </c>
      <c r="KD412" s="327">
        <f t="shared" si="3651"/>
        <v>0</v>
      </c>
      <c r="KE412" s="327">
        <f t="shared" si="3652"/>
        <v>0</v>
      </c>
      <c r="KF412" s="327">
        <f t="shared" si="3653"/>
        <v>0</v>
      </c>
      <c r="KG412" s="327">
        <f t="shared" si="3654"/>
        <v>0</v>
      </c>
      <c r="KH412" s="327">
        <f t="shared" si="3655"/>
        <v>0</v>
      </c>
      <c r="KI412" s="327">
        <f t="shared" si="3656"/>
        <v>0</v>
      </c>
      <c r="KJ412" s="327">
        <f t="shared" si="3657"/>
        <v>0</v>
      </c>
      <c r="KK412" s="327">
        <f t="shared" si="3658"/>
        <v>0</v>
      </c>
      <c r="KL412" s="327">
        <f t="shared" si="3659"/>
        <v>0</v>
      </c>
      <c r="KM412" s="327">
        <f t="shared" si="3660"/>
        <v>0</v>
      </c>
      <c r="KN412" s="327">
        <f t="shared" si="3661"/>
        <v>0</v>
      </c>
      <c r="KO412" s="327">
        <f t="shared" si="3662"/>
        <v>0</v>
      </c>
      <c r="KP412" s="327">
        <f t="shared" si="3663"/>
        <v>0</v>
      </c>
      <c r="KQ412" s="327">
        <f t="shared" si="3664"/>
        <v>0</v>
      </c>
      <c r="KR412" s="739"/>
      <c r="KS412" s="739"/>
      <c r="KT412" s="739"/>
      <c r="KU412" s="739"/>
      <c r="KV412" s="739"/>
      <c r="KW412" s="739"/>
      <c r="KX412" s="739"/>
      <c r="KY412" s="739"/>
      <c r="KZ412" s="1362" t="str">
        <f t="shared" si="3800"/>
        <v>*Potassium Nitrate</v>
      </c>
      <c r="LA412" s="1217">
        <f t="shared" si="3801"/>
        <v>0</v>
      </c>
      <c r="LB412" s="1217">
        <f t="shared" si="3802"/>
        <v>610</v>
      </c>
      <c r="LC412" s="1217">
        <f t="shared" si="3803"/>
        <v>0</v>
      </c>
      <c r="LD412" s="545">
        <f t="shared" si="3804"/>
        <v>0</v>
      </c>
      <c r="LE412" s="545">
        <f t="shared" si="3805"/>
        <v>0</v>
      </c>
      <c r="LF412" s="329">
        <f t="shared" si="3806"/>
        <v>0</v>
      </c>
      <c r="LG412" s="550">
        <f t="shared" si="3807"/>
        <v>0</v>
      </c>
      <c r="LH412" s="550">
        <f t="shared" si="3808"/>
        <v>0</v>
      </c>
      <c r="LI412" s="550">
        <f t="shared" si="3809"/>
        <v>0</v>
      </c>
      <c r="LJ412" s="550">
        <f t="shared" si="3810"/>
        <v>0</v>
      </c>
      <c r="LK412" s="550">
        <f t="shared" si="3811"/>
        <v>0</v>
      </c>
      <c r="LL412" s="550">
        <f t="shared" si="3812"/>
        <v>0</v>
      </c>
      <c r="LM412" s="550">
        <f t="shared" si="3813"/>
        <v>0</v>
      </c>
      <c r="LN412" s="550">
        <f t="shared" si="3814"/>
        <v>0</v>
      </c>
      <c r="LO412" s="1217">
        <f t="shared" si="3815"/>
        <v>0</v>
      </c>
      <c r="LP412" s="545">
        <f t="shared" si="3816"/>
        <v>0</v>
      </c>
      <c r="LQ412" s="329">
        <f t="shared" si="3817"/>
        <v>0</v>
      </c>
      <c r="LR412" s="550">
        <f t="shared" si="3818"/>
        <v>0</v>
      </c>
      <c r="LS412" s="550">
        <f t="shared" si="3819"/>
        <v>0</v>
      </c>
      <c r="LT412" s="550">
        <f t="shared" si="3820"/>
        <v>0</v>
      </c>
      <c r="LU412" s="550">
        <f t="shared" si="3821"/>
        <v>0</v>
      </c>
      <c r="LV412" s="932">
        <f t="shared" si="3822"/>
        <v>0</v>
      </c>
      <c r="LW412" s="932">
        <f t="shared" si="3823"/>
        <v>0</v>
      </c>
      <c r="LX412" s="932">
        <f t="shared" si="3824"/>
        <v>0</v>
      </c>
      <c r="LY412" s="932">
        <f t="shared" si="3825"/>
        <v>0</v>
      </c>
      <c r="LZ412" s="932">
        <f t="shared" si="3826"/>
        <v>0</v>
      </c>
      <c r="MA412" s="932">
        <f t="shared" si="3827"/>
        <v>0</v>
      </c>
      <c r="MB412" s="932">
        <f t="shared" si="3828"/>
        <v>0</v>
      </c>
      <c r="MC412" s="932">
        <f t="shared" si="3829"/>
        <v>0</v>
      </c>
      <c r="MD412" s="327">
        <f t="shared" si="3830"/>
        <v>0</v>
      </c>
      <c r="ME412" s="327">
        <f t="shared" si="3831"/>
        <v>0</v>
      </c>
      <c r="MF412" s="327">
        <f t="shared" si="3832"/>
        <v>0</v>
      </c>
      <c r="MG412" s="327">
        <f t="shared" si="3833"/>
        <v>0</v>
      </c>
      <c r="MH412" s="327">
        <f t="shared" si="3834"/>
        <v>0</v>
      </c>
      <c r="MI412" s="327">
        <f t="shared" si="3835"/>
        <v>0</v>
      </c>
      <c r="MJ412" s="327">
        <f t="shared" si="3836"/>
        <v>0</v>
      </c>
      <c r="MK412" s="327">
        <f t="shared" si="3837"/>
        <v>0</v>
      </c>
      <c r="ML412" s="327">
        <f t="shared" si="3838"/>
        <v>0</v>
      </c>
      <c r="MM412" s="327">
        <f t="shared" si="3839"/>
        <v>0</v>
      </c>
      <c r="MN412" s="327">
        <f t="shared" si="3840"/>
        <v>0</v>
      </c>
      <c r="MO412" s="327">
        <f t="shared" si="3841"/>
        <v>0</v>
      </c>
      <c r="MP412" s="327">
        <f t="shared" si="3842"/>
        <v>0</v>
      </c>
      <c r="MQ412" s="327">
        <f t="shared" si="3843"/>
        <v>0</v>
      </c>
    </row>
    <row r="413" spans="15:355" s="152" customFormat="1" ht="14.25" customHeight="1" outlineLevel="1" thickBot="1" x14ac:dyDescent="0.3">
      <c r="O413" s="1758"/>
      <c r="S413" s="1758"/>
      <c r="W413" s="1758"/>
      <c r="AA413" s="1758"/>
      <c r="AE413" s="1758"/>
      <c r="AI413" s="1758"/>
      <c r="AM413" s="1758"/>
      <c r="AQ413" s="1758"/>
      <c r="AU413" s="1758"/>
      <c r="AY413" s="1758"/>
      <c r="BQ413" s="1491"/>
      <c r="BR413" s="734">
        <f t="shared" si="3531"/>
        <v>0</v>
      </c>
      <c r="BS413" s="734">
        <f t="shared" si="3532"/>
        <v>0</v>
      </c>
      <c r="BT413" s="742">
        <v>0</v>
      </c>
      <c r="BU413" s="1327" t="s">
        <v>2021</v>
      </c>
      <c r="BV413" s="1788" t="s">
        <v>193</v>
      </c>
      <c r="BW413" s="1248"/>
      <c r="BX413" s="1248"/>
      <c r="BY413" s="1248"/>
      <c r="BZ413" s="1249"/>
      <c r="CA413" s="1249"/>
      <c r="CB413" s="1250"/>
      <c r="CC413" s="1251"/>
      <c r="CD413" s="1251"/>
      <c r="CE413" s="1251"/>
      <c r="CF413" s="1251"/>
      <c r="CG413" s="1252"/>
      <c r="CH413" s="1252"/>
      <c r="CI413" s="1252"/>
      <c r="CJ413" s="1252"/>
      <c r="CK413" s="1253"/>
      <c r="CL413" s="1254"/>
      <c r="CM413" s="1255">
        <v>0.09</v>
      </c>
      <c r="CN413" s="1251">
        <v>0.1</v>
      </c>
      <c r="CO413" s="1251">
        <v>0.1</v>
      </c>
      <c r="CP413" s="1252">
        <v>0.100276</v>
      </c>
      <c r="CQ413" s="1256"/>
      <c r="CR413" s="1257"/>
      <c r="CS413" s="1257">
        <v>0.2</v>
      </c>
      <c r="CT413" s="1257"/>
      <c r="CU413" s="1257"/>
      <c r="CV413" s="1257">
        <v>0.01</v>
      </c>
      <c r="CW413" s="1257"/>
      <c r="CX413" s="1257"/>
      <c r="CY413" s="1257"/>
      <c r="CZ413" s="1258">
        <v>0.01</v>
      </c>
      <c r="DA413" s="1258"/>
      <c r="DB413" s="1258"/>
      <c r="DC413" s="1258">
        <v>0.08</v>
      </c>
      <c r="DD413" s="1258"/>
      <c r="DE413" s="1258"/>
      <c r="DF413" s="1258"/>
      <c r="DG413" s="1258"/>
      <c r="DH413" s="1258"/>
      <c r="DI413" s="1258"/>
      <c r="DJ413" s="1258"/>
      <c r="DK413" s="1258"/>
      <c r="DL413" s="1258"/>
      <c r="DM413" s="1258"/>
      <c r="DN413" s="1022">
        <v>1</v>
      </c>
      <c r="DO413" s="1193">
        <v>0.94599999999999995</v>
      </c>
      <c r="DP413" s="1194">
        <v>1000</v>
      </c>
      <c r="DQ413" s="1195">
        <f t="shared" si="3711"/>
        <v>1.0570824524312896</v>
      </c>
      <c r="DR413" s="1192">
        <v>0.01</v>
      </c>
      <c r="DS413" s="1192">
        <f t="shared" si="3709"/>
        <v>1.0570824524312896E-5</v>
      </c>
      <c r="DT413" s="1495"/>
      <c r="DU413" s="1192"/>
      <c r="DV413" s="1528"/>
      <c r="DW413" s="1528" t="str">
        <f t="shared" si="3710"/>
        <v>*Unsulphured Molasses</v>
      </c>
      <c r="DX413" s="1427"/>
      <c r="DY413" s="1427"/>
      <c r="DZ413" s="1427"/>
      <c r="EA413" s="1427"/>
      <c r="EB413" s="1427"/>
      <c r="EC413" s="1427"/>
      <c r="ED413" s="1427"/>
      <c r="EE413" s="1427"/>
      <c r="EF413" s="1427"/>
      <c r="EG413" s="1427"/>
      <c r="EH413" s="1427"/>
      <c r="EI413" s="1427"/>
      <c r="EJ413" s="1427"/>
      <c r="EK413" s="1734"/>
      <c r="EL413" s="1342" t="s">
        <v>1418</v>
      </c>
      <c r="EM413" s="739"/>
      <c r="EN413" s="739"/>
      <c r="EO413" s="739"/>
      <c r="EP413" s="739"/>
      <c r="EQ413" s="739"/>
      <c r="ER413" s="739"/>
      <c r="ES413" s="739"/>
      <c r="ET413" s="739"/>
      <c r="EU413" s="739"/>
      <c r="EV413" s="739"/>
      <c r="EW413" s="739"/>
      <c r="EX413" s="739"/>
      <c r="EY413" s="739"/>
      <c r="EZ413" s="1348" t="str">
        <f t="shared" si="3712"/>
        <v>*Unsulphured Molasses</v>
      </c>
      <c r="FA413" s="1203">
        <f t="shared" si="3713"/>
        <v>0</v>
      </c>
      <c r="FB413" s="1203">
        <f t="shared" si="3714"/>
        <v>0</v>
      </c>
      <c r="FC413" s="1203">
        <f t="shared" si="3715"/>
        <v>0</v>
      </c>
      <c r="FD413" s="1190">
        <f t="shared" si="3716"/>
        <v>0</v>
      </c>
      <c r="FE413" s="1190">
        <f t="shared" si="3717"/>
        <v>0</v>
      </c>
      <c r="FF413" s="927">
        <f t="shared" si="3718"/>
        <v>0</v>
      </c>
      <c r="FG413" s="1191">
        <f t="shared" si="3719"/>
        <v>0</v>
      </c>
      <c r="FH413" s="1191">
        <f t="shared" si="3720"/>
        <v>0</v>
      </c>
      <c r="FI413" s="1191">
        <f t="shared" si="3721"/>
        <v>0</v>
      </c>
      <c r="FJ413" s="1191">
        <f t="shared" si="3722"/>
        <v>0</v>
      </c>
      <c r="FK413" s="1191">
        <f t="shared" si="3723"/>
        <v>0</v>
      </c>
      <c r="FL413" s="1191">
        <f t="shared" si="3724"/>
        <v>0</v>
      </c>
      <c r="FM413" s="1191">
        <f t="shared" si="3725"/>
        <v>0</v>
      </c>
      <c r="FN413" s="1191">
        <f t="shared" si="3726"/>
        <v>0</v>
      </c>
      <c r="FO413" s="1203">
        <f t="shared" si="3548"/>
        <v>0</v>
      </c>
      <c r="FP413" s="1190">
        <f t="shared" si="3727"/>
        <v>0</v>
      </c>
      <c r="FQ413" s="927">
        <f t="shared" si="3728"/>
        <v>0</v>
      </c>
      <c r="FR413" s="1191">
        <f t="shared" si="3729"/>
        <v>0</v>
      </c>
      <c r="FS413" s="1191">
        <f t="shared" si="3730"/>
        <v>0</v>
      </c>
      <c r="FT413" s="1191">
        <f t="shared" si="3731"/>
        <v>0</v>
      </c>
      <c r="FU413" s="1191">
        <f t="shared" si="3732"/>
        <v>0</v>
      </c>
      <c r="FV413" s="1076">
        <f t="shared" si="3733"/>
        <v>0</v>
      </c>
      <c r="FW413" s="1076">
        <f t="shared" si="3734"/>
        <v>0</v>
      </c>
      <c r="FX413" s="1076">
        <f t="shared" si="3735"/>
        <v>0</v>
      </c>
      <c r="FY413" s="1076">
        <f t="shared" si="3736"/>
        <v>0</v>
      </c>
      <c r="FZ413" s="1076">
        <f t="shared" si="3737"/>
        <v>0</v>
      </c>
      <c r="GA413" s="1076">
        <f t="shared" si="3738"/>
        <v>0</v>
      </c>
      <c r="GB413" s="1076">
        <f t="shared" si="3739"/>
        <v>0</v>
      </c>
      <c r="GC413" s="1076">
        <f t="shared" si="3740"/>
        <v>0</v>
      </c>
      <c r="GD413" s="330">
        <f t="shared" si="3741"/>
        <v>0</v>
      </c>
      <c r="GE413" s="330">
        <f t="shared" si="3742"/>
        <v>0</v>
      </c>
      <c r="GF413" s="330">
        <f t="shared" si="3743"/>
        <v>0</v>
      </c>
      <c r="GG413" s="330">
        <f t="shared" si="3744"/>
        <v>0</v>
      </c>
      <c r="GH413" s="330">
        <f t="shared" si="3745"/>
        <v>0</v>
      </c>
      <c r="GI413" s="330">
        <f t="shared" si="3746"/>
        <v>0</v>
      </c>
      <c r="GJ413" s="330">
        <f t="shared" si="3747"/>
        <v>0</v>
      </c>
      <c r="GK413" s="330">
        <f t="shared" si="3748"/>
        <v>0</v>
      </c>
      <c r="GL413" s="330">
        <f t="shared" si="3749"/>
        <v>0</v>
      </c>
      <c r="GM413" s="330">
        <f t="shared" si="3750"/>
        <v>0</v>
      </c>
      <c r="GN413" s="330">
        <f t="shared" si="3751"/>
        <v>0</v>
      </c>
      <c r="GO413" s="330">
        <f t="shared" si="3752"/>
        <v>0</v>
      </c>
      <c r="GP413" s="330">
        <f t="shared" si="3753"/>
        <v>0</v>
      </c>
      <c r="GQ413" s="330">
        <f t="shared" si="3754"/>
        <v>0</v>
      </c>
      <c r="GR413" s="739"/>
      <c r="GS413" s="739"/>
      <c r="GT413" s="739"/>
      <c r="GU413" s="739"/>
      <c r="GV413" s="739"/>
      <c r="GW413" s="739"/>
      <c r="GX413" s="739"/>
      <c r="GY413" s="739"/>
      <c r="GZ413" s="1362" t="str">
        <f t="shared" si="3755"/>
        <v>*Unsulphured Molasses</v>
      </c>
      <c r="HA413" s="1215">
        <f t="shared" si="3756"/>
        <v>0</v>
      </c>
      <c r="HB413" s="1215">
        <f t="shared" si="3757"/>
        <v>0</v>
      </c>
      <c r="HC413" s="1215">
        <f t="shared" si="3758"/>
        <v>0</v>
      </c>
      <c r="HD413" s="543">
        <f t="shared" si="3759"/>
        <v>0</v>
      </c>
      <c r="HE413" s="543">
        <f t="shared" si="3760"/>
        <v>0</v>
      </c>
      <c r="HF413" s="328">
        <f t="shared" si="3761"/>
        <v>0</v>
      </c>
      <c r="HG413" s="546">
        <f t="shared" si="3762"/>
        <v>0</v>
      </c>
      <c r="HH413" s="546">
        <f t="shared" si="3763"/>
        <v>0</v>
      </c>
      <c r="HI413" s="546">
        <f t="shared" si="3764"/>
        <v>0</v>
      </c>
      <c r="HJ413" s="546">
        <f t="shared" si="3765"/>
        <v>0</v>
      </c>
      <c r="HK413" s="546">
        <f t="shared" si="3766"/>
        <v>0</v>
      </c>
      <c r="HL413" s="546">
        <f t="shared" si="3767"/>
        <v>0</v>
      </c>
      <c r="HM413" s="546">
        <f t="shared" si="3768"/>
        <v>0</v>
      </c>
      <c r="HN413" s="546">
        <f t="shared" si="3769"/>
        <v>0</v>
      </c>
      <c r="HO413" s="1215">
        <f t="shared" si="3770"/>
        <v>0</v>
      </c>
      <c r="HP413" s="543">
        <f t="shared" si="3771"/>
        <v>0</v>
      </c>
      <c r="HQ413" s="328">
        <f t="shared" si="3772"/>
        <v>0</v>
      </c>
      <c r="HR413" s="546">
        <f t="shared" si="3773"/>
        <v>0</v>
      </c>
      <c r="HS413" s="546">
        <f t="shared" si="3774"/>
        <v>0</v>
      </c>
      <c r="HT413" s="546">
        <f t="shared" si="3775"/>
        <v>0</v>
      </c>
      <c r="HU413" s="546">
        <f t="shared" si="3776"/>
        <v>0</v>
      </c>
      <c r="HV413" s="930">
        <f t="shared" si="3777"/>
        <v>0</v>
      </c>
      <c r="HW413" s="930">
        <f t="shared" si="3778"/>
        <v>0</v>
      </c>
      <c r="HX413" s="930">
        <f t="shared" si="3779"/>
        <v>0</v>
      </c>
      <c r="HY413" s="930">
        <f t="shared" si="3780"/>
        <v>0</v>
      </c>
      <c r="HZ413" s="930">
        <f t="shared" si="3781"/>
        <v>0</v>
      </c>
      <c r="IA413" s="930">
        <f t="shared" si="3782"/>
        <v>0</v>
      </c>
      <c r="IB413" s="930">
        <f t="shared" si="3783"/>
        <v>0</v>
      </c>
      <c r="IC413" s="930">
        <f t="shared" si="3784"/>
        <v>0</v>
      </c>
      <c r="ID413" s="322">
        <f t="shared" si="3785"/>
        <v>0</v>
      </c>
      <c r="IE413" s="322">
        <f t="shared" si="3786"/>
        <v>0</v>
      </c>
      <c r="IF413" s="322">
        <f t="shared" si="3787"/>
        <v>0</v>
      </c>
      <c r="IG413" s="322">
        <f t="shared" si="3788"/>
        <v>0</v>
      </c>
      <c r="IH413" s="322">
        <f t="shared" si="3789"/>
        <v>0</v>
      </c>
      <c r="II413" s="322">
        <f t="shared" si="3790"/>
        <v>0</v>
      </c>
      <c r="IJ413" s="322">
        <f t="shared" si="3791"/>
        <v>0</v>
      </c>
      <c r="IK413" s="322">
        <f t="shared" si="3792"/>
        <v>0</v>
      </c>
      <c r="IL413" s="322">
        <f t="shared" si="3793"/>
        <v>0</v>
      </c>
      <c r="IM413" s="322">
        <f t="shared" si="3794"/>
        <v>0</v>
      </c>
      <c r="IN413" s="322">
        <f t="shared" si="3795"/>
        <v>0</v>
      </c>
      <c r="IO413" s="322">
        <f t="shared" si="3796"/>
        <v>0</v>
      </c>
      <c r="IP413" s="322">
        <f t="shared" si="3797"/>
        <v>0</v>
      </c>
      <c r="IQ413" s="322">
        <f t="shared" si="3798"/>
        <v>0</v>
      </c>
      <c r="IR413" s="739"/>
      <c r="IS413" s="739"/>
      <c r="IT413" s="739"/>
      <c r="IU413" s="739"/>
      <c r="IV413" s="739"/>
      <c r="IW413" s="739"/>
      <c r="IX413" s="739"/>
      <c r="IY413" s="739"/>
      <c r="IZ413" s="1362" t="str">
        <f t="shared" si="3799"/>
        <v>*Unsulphured Molasses</v>
      </c>
      <c r="JA413" s="1217">
        <f t="shared" si="3622"/>
        <v>0</v>
      </c>
      <c r="JB413" s="1217">
        <f t="shared" si="3623"/>
        <v>0</v>
      </c>
      <c r="JC413" s="1217">
        <f t="shared" si="3624"/>
        <v>0</v>
      </c>
      <c r="JD413" s="545">
        <f t="shared" si="3625"/>
        <v>0</v>
      </c>
      <c r="JE413" s="545">
        <f t="shared" si="3626"/>
        <v>0</v>
      </c>
      <c r="JF413" s="329">
        <f t="shared" si="3627"/>
        <v>0</v>
      </c>
      <c r="JG413" s="550">
        <f t="shared" si="3628"/>
        <v>0</v>
      </c>
      <c r="JH413" s="550">
        <f t="shared" si="3629"/>
        <v>0</v>
      </c>
      <c r="JI413" s="550">
        <f t="shared" si="3630"/>
        <v>0</v>
      </c>
      <c r="JJ413" s="550">
        <f t="shared" si="3631"/>
        <v>0</v>
      </c>
      <c r="JK413" s="550">
        <f t="shared" si="3632"/>
        <v>0</v>
      </c>
      <c r="JL413" s="550">
        <f t="shared" si="3633"/>
        <v>0</v>
      </c>
      <c r="JM413" s="550">
        <f t="shared" si="3634"/>
        <v>0</v>
      </c>
      <c r="JN413" s="550">
        <f t="shared" si="3635"/>
        <v>0</v>
      </c>
      <c r="JO413" s="1217">
        <f t="shared" si="3636"/>
        <v>0</v>
      </c>
      <c r="JP413" s="545">
        <f t="shared" si="3637"/>
        <v>0</v>
      </c>
      <c r="JQ413" s="329">
        <f t="shared" si="3638"/>
        <v>90</v>
      </c>
      <c r="JR413" s="550">
        <f t="shared" si="3639"/>
        <v>100</v>
      </c>
      <c r="JS413" s="550">
        <f t="shared" si="3640"/>
        <v>100</v>
      </c>
      <c r="JT413" s="550">
        <f t="shared" si="3641"/>
        <v>100.27600000000001</v>
      </c>
      <c r="JU413" s="550">
        <f t="shared" si="3642"/>
        <v>0</v>
      </c>
      <c r="JV413" s="932">
        <f t="shared" si="3643"/>
        <v>0</v>
      </c>
      <c r="JW413" s="932">
        <f t="shared" si="3644"/>
        <v>200</v>
      </c>
      <c r="JX413" s="932">
        <f t="shared" si="3645"/>
        <v>0</v>
      </c>
      <c r="JY413" s="932">
        <f t="shared" si="3646"/>
        <v>0</v>
      </c>
      <c r="JZ413" s="932">
        <f t="shared" si="3647"/>
        <v>10</v>
      </c>
      <c r="KA413" s="932">
        <f t="shared" si="3648"/>
        <v>0</v>
      </c>
      <c r="KB413" s="932">
        <f t="shared" si="3649"/>
        <v>0</v>
      </c>
      <c r="KC413" s="932">
        <f t="shared" si="3650"/>
        <v>0</v>
      </c>
      <c r="KD413" s="327">
        <f t="shared" si="3651"/>
        <v>10</v>
      </c>
      <c r="KE413" s="327">
        <f t="shared" si="3652"/>
        <v>0</v>
      </c>
      <c r="KF413" s="327">
        <f t="shared" si="3653"/>
        <v>0</v>
      </c>
      <c r="KG413" s="327">
        <f t="shared" si="3654"/>
        <v>80</v>
      </c>
      <c r="KH413" s="327">
        <f t="shared" si="3655"/>
        <v>0</v>
      </c>
      <c r="KI413" s="327">
        <f t="shared" si="3656"/>
        <v>0</v>
      </c>
      <c r="KJ413" s="327">
        <f t="shared" si="3657"/>
        <v>0</v>
      </c>
      <c r="KK413" s="327">
        <f t="shared" si="3658"/>
        <v>0</v>
      </c>
      <c r="KL413" s="327">
        <f t="shared" si="3659"/>
        <v>0</v>
      </c>
      <c r="KM413" s="327">
        <f t="shared" si="3660"/>
        <v>0</v>
      </c>
      <c r="KN413" s="327">
        <f t="shared" si="3661"/>
        <v>0</v>
      </c>
      <c r="KO413" s="327">
        <f t="shared" si="3662"/>
        <v>0</v>
      </c>
      <c r="KP413" s="327">
        <f t="shared" si="3663"/>
        <v>0</v>
      </c>
      <c r="KQ413" s="327">
        <f t="shared" si="3664"/>
        <v>0</v>
      </c>
      <c r="KR413" s="739"/>
      <c r="KS413" s="739"/>
      <c r="KT413" s="739"/>
      <c r="KU413" s="739"/>
      <c r="KV413" s="739"/>
      <c r="KW413" s="739"/>
      <c r="KX413" s="739"/>
      <c r="KY413" s="739"/>
      <c r="KZ413" s="1362" t="str">
        <f t="shared" si="3800"/>
        <v>*Unsulphured Molasses</v>
      </c>
      <c r="LA413" s="1217">
        <f t="shared" si="3801"/>
        <v>0</v>
      </c>
      <c r="LB413" s="1217">
        <f t="shared" si="3802"/>
        <v>0</v>
      </c>
      <c r="LC413" s="1217">
        <f t="shared" si="3803"/>
        <v>0</v>
      </c>
      <c r="LD413" s="545">
        <f t="shared" si="3804"/>
        <v>0</v>
      </c>
      <c r="LE413" s="545">
        <f t="shared" si="3805"/>
        <v>0</v>
      </c>
      <c r="LF413" s="329">
        <f t="shared" si="3806"/>
        <v>0</v>
      </c>
      <c r="LG413" s="550">
        <f t="shared" si="3807"/>
        <v>0</v>
      </c>
      <c r="LH413" s="550">
        <f t="shared" si="3808"/>
        <v>0</v>
      </c>
      <c r="LI413" s="550">
        <f t="shared" si="3809"/>
        <v>0</v>
      </c>
      <c r="LJ413" s="550">
        <f t="shared" si="3810"/>
        <v>0</v>
      </c>
      <c r="LK413" s="550">
        <f t="shared" si="3811"/>
        <v>0</v>
      </c>
      <c r="LL413" s="550">
        <f t="shared" si="3812"/>
        <v>0</v>
      </c>
      <c r="LM413" s="550">
        <f t="shared" si="3813"/>
        <v>0</v>
      </c>
      <c r="LN413" s="550">
        <f t="shared" si="3814"/>
        <v>0</v>
      </c>
      <c r="LO413" s="1217">
        <f t="shared" si="3815"/>
        <v>0</v>
      </c>
      <c r="LP413" s="545">
        <f t="shared" si="3816"/>
        <v>0</v>
      </c>
      <c r="LQ413" s="329">
        <f t="shared" si="3817"/>
        <v>95.137420718816074</v>
      </c>
      <c r="LR413" s="550">
        <f t="shared" si="3818"/>
        <v>105.70824524312897</v>
      </c>
      <c r="LS413" s="550">
        <f t="shared" si="3819"/>
        <v>105.70824524312897</v>
      </c>
      <c r="LT413" s="550">
        <f t="shared" si="3820"/>
        <v>106.00000000000001</v>
      </c>
      <c r="LU413" s="550">
        <f t="shared" si="3821"/>
        <v>0</v>
      </c>
      <c r="LV413" s="932">
        <f t="shared" si="3822"/>
        <v>0</v>
      </c>
      <c r="LW413" s="932">
        <f t="shared" si="3823"/>
        <v>211.41649048625794</v>
      </c>
      <c r="LX413" s="932">
        <f t="shared" si="3824"/>
        <v>0</v>
      </c>
      <c r="LY413" s="932">
        <f t="shared" si="3825"/>
        <v>0</v>
      </c>
      <c r="LZ413" s="932">
        <f t="shared" si="3826"/>
        <v>10.570824524312897</v>
      </c>
      <c r="MA413" s="932">
        <f t="shared" si="3827"/>
        <v>0</v>
      </c>
      <c r="MB413" s="932">
        <f t="shared" si="3828"/>
        <v>0</v>
      </c>
      <c r="MC413" s="932">
        <f t="shared" si="3829"/>
        <v>0</v>
      </c>
      <c r="MD413" s="327">
        <f t="shared" si="3830"/>
        <v>10.570824524312897</v>
      </c>
      <c r="ME413" s="327">
        <f t="shared" si="3831"/>
        <v>0</v>
      </c>
      <c r="MF413" s="327">
        <f t="shared" si="3832"/>
        <v>0</v>
      </c>
      <c r="MG413" s="327">
        <f t="shared" si="3833"/>
        <v>84.566596194503177</v>
      </c>
      <c r="MH413" s="327">
        <f t="shared" si="3834"/>
        <v>0</v>
      </c>
      <c r="MI413" s="327">
        <f t="shared" si="3835"/>
        <v>0</v>
      </c>
      <c r="MJ413" s="327">
        <f t="shared" si="3836"/>
        <v>0</v>
      </c>
      <c r="MK413" s="327">
        <f t="shared" si="3837"/>
        <v>0</v>
      </c>
      <c r="ML413" s="327">
        <f t="shared" si="3838"/>
        <v>0</v>
      </c>
      <c r="MM413" s="327">
        <f t="shared" si="3839"/>
        <v>0</v>
      </c>
      <c r="MN413" s="327">
        <f t="shared" si="3840"/>
        <v>0</v>
      </c>
      <c r="MO413" s="327">
        <f t="shared" si="3841"/>
        <v>0</v>
      </c>
      <c r="MP413" s="327">
        <f t="shared" si="3842"/>
        <v>0</v>
      </c>
      <c r="MQ413" s="327">
        <f t="shared" si="3843"/>
        <v>0</v>
      </c>
    </row>
    <row r="414" spans="15:355" s="152" customFormat="1" ht="14.25" customHeight="1" outlineLevel="1" thickBot="1" x14ac:dyDescent="0.3">
      <c r="O414" s="1758"/>
      <c r="S414" s="1758"/>
      <c r="W414" s="1758"/>
      <c r="AA414" s="1758"/>
      <c r="AE414" s="1758"/>
      <c r="AI414" s="1758"/>
      <c r="AM414" s="1758"/>
      <c r="AQ414" s="1758"/>
      <c r="AU414" s="1758"/>
      <c r="AY414" s="1758"/>
      <c r="BQ414" s="1491"/>
      <c r="BR414" s="734">
        <f t="shared" si="3531"/>
        <v>0</v>
      </c>
      <c r="BS414" s="734">
        <f t="shared" si="3532"/>
        <v>0</v>
      </c>
      <c r="BT414" s="742">
        <v>0</v>
      </c>
      <c r="BU414" s="1327" t="s">
        <v>1432</v>
      </c>
      <c r="BV414" s="1787"/>
      <c r="BW414" s="1248"/>
      <c r="BX414" s="1248"/>
      <c r="BY414" s="1248"/>
      <c r="BZ414" s="1249"/>
      <c r="CA414" s="1249"/>
      <c r="CB414" s="1250"/>
      <c r="CC414" s="1251"/>
      <c r="CD414" s="1251"/>
      <c r="CE414" s="1251"/>
      <c r="CF414" s="1251"/>
      <c r="CG414" s="1252"/>
      <c r="CH414" s="1252"/>
      <c r="CI414" s="1252"/>
      <c r="CJ414" s="1252"/>
      <c r="CK414" s="1253"/>
      <c r="CL414" s="1254"/>
      <c r="CM414" s="1255"/>
      <c r="CN414" s="1256"/>
      <c r="CO414" s="1256"/>
      <c r="CP414" s="1256"/>
      <c r="CQ414" s="1256"/>
      <c r="CR414" s="1257"/>
      <c r="CS414" s="1257"/>
      <c r="CT414" s="1257"/>
      <c r="CU414" s="1257"/>
      <c r="CV414" s="1257"/>
      <c r="CW414" s="1257"/>
      <c r="CX414" s="1257"/>
      <c r="CY414" s="1257"/>
      <c r="CZ414" s="1258"/>
      <c r="DA414" s="1258"/>
      <c r="DB414" s="1258"/>
      <c r="DC414" s="1258"/>
      <c r="DD414" s="1258"/>
      <c r="DE414" s="1258"/>
      <c r="DF414" s="1258"/>
      <c r="DG414" s="1258"/>
      <c r="DH414" s="1258"/>
      <c r="DI414" s="1258"/>
      <c r="DJ414" s="1258"/>
      <c r="DK414" s="1258"/>
      <c r="DL414" s="1258"/>
      <c r="DM414" s="1258"/>
      <c r="DN414" s="1022">
        <v>1</v>
      </c>
      <c r="DO414" s="1193">
        <v>0.94599999999999995</v>
      </c>
      <c r="DP414" s="1194">
        <v>1000</v>
      </c>
      <c r="DQ414" s="1195">
        <f t="shared" si="3711"/>
        <v>1.0570824524312896</v>
      </c>
      <c r="DR414" s="1192">
        <v>0.01</v>
      </c>
      <c r="DS414" s="1192">
        <f t="shared" si="3709"/>
        <v>1.0570824524312896E-5</v>
      </c>
      <c r="DT414" s="1495"/>
      <c r="DU414" s="1192"/>
      <c r="DV414" s="1528"/>
      <c r="DW414" s="1528" t="str">
        <f t="shared" si="3710"/>
        <v>Advanced Nutrients?</v>
      </c>
      <c r="DX414" s="1427"/>
      <c r="DY414" s="1427"/>
      <c r="DZ414" s="1427"/>
      <c r="EA414" s="1427"/>
      <c r="EB414" s="1427"/>
      <c r="EC414" s="1427"/>
      <c r="ED414" s="1427"/>
      <c r="EE414" s="1427"/>
      <c r="EF414" s="1427"/>
      <c r="EG414" s="1427"/>
      <c r="EH414" s="1427"/>
      <c r="EI414" s="1427"/>
      <c r="EJ414" s="1427"/>
      <c r="EK414" s="1734"/>
      <c r="EL414" s="1342"/>
      <c r="EM414" s="739"/>
      <c r="EN414" s="739"/>
      <c r="EO414" s="739"/>
      <c r="EP414" s="739"/>
      <c r="EQ414" s="739"/>
      <c r="ER414" s="739"/>
      <c r="ES414" s="739"/>
      <c r="ET414" s="739"/>
      <c r="EU414" s="739"/>
      <c r="EV414" s="739"/>
      <c r="EW414" s="739"/>
      <c r="EX414" s="739"/>
      <c r="EY414" s="739"/>
      <c r="EZ414" s="1348" t="str">
        <f t="shared" si="3712"/>
        <v>Advanced Nutrients?</v>
      </c>
      <c r="FA414" s="1203">
        <f t="shared" si="3713"/>
        <v>0</v>
      </c>
      <c r="FB414" s="1203">
        <f t="shared" si="3714"/>
        <v>0</v>
      </c>
      <c r="FC414" s="1203">
        <f t="shared" si="3715"/>
        <v>0</v>
      </c>
      <c r="FD414" s="1190">
        <f t="shared" si="3716"/>
        <v>0</v>
      </c>
      <c r="FE414" s="1190">
        <f t="shared" si="3717"/>
        <v>0</v>
      </c>
      <c r="FF414" s="927">
        <f t="shared" si="3718"/>
        <v>0</v>
      </c>
      <c r="FG414" s="1191">
        <f t="shared" si="3719"/>
        <v>0</v>
      </c>
      <c r="FH414" s="1191">
        <f t="shared" si="3720"/>
        <v>0</v>
      </c>
      <c r="FI414" s="1191">
        <f t="shared" si="3721"/>
        <v>0</v>
      </c>
      <c r="FJ414" s="1191">
        <f t="shared" si="3722"/>
        <v>0</v>
      </c>
      <c r="FK414" s="1191">
        <f t="shared" si="3723"/>
        <v>0</v>
      </c>
      <c r="FL414" s="1191">
        <f t="shared" si="3724"/>
        <v>0</v>
      </c>
      <c r="FM414" s="1191">
        <f t="shared" si="3725"/>
        <v>0</v>
      </c>
      <c r="FN414" s="1191">
        <f t="shared" si="3726"/>
        <v>0</v>
      </c>
      <c r="FO414" s="1203">
        <f t="shared" si="3548"/>
        <v>0</v>
      </c>
      <c r="FP414" s="1190">
        <f t="shared" si="3727"/>
        <v>0</v>
      </c>
      <c r="FQ414" s="927">
        <f t="shared" si="3728"/>
        <v>0</v>
      </c>
      <c r="FR414" s="1191">
        <f t="shared" si="3729"/>
        <v>0</v>
      </c>
      <c r="FS414" s="1191">
        <f t="shared" si="3730"/>
        <v>0</v>
      </c>
      <c r="FT414" s="1191">
        <f t="shared" si="3731"/>
        <v>0</v>
      </c>
      <c r="FU414" s="1191">
        <f t="shared" si="3732"/>
        <v>0</v>
      </c>
      <c r="FV414" s="1076">
        <f t="shared" si="3733"/>
        <v>0</v>
      </c>
      <c r="FW414" s="1076">
        <f t="shared" si="3734"/>
        <v>0</v>
      </c>
      <c r="FX414" s="1076">
        <f t="shared" si="3735"/>
        <v>0</v>
      </c>
      <c r="FY414" s="1076">
        <f t="shared" si="3736"/>
        <v>0</v>
      </c>
      <c r="FZ414" s="1076">
        <f t="shared" si="3737"/>
        <v>0</v>
      </c>
      <c r="GA414" s="1076">
        <f t="shared" si="3738"/>
        <v>0</v>
      </c>
      <c r="GB414" s="1076">
        <f t="shared" si="3739"/>
        <v>0</v>
      </c>
      <c r="GC414" s="1076">
        <f t="shared" si="3740"/>
        <v>0</v>
      </c>
      <c r="GD414" s="330">
        <f t="shared" si="3741"/>
        <v>0</v>
      </c>
      <c r="GE414" s="330">
        <f t="shared" si="3742"/>
        <v>0</v>
      </c>
      <c r="GF414" s="330">
        <f t="shared" si="3743"/>
        <v>0</v>
      </c>
      <c r="GG414" s="330">
        <f t="shared" si="3744"/>
        <v>0</v>
      </c>
      <c r="GH414" s="330">
        <f t="shared" si="3745"/>
        <v>0</v>
      </c>
      <c r="GI414" s="330">
        <f t="shared" si="3746"/>
        <v>0</v>
      </c>
      <c r="GJ414" s="330">
        <f t="shared" si="3747"/>
        <v>0</v>
      </c>
      <c r="GK414" s="330">
        <f t="shared" si="3748"/>
        <v>0</v>
      </c>
      <c r="GL414" s="330">
        <f t="shared" si="3749"/>
        <v>0</v>
      </c>
      <c r="GM414" s="330">
        <f t="shared" si="3750"/>
        <v>0</v>
      </c>
      <c r="GN414" s="330">
        <f t="shared" si="3751"/>
        <v>0</v>
      </c>
      <c r="GO414" s="330">
        <f t="shared" si="3752"/>
        <v>0</v>
      </c>
      <c r="GP414" s="330">
        <f t="shared" si="3753"/>
        <v>0</v>
      </c>
      <c r="GQ414" s="330">
        <f t="shared" si="3754"/>
        <v>0</v>
      </c>
      <c r="GR414" s="739"/>
      <c r="GS414" s="739"/>
      <c r="GT414" s="739"/>
      <c r="GU414" s="739"/>
      <c r="GV414" s="739"/>
      <c r="GW414" s="739"/>
      <c r="GX414" s="739"/>
      <c r="GY414" s="739"/>
      <c r="GZ414" s="1362" t="str">
        <f t="shared" si="3755"/>
        <v>Advanced Nutrients?</v>
      </c>
      <c r="HA414" s="1215">
        <f t="shared" si="3756"/>
        <v>0</v>
      </c>
      <c r="HB414" s="1215">
        <f t="shared" si="3757"/>
        <v>0</v>
      </c>
      <c r="HC414" s="1215">
        <f t="shared" si="3758"/>
        <v>0</v>
      </c>
      <c r="HD414" s="543">
        <f t="shared" si="3759"/>
        <v>0</v>
      </c>
      <c r="HE414" s="543">
        <f t="shared" si="3760"/>
        <v>0</v>
      </c>
      <c r="HF414" s="328">
        <f t="shared" si="3761"/>
        <v>0</v>
      </c>
      <c r="HG414" s="546">
        <f t="shared" si="3762"/>
        <v>0</v>
      </c>
      <c r="HH414" s="546">
        <f t="shared" si="3763"/>
        <v>0</v>
      </c>
      <c r="HI414" s="546">
        <f t="shared" si="3764"/>
        <v>0</v>
      </c>
      <c r="HJ414" s="546">
        <f t="shared" si="3765"/>
        <v>0</v>
      </c>
      <c r="HK414" s="546">
        <f t="shared" si="3766"/>
        <v>0</v>
      </c>
      <c r="HL414" s="546">
        <f t="shared" si="3767"/>
        <v>0</v>
      </c>
      <c r="HM414" s="546">
        <f t="shared" si="3768"/>
        <v>0</v>
      </c>
      <c r="HN414" s="546">
        <f t="shared" si="3769"/>
        <v>0</v>
      </c>
      <c r="HO414" s="1215">
        <f t="shared" si="3770"/>
        <v>0</v>
      </c>
      <c r="HP414" s="543">
        <f t="shared" si="3771"/>
        <v>0</v>
      </c>
      <c r="HQ414" s="328">
        <f t="shared" si="3772"/>
        <v>0</v>
      </c>
      <c r="HR414" s="546">
        <f t="shared" si="3773"/>
        <v>0</v>
      </c>
      <c r="HS414" s="546">
        <f t="shared" si="3774"/>
        <v>0</v>
      </c>
      <c r="HT414" s="546">
        <f t="shared" si="3775"/>
        <v>0</v>
      </c>
      <c r="HU414" s="546">
        <f t="shared" si="3776"/>
        <v>0</v>
      </c>
      <c r="HV414" s="930">
        <f t="shared" si="3777"/>
        <v>0</v>
      </c>
      <c r="HW414" s="930">
        <f t="shared" si="3778"/>
        <v>0</v>
      </c>
      <c r="HX414" s="930">
        <f t="shared" si="3779"/>
        <v>0</v>
      </c>
      <c r="HY414" s="930">
        <f t="shared" si="3780"/>
        <v>0</v>
      </c>
      <c r="HZ414" s="930">
        <f t="shared" si="3781"/>
        <v>0</v>
      </c>
      <c r="IA414" s="930">
        <f t="shared" si="3782"/>
        <v>0</v>
      </c>
      <c r="IB414" s="930">
        <f t="shared" si="3783"/>
        <v>0</v>
      </c>
      <c r="IC414" s="930">
        <f t="shared" si="3784"/>
        <v>0</v>
      </c>
      <c r="ID414" s="322">
        <f t="shared" si="3785"/>
        <v>0</v>
      </c>
      <c r="IE414" s="322">
        <f t="shared" si="3786"/>
        <v>0</v>
      </c>
      <c r="IF414" s="322">
        <f t="shared" si="3787"/>
        <v>0</v>
      </c>
      <c r="IG414" s="322">
        <f t="shared" si="3788"/>
        <v>0</v>
      </c>
      <c r="IH414" s="322">
        <f t="shared" si="3789"/>
        <v>0</v>
      </c>
      <c r="II414" s="322">
        <f t="shared" si="3790"/>
        <v>0</v>
      </c>
      <c r="IJ414" s="322">
        <f t="shared" si="3791"/>
        <v>0</v>
      </c>
      <c r="IK414" s="322">
        <f t="shared" si="3792"/>
        <v>0</v>
      </c>
      <c r="IL414" s="322">
        <f t="shared" si="3793"/>
        <v>0</v>
      </c>
      <c r="IM414" s="322">
        <f t="shared" si="3794"/>
        <v>0</v>
      </c>
      <c r="IN414" s="322">
        <f t="shared" si="3795"/>
        <v>0</v>
      </c>
      <c r="IO414" s="322">
        <f t="shared" si="3796"/>
        <v>0</v>
      </c>
      <c r="IP414" s="322">
        <f t="shared" si="3797"/>
        <v>0</v>
      </c>
      <c r="IQ414" s="322">
        <f t="shared" si="3798"/>
        <v>0</v>
      </c>
      <c r="IR414" s="739"/>
      <c r="IS414" s="739"/>
      <c r="IT414" s="739"/>
      <c r="IU414" s="739"/>
      <c r="IV414" s="739"/>
      <c r="IW414" s="739"/>
      <c r="IX414" s="739"/>
      <c r="IY414" s="739"/>
      <c r="IZ414" s="1362" t="str">
        <f t="shared" si="3799"/>
        <v>Advanced Nutrients?</v>
      </c>
      <c r="JA414" s="1217">
        <f t="shared" si="3622"/>
        <v>0</v>
      </c>
      <c r="JB414" s="1217">
        <f t="shared" si="3623"/>
        <v>0</v>
      </c>
      <c r="JC414" s="1217">
        <f t="shared" si="3624"/>
        <v>0</v>
      </c>
      <c r="JD414" s="545">
        <f t="shared" si="3625"/>
        <v>0</v>
      </c>
      <c r="JE414" s="545">
        <f t="shared" si="3626"/>
        <v>0</v>
      </c>
      <c r="JF414" s="329">
        <f t="shared" si="3627"/>
        <v>0</v>
      </c>
      <c r="JG414" s="550">
        <f t="shared" si="3628"/>
        <v>0</v>
      </c>
      <c r="JH414" s="550">
        <f t="shared" si="3629"/>
        <v>0</v>
      </c>
      <c r="JI414" s="550">
        <f t="shared" si="3630"/>
        <v>0</v>
      </c>
      <c r="JJ414" s="550">
        <f t="shared" si="3631"/>
        <v>0</v>
      </c>
      <c r="JK414" s="550">
        <f t="shared" si="3632"/>
        <v>0</v>
      </c>
      <c r="JL414" s="550">
        <f t="shared" si="3633"/>
        <v>0</v>
      </c>
      <c r="JM414" s="550">
        <f t="shared" si="3634"/>
        <v>0</v>
      </c>
      <c r="JN414" s="550">
        <f t="shared" si="3635"/>
        <v>0</v>
      </c>
      <c r="JO414" s="1217">
        <f t="shared" si="3636"/>
        <v>0</v>
      </c>
      <c r="JP414" s="545">
        <f t="shared" si="3637"/>
        <v>0</v>
      </c>
      <c r="JQ414" s="329">
        <f t="shared" si="3638"/>
        <v>0</v>
      </c>
      <c r="JR414" s="550">
        <f t="shared" si="3639"/>
        <v>0</v>
      </c>
      <c r="JS414" s="550">
        <f t="shared" si="3640"/>
        <v>0</v>
      </c>
      <c r="JT414" s="550">
        <f t="shared" si="3641"/>
        <v>0</v>
      </c>
      <c r="JU414" s="550">
        <f t="shared" si="3642"/>
        <v>0</v>
      </c>
      <c r="JV414" s="932">
        <f t="shared" si="3643"/>
        <v>0</v>
      </c>
      <c r="JW414" s="932">
        <f t="shared" si="3644"/>
        <v>0</v>
      </c>
      <c r="JX414" s="932">
        <f t="shared" si="3645"/>
        <v>0</v>
      </c>
      <c r="JY414" s="932">
        <f t="shared" si="3646"/>
        <v>0</v>
      </c>
      <c r="JZ414" s="932">
        <f t="shared" si="3647"/>
        <v>0</v>
      </c>
      <c r="KA414" s="932">
        <f t="shared" si="3648"/>
        <v>0</v>
      </c>
      <c r="KB414" s="932">
        <f t="shared" si="3649"/>
        <v>0</v>
      </c>
      <c r="KC414" s="932">
        <f t="shared" si="3650"/>
        <v>0</v>
      </c>
      <c r="KD414" s="327">
        <f t="shared" si="3651"/>
        <v>0</v>
      </c>
      <c r="KE414" s="327">
        <f t="shared" si="3652"/>
        <v>0</v>
      </c>
      <c r="KF414" s="327">
        <f t="shared" si="3653"/>
        <v>0</v>
      </c>
      <c r="KG414" s="327">
        <f t="shared" si="3654"/>
        <v>0</v>
      </c>
      <c r="KH414" s="327">
        <f t="shared" si="3655"/>
        <v>0</v>
      </c>
      <c r="KI414" s="327">
        <f t="shared" si="3656"/>
        <v>0</v>
      </c>
      <c r="KJ414" s="327">
        <f t="shared" si="3657"/>
        <v>0</v>
      </c>
      <c r="KK414" s="327">
        <f t="shared" si="3658"/>
        <v>0</v>
      </c>
      <c r="KL414" s="327">
        <f t="shared" si="3659"/>
        <v>0</v>
      </c>
      <c r="KM414" s="327">
        <f t="shared" si="3660"/>
        <v>0</v>
      </c>
      <c r="KN414" s="327">
        <f t="shared" si="3661"/>
        <v>0</v>
      </c>
      <c r="KO414" s="327">
        <f t="shared" si="3662"/>
        <v>0</v>
      </c>
      <c r="KP414" s="327">
        <f t="shared" si="3663"/>
        <v>0</v>
      </c>
      <c r="KQ414" s="327">
        <f t="shared" si="3664"/>
        <v>0</v>
      </c>
      <c r="KR414" s="739"/>
      <c r="KS414" s="739"/>
      <c r="KT414" s="739"/>
      <c r="KU414" s="739"/>
      <c r="KV414" s="739"/>
      <c r="KW414" s="739"/>
      <c r="KX414" s="739"/>
      <c r="KY414" s="739"/>
      <c r="KZ414" s="1362" t="str">
        <f t="shared" si="3800"/>
        <v>Advanced Nutrients?</v>
      </c>
      <c r="LA414" s="1217">
        <f t="shared" si="3801"/>
        <v>0</v>
      </c>
      <c r="LB414" s="1217">
        <f t="shared" si="3802"/>
        <v>0</v>
      </c>
      <c r="LC414" s="1217">
        <f t="shared" si="3803"/>
        <v>0</v>
      </c>
      <c r="LD414" s="545">
        <f t="shared" si="3804"/>
        <v>0</v>
      </c>
      <c r="LE414" s="545">
        <f t="shared" si="3805"/>
        <v>0</v>
      </c>
      <c r="LF414" s="329">
        <f t="shared" si="3806"/>
        <v>0</v>
      </c>
      <c r="LG414" s="550">
        <f t="shared" si="3807"/>
        <v>0</v>
      </c>
      <c r="LH414" s="550">
        <f t="shared" si="3808"/>
        <v>0</v>
      </c>
      <c r="LI414" s="550">
        <f t="shared" si="3809"/>
        <v>0</v>
      </c>
      <c r="LJ414" s="550">
        <f t="shared" si="3810"/>
        <v>0</v>
      </c>
      <c r="LK414" s="550">
        <f t="shared" si="3811"/>
        <v>0</v>
      </c>
      <c r="LL414" s="550">
        <f t="shared" si="3812"/>
        <v>0</v>
      </c>
      <c r="LM414" s="550">
        <f t="shared" si="3813"/>
        <v>0</v>
      </c>
      <c r="LN414" s="550">
        <f t="shared" si="3814"/>
        <v>0</v>
      </c>
      <c r="LO414" s="1217">
        <f t="shared" si="3815"/>
        <v>0</v>
      </c>
      <c r="LP414" s="545">
        <f t="shared" si="3816"/>
        <v>0</v>
      </c>
      <c r="LQ414" s="329">
        <f t="shared" si="3817"/>
        <v>0</v>
      </c>
      <c r="LR414" s="550">
        <f t="shared" si="3818"/>
        <v>0</v>
      </c>
      <c r="LS414" s="550">
        <f t="shared" si="3819"/>
        <v>0</v>
      </c>
      <c r="LT414" s="550">
        <f t="shared" si="3820"/>
        <v>0</v>
      </c>
      <c r="LU414" s="550">
        <f t="shared" si="3821"/>
        <v>0</v>
      </c>
      <c r="LV414" s="932">
        <f t="shared" si="3822"/>
        <v>0</v>
      </c>
      <c r="LW414" s="932">
        <f t="shared" si="3823"/>
        <v>0</v>
      </c>
      <c r="LX414" s="932">
        <f t="shared" si="3824"/>
        <v>0</v>
      </c>
      <c r="LY414" s="932">
        <f t="shared" si="3825"/>
        <v>0</v>
      </c>
      <c r="LZ414" s="932">
        <f t="shared" si="3826"/>
        <v>0</v>
      </c>
      <c r="MA414" s="932">
        <f t="shared" si="3827"/>
        <v>0</v>
      </c>
      <c r="MB414" s="932">
        <f t="shared" si="3828"/>
        <v>0</v>
      </c>
      <c r="MC414" s="932">
        <f t="shared" si="3829"/>
        <v>0</v>
      </c>
      <c r="MD414" s="327">
        <f t="shared" si="3830"/>
        <v>0</v>
      </c>
      <c r="ME414" s="327">
        <f t="shared" si="3831"/>
        <v>0</v>
      </c>
      <c r="MF414" s="327">
        <f t="shared" si="3832"/>
        <v>0</v>
      </c>
      <c r="MG414" s="327">
        <f t="shared" si="3833"/>
        <v>0</v>
      </c>
      <c r="MH414" s="327">
        <f t="shared" si="3834"/>
        <v>0</v>
      </c>
      <c r="MI414" s="327">
        <f t="shared" si="3835"/>
        <v>0</v>
      </c>
      <c r="MJ414" s="327">
        <f t="shared" si="3836"/>
        <v>0</v>
      </c>
      <c r="MK414" s="327">
        <f t="shared" si="3837"/>
        <v>0</v>
      </c>
      <c r="ML414" s="327">
        <f t="shared" si="3838"/>
        <v>0</v>
      </c>
      <c r="MM414" s="327">
        <f t="shared" si="3839"/>
        <v>0</v>
      </c>
      <c r="MN414" s="327">
        <f t="shared" si="3840"/>
        <v>0</v>
      </c>
      <c r="MO414" s="327">
        <f t="shared" si="3841"/>
        <v>0</v>
      </c>
      <c r="MP414" s="327">
        <f t="shared" si="3842"/>
        <v>0</v>
      </c>
      <c r="MQ414" s="327">
        <f t="shared" si="3843"/>
        <v>0</v>
      </c>
    </row>
    <row r="415" spans="15:355" s="152" customFormat="1" ht="14.25" customHeight="1" outlineLevel="1" thickBot="1" x14ac:dyDescent="0.3">
      <c r="O415" s="1737"/>
      <c r="S415" s="1737"/>
      <c r="W415" s="1737"/>
      <c r="AA415" s="1737"/>
      <c r="AE415" s="1737"/>
      <c r="AI415" s="1737"/>
      <c r="AM415" s="1737"/>
      <c r="AQ415" s="1737"/>
      <c r="AU415" s="1737"/>
      <c r="AY415" s="1737"/>
      <c r="BQ415" s="1491"/>
      <c r="BR415" s="734">
        <f t="shared" si="3531"/>
        <v>0</v>
      </c>
      <c r="BS415" s="734">
        <f t="shared" si="3532"/>
        <v>0</v>
      </c>
      <c r="BT415" s="742">
        <v>0</v>
      </c>
      <c r="BU415" s="1327" t="s">
        <v>1718</v>
      </c>
      <c r="BV415" s="1753" t="s">
        <v>1960</v>
      </c>
      <c r="BW415" s="1248"/>
      <c r="BX415" s="1248"/>
      <c r="BY415" s="1248"/>
      <c r="BZ415" s="1249"/>
      <c r="CA415" s="1249"/>
      <c r="CB415" s="1250">
        <v>4.0000000000000001E-3</v>
      </c>
      <c r="CC415" s="1251"/>
      <c r="CD415" s="1251"/>
      <c r="CE415" s="1251"/>
      <c r="CF415" s="1251"/>
      <c r="CG415" s="1252"/>
      <c r="CH415" s="1252"/>
      <c r="CI415" s="1252">
        <v>1.5E-3</v>
      </c>
      <c r="CJ415" s="1252"/>
      <c r="CK415" s="1253"/>
      <c r="CL415" s="1254"/>
      <c r="CM415" s="1255"/>
      <c r="CN415" s="1256"/>
      <c r="CO415" s="1256"/>
      <c r="CP415" s="1256"/>
      <c r="CQ415" s="1256"/>
      <c r="CR415" s="1257"/>
      <c r="CS415" s="1257"/>
      <c r="CT415" s="1257"/>
      <c r="CU415" s="1257"/>
      <c r="CV415" s="1257"/>
      <c r="CW415" s="1257"/>
      <c r="CX415" s="1257"/>
      <c r="CY415" s="1257"/>
      <c r="CZ415" s="1258"/>
      <c r="DA415" s="1258"/>
      <c r="DB415" s="1258"/>
      <c r="DC415" s="1258"/>
      <c r="DD415" s="1258"/>
      <c r="DE415" s="1258"/>
      <c r="DF415" s="1258"/>
      <c r="DG415" s="1258"/>
      <c r="DH415" s="1258"/>
      <c r="DI415" s="1258"/>
      <c r="DJ415" s="1258"/>
      <c r="DK415" s="1258"/>
      <c r="DL415" s="1258"/>
      <c r="DM415" s="1258"/>
      <c r="DN415" s="1022">
        <v>1</v>
      </c>
      <c r="DO415" s="1193">
        <v>0.94599999999999995</v>
      </c>
      <c r="DP415" s="1194">
        <v>1000</v>
      </c>
      <c r="DQ415" s="1195">
        <f t="shared" si="3711"/>
        <v>1.0570824524312896</v>
      </c>
      <c r="DR415" s="1192">
        <v>0.01</v>
      </c>
      <c r="DS415" s="1192">
        <f t="shared" si="3709"/>
        <v>1.0570824524312896E-5</v>
      </c>
      <c r="DT415" s="1495"/>
      <c r="DU415" s="1192"/>
      <c r="DV415" s="1528"/>
      <c r="DW415" s="1528" t="str">
        <f t="shared" si="3710"/>
        <v>AN Rhino Skin Silica</v>
      </c>
      <c r="DX415" s="1427"/>
      <c r="DY415" s="1427"/>
      <c r="DZ415" s="1427"/>
      <c r="EA415" s="1427"/>
      <c r="EB415" s="1427"/>
      <c r="EC415" s="1427"/>
      <c r="ED415" s="1427"/>
      <c r="EE415" s="1427"/>
      <c r="EF415" s="1427"/>
      <c r="EG415" s="1427"/>
      <c r="EH415" s="1427"/>
      <c r="EI415" s="1427"/>
      <c r="EJ415" s="1427"/>
      <c r="EK415" s="1734"/>
      <c r="EL415" s="1342" t="s">
        <v>1416</v>
      </c>
      <c r="EM415" s="739"/>
      <c r="EN415" s="739"/>
      <c r="EO415" s="739"/>
      <c r="EP415" s="739"/>
      <c r="EQ415" s="739"/>
      <c r="ER415" s="739"/>
      <c r="ES415" s="739"/>
      <c r="ET415" s="739"/>
      <c r="EU415" s="739"/>
      <c r="EV415" s="739"/>
      <c r="EW415" s="739"/>
      <c r="EX415" s="739"/>
      <c r="EY415" s="739"/>
      <c r="EZ415" s="1348" t="str">
        <f t="shared" si="3712"/>
        <v>AN Rhino Skin Silica</v>
      </c>
      <c r="FA415" s="1203">
        <f t="shared" si="3713"/>
        <v>0</v>
      </c>
      <c r="FB415" s="1203">
        <f t="shared" si="3714"/>
        <v>0</v>
      </c>
      <c r="FC415" s="1203">
        <f t="shared" si="3715"/>
        <v>0</v>
      </c>
      <c r="FD415" s="1190">
        <f t="shared" si="3716"/>
        <v>0</v>
      </c>
      <c r="FE415" s="1190">
        <f t="shared" si="3717"/>
        <v>0</v>
      </c>
      <c r="FF415" s="927">
        <f t="shared" si="3718"/>
        <v>0</v>
      </c>
      <c r="FG415" s="1191">
        <f t="shared" si="3719"/>
        <v>0</v>
      </c>
      <c r="FH415" s="1191">
        <f t="shared" si="3720"/>
        <v>0</v>
      </c>
      <c r="FI415" s="1191">
        <f t="shared" si="3721"/>
        <v>0</v>
      </c>
      <c r="FJ415" s="1191">
        <f t="shared" si="3722"/>
        <v>0</v>
      </c>
      <c r="FK415" s="1191">
        <f t="shared" si="3723"/>
        <v>0</v>
      </c>
      <c r="FL415" s="1191">
        <f t="shared" si="3724"/>
        <v>0</v>
      </c>
      <c r="FM415" s="1191">
        <f t="shared" si="3725"/>
        <v>0</v>
      </c>
      <c r="FN415" s="1191">
        <f t="shared" si="3726"/>
        <v>0</v>
      </c>
      <c r="FO415" s="1203">
        <f t="shared" si="3548"/>
        <v>0</v>
      </c>
      <c r="FP415" s="1190">
        <f t="shared" si="3727"/>
        <v>0</v>
      </c>
      <c r="FQ415" s="927">
        <f t="shared" si="3728"/>
        <v>0</v>
      </c>
      <c r="FR415" s="1191">
        <f t="shared" si="3729"/>
        <v>0</v>
      </c>
      <c r="FS415" s="1191">
        <f t="shared" si="3730"/>
        <v>0</v>
      </c>
      <c r="FT415" s="1191">
        <f t="shared" si="3731"/>
        <v>0</v>
      </c>
      <c r="FU415" s="1191">
        <f t="shared" si="3732"/>
        <v>0</v>
      </c>
      <c r="FV415" s="1076">
        <f t="shared" si="3733"/>
        <v>0</v>
      </c>
      <c r="FW415" s="1076">
        <f t="shared" si="3734"/>
        <v>0</v>
      </c>
      <c r="FX415" s="1076">
        <f t="shared" si="3735"/>
        <v>0</v>
      </c>
      <c r="FY415" s="1076">
        <f t="shared" si="3736"/>
        <v>0</v>
      </c>
      <c r="FZ415" s="1076">
        <f t="shared" si="3737"/>
        <v>0</v>
      </c>
      <c r="GA415" s="1076">
        <f t="shared" si="3738"/>
        <v>0</v>
      </c>
      <c r="GB415" s="1076">
        <f t="shared" si="3739"/>
        <v>0</v>
      </c>
      <c r="GC415" s="1076">
        <f t="shared" si="3740"/>
        <v>0</v>
      </c>
      <c r="GD415" s="330">
        <f t="shared" si="3741"/>
        <v>0</v>
      </c>
      <c r="GE415" s="330">
        <f t="shared" si="3742"/>
        <v>0</v>
      </c>
      <c r="GF415" s="330">
        <f t="shared" si="3743"/>
        <v>0</v>
      </c>
      <c r="GG415" s="330">
        <f t="shared" si="3744"/>
        <v>0</v>
      </c>
      <c r="GH415" s="330">
        <f t="shared" si="3745"/>
        <v>0</v>
      </c>
      <c r="GI415" s="330">
        <f t="shared" si="3746"/>
        <v>0</v>
      </c>
      <c r="GJ415" s="330">
        <f t="shared" si="3747"/>
        <v>0</v>
      </c>
      <c r="GK415" s="330">
        <f t="shared" si="3748"/>
        <v>0</v>
      </c>
      <c r="GL415" s="330">
        <f t="shared" si="3749"/>
        <v>0</v>
      </c>
      <c r="GM415" s="330">
        <f t="shared" si="3750"/>
        <v>0</v>
      </c>
      <c r="GN415" s="330">
        <f t="shared" si="3751"/>
        <v>0</v>
      </c>
      <c r="GO415" s="330">
        <f t="shared" si="3752"/>
        <v>0</v>
      </c>
      <c r="GP415" s="330">
        <f t="shared" si="3753"/>
        <v>0</v>
      </c>
      <c r="GQ415" s="330">
        <f t="shared" si="3754"/>
        <v>0</v>
      </c>
      <c r="GR415" s="739"/>
      <c r="GS415" s="739"/>
      <c r="GT415" s="739"/>
      <c r="GU415" s="739"/>
      <c r="GV415" s="739"/>
      <c r="GW415" s="739"/>
      <c r="GX415" s="739"/>
      <c r="GY415" s="739"/>
      <c r="GZ415" s="1362" t="str">
        <f t="shared" si="3755"/>
        <v>AN Rhino Skin Silica</v>
      </c>
      <c r="HA415" s="1215">
        <f t="shared" si="3756"/>
        <v>0</v>
      </c>
      <c r="HB415" s="1215">
        <f t="shared" si="3757"/>
        <v>0</v>
      </c>
      <c r="HC415" s="1215">
        <f t="shared" si="3758"/>
        <v>0</v>
      </c>
      <c r="HD415" s="543">
        <f t="shared" si="3759"/>
        <v>0</v>
      </c>
      <c r="HE415" s="543">
        <f t="shared" si="3760"/>
        <v>0</v>
      </c>
      <c r="HF415" s="328">
        <f t="shared" si="3761"/>
        <v>0</v>
      </c>
      <c r="HG415" s="546">
        <f t="shared" si="3762"/>
        <v>0</v>
      </c>
      <c r="HH415" s="546">
        <f t="shared" si="3763"/>
        <v>0</v>
      </c>
      <c r="HI415" s="546">
        <f t="shared" si="3764"/>
        <v>0</v>
      </c>
      <c r="HJ415" s="546">
        <f t="shared" si="3765"/>
        <v>0</v>
      </c>
      <c r="HK415" s="546">
        <f t="shared" si="3766"/>
        <v>0</v>
      </c>
      <c r="HL415" s="546">
        <f t="shared" si="3767"/>
        <v>0</v>
      </c>
      <c r="HM415" s="546">
        <f t="shared" si="3768"/>
        <v>0</v>
      </c>
      <c r="HN415" s="546">
        <f t="shared" si="3769"/>
        <v>0</v>
      </c>
      <c r="HO415" s="1215">
        <f t="shared" si="3770"/>
        <v>0</v>
      </c>
      <c r="HP415" s="543">
        <f t="shared" si="3771"/>
        <v>0</v>
      </c>
      <c r="HQ415" s="328">
        <f t="shared" si="3772"/>
        <v>0</v>
      </c>
      <c r="HR415" s="546">
        <f t="shared" si="3773"/>
        <v>0</v>
      </c>
      <c r="HS415" s="546">
        <f t="shared" si="3774"/>
        <v>0</v>
      </c>
      <c r="HT415" s="546">
        <f t="shared" si="3775"/>
        <v>0</v>
      </c>
      <c r="HU415" s="546">
        <f t="shared" si="3776"/>
        <v>0</v>
      </c>
      <c r="HV415" s="930">
        <f t="shared" si="3777"/>
        <v>0</v>
      </c>
      <c r="HW415" s="930">
        <f t="shared" si="3778"/>
        <v>0</v>
      </c>
      <c r="HX415" s="930">
        <f t="shared" si="3779"/>
        <v>0</v>
      </c>
      <c r="HY415" s="930">
        <f t="shared" si="3780"/>
        <v>0</v>
      </c>
      <c r="HZ415" s="930">
        <f t="shared" si="3781"/>
        <v>0</v>
      </c>
      <c r="IA415" s="930">
        <f t="shared" si="3782"/>
        <v>0</v>
      </c>
      <c r="IB415" s="930">
        <f t="shared" si="3783"/>
        <v>0</v>
      </c>
      <c r="IC415" s="930">
        <f t="shared" si="3784"/>
        <v>0</v>
      </c>
      <c r="ID415" s="322">
        <f t="shared" si="3785"/>
        <v>0</v>
      </c>
      <c r="IE415" s="322">
        <f t="shared" si="3786"/>
        <v>0</v>
      </c>
      <c r="IF415" s="322">
        <f t="shared" si="3787"/>
        <v>0</v>
      </c>
      <c r="IG415" s="322">
        <f t="shared" si="3788"/>
        <v>0</v>
      </c>
      <c r="IH415" s="322">
        <f t="shared" si="3789"/>
        <v>0</v>
      </c>
      <c r="II415" s="322">
        <f t="shared" si="3790"/>
        <v>0</v>
      </c>
      <c r="IJ415" s="322">
        <f t="shared" si="3791"/>
        <v>0</v>
      </c>
      <c r="IK415" s="322">
        <f t="shared" si="3792"/>
        <v>0</v>
      </c>
      <c r="IL415" s="322">
        <f t="shared" si="3793"/>
        <v>0</v>
      </c>
      <c r="IM415" s="322">
        <f t="shared" si="3794"/>
        <v>0</v>
      </c>
      <c r="IN415" s="322">
        <f t="shared" si="3795"/>
        <v>0</v>
      </c>
      <c r="IO415" s="322">
        <f t="shared" si="3796"/>
        <v>0</v>
      </c>
      <c r="IP415" s="322">
        <f t="shared" si="3797"/>
        <v>0</v>
      </c>
      <c r="IQ415" s="322">
        <f t="shared" si="3798"/>
        <v>0</v>
      </c>
      <c r="IR415" s="739"/>
      <c r="IS415" s="739"/>
      <c r="IT415" s="739"/>
      <c r="IU415" s="739"/>
      <c r="IV415" s="739"/>
      <c r="IW415" s="739"/>
      <c r="IX415" s="739"/>
      <c r="IY415" s="739"/>
      <c r="IZ415" s="1362" t="str">
        <f t="shared" si="3799"/>
        <v>AN Rhino Skin Silica</v>
      </c>
      <c r="JA415" s="1217">
        <f t="shared" ref="JA415:JA446" si="3844">SUM(BW415*$DP415)</f>
        <v>0</v>
      </c>
      <c r="JB415" s="1217">
        <f t="shared" ref="JB415:JB446" si="3845">SUM(BX415*$DP415)</f>
        <v>0</v>
      </c>
      <c r="JC415" s="1217">
        <f t="shared" ref="JC415:JC446" si="3846">SUM(BY415*$DP415)</f>
        <v>0</v>
      </c>
      <c r="JD415" s="545">
        <f t="shared" ref="JD415:JD446" si="3847">SUM(BZ415*$DP415)</f>
        <v>0</v>
      </c>
      <c r="JE415" s="545">
        <f t="shared" ref="JE415:JE446" si="3848">SUM(CA415*$DP415)</f>
        <v>0</v>
      </c>
      <c r="JF415" s="329">
        <f t="shared" ref="JF415:JF446" si="3849">SUM(CB415*$DP415)</f>
        <v>4</v>
      </c>
      <c r="JG415" s="550">
        <f t="shared" ref="JG415:JG446" si="3850">SUM(CC415*$DP415)</f>
        <v>0</v>
      </c>
      <c r="JH415" s="550">
        <f t="shared" ref="JH415:JH446" si="3851">SUM(CD415*$DP415)</f>
        <v>0</v>
      </c>
      <c r="JI415" s="550">
        <f t="shared" ref="JI415:JI446" si="3852">SUM(CE415*$DP415)</f>
        <v>0</v>
      </c>
      <c r="JJ415" s="550">
        <f t="shared" ref="JJ415:JJ446" si="3853">SUM(CF415*$DP415)</f>
        <v>0</v>
      </c>
      <c r="JK415" s="550">
        <f t="shared" ref="JK415:JK446" si="3854">SUM(CG415*$DP415)</f>
        <v>0</v>
      </c>
      <c r="JL415" s="550">
        <f t="shared" ref="JL415:JL446" si="3855">SUM(CH415*$DP415)</f>
        <v>0</v>
      </c>
      <c r="JM415" s="550">
        <f t="shared" ref="JM415:JM446" si="3856">SUM(CI415*$DP415)</f>
        <v>1.5</v>
      </c>
      <c r="JN415" s="550">
        <f t="shared" ref="JN415:JN446" si="3857">SUM(CJ415*$DP415)</f>
        <v>0</v>
      </c>
      <c r="JO415" s="1217">
        <f t="shared" ref="JO415:JO446" si="3858">SUM(CK415*$DP415)</f>
        <v>0</v>
      </c>
      <c r="JP415" s="545">
        <f t="shared" ref="JP415:JP446" si="3859">SUM(CL415*$DP415)</f>
        <v>0</v>
      </c>
      <c r="JQ415" s="329">
        <f t="shared" ref="JQ415:JQ446" si="3860">SUM(CM415*$DP415)</f>
        <v>0</v>
      </c>
      <c r="JR415" s="550">
        <f t="shared" ref="JR415:JR446" si="3861">SUM(CN415*$DP415)</f>
        <v>0</v>
      </c>
      <c r="JS415" s="550">
        <f t="shared" ref="JS415:JS446" si="3862">SUM(CO415*$DP415)</f>
        <v>0</v>
      </c>
      <c r="JT415" s="550">
        <f t="shared" ref="JT415:JT446" si="3863">SUM(CP415*$DP415)</f>
        <v>0</v>
      </c>
      <c r="JU415" s="550">
        <f t="shared" ref="JU415:JU446" si="3864">SUM(CQ415*$DP415)</f>
        <v>0</v>
      </c>
      <c r="JV415" s="932">
        <f t="shared" ref="JV415:JV446" si="3865">SUM(CR415*$DP415)</f>
        <v>0</v>
      </c>
      <c r="JW415" s="932">
        <f t="shared" ref="JW415:JW446" si="3866">SUM(CS415*$DP415)</f>
        <v>0</v>
      </c>
      <c r="JX415" s="932">
        <f t="shared" ref="JX415:JX446" si="3867">SUM(CT415*$DP415)</f>
        <v>0</v>
      </c>
      <c r="JY415" s="932">
        <f t="shared" ref="JY415:JY446" si="3868">SUM(CU415*$DP415)</f>
        <v>0</v>
      </c>
      <c r="JZ415" s="932">
        <f t="shared" ref="JZ415:JZ446" si="3869">SUM(CV415*$DP415)</f>
        <v>0</v>
      </c>
      <c r="KA415" s="932">
        <f t="shared" ref="KA415:KA446" si="3870">SUM(CW415*$DP415)</f>
        <v>0</v>
      </c>
      <c r="KB415" s="932">
        <f t="shared" ref="KB415:KB446" si="3871">SUM(CX415*$DP415)</f>
        <v>0</v>
      </c>
      <c r="KC415" s="932">
        <f t="shared" ref="KC415:KC446" si="3872">SUM(CY415*$DP415)</f>
        <v>0</v>
      </c>
      <c r="KD415" s="327">
        <f t="shared" ref="KD415:KD446" si="3873">SUM(CZ415*$DP415)</f>
        <v>0</v>
      </c>
      <c r="KE415" s="327">
        <f t="shared" ref="KE415:KE446" si="3874">SUM(DA415*$DP415)</f>
        <v>0</v>
      </c>
      <c r="KF415" s="327">
        <f t="shared" ref="KF415:KF446" si="3875">SUM(DB415*$DP415)</f>
        <v>0</v>
      </c>
      <c r="KG415" s="327">
        <f t="shared" ref="KG415:KG446" si="3876">SUM(DC415*$DP415)</f>
        <v>0</v>
      </c>
      <c r="KH415" s="327">
        <f t="shared" ref="KH415:KH446" si="3877">SUM(DD415*$DP415)</f>
        <v>0</v>
      </c>
      <c r="KI415" s="327">
        <f t="shared" ref="KI415:KI446" si="3878">SUM(DE415*$DP415)</f>
        <v>0</v>
      </c>
      <c r="KJ415" s="327">
        <f t="shared" ref="KJ415:KJ446" si="3879">SUM(DF415*$DP415)</f>
        <v>0</v>
      </c>
      <c r="KK415" s="327">
        <f t="shared" ref="KK415:KK446" si="3880">SUM(DG415*$DP415)</f>
        <v>0</v>
      </c>
      <c r="KL415" s="327">
        <f t="shared" ref="KL415:KL446" si="3881">SUM(DH415*$DP415)</f>
        <v>0</v>
      </c>
      <c r="KM415" s="327">
        <f t="shared" ref="KM415:KM446" si="3882">SUM(DI415*$DP415)</f>
        <v>0</v>
      </c>
      <c r="KN415" s="327">
        <f t="shared" ref="KN415:KN446" si="3883">SUM(DJ415*$DP415)</f>
        <v>0</v>
      </c>
      <c r="KO415" s="327">
        <f t="shared" ref="KO415:KO446" si="3884">SUM(DK415*$DP415)</f>
        <v>0</v>
      </c>
      <c r="KP415" s="327">
        <f t="shared" ref="KP415:KP446" si="3885">SUM(DL415*$DP415)</f>
        <v>0</v>
      </c>
      <c r="KQ415" s="327">
        <f t="shared" ref="KQ415:KQ446" si="3886">SUM(DM415*$DP415)</f>
        <v>0</v>
      </c>
      <c r="KR415" s="739"/>
      <c r="KS415" s="739"/>
      <c r="KT415" s="739"/>
      <c r="KU415" s="739"/>
      <c r="KV415" s="739"/>
      <c r="KW415" s="739"/>
      <c r="KX415" s="739"/>
      <c r="KY415" s="739"/>
      <c r="KZ415" s="1362" t="str">
        <f t="shared" si="3800"/>
        <v>AN Rhino Skin Silica</v>
      </c>
      <c r="LA415" s="1217">
        <f t="shared" si="3801"/>
        <v>0</v>
      </c>
      <c r="LB415" s="1217">
        <f t="shared" si="3802"/>
        <v>0</v>
      </c>
      <c r="LC415" s="1217">
        <f t="shared" si="3803"/>
        <v>0</v>
      </c>
      <c r="LD415" s="545">
        <f t="shared" si="3804"/>
        <v>0</v>
      </c>
      <c r="LE415" s="545">
        <f t="shared" si="3805"/>
        <v>0</v>
      </c>
      <c r="LF415" s="329">
        <f t="shared" si="3806"/>
        <v>4.2283298097251585</v>
      </c>
      <c r="LG415" s="550">
        <f t="shared" si="3807"/>
        <v>0</v>
      </c>
      <c r="LH415" s="550">
        <f t="shared" si="3808"/>
        <v>0</v>
      </c>
      <c r="LI415" s="550">
        <f t="shared" si="3809"/>
        <v>0</v>
      </c>
      <c r="LJ415" s="550">
        <f t="shared" si="3810"/>
        <v>0</v>
      </c>
      <c r="LK415" s="550">
        <f t="shared" si="3811"/>
        <v>0</v>
      </c>
      <c r="LL415" s="550">
        <f t="shared" si="3812"/>
        <v>0</v>
      </c>
      <c r="LM415" s="550">
        <f t="shared" si="3813"/>
        <v>1.5856236786469344</v>
      </c>
      <c r="LN415" s="550">
        <f t="shared" si="3814"/>
        <v>0</v>
      </c>
      <c r="LO415" s="1217">
        <f t="shared" si="3815"/>
        <v>0</v>
      </c>
      <c r="LP415" s="545">
        <f t="shared" si="3816"/>
        <v>0</v>
      </c>
      <c r="LQ415" s="329">
        <f t="shared" si="3817"/>
        <v>0</v>
      </c>
      <c r="LR415" s="550">
        <f t="shared" si="3818"/>
        <v>0</v>
      </c>
      <c r="LS415" s="550">
        <f t="shared" si="3819"/>
        <v>0</v>
      </c>
      <c r="LT415" s="550">
        <f t="shared" si="3820"/>
        <v>0</v>
      </c>
      <c r="LU415" s="550">
        <f t="shared" si="3821"/>
        <v>0</v>
      </c>
      <c r="LV415" s="932">
        <f t="shared" si="3822"/>
        <v>0</v>
      </c>
      <c r="LW415" s="932">
        <f t="shared" si="3823"/>
        <v>0</v>
      </c>
      <c r="LX415" s="932">
        <f t="shared" si="3824"/>
        <v>0</v>
      </c>
      <c r="LY415" s="932">
        <f t="shared" si="3825"/>
        <v>0</v>
      </c>
      <c r="LZ415" s="932">
        <f t="shared" si="3826"/>
        <v>0</v>
      </c>
      <c r="MA415" s="932">
        <f t="shared" si="3827"/>
        <v>0</v>
      </c>
      <c r="MB415" s="932">
        <f t="shared" si="3828"/>
        <v>0</v>
      </c>
      <c r="MC415" s="932">
        <f t="shared" si="3829"/>
        <v>0</v>
      </c>
      <c r="MD415" s="327">
        <f t="shared" si="3830"/>
        <v>0</v>
      </c>
      <c r="ME415" s="327">
        <f t="shared" si="3831"/>
        <v>0</v>
      </c>
      <c r="MF415" s="327">
        <f t="shared" si="3832"/>
        <v>0</v>
      </c>
      <c r="MG415" s="327">
        <f t="shared" si="3833"/>
        <v>0</v>
      </c>
      <c r="MH415" s="327">
        <f t="shared" si="3834"/>
        <v>0</v>
      </c>
      <c r="MI415" s="327">
        <f t="shared" si="3835"/>
        <v>0</v>
      </c>
      <c r="MJ415" s="327">
        <f t="shared" si="3836"/>
        <v>0</v>
      </c>
      <c r="MK415" s="327">
        <f t="shared" si="3837"/>
        <v>0</v>
      </c>
      <c r="ML415" s="327">
        <f t="shared" si="3838"/>
        <v>0</v>
      </c>
      <c r="MM415" s="327">
        <f t="shared" si="3839"/>
        <v>0</v>
      </c>
      <c r="MN415" s="327">
        <f t="shared" si="3840"/>
        <v>0</v>
      </c>
      <c r="MO415" s="327">
        <f t="shared" si="3841"/>
        <v>0</v>
      </c>
      <c r="MP415" s="327">
        <f t="shared" si="3842"/>
        <v>0</v>
      </c>
      <c r="MQ415" s="327">
        <f t="shared" si="3843"/>
        <v>0</v>
      </c>
    </row>
    <row r="416" spans="15:355" s="152" customFormat="1" ht="14.25" customHeight="1" outlineLevel="1" thickBot="1" x14ac:dyDescent="0.3">
      <c r="O416" s="1758"/>
      <c r="S416" s="1758"/>
      <c r="W416" s="1758"/>
      <c r="AA416" s="1758"/>
      <c r="AE416" s="1758"/>
      <c r="AI416" s="1758"/>
      <c r="AM416" s="1758"/>
      <c r="AQ416" s="1758"/>
      <c r="AU416" s="1758"/>
      <c r="AY416" s="1758"/>
      <c r="BQ416" s="1491"/>
      <c r="BR416" s="734">
        <f t="shared" si="3531"/>
        <v>0</v>
      </c>
      <c r="BS416" s="734">
        <f t="shared" si="3532"/>
        <v>0</v>
      </c>
      <c r="BT416" s="742">
        <v>0</v>
      </c>
      <c r="BU416" s="1328" t="s">
        <v>1698</v>
      </c>
      <c r="BV416" s="1021" t="s">
        <v>955</v>
      </c>
      <c r="BW416" s="1248"/>
      <c r="BX416" s="1248"/>
      <c r="BY416" s="1248"/>
      <c r="BZ416" s="1249"/>
      <c r="CA416" s="1249"/>
      <c r="CB416" s="1250">
        <v>0.04</v>
      </c>
      <c r="CC416" s="1251"/>
      <c r="CD416" s="1251"/>
      <c r="CE416" s="1251"/>
      <c r="CF416" s="1251"/>
      <c r="CG416" s="1252"/>
      <c r="CH416" s="1252"/>
      <c r="CI416" s="1252">
        <v>0.1</v>
      </c>
      <c r="CJ416" s="1252"/>
      <c r="CK416" s="1253"/>
      <c r="CL416" s="1254"/>
      <c r="CM416" s="1255"/>
      <c r="CN416" s="1256"/>
      <c r="CO416" s="1256"/>
      <c r="CP416" s="1256"/>
      <c r="CQ416" s="1256"/>
      <c r="CR416" s="1257"/>
      <c r="CS416" s="1257"/>
      <c r="CT416" s="1257"/>
      <c r="CU416" s="1257"/>
      <c r="CV416" s="1257"/>
      <c r="CW416" s="1257"/>
      <c r="CX416" s="1257"/>
      <c r="CY416" s="1257"/>
      <c r="CZ416" s="1258"/>
      <c r="DA416" s="1258"/>
      <c r="DB416" s="1258"/>
      <c r="DC416" s="1258"/>
      <c r="DD416" s="1258"/>
      <c r="DE416" s="1258"/>
      <c r="DF416" s="1258"/>
      <c r="DG416" s="1258"/>
      <c r="DH416" s="1258"/>
      <c r="DI416" s="1258"/>
      <c r="DJ416" s="1258"/>
      <c r="DK416" s="1258"/>
      <c r="DL416" s="1258"/>
      <c r="DM416" s="1258"/>
      <c r="DN416" s="1022">
        <v>1</v>
      </c>
      <c r="DO416" s="1193">
        <v>0.94599999999999995</v>
      </c>
      <c r="DP416" s="1194">
        <v>1000</v>
      </c>
      <c r="DQ416" s="1195">
        <f t="shared" si="3711"/>
        <v>1.0570824524312896</v>
      </c>
      <c r="DR416" s="1192">
        <v>0.01</v>
      </c>
      <c r="DS416" s="1192">
        <f t="shared" si="3709"/>
        <v>1.0570824524312896E-5</v>
      </c>
      <c r="DT416" s="1495"/>
      <c r="DU416" s="1192"/>
      <c r="DV416" s="1528"/>
      <c r="DW416" s="1528" t="str">
        <f t="shared" si="3710"/>
        <v>GH ArmorSi (Silica)</v>
      </c>
      <c r="DX416" s="1427"/>
      <c r="DY416" s="1427"/>
      <c r="DZ416" s="1427"/>
      <c r="EA416" s="1427"/>
      <c r="EB416" s="1427"/>
      <c r="EC416" s="1427"/>
      <c r="ED416" s="1427"/>
      <c r="EE416" s="1427"/>
      <c r="EF416" s="1427"/>
      <c r="EG416" s="1427"/>
      <c r="EH416" s="1427"/>
      <c r="EI416" s="1427"/>
      <c r="EJ416" s="1427"/>
      <c r="EK416" s="1734"/>
      <c r="EL416" s="1342" t="s">
        <v>1687</v>
      </c>
      <c r="EM416" s="739"/>
      <c r="EN416" s="739"/>
      <c r="EO416" s="739"/>
      <c r="EP416" s="739"/>
      <c r="EQ416" s="739"/>
      <c r="ER416" s="739"/>
      <c r="ES416" s="739"/>
      <c r="ET416" s="739"/>
      <c r="EU416" s="739"/>
      <c r="EV416" s="739"/>
      <c r="EW416" s="739"/>
      <c r="EX416" s="739"/>
      <c r="EY416" s="739"/>
      <c r="EZ416" s="1348" t="str">
        <f t="shared" si="3712"/>
        <v>GH ArmorSi (Silica)</v>
      </c>
      <c r="FA416" s="1203">
        <f t="shared" si="3713"/>
        <v>0</v>
      </c>
      <c r="FB416" s="1203">
        <f t="shared" si="3714"/>
        <v>0</v>
      </c>
      <c r="FC416" s="1203">
        <f t="shared" si="3715"/>
        <v>0</v>
      </c>
      <c r="FD416" s="1190">
        <f t="shared" si="3716"/>
        <v>0</v>
      </c>
      <c r="FE416" s="1190">
        <f t="shared" si="3717"/>
        <v>0</v>
      </c>
      <c r="FF416" s="927">
        <f t="shared" si="3718"/>
        <v>0</v>
      </c>
      <c r="FG416" s="1191">
        <f t="shared" si="3719"/>
        <v>0</v>
      </c>
      <c r="FH416" s="1191">
        <f t="shared" si="3720"/>
        <v>0</v>
      </c>
      <c r="FI416" s="1191">
        <f t="shared" si="3721"/>
        <v>0</v>
      </c>
      <c r="FJ416" s="1191">
        <f t="shared" si="3722"/>
        <v>0</v>
      </c>
      <c r="FK416" s="1191">
        <f t="shared" si="3723"/>
        <v>0</v>
      </c>
      <c r="FL416" s="1191">
        <f t="shared" si="3724"/>
        <v>0</v>
      </c>
      <c r="FM416" s="1191">
        <f t="shared" si="3725"/>
        <v>0</v>
      </c>
      <c r="FN416" s="1191">
        <f t="shared" si="3726"/>
        <v>0</v>
      </c>
      <c r="FO416" s="1203">
        <f t="shared" si="3548"/>
        <v>0</v>
      </c>
      <c r="FP416" s="1190">
        <f t="shared" si="3727"/>
        <v>0</v>
      </c>
      <c r="FQ416" s="927">
        <f t="shared" si="3728"/>
        <v>0</v>
      </c>
      <c r="FR416" s="1191">
        <f t="shared" si="3729"/>
        <v>0</v>
      </c>
      <c r="FS416" s="1191">
        <f t="shared" si="3730"/>
        <v>0</v>
      </c>
      <c r="FT416" s="1191">
        <f t="shared" si="3731"/>
        <v>0</v>
      </c>
      <c r="FU416" s="1191">
        <f t="shared" si="3732"/>
        <v>0</v>
      </c>
      <c r="FV416" s="1076">
        <f t="shared" si="3733"/>
        <v>0</v>
      </c>
      <c r="FW416" s="1076">
        <f t="shared" si="3734"/>
        <v>0</v>
      </c>
      <c r="FX416" s="1076">
        <f t="shared" si="3735"/>
        <v>0</v>
      </c>
      <c r="FY416" s="1076">
        <f t="shared" si="3736"/>
        <v>0</v>
      </c>
      <c r="FZ416" s="1076">
        <f t="shared" si="3737"/>
        <v>0</v>
      </c>
      <c r="GA416" s="1076">
        <f t="shared" si="3738"/>
        <v>0</v>
      </c>
      <c r="GB416" s="1076">
        <f t="shared" si="3739"/>
        <v>0</v>
      </c>
      <c r="GC416" s="1076">
        <f t="shared" si="3740"/>
        <v>0</v>
      </c>
      <c r="GD416" s="330">
        <f t="shared" si="3741"/>
        <v>0</v>
      </c>
      <c r="GE416" s="330">
        <f t="shared" si="3742"/>
        <v>0</v>
      </c>
      <c r="GF416" s="330">
        <f t="shared" si="3743"/>
        <v>0</v>
      </c>
      <c r="GG416" s="330">
        <f t="shared" si="3744"/>
        <v>0</v>
      </c>
      <c r="GH416" s="330">
        <f t="shared" si="3745"/>
        <v>0</v>
      </c>
      <c r="GI416" s="330">
        <f t="shared" si="3746"/>
        <v>0</v>
      </c>
      <c r="GJ416" s="330">
        <f t="shared" si="3747"/>
        <v>0</v>
      </c>
      <c r="GK416" s="330">
        <f t="shared" si="3748"/>
        <v>0</v>
      </c>
      <c r="GL416" s="330">
        <f t="shared" si="3749"/>
        <v>0</v>
      </c>
      <c r="GM416" s="330">
        <f t="shared" si="3750"/>
        <v>0</v>
      </c>
      <c r="GN416" s="330">
        <f t="shared" si="3751"/>
        <v>0</v>
      </c>
      <c r="GO416" s="330">
        <f t="shared" si="3752"/>
        <v>0</v>
      </c>
      <c r="GP416" s="330">
        <f t="shared" si="3753"/>
        <v>0</v>
      </c>
      <c r="GQ416" s="330">
        <f t="shared" si="3754"/>
        <v>0</v>
      </c>
      <c r="GR416" s="739"/>
      <c r="GS416" s="739"/>
      <c r="GT416" s="739"/>
      <c r="GU416" s="739"/>
      <c r="GV416" s="739"/>
      <c r="GW416" s="739"/>
      <c r="GX416" s="739"/>
      <c r="GY416" s="739"/>
      <c r="GZ416" s="1362" t="str">
        <f t="shared" si="3755"/>
        <v>GH ArmorSi (Silica)</v>
      </c>
      <c r="HA416" s="1215">
        <f t="shared" si="3756"/>
        <v>0</v>
      </c>
      <c r="HB416" s="1215">
        <f t="shared" si="3757"/>
        <v>0</v>
      </c>
      <c r="HC416" s="1215">
        <f t="shared" si="3758"/>
        <v>0</v>
      </c>
      <c r="HD416" s="543">
        <f t="shared" si="3759"/>
        <v>0</v>
      </c>
      <c r="HE416" s="543">
        <f t="shared" si="3760"/>
        <v>0</v>
      </c>
      <c r="HF416" s="328">
        <f t="shared" si="3761"/>
        <v>0</v>
      </c>
      <c r="HG416" s="546">
        <f t="shared" si="3762"/>
        <v>0</v>
      </c>
      <c r="HH416" s="546">
        <f t="shared" si="3763"/>
        <v>0</v>
      </c>
      <c r="HI416" s="546">
        <f t="shared" si="3764"/>
        <v>0</v>
      </c>
      <c r="HJ416" s="546">
        <f t="shared" si="3765"/>
        <v>0</v>
      </c>
      <c r="HK416" s="546">
        <f t="shared" si="3766"/>
        <v>0</v>
      </c>
      <c r="HL416" s="546">
        <f t="shared" si="3767"/>
        <v>0</v>
      </c>
      <c r="HM416" s="546">
        <f t="shared" si="3768"/>
        <v>0</v>
      </c>
      <c r="HN416" s="546">
        <f t="shared" si="3769"/>
        <v>0</v>
      </c>
      <c r="HO416" s="1215">
        <f t="shared" si="3770"/>
        <v>0</v>
      </c>
      <c r="HP416" s="543">
        <f t="shared" si="3771"/>
        <v>0</v>
      </c>
      <c r="HQ416" s="328">
        <f t="shared" si="3772"/>
        <v>0</v>
      </c>
      <c r="HR416" s="546">
        <f t="shared" si="3773"/>
        <v>0</v>
      </c>
      <c r="HS416" s="546">
        <f t="shared" si="3774"/>
        <v>0</v>
      </c>
      <c r="HT416" s="546">
        <f t="shared" si="3775"/>
        <v>0</v>
      </c>
      <c r="HU416" s="546">
        <f t="shared" si="3776"/>
        <v>0</v>
      </c>
      <c r="HV416" s="930">
        <f t="shared" si="3777"/>
        <v>0</v>
      </c>
      <c r="HW416" s="930">
        <f t="shared" si="3778"/>
        <v>0</v>
      </c>
      <c r="HX416" s="930">
        <f t="shared" si="3779"/>
        <v>0</v>
      </c>
      <c r="HY416" s="930">
        <f t="shared" si="3780"/>
        <v>0</v>
      </c>
      <c r="HZ416" s="930">
        <f t="shared" si="3781"/>
        <v>0</v>
      </c>
      <c r="IA416" s="930">
        <f t="shared" si="3782"/>
        <v>0</v>
      </c>
      <c r="IB416" s="930">
        <f t="shared" si="3783"/>
        <v>0</v>
      </c>
      <c r="IC416" s="930">
        <f t="shared" si="3784"/>
        <v>0</v>
      </c>
      <c r="ID416" s="322">
        <f t="shared" si="3785"/>
        <v>0</v>
      </c>
      <c r="IE416" s="322">
        <f t="shared" si="3786"/>
        <v>0</v>
      </c>
      <c r="IF416" s="322">
        <f t="shared" si="3787"/>
        <v>0</v>
      </c>
      <c r="IG416" s="322">
        <f t="shared" si="3788"/>
        <v>0</v>
      </c>
      <c r="IH416" s="322">
        <f t="shared" si="3789"/>
        <v>0</v>
      </c>
      <c r="II416" s="322">
        <f t="shared" si="3790"/>
        <v>0</v>
      </c>
      <c r="IJ416" s="322">
        <f t="shared" si="3791"/>
        <v>0</v>
      </c>
      <c r="IK416" s="322">
        <f t="shared" si="3792"/>
        <v>0</v>
      </c>
      <c r="IL416" s="322">
        <f t="shared" si="3793"/>
        <v>0</v>
      </c>
      <c r="IM416" s="322">
        <f t="shared" si="3794"/>
        <v>0</v>
      </c>
      <c r="IN416" s="322">
        <f t="shared" si="3795"/>
        <v>0</v>
      </c>
      <c r="IO416" s="322">
        <f t="shared" si="3796"/>
        <v>0</v>
      </c>
      <c r="IP416" s="322">
        <f t="shared" si="3797"/>
        <v>0</v>
      </c>
      <c r="IQ416" s="322">
        <f t="shared" si="3798"/>
        <v>0</v>
      </c>
      <c r="IR416" s="739"/>
      <c r="IS416" s="739"/>
      <c r="IT416" s="739"/>
      <c r="IU416" s="739"/>
      <c r="IV416" s="739"/>
      <c r="IW416" s="739"/>
      <c r="IX416" s="739"/>
      <c r="IY416" s="739"/>
      <c r="IZ416" s="1362" t="str">
        <f t="shared" si="3799"/>
        <v>GH ArmorSi (Silica)</v>
      </c>
      <c r="JA416" s="1217">
        <f t="shared" si="3844"/>
        <v>0</v>
      </c>
      <c r="JB416" s="1217">
        <f t="shared" si="3845"/>
        <v>0</v>
      </c>
      <c r="JC416" s="1217">
        <f t="shared" si="3846"/>
        <v>0</v>
      </c>
      <c r="JD416" s="545">
        <f t="shared" si="3847"/>
        <v>0</v>
      </c>
      <c r="JE416" s="545">
        <f t="shared" si="3848"/>
        <v>0</v>
      </c>
      <c r="JF416" s="329">
        <f t="shared" si="3849"/>
        <v>40</v>
      </c>
      <c r="JG416" s="550">
        <f t="shared" si="3850"/>
        <v>0</v>
      </c>
      <c r="JH416" s="550">
        <f t="shared" si="3851"/>
        <v>0</v>
      </c>
      <c r="JI416" s="550">
        <f t="shared" si="3852"/>
        <v>0</v>
      </c>
      <c r="JJ416" s="550">
        <f t="shared" si="3853"/>
        <v>0</v>
      </c>
      <c r="JK416" s="550">
        <f t="shared" si="3854"/>
        <v>0</v>
      </c>
      <c r="JL416" s="550">
        <f t="shared" si="3855"/>
        <v>0</v>
      </c>
      <c r="JM416" s="550">
        <f t="shared" si="3856"/>
        <v>100</v>
      </c>
      <c r="JN416" s="550">
        <f t="shared" si="3857"/>
        <v>0</v>
      </c>
      <c r="JO416" s="1217">
        <f t="shared" si="3858"/>
        <v>0</v>
      </c>
      <c r="JP416" s="545">
        <f t="shared" si="3859"/>
        <v>0</v>
      </c>
      <c r="JQ416" s="329">
        <f t="shared" si="3860"/>
        <v>0</v>
      </c>
      <c r="JR416" s="550">
        <f t="shared" si="3861"/>
        <v>0</v>
      </c>
      <c r="JS416" s="550">
        <f t="shared" si="3862"/>
        <v>0</v>
      </c>
      <c r="JT416" s="550">
        <f t="shared" si="3863"/>
        <v>0</v>
      </c>
      <c r="JU416" s="550">
        <f t="shared" si="3864"/>
        <v>0</v>
      </c>
      <c r="JV416" s="932">
        <f t="shared" si="3865"/>
        <v>0</v>
      </c>
      <c r="JW416" s="932">
        <f t="shared" si="3866"/>
        <v>0</v>
      </c>
      <c r="JX416" s="932">
        <f t="shared" si="3867"/>
        <v>0</v>
      </c>
      <c r="JY416" s="932">
        <f t="shared" si="3868"/>
        <v>0</v>
      </c>
      <c r="JZ416" s="932">
        <f t="shared" si="3869"/>
        <v>0</v>
      </c>
      <c r="KA416" s="932">
        <f t="shared" si="3870"/>
        <v>0</v>
      </c>
      <c r="KB416" s="932">
        <f t="shared" si="3871"/>
        <v>0</v>
      </c>
      <c r="KC416" s="932">
        <f t="shared" si="3872"/>
        <v>0</v>
      </c>
      <c r="KD416" s="327">
        <f t="shared" si="3873"/>
        <v>0</v>
      </c>
      <c r="KE416" s="327">
        <f t="shared" si="3874"/>
        <v>0</v>
      </c>
      <c r="KF416" s="327">
        <f t="shared" si="3875"/>
        <v>0</v>
      </c>
      <c r="KG416" s="327">
        <f t="shared" si="3876"/>
        <v>0</v>
      </c>
      <c r="KH416" s="327">
        <f t="shared" si="3877"/>
        <v>0</v>
      </c>
      <c r="KI416" s="327">
        <f t="shared" si="3878"/>
        <v>0</v>
      </c>
      <c r="KJ416" s="327">
        <f t="shared" si="3879"/>
        <v>0</v>
      </c>
      <c r="KK416" s="327">
        <f t="shared" si="3880"/>
        <v>0</v>
      </c>
      <c r="KL416" s="327">
        <f t="shared" si="3881"/>
        <v>0</v>
      </c>
      <c r="KM416" s="327">
        <f t="shared" si="3882"/>
        <v>0</v>
      </c>
      <c r="KN416" s="327">
        <f t="shared" si="3883"/>
        <v>0</v>
      </c>
      <c r="KO416" s="327">
        <f t="shared" si="3884"/>
        <v>0</v>
      </c>
      <c r="KP416" s="327">
        <f t="shared" si="3885"/>
        <v>0</v>
      </c>
      <c r="KQ416" s="327">
        <f t="shared" si="3886"/>
        <v>0</v>
      </c>
      <c r="KR416" s="739"/>
      <c r="KS416" s="739"/>
      <c r="KT416" s="739"/>
      <c r="KU416" s="739"/>
      <c r="KV416" s="739"/>
      <c r="KW416" s="739"/>
      <c r="KX416" s="739"/>
      <c r="KY416" s="739"/>
      <c r="KZ416" s="1362" t="str">
        <f t="shared" si="3800"/>
        <v>GH ArmorSi (Silica)</v>
      </c>
      <c r="LA416" s="1217">
        <f t="shared" si="3801"/>
        <v>0</v>
      </c>
      <c r="LB416" s="1217">
        <f t="shared" si="3802"/>
        <v>0</v>
      </c>
      <c r="LC416" s="1217">
        <f t="shared" si="3803"/>
        <v>0</v>
      </c>
      <c r="LD416" s="545">
        <f t="shared" si="3804"/>
        <v>0</v>
      </c>
      <c r="LE416" s="545">
        <f t="shared" si="3805"/>
        <v>0</v>
      </c>
      <c r="LF416" s="329">
        <f t="shared" si="3806"/>
        <v>42.283298097251588</v>
      </c>
      <c r="LG416" s="550">
        <f t="shared" si="3807"/>
        <v>0</v>
      </c>
      <c r="LH416" s="550">
        <f t="shared" si="3808"/>
        <v>0</v>
      </c>
      <c r="LI416" s="550">
        <f t="shared" si="3809"/>
        <v>0</v>
      </c>
      <c r="LJ416" s="550">
        <f t="shared" si="3810"/>
        <v>0</v>
      </c>
      <c r="LK416" s="550">
        <f t="shared" si="3811"/>
        <v>0</v>
      </c>
      <c r="LL416" s="550">
        <f t="shared" si="3812"/>
        <v>0</v>
      </c>
      <c r="LM416" s="550">
        <f t="shared" si="3813"/>
        <v>105.70824524312897</v>
      </c>
      <c r="LN416" s="550">
        <f t="shared" si="3814"/>
        <v>0</v>
      </c>
      <c r="LO416" s="1217">
        <f t="shared" si="3815"/>
        <v>0</v>
      </c>
      <c r="LP416" s="545">
        <f t="shared" si="3816"/>
        <v>0</v>
      </c>
      <c r="LQ416" s="329">
        <f t="shared" si="3817"/>
        <v>0</v>
      </c>
      <c r="LR416" s="550">
        <f t="shared" si="3818"/>
        <v>0</v>
      </c>
      <c r="LS416" s="550">
        <f t="shared" si="3819"/>
        <v>0</v>
      </c>
      <c r="LT416" s="550">
        <f t="shared" si="3820"/>
        <v>0</v>
      </c>
      <c r="LU416" s="550">
        <f t="shared" si="3821"/>
        <v>0</v>
      </c>
      <c r="LV416" s="932">
        <f t="shared" si="3822"/>
        <v>0</v>
      </c>
      <c r="LW416" s="932">
        <f t="shared" si="3823"/>
        <v>0</v>
      </c>
      <c r="LX416" s="932">
        <f t="shared" si="3824"/>
        <v>0</v>
      </c>
      <c r="LY416" s="932">
        <f t="shared" si="3825"/>
        <v>0</v>
      </c>
      <c r="LZ416" s="932">
        <f t="shared" si="3826"/>
        <v>0</v>
      </c>
      <c r="MA416" s="932">
        <f t="shared" si="3827"/>
        <v>0</v>
      </c>
      <c r="MB416" s="932">
        <f t="shared" si="3828"/>
        <v>0</v>
      </c>
      <c r="MC416" s="932">
        <f t="shared" si="3829"/>
        <v>0</v>
      </c>
      <c r="MD416" s="327">
        <f t="shared" si="3830"/>
        <v>0</v>
      </c>
      <c r="ME416" s="327">
        <f t="shared" si="3831"/>
        <v>0</v>
      </c>
      <c r="MF416" s="327">
        <f t="shared" si="3832"/>
        <v>0</v>
      </c>
      <c r="MG416" s="327">
        <f t="shared" si="3833"/>
        <v>0</v>
      </c>
      <c r="MH416" s="327">
        <f t="shared" si="3834"/>
        <v>0</v>
      </c>
      <c r="MI416" s="327">
        <f t="shared" si="3835"/>
        <v>0</v>
      </c>
      <c r="MJ416" s="327">
        <f t="shared" si="3836"/>
        <v>0</v>
      </c>
      <c r="MK416" s="327">
        <f t="shared" si="3837"/>
        <v>0</v>
      </c>
      <c r="ML416" s="327">
        <f t="shared" si="3838"/>
        <v>0</v>
      </c>
      <c r="MM416" s="327">
        <f t="shared" si="3839"/>
        <v>0</v>
      </c>
      <c r="MN416" s="327">
        <f t="shared" si="3840"/>
        <v>0</v>
      </c>
      <c r="MO416" s="327">
        <f t="shared" si="3841"/>
        <v>0</v>
      </c>
      <c r="MP416" s="327">
        <f t="shared" si="3842"/>
        <v>0</v>
      </c>
      <c r="MQ416" s="327">
        <f t="shared" si="3843"/>
        <v>0</v>
      </c>
    </row>
    <row r="417" spans="15:355" s="152" customFormat="1" ht="14.25" customHeight="1" outlineLevel="1" thickBot="1" x14ac:dyDescent="0.3">
      <c r="O417" s="1758"/>
      <c r="S417" s="1758"/>
      <c r="W417" s="1758"/>
      <c r="AA417" s="1758"/>
      <c r="AE417" s="1758"/>
      <c r="AI417" s="1758"/>
      <c r="AM417" s="1758"/>
      <c r="AQ417" s="1758"/>
      <c r="AU417" s="1758"/>
      <c r="AY417" s="1758"/>
      <c r="BQ417" s="1491"/>
      <c r="BR417" s="734">
        <f t="shared" si="3531"/>
        <v>0</v>
      </c>
      <c r="BS417" s="734">
        <f t="shared" si="3532"/>
        <v>0</v>
      </c>
      <c r="BT417" s="742">
        <v>0</v>
      </c>
      <c r="BU417" s="1327" t="s">
        <v>1694</v>
      </c>
      <c r="BV417" s="1026" t="s">
        <v>942</v>
      </c>
      <c r="BW417" s="1248">
        <v>2.5000000000000001E-3</v>
      </c>
      <c r="BX417" s="1248">
        <v>3.7499999999999999E-2</v>
      </c>
      <c r="BY417" s="1248"/>
      <c r="BZ417" s="1249">
        <v>0.08</v>
      </c>
      <c r="CA417" s="1249"/>
      <c r="CB417" s="1250">
        <v>7.0000000000000007E-2</v>
      </c>
      <c r="CC417" s="1251"/>
      <c r="CD417" s="1251"/>
      <c r="CE417" s="1251"/>
      <c r="CF417" s="1251"/>
      <c r="CG417" s="1252"/>
      <c r="CH417" s="1252"/>
      <c r="CI417" s="1252"/>
      <c r="CJ417" s="1252"/>
      <c r="CK417" s="1253"/>
      <c r="CL417" s="1254"/>
      <c r="CM417" s="1255"/>
      <c r="CN417" s="1251">
        <v>0.02</v>
      </c>
      <c r="CO417" s="1251">
        <v>0.04</v>
      </c>
      <c r="CP417" s="1252">
        <v>0.02</v>
      </c>
      <c r="CQ417" s="1256"/>
      <c r="CR417" s="1257">
        <v>2.0000000000000002E-5</v>
      </c>
      <c r="CS417" s="1257">
        <v>1E-3</v>
      </c>
      <c r="CT417" s="1257">
        <v>2.9999999999999997E-4</v>
      </c>
      <c r="CU417" s="1257">
        <v>3.0000000000000001E-5</v>
      </c>
      <c r="CV417" s="1257">
        <v>1E-4</v>
      </c>
      <c r="CW417" s="1257">
        <v>1E-4</v>
      </c>
      <c r="CX417" s="1257">
        <v>1E-4</v>
      </c>
      <c r="CY417" s="1257">
        <v>1E-4</v>
      </c>
      <c r="CZ417" s="1258"/>
      <c r="DA417" s="1258"/>
      <c r="DB417" s="1258"/>
      <c r="DC417" s="1258"/>
      <c r="DD417" s="1258"/>
      <c r="DE417" s="1258"/>
      <c r="DF417" s="1258"/>
      <c r="DG417" s="1258"/>
      <c r="DH417" s="1258"/>
      <c r="DI417" s="1258"/>
      <c r="DJ417" s="1258"/>
      <c r="DK417" s="1258"/>
      <c r="DL417" s="1258"/>
      <c r="DM417" s="1258"/>
      <c r="DN417" s="1022">
        <v>1</v>
      </c>
      <c r="DO417" s="1193">
        <v>0.47320000000000001</v>
      </c>
      <c r="DP417" s="1194">
        <v>720</v>
      </c>
      <c r="DQ417" s="1195">
        <f t="shared" si="3711"/>
        <v>1.521555367709214</v>
      </c>
      <c r="DR417" s="1192">
        <v>18</v>
      </c>
      <c r="DS417" s="1192">
        <f t="shared" si="3709"/>
        <v>3.8038884192730341E-2</v>
      </c>
      <c r="DT417" s="1495"/>
      <c r="DU417" s="1192"/>
      <c r="DV417" s="1528"/>
      <c r="DW417" s="1528" t="str">
        <f t="shared" si="3710"/>
        <v>GH Flora Nova Bloom</v>
      </c>
      <c r="DX417" s="1427"/>
      <c r="DY417" s="1427"/>
      <c r="DZ417" s="1427"/>
      <c r="EA417" s="1427"/>
      <c r="EB417" s="1427"/>
      <c r="EC417" s="1427"/>
      <c r="ED417" s="1427"/>
      <c r="EE417" s="1427"/>
      <c r="EF417" s="1427"/>
      <c r="EG417" s="1427"/>
      <c r="EH417" s="1427"/>
      <c r="EI417" s="1427"/>
      <c r="EJ417" s="1427"/>
      <c r="EK417" s="1734"/>
      <c r="EL417" s="1342" t="s">
        <v>1435</v>
      </c>
      <c r="EM417" s="739"/>
      <c r="EN417" s="739"/>
      <c r="EO417" s="739"/>
      <c r="EP417" s="739"/>
      <c r="EQ417" s="739"/>
      <c r="ER417" s="739"/>
      <c r="ES417" s="739"/>
      <c r="ET417" s="739"/>
      <c r="EU417" s="739"/>
      <c r="EV417" s="739"/>
      <c r="EW417" s="739"/>
      <c r="EX417" s="739"/>
      <c r="EY417" s="739"/>
      <c r="EZ417" s="1348" t="str">
        <f t="shared" si="3712"/>
        <v>GH Flora Nova Bloom</v>
      </c>
      <c r="FA417" s="1203">
        <f t="shared" si="3713"/>
        <v>0</v>
      </c>
      <c r="FB417" s="1203">
        <f t="shared" si="3714"/>
        <v>0</v>
      </c>
      <c r="FC417" s="1203">
        <f t="shared" si="3715"/>
        <v>0</v>
      </c>
      <c r="FD417" s="1190">
        <f t="shared" si="3716"/>
        <v>0</v>
      </c>
      <c r="FE417" s="1190">
        <f t="shared" si="3717"/>
        <v>0</v>
      </c>
      <c r="FF417" s="927">
        <f t="shared" si="3718"/>
        <v>0</v>
      </c>
      <c r="FG417" s="1191">
        <f t="shared" si="3719"/>
        <v>0</v>
      </c>
      <c r="FH417" s="1191">
        <f t="shared" si="3720"/>
        <v>0</v>
      </c>
      <c r="FI417" s="1191">
        <f t="shared" si="3721"/>
        <v>0</v>
      </c>
      <c r="FJ417" s="1191">
        <f t="shared" si="3722"/>
        <v>0</v>
      </c>
      <c r="FK417" s="1191">
        <f t="shared" si="3723"/>
        <v>0</v>
      </c>
      <c r="FL417" s="1191">
        <f t="shared" si="3724"/>
        <v>0</v>
      </c>
      <c r="FM417" s="1191">
        <f t="shared" si="3725"/>
        <v>0</v>
      </c>
      <c r="FN417" s="1191">
        <f t="shared" si="3726"/>
        <v>0</v>
      </c>
      <c r="FO417" s="1203">
        <f t="shared" si="3548"/>
        <v>0</v>
      </c>
      <c r="FP417" s="1190">
        <f t="shared" si="3727"/>
        <v>0</v>
      </c>
      <c r="FQ417" s="927">
        <f t="shared" si="3728"/>
        <v>0</v>
      </c>
      <c r="FR417" s="1191">
        <f t="shared" si="3729"/>
        <v>0</v>
      </c>
      <c r="FS417" s="1191">
        <f t="shared" si="3730"/>
        <v>0</v>
      </c>
      <c r="FT417" s="1191">
        <f t="shared" si="3731"/>
        <v>0</v>
      </c>
      <c r="FU417" s="1191">
        <f t="shared" si="3732"/>
        <v>0</v>
      </c>
      <c r="FV417" s="1076">
        <f t="shared" si="3733"/>
        <v>0</v>
      </c>
      <c r="FW417" s="1076">
        <f t="shared" si="3734"/>
        <v>0</v>
      </c>
      <c r="FX417" s="1076">
        <f t="shared" si="3735"/>
        <v>0</v>
      </c>
      <c r="FY417" s="1076">
        <f t="shared" si="3736"/>
        <v>0</v>
      </c>
      <c r="FZ417" s="1076">
        <f t="shared" si="3737"/>
        <v>0</v>
      </c>
      <c r="GA417" s="1076">
        <f t="shared" si="3738"/>
        <v>0</v>
      </c>
      <c r="GB417" s="1076">
        <f t="shared" si="3739"/>
        <v>0</v>
      </c>
      <c r="GC417" s="1076">
        <f t="shared" si="3740"/>
        <v>0</v>
      </c>
      <c r="GD417" s="330">
        <f t="shared" si="3741"/>
        <v>0</v>
      </c>
      <c r="GE417" s="330">
        <f t="shared" si="3742"/>
        <v>0</v>
      </c>
      <c r="GF417" s="330">
        <f t="shared" si="3743"/>
        <v>0</v>
      </c>
      <c r="GG417" s="330">
        <f t="shared" si="3744"/>
        <v>0</v>
      </c>
      <c r="GH417" s="330">
        <f t="shared" si="3745"/>
        <v>0</v>
      </c>
      <c r="GI417" s="330">
        <f t="shared" si="3746"/>
        <v>0</v>
      </c>
      <c r="GJ417" s="330">
        <f t="shared" si="3747"/>
        <v>0</v>
      </c>
      <c r="GK417" s="330">
        <f t="shared" si="3748"/>
        <v>0</v>
      </c>
      <c r="GL417" s="330">
        <f t="shared" si="3749"/>
        <v>0</v>
      </c>
      <c r="GM417" s="330">
        <f t="shared" si="3750"/>
        <v>0</v>
      </c>
      <c r="GN417" s="330">
        <f t="shared" si="3751"/>
        <v>0</v>
      </c>
      <c r="GO417" s="330">
        <f t="shared" si="3752"/>
        <v>0</v>
      </c>
      <c r="GP417" s="330">
        <f t="shared" si="3753"/>
        <v>0</v>
      </c>
      <c r="GQ417" s="330">
        <f t="shared" si="3754"/>
        <v>0</v>
      </c>
      <c r="GR417" s="739"/>
      <c r="GS417" s="739"/>
      <c r="GT417" s="739"/>
      <c r="GU417" s="739"/>
      <c r="GV417" s="739"/>
      <c r="GW417" s="739"/>
      <c r="GX417" s="739"/>
      <c r="GY417" s="739"/>
      <c r="GZ417" s="1362" t="str">
        <f t="shared" si="3755"/>
        <v>GH Flora Nova Bloom</v>
      </c>
      <c r="HA417" s="1215">
        <f t="shared" si="3756"/>
        <v>0</v>
      </c>
      <c r="HB417" s="1215">
        <f t="shared" si="3757"/>
        <v>0</v>
      </c>
      <c r="HC417" s="1215">
        <f t="shared" si="3758"/>
        <v>0</v>
      </c>
      <c r="HD417" s="543">
        <f t="shared" si="3759"/>
        <v>0</v>
      </c>
      <c r="HE417" s="543">
        <f t="shared" si="3760"/>
        <v>0</v>
      </c>
      <c r="HF417" s="328">
        <f t="shared" si="3761"/>
        <v>0</v>
      </c>
      <c r="HG417" s="546">
        <f t="shared" si="3762"/>
        <v>0</v>
      </c>
      <c r="HH417" s="546">
        <f t="shared" si="3763"/>
        <v>0</v>
      </c>
      <c r="HI417" s="546">
        <f t="shared" si="3764"/>
        <v>0</v>
      </c>
      <c r="HJ417" s="546">
        <f t="shared" si="3765"/>
        <v>0</v>
      </c>
      <c r="HK417" s="546">
        <f t="shared" si="3766"/>
        <v>0</v>
      </c>
      <c r="HL417" s="546">
        <f t="shared" si="3767"/>
        <v>0</v>
      </c>
      <c r="HM417" s="546">
        <f t="shared" si="3768"/>
        <v>0</v>
      </c>
      <c r="HN417" s="546">
        <f t="shared" si="3769"/>
        <v>0</v>
      </c>
      <c r="HO417" s="1215">
        <f t="shared" si="3770"/>
        <v>0</v>
      </c>
      <c r="HP417" s="543">
        <f t="shared" si="3771"/>
        <v>0</v>
      </c>
      <c r="HQ417" s="328">
        <f t="shared" si="3772"/>
        <v>0</v>
      </c>
      <c r="HR417" s="546">
        <f t="shared" si="3773"/>
        <v>0</v>
      </c>
      <c r="HS417" s="546">
        <f t="shared" si="3774"/>
        <v>0</v>
      </c>
      <c r="HT417" s="546">
        <f t="shared" si="3775"/>
        <v>0</v>
      </c>
      <c r="HU417" s="546">
        <f t="shared" si="3776"/>
        <v>0</v>
      </c>
      <c r="HV417" s="930">
        <f t="shared" si="3777"/>
        <v>0</v>
      </c>
      <c r="HW417" s="930">
        <f t="shared" si="3778"/>
        <v>0</v>
      </c>
      <c r="HX417" s="930">
        <f t="shared" si="3779"/>
        <v>0</v>
      </c>
      <c r="HY417" s="930">
        <f t="shared" si="3780"/>
        <v>0</v>
      </c>
      <c r="HZ417" s="930">
        <f t="shared" si="3781"/>
        <v>0</v>
      </c>
      <c r="IA417" s="930">
        <f t="shared" si="3782"/>
        <v>0</v>
      </c>
      <c r="IB417" s="930">
        <f t="shared" si="3783"/>
        <v>0</v>
      </c>
      <c r="IC417" s="930">
        <f t="shared" si="3784"/>
        <v>0</v>
      </c>
      <c r="ID417" s="322">
        <f t="shared" si="3785"/>
        <v>0</v>
      </c>
      <c r="IE417" s="322">
        <f t="shared" si="3786"/>
        <v>0</v>
      </c>
      <c r="IF417" s="322">
        <f t="shared" si="3787"/>
        <v>0</v>
      </c>
      <c r="IG417" s="322">
        <f t="shared" si="3788"/>
        <v>0</v>
      </c>
      <c r="IH417" s="322">
        <f t="shared" si="3789"/>
        <v>0</v>
      </c>
      <c r="II417" s="322">
        <f t="shared" si="3790"/>
        <v>0</v>
      </c>
      <c r="IJ417" s="322">
        <f t="shared" si="3791"/>
        <v>0</v>
      </c>
      <c r="IK417" s="322">
        <f t="shared" si="3792"/>
        <v>0</v>
      </c>
      <c r="IL417" s="322">
        <f t="shared" si="3793"/>
        <v>0</v>
      </c>
      <c r="IM417" s="322">
        <f t="shared" si="3794"/>
        <v>0</v>
      </c>
      <c r="IN417" s="322">
        <f t="shared" si="3795"/>
        <v>0</v>
      </c>
      <c r="IO417" s="322">
        <f t="shared" si="3796"/>
        <v>0</v>
      </c>
      <c r="IP417" s="322">
        <f t="shared" si="3797"/>
        <v>0</v>
      </c>
      <c r="IQ417" s="322">
        <f t="shared" si="3798"/>
        <v>0</v>
      </c>
      <c r="IR417" s="739"/>
      <c r="IS417" s="739"/>
      <c r="IT417" s="739"/>
      <c r="IU417" s="739"/>
      <c r="IV417" s="739"/>
      <c r="IW417" s="739"/>
      <c r="IX417" s="739"/>
      <c r="IY417" s="739"/>
      <c r="IZ417" s="1362" t="str">
        <f t="shared" si="3799"/>
        <v>GH Flora Nova Bloom</v>
      </c>
      <c r="JA417" s="1217">
        <f t="shared" si="3844"/>
        <v>1.8</v>
      </c>
      <c r="JB417" s="1217">
        <f t="shared" si="3845"/>
        <v>27</v>
      </c>
      <c r="JC417" s="1217">
        <f t="shared" si="3846"/>
        <v>0</v>
      </c>
      <c r="JD417" s="545">
        <f t="shared" si="3847"/>
        <v>57.6</v>
      </c>
      <c r="JE417" s="545">
        <f t="shared" si="3848"/>
        <v>0</v>
      </c>
      <c r="JF417" s="329">
        <f t="shared" si="3849"/>
        <v>50.400000000000006</v>
      </c>
      <c r="JG417" s="550">
        <f t="shared" si="3850"/>
        <v>0</v>
      </c>
      <c r="JH417" s="550">
        <f t="shared" si="3851"/>
        <v>0</v>
      </c>
      <c r="JI417" s="550">
        <f t="shared" si="3852"/>
        <v>0</v>
      </c>
      <c r="JJ417" s="550">
        <f t="shared" si="3853"/>
        <v>0</v>
      </c>
      <c r="JK417" s="550">
        <f t="shared" si="3854"/>
        <v>0</v>
      </c>
      <c r="JL417" s="550">
        <f t="shared" si="3855"/>
        <v>0</v>
      </c>
      <c r="JM417" s="550">
        <f t="shared" si="3856"/>
        <v>0</v>
      </c>
      <c r="JN417" s="550">
        <f t="shared" si="3857"/>
        <v>0</v>
      </c>
      <c r="JO417" s="1217">
        <f t="shared" si="3858"/>
        <v>0</v>
      </c>
      <c r="JP417" s="545">
        <f t="shared" si="3859"/>
        <v>0</v>
      </c>
      <c r="JQ417" s="329">
        <f t="shared" si="3860"/>
        <v>0</v>
      </c>
      <c r="JR417" s="550">
        <f t="shared" si="3861"/>
        <v>14.4</v>
      </c>
      <c r="JS417" s="550">
        <f t="shared" si="3862"/>
        <v>28.8</v>
      </c>
      <c r="JT417" s="550">
        <f t="shared" si="3863"/>
        <v>14.4</v>
      </c>
      <c r="JU417" s="550">
        <f t="shared" si="3864"/>
        <v>0</v>
      </c>
      <c r="JV417" s="932">
        <f t="shared" si="3865"/>
        <v>1.4400000000000001E-2</v>
      </c>
      <c r="JW417" s="932">
        <f t="shared" si="3866"/>
        <v>0.72</v>
      </c>
      <c r="JX417" s="932">
        <f t="shared" si="3867"/>
        <v>0.21599999999999997</v>
      </c>
      <c r="JY417" s="932">
        <f t="shared" si="3868"/>
        <v>2.1600000000000001E-2</v>
      </c>
      <c r="JZ417" s="932">
        <f t="shared" si="3869"/>
        <v>7.2000000000000008E-2</v>
      </c>
      <c r="KA417" s="932">
        <f t="shared" si="3870"/>
        <v>7.2000000000000008E-2</v>
      </c>
      <c r="KB417" s="932">
        <f t="shared" si="3871"/>
        <v>7.2000000000000008E-2</v>
      </c>
      <c r="KC417" s="932">
        <f t="shared" si="3872"/>
        <v>7.2000000000000008E-2</v>
      </c>
      <c r="KD417" s="327">
        <f t="shared" si="3873"/>
        <v>0</v>
      </c>
      <c r="KE417" s="327">
        <f t="shared" si="3874"/>
        <v>0</v>
      </c>
      <c r="KF417" s="327">
        <f t="shared" si="3875"/>
        <v>0</v>
      </c>
      <c r="KG417" s="327">
        <f t="shared" si="3876"/>
        <v>0</v>
      </c>
      <c r="KH417" s="327">
        <f t="shared" si="3877"/>
        <v>0</v>
      </c>
      <c r="KI417" s="327">
        <f t="shared" si="3878"/>
        <v>0</v>
      </c>
      <c r="KJ417" s="327">
        <f t="shared" si="3879"/>
        <v>0</v>
      </c>
      <c r="KK417" s="327">
        <f t="shared" si="3880"/>
        <v>0</v>
      </c>
      <c r="KL417" s="327">
        <f t="shared" si="3881"/>
        <v>0</v>
      </c>
      <c r="KM417" s="327">
        <f t="shared" si="3882"/>
        <v>0</v>
      </c>
      <c r="KN417" s="327">
        <f t="shared" si="3883"/>
        <v>0</v>
      </c>
      <c r="KO417" s="327">
        <f t="shared" si="3884"/>
        <v>0</v>
      </c>
      <c r="KP417" s="327">
        <f t="shared" si="3885"/>
        <v>0</v>
      </c>
      <c r="KQ417" s="327">
        <f t="shared" si="3886"/>
        <v>0</v>
      </c>
      <c r="KR417" s="739"/>
      <c r="KS417" s="739"/>
      <c r="KT417" s="739"/>
      <c r="KU417" s="739"/>
      <c r="KV417" s="739"/>
      <c r="KW417" s="739"/>
      <c r="KX417" s="739"/>
      <c r="KY417" s="739"/>
      <c r="KZ417" s="1362" t="str">
        <f t="shared" si="3800"/>
        <v>GH Flora Nova Bloom</v>
      </c>
      <c r="LA417" s="1217">
        <f t="shared" si="3801"/>
        <v>3.8038884192730347</v>
      </c>
      <c r="LB417" s="1217">
        <f t="shared" si="3802"/>
        <v>57.058326289095518</v>
      </c>
      <c r="LC417" s="1217">
        <f t="shared" si="3803"/>
        <v>0</v>
      </c>
      <c r="LD417" s="545">
        <f t="shared" si="3804"/>
        <v>121.72442941673711</v>
      </c>
      <c r="LE417" s="545">
        <f t="shared" si="3805"/>
        <v>0</v>
      </c>
      <c r="LF417" s="329">
        <f t="shared" si="3806"/>
        <v>106.50887573964498</v>
      </c>
      <c r="LG417" s="550">
        <f t="shared" si="3807"/>
        <v>0</v>
      </c>
      <c r="LH417" s="550">
        <f t="shared" si="3808"/>
        <v>0</v>
      </c>
      <c r="LI417" s="550">
        <f t="shared" si="3809"/>
        <v>0</v>
      </c>
      <c r="LJ417" s="550">
        <f t="shared" si="3810"/>
        <v>0</v>
      </c>
      <c r="LK417" s="550">
        <f t="shared" si="3811"/>
        <v>0</v>
      </c>
      <c r="LL417" s="550">
        <f t="shared" si="3812"/>
        <v>0</v>
      </c>
      <c r="LM417" s="550">
        <f t="shared" si="3813"/>
        <v>0</v>
      </c>
      <c r="LN417" s="550">
        <f t="shared" si="3814"/>
        <v>0</v>
      </c>
      <c r="LO417" s="1217">
        <f t="shared" si="3815"/>
        <v>0</v>
      </c>
      <c r="LP417" s="545">
        <f t="shared" si="3816"/>
        <v>0</v>
      </c>
      <c r="LQ417" s="329">
        <f t="shared" si="3817"/>
        <v>0</v>
      </c>
      <c r="LR417" s="550">
        <f t="shared" si="3818"/>
        <v>30.431107354184277</v>
      </c>
      <c r="LS417" s="550">
        <f t="shared" si="3819"/>
        <v>60.862214708368555</v>
      </c>
      <c r="LT417" s="550">
        <f t="shared" si="3820"/>
        <v>30.431107354184277</v>
      </c>
      <c r="LU417" s="550">
        <f t="shared" si="3821"/>
        <v>0</v>
      </c>
      <c r="LV417" s="932">
        <f t="shared" si="3822"/>
        <v>3.0431107354184278E-2</v>
      </c>
      <c r="LW417" s="932">
        <f t="shared" si="3823"/>
        <v>1.5215553677092137</v>
      </c>
      <c r="LX417" s="932">
        <f t="shared" si="3824"/>
        <v>0.45646661031276409</v>
      </c>
      <c r="LY417" s="932">
        <f t="shared" si="3825"/>
        <v>4.5646661031276417E-2</v>
      </c>
      <c r="LZ417" s="932">
        <f t="shared" si="3826"/>
        <v>0.15215553677092139</v>
      </c>
      <c r="MA417" s="932">
        <f t="shared" si="3827"/>
        <v>0.15215553677092139</v>
      </c>
      <c r="MB417" s="932">
        <f t="shared" si="3828"/>
        <v>0.15215553677092139</v>
      </c>
      <c r="MC417" s="932">
        <f t="shared" si="3829"/>
        <v>0.15215553677092139</v>
      </c>
      <c r="MD417" s="327">
        <f t="shared" si="3830"/>
        <v>0</v>
      </c>
      <c r="ME417" s="327">
        <f t="shared" si="3831"/>
        <v>0</v>
      </c>
      <c r="MF417" s="327">
        <f t="shared" si="3832"/>
        <v>0</v>
      </c>
      <c r="MG417" s="327">
        <f t="shared" si="3833"/>
        <v>0</v>
      </c>
      <c r="MH417" s="327">
        <f t="shared" si="3834"/>
        <v>0</v>
      </c>
      <c r="MI417" s="327">
        <f t="shared" si="3835"/>
        <v>0</v>
      </c>
      <c r="MJ417" s="327">
        <f t="shared" si="3836"/>
        <v>0</v>
      </c>
      <c r="MK417" s="327">
        <f t="shared" si="3837"/>
        <v>0</v>
      </c>
      <c r="ML417" s="327">
        <f t="shared" si="3838"/>
        <v>0</v>
      </c>
      <c r="MM417" s="327">
        <f t="shared" si="3839"/>
        <v>0</v>
      </c>
      <c r="MN417" s="327">
        <f t="shared" si="3840"/>
        <v>0</v>
      </c>
      <c r="MO417" s="327">
        <f t="shared" si="3841"/>
        <v>0</v>
      </c>
      <c r="MP417" s="327">
        <f t="shared" si="3842"/>
        <v>0</v>
      </c>
      <c r="MQ417" s="327">
        <f t="shared" si="3843"/>
        <v>0</v>
      </c>
    </row>
    <row r="418" spans="15:355" s="152" customFormat="1" ht="14.25" customHeight="1" outlineLevel="1" thickBot="1" x14ac:dyDescent="0.3">
      <c r="O418" s="1737"/>
      <c r="S418" s="1737"/>
      <c r="W418" s="1737"/>
      <c r="AA418" s="1737"/>
      <c r="AE418" s="1737"/>
      <c r="AI418" s="1737"/>
      <c r="AM418" s="1737"/>
      <c r="AQ418" s="1737"/>
      <c r="AU418" s="1737"/>
      <c r="AY418" s="1737"/>
      <c r="BQ418" s="1491"/>
      <c r="BR418" s="734">
        <f t="shared" si="3531"/>
        <v>0</v>
      </c>
      <c r="BS418" s="734">
        <f t="shared" si="3532"/>
        <v>0</v>
      </c>
      <c r="BT418" s="742">
        <v>0</v>
      </c>
      <c r="BU418" s="1327" t="s">
        <v>1700</v>
      </c>
      <c r="BV418" s="1025" t="s">
        <v>941</v>
      </c>
      <c r="BW418" s="1248">
        <v>8.9999999999999993E-3</v>
      </c>
      <c r="BX418" s="1248">
        <v>6.0999999999999999E-2</v>
      </c>
      <c r="BY418" s="1248"/>
      <c r="BZ418" s="1249">
        <v>0.04</v>
      </c>
      <c r="CA418" s="1249"/>
      <c r="CB418" s="1250">
        <v>0.1</v>
      </c>
      <c r="CC418" s="1251"/>
      <c r="CD418" s="1251"/>
      <c r="CE418" s="1251"/>
      <c r="CF418" s="1251"/>
      <c r="CG418" s="1252"/>
      <c r="CH418" s="1252"/>
      <c r="CI418" s="1252"/>
      <c r="CJ418" s="1252"/>
      <c r="CK418" s="1253"/>
      <c r="CL418" s="1254"/>
      <c r="CM418" s="1255"/>
      <c r="CN418" s="1251">
        <v>1.4999999999999999E-2</v>
      </c>
      <c r="CO418" s="1251">
        <v>0.04</v>
      </c>
      <c r="CP418" s="1252">
        <v>0.02</v>
      </c>
      <c r="CQ418" s="1256"/>
      <c r="CR418" s="1257">
        <v>2.0000000000000002E-5</v>
      </c>
      <c r="CS418" s="1257">
        <v>1E-3</v>
      </c>
      <c r="CT418" s="1257">
        <v>2.9999999999999997E-4</v>
      </c>
      <c r="CU418" s="1257">
        <v>3.0000000000000001E-5</v>
      </c>
      <c r="CV418" s="1257">
        <v>2.0000000000000001E-4</v>
      </c>
      <c r="CW418" s="1257">
        <v>1E-4</v>
      </c>
      <c r="CX418" s="1257">
        <v>1E-4</v>
      </c>
      <c r="CY418" s="1257">
        <v>1E-4</v>
      </c>
      <c r="CZ418" s="1258"/>
      <c r="DA418" s="1258"/>
      <c r="DB418" s="1258"/>
      <c r="DC418" s="1258"/>
      <c r="DD418" s="1258">
        <v>3.0999999999999999E-3</v>
      </c>
      <c r="DE418" s="1258">
        <v>7.0000000000000001E-3</v>
      </c>
      <c r="DF418" s="1258">
        <v>7.0000000000000001E-3</v>
      </c>
      <c r="DG418" s="1258"/>
      <c r="DH418" s="1258"/>
      <c r="DI418" s="1258"/>
      <c r="DJ418" s="1258"/>
      <c r="DK418" s="1258"/>
      <c r="DL418" s="1258"/>
      <c r="DM418" s="1258"/>
      <c r="DN418" s="1022">
        <v>1</v>
      </c>
      <c r="DO418" s="1193">
        <v>0.47320000000000001</v>
      </c>
      <c r="DP418" s="1194">
        <v>710</v>
      </c>
      <c r="DQ418" s="1195">
        <f t="shared" si="3711"/>
        <v>1.5004226542688082</v>
      </c>
      <c r="DR418" s="1192">
        <v>18</v>
      </c>
      <c r="DS418" s="1192">
        <f t="shared" si="3709"/>
        <v>3.8038884192730341E-2</v>
      </c>
      <c r="DT418" s="1495"/>
      <c r="DU418" s="1192"/>
      <c r="DV418" s="1528"/>
      <c r="DW418" s="1528" t="str">
        <f t="shared" si="3710"/>
        <v>GH Flora Nova Grow</v>
      </c>
      <c r="DX418" s="1427"/>
      <c r="DY418" s="1427"/>
      <c r="DZ418" s="1427"/>
      <c r="EA418" s="1427"/>
      <c r="EB418" s="1427"/>
      <c r="EC418" s="1427"/>
      <c r="ED418" s="1427"/>
      <c r="EE418" s="1427"/>
      <c r="EF418" s="1427"/>
      <c r="EG418" s="1427"/>
      <c r="EH418" s="1427"/>
      <c r="EI418" s="1427"/>
      <c r="EJ418" s="1427"/>
      <c r="EK418" s="1734"/>
      <c r="EL418" s="1342" t="s">
        <v>1434</v>
      </c>
      <c r="EM418" s="739"/>
      <c r="EN418" s="739"/>
      <c r="EO418" s="739"/>
      <c r="EP418" s="739"/>
      <c r="EQ418" s="739"/>
      <c r="ER418" s="739"/>
      <c r="ES418" s="739"/>
      <c r="ET418" s="739"/>
      <c r="EU418" s="739"/>
      <c r="EV418" s="739"/>
      <c r="EW418" s="739"/>
      <c r="EX418" s="739"/>
      <c r="EY418" s="739"/>
      <c r="EZ418" s="1348" t="str">
        <f t="shared" si="3712"/>
        <v>GH Flora Nova Grow</v>
      </c>
      <c r="FA418" s="1203">
        <f t="shared" si="3713"/>
        <v>0</v>
      </c>
      <c r="FB418" s="1203">
        <f t="shared" si="3714"/>
        <v>0</v>
      </c>
      <c r="FC418" s="1203">
        <f t="shared" si="3715"/>
        <v>0</v>
      </c>
      <c r="FD418" s="1190">
        <f t="shared" si="3716"/>
        <v>0</v>
      </c>
      <c r="FE418" s="1190">
        <f t="shared" si="3717"/>
        <v>0</v>
      </c>
      <c r="FF418" s="927">
        <f t="shared" si="3718"/>
        <v>0</v>
      </c>
      <c r="FG418" s="1191">
        <f t="shared" si="3719"/>
        <v>0</v>
      </c>
      <c r="FH418" s="1191">
        <f t="shared" si="3720"/>
        <v>0</v>
      </c>
      <c r="FI418" s="1191">
        <f t="shared" si="3721"/>
        <v>0</v>
      </c>
      <c r="FJ418" s="1191">
        <f t="shared" si="3722"/>
        <v>0</v>
      </c>
      <c r="FK418" s="1191">
        <f t="shared" si="3723"/>
        <v>0</v>
      </c>
      <c r="FL418" s="1191">
        <f t="shared" si="3724"/>
        <v>0</v>
      </c>
      <c r="FM418" s="1191">
        <f t="shared" si="3725"/>
        <v>0</v>
      </c>
      <c r="FN418" s="1191">
        <f t="shared" si="3726"/>
        <v>0</v>
      </c>
      <c r="FO418" s="1203">
        <f t="shared" si="3548"/>
        <v>0</v>
      </c>
      <c r="FP418" s="1190">
        <f t="shared" si="3727"/>
        <v>0</v>
      </c>
      <c r="FQ418" s="927">
        <f t="shared" si="3728"/>
        <v>0</v>
      </c>
      <c r="FR418" s="1191">
        <f t="shared" si="3729"/>
        <v>0</v>
      </c>
      <c r="FS418" s="1191">
        <f t="shared" si="3730"/>
        <v>0</v>
      </c>
      <c r="FT418" s="1191">
        <f t="shared" si="3731"/>
        <v>0</v>
      </c>
      <c r="FU418" s="1191">
        <f t="shared" si="3732"/>
        <v>0</v>
      </c>
      <c r="FV418" s="1076">
        <f t="shared" si="3733"/>
        <v>0</v>
      </c>
      <c r="FW418" s="1076">
        <f t="shared" si="3734"/>
        <v>0</v>
      </c>
      <c r="FX418" s="1076">
        <f t="shared" si="3735"/>
        <v>0</v>
      </c>
      <c r="FY418" s="1076">
        <f t="shared" si="3736"/>
        <v>0</v>
      </c>
      <c r="FZ418" s="1076">
        <f t="shared" si="3737"/>
        <v>0</v>
      </c>
      <c r="GA418" s="1076">
        <f t="shared" si="3738"/>
        <v>0</v>
      </c>
      <c r="GB418" s="1076">
        <f t="shared" si="3739"/>
        <v>0</v>
      </c>
      <c r="GC418" s="1076">
        <f t="shared" si="3740"/>
        <v>0</v>
      </c>
      <c r="GD418" s="330">
        <f t="shared" si="3741"/>
        <v>0</v>
      </c>
      <c r="GE418" s="330">
        <f t="shared" si="3742"/>
        <v>0</v>
      </c>
      <c r="GF418" s="330">
        <f t="shared" si="3743"/>
        <v>0</v>
      </c>
      <c r="GG418" s="330">
        <f t="shared" si="3744"/>
        <v>0</v>
      </c>
      <c r="GH418" s="330">
        <f t="shared" si="3745"/>
        <v>0</v>
      </c>
      <c r="GI418" s="330">
        <f t="shared" si="3746"/>
        <v>0</v>
      </c>
      <c r="GJ418" s="330">
        <f t="shared" si="3747"/>
        <v>0</v>
      </c>
      <c r="GK418" s="330">
        <f t="shared" si="3748"/>
        <v>0</v>
      </c>
      <c r="GL418" s="330">
        <f t="shared" si="3749"/>
        <v>0</v>
      </c>
      <c r="GM418" s="330">
        <f t="shared" si="3750"/>
        <v>0</v>
      </c>
      <c r="GN418" s="330">
        <f t="shared" si="3751"/>
        <v>0</v>
      </c>
      <c r="GO418" s="330">
        <f t="shared" si="3752"/>
        <v>0</v>
      </c>
      <c r="GP418" s="330">
        <f t="shared" si="3753"/>
        <v>0</v>
      </c>
      <c r="GQ418" s="330">
        <f t="shared" si="3754"/>
        <v>0</v>
      </c>
      <c r="GR418" s="739"/>
      <c r="GS418" s="739"/>
      <c r="GT418" s="739"/>
      <c r="GU418" s="739"/>
      <c r="GV418" s="739"/>
      <c r="GW418" s="739"/>
      <c r="GX418" s="739"/>
      <c r="GY418" s="739"/>
      <c r="GZ418" s="1362" t="str">
        <f t="shared" si="3755"/>
        <v>GH Flora Nova Grow</v>
      </c>
      <c r="HA418" s="1215">
        <f t="shared" si="3756"/>
        <v>0</v>
      </c>
      <c r="HB418" s="1215">
        <f t="shared" si="3757"/>
        <v>0</v>
      </c>
      <c r="HC418" s="1215">
        <f t="shared" si="3758"/>
        <v>0</v>
      </c>
      <c r="HD418" s="543">
        <f t="shared" si="3759"/>
        <v>0</v>
      </c>
      <c r="HE418" s="543">
        <f t="shared" si="3760"/>
        <v>0</v>
      </c>
      <c r="HF418" s="328">
        <f t="shared" si="3761"/>
        <v>0</v>
      </c>
      <c r="HG418" s="546">
        <f t="shared" si="3762"/>
        <v>0</v>
      </c>
      <c r="HH418" s="546">
        <f t="shared" si="3763"/>
        <v>0</v>
      </c>
      <c r="HI418" s="546">
        <f t="shared" si="3764"/>
        <v>0</v>
      </c>
      <c r="HJ418" s="546">
        <f t="shared" si="3765"/>
        <v>0</v>
      </c>
      <c r="HK418" s="546">
        <f t="shared" si="3766"/>
        <v>0</v>
      </c>
      <c r="HL418" s="546">
        <f t="shared" si="3767"/>
        <v>0</v>
      </c>
      <c r="HM418" s="546">
        <f t="shared" si="3768"/>
        <v>0</v>
      </c>
      <c r="HN418" s="546">
        <f t="shared" si="3769"/>
        <v>0</v>
      </c>
      <c r="HO418" s="1215">
        <f t="shared" si="3770"/>
        <v>0</v>
      </c>
      <c r="HP418" s="543">
        <f t="shared" si="3771"/>
        <v>0</v>
      </c>
      <c r="HQ418" s="328">
        <f t="shared" si="3772"/>
        <v>0</v>
      </c>
      <c r="HR418" s="546">
        <f t="shared" si="3773"/>
        <v>0</v>
      </c>
      <c r="HS418" s="546">
        <f t="shared" si="3774"/>
        <v>0</v>
      </c>
      <c r="HT418" s="546">
        <f t="shared" si="3775"/>
        <v>0</v>
      </c>
      <c r="HU418" s="546">
        <f t="shared" si="3776"/>
        <v>0</v>
      </c>
      <c r="HV418" s="930">
        <f t="shared" si="3777"/>
        <v>0</v>
      </c>
      <c r="HW418" s="930">
        <f t="shared" si="3778"/>
        <v>0</v>
      </c>
      <c r="HX418" s="930">
        <f t="shared" si="3779"/>
        <v>0</v>
      </c>
      <c r="HY418" s="930">
        <f t="shared" si="3780"/>
        <v>0</v>
      </c>
      <c r="HZ418" s="930">
        <f t="shared" si="3781"/>
        <v>0</v>
      </c>
      <c r="IA418" s="930">
        <f t="shared" si="3782"/>
        <v>0</v>
      </c>
      <c r="IB418" s="930">
        <f t="shared" si="3783"/>
        <v>0</v>
      </c>
      <c r="IC418" s="930">
        <f t="shared" si="3784"/>
        <v>0</v>
      </c>
      <c r="ID418" s="322">
        <f t="shared" si="3785"/>
        <v>0</v>
      </c>
      <c r="IE418" s="322">
        <f t="shared" si="3786"/>
        <v>0</v>
      </c>
      <c r="IF418" s="322">
        <f t="shared" si="3787"/>
        <v>0</v>
      </c>
      <c r="IG418" s="322">
        <f t="shared" si="3788"/>
        <v>0</v>
      </c>
      <c r="IH418" s="322">
        <f t="shared" si="3789"/>
        <v>0</v>
      </c>
      <c r="II418" s="322">
        <f t="shared" si="3790"/>
        <v>0</v>
      </c>
      <c r="IJ418" s="322">
        <f t="shared" si="3791"/>
        <v>0</v>
      </c>
      <c r="IK418" s="322">
        <f t="shared" si="3792"/>
        <v>0</v>
      </c>
      <c r="IL418" s="322">
        <f t="shared" si="3793"/>
        <v>0</v>
      </c>
      <c r="IM418" s="322">
        <f t="shared" si="3794"/>
        <v>0</v>
      </c>
      <c r="IN418" s="322">
        <f t="shared" si="3795"/>
        <v>0</v>
      </c>
      <c r="IO418" s="322">
        <f t="shared" si="3796"/>
        <v>0</v>
      </c>
      <c r="IP418" s="322">
        <f t="shared" si="3797"/>
        <v>0</v>
      </c>
      <c r="IQ418" s="322">
        <f t="shared" si="3798"/>
        <v>0</v>
      </c>
      <c r="IR418" s="739"/>
      <c r="IS418" s="739"/>
      <c r="IT418" s="739"/>
      <c r="IU418" s="739"/>
      <c r="IV418" s="739"/>
      <c r="IW418" s="739"/>
      <c r="IX418" s="739"/>
      <c r="IY418" s="739"/>
      <c r="IZ418" s="1362" t="str">
        <f t="shared" si="3799"/>
        <v>GH Flora Nova Grow</v>
      </c>
      <c r="JA418" s="1217">
        <f t="shared" si="3844"/>
        <v>6.39</v>
      </c>
      <c r="JB418" s="1217">
        <f t="shared" si="3845"/>
        <v>43.31</v>
      </c>
      <c r="JC418" s="1217">
        <f t="shared" si="3846"/>
        <v>0</v>
      </c>
      <c r="JD418" s="545">
        <f t="shared" si="3847"/>
        <v>28.400000000000002</v>
      </c>
      <c r="JE418" s="545">
        <f t="shared" si="3848"/>
        <v>0</v>
      </c>
      <c r="JF418" s="329">
        <f t="shared" si="3849"/>
        <v>71</v>
      </c>
      <c r="JG418" s="550">
        <f t="shared" si="3850"/>
        <v>0</v>
      </c>
      <c r="JH418" s="550">
        <f t="shared" si="3851"/>
        <v>0</v>
      </c>
      <c r="JI418" s="550">
        <f t="shared" si="3852"/>
        <v>0</v>
      </c>
      <c r="JJ418" s="550">
        <f t="shared" si="3853"/>
        <v>0</v>
      </c>
      <c r="JK418" s="550">
        <f t="shared" si="3854"/>
        <v>0</v>
      </c>
      <c r="JL418" s="550">
        <f t="shared" si="3855"/>
        <v>0</v>
      </c>
      <c r="JM418" s="550">
        <f t="shared" si="3856"/>
        <v>0</v>
      </c>
      <c r="JN418" s="550">
        <f t="shared" si="3857"/>
        <v>0</v>
      </c>
      <c r="JO418" s="1217">
        <f t="shared" si="3858"/>
        <v>0</v>
      </c>
      <c r="JP418" s="545">
        <f t="shared" si="3859"/>
        <v>0</v>
      </c>
      <c r="JQ418" s="329">
        <f t="shared" si="3860"/>
        <v>0</v>
      </c>
      <c r="JR418" s="550">
        <f t="shared" si="3861"/>
        <v>10.65</v>
      </c>
      <c r="JS418" s="550">
        <f t="shared" si="3862"/>
        <v>28.400000000000002</v>
      </c>
      <c r="JT418" s="550">
        <f t="shared" si="3863"/>
        <v>14.200000000000001</v>
      </c>
      <c r="JU418" s="550">
        <f t="shared" si="3864"/>
        <v>0</v>
      </c>
      <c r="JV418" s="932">
        <f t="shared" si="3865"/>
        <v>1.4200000000000001E-2</v>
      </c>
      <c r="JW418" s="932">
        <f t="shared" si="3866"/>
        <v>0.71</v>
      </c>
      <c r="JX418" s="932">
        <f t="shared" si="3867"/>
        <v>0.21299999999999999</v>
      </c>
      <c r="JY418" s="932">
        <f t="shared" si="3868"/>
        <v>2.1299999999999999E-2</v>
      </c>
      <c r="JZ418" s="932">
        <f t="shared" si="3869"/>
        <v>0.14200000000000002</v>
      </c>
      <c r="KA418" s="932">
        <f t="shared" si="3870"/>
        <v>7.1000000000000008E-2</v>
      </c>
      <c r="KB418" s="932">
        <f t="shared" si="3871"/>
        <v>7.1000000000000008E-2</v>
      </c>
      <c r="KC418" s="932">
        <f t="shared" si="3872"/>
        <v>7.1000000000000008E-2</v>
      </c>
      <c r="KD418" s="327">
        <f t="shared" si="3873"/>
        <v>0</v>
      </c>
      <c r="KE418" s="327">
        <f t="shared" si="3874"/>
        <v>0</v>
      </c>
      <c r="KF418" s="327">
        <f t="shared" si="3875"/>
        <v>0</v>
      </c>
      <c r="KG418" s="327">
        <f t="shared" si="3876"/>
        <v>0</v>
      </c>
      <c r="KH418" s="327">
        <f t="shared" si="3877"/>
        <v>2.2010000000000001</v>
      </c>
      <c r="KI418" s="327">
        <f t="shared" si="3878"/>
        <v>4.97</v>
      </c>
      <c r="KJ418" s="327">
        <f t="shared" si="3879"/>
        <v>4.97</v>
      </c>
      <c r="KK418" s="327">
        <f t="shared" si="3880"/>
        <v>0</v>
      </c>
      <c r="KL418" s="327">
        <f t="shared" si="3881"/>
        <v>0</v>
      </c>
      <c r="KM418" s="327">
        <f t="shared" si="3882"/>
        <v>0</v>
      </c>
      <c r="KN418" s="327">
        <f t="shared" si="3883"/>
        <v>0</v>
      </c>
      <c r="KO418" s="327">
        <f t="shared" si="3884"/>
        <v>0</v>
      </c>
      <c r="KP418" s="327">
        <f t="shared" si="3885"/>
        <v>0</v>
      </c>
      <c r="KQ418" s="327">
        <f t="shared" si="3886"/>
        <v>0</v>
      </c>
      <c r="KR418" s="739"/>
      <c r="KS418" s="739"/>
      <c r="KT418" s="739"/>
      <c r="KU418" s="739"/>
      <c r="KV418" s="739"/>
      <c r="KW418" s="739"/>
      <c r="KX418" s="739"/>
      <c r="KY418" s="739"/>
      <c r="KZ418" s="1362" t="str">
        <f t="shared" si="3800"/>
        <v>GH Flora Nova Grow</v>
      </c>
      <c r="LA418" s="1217">
        <f t="shared" si="3801"/>
        <v>13.503803888419272</v>
      </c>
      <c r="LB418" s="1217">
        <f t="shared" si="3802"/>
        <v>91.525781910397299</v>
      </c>
      <c r="LC418" s="1217">
        <f t="shared" si="3803"/>
        <v>0</v>
      </c>
      <c r="LD418" s="545">
        <f t="shared" si="3804"/>
        <v>60.016906170752328</v>
      </c>
      <c r="LE418" s="545">
        <f t="shared" si="3805"/>
        <v>0</v>
      </c>
      <c r="LF418" s="329">
        <f t="shared" si="3806"/>
        <v>150.04226542688082</v>
      </c>
      <c r="LG418" s="550">
        <f t="shared" si="3807"/>
        <v>0</v>
      </c>
      <c r="LH418" s="550">
        <f t="shared" si="3808"/>
        <v>0</v>
      </c>
      <c r="LI418" s="550">
        <f t="shared" si="3809"/>
        <v>0</v>
      </c>
      <c r="LJ418" s="550">
        <f t="shared" si="3810"/>
        <v>0</v>
      </c>
      <c r="LK418" s="550">
        <f t="shared" si="3811"/>
        <v>0</v>
      </c>
      <c r="LL418" s="550">
        <f t="shared" si="3812"/>
        <v>0</v>
      </c>
      <c r="LM418" s="550">
        <f t="shared" si="3813"/>
        <v>0</v>
      </c>
      <c r="LN418" s="550">
        <f t="shared" si="3814"/>
        <v>0</v>
      </c>
      <c r="LO418" s="1217">
        <f t="shared" si="3815"/>
        <v>0</v>
      </c>
      <c r="LP418" s="545">
        <f t="shared" si="3816"/>
        <v>0</v>
      </c>
      <c r="LQ418" s="329">
        <f t="shared" si="3817"/>
        <v>0</v>
      </c>
      <c r="LR418" s="550">
        <f t="shared" si="3818"/>
        <v>22.50633981403212</v>
      </c>
      <c r="LS418" s="550">
        <f t="shared" si="3819"/>
        <v>60.016906170752328</v>
      </c>
      <c r="LT418" s="550">
        <f t="shared" si="3820"/>
        <v>30.008453085376164</v>
      </c>
      <c r="LU418" s="550">
        <f t="shared" si="3821"/>
        <v>0</v>
      </c>
      <c r="LV418" s="932">
        <f t="shared" si="3822"/>
        <v>3.0008453085376162E-2</v>
      </c>
      <c r="LW418" s="932">
        <f t="shared" si="3823"/>
        <v>1.5004226542688079</v>
      </c>
      <c r="LX418" s="932">
        <f t="shared" si="3824"/>
        <v>0.45012679628064239</v>
      </c>
      <c r="LY418" s="932">
        <f t="shared" si="3825"/>
        <v>4.5012679628064239E-2</v>
      </c>
      <c r="LZ418" s="932">
        <f t="shared" si="3826"/>
        <v>0.30008453085376163</v>
      </c>
      <c r="MA418" s="932">
        <f t="shared" si="3827"/>
        <v>0.15004226542688082</v>
      </c>
      <c r="MB418" s="932">
        <f t="shared" si="3828"/>
        <v>0.15004226542688082</v>
      </c>
      <c r="MC418" s="932">
        <f t="shared" si="3829"/>
        <v>0.15004226542688082</v>
      </c>
      <c r="MD418" s="327">
        <f t="shared" si="3830"/>
        <v>0</v>
      </c>
      <c r="ME418" s="327">
        <f t="shared" si="3831"/>
        <v>0</v>
      </c>
      <c r="MF418" s="327">
        <f t="shared" si="3832"/>
        <v>0</v>
      </c>
      <c r="MG418" s="327">
        <f t="shared" si="3833"/>
        <v>0</v>
      </c>
      <c r="MH418" s="327">
        <f t="shared" si="3834"/>
        <v>4.6513102282333056</v>
      </c>
      <c r="MI418" s="327">
        <f t="shared" si="3835"/>
        <v>10.502958579881657</v>
      </c>
      <c r="MJ418" s="327">
        <f t="shared" si="3836"/>
        <v>10.502958579881657</v>
      </c>
      <c r="MK418" s="327">
        <f t="shared" si="3837"/>
        <v>0</v>
      </c>
      <c r="ML418" s="327">
        <f t="shared" si="3838"/>
        <v>0</v>
      </c>
      <c r="MM418" s="327">
        <f t="shared" si="3839"/>
        <v>0</v>
      </c>
      <c r="MN418" s="327">
        <f t="shared" si="3840"/>
        <v>0</v>
      </c>
      <c r="MO418" s="327">
        <f t="shared" si="3841"/>
        <v>0</v>
      </c>
      <c r="MP418" s="327">
        <f t="shared" si="3842"/>
        <v>0</v>
      </c>
      <c r="MQ418" s="327">
        <f t="shared" si="3843"/>
        <v>0</v>
      </c>
    </row>
    <row r="419" spans="15:355" s="152" customFormat="1" ht="14.25" customHeight="1" outlineLevel="1" thickBot="1" x14ac:dyDescent="0.3">
      <c r="O419" s="1737"/>
      <c r="S419" s="1737"/>
      <c r="W419" s="1737"/>
      <c r="AA419" s="1737"/>
      <c r="AE419" s="1737"/>
      <c r="AI419" s="1737"/>
      <c r="AM419" s="1737"/>
      <c r="AQ419" s="1737"/>
      <c r="AU419" s="1737"/>
      <c r="AY419" s="1737"/>
      <c r="BQ419" s="1491"/>
      <c r="BR419" s="734">
        <f t="shared" si="3531"/>
        <v>0</v>
      </c>
      <c r="BS419" s="734">
        <f t="shared" si="3532"/>
        <v>0</v>
      </c>
      <c r="BT419" s="742">
        <v>0</v>
      </c>
      <c r="BU419" s="1327" t="s">
        <v>1697</v>
      </c>
      <c r="BV419" s="1513" t="s">
        <v>192</v>
      </c>
      <c r="BW419" s="1248"/>
      <c r="BX419" s="1248">
        <v>4.7999999999999996E-3</v>
      </c>
      <c r="BY419" s="1248">
        <v>2.0000000000000001E-4</v>
      </c>
      <c r="BZ419" s="1249">
        <v>0.01</v>
      </c>
      <c r="CA419" s="1249"/>
      <c r="CB419" s="1250">
        <v>0.01</v>
      </c>
      <c r="CC419" s="1251"/>
      <c r="CD419" s="1251"/>
      <c r="CE419" s="1251"/>
      <c r="CF419" s="1251"/>
      <c r="CG419" s="1252"/>
      <c r="CH419" s="1252"/>
      <c r="CI419" s="1252"/>
      <c r="CJ419" s="1252"/>
      <c r="CK419" s="1253"/>
      <c r="CL419" s="1254"/>
      <c r="CM419" s="1255"/>
      <c r="CN419" s="1256"/>
      <c r="CO419" s="1256"/>
      <c r="CP419" s="1256"/>
      <c r="CQ419" s="1256"/>
      <c r="CR419" s="1257"/>
      <c r="CS419" s="1257"/>
      <c r="CT419" s="1257"/>
      <c r="CU419" s="1257"/>
      <c r="CV419" s="1257"/>
      <c r="CW419" s="1257"/>
      <c r="CX419" s="1257"/>
      <c r="CY419" s="1257"/>
      <c r="CZ419" s="1258"/>
      <c r="DA419" s="1258"/>
      <c r="DB419" s="1258"/>
      <c r="DC419" s="1258"/>
      <c r="DD419" s="1258"/>
      <c r="DE419" s="1258"/>
      <c r="DF419" s="1258"/>
      <c r="DG419" s="1258"/>
      <c r="DH419" s="1258"/>
      <c r="DI419" s="1258"/>
      <c r="DJ419" s="1258"/>
      <c r="DK419" s="1258"/>
      <c r="DL419" s="1258"/>
      <c r="DM419" s="1258"/>
      <c r="DN419" s="1022">
        <v>1</v>
      </c>
      <c r="DO419" s="1193">
        <v>0.94599999999999995</v>
      </c>
      <c r="DP419" s="1194">
        <v>1000</v>
      </c>
      <c r="DQ419" s="1195">
        <f t="shared" si="3711"/>
        <v>1.0570824524312896</v>
      </c>
      <c r="DR419" s="1192">
        <v>0.01</v>
      </c>
      <c r="DS419" s="1192">
        <f t="shared" si="3709"/>
        <v>1.0570824524312896E-5</v>
      </c>
      <c r="DT419" s="1495"/>
      <c r="DU419" s="1192"/>
      <c r="DV419" s="1528"/>
      <c r="DW419" s="1528" t="str">
        <f t="shared" si="3710"/>
        <v>GH FloraBlend</v>
      </c>
      <c r="DX419" s="1427"/>
      <c r="DY419" s="1427"/>
      <c r="DZ419" s="1427"/>
      <c r="EA419" s="1427"/>
      <c r="EB419" s="1427"/>
      <c r="EC419" s="1427"/>
      <c r="ED419" s="1427"/>
      <c r="EE419" s="1427"/>
      <c r="EF419" s="1427"/>
      <c r="EG419" s="1427"/>
      <c r="EH419" s="1427"/>
      <c r="EI419" s="1427"/>
      <c r="EJ419" s="1427"/>
      <c r="EK419" s="1734"/>
      <c r="EL419" s="1342" t="s">
        <v>1688</v>
      </c>
      <c r="EM419" s="739"/>
      <c r="EN419" s="739"/>
      <c r="EO419" s="739"/>
      <c r="EP419" s="739"/>
      <c r="EQ419" s="739"/>
      <c r="ER419" s="739"/>
      <c r="ES419" s="739"/>
      <c r="ET419" s="739"/>
      <c r="EU419" s="739"/>
      <c r="EV419" s="739"/>
      <c r="EW419" s="739"/>
      <c r="EX419" s="739"/>
      <c r="EY419" s="739"/>
      <c r="EZ419" s="1348" t="str">
        <f t="shared" si="3712"/>
        <v>GH FloraBlend</v>
      </c>
      <c r="FA419" s="1203">
        <f t="shared" si="3713"/>
        <v>0</v>
      </c>
      <c r="FB419" s="1203">
        <f t="shared" si="3714"/>
        <v>0</v>
      </c>
      <c r="FC419" s="1203">
        <f t="shared" si="3715"/>
        <v>0</v>
      </c>
      <c r="FD419" s="1190">
        <f t="shared" si="3716"/>
        <v>0</v>
      </c>
      <c r="FE419" s="1190">
        <f t="shared" si="3717"/>
        <v>0</v>
      </c>
      <c r="FF419" s="927">
        <f t="shared" si="3718"/>
        <v>0</v>
      </c>
      <c r="FG419" s="1191">
        <f t="shared" si="3719"/>
        <v>0</v>
      </c>
      <c r="FH419" s="1191">
        <f t="shared" si="3720"/>
        <v>0</v>
      </c>
      <c r="FI419" s="1191">
        <f t="shared" si="3721"/>
        <v>0</v>
      </c>
      <c r="FJ419" s="1191">
        <f t="shared" si="3722"/>
        <v>0</v>
      </c>
      <c r="FK419" s="1191">
        <f t="shared" si="3723"/>
        <v>0</v>
      </c>
      <c r="FL419" s="1191">
        <f t="shared" si="3724"/>
        <v>0</v>
      </c>
      <c r="FM419" s="1191">
        <f t="shared" si="3725"/>
        <v>0</v>
      </c>
      <c r="FN419" s="1191">
        <f t="shared" si="3726"/>
        <v>0</v>
      </c>
      <c r="FO419" s="1203">
        <f t="shared" si="3548"/>
        <v>0</v>
      </c>
      <c r="FP419" s="1190">
        <f t="shared" si="3727"/>
        <v>0</v>
      </c>
      <c r="FQ419" s="927">
        <f t="shared" si="3728"/>
        <v>0</v>
      </c>
      <c r="FR419" s="1191">
        <f t="shared" si="3729"/>
        <v>0</v>
      </c>
      <c r="FS419" s="1191">
        <f t="shared" si="3730"/>
        <v>0</v>
      </c>
      <c r="FT419" s="1191">
        <f t="shared" si="3731"/>
        <v>0</v>
      </c>
      <c r="FU419" s="1191">
        <f t="shared" si="3732"/>
        <v>0</v>
      </c>
      <c r="FV419" s="1076">
        <f t="shared" si="3733"/>
        <v>0</v>
      </c>
      <c r="FW419" s="1076">
        <f t="shared" si="3734"/>
        <v>0</v>
      </c>
      <c r="FX419" s="1076">
        <f t="shared" si="3735"/>
        <v>0</v>
      </c>
      <c r="FY419" s="1076">
        <f t="shared" si="3736"/>
        <v>0</v>
      </c>
      <c r="FZ419" s="1076">
        <f t="shared" si="3737"/>
        <v>0</v>
      </c>
      <c r="GA419" s="1076">
        <f t="shared" si="3738"/>
        <v>0</v>
      </c>
      <c r="GB419" s="1076">
        <f t="shared" si="3739"/>
        <v>0</v>
      </c>
      <c r="GC419" s="1076">
        <f t="shared" si="3740"/>
        <v>0</v>
      </c>
      <c r="GD419" s="330">
        <f t="shared" si="3741"/>
        <v>0</v>
      </c>
      <c r="GE419" s="330">
        <f t="shared" si="3742"/>
        <v>0</v>
      </c>
      <c r="GF419" s="330">
        <f t="shared" si="3743"/>
        <v>0</v>
      </c>
      <c r="GG419" s="330">
        <f t="shared" si="3744"/>
        <v>0</v>
      </c>
      <c r="GH419" s="330">
        <f t="shared" si="3745"/>
        <v>0</v>
      </c>
      <c r="GI419" s="330">
        <f t="shared" si="3746"/>
        <v>0</v>
      </c>
      <c r="GJ419" s="330">
        <f t="shared" si="3747"/>
        <v>0</v>
      </c>
      <c r="GK419" s="330">
        <f t="shared" si="3748"/>
        <v>0</v>
      </c>
      <c r="GL419" s="330">
        <f t="shared" si="3749"/>
        <v>0</v>
      </c>
      <c r="GM419" s="330">
        <f t="shared" si="3750"/>
        <v>0</v>
      </c>
      <c r="GN419" s="330">
        <f t="shared" si="3751"/>
        <v>0</v>
      </c>
      <c r="GO419" s="330">
        <f t="shared" si="3752"/>
        <v>0</v>
      </c>
      <c r="GP419" s="330">
        <f t="shared" si="3753"/>
        <v>0</v>
      </c>
      <c r="GQ419" s="330">
        <f t="shared" si="3754"/>
        <v>0</v>
      </c>
      <c r="GR419" s="739"/>
      <c r="GS419" s="739"/>
      <c r="GT419" s="739"/>
      <c r="GU419" s="739"/>
      <c r="GV419" s="739"/>
      <c r="GW419" s="739"/>
      <c r="GX419" s="739"/>
      <c r="GY419" s="739"/>
      <c r="GZ419" s="1362" t="str">
        <f t="shared" si="3755"/>
        <v>GH FloraBlend</v>
      </c>
      <c r="HA419" s="1215">
        <f t="shared" si="3756"/>
        <v>0</v>
      </c>
      <c r="HB419" s="1215">
        <f t="shared" si="3757"/>
        <v>0</v>
      </c>
      <c r="HC419" s="1215">
        <f t="shared" si="3758"/>
        <v>0</v>
      </c>
      <c r="HD419" s="543">
        <f t="shared" si="3759"/>
        <v>0</v>
      </c>
      <c r="HE419" s="543">
        <f t="shared" si="3760"/>
        <v>0</v>
      </c>
      <c r="HF419" s="328">
        <f t="shared" si="3761"/>
        <v>0</v>
      </c>
      <c r="HG419" s="546">
        <f t="shared" si="3762"/>
        <v>0</v>
      </c>
      <c r="HH419" s="546">
        <f t="shared" si="3763"/>
        <v>0</v>
      </c>
      <c r="HI419" s="546">
        <f t="shared" si="3764"/>
        <v>0</v>
      </c>
      <c r="HJ419" s="546">
        <f t="shared" si="3765"/>
        <v>0</v>
      </c>
      <c r="HK419" s="546">
        <f t="shared" si="3766"/>
        <v>0</v>
      </c>
      <c r="HL419" s="546">
        <f t="shared" si="3767"/>
        <v>0</v>
      </c>
      <c r="HM419" s="546">
        <f t="shared" si="3768"/>
        <v>0</v>
      </c>
      <c r="HN419" s="546">
        <f t="shared" si="3769"/>
        <v>0</v>
      </c>
      <c r="HO419" s="1215">
        <f t="shared" si="3770"/>
        <v>0</v>
      </c>
      <c r="HP419" s="543">
        <f t="shared" si="3771"/>
        <v>0</v>
      </c>
      <c r="HQ419" s="328">
        <f t="shared" si="3772"/>
        <v>0</v>
      </c>
      <c r="HR419" s="546">
        <f t="shared" si="3773"/>
        <v>0</v>
      </c>
      <c r="HS419" s="546">
        <f t="shared" si="3774"/>
        <v>0</v>
      </c>
      <c r="HT419" s="546">
        <f t="shared" si="3775"/>
        <v>0</v>
      </c>
      <c r="HU419" s="546">
        <f t="shared" si="3776"/>
        <v>0</v>
      </c>
      <c r="HV419" s="930">
        <f t="shared" si="3777"/>
        <v>0</v>
      </c>
      <c r="HW419" s="930">
        <f t="shared" si="3778"/>
        <v>0</v>
      </c>
      <c r="HX419" s="930">
        <f t="shared" si="3779"/>
        <v>0</v>
      </c>
      <c r="HY419" s="930">
        <f t="shared" si="3780"/>
        <v>0</v>
      </c>
      <c r="HZ419" s="930">
        <f t="shared" si="3781"/>
        <v>0</v>
      </c>
      <c r="IA419" s="930">
        <f t="shared" si="3782"/>
        <v>0</v>
      </c>
      <c r="IB419" s="930">
        <f t="shared" si="3783"/>
        <v>0</v>
      </c>
      <c r="IC419" s="930">
        <f t="shared" si="3784"/>
        <v>0</v>
      </c>
      <c r="ID419" s="322">
        <f t="shared" si="3785"/>
        <v>0</v>
      </c>
      <c r="IE419" s="322">
        <f t="shared" si="3786"/>
        <v>0</v>
      </c>
      <c r="IF419" s="322">
        <f t="shared" si="3787"/>
        <v>0</v>
      </c>
      <c r="IG419" s="322">
        <f t="shared" si="3788"/>
        <v>0</v>
      </c>
      <c r="IH419" s="322">
        <f t="shared" si="3789"/>
        <v>0</v>
      </c>
      <c r="II419" s="322">
        <f t="shared" si="3790"/>
        <v>0</v>
      </c>
      <c r="IJ419" s="322">
        <f t="shared" si="3791"/>
        <v>0</v>
      </c>
      <c r="IK419" s="322">
        <f t="shared" si="3792"/>
        <v>0</v>
      </c>
      <c r="IL419" s="322">
        <f t="shared" si="3793"/>
        <v>0</v>
      </c>
      <c r="IM419" s="322">
        <f t="shared" si="3794"/>
        <v>0</v>
      </c>
      <c r="IN419" s="322">
        <f t="shared" si="3795"/>
        <v>0</v>
      </c>
      <c r="IO419" s="322">
        <f t="shared" si="3796"/>
        <v>0</v>
      </c>
      <c r="IP419" s="322">
        <f t="shared" si="3797"/>
        <v>0</v>
      </c>
      <c r="IQ419" s="322">
        <f t="shared" si="3798"/>
        <v>0</v>
      </c>
      <c r="IR419" s="739"/>
      <c r="IS419" s="739"/>
      <c r="IT419" s="739"/>
      <c r="IU419" s="739"/>
      <c r="IV419" s="739"/>
      <c r="IW419" s="739"/>
      <c r="IX419" s="739"/>
      <c r="IY419" s="739"/>
      <c r="IZ419" s="1362" t="str">
        <f t="shared" si="3799"/>
        <v>GH FloraBlend</v>
      </c>
      <c r="JA419" s="1217">
        <f t="shared" si="3844"/>
        <v>0</v>
      </c>
      <c r="JB419" s="1217">
        <f t="shared" si="3845"/>
        <v>4.8</v>
      </c>
      <c r="JC419" s="1217">
        <f t="shared" si="3846"/>
        <v>0.2</v>
      </c>
      <c r="JD419" s="545">
        <f t="shared" si="3847"/>
        <v>10</v>
      </c>
      <c r="JE419" s="545">
        <f t="shared" si="3848"/>
        <v>0</v>
      </c>
      <c r="JF419" s="329">
        <f t="shared" si="3849"/>
        <v>10</v>
      </c>
      <c r="JG419" s="550">
        <f t="shared" si="3850"/>
        <v>0</v>
      </c>
      <c r="JH419" s="550">
        <f t="shared" si="3851"/>
        <v>0</v>
      </c>
      <c r="JI419" s="550">
        <f t="shared" si="3852"/>
        <v>0</v>
      </c>
      <c r="JJ419" s="550">
        <f t="shared" si="3853"/>
        <v>0</v>
      </c>
      <c r="JK419" s="550">
        <f t="shared" si="3854"/>
        <v>0</v>
      </c>
      <c r="JL419" s="550">
        <f t="shared" si="3855"/>
        <v>0</v>
      </c>
      <c r="JM419" s="550">
        <f t="shared" si="3856"/>
        <v>0</v>
      </c>
      <c r="JN419" s="550">
        <f t="shared" si="3857"/>
        <v>0</v>
      </c>
      <c r="JO419" s="1217">
        <f t="shared" si="3858"/>
        <v>0</v>
      </c>
      <c r="JP419" s="545">
        <f t="shared" si="3859"/>
        <v>0</v>
      </c>
      <c r="JQ419" s="329">
        <f t="shared" si="3860"/>
        <v>0</v>
      </c>
      <c r="JR419" s="550">
        <f t="shared" si="3861"/>
        <v>0</v>
      </c>
      <c r="JS419" s="550">
        <f t="shared" si="3862"/>
        <v>0</v>
      </c>
      <c r="JT419" s="550">
        <f t="shared" si="3863"/>
        <v>0</v>
      </c>
      <c r="JU419" s="550">
        <f t="shared" si="3864"/>
        <v>0</v>
      </c>
      <c r="JV419" s="932">
        <f t="shared" si="3865"/>
        <v>0</v>
      </c>
      <c r="JW419" s="932">
        <f t="shared" si="3866"/>
        <v>0</v>
      </c>
      <c r="JX419" s="932">
        <f t="shared" si="3867"/>
        <v>0</v>
      </c>
      <c r="JY419" s="932">
        <f t="shared" si="3868"/>
        <v>0</v>
      </c>
      <c r="JZ419" s="932">
        <f t="shared" si="3869"/>
        <v>0</v>
      </c>
      <c r="KA419" s="932">
        <f t="shared" si="3870"/>
        <v>0</v>
      </c>
      <c r="KB419" s="932">
        <f t="shared" si="3871"/>
        <v>0</v>
      </c>
      <c r="KC419" s="932">
        <f t="shared" si="3872"/>
        <v>0</v>
      </c>
      <c r="KD419" s="327">
        <f t="shared" si="3873"/>
        <v>0</v>
      </c>
      <c r="KE419" s="327">
        <f t="shared" si="3874"/>
        <v>0</v>
      </c>
      <c r="KF419" s="327">
        <f t="shared" si="3875"/>
        <v>0</v>
      </c>
      <c r="KG419" s="327">
        <f t="shared" si="3876"/>
        <v>0</v>
      </c>
      <c r="KH419" s="327">
        <f t="shared" si="3877"/>
        <v>0</v>
      </c>
      <c r="KI419" s="327">
        <f t="shared" si="3878"/>
        <v>0</v>
      </c>
      <c r="KJ419" s="327">
        <f t="shared" si="3879"/>
        <v>0</v>
      </c>
      <c r="KK419" s="327">
        <f t="shared" si="3880"/>
        <v>0</v>
      </c>
      <c r="KL419" s="327">
        <f t="shared" si="3881"/>
        <v>0</v>
      </c>
      <c r="KM419" s="327">
        <f t="shared" si="3882"/>
        <v>0</v>
      </c>
      <c r="KN419" s="327">
        <f t="shared" si="3883"/>
        <v>0</v>
      </c>
      <c r="KO419" s="327">
        <f t="shared" si="3884"/>
        <v>0</v>
      </c>
      <c r="KP419" s="327">
        <f t="shared" si="3885"/>
        <v>0</v>
      </c>
      <c r="KQ419" s="327">
        <f t="shared" si="3886"/>
        <v>0</v>
      </c>
      <c r="KR419" s="739"/>
      <c r="KS419" s="739"/>
      <c r="KT419" s="739"/>
      <c r="KU419" s="739"/>
      <c r="KV419" s="739"/>
      <c r="KW419" s="739"/>
      <c r="KX419" s="739"/>
      <c r="KY419" s="739"/>
      <c r="KZ419" s="1362" t="str">
        <f t="shared" si="3800"/>
        <v>GH FloraBlend</v>
      </c>
      <c r="LA419" s="1217">
        <f t="shared" si="3801"/>
        <v>0</v>
      </c>
      <c r="LB419" s="1217">
        <f t="shared" si="3802"/>
        <v>5.07399577167019</v>
      </c>
      <c r="LC419" s="1217">
        <f t="shared" si="3803"/>
        <v>0.21141649048625796</v>
      </c>
      <c r="LD419" s="545">
        <f t="shared" si="3804"/>
        <v>10.570824524312897</v>
      </c>
      <c r="LE419" s="545">
        <f t="shared" si="3805"/>
        <v>0</v>
      </c>
      <c r="LF419" s="329">
        <f t="shared" si="3806"/>
        <v>10.570824524312897</v>
      </c>
      <c r="LG419" s="550">
        <f t="shared" si="3807"/>
        <v>0</v>
      </c>
      <c r="LH419" s="550">
        <f t="shared" si="3808"/>
        <v>0</v>
      </c>
      <c r="LI419" s="550">
        <f t="shared" si="3809"/>
        <v>0</v>
      </c>
      <c r="LJ419" s="550">
        <f t="shared" si="3810"/>
        <v>0</v>
      </c>
      <c r="LK419" s="550">
        <f t="shared" si="3811"/>
        <v>0</v>
      </c>
      <c r="LL419" s="550">
        <f t="shared" si="3812"/>
        <v>0</v>
      </c>
      <c r="LM419" s="550">
        <f t="shared" si="3813"/>
        <v>0</v>
      </c>
      <c r="LN419" s="550">
        <f t="shared" si="3814"/>
        <v>0</v>
      </c>
      <c r="LO419" s="1217">
        <f t="shared" si="3815"/>
        <v>0</v>
      </c>
      <c r="LP419" s="545">
        <f t="shared" si="3816"/>
        <v>0</v>
      </c>
      <c r="LQ419" s="329">
        <f t="shared" si="3817"/>
        <v>0</v>
      </c>
      <c r="LR419" s="550">
        <f t="shared" si="3818"/>
        <v>0</v>
      </c>
      <c r="LS419" s="550">
        <f t="shared" si="3819"/>
        <v>0</v>
      </c>
      <c r="LT419" s="550">
        <f t="shared" si="3820"/>
        <v>0</v>
      </c>
      <c r="LU419" s="550">
        <f t="shared" si="3821"/>
        <v>0</v>
      </c>
      <c r="LV419" s="932">
        <f t="shared" si="3822"/>
        <v>0</v>
      </c>
      <c r="LW419" s="932">
        <f t="shared" si="3823"/>
        <v>0</v>
      </c>
      <c r="LX419" s="932">
        <f t="shared" si="3824"/>
        <v>0</v>
      </c>
      <c r="LY419" s="932">
        <f t="shared" si="3825"/>
        <v>0</v>
      </c>
      <c r="LZ419" s="932">
        <f t="shared" si="3826"/>
        <v>0</v>
      </c>
      <c r="MA419" s="932">
        <f t="shared" si="3827"/>
        <v>0</v>
      </c>
      <c r="MB419" s="932">
        <f t="shared" si="3828"/>
        <v>0</v>
      </c>
      <c r="MC419" s="932">
        <f t="shared" si="3829"/>
        <v>0</v>
      </c>
      <c r="MD419" s="327">
        <f t="shared" si="3830"/>
        <v>0</v>
      </c>
      <c r="ME419" s="327">
        <f t="shared" si="3831"/>
        <v>0</v>
      </c>
      <c r="MF419" s="327">
        <f t="shared" si="3832"/>
        <v>0</v>
      </c>
      <c r="MG419" s="327">
        <f t="shared" si="3833"/>
        <v>0</v>
      </c>
      <c r="MH419" s="327">
        <f t="shared" si="3834"/>
        <v>0</v>
      </c>
      <c r="MI419" s="327">
        <f t="shared" si="3835"/>
        <v>0</v>
      </c>
      <c r="MJ419" s="327">
        <f t="shared" si="3836"/>
        <v>0</v>
      </c>
      <c r="MK419" s="327">
        <f t="shared" si="3837"/>
        <v>0</v>
      </c>
      <c r="ML419" s="327">
        <f t="shared" si="3838"/>
        <v>0</v>
      </c>
      <c r="MM419" s="327">
        <f t="shared" si="3839"/>
        <v>0</v>
      </c>
      <c r="MN419" s="327">
        <f t="shared" si="3840"/>
        <v>0</v>
      </c>
      <c r="MO419" s="327">
        <f t="shared" si="3841"/>
        <v>0</v>
      </c>
      <c r="MP419" s="327">
        <f t="shared" si="3842"/>
        <v>0</v>
      </c>
      <c r="MQ419" s="327">
        <f t="shared" si="3843"/>
        <v>0</v>
      </c>
    </row>
    <row r="420" spans="15:355" s="152" customFormat="1" ht="14.25" customHeight="1" outlineLevel="1" thickBot="1" x14ac:dyDescent="0.3">
      <c r="O420" s="1737"/>
      <c r="S420" s="1737"/>
      <c r="W420" s="1737"/>
      <c r="AA420" s="1737"/>
      <c r="AE420" s="1737"/>
      <c r="AI420" s="1737"/>
      <c r="AM420" s="1737"/>
      <c r="AQ420" s="1737"/>
      <c r="AU420" s="1737"/>
      <c r="AY420" s="1737"/>
      <c r="BQ420" s="1491"/>
      <c r="BR420" s="734">
        <f t="shared" si="3531"/>
        <v>0</v>
      </c>
      <c r="BS420" s="734">
        <f t="shared" si="3532"/>
        <v>0</v>
      </c>
      <c r="BT420" s="742">
        <v>0</v>
      </c>
      <c r="BU420" s="1328" t="s">
        <v>1695</v>
      </c>
      <c r="BV420" s="1024" t="s">
        <v>940</v>
      </c>
      <c r="BW420" s="1248">
        <v>3.0000000000000001E-3</v>
      </c>
      <c r="BX420" s="1248">
        <v>4.7E-2</v>
      </c>
      <c r="BY420" s="1248"/>
      <c r="BZ420" s="1249"/>
      <c r="CA420" s="1249"/>
      <c r="CB420" s="1250">
        <v>0.01</v>
      </c>
      <c r="CC420" s="1251"/>
      <c r="CD420" s="1251"/>
      <c r="CE420" s="1251"/>
      <c r="CF420" s="1251"/>
      <c r="CG420" s="1259"/>
      <c r="CH420" s="1259"/>
      <c r="CI420" s="1259"/>
      <c r="CJ420" s="1259"/>
      <c r="CK420" s="1253"/>
      <c r="CL420" s="1254"/>
      <c r="CM420" s="1255"/>
      <c r="CN420" s="1256"/>
      <c r="CO420" s="1251">
        <v>0.01</v>
      </c>
      <c r="CP420" s="1256"/>
      <c r="CQ420" s="1256"/>
      <c r="CR420" s="1260">
        <v>5.0000000000000004E-6</v>
      </c>
      <c r="CS420" s="1260">
        <v>1E-3</v>
      </c>
      <c r="CT420" s="1260">
        <v>5.0000000000000001E-4</v>
      </c>
      <c r="CU420" s="1260">
        <v>7.9999999999999996E-6</v>
      </c>
      <c r="CV420" s="1260">
        <v>1.4999999999999999E-4</v>
      </c>
      <c r="CW420" s="1260">
        <v>1E-4</v>
      </c>
      <c r="CX420" s="1260">
        <v>1E-4</v>
      </c>
      <c r="CY420" s="1260"/>
      <c r="CZ420" s="1261"/>
      <c r="DA420" s="1261"/>
      <c r="DB420" s="1261"/>
      <c r="DC420" s="1261"/>
      <c r="DD420" s="1261">
        <v>4.0000000000000001E-3</v>
      </c>
      <c r="DE420" s="1261">
        <v>8.0000000000000002E-3</v>
      </c>
      <c r="DF420" s="1261">
        <v>8.0000000000000002E-3</v>
      </c>
      <c r="DG420" s="1261"/>
      <c r="DH420" s="1261"/>
      <c r="DI420" s="1261"/>
      <c r="DJ420" s="1261"/>
      <c r="DK420" s="1261"/>
      <c r="DL420" s="1261"/>
      <c r="DM420" s="1261"/>
      <c r="DN420" s="1022">
        <v>1</v>
      </c>
      <c r="DO420" s="1193">
        <v>0.94599999999999995</v>
      </c>
      <c r="DP420" s="1194">
        <v>1000</v>
      </c>
      <c r="DQ420" s="1195">
        <f t="shared" si="3711"/>
        <v>1.0570824524312896</v>
      </c>
      <c r="DR420" s="1192">
        <v>0.01</v>
      </c>
      <c r="DS420" s="1192">
        <f t="shared" si="3709"/>
        <v>1.0570824524312896E-5</v>
      </c>
      <c r="DT420" s="1495"/>
      <c r="DU420" s="1192"/>
      <c r="DV420" s="1528"/>
      <c r="DW420" s="1528" t="str">
        <f t="shared" si="3710"/>
        <v>GH FloraMicro Hard</v>
      </c>
      <c r="DX420" s="1427"/>
      <c r="DY420" s="1427"/>
      <c r="DZ420" s="1427"/>
      <c r="EA420" s="1427"/>
      <c r="EB420" s="1427"/>
      <c r="EC420" s="1427"/>
      <c r="ED420" s="1427"/>
      <c r="EE420" s="1427"/>
      <c r="EF420" s="1427"/>
      <c r="EG420" s="1427"/>
      <c r="EH420" s="1427"/>
      <c r="EI420" s="1427"/>
      <c r="EJ420" s="1427"/>
      <c r="EK420" s="1734"/>
      <c r="EL420" s="1342" t="s">
        <v>1412</v>
      </c>
      <c r="EM420" s="739"/>
      <c r="EN420" s="739"/>
      <c r="EO420" s="739"/>
      <c r="EP420" s="739"/>
      <c r="EQ420" s="739"/>
      <c r="ER420" s="739"/>
      <c r="ES420" s="739"/>
      <c r="ET420" s="739"/>
      <c r="EU420" s="739"/>
      <c r="EV420" s="739"/>
      <c r="EW420" s="739"/>
      <c r="EX420" s="739"/>
      <c r="EY420" s="739"/>
      <c r="EZ420" s="1348" t="str">
        <f t="shared" si="3712"/>
        <v>GH FloraMicro Hard</v>
      </c>
      <c r="FA420" s="1203">
        <f t="shared" si="3713"/>
        <v>0</v>
      </c>
      <c r="FB420" s="1203">
        <f t="shared" si="3714"/>
        <v>0</v>
      </c>
      <c r="FC420" s="1203">
        <f t="shared" si="3715"/>
        <v>0</v>
      </c>
      <c r="FD420" s="1190">
        <f t="shared" si="3716"/>
        <v>0</v>
      </c>
      <c r="FE420" s="1190">
        <f t="shared" si="3717"/>
        <v>0</v>
      </c>
      <c r="FF420" s="927">
        <f t="shared" si="3718"/>
        <v>0</v>
      </c>
      <c r="FG420" s="1191">
        <f t="shared" si="3719"/>
        <v>0</v>
      </c>
      <c r="FH420" s="1191">
        <f t="shared" si="3720"/>
        <v>0</v>
      </c>
      <c r="FI420" s="1191">
        <f t="shared" si="3721"/>
        <v>0</v>
      </c>
      <c r="FJ420" s="1191">
        <f t="shared" si="3722"/>
        <v>0</v>
      </c>
      <c r="FK420" s="1191">
        <f t="shared" si="3723"/>
        <v>0</v>
      </c>
      <c r="FL420" s="1191">
        <f t="shared" si="3724"/>
        <v>0</v>
      </c>
      <c r="FM420" s="1191">
        <f t="shared" si="3725"/>
        <v>0</v>
      </c>
      <c r="FN420" s="1191">
        <f t="shared" si="3726"/>
        <v>0</v>
      </c>
      <c r="FO420" s="1203">
        <f t="shared" si="3548"/>
        <v>0</v>
      </c>
      <c r="FP420" s="1190">
        <f t="shared" si="3727"/>
        <v>0</v>
      </c>
      <c r="FQ420" s="927">
        <f t="shared" si="3728"/>
        <v>0</v>
      </c>
      <c r="FR420" s="1191">
        <f t="shared" si="3729"/>
        <v>0</v>
      </c>
      <c r="FS420" s="1191">
        <f t="shared" si="3730"/>
        <v>0</v>
      </c>
      <c r="FT420" s="1191">
        <f t="shared" si="3731"/>
        <v>0</v>
      </c>
      <c r="FU420" s="1191">
        <f t="shared" si="3732"/>
        <v>0</v>
      </c>
      <c r="FV420" s="1076">
        <f t="shared" si="3733"/>
        <v>0</v>
      </c>
      <c r="FW420" s="1076">
        <f t="shared" si="3734"/>
        <v>0</v>
      </c>
      <c r="FX420" s="1076">
        <f t="shared" si="3735"/>
        <v>0</v>
      </c>
      <c r="FY420" s="1076">
        <f t="shared" si="3736"/>
        <v>0</v>
      </c>
      <c r="FZ420" s="1076">
        <f t="shared" si="3737"/>
        <v>0</v>
      </c>
      <c r="GA420" s="1076">
        <f t="shared" si="3738"/>
        <v>0</v>
      </c>
      <c r="GB420" s="1076">
        <f t="shared" si="3739"/>
        <v>0</v>
      </c>
      <c r="GC420" s="1076">
        <f t="shared" si="3740"/>
        <v>0</v>
      </c>
      <c r="GD420" s="330">
        <f t="shared" si="3741"/>
        <v>0</v>
      </c>
      <c r="GE420" s="330">
        <f t="shared" si="3742"/>
        <v>0</v>
      </c>
      <c r="GF420" s="330">
        <f t="shared" si="3743"/>
        <v>0</v>
      </c>
      <c r="GG420" s="330">
        <f t="shared" si="3744"/>
        <v>0</v>
      </c>
      <c r="GH420" s="330">
        <f t="shared" si="3745"/>
        <v>0</v>
      </c>
      <c r="GI420" s="330">
        <f t="shared" si="3746"/>
        <v>0</v>
      </c>
      <c r="GJ420" s="330">
        <f t="shared" si="3747"/>
        <v>0</v>
      </c>
      <c r="GK420" s="330">
        <f t="shared" si="3748"/>
        <v>0</v>
      </c>
      <c r="GL420" s="330">
        <f t="shared" si="3749"/>
        <v>0</v>
      </c>
      <c r="GM420" s="330">
        <f t="shared" si="3750"/>
        <v>0</v>
      </c>
      <c r="GN420" s="330">
        <f t="shared" si="3751"/>
        <v>0</v>
      </c>
      <c r="GO420" s="330">
        <f t="shared" si="3752"/>
        <v>0</v>
      </c>
      <c r="GP420" s="330">
        <f t="shared" si="3753"/>
        <v>0</v>
      </c>
      <c r="GQ420" s="330">
        <f t="shared" si="3754"/>
        <v>0</v>
      </c>
      <c r="GR420" s="739"/>
      <c r="GS420" s="739"/>
      <c r="GT420" s="739"/>
      <c r="GU420" s="739"/>
      <c r="GV420" s="739"/>
      <c r="GW420" s="739"/>
      <c r="GX420" s="739"/>
      <c r="GY420" s="739"/>
      <c r="GZ420" s="1362" t="str">
        <f t="shared" si="3755"/>
        <v>GH FloraMicro Hard</v>
      </c>
      <c r="HA420" s="1215">
        <f t="shared" si="3756"/>
        <v>0</v>
      </c>
      <c r="HB420" s="1215">
        <f t="shared" si="3757"/>
        <v>0</v>
      </c>
      <c r="HC420" s="1215">
        <f t="shared" si="3758"/>
        <v>0</v>
      </c>
      <c r="HD420" s="543">
        <f t="shared" si="3759"/>
        <v>0</v>
      </c>
      <c r="HE420" s="543">
        <f t="shared" si="3760"/>
        <v>0</v>
      </c>
      <c r="HF420" s="328">
        <f t="shared" si="3761"/>
        <v>0</v>
      </c>
      <c r="HG420" s="546">
        <f t="shared" si="3762"/>
        <v>0</v>
      </c>
      <c r="HH420" s="546">
        <f t="shared" si="3763"/>
        <v>0</v>
      </c>
      <c r="HI420" s="546">
        <f t="shared" si="3764"/>
        <v>0</v>
      </c>
      <c r="HJ420" s="546">
        <f t="shared" si="3765"/>
        <v>0</v>
      </c>
      <c r="HK420" s="546">
        <f t="shared" si="3766"/>
        <v>0</v>
      </c>
      <c r="HL420" s="546">
        <f t="shared" si="3767"/>
        <v>0</v>
      </c>
      <c r="HM420" s="546">
        <f t="shared" si="3768"/>
        <v>0</v>
      </c>
      <c r="HN420" s="546">
        <f t="shared" si="3769"/>
        <v>0</v>
      </c>
      <c r="HO420" s="1215">
        <f t="shared" si="3770"/>
        <v>0</v>
      </c>
      <c r="HP420" s="543">
        <f t="shared" si="3771"/>
        <v>0</v>
      </c>
      <c r="HQ420" s="328">
        <f t="shared" si="3772"/>
        <v>0</v>
      </c>
      <c r="HR420" s="546">
        <f t="shared" si="3773"/>
        <v>0</v>
      </c>
      <c r="HS420" s="546">
        <f t="shared" si="3774"/>
        <v>0</v>
      </c>
      <c r="HT420" s="546">
        <f t="shared" si="3775"/>
        <v>0</v>
      </c>
      <c r="HU420" s="546">
        <f t="shared" si="3776"/>
        <v>0</v>
      </c>
      <c r="HV420" s="930">
        <f t="shared" si="3777"/>
        <v>0</v>
      </c>
      <c r="HW420" s="930">
        <f t="shared" si="3778"/>
        <v>0</v>
      </c>
      <c r="HX420" s="930">
        <f t="shared" si="3779"/>
        <v>0</v>
      </c>
      <c r="HY420" s="930">
        <f t="shared" si="3780"/>
        <v>0</v>
      </c>
      <c r="HZ420" s="930">
        <f t="shared" si="3781"/>
        <v>0</v>
      </c>
      <c r="IA420" s="930">
        <f t="shared" si="3782"/>
        <v>0</v>
      </c>
      <c r="IB420" s="930">
        <f t="shared" si="3783"/>
        <v>0</v>
      </c>
      <c r="IC420" s="930">
        <f t="shared" si="3784"/>
        <v>0</v>
      </c>
      <c r="ID420" s="322">
        <f t="shared" si="3785"/>
        <v>0</v>
      </c>
      <c r="IE420" s="322">
        <f t="shared" si="3786"/>
        <v>0</v>
      </c>
      <c r="IF420" s="322">
        <f t="shared" si="3787"/>
        <v>0</v>
      </c>
      <c r="IG420" s="322">
        <f t="shared" si="3788"/>
        <v>0</v>
      </c>
      <c r="IH420" s="322">
        <f t="shared" si="3789"/>
        <v>0</v>
      </c>
      <c r="II420" s="322">
        <f t="shared" si="3790"/>
        <v>0</v>
      </c>
      <c r="IJ420" s="322">
        <f t="shared" si="3791"/>
        <v>0</v>
      </c>
      <c r="IK420" s="322">
        <f t="shared" si="3792"/>
        <v>0</v>
      </c>
      <c r="IL420" s="322">
        <f t="shared" si="3793"/>
        <v>0</v>
      </c>
      <c r="IM420" s="322">
        <f t="shared" si="3794"/>
        <v>0</v>
      </c>
      <c r="IN420" s="322">
        <f t="shared" si="3795"/>
        <v>0</v>
      </c>
      <c r="IO420" s="322">
        <f t="shared" si="3796"/>
        <v>0</v>
      </c>
      <c r="IP420" s="322">
        <f t="shared" si="3797"/>
        <v>0</v>
      </c>
      <c r="IQ420" s="322">
        <f t="shared" si="3798"/>
        <v>0</v>
      </c>
      <c r="IR420" s="739"/>
      <c r="IS420" s="739"/>
      <c r="IT420" s="739"/>
      <c r="IU420" s="739"/>
      <c r="IV420" s="739"/>
      <c r="IW420" s="739"/>
      <c r="IX420" s="739"/>
      <c r="IY420" s="739"/>
      <c r="IZ420" s="1362" t="str">
        <f t="shared" si="3799"/>
        <v>GH FloraMicro Hard</v>
      </c>
      <c r="JA420" s="1217">
        <f t="shared" si="3844"/>
        <v>3</v>
      </c>
      <c r="JB420" s="1217">
        <f t="shared" si="3845"/>
        <v>47</v>
      </c>
      <c r="JC420" s="1217">
        <f t="shared" si="3846"/>
        <v>0</v>
      </c>
      <c r="JD420" s="545">
        <f t="shared" si="3847"/>
        <v>0</v>
      </c>
      <c r="JE420" s="545">
        <f t="shared" si="3848"/>
        <v>0</v>
      </c>
      <c r="JF420" s="329">
        <f t="shared" si="3849"/>
        <v>10</v>
      </c>
      <c r="JG420" s="550">
        <f t="shared" si="3850"/>
        <v>0</v>
      </c>
      <c r="JH420" s="550">
        <f t="shared" si="3851"/>
        <v>0</v>
      </c>
      <c r="JI420" s="550">
        <f t="shared" si="3852"/>
        <v>0</v>
      </c>
      <c r="JJ420" s="550">
        <f t="shared" si="3853"/>
        <v>0</v>
      </c>
      <c r="JK420" s="550">
        <f t="shared" si="3854"/>
        <v>0</v>
      </c>
      <c r="JL420" s="550">
        <f t="shared" si="3855"/>
        <v>0</v>
      </c>
      <c r="JM420" s="550">
        <f t="shared" si="3856"/>
        <v>0</v>
      </c>
      <c r="JN420" s="550">
        <f t="shared" si="3857"/>
        <v>0</v>
      </c>
      <c r="JO420" s="1217">
        <f t="shared" si="3858"/>
        <v>0</v>
      </c>
      <c r="JP420" s="545">
        <f t="shared" si="3859"/>
        <v>0</v>
      </c>
      <c r="JQ420" s="329">
        <f t="shared" si="3860"/>
        <v>0</v>
      </c>
      <c r="JR420" s="550">
        <f t="shared" si="3861"/>
        <v>0</v>
      </c>
      <c r="JS420" s="550">
        <f t="shared" si="3862"/>
        <v>10</v>
      </c>
      <c r="JT420" s="550">
        <f t="shared" si="3863"/>
        <v>0</v>
      </c>
      <c r="JU420" s="550">
        <f t="shared" si="3864"/>
        <v>0</v>
      </c>
      <c r="JV420" s="932">
        <f t="shared" si="3865"/>
        <v>5.0000000000000001E-3</v>
      </c>
      <c r="JW420" s="932">
        <f t="shared" si="3866"/>
        <v>1</v>
      </c>
      <c r="JX420" s="932">
        <f t="shared" si="3867"/>
        <v>0.5</v>
      </c>
      <c r="JY420" s="932">
        <f t="shared" si="3868"/>
        <v>8.0000000000000002E-3</v>
      </c>
      <c r="JZ420" s="932">
        <f t="shared" si="3869"/>
        <v>0.15</v>
      </c>
      <c r="KA420" s="932">
        <f t="shared" si="3870"/>
        <v>0.1</v>
      </c>
      <c r="KB420" s="932">
        <f t="shared" si="3871"/>
        <v>0.1</v>
      </c>
      <c r="KC420" s="932">
        <f t="shared" si="3872"/>
        <v>0</v>
      </c>
      <c r="KD420" s="327">
        <f t="shared" si="3873"/>
        <v>0</v>
      </c>
      <c r="KE420" s="327">
        <f t="shared" si="3874"/>
        <v>0</v>
      </c>
      <c r="KF420" s="327">
        <f t="shared" si="3875"/>
        <v>0</v>
      </c>
      <c r="KG420" s="327">
        <f t="shared" si="3876"/>
        <v>0</v>
      </c>
      <c r="KH420" s="327">
        <f t="shared" si="3877"/>
        <v>4</v>
      </c>
      <c r="KI420" s="327">
        <f t="shared" si="3878"/>
        <v>8</v>
      </c>
      <c r="KJ420" s="327">
        <f t="shared" si="3879"/>
        <v>8</v>
      </c>
      <c r="KK420" s="327">
        <f t="shared" si="3880"/>
        <v>0</v>
      </c>
      <c r="KL420" s="327">
        <f t="shared" si="3881"/>
        <v>0</v>
      </c>
      <c r="KM420" s="327">
        <f t="shared" si="3882"/>
        <v>0</v>
      </c>
      <c r="KN420" s="327">
        <f t="shared" si="3883"/>
        <v>0</v>
      </c>
      <c r="KO420" s="327">
        <f t="shared" si="3884"/>
        <v>0</v>
      </c>
      <c r="KP420" s="327">
        <f t="shared" si="3885"/>
        <v>0</v>
      </c>
      <c r="KQ420" s="327">
        <f t="shared" si="3886"/>
        <v>0</v>
      </c>
      <c r="KR420" s="739"/>
      <c r="KS420" s="739"/>
      <c r="KT420" s="739"/>
      <c r="KU420" s="739"/>
      <c r="KV420" s="739"/>
      <c r="KW420" s="739"/>
      <c r="KX420" s="739"/>
      <c r="KY420" s="739"/>
      <c r="KZ420" s="1362" t="str">
        <f t="shared" si="3800"/>
        <v>GH FloraMicro Hard</v>
      </c>
      <c r="LA420" s="1217">
        <f t="shared" si="3801"/>
        <v>3.1712473572938689</v>
      </c>
      <c r="LB420" s="1217">
        <f t="shared" si="3802"/>
        <v>49.682875264270614</v>
      </c>
      <c r="LC420" s="1217">
        <f t="shared" si="3803"/>
        <v>0</v>
      </c>
      <c r="LD420" s="545">
        <f t="shared" si="3804"/>
        <v>0</v>
      </c>
      <c r="LE420" s="545">
        <f t="shared" si="3805"/>
        <v>0</v>
      </c>
      <c r="LF420" s="329">
        <f t="shared" si="3806"/>
        <v>10.570824524312897</v>
      </c>
      <c r="LG420" s="550">
        <f t="shared" si="3807"/>
        <v>0</v>
      </c>
      <c r="LH420" s="550">
        <f t="shared" si="3808"/>
        <v>0</v>
      </c>
      <c r="LI420" s="550">
        <f t="shared" si="3809"/>
        <v>0</v>
      </c>
      <c r="LJ420" s="550">
        <f t="shared" si="3810"/>
        <v>0</v>
      </c>
      <c r="LK420" s="550">
        <f t="shared" si="3811"/>
        <v>0</v>
      </c>
      <c r="LL420" s="550">
        <f t="shared" si="3812"/>
        <v>0</v>
      </c>
      <c r="LM420" s="550">
        <f t="shared" si="3813"/>
        <v>0</v>
      </c>
      <c r="LN420" s="550">
        <f t="shared" si="3814"/>
        <v>0</v>
      </c>
      <c r="LO420" s="1217">
        <f t="shared" si="3815"/>
        <v>0</v>
      </c>
      <c r="LP420" s="545">
        <f t="shared" si="3816"/>
        <v>0</v>
      </c>
      <c r="LQ420" s="329">
        <f t="shared" si="3817"/>
        <v>0</v>
      </c>
      <c r="LR420" s="550">
        <f t="shared" si="3818"/>
        <v>0</v>
      </c>
      <c r="LS420" s="550">
        <f t="shared" si="3819"/>
        <v>10.570824524312897</v>
      </c>
      <c r="LT420" s="550">
        <f t="shared" si="3820"/>
        <v>0</v>
      </c>
      <c r="LU420" s="550">
        <f t="shared" si="3821"/>
        <v>0</v>
      </c>
      <c r="LV420" s="932">
        <f t="shared" si="3822"/>
        <v>5.2854122621564482E-3</v>
      </c>
      <c r="LW420" s="932">
        <f t="shared" si="3823"/>
        <v>1.0570824524312896</v>
      </c>
      <c r="LX420" s="932">
        <f t="shared" si="3824"/>
        <v>0.52854122621564481</v>
      </c>
      <c r="LY420" s="932">
        <f t="shared" si="3825"/>
        <v>8.4566596194503175E-3</v>
      </c>
      <c r="LZ420" s="932">
        <f t="shared" si="3826"/>
        <v>0.15856236786469344</v>
      </c>
      <c r="MA420" s="932">
        <f t="shared" si="3827"/>
        <v>0.10570824524312898</v>
      </c>
      <c r="MB420" s="932">
        <f t="shared" si="3828"/>
        <v>0.10570824524312898</v>
      </c>
      <c r="MC420" s="932">
        <f t="shared" si="3829"/>
        <v>0</v>
      </c>
      <c r="MD420" s="327">
        <f t="shared" si="3830"/>
        <v>0</v>
      </c>
      <c r="ME420" s="327">
        <f t="shared" si="3831"/>
        <v>0</v>
      </c>
      <c r="MF420" s="327">
        <f t="shared" si="3832"/>
        <v>0</v>
      </c>
      <c r="MG420" s="327">
        <f t="shared" si="3833"/>
        <v>0</v>
      </c>
      <c r="MH420" s="327">
        <f t="shared" si="3834"/>
        <v>4.2283298097251585</v>
      </c>
      <c r="MI420" s="327">
        <f t="shared" si="3835"/>
        <v>8.456659619450317</v>
      </c>
      <c r="MJ420" s="327">
        <f t="shared" si="3836"/>
        <v>8.456659619450317</v>
      </c>
      <c r="MK420" s="327">
        <f t="shared" si="3837"/>
        <v>0</v>
      </c>
      <c r="ML420" s="327">
        <f t="shared" si="3838"/>
        <v>0</v>
      </c>
      <c r="MM420" s="327">
        <f t="shared" si="3839"/>
        <v>0</v>
      </c>
      <c r="MN420" s="327">
        <f t="shared" si="3840"/>
        <v>0</v>
      </c>
      <c r="MO420" s="327">
        <f t="shared" si="3841"/>
        <v>0</v>
      </c>
      <c r="MP420" s="327">
        <f t="shared" si="3842"/>
        <v>0</v>
      </c>
      <c r="MQ420" s="327">
        <f t="shared" si="3843"/>
        <v>0</v>
      </c>
    </row>
    <row r="421" spans="15:355" s="152" customFormat="1" ht="14.25" customHeight="1" outlineLevel="1" thickBot="1" x14ac:dyDescent="0.3">
      <c r="O421" s="1737"/>
      <c r="S421" s="1737"/>
      <c r="W421" s="1737"/>
      <c r="AA421" s="1737"/>
      <c r="AE421" s="1737"/>
      <c r="AI421" s="1737"/>
      <c r="AM421" s="1737"/>
      <c r="AQ421" s="1737"/>
      <c r="AU421" s="1737"/>
      <c r="AY421" s="1737"/>
      <c r="BQ421" s="1491"/>
      <c r="BR421" s="734">
        <f t="shared" si="3531"/>
        <v>0</v>
      </c>
      <c r="BS421" s="734">
        <f t="shared" si="3532"/>
        <v>0</v>
      </c>
      <c r="BT421" s="742">
        <v>0</v>
      </c>
      <c r="BU421" s="1327" t="s">
        <v>1696</v>
      </c>
      <c r="BV421" s="1764" t="s">
        <v>193</v>
      </c>
      <c r="BW421" s="1248"/>
      <c r="BX421" s="1248"/>
      <c r="BY421" s="1248"/>
      <c r="BZ421" s="1249"/>
      <c r="CA421" s="1249"/>
      <c r="CB421" s="1250">
        <v>0.01</v>
      </c>
      <c r="CC421" s="1251">
        <v>5.0000000000000001E-3</v>
      </c>
      <c r="CD421" s="1251"/>
      <c r="CE421" s="1251"/>
      <c r="CF421" s="1251"/>
      <c r="CG421" s="1252">
        <v>5.0000000000000001E-3</v>
      </c>
      <c r="CH421" s="1259"/>
      <c r="CI421" s="1252"/>
      <c r="CJ421" s="1252"/>
      <c r="CK421" s="1253"/>
      <c r="CL421" s="1254"/>
      <c r="CM421" s="1255"/>
      <c r="CN421" s="1256"/>
      <c r="CO421" s="1256"/>
      <c r="CP421" s="1256"/>
      <c r="CQ421" s="1256"/>
      <c r="CR421" s="1257"/>
      <c r="CS421" s="1257"/>
      <c r="CT421" s="1257"/>
      <c r="CU421" s="1257"/>
      <c r="CV421" s="1257"/>
      <c r="CW421" s="1257"/>
      <c r="CX421" s="1257"/>
      <c r="CY421" s="1257"/>
      <c r="CZ421" s="1258"/>
      <c r="DA421" s="1258"/>
      <c r="DB421" s="1258"/>
      <c r="DC421" s="1258"/>
      <c r="DD421" s="1097">
        <v>0.3</v>
      </c>
      <c r="DE421" s="1097"/>
      <c r="DF421" s="1097"/>
      <c r="DG421" s="1097"/>
      <c r="DH421" s="1097"/>
      <c r="DI421" s="1097"/>
      <c r="DJ421" s="1097"/>
      <c r="DK421" s="1097"/>
      <c r="DL421" s="1097"/>
      <c r="DM421" s="1097"/>
      <c r="DN421" s="1022">
        <v>1</v>
      </c>
      <c r="DO421" s="1193">
        <v>0.94599999999999995</v>
      </c>
      <c r="DP421" s="1194">
        <v>1000</v>
      </c>
      <c r="DQ421" s="1195">
        <f t="shared" si="3711"/>
        <v>1.0570824524312896</v>
      </c>
      <c r="DR421" s="1192">
        <v>0.01</v>
      </c>
      <c r="DS421" s="1192">
        <f t="shared" si="3709"/>
        <v>1.0570824524312896E-5</v>
      </c>
      <c r="DT421" s="1495"/>
      <c r="DU421" s="1192"/>
      <c r="DV421" s="1528"/>
      <c r="DW421" s="1528" t="str">
        <f t="shared" si="3710"/>
        <v>GH FloraNectar</v>
      </c>
      <c r="DX421" s="1427"/>
      <c r="DY421" s="1427"/>
      <c r="DZ421" s="1427"/>
      <c r="EA421" s="1427"/>
      <c r="EB421" s="1427"/>
      <c r="EC421" s="1427"/>
      <c r="ED421" s="1427"/>
      <c r="EE421" s="1427"/>
      <c r="EF421" s="1427"/>
      <c r="EG421" s="1427"/>
      <c r="EH421" s="1427"/>
      <c r="EI421" s="1427"/>
      <c r="EJ421" s="1427"/>
      <c r="EK421" s="1734"/>
      <c r="EL421" s="1342" t="s">
        <v>1689</v>
      </c>
      <c r="EM421" s="739"/>
      <c r="EN421" s="739"/>
      <c r="EO421" s="739"/>
      <c r="EP421" s="739"/>
      <c r="EQ421" s="739"/>
      <c r="ER421" s="739"/>
      <c r="ES421" s="739"/>
      <c r="ET421" s="739"/>
      <c r="EU421" s="739"/>
      <c r="EV421" s="739"/>
      <c r="EW421" s="739"/>
      <c r="EX421" s="739"/>
      <c r="EY421" s="739"/>
      <c r="EZ421" s="1348" t="str">
        <f t="shared" si="3712"/>
        <v>GH FloraNectar</v>
      </c>
      <c r="FA421" s="1203">
        <f t="shared" si="3713"/>
        <v>0</v>
      </c>
      <c r="FB421" s="1203">
        <f t="shared" si="3714"/>
        <v>0</v>
      </c>
      <c r="FC421" s="1203">
        <f t="shared" si="3715"/>
        <v>0</v>
      </c>
      <c r="FD421" s="1190">
        <f t="shared" si="3716"/>
        <v>0</v>
      </c>
      <c r="FE421" s="1190">
        <f t="shared" si="3717"/>
        <v>0</v>
      </c>
      <c r="FF421" s="927">
        <f t="shared" si="3718"/>
        <v>0</v>
      </c>
      <c r="FG421" s="1191">
        <f t="shared" si="3719"/>
        <v>0</v>
      </c>
      <c r="FH421" s="1191">
        <f t="shared" si="3720"/>
        <v>0</v>
      </c>
      <c r="FI421" s="1191">
        <f t="shared" si="3721"/>
        <v>0</v>
      </c>
      <c r="FJ421" s="1191">
        <f t="shared" si="3722"/>
        <v>0</v>
      </c>
      <c r="FK421" s="1191">
        <f t="shared" si="3723"/>
        <v>0</v>
      </c>
      <c r="FL421" s="1191">
        <f t="shared" si="3724"/>
        <v>0</v>
      </c>
      <c r="FM421" s="1191">
        <f t="shared" si="3725"/>
        <v>0</v>
      </c>
      <c r="FN421" s="1191">
        <f t="shared" si="3726"/>
        <v>0</v>
      </c>
      <c r="FO421" s="1203">
        <f t="shared" si="3548"/>
        <v>0</v>
      </c>
      <c r="FP421" s="1190">
        <f t="shared" si="3727"/>
        <v>0</v>
      </c>
      <c r="FQ421" s="927">
        <f t="shared" si="3728"/>
        <v>0</v>
      </c>
      <c r="FR421" s="1191">
        <f t="shared" si="3729"/>
        <v>0</v>
      </c>
      <c r="FS421" s="1191">
        <f t="shared" si="3730"/>
        <v>0</v>
      </c>
      <c r="FT421" s="1191">
        <f t="shared" si="3731"/>
        <v>0</v>
      </c>
      <c r="FU421" s="1191">
        <f t="shared" si="3732"/>
        <v>0</v>
      </c>
      <c r="FV421" s="1076">
        <f t="shared" si="3733"/>
        <v>0</v>
      </c>
      <c r="FW421" s="1076">
        <f t="shared" si="3734"/>
        <v>0</v>
      </c>
      <c r="FX421" s="1076">
        <f t="shared" si="3735"/>
        <v>0</v>
      </c>
      <c r="FY421" s="1076">
        <f t="shared" si="3736"/>
        <v>0</v>
      </c>
      <c r="FZ421" s="1076">
        <f t="shared" si="3737"/>
        <v>0</v>
      </c>
      <c r="GA421" s="1076">
        <f t="shared" si="3738"/>
        <v>0</v>
      </c>
      <c r="GB421" s="1076">
        <f t="shared" si="3739"/>
        <v>0</v>
      </c>
      <c r="GC421" s="1076">
        <f t="shared" si="3740"/>
        <v>0</v>
      </c>
      <c r="GD421" s="330">
        <f t="shared" si="3741"/>
        <v>0</v>
      </c>
      <c r="GE421" s="330">
        <f t="shared" si="3742"/>
        <v>0</v>
      </c>
      <c r="GF421" s="330">
        <f t="shared" si="3743"/>
        <v>0</v>
      </c>
      <c r="GG421" s="330">
        <f t="shared" si="3744"/>
        <v>0</v>
      </c>
      <c r="GH421" s="330">
        <f t="shared" si="3745"/>
        <v>0</v>
      </c>
      <c r="GI421" s="330">
        <f t="shared" si="3746"/>
        <v>0</v>
      </c>
      <c r="GJ421" s="330">
        <f t="shared" si="3747"/>
        <v>0</v>
      </c>
      <c r="GK421" s="330">
        <f t="shared" si="3748"/>
        <v>0</v>
      </c>
      <c r="GL421" s="330">
        <f t="shared" si="3749"/>
        <v>0</v>
      </c>
      <c r="GM421" s="330">
        <f t="shared" si="3750"/>
        <v>0</v>
      </c>
      <c r="GN421" s="330">
        <f t="shared" si="3751"/>
        <v>0</v>
      </c>
      <c r="GO421" s="330">
        <f t="shared" si="3752"/>
        <v>0</v>
      </c>
      <c r="GP421" s="330">
        <f t="shared" si="3753"/>
        <v>0</v>
      </c>
      <c r="GQ421" s="330">
        <f t="shared" si="3754"/>
        <v>0</v>
      </c>
      <c r="GR421" s="739"/>
      <c r="GS421" s="739"/>
      <c r="GT421" s="739"/>
      <c r="GU421" s="739"/>
      <c r="GV421" s="739"/>
      <c r="GW421" s="739"/>
      <c r="GX421" s="739"/>
      <c r="GY421" s="739"/>
      <c r="GZ421" s="1362" t="str">
        <f t="shared" si="3755"/>
        <v>GH FloraNectar</v>
      </c>
      <c r="HA421" s="1215">
        <f t="shared" si="3756"/>
        <v>0</v>
      </c>
      <c r="HB421" s="1215">
        <f t="shared" si="3757"/>
        <v>0</v>
      </c>
      <c r="HC421" s="1215">
        <f t="shared" si="3758"/>
        <v>0</v>
      </c>
      <c r="HD421" s="543">
        <f t="shared" si="3759"/>
        <v>0</v>
      </c>
      <c r="HE421" s="543">
        <f t="shared" si="3760"/>
        <v>0</v>
      </c>
      <c r="HF421" s="328">
        <f t="shared" si="3761"/>
        <v>0</v>
      </c>
      <c r="HG421" s="546">
        <f t="shared" si="3762"/>
        <v>0</v>
      </c>
      <c r="HH421" s="546">
        <f t="shared" si="3763"/>
        <v>0</v>
      </c>
      <c r="HI421" s="546">
        <f t="shared" si="3764"/>
        <v>0</v>
      </c>
      <c r="HJ421" s="546">
        <f t="shared" si="3765"/>
        <v>0</v>
      </c>
      <c r="HK421" s="546">
        <f t="shared" si="3766"/>
        <v>0</v>
      </c>
      <c r="HL421" s="546">
        <f t="shared" si="3767"/>
        <v>0</v>
      </c>
      <c r="HM421" s="546">
        <f t="shared" si="3768"/>
        <v>0</v>
      </c>
      <c r="HN421" s="546">
        <f t="shared" si="3769"/>
        <v>0</v>
      </c>
      <c r="HO421" s="1215">
        <f t="shared" si="3770"/>
        <v>0</v>
      </c>
      <c r="HP421" s="543">
        <f t="shared" si="3771"/>
        <v>0</v>
      </c>
      <c r="HQ421" s="328">
        <f t="shared" si="3772"/>
        <v>0</v>
      </c>
      <c r="HR421" s="546">
        <f t="shared" si="3773"/>
        <v>0</v>
      </c>
      <c r="HS421" s="546">
        <f t="shared" si="3774"/>
        <v>0</v>
      </c>
      <c r="HT421" s="546">
        <f t="shared" si="3775"/>
        <v>0</v>
      </c>
      <c r="HU421" s="546">
        <f t="shared" si="3776"/>
        <v>0</v>
      </c>
      <c r="HV421" s="930">
        <f t="shared" si="3777"/>
        <v>0</v>
      </c>
      <c r="HW421" s="930">
        <f t="shared" si="3778"/>
        <v>0</v>
      </c>
      <c r="HX421" s="930">
        <f t="shared" si="3779"/>
        <v>0</v>
      </c>
      <c r="HY421" s="930">
        <f t="shared" si="3780"/>
        <v>0</v>
      </c>
      <c r="HZ421" s="930">
        <f t="shared" si="3781"/>
        <v>0</v>
      </c>
      <c r="IA421" s="930">
        <f t="shared" si="3782"/>
        <v>0</v>
      </c>
      <c r="IB421" s="930">
        <f t="shared" si="3783"/>
        <v>0</v>
      </c>
      <c r="IC421" s="930">
        <f t="shared" si="3784"/>
        <v>0</v>
      </c>
      <c r="ID421" s="322">
        <f t="shared" si="3785"/>
        <v>0</v>
      </c>
      <c r="IE421" s="322">
        <f t="shared" si="3786"/>
        <v>0</v>
      </c>
      <c r="IF421" s="322">
        <f t="shared" si="3787"/>
        <v>0</v>
      </c>
      <c r="IG421" s="322">
        <f t="shared" si="3788"/>
        <v>0</v>
      </c>
      <c r="IH421" s="322">
        <f t="shared" si="3789"/>
        <v>0</v>
      </c>
      <c r="II421" s="322">
        <f t="shared" si="3790"/>
        <v>0</v>
      </c>
      <c r="IJ421" s="322">
        <f t="shared" si="3791"/>
        <v>0</v>
      </c>
      <c r="IK421" s="322">
        <f t="shared" si="3792"/>
        <v>0</v>
      </c>
      <c r="IL421" s="322">
        <f t="shared" si="3793"/>
        <v>0</v>
      </c>
      <c r="IM421" s="322">
        <f t="shared" si="3794"/>
        <v>0</v>
      </c>
      <c r="IN421" s="322">
        <f t="shared" si="3795"/>
        <v>0</v>
      </c>
      <c r="IO421" s="322">
        <f t="shared" si="3796"/>
        <v>0</v>
      </c>
      <c r="IP421" s="322">
        <f t="shared" si="3797"/>
        <v>0</v>
      </c>
      <c r="IQ421" s="322">
        <f t="shared" si="3798"/>
        <v>0</v>
      </c>
      <c r="IR421" s="739"/>
      <c r="IS421" s="739"/>
      <c r="IT421" s="739"/>
      <c r="IU421" s="739"/>
      <c r="IV421" s="739"/>
      <c r="IW421" s="739"/>
      <c r="IX421" s="739"/>
      <c r="IY421" s="739"/>
      <c r="IZ421" s="1362" t="str">
        <f t="shared" si="3799"/>
        <v>GH FloraNectar</v>
      </c>
      <c r="JA421" s="1217">
        <f t="shared" si="3844"/>
        <v>0</v>
      </c>
      <c r="JB421" s="1217">
        <f t="shared" si="3845"/>
        <v>0</v>
      </c>
      <c r="JC421" s="1217">
        <f t="shared" si="3846"/>
        <v>0</v>
      </c>
      <c r="JD421" s="545">
        <f t="shared" si="3847"/>
        <v>0</v>
      </c>
      <c r="JE421" s="545">
        <f t="shared" si="3848"/>
        <v>0</v>
      </c>
      <c r="JF421" s="329">
        <f t="shared" si="3849"/>
        <v>10</v>
      </c>
      <c r="JG421" s="550">
        <f t="shared" si="3850"/>
        <v>5</v>
      </c>
      <c r="JH421" s="550">
        <f t="shared" si="3851"/>
        <v>0</v>
      </c>
      <c r="JI421" s="550">
        <f t="shared" si="3852"/>
        <v>0</v>
      </c>
      <c r="JJ421" s="550">
        <f t="shared" si="3853"/>
        <v>0</v>
      </c>
      <c r="JK421" s="550">
        <f t="shared" si="3854"/>
        <v>5</v>
      </c>
      <c r="JL421" s="550">
        <f t="shared" si="3855"/>
        <v>0</v>
      </c>
      <c r="JM421" s="550">
        <f t="shared" si="3856"/>
        <v>0</v>
      </c>
      <c r="JN421" s="550">
        <f t="shared" si="3857"/>
        <v>0</v>
      </c>
      <c r="JO421" s="1217">
        <f t="shared" si="3858"/>
        <v>0</v>
      </c>
      <c r="JP421" s="545">
        <f t="shared" si="3859"/>
        <v>0</v>
      </c>
      <c r="JQ421" s="329">
        <f t="shared" si="3860"/>
        <v>0</v>
      </c>
      <c r="JR421" s="550">
        <f t="shared" si="3861"/>
        <v>0</v>
      </c>
      <c r="JS421" s="550">
        <f t="shared" si="3862"/>
        <v>0</v>
      </c>
      <c r="JT421" s="550">
        <f t="shared" si="3863"/>
        <v>0</v>
      </c>
      <c r="JU421" s="550">
        <f t="shared" si="3864"/>
        <v>0</v>
      </c>
      <c r="JV421" s="932">
        <f t="shared" si="3865"/>
        <v>0</v>
      </c>
      <c r="JW421" s="932">
        <f t="shared" si="3866"/>
        <v>0</v>
      </c>
      <c r="JX421" s="932">
        <f t="shared" si="3867"/>
        <v>0</v>
      </c>
      <c r="JY421" s="932">
        <f t="shared" si="3868"/>
        <v>0</v>
      </c>
      <c r="JZ421" s="932">
        <f t="shared" si="3869"/>
        <v>0</v>
      </c>
      <c r="KA421" s="932">
        <f t="shared" si="3870"/>
        <v>0</v>
      </c>
      <c r="KB421" s="932">
        <f t="shared" si="3871"/>
        <v>0</v>
      </c>
      <c r="KC421" s="932">
        <f t="shared" si="3872"/>
        <v>0</v>
      </c>
      <c r="KD421" s="327">
        <f t="shared" si="3873"/>
        <v>0</v>
      </c>
      <c r="KE421" s="327">
        <f t="shared" si="3874"/>
        <v>0</v>
      </c>
      <c r="KF421" s="327">
        <f t="shared" si="3875"/>
        <v>0</v>
      </c>
      <c r="KG421" s="327">
        <f t="shared" si="3876"/>
        <v>0</v>
      </c>
      <c r="KH421" s="327">
        <f t="shared" si="3877"/>
        <v>300</v>
      </c>
      <c r="KI421" s="327">
        <f t="shared" si="3878"/>
        <v>0</v>
      </c>
      <c r="KJ421" s="327">
        <f t="shared" si="3879"/>
        <v>0</v>
      </c>
      <c r="KK421" s="327">
        <f t="shared" si="3880"/>
        <v>0</v>
      </c>
      <c r="KL421" s="327">
        <f t="shared" si="3881"/>
        <v>0</v>
      </c>
      <c r="KM421" s="327">
        <f t="shared" si="3882"/>
        <v>0</v>
      </c>
      <c r="KN421" s="327">
        <f t="shared" si="3883"/>
        <v>0</v>
      </c>
      <c r="KO421" s="327">
        <f t="shared" si="3884"/>
        <v>0</v>
      </c>
      <c r="KP421" s="327">
        <f t="shared" si="3885"/>
        <v>0</v>
      </c>
      <c r="KQ421" s="327">
        <f t="shared" si="3886"/>
        <v>0</v>
      </c>
      <c r="KR421" s="739"/>
      <c r="KS421" s="739"/>
      <c r="KT421" s="739"/>
      <c r="KU421" s="739"/>
      <c r="KV421" s="739"/>
      <c r="KW421" s="739"/>
      <c r="KX421" s="739"/>
      <c r="KY421" s="739"/>
      <c r="KZ421" s="1362" t="str">
        <f t="shared" si="3800"/>
        <v>GH FloraNectar</v>
      </c>
      <c r="LA421" s="1217">
        <f t="shared" si="3801"/>
        <v>0</v>
      </c>
      <c r="LB421" s="1217">
        <f t="shared" si="3802"/>
        <v>0</v>
      </c>
      <c r="LC421" s="1217">
        <f t="shared" si="3803"/>
        <v>0</v>
      </c>
      <c r="LD421" s="545">
        <f t="shared" si="3804"/>
        <v>0</v>
      </c>
      <c r="LE421" s="545">
        <f t="shared" si="3805"/>
        <v>0</v>
      </c>
      <c r="LF421" s="329">
        <f t="shared" si="3806"/>
        <v>10.570824524312897</v>
      </c>
      <c r="LG421" s="550">
        <f t="shared" si="3807"/>
        <v>5.2854122621564485</v>
      </c>
      <c r="LH421" s="550">
        <f t="shared" si="3808"/>
        <v>0</v>
      </c>
      <c r="LI421" s="550">
        <f t="shared" si="3809"/>
        <v>0</v>
      </c>
      <c r="LJ421" s="550">
        <f t="shared" si="3810"/>
        <v>0</v>
      </c>
      <c r="LK421" s="550">
        <f t="shared" si="3811"/>
        <v>5.2854122621564485</v>
      </c>
      <c r="LL421" s="550">
        <f t="shared" si="3812"/>
        <v>0</v>
      </c>
      <c r="LM421" s="550">
        <f t="shared" si="3813"/>
        <v>0</v>
      </c>
      <c r="LN421" s="550">
        <f t="shared" si="3814"/>
        <v>0</v>
      </c>
      <c r="LO421" s="1217">
        <f t="shared" si="3815"/>
        <v>0</v>
      </c>
      <c r="LP421" s="545">
        <f t="shared" si="3816"/>
        <v>0</v>
      </c>
      <c r="LQ421" s="329">
        <f t="shared" si="3817"/>
        <v>0</v>
      </c>
      <c r="LR421" s="550">
        <f t="shared" si="3818"/>
        <v>0</v>
      </c>
      <c r="LS421" s="550">
        <f t="shared" si="3819"/>
        <v>0</v>
      </c>
      <c r="LT421" s="550">
        <f t="shared" si="3820"/>
        <v>0</v>
      </c>
      <c r="LU421" s="550">
        <f t="shared" si="3821"/>
        <v>0</v>
      </c>
      <c r="LV421" s="932">
        <f t="shared" si="3822"/>
        <v>0</v>
      </c>
      <c r="LW421" s="932">
        <f t="shared" si="3823"/>
        <v>0</v>
      </c>
      <c r="LX421" s="932">
        <f t="shared" si="3824"/>
        <v>0</v>
      </c>
      <c r="LY421" s="932">
        <f t="shared" si="3825"/>
        <v>0</v>
      </c>
      <c r="LZ421" s="932">
        <f t="shared" si="3826"/>
        <v>0</v>
      </c>
      <c r="MA421" s="932">
        <f t="shared" si="3827"/>
        <v>0</v>
      </c>
      <c r="MB421" s="932">
        <f t="shared" si="3828"/>
        <v>0</v>
      </c>
      <c r="MC421" s="932">
        <f t="shared" si="3829"/>
        <v>0</v>
      </c>
      <c r="MD421" s="327">
        <f t="shared" si="3830"/>
        <v>0</v>
      </c>
      <c r="ME421" s="327">
        <f t="shared" si="3831"/>
        <v>0</v>
      </c>
      <c r="MF421" s="327">
        <f t="shared" si="3832"/>
        <v>0</v>
      </c>
      <c r="MG421" s="327">
        <f t="shared" si="3833"/>
        <v>0</v>
      </c>
      <c r="MH421" s="327">
        <f t="shared" si="3834"/>
        <v>317.12473572938688</v>
      </c>
      <c r="MI421" s="327">
        <f t="shared" si="3835"/>
        <v>0</v>
      </c>
      <c r="MJ421" s="327">
        <f t="shared" si="3836"/>
        <v>0</v>
      </c>
      <c r="MK421" s="327">
        <f t="shared" si="3837"/>
        <v>0</v>
      </c>
      <c r="ML421" s="327">
        <f t="shared" si="3838"/>
        <v>0</v>
      </c>
      <c r="MM421" s="327">
        <f t="shared" si="3839"/>
        <v>0</v>
      </c>
      <c r="MN421" s="327">
        <f t="shared" si="3840"/>
        <v>0</v>
      </c>
      <c r="MO421" s="327">
        <f t="shared" si="3841"/>
        <v>0</v>
      </c>
      <c r="MP421" s="327">
        <f t="shared" si="3842"/>
        <v>0</v>
      </c>
      <c r="MQ421" s="327">
        <f t="shared" si="3843"/>
        <v>0</v>
      </c>
    </row>
    <row r="422" spans="15:355" s="152" customFormat="1" ht="14.25" customHeight="1" outlineLevel="1" thickBot="1" x14ac:dyDescent="0.3">
      <c r="O422" s="1737"/>
      <c r="S422" s="1737"/>
      <c r="W422" s="1737"/>
      <c r="AA422" s="1737"/>
      <c r="AE422" s="1737"/>
      <c r="AI422" s="1737"/>
      <c r="AM422" s="1737"/>
      <c r="AQ422" s="1737"/>
      <c r="AU422" s="1737"/>
      <c r="AY422" s="1737"/>
      <c r="BQ422" s="1491"/>
      <c r="BR422" s="734">
        <f t="shared" si="3531"/>
        <v>0</v>
      </c>
      <c r="BS422" s="734">
        <f t="shared" si="3532"/>
        <v>0</v>
      </c>
      <c r="BT422" s="742">
        <v>0</v>
      </c>
      <c r="BU422" s="1327" t="s">
        <v>76</v>
      </c>
      <c r="BV422" s="1026" t="s">
        <v>942</v>
      </c>
      <c r="BW422" s="1248">
        <v>5.0000000000000001E-3</v>
      </c>
      <c r="BX422" s="1248">
        <v>4.4999999999999998E-2</v>
      </c>
      <c r="BY422" s="1248"/>
      <c r="BZ422" s="1249">
        <v>0.15</v>
      </c>
      <c r="CA422" s="1249"/>
      <c r="CB422" s="1250">
        <v>0.14000000000000001</v>
      </c>
      <c r="CC422" s="1251"/>
      <c r="CD422" s="1251"/>
      <c r="CE422" s="1251"/>
      <c r="CF422" s="1251"/>
      <c r="CG422" s="1252"/>
      <c r="CH422" s="1252"/>
      <c r="CI422" s="1252"/>
      <c r="CJ422" s="1252"/>
      <c r="CK422" s="1253"/>
      <c r="CL422" s="1254"/>
      <c r="CM422" s="1255"/>
      <c r="CN422" s="1251">
        <v>3.5000000000000003E-2</v>
      </c>
      <c r="CO422" s="1251">
        <v>0.05</v>
      </c>
      <c r="CP422" s="1252">
        <v>0.04</v>
      </c>
      <c r="CQ422" s="1256"/>
      <c r="CR422" s="1257"/>
      <c r="CS422" s="1257">
        <v>1E-3</v>
      </c>
      <c r="CT422" s="1257"/>
      <c r="CU422" s="1257"/>
      <c r="CV422" s="1257"/>
      <c r="CW422" s="1257"/>
      <c r="CX422" s="1257"/>
      <c r="CY422" s="1257"/>
      <c r="CZ422" s="1258"/>
      <c r="DA422" s="1258"/>
      <c r="DB422" s="1258"/>
      <c r="DC422" s="1258"/>
      <c r="DD422" s="1258"/>
      <c r="DE422" s="1258"/>
      <c r="DF422" s="1258"/>
      <c r="DG422" s="1258"/>
      <c r="DH422" s="1258"/>
      <c r="DI422" s="1258"/>
      <c r="DJ422" s="1258"/>
      <c r="DK422" s="1258"/>
      <c r="DL422" s="1258"/>
      <c r="DM422" s="1258"/>
      <c r="DN422" s="1022">
        <v>1</v>
      </c>
      <c r="DO422" s="1193">
        <v>0.94599999999999995</v>
      </c>
      <c r="DP422" s="1194">
        <v>1000</v>
      </c>
      <c r="DQ422" s="1195">
        <f t="shared" si="3711"/>
        <v>1.0570824524312896</v>
      </c>
      <c r="DR422" s="1192">
        <v>0.01</v>
      </c>
      <c r="DS422" s="1192">
        <f t="shared" si="3709"/>
        <v>1.0570824524312896E-5</v>
      </c>
      <c r="DT422" s="1495"/>
      <c r="DU422" s="1192"/>
      <c r="DV422" s="1528"/>
      <c r="DW422" s="1528" t="str">
        <f t="shared" si="3710"/>
        <v>GH MaxiBloom (Dry)</v>
      </c>
      <c r="DX422" s="1427"/>
      <c r="DY422" s="1427"/>
      <c r="DZ422" s="1427"/>
      <c r="EA422" s="1427"/>
      <c r="EB422" s="1427"/>
      <c r="EC422" s="1427"/>
      <c r="ED422" s="1427"/>
      <c r="EE422" s="1427"/>
      <c r="EF422" s="1427"/>
      <c r="EG422" s="1427"/>
      <c r="EH422" s="1427"/>
      <c r="EI422" s="1427"/>
      <c r="EJ422" s="1427"/>
      <c r="EK422" s="1734"/>
      <c r="EL422" s="1342" t="s">
        <v>1415</v>
      </c>
      <c r="EM422" s="739"/>
      <c r="EN422" s="739"/>
      <c r="EO422" s="739"/>
      <c r="EP422" s="739"/>
      <c r="EQ422" s="739"/>
      <c r="ER422" s="739"/>
      <c r="ES422" s="739"/>
      <c r="ET422" s="739"/>
      <c r="EU422" s="739"/>
      <c r="EV422" s="739"/>
      <c r="EW422" s="739"/>
      <c r="EX422" s="739"/>
      <c r="EY422" s="739"/>
      <c r="EZ422" s="1348" t="str">
        <f t="shared" si="3712"/>
        <v>GH MaxiBloom (Dry)</v>
      </c>
      <c r="FA422" s="1203">
        <f t="shared" si="3713"/>
        <v>0</v>
      </c>
      <c r="FB422" s="1203">
        <f t="shared" si="3714"/>
        <v>0</v>
      </c>
      <c r="FC422" s="1203">
        <f t="shared" si="3715"/>
        <v>0</v>
      </c>
      <c r="FD422" s="1190">
        <f t="shared" si="3716"/>
        <v>0</v>
      </c>
      <c r="FE422" s="1190">
        <f t="shared" si="3717"/>
        <v>0</v>
      </c>
      <c r="FF422" s="927">
        <f t="shared" si="3718"/>
        <v>0</v>
      </c>
      <c r="FG422" s="1191">
        <f t="shared" si="3719"/>
        <v>0</v>
      </c>
      <c r="FH422" s="1191">
        <f t="shared" si="3720"/>
        <v>0</v>
      </c>
      <c r="FI422" s="1191">
        <f t="shared" si="3721"/>
        <v>0</v>
      </c>
      <c r="FJ422" s="1191">
        <f t="shared" si="3722"/>
        <v>0</v>
      </c>
      <c r="FK422" s="1191">
        <f t="shared" si="3723"/>
        <v>0</v>
      </c>
      <c r="FL422" s="1191">
        <f t="shared" si="3724"/>
        <v>0</v>
      </c>
      <c r="FM422" s="1191">
        <f t="shared" si="3725"/>
        <v>0</v>
      </c>
      <c r="FN422" s="1191">
        <f t="shared" si="3726"/>
        <v>0</v>
      </c>
      <c r="FO422" s="1203">
        <f t="shared" si="3548"/>
        <v>0</v>
      </c>
      <c r="FP422" s="1190">
        <f t="shared" si="3727"/>
        <v>0</v>
      </c>
      <c r="FQ422" s="927">
        <f t="shared" si="3728"/>
        <v>0</v>
      </c>
      <c r="FR422" s="1191">
        <f t="shared" si="3729"/>
        <v>0</v>
      </c>
      <c r="FS422" s="1191">
        <f t="shared" si="3730"/>
        <v>0</v>
      </c>
      <c r="FT422" s="1191">
        <f t="shared" si="3731"/>
        <v>0</v>
      </c>
      <c r="FU422" s="1191">
        <f t="shared" si="3732"/>
        <v>0</v>
      </c>
      <c r="FV422" s="1076">
        <f t="shared" si="3733"/>
        <v>0</v>
      </c>
      <c r="FW422" s="1076">
        <f t="shared" si="3734"/>
        <v>0</v>
      </c>
      <c r="FX422" s="1076">
        <f t="shared" si="3735"/>
        <v>0</v>
      </c>
      <c r="FY422" s="1076">
        <f t="shared" si="3736"/>
        <v>0</v>
      </c>
      <c r="FZ422" s="1076">
        <f t="shared" si="3737"/>
        <v>0</v>
      </c>
      <c r="GA422" s="1076">
        <f t="shared" si="3738"/>
        <v>0</v>
      </c>
      <c r="GB422" s="1076">
        <f t="shared" si="3739"/>
        <v>0</v>
      </c>
      <c r="GC422" s="1076">
        <f t="shared" si="3740"/>
        <v>0</v>
      </c>
      <c r="GD422" s="330">
        <f t="shared" si="3741"/>
        <v>0</v>
      </c>
      <c r="GE422" s="330">
        <f t="shared" si="3742"/>
        <v>0</v>
      </c>
      <c r="GF422" s="330">
        <f t="shared" si="3743"/>
        <v>0</v>
      </c>
      <c r="GG422" s="330">
        <f t="shared" si="3744"/>
        <v>0</v>
      </c>
      <c r="GH422" s="330">
        <f t="shared" si="3745"/>
        <v>0</v>
      </c>
      <c r="GI422" s="330">
        <f t="shared" si="3746"/>
        <v>0</v>
      </c>
      <c r="GJ422" s="330">
        <f t="shared" si="3747"/>
        <v>0</v>
      </c>
      <c r="GK422" s="330">
        <f t="shared" si="3748"/>
        <v>0</v>
      </c>
      <c r="GL422" s="330">
        <f t="shared" si="3749"/>
        <v>0</v>
      </c>
      <c r="GM422" s="330">
        <f t="shared" si="3750"/>
        <v>0</v>
      </c>
      <c r="GN422" s="330">
        <f t="shared" si="3751"/>
        <v>0</v>
      </c>
      <c r="GO422" s="330">
        <f t="shared" si="3752"/>
        <v>0</v>
      </c>
      <c r="GP422" s="330">
        <f t="shared" si="3753"/>
        <v>0</v>
      </c>
      <c r="GQ422" s="330">
        <f t="shared" si="3754"/>
        <v>0</v>
      </c>
      <c r="GR422" s="739"/>
      <c r="GS422" s="739"/>
      <c r="GT422" s="739"/>
      <c r="GU422" s="739"/>
      <c r="GV422" s="739"/>
      <c r="GW422" s="739"/>
      <c r="GX422" s="739"/>
      <c r="GY422" s="739"/>
      <c r="GZ422" s="1362" t="str">
        <f t="shared" si="3755"/>
        <v>GH MaxiBloom (Dry)</v>
      </c>
      <c r="HA422" s="1215">
        <f t="shared" si="3756"/>
        <v>0</v>
      </c>
      <c r="HB422" s="1215">
        <f t="shared" si="3757"/>
        <v>0</v>
      </c>
      <c r="HC422" s="1215">
        <f t="shared" si="3758"/>
        <v>0</v>
      </c>
      <c r="HD422" s="543">
        <f t="shared" si="3759"/>
        <v>0</v>
      </c>
      <c r="HE422" s="543">
        <f t="shared" si="3760"/>
        <v>0</v>
      </c>
      <c r="HF422" s="328">
        <f t="shared" si="3761"/>
        <v>0</v>
      </c>
      <c r="HG422" s="546">
        <f t="shared" si="3762"/>
        <v>0</v>
      </c>
      <c r="HH422" s="546">
        <f t="shared" si="3763"/>
        <v>0</v>
      </c>
      <c r="HI422" s="546">
        <f t="shared" si="3764"/>
        <v>0</v>
      </c>
      <c r="HJ422" s="546">
        <f t="shared" si="3765"/>
        <v>0</v>
      </c>
      <c r="HK422" s="546">
        <f t="shared" si="3766"/>
        <v>0</v>
      </c>
      <c r="HL422" s="546">
        <f t="shared" si="3767"/>
        <v>0</v>
      </c>
      <c r="HM422" s="546">
        <f t="shared" si="3768"/>
        <v>0</v>
      </c>
      <c r="HN422" s="546">
        <f t="shared" si="3769"/>
        <v>0</v>
      </c>
      <c r="HO422" s="1215">
        <f t="shared" si="3770"/>
        <v>0</v>
      </c>
      <c r="HP422" s="543">
        <f t="shared" si="3771"/>
        <v>0</v>
      </c>
      <c r="HQ422" s="328">
        <f t="shared" si="3772"/>
        <v>0</v>
      </c>
      <c r="HR422" s="546">
        <f t="shared" si="3773"/>
        <v>0</v>
      </c>
      <c r="HS422" s="546">
        <f t="shared" si="3774"/>
        <v>0</v>
      </c>
      <c r="HT422" s="546">
        <f t="shared" si="3775"/>
        <v>0</v>
      </c>
      <c r="HU422" s="546">
        <f t="shared" si="3776"/>
        <v>0</v>
      </c>
      <c r="HV422" s="930">
        <f t="shared" si="3777"/>
        <v>0</v>
      </c>
      <c r="HW422" s="930">
        <f t="shared" si="3778"/>
        <v>0</v>
      </c>
      <c r="HX422" s="930">
        <f t="shared" si="3779"/>
        <v>0</v>
      </c>
      <c r="HY422" s="930">
        <f t="shared" si="3780"/>
        <v>0</v>
      </c>
      <c r="HZ422" s="930">
        <f t="shared" si="3781"/>
        <v>0</v>
      </c>
      <c r="IA422" s="930">
        <f t="shared" si="3782"/>
        <v>0</v>
      </c>
      <c r="IB422" s="930">
        <f t="shared" si="3783"/>
        <v>0</v>
      </c>
      <c r="IC422" s="930">
        <f t="shared" si="3784"/>
        <v>0</v>
      </c>
      <c r="ID422" s="322">
        <f t="shared" si="3785"/>
        <v>0</v>
      </c>
      <c r="IE422" s="322">
        <f t="shared" si="3786"/>
        <v>0</v>
      </c>
      <c r="IF422" s="322">
        <f t="shared" si="3787"/>
        <v>0</v>
      </c>
      <c r="IG422" s="322">
        <f t="shared" si="3788"/>
        <v>0</v>
      </c>
      <c r="IH422" s="322">
        <f t="shared" si="3789"/>
        <v>0</v>
      </c>
      <c r="II422" s="322">
        <f t="shared" si="3790"/>
        <v>0</v>
      </c>
      <c r="IJ422" s="322">
        <f t="shared" si="3791"/>
        <v>0</v>
      </c>
      <c r="IK422" s="322">
        <f t="shared" si="3792"/>
        <v>0</v>
      </c>
      <c r="IL422" s="322">
        <f t="shared" si="3793"/>
        <v>0</v>
      </c>
      <c r="IM422" s="322">
        <f t="shared" si="3794"/>
        <v>0</v>
      </c>
      <c r="IN422" s="322">
        <f t="shared" si="3795"/>
        <v>0</v>
      </c>
      <c r="IO422" s="322">
        <f t="shared" si="3796"/>
        <v>0</v>
      </c>
      <c r="IP422" s="322">
        <f t="shared" si="3797"/>
        <v>0</v>
      </c>
      <c r="IQ422" s="322">
        <f t="shared" si="3798"/>
        <v>0</v>
      </c>
      <c r="IR422" s="739"/>
      <c r="IS422" s="739"/>
      <c r="IT422" s="739"/>
      <c r="IU422" s="739"/>
      <c r="IV422" s="739"/>
      <c r="IW422" s="739"/>
      <c r="IX422" s="739"/>
      <c r="IY422" s="739"/>
      <c r="IZ422" s="1362" t="str">
        <f t="shared" si="3799"/>
        <v>GH MaxiBloom (Dry)</v>
      </c>
      <c r="JA422" s="1217">
        <f t="shared" si="3844"/>
        <v>5</v>
      </c>
      <c r="JB422" s="1217">
        <f t="shared" si="3845"/>
        <v>45</v>
      </c>
      <c r="JC422" s="1217">
        <f t="shared" si="3846"/>
        <v>0</v>
      </c>
      <c r="JD422" s="545">
        <f t="shared" si="3847"/>
        <v>150</v>
      </c>
      <c r="JE422" s="545">
        <f t="shared" si="3848"/>
        <v>0</v>
      </c>
      <c r="JF422" s="329">
        <f t="shared" si="3849"/>
        <v>140</v>
      </c>
      <c r="JG422" s="550">
        <f t="shared" si="3850"/>
        <v>0</v>
      </c>
      <c r="JH422" s="550">
        <f t="shared" si="3851"/>
        <v>0</v>
      </c>
      <c r="JI422" s="550">
        <f t="shared" si="3852"/>
        <v>0</v>
      </c>
      <c r="JJ422" s="550">
        <f t="shared" si="3853"/>
        <v>0</v>
      </c>
      <c r="JK422" s="550">
        <f t="shared" si="3854"/>
        <v>0</v>
      </c>
      <c r="JL422" s="550">
        <f t="shared" si="3855"/>
        <v>0</v>
      </c>
      <c r="JM422" s="550">
        <f t="shared" si="3856"/>
        <v>0</v>
      </c>
      <c r="JN422" s="550">
        <f t="shared" si="3857"/>
        <v>0</v>
      </c>
      <c r="JO422" s="1217">
        <f t="shared" si="3858"/>
        <v>0</v>
      </c>
      <c r="JP422" s="545">
        <f t="shared" si="3859"/>
        <v>0</v>
      </c>
      <c r="JQ422" s="329">
        <f t="shared" si="3860"/>
        <v>0</v>
      </c>
      <c r="JR422" s="550">
        <f t="shared" si="3861"/>
        <v>35</v>
      </c>
      <c r="JS422" s="550">
        <f t="shared" si="3862"/>
        <v>50</v>
      </c>
      <c r="JT422" s="550">
        <f t="shared" si="3863"/>
        <v>40</v>
      </c>
      <c r="JU422" s="550">
        <f t="shared" si="3864"/>
        <v>0</v>
      </c>
      <c r="JV422" s="932">
        <f t="shared" si="3865"/>
        <v>0</v>
      </c>
      <c r="JW422" s="932">
        <f t="shared" si="3866"/>
        <v>1</v>
      </c>
      <c r="JX422" s="932">
        <f t="shared" si="3867"/>
        <v>0</v>
      </c>
      <c r="JY422" s="932">
        <f t="shared" si="3868"/>
        <v>0</v>
      </c>
      <c r="JZ422" s="932">
        <f t="shared" si="3869"/>
        <v>0</v>
      </c>
      <c r="KA422" s="932">
        <f t="shared" si="3870"/>
        <v>0</v>
      </c>
      <c r="KB422" s="932">
        <f t="shared" si="3871"/>
        <v>0</v>
      </c>
      <c r="KC422" s="932">
        <f t="shared" si="3872"/>
        <v>0</v>
      </c>
      <c r="KD422" s="327">
        <f t="shared" si="3873"/>
        <v>0</v>
      </c>
      <c r="KE422" s="327">
        <f t="shared" si="3874"/>
        <v>0</v>
      </c>
      <c r="KF422" s="327">
        <f t="shared" si="3875"/>
        <v>0</v>
      </c>
      <c r="KG422" s="327">
        <f t="shared" si="3876"/>
        <v>0</v>
      </c>
      <c r="KH422" s="327">
        <f t="shared" si="3877"/>
        <v>0</v>
      </c>
      <c r="KI422" s="327">
        <f t="shared" si="3878"/>
        <v>0</v>
      </c>
      <c r="KJ422" s="327">
        <f t="shared" si="3879"/>
        <v>0</v>
      </c>
      <c r="KK422" s="327">
        <f t="shared" si="3880"/>
        <v>0</v>
      </c>
      <c r="KL422" s="327">
        <f t="shared" si="3881"/>
        <v>0</v>
      </c>
      <c r="KM422" s="327">
        <f t="shared" si="3882"/>
        <v>0</v>
      </c>
      <c r="KN422" s="327">
        <f t="shared" si="3883"/>
        <v>0</v>
      </c>
      <c r="KO422" s="327">
        <f t="shared" si="3884"/>
        <v>0</v>
      </c>
      <c r="KP422" s="327">
        <f t="shared" si="3885"/>
        <v>0</v>
      </c>
      <c r="KQ422" s="327">
        <f t="shared" si="3886"/>
        <v>0</v>
      </c>
      <c r="KR422" s="739"/>
      <c r="KS422" s="739"/>
      <c r="KT422" s="739"/>
      <c r="KU422" s="739"/>
      <c r="KV422" s="739"/>
      <c r="KW422" s="739"/>
      <c r="KX422" s="739"/>
      <c r="KY422" s="739"/>
      <c r="KZ422" s="1362" t="str">
        <f t="shared" si="3800"/>
        <v>GH MaxiBloom (Dry)</v>
      </c>
      <c r="LA422" s="1217">
        <f t="shared" si="3801"/>
        <v>5.2854122621564485</v>
      </c>
      <c r="LB422" s="1217">
        <f t="shared" si="3802"/>
        <v>47.568710359408037</v>
      </c>
      <c r="LC422" s="1217">
        <f t="shared" si="3803"/>
        <v>0</v>
      </c>
      <c r="LD422" s="545">
        <f t="shared" si="3804"/>
        <v>158.56236786469344</v>
      </c>
      <c r="LE422" s="545">
        <f t="shared" si="3805"/>
        <v>0</v>
      </c>
      <c r="LF422" s="329">
        <f t="shared" si="3806"/>
        <v>147.99154334038056</v>
      </c>
      <c r="LG422" s="550">
        <f t="shared" si="3807"/>
        <v>0</v>
      </c>
      <c r="LH422" s="550">
        <f t="shared" si="3808"/>
        <v>0</v>
      </c>
      <c r="LI422" s="550">
        <f t="shared" si="3809"/>
        <v>0</v>
      </c>
      <c r="LJ422" s="550">
        <f t="shared" si="3810"/>
        <v>0</v>
      </c>
      <c r="LK422" s="550">
        <f t="shared" si="3811"/>
        <v>0</v>
      </c>
      <c r="LL422" s="550">
        <f t="shared" si="3812"/>
        <v>0</v>
      </c>
      <c r="LM422" s="550">
        <f t="shared" si="3813"/>
        <v>0</v>
      </c>
      <c r="LN422" s="550">
        <f t="shared" si="3814"/>
        <v>0</v>
      </c>
      <c r="LO422" s="1217">
        <f t="shared" si="3815"/>
        <v>0</v>
      </c>
      <c r="LP422" s="545">
        <f t="shared" si="3816"/>
        <v>0</v>
      </c>
      <c r="LQ422" s="329">
        <f t="shared" si="3817"/>
        <v>0</v>
      </c>
      <c r="LR422" s="550">
        <f t="shared" si="3818"/>
        <v>36.99788583509514</v>
      </c>
      <c r="LS422" s="550">
        <f t="shared" si="3819"/>
        <v>52.854122621564485</v>
      </c>
      <c r="LT422" s="550">
        <f t="shared" si="3820"/>
        <v>42.283298097251588</v>
      </c>
      <c r="LU422" s="550">
        <f t="shared" si="3821"/>
        <v>0</v>
      </c>
      <c r="LV422" s="932">
        <f t="shared" si="3822"/>
        <v>0</v>
      </c>
      <c r="LW422" s="932">
        <f t="shared" si="3823"/>
        <v>1.0570824524312896</v>
      </c>
      <c r="LX422" s="932">
        <f t="shared" si="3824"/>
        <v>0</v>
      </c>
      <c r="LY422" s="932">
        <f t="shared" si="3825"/>
        <v>0</v>
      </c>
      <c r="LZ422" s="932">
        <f t="shared" si="3826"/>
        <v>0</v>
      </c>
      <c r="MA422" s="932">
        <f t="shared" si="3827"/>
        <v>0</v>
      </c>
      <c r="MB422" s="932">
        <f t="shared" si="3828"/>
        <v>0</v>
      </c>
      <c r="MC422" s="932">
        <f t="shared" si="3829"/>
        <v>0</v>
      </c>
      <c r="MD422" s="327">
        <f t="shared" si="3830"/>
        <v>0</v>
      </c>
      <c r="ME422" s="327">
        <f t="shared" si="3831"/>
        <v>0</v>
      </c>
      <c r="MF422" s="327">
        <f t="shared" si="3832"/>
        <v>0</v>
      </c>
      <c r="MG422" s="327">
        <f t="shared" si="3833"/>
        <v>0</v>
      </c>
      <c r="MH422" s="327">
        <f t="shared" si="3834"/>
        <v>0</v>
      </c>
      <c r="MI422" s="327">
        <f t="shared" si="3835"/>
        <v>0</v>
      </c>
      <c r="MJ422" s="327">
        <f t="shared" si="3836"/>
        <v>0</v>
      </c>
      <c r="MK422" s="327">
        <f t="shared" si="3837"/>
        <v>0</v>
      </c>
      <c r="ML422" s="327">
        <f t="shared" si="3838"/>
        <v>0</v>
      </c>
      <c r="MM422" s="327">
        <f t="shared" si="3839"/>
        <v>0</v>
      </c>
      <c r="MN422" s="327">
        <f t="shared" si="3840"/>
        <v>0</v>
      </c>
      <c r="MO422" s="327">
        <f t="shared" si="3841"/>
        <v>0</v>
      </c>
      <c r="MP422" s="327">
        <f t="shared" si="3842"/>
        <v>0</v>
      </c>
      <c r="MQ422" s="327">
        <f t="shared" si="3843"/>
        <v>0</v>
      </c>
    </row>
    <row r="423" spans="15:355" s="152" customFormat="1" ht="14.25" customHeight="1" outlineLevel="1" thickBot="1" x14ac:dyDescent="0.3">
      <c r="O423" s="1758"/>
      <c r="S423" s="1758"/>
      <c r="W423" s="1758"/>
      <c r="AA423" s="1758"/>
      <c r="AE423" s="1758"/>
      <c r="AI423" s="1758"/>
      <c r="AM423" s="1758"/>
      <c r="AQ423" s="1758"/>
      <c r="AU423" s="1758"/>
      <c r="AY423" s="1758"/>
      <c r="BQ423" s="1491"/>
      <c r="BR423" s="734">
        <f t="shared" si="3531"/>
        <v>0</v>
      </c>
      <c r="BS423" s="734">
        <f t="shared" si="3532"/>
        <v>0</v>
      </c>
      <c r="BT423" s="742">
        <v>0</v>
      </c>
      <c r="BU423" s="1327" t="s">
        <v>1699</v>
      </c>
      <c r="BV423" s="1025" t="s">
        <v>941</v>
      </c>
      <c r="BW423" s="1248">
        <v>1.4999999999999999E-2</v>
      </c>
      <c r="BX423" s="1248">
        <v>8.5000000000000006E-2</v>
      </c>
      <c r="BY423" s="1248"/>
      <c r="BZ423" s="1249">
        <v>0.05</v>
      </c>
      <c r="CA423" s="1249"/>
      <c r="CB423" s="1250">
        <v>0.14000000000000001</v>
      </c>
      <c r="CC423" s="1251"/>
      <c r="CD423" s="1251"/>
      <c r="CE423" s="1251"/>
      <c r="CF423" s="1251"/>
      <c r="CG423" s="1252"/>
      <c r="CH423" s="1252"/>
      <c r="CI423" s="1252"/>
      <c r="CJ423" s="1252"/>
      <c r="CK423" s="1253"/>
      <c r="CL423" s="1254"/>
      <c r="CM423" s="1255"/>
      <c r="CN423" s="1251">
        <v>0.02</v>
      </c>
      <c r="CO423" s="1251">
        <v>0.06</v>
      </c>
      <c r="CP423" s="1252">
        <v>0.03</v>
      </c>
      <c r="CQ423" s="1256"/>
      <c r="CR423" s="1257"/>
      <c r="CS423" s="1257">
        <v>1.1999999999999999E-3</v>
      </c>
      <c r="CT423" s="1257">
        <v>5.0000000000000001E-4</v>
      </c>
      <c r="CU423" s="1257"/>
      <c r="CV423" s="1257"/>
      <c r="CW423" s="1257"/>
      <c r="CX423" s="1257"/>
      <c r="CY423" s="1257"/>
      <c r="CZ423" s="1258"/>
      <c r="DA423" s="1258"/>
      <c r="DB423" s="1258"/>
      <c r="DC423" s="1258"/>
      <c r="DD423" s="1258"/>
      <c r="DE423" s="1258"/>
      <c r="DF423" s="1258"/>
      <c r="DG423" s="1258"/>
      <c r="DH423" s="1258"/>
      <c r="DI423" s="1258"/>
      <c r="DJ423" s="1258"/>
      <c r="DK423" s="1258"/>
      <c r="DL423" s="1258"/>
      <c r="DM423" s="1258"/>
      <c r="DN423" s="1022">
        <v>1</v>
      </c>
      <c r="DO423" s="1193">
        <v>0.94599999999999995</v>
      </c>
      <c r="DP423" s="1194">
        <v>1000</v>
      </c>
      <c r="DQ423" s="1195">
        <f t="shared" si="3711"/>
        <v>1.0570824524312896</v>
      </c>
      <c r="DR423" s="1192">
        <v>0.01</v>
      </c>
      <c r="DS423" s="1192">
        <f t="shared" si="3709"/>
        <v>1.0570824524312896E-5</v>
      </c>
      <c r="DT423" s="1495"/>
      <c r="DU423" s="1192"/>
      <c r="DV423" s="1528"/>
      <c r="DW423" s="1528" t="str">
        <f t="shared" si="3710"/>
        <v>GH MaxiGrow   (Dry)</v>
      </c>
      <c r="DX423" s="1427"/>
      <c r="DY423" s="1427"/>
      <c r="DZ423" s="1427"/>
      <c r="EA423" s="1427"/>
      <c r="EB423" s="1427"/>
      <c r="EC423" s="1427"/>
      <c r="ED423" s="1427"/>
      <c r="EE423" s="1427"/>
      <c r="EF423" s="1427"/>
      <c r="EG423" s="1427"/>
      <c r="EH423" s="1427"/>
      <c r="EI423" s="1427"/>
      <c r="EJ423" s="1427"/>
      <c r="EK423" s="1734"/>
      <c r="EL423" s="1342" t="s">
        <v>1414</v>
      </c>
      <c r="EM423" s="739"/>
      <c r="EN423" s="739"/>
      <c r="EO423" s="739"/>
      <c r="EP423" s="739"/>
      <c r="EQ423" s="739"/>
      <c r="ER423" s="739"/>
      <c r="ES423" s="739"/>
      <c r="ET423" s="739"/>
      <c r="EU423" s="739"/>
      <c r="EV423" s="739"/>
      <c r="EW423" s="739"/>
      <c r="EX423" s="739"/>
      <c r="EY423" s="739"/>
      <c r="EZ423" s="1348" t="str">
        <f t="shared" si="3712"/>
        <v>GH MaxiGrow   (Dry)</v>
      </c>
      <c r="FA423" s="1203">
        <f t="shared" si="3713"/>
        <v>0</v>
      </c>
      <c r="FB423" s="1203">
        <f t="shared" si="3714"/>
        <v>0</v>
      </c>
      <c r="FC423" s="1203">
        <f t="shared" si="3715"/>
        <v>0</v>
      </c>
      <c r="FD423" s="1190">
        <f t="shared" si="3716"/>
        <v>0</v>
      </c>
      <c r="FE423" s="1190">
        <f t="shared" si="3717"/>
        <v>0</v>
      </c>
      <c r="FF423" s="927">
        <f t="shared" si="3718"/>
        <v>0</v>
      </c>
      <c r="FG423" s="1191">
        <f t="shared" si="3719"/>
        <v>0</v>
      </c>
      <c r="FH423" s="1191">
        <f t="shared" si="3720"/>
        <v>0</v>
      </c>
      <c r="FI423" s="1191">
        <f t="shared" si="3721"/>
        <v>0</v>
      </c>
      <c r="FJ423" s="1191">
        <f t="shared" si="3722"/>
        <v>0</v>
      </c>
      <c r="FK423" s="1191">
        <f t="shared" si="3723"/>
        <v>0</v>
      </c>
      <c r="FL423" s="1191">
        <f t="shared" si="3724"/>
        <v>0</v>
      </c>
      <c r="FM423" s="1191">
        <f t="shared" si="3725"/>
        <v>0</v>
      </c>
      <c r="FN423" s="1191">
        <f t="shared" si="3726"/>
        <v>0</v>
      </c>
      <c r="FO423" s="1203">
        <f t="shared" si="3548"/>
        <v>0</v>
      </c>
      <c r="FP423" s="1190">
        <f t="shared" si="3727"/>
        <v>0</v>
      </c>
      <c r="FQ423" s="927">
        <f t="shared" si="3728"/>
        <v>0</v>
      </c>
      <c r="FR423" s="1191">
        <f t="shared" si="3729"/>
        <v>0</v>
      </c>
      <c r="FS423" s="1191">
        <f t="shared" si="3730"/>
        <v>0</v>
      </c>
      <c r="FT423" s="1191">
        <f t="shared" si="3731"/>
        <v>0</v>
      </c>
      <c r="FU423" s="1191">
        <f t="shared" si="3732"/>
        <v>0</v>
      </c>
      <c r="FV423" s="1076">
        <f t="shared" si="3733"/>
        <v>0</v>
      </c>
      <c r="FW423" s="1076">
        <f t="shared" si="3734"/>
        <v>0</v>
      </c>
      <c r="FX423" s="1076">
        <f t="shared" si="3735"/>
        <v>0</v>
      </c>
      <c r="FY423" s="1076">
        <f t="shared" si="3736"/>
        <v>0</v>
      </c>
      <c r="FZ423" s="1076">
        <f t="shared" si="3737"/>
        <v>0</v>
      </c>
      <c r="GA423" s="1076">
        <f t="shared" si="3738"/>
        <v>0</v>
      </c>
      <c r="GB423" s="1076">
        <f t="shared" si="3739"/>
        <v>0</v>
      </c>
      <c r="GC423" s="1076">
        <f t="shared" si="3740"/>
        <v>0</v>
      </c>
      <c r="GD423" s="330">
        <f t="shared" si="3741"/>
        <v>0</v>
      </c>
      <c r="GE423" s="330">
        <f t="shared" si="3742"/>
        <v>0</v>
      </c>
      <c r="GF423" s="330">
        <f t="shared" si="3743"/>
        <v>0</v>
      </c>
      <c r="GG423" s="330">
        <f t="shared" si="3744"/>
        <v>0</v>
      </c>
      <c r="GH423" s="330">
        <f t="shared" si="3745"/>
        <v>0</v>
      </c>
      <c r="GI423" s="330">
        <f t="shared" si="3746"/>
        <v>0</v>
      </c>
      <c r="GJ423" s="330">
        <f t="shared" si="3747"/>
        <v>0</v>
      </c>
      <c r="GK423" s="330">
        <f t="shared" si="3748"/>
        <v>0</v>
      </c>
      <c r="GL423" s="330">
        <f t="shared" si="3749"/>
        <v>0</v>
      </c>
      <c r="GM423" s="330">
        <f t="shared" si="3750"/>
        <v>0</v>
      </c>
      <c r="GN423" s="330">
        <f t="shared" si="3751"/>
        <v>0</v>
      </c>
      <c r="GO423" s="330">
        <f t="shared" si="3752"/>
        <v>0</v>
      </c>
      <c r="GP423" s="330">
        <f t="shared" si="3753"/>
        <v>0</v>
      </c>
      <c r="GQ423" s="330">
        <f t="shared" si="3754"/>
        <v>0</v>
      </c>
      <c r="GR423" s="739"/>
      <c r="GS423" s="739"/>
      <c r="GT423" s="739"/>
      <c r="GU423" s="739"/>
      <c r="GV423" s="739"/>
      <c r="GW423" s="739"/>
      <c r="GX423" s="739"/>
      <c r="GY423" s="739"/>
      <c r="GZ423" s="1362" t="str">
        <f t="shared" si="3755"/>
        <v>GH MaxiGrow   (Dry)</v>
      </c>
      <c r="HA423" s="1215">
        <f t="shared" si="3756"/>
        <v>0</v>
      </c>
      <c r="HB423" s="1215">
        <f t="shared" si="3757"/>
        <v>0</v>
      </c>
      <c r="HC423" s="1215">
        <f t="shared" si="3758"/>
        <v>0</v>
      </c>
      <c r="HD423" s="543">
        <f t="shared" si="3759"/>
        <v>0</v>
      </c>
      <c r="HE423" s="543">
        <f t="shared" si="3760"/>
        <v>0</v>
      </c>
      <c r="HF423" s="328">
        <f t="shared" si="3761"/>
        <v>0</v>
      </c>
      <c r="HG423" s="546">
        <f t="shared" si="3762"/>
        <v>0</v>
      </c>
      <c r="HH423" s="546">
        <f t="shared" si="3763"/>
        <v>0</v>
      </c>
      <c r="HI423" s="546">
        <f t="shared" si="3764"/>
        <v>0</v>
      </c>
      <c r="HJ423" s="546">
        <f t="shared" si="3765"/>
        <v>0</v>
      </c>
      <c r="HK423" s="546">
        <f t="shared" si="3766"/>
        <v>0</v>
      </c>
      <c r="HL423" s="546">
        <f t="shared" si="3767"/>
        <v>0</v>
      </c>
      <c r="HM423" s="546">
        <f t="shared" si="3768"/>
        <v>0</v>
      </c>
      <c r="HN423" s="546">
        <f t="shared" si="3769"/>
        <v>0</v>
      </c>
      <c r="HO423" s="1215">
        <f t="shared" si="3770"/>
        <v>0</v>
      </c>
      <c r="HP423" s="543">
        <f t="shared" si="3771"/>
        <v>0</v>
      </c>
      <c r="HQ423" s="328">
        <f t="shared" si="3772"/>
        <v>0</v>
      </c>
      <c r="HR423" s="546">
        <f t="shared" si="3773"/>
        <v>0</v>
      </c>
      <c r="HS423" s="546">
        <f t="shared" si="3774"/>
        <v>0</v>
      </c>
      <c r="HT423" s="546">
        <f t="shared" si="3775"/>
        <v>0</v>
      </c>
      <c r="HU423" s="546">
        <f t="shared" si="3776"/>
        <v>0</v>
      </c>
      <c r="HV423" s="930">
        <f t="shared" si="3777"/>
        <v>0</v>
      </c>
      <c r="HW423" s="930">
        <f t="shared" si="3778"/>
        <v>0</v>
      </c>
      <c r="HX423" s="930">
        <f t="shared" si="3779"/>
        <v>0</v>
      </c>
      <c r="HY423" s="930">
        <f t="shared" si="3780"/>
        <v>0</v>
      </c>
      <c r="HZ423" s="930">
        <f t="shared" si="3781"/>
        <v>0</v>
      </c>
      <c r="IA423" s="930">
        <f t="shared" si="3782"/>
        <v>0</v>
      </c>
      <c r="IB423" s="930">
        <f t="shared" si="3783"/>
        <v>0</v>
      </c>
      <c r="IC423" s="930">
        <f t="shared" si="3784"/>
        <v>0</v>
      </c>
      <c r="ID423" s="322">
        <f t="shared" si="3785"/>
        <v>0</v>
      </c>
      <c r="IE423" s="322">
        <f t="shared" si="3786"/>
        <v>0</v>
      </c>
      <c r="IF423" s="322">
        <f t="shared" si="3787"/>
        <v>0</v>
      </c>
      <c r="IG423" s="322">
        <f t="shared" si="3788"/>
        <v>0</v>
      </c>
      <c r="IH423" s="322">
        <f t="shared" si="3789"/>
        <v>0</v>
      </c>
      <c r="II423" s="322">
        <f t="shared" si="3790"/>
        <v>0</v>
      </c>
      <c r="IJ423" s="322">
        <f t="shared" si="3791"/>
        <v>0</v>
      </c>
      <c r="IK423" s="322">
        <f t="shared" si="3792"/>
        <v>0</v>
      </c>
      <c r="IL423" s="322">
        <f t="shared" si="3793"/>
        <v>0</v>
      </c>
      <c r="IM423" s="322">
        <f t="shared" si="3794"/>
        <v>0</v>
      </c>
      <c r="IN423" s="322">
        <f t="shared" si="3795"/>
        <v>0</v>
      </c>
      <c r="IO423" s="322">
        <f t="shared" si="3796"/>
        <v>0</v>
      </c>
      <c r="IP423" s="322">
        <f t="shared" si="3797"/>
        <v>0</v>
      </c>
      <c r="IQ423" s="322">
        <f t="shared" si="3798"/>
        <v>0</v>
      </c>
      <c r="IR423" s="739"/>
      <c r="IS423" s="739"/>
      <c r="IT423" s="739"/>
      <c r="IU423" s="739"/>
      <c r="IV423" s="739"/>
      <c r="IW423" s="739"/>
      <c r="IX423" s="739"/>
      <c r="IY423" s="739"/>
      <c r="IZ423" s="1362" t="str">
        <f t="shared" si="3799"/>
        <v>GH MaxiGrow   (Dry)</v>
      </c>
      <c r="JA423" s="1217">
        <f t="shared" si="3844"/>
        <v>15</v>
      </c>
      <c r="JB423" s="1217">
        <f t="shared" si="3845"/>
        <v>85</v>
      </c>
      <c r="JC423" s="1217">
        <f t="shared" si="3846"/>
        <v>0</v>
      </c>
      <c r="JD423" s="545">
        <f t="shared" si="3847"/>
        <v>50</v>
      </c>
      <c r="JE423" s="545">
        <f t="shared" si="3848"/>
        <v>0</v>
      </c>
      <c r="JF423" s="329">
        <f t="shared" si="3849"/>
        <v>140</v>
      </c>
      <c r="JG423" s="550">
        <f t="shared" si="3850"/>
        <v>0</v>
      </c>
      <c r="JH423" s="550">
        <f t="shared" si="3851"/>
        <v>0</v>
      </c>
      <c r="JI423" s="550">
        <f t="shared" si="3852"/>
        <v>0</v>
      </c>
      <c r="JJ423" s="550">
        <f t="shared" si="3853"/>
        <v>0</v>
      </c>
      <c r="JK423" s="550">
        <f t="shared" si="3854"/>
        <v>0</v>
      </c>
      <c r="JL423" s="550">
        <f t="shared" si="3855"/>
        <v>0</v>
      </c>
      <c r="JM423" s="550">
        <f t="shared" si="3856"/>
        <v>0</v>
      </c>
      <c r="JN423" s="550">
        <f t="shared" si="3857"/>
        <v>0</v>
      </c>
      <c r="JO423" s="1217">
        <f t="shared" si="3858"/>
        <v>0</v>
      </c>
      <c r="JP423" s="545">
        <f t="shared" si="3859"/>
        <v>0</v>
      </c>
      <c r="JQ423" s="329">
        <f t="shared" si="3860"/>
        <v>0</v>
      </c>
      <c r="JR423" s="550">
        <f t="shared" si="3861"/>
        <v>20</v>
      </c>
      <c r="JS423" s="550">
        <f t="shared" si="3862"/>
        <v>60</v>
      </c>
      <c r="JT423" s="550">
        <f t="shared" si="3863"/>
        <v>30</v>
      </c>
      <c r="JU423" s="550">
        <f t="shared" si="3864"/>
        <v>0</v>
      </c>
      <c r="JV423" s="932">
        <f t="shared" si="3865"/>
        <v>0</v>
      </c>
      <c r="JW423" s="932">
        <f t="shared" si="3866"/>
        <v>1.2</v>
      </c>
      <c r="JX423" s="932">
        <f t="shared" si="3867"/>
        <v>0.5</v>
      </c>
      <c r="JY423" s="932">
        <f t="shared" si="3868"/>
        <v>0</v>
      </c>
      <c r="JZ423" s="932">
        <f t="shared" si="3869"/>
        <v>0</v>
      </c>
      <c r="KA423" s="932">
        <f t="shared" si="3870"/>
        <v>0</v>
      </c>
      <c r="KB423" s="932">
        <f t="shared" si="3871"/>
        <v>0</v>
      </c>
      <c r="KC423" s="932">
        <f t="shared" si="3872"/>
        <v>0</v>
      </c>
      <c r="KD423" s="327">
        <f t="shared" si="3873"/>
        <v>0</v>
      </c>
      <c r="KE423" s="327">
        <f t="shared" si="3874"/>
        <v>0</v>
      </c>
      <c r="KF423" s="327">
        <f t="shared" si="3875"/>
        <v>0</v>
      </c>
      <c r="KG423" s="327">
        <f t="shared" si="3876"/>
        <v>0</v>
      </c>
      <c r="KH423" s="327">
        <f t="shared" si="3877"/>
        <v>0</v>
      </c>
      <c r="KI423" s="327">
        <f t="shared" si="3878"/>
        <v>0</v>
      </c>
      <c r="KJ423" s="327">
        <f t="shared" si="3879"/>
        <v>0</v>
      </c>
      <c r="KK423" s="327">
        <f t="shared" si="3880"/>
        <v>0</v>
      </c>
      <c r="KL423" s="327">
        <f t="shared" si="3881"/>
        <v>0</v>
      </c>
      <c r="KM423" s="327">
        <f t="shared" si="3882"/>
        <v>0</v>
      </c>
      <c r="KN423" s="327">
        <f t="shared" si="3883"/>
        <v>0</v>
      </c>
      <c r="KO423" s="327">
        <f t="shared" si="3884"/>
        <v>0</v>
      </c>
      <c r="KP423" s="327">
        <f t="shared" si="3885"/>
        <v>0</v>
      </c>
      <c r="KQ423" s="327">
        <f t="shared" si="3886"/>
        <v>0</v>
      </c>
      <c r="KR423" s="739"/>
      <c r="KS423" s="739"/>
      <c r="KT423" s="739"/>
      <c r="KU423" s="739"/>
      <c r="KV423" s="739"/>
      <c r="KW423" s="739"/>
      <c r="KX423" s="739"/>
      <c r="KY423" s="739"/>
      <c r="KZ423" s="1362" t="str">
        <f t="shared" si="3800"/>
        <v>GH MaxiGrow   (Dry)</v>
      </c>
      <c r="LA423" s="1217">
        <f t="shared" si="3801"/>
        <v>15.856236786469346</v>
      </c>
      <c r="LB423" s="1217">
        <f t="shared" si="3802"/>
        <v>89.852008456659618</v>
      </c>
      <c r="LC423" s="1217">
        <f t="shared" si="3803"/>
        <v>0</v>
      </c>
      <c r="LD423" s="545">
        <f t="shared" si="3804"/>
        <v>52.854122621564485</v>
      </c>
      <c r="LE423" s="545">
        <f t="shared" si="3805"/>
        <v>0</v>
      </c>
      <c r="LF423" s="329">
        <f t="shared" si="3806"/>
        <v>147.99154334038056</v>
      </c>
      <c r="LG423" s="550">
        <f t="shared" si="3807"/>
        <v>0</v>
      </c>
      <c r="LH423" s="550">
        <f t="shared" si="3808"/>
        <v>0</v>
      </c>
      <c r="LI423" s="550">
        <f t="shared" si="3809"/>
        <v>0</v>
      </c>
      <c r="LJ423" s="550">
        <f t="shared" si="3810"/>
        <v>0</v>
      </c>
      <c r="LK423" s="550">
        <f t="shared" si="3811"/>
        <v>0</v>
      </c>
      <c r="LL423" s="550">
        <f t="shared" si="3812"/>
        <v>0</v>
      </c>
      <c r="LM423" s="550">
        <f t="shared" si="3813"/>
        <v>0</v>
      </c>
      <c r="LN423" s="550">
        <f t="shared" si="3814"/>
        <v>0</v>
      </c>
      <c r="LO423" s="1217">
        <f t="shared" si="3815"/>
        <v>0</v>
      </c>
      <c r="LP423" s="545">
        <f t="shared" si="3816"/>
        <v>0</v>
      </c>
      <c r="LQ423" s="329">
        <f t="shared" si="3817"/>
        <v>0</v>
      </c>
      <c r="LR423" s="550">
        <f t="shared" si="3818"/>
        <v>21.141649048625794</v>
      </c>
      <c r="LS423" s="550">
        <f t="shared" si="3819"/>
        <v>63.424947145877383</v>
      </c>
      <c r="LT423" s="550">
        <f t="shared" si="3820"/>
        <v>31.712473572938691</v>
      </c>
      <c r="LU423" s="550">
        <f t="shared" si="3821"/>
        <v>0</v>
      </c>
      <c r="LV423" s="932">
        <f t="shared" si="3822"/>
        <v>0</v>
      </c>
      <c r="LW423" s="932">
        <f t="shared" si="3823"/>
        <v>1.2684989429175475</v>
      </c>
      <c r="LX423" s="932">
        <f t="shared" si="3824"/>
        <v>0.52854122621564481</v>
      </c>
      <c r="LY423" s="932">
        <f t="shared" si="3825"/>
        <v>0</v>
      </c>
      <c r="LZ423" s="932">
        <f t="shared" si="3826"/>
        <v>0</v>
      </c>
      <c r="MA423" s="932">
        <f t="shared" si="3827"/>
        <v>0</v>
      </c>
      <c r="MB423" s="932">
        <f t="shared" si="3828"/>
        <v>0</v>
      </c>
      <c r="MC423" s="932">
        <f t="shared" si="3829"/>
        <v>0</v>
      </c>
      <c r="MD423" s="327">
        <f t="shared" si="3830"/>
        <v>0</v>
      </c>
      <c r="ME423" s="327">
        <f t="shared" si="3831"/>
        <v>0</v>
      </c>
      <c r="MF423" s="327">
        <f t="shared" si="3832"/>
        <v>0</v>
      </c>
      <c r="MG423" s="327">
        <f t="shared" si="3833"/>
        <v>0</v>
      </c>
      <c r="MH423" s="327">
        <f t="shared" si="3834"/>
        <v>0</v>
      </c>
      <c r="MI423" s="327">
        <f t="shared" si="3835"/>
        <v>0</v>
      </c>
      <c r="MJ423" s="327">
        <f t="shared" si="3836"/>
        <v>0</v>
      </c>
      <c r="MK423" s="327">
        <f t="shared" si="3837"/>
        <v>0</v>
      </c>
      <c r="ML423" s="327">
        <f t="shared" si="3838"/>
        <v>0</v>
      </c>
      <c r="MM423" s="327">
        <f t="shared" si="3839"/>
        <v>0</v>
      </c>
      <c r="MN423" s="327">
        <f t="shared" si="3840"/>
        <v>0</v>
      </c>
      <c r="MO423" s="327">
        <f t="shared" si="3841"/>
        <v>0</v>
      </c>
      <c r="MP423" s="327">
        <f t="shared" si="3842"/>
        <v>0</v>
      </c>
      <c r="MQ423" s="327">
        <f t="shared" si="3843"/>
        <v>0</v>
      </c>
    </row>
    <row r="424" spans="15:355" s="152" customFormat="1" ht="14.25" customHeight="1" outlineLevel="1" thickBot="1" x14ac:dyDescent="0.3">
      <c r="O424" s="1758"/>
      <c r="S424" s="1758"/>
      <c r="W424" s="1758"/>
      <c r="AA424" s="1758"/>
      <c r="AE424" s="1758"/>
      <c r="AI424" s="1758"/>
      <c r="AM424" s="1758"/>
      <c r="AQ424" s="1758"/>
      <c r="AU424" s="1758"/>
      <c r="AY424" s="1758"/>
      <c r="BQ424" s="1491"/>
      <c r="BR424" s="734">
        <f t="shared" si="3531"/>
        <v>0</v>
      </c>
      <c r="BS424" s="734">
        <f t="shared" si="3532"/>
        <v>0</v>
      </c>
      <c r="BT424" s="742">
        <v>0</v>
      </c>
      <c r="BU424" s="1328" t="s">
        <v>1717</v>
      </c>
      <c r="BV424" s="1751" t="s">
        <v>190</v>
      </c>
      <c r="BW424" s="1248">
        <v>7.0000000000000001E-3</v>
      </c>
      <c r="BX424" s="1248">
        <v>3.0000000000000001E-3</v>
      </c>
      <c r="BY424" s="1248"/>
      <c r="BZ424" s="1249">
        <v>5.0000000000000001E-3</v>
      </c>
      <c r="CA424" s="1249"/>
      <c r="CB424" s="1250">
        <v>0.01</v>
      </c>
      <c r="CC424" s="1251"/>
      <c r="CD424" s="1251"/>
      <c r="CE424" s="1251"/>
      <c r="CF424" s="1251"/>
      <c r="CG424" s="1259"/>
      <c r="CH424" s="1259"/>
      <c r="CI424" s="1259"/>
      <c r="CJ424" s="1259"/>
      <c r="CK424" s="1253"/>
      <c r="CL424" s="1254"/>
      <c r="CM424" s="1255"/>
      <c r="CN424" s="1256"/>
      <c r="CO424" s="1256"/>
      <c r="CP424" s="1256"/>
      <c r="CQ424" s="1256"/>
      <c r="CR424" s="1260"/>
      <c r="CS424" s="1260">
        <v>5.0000000000000001E-4</v>
      </c>
      <c r="CT424" s="1260"/>
      <c r="CU424" s="1260"/>
      <c r="CV424" s="1260"/>
      <c r="CW424" s="1260"/>
      <c r="CX424" s="1260"/>
      <c r="CY424" s="1260"/>
      <c r="CZ424" s="1261"/>
      <c r="DA424" s="1261"/>
      <c r="DB424" s="1261"/>
      <c r="DC424" s="1261">
        <v>0.02</v>
      </c>
      <c r="DD424" s="1261">
        <v>2E-3</v>
      </c>
      <c r="DE424" s="1261"/>
      <c r="DF424" s="1261"/>
      <c r="DG424" s="1261"/>
      <c r="DH424" s="1261"/>
      <c r="DI424" s="1261"/>
      <c r="DJ424" s="1261"/>
      <c r="DK424" s="1261"/>
      <c r="DL424" s="1261"/>
      <c r="DM424" s="1261"/>
      <c r="DN424" s="1022">
        <v>1</v>
      </c>
      <c r="DO424" s="1193">
        <v>0.27500000000000002</v>
      </c>
      <c r="DP424" s="1754">
        <v>299.37</v>
      </c>
      <c r="DQ424" s="1195">
        <f t="shared" si="3711"/>
        <v>1.0886181818181819</v>
      </c>
      <c r="DR424" s="1192">
        <v>39.89</v>
      </c>
      <c r="DS424" s="1192">
        <f t="shared" si="3709"/>
        <v>0.14505454545454544</v>
      </c>
      <c r="DT424" s="1495"/>
      <c r="DU424" s="1192"/>
      <c r="DV424" s="1528"/>
      <c r="DW424" s="1528" t="str">
        <f t="shared" si="3710"/>
        <v>GH Rapid Start</v>
      </c>
      <c r="DX424" s="1427"/>
      <c r="DY424" s="1427"/>
      <c r="DZ424" s="1427"/>
      <c r="EA424" s="1427"/>
      <c r="EB424" s="1427"/>
      <c r="EC424" s="1427"/>
      <c r="ED424" s="1427"/>
      <c r="EE424" s="1427"/>
      <c r="EF424" s="1427"/>
      <c r="EG424" s="1427"/>
      <c r="EH424" s="1427"/>
      <c r="EI424" s="1427"/>
      <c r="EJ424" s="1427"/>
      <c r="EK424" s="1734"/>
      <c r="EL424" s="1342" t="s">
        <v>1405</v>
      </c>
      <c r="EM424" s="739"/>
      <c r="EN424" s="739"/>
      <c r="EO424" s="739"/>
      <c r="EP424" s="739"/>
      <c r="EQ424" s="739"/>
      <c r="ER424" s="739"/>
      <c r="ES424" s="739"/>
      <c r="ET424" s="739"/>
      <c r="EU424" s="739"/>
      <c r="EV424" s="739"/>
      <c r="EW424" s="739"/>
      <c r="EX424" s="739"/>
      <c r="EY424" s="739"/>
      <c r="EZ424" s="1348" t="str">
        <f t="shared" si="3712"/>
        <v>GH Rapid Start</v>
      </c>
      <c r="FA424" s="1203">
        <f t="shared" si="3713"/>
        <v>0</v>
      </c>
      <c r="FB424" s="1203">
        <f t="shared" si="3714"/>
        <v>0</v>
      </c>
      <c r="FC424" s="1203">
        <f t="shared" si="3715"/>
        <v>0</v>
      </c>
      <c r="FD424" s="1190">
        <f t="shared" si="3716"/>
        <v>0</v>
      </c>
      <c r="FE424" s="1190">
        <f t="shared" si="3717"/>
        <v>0</v>
      </c>
      <c r="FF424" s="927">
        <f t="shared" si="3718"/>
        <v>0</v>
      </c>
      <c r="FG424" s="1191">
        <f t="shared" si="3719"/>
        <v>0</v>
      </c>
      <c r="FH424" s="1191">
        <f t="shared" si="3720"/>
        <v>0</v>
      </c>
      <c r="FI424" s="1191">
        <f t="shared" si="3721"/>
        <v>0</v>
      </c>
      <c r="FJ424" s="1191">
        <f t="shared" si="3722"/>
        <v>0</v>
      </c>
      <c r="FK424" s="1191">
        <f t="shared" si="3723"/>
        <v>0</v>
      </c>
      <c r="FL424" s="1191">
        <f t="shared" si="3724"/>
        <v>0</v>
      </c>
      <c r="FM424" s="1191">
        <f t="shared" si="3725"/>
        <v>0</v>
      </c>
      <c r="FN424" s="1191">
        <f t="shared" si="3726"/>
        <v>0</v>
      </c>
      <c r="FO424" s="1203">
        <f t="shared" si="3548"/>
        <v>0</v>
      </c>
      <c r="FP424" s="1190">
        <f t="shared" si="3727"/>
        <v>0</v>
      </c>
      <c r="FQ424" s="927">
        <f t="shared" si="3728"/>
        <v>0</v>
      </c>
      <c r="FR424" s="1191">
        <f t="shared" si="3729"/>
        <v>0</v>
      </c>
      <c r="FS424" s="1191">
        <f t="shared" si="3730"/>
        <v>0</v>
      </c>
      <c r="FT424" s="1191">
        <f t="shared" si="3731"/>
        <v>0</v>
      </c>
      <c r="FU424" s="1191">
        <f t="shared" si="3732"/>
        <v>0</v>
      </c>
      <c r="FV424" s="1076">
        <f t="shared" si="3733"/>
        <v>0</v>
      </c>
      <c r="FW424" s="1076">
        <f t="shared" si="3734"/>
        <v>0</v>
      </c>
      <c r="FX424" s="1076">
        <f t="shared" si="3735"/>
        <v>0</v>
      </c>
      <c r="FY424" s="1076">
        <f t="shared" si="3736"/>
        <v>0</v>
      </c>
      <c r="FZ424" s="1076">
        <f t="shared" si="3737"/>
        <v>0</v>
      </c>
      <c r="GA424" s="1076">
        <f t="shared" si="3738"/>
        <v>0</v>
      </c>
      <c r="GB424" s="1076">
        <f t="shared" si="3739"/>
        <v>0</v>
      </c>
      <c r="GC424" s="1076">
        <f t="shared" si="3740"/>
        <v>0</v>
      </c>
      <c r="GD424" s="330">
        <f t="shared" si="3741"/>
        <v>0</v>
      </c>
      <c r="GE424" s="330">
        <f t="shared" si="3742"/>
        <v>0</v>
      </c>
      <c r="GF424" s="330">
        <f t="shared" si="3743"/>
        <v>0</v>
      </c>
      <c r="GG424" s="330">
        <f t="shared" si="3744"/>
        <v>0</v>
      </c>
      <c r="GH424" s="330">
        <f t="shared" si="3745"/>
        <v>0</v>
      </c>
      <c r="GI424" s="330">
        <f t="shared" si="3746"/>
        <v>0</v>
      </c>
      <c r="GJ424" s="330">
        <f t="shared" si="3747"/>
        <v>0</v>
      </c>
      <c r="GK424" s="330">
        <f t="shared" si="3748"/>
        <v>0</v>
      </c>
      <c r="GL424" s="330">
        <f t="shared" si="3749"/>
        <v>0</v>
      </c>
      <c r="GM424" s="330">
        <f t="shared" si="3750"/>
        <v>0</v>
      </c>
      <c r="GN424" s="330">
        <f t="shared" si="3751"/>
        <v>0</v>
      </c>
      <c r="GO424" s="330">
        <f t="shared" si="3752"/>
        <v>0</v>
      </c>
      <c r="GP424" s="330">
        <f t="shared" si="3753"/>
        <v>0</v>
      </c>
      <c r="GQ424" s="330">
        <f t="shared" si="3754"/>
        <v>0</v>
      </c>
      <c r="GR424" s="739"/>
      <c r="GS424" s="739"/>
      <c r="GT424" s="739"/>
      <c r="GU424" s="739"/>
      <c r="GV424" s="739"/>
      <c r="GW424" s="739"/>
      <c r="GX424" s="739"/>
      <c r="GY424" s="739"/>
      <c r="GZ424" s="1362" t="str">
        <f t="shared" si="3755"/>
        <v>GH Rapid Start</v>
      </c>
      <c r="HA424" s="1215">
        <f t="shared" si="3756"/>
        <v>0</v>
      </c>
      <c r="HB424" s="1215">
        <f t="shared" si="3757"/>
        <v>0</v>
      </c>
      <c r="HC424" s="1215">
        <f t="shared" si="3758"/>
        <v>0</v>
      </c>
      <c r="HD424" s="543">
        <f t="shared" si="3759"/>
        <v>0</v>
      </c>
      <c r="HE424" s="543">
        <f t="shared" si="3760"/>
        <v>0</v>
      </c>
      <c r="HF424" s="328">
        <f t="shared" si="3761"/>
        <v>0</v>
      </c>
      <c r="HG424" s="546">
        <f t="shared" si="3762"/>
        <v>0</v>
      </c>
      <c r="HH424" s="546">
        <f t="shared" si="3763"/>
        <v>0</v>
      </c>
      <c r="HI424" s="546">
        <f t="shared" si="3764"/>
        <v>0</v>
      </c>
      <c r="HJ424" s="546">
        <f t="shared" si="3765"/>
        <v>0</v>
      </c>
      <c r="HK424" s="546">
        <f t="shared" si="3766"/>
        <v>0</v>
      </c>
      <c r="HL424" s="546">
        <f t="shared" si="3767"/>
        <v>0</v>
      </c>
      <c r="HM424" s="546">
        <f t="shared" si="3768"/>
        <v>0</v>
      </c>
      <c r="HN424" s="546">
        <f t="shared" si="3769"/>
        <v>0</v>
      </c>
      <c r="HO424" s="1215">
        <f t="shared" si="3770"/>
        <v>0</v>
      </c>
      <c r="HP424" s="543">
        <f t="shared" si="3771"/>
        <v>0</v>
      </c>
      <c r="HQ424" s="328">
        <f t="shared" si="3772"/>
        <v>0</v>
      </c>
      <c r="HR424" s="546">
        <f t="shared" si="3773"/>
        <v>0</v>
      </c>
      <c r="HS424" s="546">
        <f t="shared" si="3774"/>
        <v>0</v>
      </c>
      <c r="HT424" s="546">
        <f t="shared" si="3775"/>
        <v>0</v>
      </c>
      <c r="HU424" s="546">
        <f t="shared" si="3776"/>
        <v>0</v>
      </c>
      <c r="HV424" s="930">
        <f t="shared" si="3777"/>
        <v>0</v>
      </c>
      <c r="HW424" s="930">
        <f t="shared" si="3778"/>
        <v>0</v>
      </c>
      <c r="HX424" s="930">
        <f t="shared" si="3779"/>
        <v>0</v>
      </c>
      <c r="HY424" s="930">
        <f t="shared" si="3780"/>
        <v>0</v>
      </c>
      <c r="HZ424" s="930">
        <f t="shared" si="3781"/>
        <v>0</v>
      </c>
      <c r="IA424" s="930">
        <f t="shared" si="3782"/>
        <v>0</v>
      </c>
      <c r="IB424" s="930">
        <f t="shared" si="3783"/>
        <v>0</v>
      </c>
      <c r="IC424" s="930">
        <f t="shared" si="3784"/>
        <v>0</v>
      </c>
      <c r="ID424" s="322">
        <f t="shared" si="3785"/>
        <v>0</v>
      </c>
      <c r="IE424" s="322">
        <f t="shared" si="3786"/>
        <v>0</v>
      </c>
      <c r="IF424" s="322">
        <f t="shared" si="3787"/>
        <v>0</v>
      </c>
      <c r="IG424" s="322">
        <f t="shared" si="3788"/>
        <v>0</v>
      </c>
      <c r="IH424" s="322">
        <f t="shared" si="3789"/>
        <v>0</v>
      </c>
      <c r="II424" s="322">
        <f t="shared" si="3790"/>
        <v>0</v>
      </c>
      <c r="IJ424" s="322">
        <f t="shared" si="3791"/>
        <v>0</v>
      </c>
      <c r="IK424" s="322">
        <f t="shared" si="3792"/>
        <v>0</v>
      </c>
      <c r="IL424" s="322">
        <f t="shared" si="3793"/>
        <v>0</v>
      </c>
      <c r="IM424" s="322">
        <f t="shared" si="3794"/>
        <v>0</v>
      </c>
      <c r="IN424" s="322">
        <f t="shared" si="3795"/>
        <v>0</v>
      </c>
      <c r="IO424" s="322">
        <f t="shared" si="3796"/>
        <v>0</v>
      </c>
      <c r="IP424" s="322">
        <f t="shared" si="3797"/>
        <v>0</v>
      </c>
      <c r="IQ424" s="322">
        <f t="shared" si="3798"/>
        <v>0</v>
      </c>
      <c r="IR424" s="739"/>
      <c r="IS424" s="739"/>
      <c r="IT424" s="739"/>
      <c r="IU424" s="739"/>
      <c r="IV424" s="739"/>
      <c r="IW424" s="739"/>
      <c r="IX424" s="739"/>
      <c r="IY424" s="739"/>
      <c r="IZ424" s="1362" t="str">
        <f t="shared" si="3799"/>
        <v>GH Rapid Start</v>
      </c>
      <c r="JA424" s="1217">
        <f t="shared" si="3844"/>
        <v>2.0955900000000001</v>
      </c>
      <c r="JB424" s="1217">
        <f t="shared" si="3845"/>
        <v>0.89811000000000007</v>
      </c>
      <c r="JC424" s="1217">
        <f t="shared" si="3846"/>
        <v>0</v>
      </c>
      <c r="JD424" s="545">
        <f t="shared" si="3847"/>
        <v>1.49685</v>
      </c>
      <c r="JE424" s="545">
        <f t="shared" si="3848"/>
        <v>0</v>
      </c>
      <c r="JF424" s="329">
        <f t="shared" si="3849"/>
        <v>2.9937</v>
      </c>
      <c r="JG424" s="550">
        <f t="shared" si="3850"/>
        <v>0</v>
      </c>
      <c r="JH424" s="550">
        <f t="shared" si="3851"/>
        <v>0</v>
      </c>
      <c r="JI424" s="550">
        <f t="shared" si="3852"/>
        <v>0</v>
      </c>
      <c r="JJ424" s="550">
        <f t="shared" si="3853"/>
        <v>0</v>
      </c>
      <c r="JK424" s="550">
        <f t="shared" si="3854"/>
        <v>0</v>
      </c>
      <c r="JL424" s="550">
        <f t="shared" si="3855"/>
        <v>0</v>
      </c>
      <c r="JM424" s="550">
        <f t="shared" si="3856"/>
        <v>0</v>
      </c>
      <c r="JN424" s="550">
        <f t="shared" si="3857"/>
        <v>0</v>
      </c>
      <c r="JO424" s="1217">
        <f t="shared" si="3858"/>
        <v>0</v>
      </c>
      <c r="JP424" s="545">
        <f t="shared" si="3859"/>
        <v>0</v>
      </c>
      <c r="JQ424" s="329">
        <f t="shared" si="3860"/>
        <v>0</v>
      </c>
      <c r="JR424" s="550">
        <f t="shared" si="3861"/>
        <v>0</v>
      </c>
      <c r="JS424" s="550">
        <f t="shared" si="3862"/>
        <v>0</v>
      </c>
      <c r="JT424" s="550">
        <f t="shared" si="3863"/>
        <v>0</v>
      </c>
      <c r="JU424" s="550">
        <f t="shared" si="3864"/>
        <v>0</v>
      </c>
      <c r="JV424" s="932">
        <f t="shared" si="3865"/>
        <v>0</v>
      </c>
      <c r="JW424" s="932">
        <f t="shared" si="3866"/>
        <v>0.14968500000000001</v>
      </c>
      <c r="JX424" s="932">
        <f t="shared" si="3867"/>
        <v>0</v>
      </c>
      <c r="JY424" s="932">
        <f t="shared" si="3868"/>
        <v>0</v>
      </c>
      <c r="JZ424" s="932">
        <f t="shared" si="3869"/>
        <v>0</v>
      </c>
      <c r="KA424" s="932">
        <f t="shared" si="3870"/>
        <v>0</v>
      </c>
      <c r="KB424" s="932">
        <f t="shared" si="3871"/>
        <v>0</v>
      </c>
      <c r="KC424" s="932">
        <f t="shared" si="3872"/>
        <v>0</v>
      </c>
      <c r="KD424" s="327">
        <f t="shared" si="3873"/>
        <v>0</v>
      </c>
      <c r="KE424" s="327">
        <f t="shared" si="3874"/>
        <v>0</v>
      </c>
      <c r="KF424" s="327">
        <f t="shared" si="3875"/>
        <v>0</v>
      </c>
      <c r="KG424" s="327">
        <f t="shared" si="3876"/>
        <v>5.9874000000000001</v>
      </c>
      <c r="KH424" s="327">
        <f t="shared" si="3877"/>
        <v>0.59874000000000005</v>
      </c>
      <c r="KI424" s="327">
        <f t="shared" si="3878"/>
        <v>0</v>
      </c>
      <c r="KJ424" s="327">
        <f t="shared" si="3879"/>
        <v>0</v>
      </c>
      <c r="KK424" s="327">
        <f t="shared" si="3880"/>
        <v>0</v>
      </c>
      <c r="KL424" s="327">
        <f t="shared" si="3881"/>
        <v>0</v>
      </c>
      <c r="KM424" s="327">
        <f t="shared" si="3882"/>
        <v>0</v>
      </c>
      <c r="KN424" s="327">
        <f t="shared" si="3883"/>
        <v>0</v>
      </c>
      <c r="KO424" s="327">
        <f t="shared" si="3884"/>
        <v>0</v>
      </c>
      <c r="KP424" s="327">
        <f t="shared" si="3885"/>
        <v>0</v>
      </c>
      <c r="KQ424" s="327">
        <f t="shared" si="3886"/>
        <v>0</v>
      </c>
      <c r="KR424" s="739"/>
      <c r="KS424" s="739"/>
      <c r="KT424" s="739"/>
      <c r="KU424" s="739"/>
      <c r="KV424" s="739"/>
      <c r="KW424" s="739"/>
      <c r="KX424" s="739"/>
      <c r="KY424" s="739"/>
      <c r="KZ424" s="1362" t="str">
        <f t="shared" si="3800"/>
        <v>GH Rapid Start</v>
      </c>
      <c r="LA424" s="1217">
        <f t="shared" si="3801"/>
        <v>7.6203272727272724</v>
      </c>
      <c r="LB424" s="1217">
        <f t="shared" si="3802"/>
        <v>3.2658545454545456</v>
      </c>
      <c r="LC424" s="1217">
        <f t="shared" si="3803"/>
        <v>0</v>
      </c>
      <c r="LD424" s="545">
        <f t="shared" si="3804"/>
        <v>5.443090909090909</v>
      </c>
      <c r="LE424" s="545">
        <f t="shared" si="3805"/>
        <v>0</v>
      </c>
      <c r="LF424" s="329">
        <f t="shared" si="3806"/>
        <v>10.886181818181818</v>
      </c>
      <c r="LG424" s="550">
        <f t="shared" si="3807"/>
        <v>0</v>
      </c>
      <c r="LH424" s="550">
        <f t="shared" si="3808"/>
        <v>0</v>
      </c>
      <c r="LI424" s="550">
        <f t="shared" si="3809"/>
        <v>0</v>
      </c>
      <c r="LJ424" s="550">
        <f t="shared" si="3810"/>
        <v>0</v>
      </c>
      <c r="LK424" s="550">
        <f t="shared" si="3811"/>
        <v>0</v>
      </c>
      <c r="LL424" s="550">
        <f t="shared" si="3812"/>
        <v>0</v>
      </c>
      <c r="LM424" s="550">
        <f t="shared" si="3813"/>
        <v>0</v>
      </c>
      <c r="LN424" s="550">
        <f t="shared" si="3814"/>
        <v>0</v>
      </c>
      <c r="LO424" s="1217">
        <f t="shared" si="3815"/>
        <v>0</v>
      </c>
      <c r="LP424" s="545">
        <f t="shared" si="3816"/>
        <v>0</v>
      </c>
      <c r="LQ424" s="329">
        <f t="shared" si="3817"/>
        <v>0</v>
      </c>
      <c r="LR424" s="550">
        <f t="shared" si="3818"/>
        <v>0</v>
      </c>
      <c r="LS424" s="550">
        <f t="shared" si="3819"/>
        <v>0</v>
      </c>
      <c r="LT424" s="550">
        <f t="shared" si="3820"/>
        <v>0</v>
      </c>
      <c r="LU424" s="550">
        <f t="shared" si="3821"/>
        <v>0</v>
      </c>
      <c r="LV424" s="932">
        <f t="shared" si="3822"/>
        <v>0</v>
      </c>
      <c r="LW424" s="932">
        <f t="shared" si="3823"/>
        <v>0.54430909090909096</v>
      </c>
      <c r="LX424" s="932">
        <f t="shared" si="3824"/>
        <v>0</v>
      </c>
      <c r="LY424" s="932">
        <f t="shared" si="3825"/>
        <v>0</v>
      </c>
      <c r="LZ424" s="932">
        <f t="shared" si="3826"/>
        <v>0</v>
      </c>
      <c r="MA424" s="932">
        <f t="shared" si="3827"/>
        <v>0</v>
      </c>
      <c r="MB424" s="932">
        <f t="shared" si="3828"/>
        <v>0</v>
      </c>
      <c r="MC424" s="932">
        <f t="shared" si="3829"/>
        <v>0</v>
      </c>
      <c r="MD424" s="327">
        <f t="shared" si="3830"/>
        <v>0</v>
      </c>
      <c r="ME424" s="327">
        <f t="shared" si="3831"/>
        <v>0</v>
      </c>
      <c r="MF424" s="327">
        <f t="shared" si="3832"/>
        <v>0</v>
      </c>
      <c r="MG424" s="327">
        <f t="shared" si="3833"/>
        <v>21.772363636363636</v>
      </c>
      <c r="MH424" s="327">
        <f t="shared" si="3834"/>
        <v>2.1772363636363639</v>
      </c>
      <c r="MI424" s="327">
        <f t="shared" si="3835"/>
        <v>0</v>
      </c>
      <c r="MJ424" s="327">
        <f t="shared" si="3836"/>
        <v>0</v>
      </c>
      <c r="MK424" s="327">
        <f t="shared" si="3837"/>
        <v>0</v>
      </c>
      <c r="ML424" s="327">
        <f t="shared" si="3838"/>
        <v>0</v>
      </c>
      <c r="MM424" s="327">
        <f t="shared" si="3839"/>
        <v>0</v>
      </c>
      <c r="MN424" s="327">
        <f t="shared" si="3840"/>
        <v>0</v>
      </c>
      <c r="MO424" s="327">
        <f t="shared" si="3841"/>
        <v>0</v>
      </c>
      <c r="MP424" s="327">
        <f t="shared" si="3842"/>
        <v>0</v>
      </c>
      <c r="MQ424" s="327">
        <f t="shared" si="3843"/>
        <v>0</v>
      </c>
    </row>
    <row r="425" spans="15:355" s="152" customFormat="1" ht="14.25" customHeight="1" outlineLevel="1" thickBot="1" x14ac:dyDescent="0.3">
      <c r="O425" s="1758"/>
      <c r="S425" s="1758"/>
      <c r="W425" s="1758"/>
      <c r="AA425" s="1758"/>
      <c r="AE425" s="1758"/>
      <c r="AI425" s="1758"/>
      <c r="AM425" s="1758"/>
      <c r="AQ425" s="1758"/>
      <c r="AU425" s="1758"/>
      <c r="AY425" s="1758"/>
      <c r="BQ425" s="1491"/>
      <c r="BR425" s="734">
        <f t="shared" si="3531"/>
        <v>0</v>
      </c>
      <c r="BS425" s="734">
        <f t="shared" si="3532"/>
        <v>0</v>
      </c>
      <c r="BT425" s="742">
        <v>0</v>
      </c>
      <c r="BU425" s="1327" t="s">
        <v>1431</v>
      </c>
      <c r="BV425" s="1324"/>
      <c r="BW425" s="1248"/>
      <c r="BX425" s="1248"/>
      <c r="BY425" s="1248"/>
      <c r="BZ425" s="1249"/>
      <c r="CA425" s="1249"/>
      <c r="CB425" s="1250"/>
      <c r="CC425" s="1251"/>
      <c r="CD425" s="1251"/>
      <c r="CE425" s="1251"/>
      <c r="CF425" s="1251"/>
      <c r="CG425" s="1252"/>
      <c r="CH425" s="1252"/>
      <c r="CI425" s="1252"/>
      <c r="CJ425" s="1252"/>
      <c r="CK425" s="1253"/>
      <c r="CL425" s="1254"/>
      <c r="CM425" s="1255"/>
      <c r="CN425" s="1256"/>
      <c r="CO425" s="1256"/>
      <c r="CP425" s="1256"/>
      <c r="CQ425" s="1256"/>
      <c r="CR425" s="1257"/>
      <c r="CS425" s="1257"/>
      <c r="CT425" s="1257"/>
      <c r="CU425" s="1257"/>
      <c r="CV425" s="1257"/>
      <c r="CW425" s="1257"/>
      <c r="CX425" s="1257"/>
      <c r="CY425" s="1257"/>
      <c r="CZ425" s="1258"/>
      <c r="DA425" s="1258"/>
      <c r="DB425" s="1258"/>
      <c r="DC425" s="1258"/>
      <c r="DD425" s="1258"/>
      <c r="DE425" s="1258"/>
      <c r="DF425" s="1258"/>
      <c r="DG425" s="1258"/>
      <c r="DH425" s="1258"/>
      <c r="DI425" s="1258"/>
      <c r="DJ425" s="1258"/>
      <c r="DK425" s="1258"/>
      <c r="DL425" s="1258"/>
      <c r="DM425" s="1258"/>
      <c r="DN425" s="1022">
        <v>1</v>
      </c>
      <c r="DO425" s="1193">
        <v>0.94599999999999995</v>
      </c>
      <c r="DP425" s="1194">
        <v>1000</v>
      </c>
      <c r="DQ425" s="1195">
        <f t="shared" si="3711"/>
        <v>1.0570824524312896</v>
      </c>
      <c r="DR425" s="1192">
        <v>0.01</v>
      </c>
      <c r="DS425" s="1192">
        <f t="shared" si="3709"/>
        <v>1.0570824524312896E-5</v>
      </c>
      <c r="DT425" s="1495"/>
      <c r="DU425" s="1192"/>
      <c r="DV425" s="1528"/>
      <c r="DW425" s="1528" t="str">
        <f t="shared" si="3710"/>
        <v>Jacks 1 2 3 ?</v>
      </c>
      <c r="DX425" s="1427"/>
      <c r="DY425" s="1427"/>
      <c r="DZ425" s="1427"/>
      <c r="EA425" s="1427"/>
      <c r="EB425" s="1427"/>
      <c r="EC425" s="1427"/>
      <c r="ED425" s="1427"/>
      <c r="EE425" s="1427"/>
      <c r="EF425" s="1427"/>
      <c r="EG425" s="1427"/>
      <c r="EH425" s="1427"/>
      <c r="EI425" s="1427"/>
      <c r="EJ425" s="1427"/>
      <c r="EK425" s="1734"/>
      <c r="EL425" s="1342"/>
      <c r="EM425" s="739"/>
      <c r="EN425" s="739"/>
      <c r="EO425" s="739"/>
      <c r="EP425" s="739"/>
      <c r="EQ425" s="739"/>
      <c r="ER425" s="739"/>
      <c r="ES425" s="739"/>
      <c r="ET425" s="739"/>
      <c r="EU425" s="739"/>
      <c r="EV425" s="739"/>
      <c r="EW425" s="739"/>
      <c r="EX425" s="739"/>
      <c r="EY425" s="739"/>
      <c r="EZ425" s="1348" t="str">
        <f t="shared" si="3712"/>
        <v>Jacks 1 2 3 ?</v>
      </c>
      <c r="FA425" s="1203">
        <f t="shared" si="3713"/>
        <v>0</v>
      </c>
      <c r="FB425" s="1203">
        <f t="shared" si="3714"/>
        <v>0</v>
      </c>
      <c r="FC425" s="1203">
        <f t="shared" si="3715"/>
        <v>0</v>
      </c>
      <c r="FD425" s="1190">
        <f t="shared" si="3716"/>
        <v>0</v>
      </c>
      <c r="FE425" s="1190">
        <f t="shared" si="3717"/>
        <v>0</v>
      </c>
      <c r="FF425" s="927">
        <f t="shared" si="3718"/>
        <v>0</v>
      </c>
      <c r="FG425" s="1191">
        <f t="shared" si="3719"/>
        <v>0</v>
      </c>
      <c r="FH425" s="1191">
        <f t="shared" si="3720"/>
        <v>0</v>
      </c>
      <c r="FI425" s="1191">
        <f t="shared" si="3721"/>
        <v>0</v>
      </c>
      <c r="FJ425" s="1191">
        <f t="shared" si="3722"/>
        <v>0</v>
      </c>
      <c r="FK425" s="1191">
        <f t="shared" si="3723"/>
        <v>0</v>
      </c>
      <c r="FL425" s="1191">
        <f t="shared" si="3724"/>
        <v>0</v>
      </c>
      <c r="FM425" s="1191">
        <f t="shared" si="3725"/>
        <v>0</v>
      </c>
      <c r="FN425" s="1191">
        <f t="shared" si="3726"/>
        <v>0</v>
      </c>
      <c r="FO425" s="1203">
        <f t="shared" si="3548"/>
        <v>0</v>
      </c>
      <c r="FP425" s="1190">
        <f t="shared" si="3727"/>
        <v>0</v>
      </c>
      <c r="FQ425" s="927">
        <f t="shared" si="3728"/>
        <v>0</v>
      </c>
      <c r="FR425" s="1191">
        <f t="shared" si="3729"/>
        <v>0</v>
      </c>
      <c r="FS425" s="1191">
        <f t="shared" si="3730"/>
        <v>0</v>
      </c>
      <c r="FT425" s="1191">
        <f t="shared" si="3731"/>
        <v>0</v>
      </c>
      <c r="FU425" s="1191">
        <f t="shared" si="3732"/>
        <v>0</v>
      </c>
      <c r="FV425" s="1076">
        <f t="shared" si="3733"/>
        <v>0</v>
      </c>
      <c r="FW425" s="1076">
        <f t="shared" si="3734"/>
        <v>0</v>
      </c>
      <c r="FX425" s="1076">
        <f t="shared" si="3735"/>
        <v>0</v>
      </c>
      <c r="FY425" s="1076">
        <f t="shared" si="3736"/>
        <v>0</v>
      </c>
      <c r="FZ425" s="1076">
        <f t="shared" si="3737"/>
        <v>0</v>
      </c>
      <c r="GA425" s="1076">
        <f t="shared" si="3738"/>
        <v>0</v>
      </c>
      <c r="GB425" s="1076">
        <f t="shared" si="3739"/>
        <v>0</v>
      </c>
      <c r="GC425" s="1076">
        <f t="shared" si="3740"/>
        <v>0</v>
      </c>
      <c r="GD425" s="330">
        <f t="shared" si="3741"/>
        <v>0</v>
      </c>
      <c r="GE425" s="330">
        <f t="shared" si="3742"/>
        <v>0</v>
      </c>
      <c r="GF425" s="330">
        <f t="shared" si="3743"/>
        <v>0</v>
      </c>
      <c r="GG425" s="330">
        <f t="shared" si="3744"/>
        <v>0</v>
      </c>
      <c r="GH425" s="330">
        <f t="shared" si="3745"/>
        <v>0</v>
      </c>
      <c r="GI425" s="330">
        <f t="shared" si="3746"/>
        <v>0</v>
      </c>
      <c r="GJ425" s="330">
        <f t="shared" si="3747"/>
        <v>0</v>
      </c>
      <c r="GK425" s="330">
        <f t="shared" si="3748"/>
        <v>0</v>
      </c>
      <c r="GL425" s="330">
        <f t="shared" si="3749"/>
        <v>0</v>
      </c>
      <c r="GM425" s="330">
        <f t="shared" si="3750"/>
        <v>0</v>
      </c>
      <c r="GN425" s="330">
        <f t="shared" si="3751"/>
        <v>0</v>
      </c>
      <c r="GO425" s="330">
        <f t="shared" si="3752"/>
        <v>0</v>
      </c>
      <c r="GP425" s="330">
        <f t="shared" si="3753"/>
        <v>0</v>
      </c>
      <c r="GQ425" s="330">
        <f t="shared" si="3754"/>
        <v>0</v>
      </c>
      <c r="GR425" s="739"/>
      <c r="GS425" s="739"/>
      <c r="GT425" s="739"/>
      <c r="GU425" s="739"/>
      <c r="GV425" s="739"/>
      <c r="GW425" s="739"/>
      <c r="GX425" s="739"/>
      <c r="GY425" s="739"/>
      <c r="GZ425" s="1362" t="str">
        <f t="shared" si="3755"/>
        <v>Jacks 1 2 3 ?</v>
      </c>
      <c r="HA425" s="1215">
        <f t="shared" si="3756"/>
        <v>0</v>
      </c>
      <c r="HB425" s="1215">
        <f t="shared" si="3757"/>
        <v>0</v>
      </c>
      <c r="HC425" s="1215">
        <f t="shared" si="3758"/>
        <v>0</v>
      </c>
      <c r="HD425" s="543">
        <f t="shared" si="3759"/>
        <v>0</v>
      </c>
      <c r="HE425" s="543">
        <f t="shared" si="3760"/>
        <v>0</v>
      </c>
      <c r="HF425" s="328">
        <f t="shared" si="3761"/>
        <v>0</v>
      </c>
      <c r="HG425" s="546">
        <f t="shared" si="3762"/>
        <v>0</v>
      </c>
      <c r="HH425" s="546">
        <f t="shared" si="3763"/>
        <v>0</v>
      </c>
      <c r="HI425" s="546">
        <f t="shared" si="3764"/>
        <v>0</v>
      </c>
      <c r="HJ425" s="546">
        <f t="shared" si="3765"/>
        <v>0</v>
      </c>
      <c r="HK425" s="546">
        <f t="shared" si="3766"/>
        <v>0</v>
      </c>
      <c r="HL425" s="546">
        <f t="shared" si="3767"/>
        <v>0</v>
      </c>
      <c r="HM425" s="546">
        <f t="shared" si="3768"/>
        <v>0</v>
      </c>
      <c r="HN425" s="546">
        <f t="shared" si="3769"/>
        <v>0</v>
      </c>
      <c r="HO425" s="1215">
        <f t="shared" si="3770"/>
        <v>0</v>
      </c>
      <c r="HP425" s="543">
        <f t="shared" si="3771"/>
        <v>0</v>
      </c>
      <c r="HQ425" s="328">
        <f t="shared" si="3772"/>
        <v>0</v>
      </c>
      <c r="HR425" s="546">
        <f t="shared" si="3773"/>
        <v>0</v>
      </c>
      <c r="HS425" s="546">
        <f t="shared" si="3774"/>
        <v>0</v>
      </c>
      <c r="HT425" s="546">
        <f t="shared" si="3775"/>
        <v>0</v>
      </c>
      <c r="HU425" s="546">
        <f t="shared" si="3776"/>
        <v>0</v>
      </c>
      <c r="HV425" s="930">
        <f t="shared" si="3777"/>
        <v>0</v>
      </c>
      <c r="HW425" s="930">
        <f t="shared" si="3778"/>
        <v>0</v>
      </c>
      <c r="HX425" s="930">
        <f t="shared" si="3779"/>
        <v>0</v>
      </c>
      <c r="HY425" s="930">
        <f t="shared" si="3780"/>
        <v>0</v>
      </c>
      <c r="HZ425" s="930">
        <f t="shared" si="3781"/>
        <v>0</v>
      </c>
      <c r="IA425" s="930">
        <f t="shared" si="3782"/>
        <v>0</v>
      </c>
      <c r="IB425" s="930">
        <f t="shared" si="3783"/>
        <v>0</v>
      </c>
      <c r="IC425" s="930">
        <f t="shared" si="3784"/>
        <v>0</v>
      </c>
      <c r="ID425" s="322">
        <f t="shared" si="3785"/>
        <v>0</v>
      </c>
      <c r="IE425" s="322">
        <f t="shared" si="3786"/>
        <v>0</v>
      </c>
      <c r="IF425" s="322">
        <f t="shared" si="3787"/>
        <v>0</v>
      </c>
      <c r="IG425" s="322">
        <f t="shared" si="3788"/>
        <v>0</v>
      </c>
      <c r="IH425" s="322">
        <f t="shared" si="3789"/>
        <v>0</v>
      </c>
      <c r="II425" s="322">
        <f t="shared" si="3790"/>
        <v>0</v>
      </c>
      <c r="IJ425" s="322">
        <f t="shared" si="3791"/>
        <v>0</v>
      </c>
      <c r="IK425" s="322">
        <f t="shared" si="3792"/>
        <v>0</v>
      </c>
      <c r="IL425" s="322">
        <f t="shared" si="3793"/>
        <v>0</v>
      </c>
      <c r="IM425" s="322">
        <f t="shared" si="3794"/>
        <v>0</v>
      </c>
      <c r="IN425" s="322">
        <f t="shared" si="3795"/>
        <v>0</v>
      </c>
      <c r="IO425" s="322">
        <f t="shared" si="3796"/>
        <v>0</v>
      </c>
      <c r="IP425" s="322">
        <f t="shared" si="3797"/>
        <v>0</v>
      </c>
      <c r="IQ425" s="322">
        <f t="shared" si="3798"/>
        <v>0</v>
      </c>
      <c r="IR425" s="739"/>
      <c r="IS425" s="739"/>
      <c r="IT425" s="739"/>
      <c r="IU425" s="739"/>
      <c r="IV425" s="739"/>
      <c r="IW425" s="739"/>
      <c r="IX425" s="739"/>
      <c r="IY425" s="739"/>
      <c r="IZ425" s="1362" t="str">
        <f t="shared" si="3799"/>
        <v>Jacks 1 2 3 ?</v>
      </c>
      <c r="JA425" s="1217">
        <f t="shared" si="3844"/>
        <v>0</v>
      </c>
      <c r="JB425" s="1217">
        <f t="shared" si="3845"/>
        <v>0</v>
      </c>
      <c r="JC425" s="1217">
        <f t="shared" si="3846"/>
        <v>0</v>
      </c>
      <c r="JD425" s="545">
        <f t="shared" si="3847"/>
        <v>0</v>
      </c>
      <c r="JE425" s="545">
        <f t="shared" si="3848"/>
        <v>0</v>
      </c>
      <c r="JF425" s="329">
        <f t="shared" si="3849"/>
        <v>0</v>
      </c>
      <c r="JG425" s="550">
        <f t="shared" si="3850"/>
        <v>0</v>
      </c>
      <c r="JH425" s="550">
        <f t="shared" si="3851"/>
        <v>0</v>
      </c>
      <c r="JI425" s="550">
        <f t="shared" si="3852"/>
        <v>0</v>
      </c>
      <c r="JJ425" s="550">
        <f t="shared" si="3853"/>
        <v>0</v>
      </c>
      <c r="JK425" s="550">
        <f t="shared" si="3854"/>
        <v>0</v>
      </c>
      <c r="JL425" s="550">
        <f t="shared" si="3855"/>
        <v>0</v>
      </c>
      <c r="JM425" s="550">
        <f t="shared" si="3856"/>
        <v>0</v>
      </c>
      <c r="JN425" s="550">
        <f t="shared" si="3857"/>
        <v>0</v>
      </c>
      <c r="JO425" s="1217">
        <f t="shared" si="3858"/>
        <v>0</v>
      </c>
      <c r="JP425" s="545">
        <f t="shared" si="3859"/>
        <v>0</v>
      </c>
      <c r="JQ425" s="329">
        <f t="shared" si="3860"/>
        <v>0</v>
      </c>
      <c r="JR425" s="550">
        <f t="shared" si="3861"/>
        <v>0</v>
      </c>
      <c r="JS425" s="550">
        <f t="shared" si="3862"/>
        <v>0</v>
      </c>
      <c r="JT425" s="550">
        <f t="shared" si="3863"/>
        <v>0</v>
      </c>
      <c r="JU425" s="550">
        <f t="shared" si="3864"/>
        <v>0</v>
      </c>
      <c r="JV425" s="932">
        <f t="shared" si="3865"/>
        <v>0</v>
      </c>
      <c r="JW425" s="932">
        <f t="shared" si="3866"/>
        <v>0</v>
      </c>
      <c r="JX425" s="932">
        <f t="shared" si="3867"/>
        <v>0</v>
      </c>
      <c r="JY425" s="932">
        <f t="shared" si="3868"/>
        <v>0</v>
      </c>
      <c r="JZ425" s="932">
        <f t="shared" si="3869"/>
        <v>0</v>
      </c>
      <c r="KA425" s="932">
        <f t="shared" si="3870"/>
        <v>0</v>
      </c>
      <c r="KB425" s="932">
        <f t="shared" si="3871"/>
        <v>0</v>
      </c>
      <c r="KC425" s="932">
        <f t="shared" si="3872"/>
        <v>0</v>
      </c>
      <c r="KD425" s="327">
        <f t="shared" si="3873"/>
        <v>0</v>
      </c>
      <c r="KE425" s="327">
        <f t="shared" si="3874"/>
        <v>0</v>
      </c>
      <c r="KF425" s="327">
        <f t="shared" si="3875"/>
        <v>0</v>
      </c>
      <c r="KG425" s="327">
        <f t="shared" si="3876"/>
        <v>0</v>
      </c>
      <c r="KH425" s="327">
        <f t="shared" si="3877"/>
        <v>0</v>
      </c>
      <c r="KI425" s="327">
        <f t="shared" si="3878"/>
        <v>0</v>
      </c>
      <c r="KJ425" s="327">
        <f t="shared" si="3879"/>
        <v>0</v>
      </c>
      <c r="KK425" s="327">
        <f t="shared" si="3880"/>
        <v>0</v>
      </c>
      <c r="KL425" s="327">
        <f t="shared" si="3881"/>
        <v>0</v>
      </c>
      <c r="KM425" s="327">
        <f t="shared" si="3882"/>
        <v>0</v>
      </c>
      <c r="KN425" s="327">
        <f t="shared" si="3883"/>
        <v>0</v>
      </c>
      <c r="KO425" s="327">
        <f t="shared" si="3884"/>
        <v>0</v>
      </c>
      <c r="KP425" s="327">
        <f t="shared" si="3885"/>
        <v>0</v>
      </c>
      <c r="KQ425" s="327">
        <f t="shared" si="3886"/>
        <v>0</v>
      </c>
      <c r="KR425" s="739"/>
      <c r="KS425" s="739"/>
      <c r="KT425" s="739"/>
      <c r="KU425" s="739"/>
      <c r="KV425" s="739"/>
      <c r="KW425" s="739"/>
      <c r="KX425" s="739"/>
      <c r="KY425" s="739"/>
      <c r="KZ425" s="1362" t="str">
        <f t="shared" si="3800"/>
        <v>Jacks 1 2 3 ?</v>
      </c>
      <c r="LA425" s="1217">
        <f t="shared" si="3801"/>
        <v>0</v>
      </c>
      <c r="LB425" s="1217">
        <f t="shared" si="3802"/>
        <v>0</v>
      </c>
      <c r="LC425" s="1217">
        <f t="shared" si="3803"/>
        <v>0</v>
      </c>
      <c r="LD425" s="545">
        <f t="shared" si="3804"/>
        <v>0</v>
      </c>
      <c r="LE425" s="545">
        <f t="shared" si="3805"/>
        <v>0</v>
      </c>
      <c r="LF425" s="329">
        <f t="shared" si="3806"/>
        <v>0</v>
      </c>
      <c r="LG425" s="550">
        <f t="shared" si="3807"/>
        <v>0</v>
      </c>
      <c r="LH425" s="550">
        <f t="shared" si="3808"/>
        <v>0</v>
      </c>
      <c r="LI425" s="550">
        <f t="shared" si="3809"/>
        <v>0</v>
      </c>
      <c r="LJ425" s="550">
        <f t="shared" si="3810"/>
        <v>0</v>
      </c>
      <c r="LK425" s="550">
        <f t="shared" si="3811"/>
        <v>0</v>
      </c>
      <c r="LL425" s="550">
        <f t="shared" si="3812"/>
        <v>0</v>
      </c>
      <c r="LM425" s="550">
        <f t="shared" si="3813"/>
        <v>0</v>
      </c>
      <c r="LN425" s="550">
        <f t="shared" si="3814"/>
        <v>0</v>
      </c>
      <c r="LO425" s="1217">
        <f t="shared" si="3815"/>
        <v>0</v>
      </c>
      <c r="LP425" s="545">
        <f t="shared" si="3816"/>
        <v>0</v>
      </c>
      <c r="LQ425" s="329">
        <f t="shared" si="3817"/>
        <v>0</v>
      </c>
      <c r="LR425" s="550">
        <f t="shared" si="3818"/>
        <v>0</v>
      </c>
      <c r="LS425" s="550">
        <f t="shared" si="3819"/>
        <v>0</v>
      </c>
      <c r="LT425" s="550">
        <f t="shared" si="3820"/>
        <v>0</v>
      </c>
      <c r="LU425" s="550">
        <f t="shared" si="3821"/>
        <v>0</v>
      </c>
      <c r="LV425" s="932">
        <f t="shared" si="3822"/>
        <v>0</v>
      </c>
      <c r="LW425" s="932">
        <f t="shared" si="3823"/>
        <v>0</v>
      </c>
      <c r="LX425" s="932">
        <f t="shared" si="3824"/>
        <v>0</v>
      </c>
      <c r="LY425" s="932">
        <f t="shared" si="3825"/>
        <v>0</v>
      </c>
      <c r="LZ425" s="932">
        <f t="shared" si="3826"/>
        <v>0</v>
      </c>
      <c r="MA425" s="932">
        <f t="shared" si="3827"/>
        <v>0</v>
      </c>
      <c r="MB425" s="932">
        <f t="shared" si="3828"/>
        <v>0</v>
      </c>
      <c r="MC425" s="932">
        <f t="shared" si="3829"/>
        <v>0</v>
      </c>
      <c r="MD425" s="327">
        <f t="shared" si="3830"/>
        <v>0</v>
      </c>
      <c r="ME425" s="327">
        <f t="shared" si="3831"/>
        <v>0</v>
      </c>
      <c r="MF425" s="327">
        <f t="shared" si="3832"/>
        <v>0</v>
      </c>
      <c r="MG425" s="327">
        <f t="shared" si="3833"/>
        <v>0</v>
      </c>
      <c r="MH425" s="327">
        <f t="shared" si="3834"/>
        <v>0</v>
      </c>
      <c r="MI425" s="327">
        <f t="shared" si="3835"/>
        <v>0</v>
      </c>
      <c r="MJ425" s="327">
        <f t="shared" si="3836"/>
        <v>0</v>
      </c>
      <c r="MK425" s="327">
        <f t="shared" si="3837"/>
        <v>0</v>
      </c>
      <c r="ML425" s="327">
        <f t="shared" si="3838"/>
        <v>0</v>
      </c>
      <c r="MM425" s="327">
        <f t="shared" si="3839"/>
        <v>0</v>
      </c>
      <c r="MN425" s="327">
        <f t="shared" si="3840"/>
        <v>0</v>
      </c>
      <c r="MO425" s="327">
        <f t="shared" si="3841"/>
        <v>0</v>
      </c>
      <c r="MP425" s="327">
        <f t="shared" si="3842"/>
        <v>0</v>
      </c>
      <c r="MQ425" s="327">
        <f t="shared" si="3843"/>
        <v>0</v>
      </c>
    </row>
    <row r="426" spans="15:355" s="152" customFormat="1" ht="14.25" customHeight="1" outlineLevel="1" thickBot="1" x14ac:dyDescent="0.3">
      <c r="O426" s="1758"/>
      <c r="S426" s="1758"/>
      <c r="W426" s="1758"/>
      <c r="AA426" s="1758"/>
      <c r="AE426" s="1758"/>
      <c r="AI426" s="1758"/>
      <c r="AM426" s="1758"/>
      <c r="AQ426" s="1758"/>
      <c r="AU426" s="1758"/>
      <c r="AY426" s="1758"/>
      <c r="BQ426" s="1491"/>
      <c r="BR426" s="734">
        <f t="shared" si="3531"/>
        <v>0</v>
      </c>
      <c r="BS426" s="734">
        <f t="shared" si="3532"/>
        <v>0</v>
      </c>
      <c r="BT426" s="742">
        <v>0</v>
      </c>
      <c r="BU426" s="1327" t="s">
        <v>1683</v>
      </c>
      <c r="BV426" s="1324" t="s">
        <v>942</v>
      </c>
      <c r="BW426" s="1248"/>
      <c r="BX426" s="1248">
        <v>1.0999999999999999E-2</v>
      </c>
      <c r="BY426" s="1248"/>
      <c r="BZ426" s="1249">
        <v>1.7000000000000001E-2</v>
      </c>
      <c r="CA426" s="1249"/>
      <c r="CB426" s="1250">
        <v>4.2000000000000003E-2</v>
      </c>
      <c r="CC426" s="1251"/>
      <c r="CD426" s="1251"/>
      <c r="CE426" s="1251"/>
      <c r="CF426" s="1251"/>
      <c r="CG426" s="1252"/>
      <c r="CH426" s="1252"/>
      <c r="CI426" s="1252"/>
      <c r="CJ426" s="1252"/>
      <c r="CK426" s="1253"/>
      <c r="CL426" s="1254"/>
      <c r="CM426" s="1255"/>
      <c r="CN426" s="1256"/>
      <c r="CO426" s="1256"/>
      <c r="CP426" s="1256"/>
      <c r="CQ426" s="1256"/>
      <c r="CR426" s="1257"/>
      <c r="CS426" s="1257"/>
      <c r="CT426" s="1257"/>
      <c r="CU426" s="1257"/>
      <c r="CV426" s="1257"/>
      <c r="CW426" s="1257"/>
      <c r="CX426" s="1257"/>
      <c r="CY426" s="1257"/>
      <c r="CZ426" s="1258"/>
      <c r="DA426" s="1258"/>
      <c r="DB426" s="1258"/>
      <c r="DC426" s="1258"/>
      <c r="DD426" s="1258"/>
      <c r="DE426" s="1258"/>
      <c r="DF426" s="1258"/>
      <c r="DG426" s="1258"/>
      <c r="DH426" s="1258"/>
      <c r="DI426" s="1258"/>
      <c r="DJ426" s="1258"/>
      <c r="DK426" s="1258"/>
      <c r="DL426" s="1258"/>
      <c r="DM426" s="1258"/>
      <c r="DN426" s="1022">
        <v>1</v>
      </c>
      <c r="DO426" s="1193">
        <v>0.94599999999999995</v>
      </c>
      <c r="DP426" s="1194">
        <v>1000</v>
      </c>
      <c r="DQ426" s="1195">
        <f t="shared" si="3711"/>
        <v>1.0570824524312896</v>
      </c>
      <c r="DR426" s="1192">
        <v>0.01</v>
      </c>
      <c r="DS426" s="1192">
        <f t="shared" si="3709"/>
        <v>1.0570824524312896E-5</v>
      </c>
      <c r="DT426" s="1495"/>
      <c r="DU426" s="1192"/>
      <c r="DV426" s="1528"/>
      <c r="DW426" s="1528" t="str">
        <f t="shared" si="3710"/>
        <v>Kyle The Stuff (Bloom)</v>
      </c>
      <c r="DX426" s="1427"/>
      <c r="DY426" s="1427"/>
      <c r="DZ426" s="1427"/>
      <c r="EA426" s="1427"/>
      <c r="EB426" s="1427"/>
      <c r="EC426" s="1427"/>
      <c r="ED426" s="1427"/>
      <c r="EE426" s="1427"/>
      <c r="EF426" s="1427"/>
      <c r="EG426" s="1427"/>
      <c r="EH426" s="1427"/>
      <c r="EI426" s="1427"/>
      <c r="EJ426" s="1427"/>
      <c r="EK426" s="1734"/>
      <c r="EL426" s="1342"/>
      <c r="EM426" s="739"/>
      <c r="EN426" s="739"/>
      <c r="EO426" s="739"/>
      <c r="EP426" s="739"/>
      <c r="EQ426" s="739"/>
      <c r="ER426" s="739"/>
      <c r="ES426" s="739"/>
      <c r="ET426" s="739"/>
      <c r="EU426" s="739"/>
      <c r="EV426" s="739"/>
      <c r="EW426" s="739"/>
      <c r="EX426" s="739"/>
      <c r="EY426" s="739"/>
      <c r="EZ426" s="1348" t="str">
        <f t="shared" si="3712"/>
        <v>Kyle The Stuff (Bloom)</v>
      </c>
      <c r="FA426" s="1203">
        <f t="shared" si="3713"/>
        <v>0</v>
      </c>
      <c r="FB426" s="1203">
        <f t="shared" si="3714"/>
        <v>0</v>
      </c>
      <c r="FC426" s="1203">
        <f t="shared" si="3715"/>
        <v>0</v>
      </c>
      <c r="FD426" s="1190">
        <f t="shared" si="3716"/>
        <v>0</v>
      </c>
      <c r="FE426" s="1190">
        <f t="shared" si="3717"/>
        <v>0</v>
      </c>
      <c r="FF426" s="927">
        <f t="shared" si="3718"/>
        <v>0</v>
      </c>
      <c r="FG426" s="1191">
        <f t="shared" si="3719"/>
        <v>0</v>
      </c>
      <c r="FH426" s="1191">
        <f t="shared" si="3720"/>
        <v>0</v>
      </c>
      <c r="FI426" s="1191">
        <f t="shared" si="3721"/>
        <v>0</v>
      </c>
      <c r="FJ426" s="1191">
        <f t="shared" si="3722"/>
        <v>0</v>
      </c>
      <c r="FK426" s="1191">
        <f t="shared" si="3723"/>
        <v>0</v>
      </c>
      <c r="FL426" s="1191">
        <f t="shared" si="3724"/>
        <v>0</v>
      </c>
      <c r="FM426" s="1191">
        <f t="shared" si="3725"/>
        <v>0</v>
      </c>
      <c r="FN426" s="1191">
        <f t="shared" si="3726"/>
        <v>0</v>
      </c>
      <c r="FO426" s="1203">
        <f t="shared" si="3548"/>
        <v>0</v>
      </c>
      <c r="FP426" s="1190">
        <f t="shared" si="3727"/>
        <v>0</v>
      </c>
      <c r="FQ426" s="927">
        <f t="shared" si="3728"/>
        <v>0</v>
      </c>
      <c r="FR426" s="1191">
        <f t="shared" si="3729"/>
        <v>0</v>
      </c>
      <c r="FS426" s="1191">
        <f t="shared" si="3730"/>
        <v>0</v>
      </c>
      <c r="FT426" s="1191">
        <f t="shared" si="3731"/>
        <v>0</v>
      </c>
      <c r="FU426" s="1191">
        <f t="shared" si="3732"/>
        <v>0</v>
      </c>
      <c r="FV426" s="1076">
        <f t="shared" si="3733"/>
        <v>0</v>
      </c>
      <c r="FW426" s="1076">
        <f t="shared" si="3734"/>
        <v>0</v>
      </c>
      <c r="FX426" s="1076">
        <f t="shared" si="3735"/>
        <v>0</v>
      </c>
      <c r="FY426" s="1076">
        <f t="shared" si="3736"/>
        <v>0</v>
      </c>
      <c r="FZ426" s="1076">
        <f t="shared" si="3737"/>
        <v>0</v>
      </c>
      <c r="GA426" s="1076">
        <f t="shared" si="3738"/>
        <v>0</v>
      </c>
      <c r="GB426" s="1076">
        <f t="shared" si="3739"/>
        <v>0</v>
      </c>
      <c r="GC426" s="1076">
        <f t="shared" si="3740"/>
        <v>0</v>
      </c>
      <c r="GD426" s="330">
        <f t="shared" si="3741"/>
        <v>0</v>
      </c>
      <c r="GE426" s="330">
        <f t="shared" si="3742"/>
        <v>0</v>
      </c>
      <c r="GF426" s="330">
        <f t="shared" si="3743"/>
        <v>0</v>
      </c>
      <c r="GG426" s="330">
        <f t="shared" si="3744"/>
        <v>0</v>
      </c>
      <c r="GH426" s="330">
        <f t="shared" si="3745"/>
        <v>0</v>
      </c>
      <c r="GI426" s="330">
        <f t="shared" si="3746"/>
        <v>0</v>
      </c>
      <c r="GJ426" s="330">
        <f t="shared" si="3747"/>
        <v>0</v>
      </c>
      <c r="GK426" s="330">
        <f t="shared" si="3748"/>
        <v>0</v>
      </c>
      <c r="GL426" s="330">
        <f t="shared" si="3749"/>
        <v>0</v>
      </c>
      <c r="GM426" s="330">
        <f t="shared" si="3750"/>
        <v>0</v>
      </c>
      <c r="GN426" s="330">
        <f t="shared" si="3751"/>
        <v>0</v>
      </c>
      <c r="GO426" s="330">
        <f t="shared" si="3752"/>
        <v>0</v>
      </c>
      <c r="GP426" s="330">
        <f t="shared" si="3753"/>
        <v>0</v>
      </c>
      <c r="GQ426" s="330">
        <f t="shared" si="3754"/>
        <v>0</v>
      </c>
      <c r="GR426" s="739"/>
      <c r="GS426" s="739"/>
      <c r="GT426" s="739"/>
      <c r="GU426" s="739"/>
      <c r="GV426" s="739"/>
      <c r="GW426" s="739"/>
      <c r="GX426" s="739"/>
      <c r="GY426" s="739"/>
      <c r="GZ426" s="1362" t="str">
        <f t="shared" si="3755"/>
        <v>Kyle The Stuff (Bloom)</v>
      </c>
      <c r="HA426" s="1215">
        <f t="shared" si="3756"/>
        <v>0</v>
      </c>
      <c r="HB426" s="1215">
        <f t="shared" si="3757"/>
        <v>0</v>
      </c>
      <c r="HC426" s="1215">
        <f t="shared" si="3758"/>
        <v>0</v>
      </c>
      <c r="HD426" s="543">
        <f t="shared" si="3759"/>
        <v>0</v>
      </c>
      <c r="HE426" s="543">
        <f t="shared" si="3760"/>
        <v>0</v>
      </c>
      <c r="HF426" s="328">
        <f t="shared" si="3761"/>
        <v>0</v>
      </c>
      <c r="HG426" s="546">
        <f t="shared" si="3762"/>
        <v>0</v>
      </c>
      <c r="HH426" s="546">
        <f t="shared" si="3763"/>
        <v>0</v>
      </c>
      <c r="HI426" s="546">
        <f t="shared" si="3764"/>
        <v>0</v>
      </c>
      <c r="HJ426" s="546">
        <f t="shared" si="3765"/>
        <v>0</v>
      </c>
      <c r="HK426" s="546">
        <f t="shared" si="3766"/>
        <v>0</v>
      </c>
      <c r="HL426" s="546">
        <f t="shared" si="3767"/>
        <v>0</v>
      </c>
      <c r="HM426" s="546">
        <f t="shared" si="3768"/>
        <v>0</v>
      </c>
      <c r="HN426" s="546">
        <f t="shared" si="3769"/>
        <v>0</v>
      </c>
      <c r="HO426" s="1215">
        <f t="shared" si="3770"/>
        <v>0</v>
      </c>
      <c r="HP426" s="543">
        <f t="shared" si="3771"/>
        <v>0</v>
      </c>
      <c r="HQ426" s="328">
        <f t="shared" si="3772"/>
        <v>0</v>
      </c>
      <c r="HR426" s="546">
        <f t="shared" si="3773"/>
        <v>0</v>
      </c>
      <c r="HS426" s="546">
        <f t="shared" si="3774"/>
        <v>0</v>
      </c>
      <c r="HT426" s="546">
        <f t="shared" si="3775"/>
        <v>0</v>
      </c>
      <c r="HU426" s="546">
        <f t="shared" si="3776"/>
        <v>0</v>
      </c>
      <c r="HV426" s="930">
        <f t="shared" si="3777"/>
        <v>0</v>
      </c>
      <c r="HW426" s="930">
        <f t="shared" si="3778"/>
        <v>0</v>
      </c>
      <c r="HX426" s="930">
        <f t="shared" si="3779"/>
        <v>0</v>
      </c>
      <c r="HY426" s="930">
        <f t="shared" si="3780"/>
        <v>0</v>
      </c>
      <c r="HZ426" s="930">
        <f t="shared" si="3781"/>
        <v>0</v>
      </c>
      <c r="IA426" s="930">
        <f t="shared" si="3782"/>
        <v>0</v>
      </c>
      <c r="IB426" s="930">
        <f t="shared" si="3783"/>
        <v>0</v>
      </c>
      <c r="IC426" s="930">
        <f t="shared" si="3784"/>
        <v>0</v>
      </c>
      <c r="ID426" s="322">
        <f t="shared" si="3785"/>
        <v>0</v>
      </c>
      <c r="IE426" s="322">
        <f t="shared" si="3786"/>
        <v>0</v>
      </c>
      <c r="IF426" s="322">
        <f t="shared" si="3787"/>
        <v>0</v>
      </c>
      <c r="IG426" s="322">
        <f t="shared" si="3788"/>
        <v>0</v>
      </c>
      <c r="IH426" s="322">
        <f t="shared" si="3789"/>
        <v>0</v>
      </c>
      <c r="II426" s="322">
        <f t="shared" si="3790"/>
        <v>0</v>
      </c>
      <c r="IJ426" s="322">
        <f t="shared" si="3791"/>
        <v>0</v>
      </c>
      <c r="IK426" s="322">
        <f t="shared" si="3792"/>
        <v>0</v>
      </c>
      <c r="IL426" s="322">
        <f t="shared" si="3793"/>
        <v>0</v>
      </c>
      <c r="IM426" s="322">
        <f t="shared" si="3794"/>
        <v>0</v>
      </c>
      <c r="IN426" s="322">
        <f t="shared" si="3795"/>
        <v>0</v>
      </c>
      <c r="IO426" s="322">
        <f t="shared" si="3796"/>
        <v>0</v>
      </c>
      <c r="IP426" s="322">
        <f t="shared" si="3797"/>
        <v>0</v>
      </c>
      <c r="IQ426" s="322">
        <f t="shared" si="3798"/>
        <v>0</v>
      </c>
      <c r="IR426" s="739"/>
      <c r="IS426" s="739"/>
      <c r="IT426" s="739"/>
      <c r="IU426" s="739"/>
      <c r="IV426" s="739"/>
      <c r="IW426" s="739"/>
      <c r="IX426" s="739"/>
      <c r="IY426" s="739"/>
      <c r="IZ426" s="1362" t="str">
        <f t="shared" si="3799"/>
        <v>Kyle The Stuff (Bloom)</v>
      </c>
      <c r="JA426" s="1217">
        <f t="shared" si="3844"/>
        <v>0</v>
      </c>
      <c r="JB426" s="1217">
        <f t="shared" si="3845"/>
        <v>11</v>
      </c>
      <c r="JC426" s="1217">
        <f t="shared" si="3846"/>
        <v>0</v>
      </c>
      <c r="JD426" s="545">
        <f t="shared" si="3847"/>
        <v>17</v>
      </c>
      <c r="JE426" s="545">
        <f t="shared" si="3848"/>
        <v>0</v>
      </c>
      <c r="JF426" s="329">
        <f t="shared" si="3849"/>
        <v>42</v>
      </c>
      <c r="JG426" s="550">
        <f t="shared" si="3850"/>
        <v>0</v>
      </c>
      <c r="JH426" s="550">
        <f t="shared" si="3851"/>
        <v>0</v>
      </c>
      <c r="JI426" s="550">
        <f t="shared" si="3852"/>
        <v>0</v>
      </c>
      <c r="JJ426" s="550">
        <f t="shared" si="3853"/>
        <v>0</v>
      </c>
      <c r="JK426" s="550">
        <f t="shared" si="3854"/>
        <v>0</v>
      </c>
      <c r="JL426" s="550">
        <f t="shared" si="3855"/>
        <v>0</v>
      </c>
      <c r="JM426" s="550">
        <f t="shared" si="3856"/>
        <v>0</v>
      </c>
      <c r="JN426" s="550">
        <f t="shared" si="3857"/>
        <v>0</v>
      </c>
      <c r="JO426" s="1217">
        <f t="shared" si="3858"/>
        <v>0</v>
      </c>
      <c r="JP426" s="545">
        <f t="shared" si="3859"/>
        <v>0</v>
      </c>
      <c r="JQ426" s="329">
        <f t="shared" si="3860"/>
        <v>0</v>
      </c>
      <c r="JR426" s="550">
        <f t="shared" si="3861"/>
        <v>0</v>
      </c>
      <c r="JS426" s="550">
        <f t="shared" si="3862"/>
        <v>0</v>
      </c>
      <c r="JT426" s="550">
        <f t="shared" si="3863"/>
        <v>0</v>
      </c>
      <c r="JU426" s="550">
        <f t="shared" si="3864"/>
        <v>0</v>
      </c>
      <c r="JV426" s="932">
        <f t="shared" si="3865"/>
        <v>0</v>
      </c>
      <c r="JW426" s="932">
        <f t="shared" si="3866"/>
        <v>0</v>
      </c>
      <c r="JX426" s="932">
        <f t="shared" si="3867"/>
        <v>0</v>
      </c>
      <c r="JY426" s="932">
        <f t="shared" si="3868"/>
        <v>0</v>
      </c>
      <c r="JZ426" s="932">
        <f t="shared" si="3869"/>
        <v>0</v>
      </c>
      <c r="KA426" s="932">
        <f t="shared" si="3870"/>
        <v>0</v>
      </c>
      <c r="KB426" s="932">
        <f t="shared" si="3871"/>
        <v>0</v>
      </c>
      <c r="KC426" s="932">
        <f t="shared" si="3872"/>
        <v>0</v>
      </c>
      <c r="KD426" s="327">
        <f t="shared" si="3873"/>
        <v>0</v>
      </c>
      <c r="KE426" s="327">
        <f t="shared" si="3874"/>
        <v>0</v>
      </c>
      <c r="KF426" s="327">
        <f t="shared" si="3875"/>
        <v>0</v>
      </c>
      <c r="KG426" s="327">
        <f t="shared" si="3876"/>
        <v>0</v>
      </c>
      <c r="KH426" s="327">
        <f t="shared" si="3877"/>
        <v>0</v>
      </c>
      <c r="KI426" s="327">
        <f t="shared" si="3878"/>
        <v>0</v>
      </c>
      <c r="KJ426" s="327">
        <f t="shared" si="3879"/>
        <v>0</v>
      </c>
      <c r="KK426" s="327">
        <f t="shared" si="3880"/>
        <v>0</v>
      </c>
      <c r="KL426" s="327">
        <f t="shared" si="3881"/>
        <v>0</v>
      </c>
      <c r="KM426" s="327">
        <f t="shared" si="3882"/>
        <v>0</v>
      </c>
      <c r="KN426" s="327">
        <f t="shared" si="3883"/>
        <v>0</v>
      </c>
      <c r="KO426" s="327">
        <f t="shared" si="3884"/>
        <v>0</v>
      </c>
      <c r="KP426" s="327">
        <f t="shared" si="3885"/>
        <v>0</v>
      </c>
      <c r="KQ426" s="327">
        <f t="shared" si="3886"/>
        <v>0</v>
      </c>
      <c r="KR426" s="739"/>
      <c r="KS426" s="739"/>
      <c r="KT426" s="739"/>
      <c r="KU426" s="739"/>
      <c r="KV426" s="739"/>
      <c r="KW426" s="739"/>
      <c r="KX426" s="739"/>
      <c r="KY426" s="739"/>
      <c r="KZ426" s="1362" t="str">
        <f t="shared" si="3800"/>
        <v>Kyle The Stuff (Bloom)</v>
      </c>
      <c r="LA426" s="1217">
        <f t="shared" si="3801"/>
        <v>0</v>
      </c>
      <c r="LB426" s="1217">
        <f t="shared" si="3802"/>
        <v>11.627906976744187</v>
      </c>
      <c r="LC426" s="1217">
        <f t="shared" si="3803"/>
        <v>0</v>
      </c>
      <c r="LD426" s="545">
        <f t="shared" si="3804"/>
        <v>17.970401691331926</v>
      </c>
      <c r="LE426" s="545">
        <f t="shared" si="3805"/>
        <v>0</v>
      </c>
      <c r="LF426" s="329">
        <f t="shared" si="3806"/>
        <v>44.397463002114165</v>
      </c>
      <c r="LG426" s="550">
        <f t="shared" si="3807"/>
        <v>0</v>
      </c>
      <c r="LH426" s="550">
        <f t="shared" si="3808"/>
        <v>0</v>
      </c>
      <c r="LI426" s="550">
        <f t="shared" si="3809"/>
        <v>0</v>
      </c>
      <c r="LJ426" s="550">
        <f t="shared" si="3810"/>
        <v>0</v>
      </c>
      <c r="LK426" s="550">
        <f t="shared" si="3811"/>
        <v>0</v>
      </c>
      <c r="LL426" s="550">
        <f t="shared" si="3812"/>
        <v>0</v>
      </c>
      <c r="LM426" s="550">
        <f t="shared" si="3813"/>
        <v>0</v>
      </c>
      <c r="LN426" s="550">
        <f t="shared" si="3814"/>
        <v>0</v>
      </c>
      <c r="LO426" s="1217">
        <f t="shared" si="3815"/>
        <v>0</v>
      </c>
      <c r="LP426" s="545">
        <f t="shared" si="3816"/>
        <v>0</v>
      </c>
      <c r="LQ426" s="329">
        <f t="shared" si="3817"/>
        <v>0</v>
      </c>
      <c r="LR426" s="550">
        <f t="shared" si="3818"/>
        <v>0</v>
      </c>
      <c r="LS426" s="550">
        <f t="shared" si="3819"/>
        <v>0</v>
      </c>
      <c r="LT426" s="550">
        <f t="shared" si="3820"/>
        <v>0</v>
      </c>
      <c r="LU426" s="550">
        <f t="shared" si="3821"/>
        <v>0</v>
      </c>
      <c r="LV426" s="932">
        <f t="shared" si="3822"/>
        <v>0</v>
      </c>
      <c r="LW426" s="932">
        <f t="shared" si="3823"/>
        <v>0</v>
      </c>
      <c r="LX426" s="932">
        <f t="shared" si="3824"/>
        <v>0</v>
      </c>
      <c r="LY426" s="932">
        <f t="shared" si="3825"/>
        <v>0</v>
      </c>
      <c r="LZ426" s="932">
        <f t="shared" si="3826"/>
        <v>0</v>
      </c>
      <c r="MA426" s="932">
        <f t="shared" si="3827"/>
        <v>0</v>
      </c>
      <c r="MB426" s="932">
        <f t="shared" si="3828"/>
        <v>0</v>
      </c>
      <c r="MC426" s="932">
        <f t="shared" si="3829"/>
        <v>0</v>
      </c>
      <c r="MD426" s="327">
        <f t="shared" si="3830"/>
        <v>0</v>
      </c>
      <c r="ME426" s="327">
        <f t="shared" si="3831"/>
        <v>0</v>
      </c>
      <c r="MF426" s="327">
        <f t="shared" si="3832"/>
        <v>0</v>
      </c>
      <c r="MG426" s="327">
        <f t="shared" si="3833"/>
        <v>0</v>
      </c>
      <c r="MH426" s="327">
        <f t="shared" si="3834"/>
        <v>0</v>
      </c>
      <c r="MI426" s="327">
        <f t="shared" si="3835"/>
        <v>0</v>
      </c>
      <c r="MJ426" s="327">
        <f t="shared" si="3836"/>
        <v>0</v>
      </c>
      <c r="MK426" s="327">
        <f t="shared" si="3837"/>
        <v>0</v>
      </c>
      <c r="ML426" s="327">
        <f t="shared" si="3838"/>
        <v>0</v>
      </c>
      <c r="MM426" s="327">
        <f t="shared" si="3839"/>
        <v>0</v>
      </c>
      <c r="MN426" s="327">
        <f t="shared" si="3840"/>
        <v>0</v>
      </c>
      <c r="MO426" s="327">
        <f t="shared" si="3841"/>
        <v>0</v>
      </c>
      <c r="MP426" s="327">
        <f t="shared" si="3842"/>
        <v>0</v>
      </c>
      <c r="MQ426" s="327">
        <f t="shared" si="3843"/>
        <v>0</v>
      </c>
    </row>
    <row r="427" spans="15:355" s="152" customFormat="1" ht="14.25" customHeight="1" outlineLevel="1" thickBot="1" x14ac:dyDescent="0.3">
      <c r="O427" s="1758"/>
      <c r="S427" s="1758"/>
      <c r="W427" s="1758"/>
      <c r="AA427" s="1758"/>
      <c r="AE427" s="1758"/>
      <c r="AI427" s="1758"/>
      <c r="AM427" s="1758"/>
      <c r="AQ427" s="1758"/>
      <c r="AU427" s="1758"/>
      <c r="AY427" s="1758"/>
      <c r="BQ427" s="1491"/>
      <c r="BR427" s="734">
        <f t="shared" si="3531"/>
        <v>0</v>
      </c>
      <c r="BS427" s="734">
        <f t="shared" si="3532"/>
        <v>0</v>
      </c>
      <c r="BT427" s="742">
        <v>0</v>
      </c>
      <c r="BU427" s="1327" t="s">
        <v>1682</v>
      </c>
      <c r="BV427" s="1752" t="s">
        <v>941</v>
      </c>
      <c r="BW427" s="1248"/>
      <c r="BX427" s="1248">
        <v>0.03</v>
      </c>
      <c r="BY427" s="1248"/>
      <c r="BZ427" s="1249">
        <v>0.01</v>
      </c>
      <c r="CA427" s="1249"/>
      <c r="CB427" s="1250">
        <v>0.03</v>
      </c>
      <c r="CC427" s="1251"/>
      <c r="CD427" s="1251"/>
      <c r="CE427" s="1251"/>
      <c r="CF427" s="1251"/>
      <c r="CG427" s="1252"/>
      <c r="CH427" s="1252"/>
      <c r="CI427" s="1252"/>
      <c r="CJ427" s="1252"/>
      <c r="CK427" s="1253"/>
      <c r="CL427" s="1254"/>
      <c r="CM427" s="1255"/>
      <c r="CN427" s="1251">
        <v>4.0000000000000001E-3</v>
      </c>
      <c r="CO427" s="1251">
        <v>0.01</v>
      </c>
      <c r="CP427" s="1256"/>
      <c r="CQ427" s="1256"/>
      <c r="CR427" s="1257"/>
      <c r="CS427" s="1257">
        <v>1.4999999999999999E-4</v>
      </c>
      <c r="CT427" s="1257">
        <v>7.3999999999999996E-5</v>
      </c>
      <c r="CU427" s="1257">
        <v>1.4E-5</v>
      </c>
      <c r="CV427" s="1257">
        <v>3.0000000000000001E-5</v>
      </c>
      <c r="CW427" s="1257">
        <v>3.0000000000000001E-5</v>
      </c>
      <c r="CX427" s="1257">
        <v>1.4E-5</v>
      </c>
      <c r="CY427" s="1257"/>
      <c r="CZ427" s="1258"/>
      <c r="DA427" s="1258"/>
      <c r="DB427" s="1258"/>
      <c r="DC427" s="1258"/>
      <c r="DD427" s="1258"/>
      <c r="DE427" s="1258"/>
      <c r="DF427" s="1258"/>
      <c r="DG427" s="1258"/>
      <c r="DH427" s="1258"/>
      <c r="DI427" s="1258"/>
      <c r="DJ427" s="1258"/>
      <c r="DK427" s="1258"/>
      <c r="DL427" s="1258"/>
      <c r="DM427" s="1258"/>
      <c r="DN427" s="1022">
        <v>1</v>
      </c>
      <c r="DO427" s="1193">
        <v>0.94599999999999995</v>
      </c>
      <c r="DP427" s="1194">
        <v>1000</v>
      </c>
      <c r="DQ427" s="1195">
        <f t="shared" si="3711"/>
        <v>1.0570824524312896</v>
      </c>
      <c r="DR427" s="1192">
        <v>0.01</v>
      </c>
      <c r="DS427" s="1192">
        <f t="shared" si="3709"/>
        <v>1.0570824524312896E-5</v>
      </c>
      <c r="DT427" s="1495"/>
      <c r="DU427" s="1192"/>
      <c r="DV427" s="1528"/>
      <c r="DW427" s="1528" t="str">
        <f t="shared" si="3710"/>
        <v>Kyle Total Nutrition</v>
      </c>
      <c r="DX427" s="1427"/>
      <c r="DY427" s="1427"/>
      <c r="DZ427" s="1427"/>
      <c r="EA427" s="1427"/>
      <c r="EB427" s="1427"/>
      <c r="EC427" s="1427"/>
      <c r="ED427" s="1427"/>
      <c r="EE427" s="1427"/>
      <c r="EF427" s="1427"/>
      <c r="EG427" s="1427"/>
      <c r="EH427" s="1427"/>
      <c r="EI427" s="1427"/>
      <c r="EJ427" s="1427"/>
      <c r="EK427" s="1734"/>
      <c r="EL427" s="1342"/>
      <c r="EM427" s="739"/>
      <c r="EN427" s="739"/>
      <c r="EO427" s="739"/>
      <c r="EP427" s="739"/>
      <c r="EQ427" s="739"/>
      <c r="ER427" s="739"/>
      <c r="ES427" s="739"/>
      <c r="ET427" s="739"/>
      <c r="EU427" s="739"/>
      <c r="EV427" s="739"/>
      <c r="EW427" s="739"/>
      <c r="EX427" s="739"/>
      <c r="EY427" s="739"/>
      <c r="EZ427" s="1348" t="str">
        <f t="shared" si="3712"/>
        <v>Kyle Total Nutrition</v>
      </c>
      <c r="FA427" s="1203">
        <f t="shared" si="3713"/>
        <v>0</v>
      </c>
      <c r="FB427" s="1203">
        <f t="shared" si="3714"/>
        <v>0</v>
      </c>
      <c r="FC427" s="1203">
        <f t="shared" si="3715"/>
        <v>0</v>
      </c>
      <c r="FD427" s="1190">
        <f t="shared" si="3716"/>
        <v>0</v>
      </c>
      <c r="FE427" s="1190">
        <f t="shared" si="3717"/>
        <v>0</v>
      </c>
      <c r="FF427" s="927">
        <f t="shared" si="3718"/>
        <v>0</v>
      </c>
      <c r="FG427" s="1191">
        <f t="shared" si="3719"/>
        <v>0</v>
      </c>
      <c r="FH427" s="1191">
        <f t="shared" si="3720"/>
        <v>0</v>
      </c>
      <c r="FI427" s="1191">
        <f t="shared" si="3721"/>
        <v>0</v>
      </c>
      <c r="FJ427" s="1191">
        <f t="shared" si="3722"/>
        <v>0</v>
      </c>
      <c r="FK427" s="1191">
        <f t="shared" si="3723"/>
        <v>0</v>
      </c>
      <c r="FL427" s="1191">
        <f t="shared" si="3724"/>
        <v>0</v>
      </c>
      <c r="FM427" s="1191">
        <f t="shared" si="3725"/>
        <v>0</v>
      </c>
      <c r="FN427" s="1191">
        <f t="shared" si="3726"/>
        <v>0</v>
      </c>
      <c r="FO427" s="1203">
        <f t="shared" si="3548"/>
        <v>0</v>
      </c>
      <c r="FP427" s="1190">
        <f t="shared" si="3727"/>
        <v>0</v>
      </c>
      <c r="FQ427" s="927">
        <f t="shared" si="3728"/>
        <v>0</v>
      </c>
      <c r="FR427" s="1191">
        <f t="shared" si="3729"/>
        <v>0</v>
      </c>
      <c r="FS427" s="1191">
        <f t="shared" si="3730"/>
        <v>0</v>
      </c>
      <c r="FT427" s="1191">
        <f t="shared" si="3731"/>
        <v>0</v>
      </c>
      <c r="FU427" s="1191">
        <f t="shared" si="3732"/>
        <v>0</v>
      </c>
      <c r="FV427" s="1076">
        <f t="shared" si="3733"/>
        <v>0</v>
      </c>
      <c r="FW427" s="1076">
        <f t="shared" si="3734"/>
        <v>0</v>
      </c>
      <c r="FX427" s="1076">
        <f t="shared" si="3735"/>
        <v>0</v>
      </c>
      <c r="FY427" s="1076">
        <f t="shared" si="3736"/>
        <v>0</v>
      </c>
      <c r="FZ427" s="1076">
        <f t="shared" si="3737"/>
        <v>0</v>
      </c>
      <c r="GA427" s="1076">
        <f t="shared" si="3738"/>
        <v>0</v>
      </c>
      <c r="GB427" s="1076">
        <f t="shared" si="3739"/>
        <v>0</v>
      </c>
      <c r="GC427" s="1076">
        <f t="shared" si="3740"/>
        <v>0</v>
      </c>
      <c r="GD427" s="330">
        <f t="shared" si="3741"/>
        <v>0</v>
      </c>
      <c r="GE427" s="330">
        <f t="shared" si="3742"/>
        <v>0</v>
      </c>
      <c r="GF427" s="330">
        <f t="shared" si="3743"/>
        <v>0</v>
      </c>
      <c r="GG427" s="330">
        <f t="shared" si="3744"/>
        <v>0</v>
      </c>
      <c r="GH427" s="330">
        <f t="shared" si="3745"/>
        <v>0</v>
      </c>
      <c r="GI427" s="330">
        <f t="shared" si="3746"/>
        <v>0</v>
      </c>
      <c r="GJ427" s="330">
        <f t="shared" si="3747"/>
        <v>0</v>
      </c>
      <c r="GK427" s="330">
        <f t="shared" si="3748"/>
        <v>0</v>
      </c>
      <c r="GL427" s="330">
        <f t="shared" si="3749"/>
        <v>0</v>
      </c>
      <c r="GM427" s="330">
        <f t="shared" si="3750"/>
        <v>0</v>
      </c>
      <c r="GN427" s="330">
        <f t="shared" si="3751"/>
        <v>0</v>
      </c>
      <c r="GO427" s="330">
        <f t="shared" si="3752"/>
        <v>0</v>
      </c>
      <c r="GP427" s="330">
        <f t="shared" si="3753"/>
        <v>0</v>
      </c>
      <c r="GQ427" s="330">
        <f t="shared" si="3754"/>
        <v>0</v>
      </c>
      <c r="GR427" s="739"/>
      <c r="GS427" s="739"/>
      <c r="GT427" s="739"/>
      <c r="GU427" s="739"/>
      <c r="GV427" s="739"/>
      <c r="GW427" s="739"/>
      <c r="GX427" s="739"/>
      <c r="GY427" s="739"/>
      <c r="GZ427" s="1362" t="str">
        <f t="shared" si="3755"/>
        <v>Kyle Total Nutrition</v>
      </c>
      <c r="HA427" s="1215">
        <f t="shared" si="3756"/>
        <v>0</v>
      </c>
      <c r="HB427" s="1215">
        <f t="shared" si="3757"/>
        <v>0</v>
      </c>
      <c r="HC427" s="1215">
        <f t="shared" si="3758"/>
        <v>0</v>
      </c>
      <c r="HD427" s="543">
        <f t="shared" si="3759"/>
        <v>0</v>
      </c>
      <c r="HE427" s="543">
        <f t="shared" si="3760"/>
        <v>0</v>
      </c>
      <c r="HF427" s="328">
        <f t="shared" si="3761"/>
        <v>0</v>
      </c>
      <c r="HG427" s="546">
        <f t="shared" si="3762"/>
        <v>0</v>
      </c>
      <c r="HH427" s="546">
        <f t="shared" si="3763"/>
        <v>0</v>
      </c>
      <c r="HI427" s="546">
        <f t="shared" si="3764"/>
        <v>0</v>
      </c>
      <c r="HJ427" s="546">
        <f t="shared" si="3765"/>
        <v>0</v>
      </c>
      <c r="HK427" s="546">
        <f t="shared" si="3766"/>
        <v>0</v>
      </c>
      <c r="HL427" s="546">
        <f t="shared" si="3767"/>
        <v>0</v>
      </c>
      <c r="HM427" s="546">
        <f t="shared" si="3768"/>
        <v>0</v>
      </c>
      <c r="HN427" s="546">
        <f t="shared" si="3769"/>
        <v>0</v>
      </c>
      <c r="HO427" s="1215">
        <f t="shared" si="3770"/>
        <v>0</v>
      </c>
      <c r="HP427" s="543">
        <f t="shared" si="3771"/>
        <v>0</v>
      </c>
      <c r="HQ427" s="328">
        <f t="shared" si="3772"/>
        <v>0</v>
      </c>
      <c r="HR427" s="546">
        <f t="shared" si="3773"/>
        <v>0</v>
      </c>
      <c r="HS427" s="546">
        <f t="shared" si="3774"/>
        <v>0</v>
      </c>
      <c r="HT427" s="546">
        <f t="shared" si="3775"/>
        <v>0</v>
      </c>
      <c r="HU427" s="546">
        <f t="shared" si="3776"/>
        <v>0</v>
      </c>
      <c r="HV427" s="930">
        <f t="shared" si="3777"/>
        <v>0</v>
      </c>
      <c r="HW427" s="930">
        <f t="shared" si="3778"/>
        <v>0</v>
      </c>
      <c r="HX427" s="930">
        <f t="shared" si="3779"/>
        <v>0</v>
      </c>
      <c r="HY427" s="930">
        <f t="shared" si="3780"/>
        <v>0</v>
      </c>
      <c r="HZ427" s="930">
        <f t="shared" si="3781"/>
        <v>0</v>
      </c>
      <c r="IA427" s="930">
        <f t="shared" si="3782"/>
        <v>0</v>
      </c>
      <c r="IB427" s="930">
        <f t="shared" si="3783"/>
        <v>0</v>
      </c>
      <c r="IC427" s="930">
        <f t="shared" si="3784"/>
        <v>0</v>
      </c>
      <c r="ID427" s="322">
        <f t="shared" si="3785"/>
        <v>0</v>
      </c>
      <c r="IE427" s="322">
        <f t="shared" si="3786"/>
        <v>0</v>
      </c>
      <c r="IF427" s="322">
        <f t="shared" si="3787"/>
        <v>0</v>
      </c>
      <c r="IG427" s="322">
        <f t="shared" si="3788"/>
        <v>0</v>
      </c>
      <c r="IH427" s="322">
        <f t="shared" si="3789"/>
        <v>0</v>
      </c>
      <c r="II427" s="322">
        <f t="shared" si="3790"/>
        <v>0</v>
      </c>
      <c r="IJ427" s="322">
        <f t="shared" si="3791"/>
        <v>0</v>
      </c>
      <c r="IK427" s="322">
        <f t="shared" si="3792"/>
        <v>0</v>
      </c>
      <c r="IL427" s="322">
        <f t="shared" si="3793"/>
        <v>0</v>
      </c>
      <c r="IM427" s="322">
        <f t="shared" si="3794"/>
        <v>0</v>
      </c>
      <c r="IN427" s="322">
        <f t="shared" si="3795"/>
        <v>0</v>
      </c>
      <c r="IO427" s="322">
        <f t="shared" si="3796"/>
        <v>0</v>
      </c>
      <c r="IP427" s="322">
        <f t="shared" si="3797"/>
        <v>0</v>
      </c>
      <c r="IQ427" s="322">
        <f t="shared" si="3798"/>
        <v>0</v>
      </c>
      <c r="IR427" s="739"/>
      <c r="IS427" s="739"/>
      <c r="IT427" s="739"/>
      <c r="IU427" s="739"/>
      <c r="IV427" s="739"/>
      <c r="IW427" s="739"/>
      <c r="IX427" s="739"/>
      <c r="IY427" s="739"/>
      <c r="IZ427" s="1362" t="str">
        <f t="shared" si="3799"/>
        <v>Kyle Total Nutrition</v>
      </c>
      <c r="JA427" s="1217">
        <f t="shared" si="3844"/>
        <v>0</v>
      </c>
      <c r="JB427" s="1217">
        <f t="shared" si="3845"/>
        <v>30</v>
      </c>
      <c r="JC427" s="1217">
        <f t="shared" si="3846"/>
        <v>0</v>
      </c>
      <c r="JD427" s="545">
        <f t="shared" si="3847"/>
        <v>10</v>
      </c>
      <c r="JE427" s="545">
        <f t="shared" si="3848"/>
        <v>0</v>
      </c>
      <c r="JF427" s="329">
        <f t="shared" si="3849"/>
        <v>30</v>
      </c>
      <c r="JG427" s="550">
        <f t="shared" si="3850"/>
        <v>0</v>
      </c>
      <c r="JH427" s="550">
        <f t="shared" si="3851"/>
        <v>0</v>
      </c>
      <c r="JI427" s="550">
        <f t="shared" si="3852"/>
        <v>0</v>
      </c>
      <c r="JJ427" s="550">
        <f t="shared" si="3853"/>
        <v>0</v>
      </c>
      <c r="JK427" s="550">
        <f t="shared" si="3854"/>
        <v>0</v>
      </c>
      <c r="JL427" s="550">
        <f t="shared" si="3855"/>
        <v>0</v>
      </c>
      <c r="JM427" s="550">
        <f t="shared" si="3856"/>
        <v>0</v>
      </c>
      <c r="JN427" s="550">
        <f t="shared" si="3857"/>
        <v>0</v>
      </c>
      <c r="JO427" s="1217">
        <f t="shared" si="3858"/>
        <v>0</v>
      </c>
      <c r="JP427" s="545">
        <f t="shared" si="3859"/>
        <v>0</v>
      </c>
      <c r="JQ427" s="329">
        <f t="shared" si="3860"/>
        <v>0</v>
      </c>
      <c r="JR427" s="550">
        <f t="shared" si="3861"/>
        <v>4</v>
      </c>
      <c r="JS427" s="550">
        <f t="shared" si="3862"/>
        <v>10</v>
      </c>
      <c r="JT427" s="550">
        <f t="shared" si="3863"/>
        <v>0</v>
      </c>
      <c r="JU427" s="550">
        <f t="shared" si="3864"/>
        <v>0</v>
      </c>
      <c r="JV427" s="932">
        <f t="shared" si="3865"/>
        <v>0</v>
      </c>
      <c r="JW427" s="932">
        <f t="shared" si="3866"/>
        <v>0.15</v>
      </c>
      <c r="JX427" s="932">
        <f t="shared" si="3867"/>
        <v>7.3999999999999996E-2</v>
      </c>
      <c r="JY427" s="932">
        <f t="shared" si="3868"/>
        <v>1.4E-2</v>
      </c>
      <c r="JZ427" s="932">
        <f t="shared" si="3869"/>
        <v>3.0000000000000002E-2</v>
      </c>
      <c r="KA427" s="932">
        <f t="shared" si="3870"/>
        <v>3.0000000000000002E-2</v>
      </c>
      <c r="KB427" s="932">
        <f t="shared" si="3871"/>
        <v>1.4E-2</v>
      </c>
      <c r="KC427" s="932">
        <f t="shared" si="3872"/>
        <v>0</v>
      </c>
      <c r="KD427" s="327">
        <f t="shared" si="3873"/>
        <v>0</v>
      </c>
      <c r="KE427" s="327">
        <f t="shared" si="3874"/>
        <v>0</v>
      </c>
      <c r="KF427" s="327">
        <f t="shared" si="3875"/>
        <v>0</v>
      </c>
      <c r="KG427" s="327">
        <f t="shared" si="3876"/>
        <v>0</v>
      </c>
      <c r="KH427" s="327">
        <f t="shared" si="3877"/>
        <v>0</v>
      </c>
      <c r="KI427" s="327">
        <f t="shared" si="3878"/>
        <v>0</v>
      </c>
      <c r="KJ427" s="327">
        <f t="shared" si="3879"/>
        <v>0</v>
      </c>
      <c r="KK427" s="327">
        <f t="shared" si="3880"/>
        <v>0</v>
      </c>
      <c r="KL427" s="327">
        <f t="shared" si="3881"/>
        <v>0</v>
      </c>
      <c r="KM427" s="327">
        <f t="shared" si="3882"/>
        <v>0</v>
      </c>
      <c r="KN427" s="327">
        <f t="shared" si="3883"/>
        <v>0</v>
      </c>
      <c r="KO427" s="327">
        <f t="shared" si="3884"/>
        <v>0</v>
      </c>
      <c r="KP427" s="327">
        <f t="shared" si="3885"/>
        <v>0</v>
      </c>
      <c r="KQ427" s="327">
        <f t="shared" si="3886"/>
        <v>0</v>
      </c>
      <c r="KR427" s="739"/>
      <c r="KS427" s="739"/>
      <c r="KT427" s="739"/>
      <c r="KU427" s="739"/>
      <c r="KV427" s="739"/>
      <c r="KW427" s="739"/>
      <c r="KX427" s="739"/>
      <c r="KY427" s="739"/>
      <c r="KZ427" s="1362" t="str">
        <f t="shared" si="3800"/>
        <v>Kyle Total Nutrition</v>
      </c>
      <c r="LA427" s="1217">
        <f t="shared" si="3801"/>
        <v>0</v>
      </c>
      <c r="LB427" s="1217">
        <f t="shared" si="3802"/>
        <v>31.712473572938691</v>
      </c>
      <c r="LC427" s="1217">
        <f t="shared" si="3803"/>
        <v>0</v>
      </c>
      <c r="LD427" s="545">
        <f t="shared" si="3804"/>
        <v>10.570824524312897</v>
      </c>
      <c r="LE427" s="545">
        <f t="shared" si="3805"/>
        <v>0</v>
      </c>
      <c r="LF427" s="329">
        <f t="shared" si="3806"/>
        <v>31.712473572938691</v>
      </c>
      <c r="LG427" s="550">
        <f t="shared" si="3807"/>
        <v>0</v>
      </c>
      <c r="LH427" s="550">
        <f t="shared" si="3808"/>
        <v>0</v>
      </c>
      <c r="LI427" s="550">
        <f t="shared" si="3809"/>
        <v>0</v>
      </c>
      <c r="LJ427" s="550">
        <f t="shared" si="3810"/>
        <v>0</v>
      </c>
      <c r="LK427" s="550">
        <f t="shared" si="3811"/>
        <v>0</v>
      </c>
      <c r="LL427" s="550">
        <f t="shared" si="3812"/>
        <v>0</v>
      </c>
      <c r="LM427" s="550">
        <f t="shared" si="3813"/>
        <v>0</v>
      </c>
      <c r="LN427" s="550">
        <f t="shared" si="3814"/>
        <v>0</v>
      </c>
      <c r="LO427" s="1217">
        <f t="shared" si="3815"/>
        <v>0</v>
      </c>
      <c r="LP427" s="545">
        <f t="shared" si="3816"/>
        <v>0</v>
      </c>
      <c r="LQ427" s="329">
        <f t="shared" si="3817"/>
        <v>0</v>
      </c>
      <c r="LR427" s="550">
        <f t="shared" si="3818"/>
        <v>4.2283298097251585</v>
      </c>
      <c r="LS427" s="550">
        <f t="shared" si="3819"/>
        <v>10.570824524312897</v>
      </c>
      <c r="LT427" s="550">
        <f t="shared" si="3820"/>
        <v>0</v>
      </c>
      <c r="LU427" s="550">
        <f t="shared" si="3821"/>
        <v>0</v>
      </c>
      <c r="LV427" s="932">
        <f t="shared" si="3822"/>
        <v>0</v>
      </c>
      <c r="LW427" s="932">
        <f t="shared" si="3823"/>
        <v>0.15856236786469344</v>
      </c>
      <c r="LX427" s="932">
        <f t="shared" si="3824"/>
        <v>7.8224101479915431E-2</v>
      </c>
      <c r="LY427" s="932">
        <f t="shared" si="3825"/>
        <v>1.4799154334038056E-2</v>
      </c>
      <c r="LZ427" s="932">
        <f t="shared" si="3826"/>
        <v>3.1712473572938694E-2</v>
      </c>
      <c r="MA427" s="932">
        <f t="shared" si="3827"/>
        <v>3.1712473572938694E-2</v>
      </c>
      <c r="MB427" s="932">
        <f t="shared" si="3828"/>
        <v>1.4799154334038056E-2</v>
      </c>
      <c r="MC427" s="932">
        <f t="shared" si="3829"/>
        <v>0</v>
      </c>
      <c r="MD427" s="327">
        <f t="shared" si="3830"/>
        <v>0</v>
      </c>
      <c r="ME427" s="327">
        <f t="shared" si="3831"/>
        <v>0</v>
      </c>
      <c r="MF427" s="327">
        <f t="shared" si="3832"/>
        <v>0</v>
      </c>
      <c r="MG427" s="327">
        <f t="shared" si="3833"/>
        <v>0</v>
      </c>
      <c r="MH427" s="327">
        <f t="shared" si="3834"/>
        <v>0</v>
      </c>
      <c r="MI427" s="327">
        <f t="shared" si="3835"/>
        <v>0</v>
      </c>
      <c r="MJ427" s="327">
        <f t="shared" si="3836"/>
        <v>0</v>
      </c>
      <c r="MK427" s="327">
        <f t="shared" si="3837"/>
        <v>0</v>
      </c>
      <c r="ML427" s="327">
        <f t="shared" si="3838"/>
        <v>0</v>
      </c>
      <c r="MM427" s="327">
        <f t="shared" si="3839"/>
        <v>0</v>
      </c>
      <c r="MN427" s="327">
        <f t="shared" si="3840"/>
        <v>0</v>
      </c>
      <c r="MO427" s="327">
        <f t="shared" si="3841"/>
        <v>0</v>
      </c>
      <c r="MP427" s="327">
        <f t="shared" si="3842"/>
        <v>0</v>
      </c>
      <c r="MQ427" s="327">
        <f t="shared" si="3843"/>
        <v>0</v>
      </c>
    </row>
    <row r="428" spans="15:355" s="152" customFormat="1" ht="14.25" customHeight="1" outlineLevel="1" thickBot="1" x14ac:dyDescent="0.3">
      <c r="O428" s="1758"/>
      <c r="S428" s="1758"/>
      <c r="W428" s="1758"/>
      <c r="AA428" s="1758"/>
      <c r="AE428" s="1758"/>
      <c r="AI428" s="1758"/>
      <c r="AM428" s="1758"/>
      <c r="AQ428" s="1758"/>
      <c r="AU428" s="1758"/>
      <c r="AY428" s="1758"/>
      <c r="BQ428" s="1491"/>
      <c r="BR428" s="734">
        <f t="shared" si="3531"/>
        <v>0</v>
      </c>
      <c r="BS428" s="734">
        <f t="shared" si="3532"/>
        <v>0</v>
      </c>
      <c r="BT428" s="742">
        <v>0</v>
      </c>
      <c r="BU428" s="1327" t="s">
        <v>1655</v>
      </c>
      <c r="BV428" s="1325" t="s">
        <v>1312</v>
      </c>
      <c r="BW428" s="1248"/>
      <c r="BX428" s="1248"/>
      <c r="BY428" s="1248"/>
      <c r="BZ428" s="1249"/>
      <c r="CA428" s="1249"/>
      <c r="CB428" s="1250"/>
      <c r="CC428" s="1251"/>
      <c r="CD428" s="1251"/>
      <c r="CE428" s="1251"/>
      <c r="CF428" s="1251"/>
      <c r="CG428" s="1252"/>
      <c r="CH428" s="1252"/>
      <c r="CI428" s="1252"/>
      <c r="CJ428" s="1252"/>
      <c r="CK428" s="1253"/>
      <c r="CL428" s="1254"/>
      <c r="CM428" s="1255"/>
      <c r="CN428" s="1256"/>
      <c r="CO428" s="1256"/>
      <c r="CP428" s="1256"/>
      <c r="CQ428" s="1256"/>
      <c r="CR428" s="1257"/>
      <c r="CS428" s="1257"/>
      <c r="CT428" s="1257"/>
      <c r="CU428" s="1257"/>
      <c r="CV428" s="1257"/>
      <c r="CW428" s="1257"/>
      <c r="CX428" s="1257"/>
      <c r="CY428" s="1257"/>
      <c r="CZ428" s="1258"/>
      <c r="DA428" s="1258"/>
      <c r="DB428" s="1258"/>
      <c r="DC428" s="1258"/>
      <c r="DD428" s="1258"/>
      <c r="DE428" s="1258"/>
      <c r="DF428" s="1258"/>
      <c r="DG428" s="1258"/>
      <c r="DH428" s="1258"/>
      <c r="DI428" s="1258"/>
      <c r="DJ428" s="1258"/>
      <c r="DK428" s="1258"/>
      <c r="DL428" s="1258"/>
      <c r="DM428" s="1258"/>
      <c r="DN428" s="1022">
        <v>1</v>
      </c>
      <c r="DO428" s="1193">
        <v>0.94599999999999995</v>
      </c>
      <c r="DP428" s="1194">
        <v>1000</v>
      </c>
      <c r="DQ428" s="1195">
        <f t="shared" si="3711"/>
        <v>1.0570824524312896</v>
      </c>
      <c r="DR428" s="1192">
        <v>0.01</v>
      </c>
      <c r="DS428" s="1192">
        <f t="shared" si="3709"/>
        <v>1.0570824524312896E-5</v>
      </c>
      <c r="DT428" s="1495"/>
      <c r="DU428" s="1192"/>
      <c r="DV428" s="1528"/>
      <c r="DW428" s="1528" t="str">
        <f t="shared" si="3710"/>
        <v>PH Down (Nitric Acid)</v>
      </c>
      <c r="DX428" s="1427"/>
      <c r="DY428" s="1427"/>
      <c r="DZ428" s="1427"/>
      <c r="EA428" s="1427"/>
      <c r="EB428" s="1427"/>
      <c r="EC428" s="1427"/>
      <c r="ED428" s="1427"/>
      <c r="EE428" s="1427"/>
      <c r="EF428" s="1427"/>
      <c r="EG428" s="1427"/>
      <c r="EH428" s="1427"/>
      <c r="EI428" s="1427"/>
      <c r="EJ428" s="1427"/>
      <c r="EK428" s="1734"/>
      <c r="EL428" s="1342" t="s">
        <v>1691</v>
      </c>
      <c r="EM428" s="739"/>
      <c r="EN428" s="739"/>
      <c r="EO428" s="739"/>
      <c r="EP428" s="739"/>
      <c r="EQ428" s="739"/>
      <c r="ER428" s="739"/>
      <c r="ES428" s="739"/>
      <c r="ET428" s="739"/>
      <c r="EU428" s="739"/>
      <c r="EV428" s="739"/>
      <c r="EW428" s="739"/>
      <c r="EX428" s="739"/>
      <c r="EY428" s="739"/>
      <c r="EZ428" s="1348" t="str">
        <f t="shared" si="3712"/>
        <v>PH Down (Nitric Acid)</v>
      </c>
      <c r="FA428" s="1203">
        <f t="shared" si="3713"/>
        <v>0</v>
      </c>
      <c r="FB428" s="1203">
        <f t="shared" si="3714"/>
        <v>0</v>
      </c>
      <c r="FC428" s="1203">
        <f t="shared" si="3715"/>
        <v>0</v>
      </c>
      <c r="FD428" s="1190">
        <f t="shared" si="3716"/>
        <v>0</v>
      </c>
      <c r="FE428" s="1190">
        <f t="shared" si="3717"/>
        <v>0</v>
      </c>
      <c r="FF428" s="927">
        <f t="shared" si="3718"/>
        <v>0</v>
      </c>
      <c r="FG428" s="1191">
        <f t="shared" si="3719"/>
        <v>0</v>
      </c>
      <c r="FH428" s="1191">
        <f t="shared" si="3720"/>
        <v>0</v>
      </c>
      <c r="FI428" s="1191">
        <f t="shared" si="3721"/>
        <v>0</v>
      </c>
      <c r="FJ428" s="1191">
        <f t="shared" si="3722"/>
        <v>0</v>
      </c>
      <c r="FK428" s="1191">
        <f t="shared" si="3723"/>
        <v>0</v>
      </c>
      <c r="FL428" s="1191">
        <f t="shared" si="3724"/>
        <v>0</v>
      </c>
      <c r="FM428" s="1191">
        <f t="shared" si="3725"/>
        <v>0</v>
      </c>
      <c r="FN428" s="1191">
        <f t="shared" si="3726"/>
        <v>0</v>
      </c>
      <c r="FO428" s="1203">
        <f t="shared" si="3548"/>
        <v>0</v>
      </c>
      <c r="FP428" s="1190">
        <f t="shared" si="3727"/>
        <v>0</v>
      </c>
      <c r="FQ428" s="927">
        <f t="shared" si="3728"/>
        <v>0</v>
      </c>
      <c r="FR428" s="1191">
        <f t="shared" si="3729"/>
        <v>0</v>
      </c>
      <c r="FS428" s="1191">
        <f t="shared" si="3730"/>
        <v>0</v>
      </c>
      <c r="FT428" s="1191">
        <f t="shared" si="3731"/>
        <v>0</v>
      </c>
      <c r="FU428" s="1191">
        <f t="shared" si="3732"/>
        <v>0</v>
      </c>
      <c r="FV428" s="1076">
        <f t="shared" si="3733"/>
        <v>0</v>
      </c>
      <c r="FW428" s="1076">
        <f t="shared" si="3734"/>
        <v>0</v>
      </c>
      <c r="FX428" s="1076">
        <f t="shared" si="3735"/>
        <v>0</v>
      </c>
      <c r="FY428" s="1076">
        <f t="shared" si="3736"/>
        <v>0</v>
      </c>
      <c r="FZ428" s="1076">
        <f t="shared" si="3737"/>
        <v>0</v>
      </c>
      <c r="GA428" s="1076">
        <f t="shared" si="3738"/>
        <v>0</v>
      </c>
      <c r="GB428" s="1076">
        <f t="shared" si="3739"/>
        <v>0</v>
      </c>
      <c r="GC428" s="1076">
        <f t="shared" si="3740"/>
        <v>0</v>
      </c>
      <c r="GD428" s="330">
        <f t="shared" si="3741"/>
        <v>0</v>
      </c>
      <c r="GE428" s="330">
        <f t="shared" si="3742"/>
        <v>0</v>
      </c>
      <c r="GF428" s="330">
        <f t="shared" si="3743"/>
        <v>0</v>
      </c>
      <c r="GG428" s="330">
        <f t="shared" si="3744"/>
        <v>0</v>
      </c>
      <c r="GH428" s="330">
        <f t="shared" si="3745"/>
        <v>0</v>
      </c>
      <c r="GI428" s="330">
        <f t="shared" si="3746"/>
        <v>0</v>
      </c>
      <c r="GJ428" s="330">
        <f t="shared" si="3747"/>
        <v>0</v>
      </c>
      <c r="GK428" s="330">
        <f t="shared" si="3748"/>
        <v>0</v>
      </c>
      <c r="GL428" s="330">
        <f t="shared" si="3749"/>
        <v>0</v>
      </c>
      <c r="GM428" s="330">
        <f t="shared" si="3750"/>
        <v>0</v>
      </c>
      <c r="GN428" s="330">
        <f t="shared" si="3751"/>
        <v>0</v>
      </c>
      <c r="GO428" s="330">
        <f t="shared" si="3752"/>
        <v>0</v>
      </c>
      <c r="GP428" s="330">
        <f t="shared" si="3753"/>
        <v>0</v>
      </c>
      <c r="GQ428" s="330">
        <f t="shared" si="3754"/>
        <v>0</v>
      </c>
      <c r="GR428" s="739"/>
      <c r="GS428" s="739"/>
      <c r="GT428" s="739"/>
      <c r="GU428" s="739"/>
      <c r="GV428" s="739"/>
      <c r="GW428" s="739"/>
      <c r="GX428" s="739"/>
      <c r="GY428" s="739"/>
      <c r="GZ428" s="1362" t="str">
        <f t="shared" si="3755"/>
        <v>PH Down (Nitric Acid)</v>
      </c>
      <c r="HA428" s="1215">
        <f t="shared" si="3756"/>
        <v>0</v>
      </c>
      <c r="HB428" s="1215">
        <f t="shared" si="3757"/>
        <v>0</v>
      </c>
      <c r="HC428" s="1215">
        <f t="shared" si="3758"/>
        <v>0</v>
      </c>
      <c r="HD428" s="543">
        <f t="shared" si="3759"/>
        <v>0</v>
      </c>
      <c r="HE428" s="543">
        <f t="shared" si="3760"/>
        <v>0</v>
      </c>
      <c r="HF428" s="328">
        <f t="shared" si="3761"/>
        <v>0</v>
      </c>
      <c r="HG428" s="546">
        <f t="shared" si="3762"/>
        <v>0</v>
      </c>
      <c r="HH428" s="546">
        <f t="shared" si="3763"/>
        <v>0</v>
      </c>
      <c r="HI428" s="546">
        <f t="shared" si="3764"/>
        <v>0</v>
      </c>
      <c r="HJ428" s="546">
        <f t="shared" si="3765"/>
        <v>0</v>
      </c>
      <c r="HK428" s="546">
        <f t="shared" si="3766"/>
        <v>0</v>
      </c>
      <c r="HL428" s="546">
        <f t="shared" si="3767"/>
        <v>0</v>
      </c>
      <c r="HM428" s="546">
        <f t="shared" si="3768"/>
        <v>0</v>
      </c>
      <c r="HN428" s="546">
        <f t="shared" si="3769"/>
        <v>0</v>
      </c>
      <c r="HO428" s="1215">
        <f t="shared" si="3770"/>
        <v>0</v>
      </c>
      <c r="HP428" s="543">
        <f t="shared" si="3771"/>
        <v>0</v>
      </c>
      <c r="HQ428" s="328">
        <f t="shared" si="3772"/>
        <v>0</v>
      </c>
      <c r="HR428" s="546">
        <f t="shared" si="3773"/>
        <v>0</v>
      </c>
      <c r="HS428" s="546">
        <f t="shared" si="3774"/>
        <v>0</v>
      </c>
      <c r="HT428" s="546">
        <f t="shared" si="3775"/>
        <v>0</v>
      </c>
      <c r="HU428" s="546">
        <f t="shared" si="3776"/>
        <v>0</v>
      </c>
      <c r="HV428" s="930">
        <f t="shared" si="3777"/>
        <v>0</v>
      </c>
      <c r="HW428" s="930">
        <f t="shared" si="3778"/>
        <v>0</v>
      </c>
      <c r="HX428" s="930">
        <f t="shared" si="3779"/>
        <v>0</v>
      </c>
      <c r="HY428" s="930">
        <f t="shared" si="3780"/>
        <v>0</v>
      </c>
      <c r="HZ428" s="930">
        <f t="shared" si="3781"/>
        <v>0</v>
      </c>
      <c r="IA428" s="930">
        <f t="shared" si="3782"/>
        <v>0</v>
      </c>
      <c r="IB428" s="930">
        <f t="shared" si="3783"/>
        <v>0</v>
      </c>
      <c r="IC428" s="930">
        <f t="shared" si="3784"/>
        <v>0</v>
      </c>
      <c r="ID428" s="322">
        <f t="shared" si="3785"/>
        <v>0</v>
      </c>
      <c r="IE428" s="322">
        <f t="shared" si="3786"/>
        <v>0</v>
      </c>
      <c r="IF428" s="322">
        <f t="shared" si="3787"/>
        <v>0</v>
      </c>
      <c r="IG428" s="322">
        <f t="shared" si="3788"/>
        <v>0</v>
      </c>
      <c r="IH428" s="322">
        <f t="shared" si="3789"/>
        <v>0</v>
      </c>
      <c r="II428" s="322">
        <f t="shared" si="3790"/>
        <v>0</v>
      </c>
      <c r="IJ428" s="322">
        <f t="shared" si="3791"/>
        <v>0</v>
      </c>
      <c r="IK428" s="322">
        <f t="shared" si="3792"/>
        <v>0</v>
      </c>
      <c r="IL428" s="322">
        <f t="shared" si="3793"/>
        <v>0</v>
      </c>
      <c r="IM428" s="322">
        <f t="shared" si="3794"/>
        <v>0</v>
      </c>
      <c r="IN428" s="322">
        <f t="shared" si="3795"/>
        <v>0</v>
      </c>
      <c r="IO428" s="322">
        <f t="shared" si="3796"/>
        <v>0</v>
      </c>
      <c r="IP428" s="322">
        <f t="shared" si="3797"/>
        <v>0</v>
      </c>
      <c r="IQ428" s="322">
        <f t="shared" si="3798"/>
        <v>0</v>
      </c>
      <c r="IR428" s="739"/>
      <c r="IS428" s="739"/>
      <c r="IT428" s="739"/>
      <c r="IU428" s="739"/>
      <c r="IV428" s="739"/>
      <c r="IW428" s="739"/>
      <c r="IX428" s="739"/>
      <c r="IY428" s="739"/>
      <c r="IZ428" s="1362" t="str">
        <f t="shared" si="3799"/>
        <v>PH Down (Nitric Acid)</v>
      </c>
      <c r="JA428" s="1217">
        <f t="shared" si="3844"/>
        <v>0</v>
      </c>
      <c r="JB428" s="1217">
        <f t="shared" si="3845"/>
        <v>0</v>
      </c>
      <c r="JC428" s="1217">
        <f t="shared" si="3846"/>
        <v>0</v>
      </c>
      <c r="JD428" s="545">
        <f t="shared" si="3847"/>
        <v>0</v>
      </c>
      <c r="JE428" s="545">
        <f t="shared" si="3848"/>
        <v>0</v>
      </c>
      <c r="JF428" s="329">
        <f t="shared" si="3849"/>
        <v>0</v>
      </c>
      <c r="JG428" s="550">
        <f t="shared" si="3850"/>
        <v>0</v>
      </c>
      <c r="JH428" s="550">
        <f t="shared" si="3851"/>
        <v>0</v>
      </c>
      <c r="JI428" s="550">
        <f t="shared" si="3852"/>
        <v>0</v>
      </c>
      <c r="JJ428" s="550">
        <f t="shared" si="3853"/>
        <v>0</v>
      </c>
      <c r="JK428" s="550">
        <f t="shared" si="3854"/>
        <v>0</v>
      </c>
      <c r="JL428" s="550">
        <f t="shared" si="3855"/>
        <v>0</v>
      </c>
      <c r="JM428" s="550">
        <f t="shared" si="3856"/>
        <v>0</v>
      </c>
      <c r="JN428" s="550">
        <f t="shared" si="3857"/>
        <v>0</v>
      </c>
      <c r="JO428" s="1217">
        <f t="shared" si="3858"/>
        <v>0</v>
      </c>
      <c r="JP428" s="545">
        <f t="shared" si="3859"/>
        <v>0</v>
      </c>
      <c r="JQ428" s="329">
        <f t="shared" si="3860"/>
        <v>0</v>
      </c>
      <c r="JR428" s="550">
        <f t="shared" si="3861"/>
        <v>0</v>
      </c>
      <c r="JS428" s="550">
        <f t="shared" si="3862"/>
        <v>0</v>
      </c>
      <c r="JT428" s="550">
        <f t="shared" si="3863"/>
        <v>0</v>
      </c>
      <c r="JU428" s="550">
        <f t="shared" si="3864"/>
        <v>0</v>
      </c>
      <c r="JV428" s="932">
        <f t="shared" si="3865"/>
        <v>0</v>
      </c>
      <c r="JW428" s="932">
        <f t="shared" si="3866"/>
        <v>0</v>
      </c>
      <c r="JX428" s="932">
        <f t="shared" si="3867"/>
        <v>0</v>
      </c>
      <c r="JY428" s="932">
        <f t="shared" si="3868"/>
        <v>0</v>
      </c>
      <c r="JZ428" s="932">
        <f t="shared" si="3869"/>
        <v>0</v>
      </c>
      <c r="KA428" s="932">
        <f t="shared" si="3870"/>
        <v>0</v>
      </c>
      <c r="KB428" s="932">
        <f t="shared" si="3871"/>
        <v>0</v>
      </c>
      <c r="KC428" s="932">
        <f t="shared" si="3872"/>
        <v>0</v>
      </c>
      <c r="KD428" s="327">
        <f t="shared" si="3873"/>
        <v>0</v>
      </c>
      <c r="KE428" s="327">
        <f t="shared" si="3874"/>
        <v>0</v>
      </c>
      <c r="KF428" s="327">
        <f t="shared" si="3875"/>
        <v>0</v>
      </c>
      <c r="KG428" s="327">
        <f t="shared" si="3876"/>
        <v>0</v>
      </c>
      <c r="KH428" s="327">
        <f t="shared" si="3877"/>
        <v>0</v>
      </c>
      <c r="KI428" s="327">
        <f t="shared" si="3878"/>
        <v>0</v>
      </c>
      <c r="KJ428" s="327">
        <f t="shared" si="3879"/>
        <v>0</v>
      </c>
      <c r="KK428" s="327">
        <f t="shared" si="3880"/>
        <v>0</v>
      </c>
      <c r="KL428" s="327">
        <f t="shared" si="3881"/>
        <v>0</v>
      </c>
      <c r="KM428" s="327">
        <f t="shared" si="3882"/>
        <v>0</v>
      </c>
      <c r="KN428" s="327">
        <f t="shared" si="3883"/>
        <v>0</v>
      </c>
      <c r="KO428" s="327">
        <f t="shared" si="3884"/>
        <v>0</v>
      </c>
      <c r="KP428" s="327">
        <f t="shared" si="3885"/>
        <v>0</v>
      </c>
      <c r="KQ428" s="327">
        <f t="shared" si="3886"/>
        <v>0</v>
      </c>
      <c r="KR428" s="739"/>
      <c r="KS428" s="739"/>
      <c r="KT428" s="739"/>
      <c r="KU428" s="739"/>
      <c r="KV428" s="739"/>
      <c r="KW428" s="739"/>
      <c r="KX428" s="739"/>
      <c r="KY428" s="739"/>
      <c r="KZ428" s="1362" t="str">
        <f t="shared" si="3800"/>
        <v>PH Down (Nitric Acid)</v>
      </c>
      <c r="LA428" s="1217">
        <f t="shared" si="3801"/>
        <v>0</v>
      </c>
      <c r="LB428" s="1217">
        <f t="shared" si="3802"/>
        <v>0</v>
      </c>
      <c r="LC428" s="1217">
        <f t="shared" si="3803"/>
        <v>0</v>
      </c>
      <c r="LD428" s="545">
        <f t="shared" si="3804"/>
        <v>0</v>
      </c>
      <c r="LE428" s="545">
        <f t="shared" si="3805"/>
        <v>0</v>
      </c>
      <c r="LF428" s="329">
        <f t="shared" si="3806"/>
        <v>0</v>
      </c>
      <c r="LG428" s="550">
        <f t="shared" si="3807"/>
        <v>0</v>
      </c>
      <c r="LH428" s="550">
        <f t="shared" si="3808"/>
        <v>0</v>
      </c>
      <c r="LI428" s="550">
        <f t="shared" si="3809"/>
        <v>0</v>
      </c>
      <c r="LJ428" s="550">
        <f t="shared" si="3810"/>
        <v>0</v>
      </c>
      <c r="LK428" s="550">
        <f t="shared" si="3811"/>
        <v>0</v>
      </c>
      <c r="LL428" s="550">
        <f t="shared" si="3812"/>
        <v>0</v>
      </c>
      <c r="LM428" s="550">
        <f t="shared" si="3813"/>
        <v>0</v>
      </c>
      <c r="LN428" s="550">
        <f t="shared" si="3814"/>
        <v>0</v>
      </c>
      <c r="LO428" s="1217">
        <f t="shared" si="3815"/>
        <v>0</v>
      </c>
      <c r="LP428" s="545">
        <f t="shared" si="3816"/>
        <v>0</v>
      </c>
      <c r="LQ428" s="329">
        <f t="shared" si="3817"/>
        <v>0</v>
      </c>
      <c r="LR428" s="550">
        <f t="shared" si="3818"/>
        <v>0</v>
      </c>
      <c r="LS428" s="550">
        <f t="shared" si="3819"/>
        <v>0</v>
      </c>
      <c r="LT428" s="550">
        <f t="shared" si="3820"/>
        <v>0</v>
      </c>
      <c r="LU428" s="550">
        <f t="shared" si="3821"/>
        <v>0</v>
      </c>
      <c r="LV428" s="932">
        <f t="shared" si="3822"/>
        <v>0</v>
      </c>
      <c r="LW428" s="932">
        <f t="shared" si="3823"/>
        <v>0</v>
      </c>
      <c r="LX428" s="932">
        <f t="shared" si="3824"/>
        <v>0</v>
      </c>
      <c r="LY428" s="932">
        <f t="shared" si="3825"/>
        <v>0</v>
      </c>
      <c r="LZ428" s="932">
        <f t="shared" si="3826"/>
        <v>0</v>
      </c>
      <c r="MA428" s="932">
        <f t="shared" si="3827"/>
        <v>0</v>
      </c>
      <c r="MB428" s="932">
        <f t="shared" si="3828"/>
        <v>0</v>
      </c>
      <c r="MC428" s="932">
        <f t="shared" si="3829"/>
        <v>0</v>
      </c>
      <c r="MD428" s="327">
        <f t="shared" si="3830"/>
        <v>0</v>
      </c>
      <c r="ME428" s="327">
        <f t="shared" si="3831"/>
        <v>0</v>
      </c>
      <c r="MF428" s="327">
        <f t="shared" si="3832"/>
        <v>0</v>
      </c>
      <c r="MG428" s="327">
        <f t="shared" si="3833"/>
        <v>0</v>
      </c>
      <c r="MH428" s="327">
        <f t="shared" si="3834"/>
        <v>0</v>
      </c>
      <c r="MI428" s="327">
        <f t="shared" si="3835"/>
        <v>0</v>
      </c>
      <c r="MJ428" s="327">
        <f t="shared" si="3836"/>
        <v>0</v>
      </c>
      <c r="MK428" s="327">
        <f t="shared" si="3837"/>
        <v>0</v>
      </c>
      <c r="ML428" s="327">
        <f t="shared" si="3838"/>
        <v>0</v>
      </c>
      <c r="MM428" s="327">
        <f t="shared" si="3839"/>
        <v>0</v>
      </c>
      <c r="MN428" s="327">
        <f t="shared" si="3840"/>
        <v>0</v>
      </c>
      <c r="MO428" s="327">
        <f t="shared" si="3841"/>
        <v>0</v>
      </c>
      <c r="MP428" s="327">
        <f t="shared" si="3842"/>
        <v>0</v>
      </c>
      <c r="MQ428" s="327">
        <f t="shared" si="3843"/>
        <v>0</v>
      </c>
    </row>
    <row r="429" spans="15:355" s="152" customFormat="1" ht="14.25" customHeight="1" outlineLevel="1" thickBot="1" x14ac:dyDescent="0.3">
      <c r="O429" s="1758"/>
      <c r="S429" s="1758"/>
      <c r="W429" s="1758"/>
      <c r="AA429" s="1758"/>
      <c r="AE429" s="1758"/>
      <c r="AI429" s="1758"/>
      <c r="AM429" s="1758"/>
      <c r="AQ429" s="1758"/>
      <c r="AU429" s="1758"/>
      <c r="AY429" s="1758"/>
      <c r="BQ429" s="1491"/>
      <c r="BR429" s="734">
        <f t="shared" si="3531"/>
        <v>0</v>
      </c>
      <c r="BS429" s="734">
        <f t="shared" si="3532"/>
        <v>0</v>
      </c>
      <c r="BT429" s="742">
        <v>0</v>
      </c>
      <c r="BU429" s="1327" t="s">
        <v>1657</v>
      </c>
      <c r="BV429" s="1325" t="s">
        <v>1312</v>
      </c>
      <c r="BW429" s="1248"/>
      <c r="BX429" s="1248"/>
      <c r="BY429" s="1248"/>
      <c r="BZ429" s="1249"/>
      <c r="CA429" s="1249"/>
      <c r="CB429" s="1250"/>
      <c r="CC429" s="1251"/>
      <c r="CD429" s="1251"/>
      <c r="CE429" s="1251"/>
      <c r="CF429" s="1251"/>
      <c r="CG429" s="1252"/>
      <c r="CH429" s="1252"/>
      <c r="CI429" s="1252"/>
      <c r="CJ429" s="1252"/>
      <c r="CK429" s="1253"/>
      <c r="CL429" s="1254">
        <v>0.75</v>
      </c>
      <c r="CM429" s="1255"/>
      <c r="CN429" s="1256"/>
      <c r="CO429" s="1256"/>
      <c r="CP429" s="1256"/>
      <c r="CQ429" s="1256"/>
      <c r="CR429" s="1257"/>
      <c r="CS429" s="1257"/>
      <c r="CT429" s="1257"/>
      <c r="CU429" s="1257"/>
      <c r="CV429" s="1257"/>
      <c r="CW429" s="1257"/>
      <c r="CX429" s="1257"/>
      <c r="CY429" s="1257"/>
      <c r="CZ429" s="1258"/>
      <c r="DA429" s="1258"/>
      <c r="DB429" s="1258"/>
      <c r="DC429" s="1258"/>
      <c r="DD429" s="1258"/>
      <c r="DE429" s="1258"/>
      <c r="DF429" s="1258"/>
      <c r="DG429" s="1258"/>
      <c r="DH429" s="1258"/>
      <c r="DI429" s="1258"/>
      <c r="DJ429" s="1258"/>
      <c r="DK429" s="1258"/>
      <c r="DL429" s="1258"/>
      <c r="DM429" s="1258"/>
      <c r="DN429" s="1022">
        <v>1</v>
      </c>
      <c r="DO429" s="1193">
        <v>1</v>
      </c>
      <c r="DP429" s="1194">
        <v>1580</v>
      </c>
      <c r="DQ429" s="1195">
        <f t="shared" si="3711"/>
        <v>1.58</v>
      </c>
      <c r="DR429" s="1192">
        <v>0.01</v>
      </c>
      <c r="DS429" s="1192">
        <f t="shared" si="3709"/>
        <v>1.0000000000000001E-5</v>
      </c>
      <c r="DT429" s="1495"/>
      <c r="DU429" s="1192"/>
      <c r="DV429" s="1528"/>
      <c r="DW429" s="1528" t="str">
        <f t="shared" si="3710"/>
        <v>PH Down (Phosphoric Acid)</v>
      </c>
      <c r="DX429" s="1427"/>
      <c r="DY429" s="1427"/>
      <c r="DZ429" s="1427"/>
      <c r="EA429" s="1427"/>
      <c r="EB429" s="1427"/>
      <c r="EC429" s="1427"/>
      <c r="ED429" s="1427"/>
      <c r="EE429" s="1427"/>
      <c r="EF429" s="1427"/>
      <c r="EG429" s="1427"/>
      <c r="EH429" s="1427"/>
      <c r="EI429" s="1427"/>
      <c r="EJ429" s="1427"/>
      <c r="EK429" s="1734"/>
      <c r="EL429" s="1342" t="s">
        <v>1692</v>
      </c>
      <c r="EM429" s="739"/>
      <c r="EN429" s="739"/>
      <c r="EO429" s="739"/>
      <c r="EP429" s="739"/>
      <c r="EQ429" s="739"/>
      <c r="ER429" s="739"/>
      <c r="ES429" s="739"/>
      <c r="ET429" s="739"/>
      <c r="EU429" s="739"/>
      <c r="EV429" s="739"/>
      <c r="EW429" s="739"/>
      <c r="EX429" s="739"/>
      <c r="EY429" s="739"/>
      <c r="EZ429" s="1348" t="str">
        <f t="shared" si="3712"/>
        <v>PH Down (Phosphoric Acid)</v>
      </c>
      <c r="FA429" s="1203">
        <f t="shared" si="3713"/>
        <v>0</v>
      </c>
      <c r="FB429" s="1203">
        <f t="shared" si="3714"/>
        <v>0</v>
      </c>
      <c r="FC429" s="1203">
        <f t="shared" si="3715"/>
        <v>0</v>
      </c>
      <c r="FD429" s="1190">
        <f t="shared" si="3716"/>
        <v>0</v>
      </c>
      <c r="FE429" s="1190">
        <f t="shared" si="3717"/>
        <v>0</v>
      </c>
      <c r="FF429" s="927">
        <f t="shared" si="3718"/>
        <v>0</v>
      </c>
      <c r="FG429" s="1191">
        <f t="shared" si="3719"/>
        <v>0</v>
      </c>
      <c r="FH429" s="1191">
        <f t="shared" si="3720"/>
        <v>0</v>
      </c>
      <c r="FI429" s="1191">
        <f t="shared" si="3721"/>
        <v>0</v>
      </c>
      <c r="FJ429" s="1191">
        <f t="shared" si="3722"/>
        <v>0</v>
      </c>
      <c r="FK429" s="1191">
        <f t="shared" si="3723"/>
        <v>0</v>
      </c>
      <c r="FL429" s="1191">
        <f t="shared" si="3724"/>
        <v>0</v>
      </c>
      <c r="FM429" s="1191">
        <f t="shared" si="3725"/>
        <v>0</v>
      </c>
      <c r="FN429" s="1191">
        <f t="shared" si="3726"/>
        <v>0</v>
      </c>
      <c r="FO429" s="1203">
        <f t="shared" si="3548"/>
        <v>0</v>
      </c>
      <c r="FP429" s="1190">
        <f t="shared" si="3727"/>
        <v>0</v>
      </c>
      <c r="FQ429" s="927">
        <f t="shared" si="3728"/>
        <v>0</v>
      </c>
      <c r="FR429" s="1191">
        <f t="shared" si="3729"/>
        <v>0</v>
      </c>
      <c r="FS429" s="1191">
        <f t="shared" si="3730"/>
        <v>0</v>
      </c>
      <c r="FT429" s="1191">
        <f t="shared" si="3731"/>
        <v>0</v>
      </c>
      <c r="FU429" s="1191">
        <f t="shared" si="3732"/>
        <v>0</v>
      </c>
      <c r="FV429" s="1076">
        <f t="shared" si="3733"/>
        <v>0</v>
      </c>
      <c r="FW429" s="1076">
        <f t="shared" si="3734"/>
        <v>0</v>
      </c>
      <c r="FX429" s="1076">
        <f t="shared" si="3735"/>
        <v>0</v>
      </c>
      <c r="FY429" s="1076">
        <f t="shared" si="3736"/>
        <v>0</v>
      </c>
      <c r="FZ429" s="1076">
        <f t="shared" si="3737"/>
        <v>0</v>
      </c>
      <c r="GA429" s="1076">
        <f t="shared" si="3738"/>
        <v>0</v>
      </c>
      <c r="GB429" s="1076">
        <f t="shared" si="3739"/>
        <v>0</v>
      </c>
      <c r="GC429" s="1076">
        <f t="shared" si="3740"/>
        <v>0</v>
      </c>
      <c r="GD429" s="330">
        <f t="shared" si="3741"/>
        <v>0</v>
      </c>
      <c r="GE429" s="330">
        <f t="shared" si="3742"/>
        <v>0</v>
      </c>
      <c r="GF429" s="330">
        <f t="shared" si="3743"/>
        <v>0</v>
      </c>
      <c r="GG429" s="330">
        <f t="shared" si="3744"/>
        <v>0</v>
      </c>
      <c r="GH429" s="330">
        <f t="shared" si="3745"/>
        <v>0</v>
      </c>
      <c r="GI429" s="330">
        <f t="shared" si="3746"/>
        <v>0</v>
      </c>
      <c r="GJ429" s="330">
        <f t="shared" si="3747"/>
        <v>0</v>
      </c>
      <c r="GK429" s="330">
        <f t="shared" si="3748"/>
        <v>0</v>
      </c>
      <c r="GL429" s="330">
        <f t="shared" si="3749"/>
        <v>0</v>
      </c>
      <c r="GM429" s="330">
        <f t="shared" si="3750"/>
        <v>0</v>
      </c>
      <c r="GN429" s="330">
        <f t="shared" si="3751"/>
        <v>0</v>
      </c>
      <c r="GO429" s="330">
        <f t="shared" si="3752"/>
        <v>0</v>
      </c>
      <c r="GP429" s="330">
        <f t="shared" si="3753"/>
        <v>0</v>
      </c>
      <c r="GQ429" s="330">
        <f t="shared" si="3754"/>
        <v>0</v>
      </c>
      <c r="GR429" s="739"/>
      <c r="GS429" s="739"/>
      <c r="GT429" s="739"/>
      <c r="GU429" s="739"/>
      <c r="GV429" s="739"/>
      <c r="GW429" s="739"/>
      <c r="GX429" s="739"/>
      <c r="GY429" s="739"/>
      <c r="GZ429" s="1362" t="str">
        <f t="shared" si="3755"/>
        <v>PH Down (Phosphoric Acid)</v>
      </c>
      <c r="HA429" s="1215">
        <f t="shared" si="3756"/>
        <v>0</v>
      </c>
      <c r="HB429" s="1215">
        <f t="shared" si="3757"/>
        <v>0</v>
      </c>
      <c r="HC429" s="1215">
        <f t="shared" si="3758"/>
        <v>0</v>
      </c>
      <c r="HD429" s="543">
        <f t="shared" si="3759"/>
        <v>0</v>
      </c>
      <c r="HE429" s="543">
        <f t="shared" si="3760"/>
        <v>0</v>
      </c>
      <c r="HF429" s="328">
        <f t="shared" si="3761"/>
        <v>0</v>
      </c>
      <c r="HG429" s="546">
        <f t="shared" si="3762"/>
        <v>0</v>
      </c>
      <c r="HH429" s="546">
        <f t="shared" si="3763"/>
        <v>0</v>
      </c>
      <c r="HI429" s="546">
        <f t="shared" si="3764"/>
        <v>0</v>
      </c>
      <c r="HJ429" s="546">
        <f t="shared" si="3765"/>
        <v>0</v>
      </c>
      <c r="HK429" s="546">
        <f t="shared" si="3766"/>
        <v>0</v>
      </c>
      <c r="HL429" s="546">
        <f t="shared" si="3767"/>
        <v>0</v>
      </c>
      <c r="HM429" s="546">
        <f t="shared" si="3768"/>
        <v>0</v>
      </c>
      <c r="HN429" s="546">
        <f t="shared" si="3769"/>
        <v>0</v>
      </c>
      <c r="HO429" s="1215">
        <f t="shared" si="3770"/>
        <v>0</v>
      </c>
      <c r="HP429" s="543">
        <f t="shared" si="3771"/>
        <v>0</v>
      </c>
      <c r="HQ429" s="328">
        <f t="shared" si="3772"/>
        <v>0</v>
      </c>
      <c r="HR429" s="546">
        <f t="shared" si="3773"/>
        <v>0</v>
      </c>
      <c r="HS429" s="546">
        <f t="shared" si="3774"/>
        <v>0</v>
      </c>
      <c r="HT429" s="546">
        <f t="shared" si="3775"/>
        <v>0</v>
      </c>
      <c r="HU429" s="546">
        <f t="shared" si="3776"/>
        <v>0</v>
      </c>
      <c r="HV429" s="930">
        <f t="shared" si="3777"/>
        <v>0</v>
      </c>
      <c r="HW429" s="930">
        <f t="shared" si="3778"/>
        <v>0</v>
      </c>
      <c r="HX429" s="930">
        <f t="shared" si="3779"/>
        <v>0</v>
      </c>
      <c r="HY429" s="930">
        <f t="shared" si="3780"/>
        <v>0</v>
      </c>
      <c r="HZ429" s="930">
        <f t="shared" si="3781"/>
        <v>0</v>
      </c>
      <c r="IA429" s="930">
        <f t="shared" si="3782"/>
        <v>0</v>
      </c>
      <c r="IB429" s="930">
        <f t="shared" si="3783"/>
        <v>0</v>
      </c>
      <c r="IC429" s="930">
        <f t="shared" si="3784"/>
        <v>0</v>
      </c>
      <c r="ID429" s="322">
        <f t="shared" si="3785"/>
        <v>0</v>
      </c>
      <c r="IE429" s="322">
        <f t="shared" si="3786"/>
        <v>0</v>
      </c>
      <c r="IF429" s="322">
        <f t="shared" si="3787"/>
        <v>0</v>
      </c>
      <c r="IG429" s="322">
        <f t="shared" si="3788"/>
        <v>0</v>
      </c>
      <c r="IH429" s="322">
        <f t="shared" si="3789"/>
        <v>0</v>
      </c>
      <c r="II429" s="322">
        <f t="shared" si="3790"/>
        <v>0</v>
      </c>
      <c r="IJ429" s="322">
        <f t="shared" si="3791"/>
        <v>0</v>
      </c>
      <c r="IK429" s="322">
        <f t="shared" si="3792"/>
        <v>0</v>
      </c>
      <c r="IL429" s="322">
        <f t="shared" si="3793"/>
        <v>0</v>
      </c>
      <c r="IM429" s="322">
        <f t="shared" si="3794"/>
        <v>0</v>
      </c>
      <c r="IN429" s="322">
        <f t="shared" si="3795"/>
        <v>0</v>
      </c>
      <c r="IO429" s="322">
        <f t="shared" si="3796"/>
        <v>0</v>
      </c>
      <c r="IP429" s="322">
        <f t="shared" si="3797"/>
        <v>0</v>
      </c>
      <c r="IQ429" s="322">
        <f t="shared" si="3798"/>
        <v>0</v>
      </c>
      <c r="IR429" s="739"/>
      <c r="IS429" s="739"/>
      <c r="IT429" s="739"/>
      <c r="IU429" s="739"/>
      <c r="IV429" s="739"/>
      <c r="IW429" s="739"/>
      <c r="IX429" s="739"/>
      <c r="IY429" s="739"/>
      <c r="IZ429" s="1362" t="str">
        <f t="shared" si="3799"/>
        <v>PH Down (Phosphoric Acid)</v>
      </c>
      <c r="JA429" s="1217">
        <f t="shared" si="3844"/>
        <v>0</v>
      </c>
      <c r="JB429" s="1217">
        <f t="shared" si="3845"/>
        <v>0</v>
      </c>
      <c r="JC429" s="1217">
        <f t="shared" si="3846"/>
        <v>0</v>
      </c>
      <c r="JD429" s="545">
        <f t="shared" si="3847"/>
        <v>0</v>
      </c>
      <c r="JE429" s="545">
        <f t="shared" si="3848"/>
        <v>0</v>
      </c>
      <c r="JF429" s="329">
        <f t="shared" si="3849"/>
        <v>0</v>
      </c>
      <c r="JG429" s="550">
        <f t="shared" si="3850"/>
        <v>0</v>
      </c>
      <c r="JH429" s="550">
        <f t="shared" si="3851"/>
        <v>0</v>
      </c>
      <c r="JI429" s="550">
        <f t="shared" si="3852"/>
        <v>0</v>
      </c>
      <c r="JJ429" s="550">
        <f t="shared" si="3853"/>
        <v>0</v>
      </c>
      <c r="JK429" s="550">
        <f t="shared" si="3854"/>
        <v>0</v>
      </c>
      <c r="JL429" s="550">
        <f t="shared" si="3855"/>
        <v>0</v>
      </c>
      <c r="JM429" s="550">
        <f t="shared" si="3856"/>
        <v>0</v>
      </c>
      <c r="JN429" s="550">
        <f t="shared" si="3857"/>
        <v>0</v>
      </c>
      <c r="JO429" s="1217">
        <f t="shared" si="3858"/>
        <v>0</v>
      </c>
      <c r="JP429" s="545">
        <f t="shared" si="3859"/>
        <v>1185</v>
      </c>
      <c r="JQ429" s="329">
        <f t="shared" si="3860"/>
        <v>0</v>
      </c>
      <c r="JR429" s="550">
        <f t="shared" si="3861"/>
        <v>0</v>
      </c>
      <c r="JS429" s="550">
        <f t="shared" si="3862"/>
        <v>0</v>
      </c>
      <c r="JT429" s="550">
        <f t="shared" si="3863"/>
        <v>0</v>
      </c>
      <c r="JU429" s="550">
        <f t="shared" si="3864"/>
        <v>0</v>
      </c>
      <c r="JV429" s="932">
        <f t="shared" si="3865"/>
        <v>0</v>
      </c>
      <c r="JW429" s="932">
        <f t="shared" si="3866"/>
        <v>0</v>
      </c>
      <c r="JX429" s="932">
        <f t="shared" si="3867"/>
        <v>0</v>
      </c>
      <c r="JY429" s="932">
        <f t="shared" si="3868"/>
        <v>0</v>
      </c>
      <c r="JZ429" s="932">
        <f t="shared" si="3869"/>
        <v>0</v>
      </c>
      <c r="KA429" s="932">
        <f t="shared" si="3870"/>
        <v>0</v>
      </c>
      <c r="KB429" s="932">
        <f t="shared" si="3871"/>
        <v>0</v>
      </c>
      <c r="KC429" s="932">
        <f t="shared" si="3872"/>
        <v>0</v>
      </c>
      <c r="KD429" s="327">
        <f t="shared" si="3873"/>
        <v>0</v>
      </c>
      <c r="KE429" s="327">
        <f t="shared" si="3874"/>
        <v>0</v>
      </c>
      <c r="KF429" s="327">
        <f t="shared" si="3875"/>
        <v>0</v>
      </c>
      <c r="KG429" s="327">
        <f t="shared" si="3876"/>
        <v>0</v>
      </c>
      <c r="KH429" s="327">
        <f t="shared" si="3877"/>
        <v>0</v>
      </c>
      <c r="KI429" s="327">
        <f t="shared" si="3878"/>
        <v>0</v>
      </c>
      <c r="KJ429" s="327">
        <f t="shared" si="3879"/>
        <v>0</v>
      </c>
      <c r="KK429" s="327">
        <f t="shared" si="3880"/>
        <v>0</v>
      </c>
      <c r="KL429" s="327">
        <f t="shared" si="3881"/>
        <v>0</v>
      </c>
      <c r="KM429" s="327">
        <f t="shared" si="3882"/>
        <v>0</v>
      </c>
      <c r="KN429" s="327">
        <f t="shared" si="3883"/>
        <v>0</v>
      </c>
      <c r="KO429" s="327">
        <f t="shared" si="3884"/>
        <v>0</v>
      </c>
      <c r="KP429" s="327">
        <f t="shared" si="3885"/>
        <v>0</v>
      </c>
      <c r="KQ429" s="327">
        <f t="shared" si="3886"/>
        <v>0</v>
      </c>
      <c r="KR429" s="739"/>
      <c r="KS429" s="739"/>
      <c r="KT429" s="739"/>
      <c r="KU429" s="739"/>
      <c r="KV429" s="739"/>
      <c r="KW429" s="739"/>
      <c r="KX429" s="739"/>
      <c r="KY429" s="739"/>
      <c r="KZ429" s="1362" t="str">
        <f t="shared" si="3800"/>
        <v>PH Down (Phosphoric Acid)</v>
      </c>
      <c r="LA429" s="1217">
        <f t="shared" si="3801"/>
        <v>0</v>
      </c>
      <c r="LB429" s="1217">
        <f t="shared" si="3802"/>
        <v>0</v>
      </c>
      <c r="LC429" s="1217">
        <f t="shared" si="3803"/>
        <v>0</v>
      </c>
      <c r="LD429" s="545">
        <f t="shared" si="3804"/>
        <v>0</v>
      </c>
      <c r="LE429" s="545">
        <f t="shared" si="3805"/>
        <v>0</v>
      </c>
      <c r="LF429" s="329">
        <f t="shared" si="3806"/>
        <v>0</v>
      </c>
      <c r="LG429" s="550">
        <f t="shared" si="3807"/>
        <v>0</v>
      </c>
      <c r="LH429" s="550">
        <f t="shared" si="3808"/>
        <v>0</v>
      </c>
      <c r="LI429" s="550">
        <f t="shared" si="3809"/>
        <v>0</v>
      </c>
      <c r="LJ429" s="550">
        <f t="shared" si="3810"/>
        <v>0</v>
      </c>
      <c r="LK429" s="550">
        <f t="shared" si="3811"/>
        <v>0</v>
      </c>
      <c r="LL429" s="550">
        <f t="shared" si="3812"/>
        <v>0</v>
      </c>
      <c r="LM429" s="550">
        <f t="shared" si="3813"/>
        <v>0</v>
      </c>
      <c r="LN429" s="550">
        <f t="shared" si="3814"/>
        <v>0</v>
      </c>
      <c r="LO429" s="1217">
        <f t="shared" si="3815"/>
        <v>0</v>
      </c>
      <c r="LP429" s="545">
        <f t="shared" si="3816"/>
        <v>1185</v>
      </c>
      <c r="LQ429" s="329">
        <f t="shared" si="3817"/>
        <v>0</v>
      </c>
      <c r="LR429" s="550">
        <f t="shared" si="3818"/>
        <v>0</v>
      </c>
      <c r="LS429" s="550">
        <f t="shared" si="3819"/>
        <v>0</v>
      </c>
      <c r="LT429" s="550">
        <f t="shared" si="3820"/>
        <v>0</v>
      </c>
      <c r="LU429" s="550">
        <f t="shared" si="3821"/>
        <v>0</v>
      </c>
      <c r="LV429" s="932">
        <f t="shared" si="3822"/>
        <v>0</v>
      </c>
      <c r="LW429" s="932">
        <f t="shared" si="3823"/>
        <v>0</v>
      </c>
      <c r="LX429" s="932">
        <f t="shared" si="3824"/>
        <v>0</v>
      </c>
      <c r="LY429" s="932">
        <f t="shared" si="3825"/>
        <v>0</v>
      </c>
      <c r="LZ429" s="932">
        <f t="shared" si="3826"/>
        <v>0</v>
      </c>
      <c r="MA429" s="932">
        <f t="shared" si="3827"/>
        <v>0</v>
      </c>
      <c r="MB429" s="932">
        <f t="shared" si="3828"/>
        <v>0</v>
      </c>
      <c r="MC429" s="932">
        <f t="shared" si="3829"/>
        <v>0</v>
      </c>
      <c r="MD429" s="327">
        <f t="shared" si="3830"/>
        <v>0</v>
      </c>
      <c r="ME429" s="327">
        <f t="shared" si="3831"/>
        <v>0</v>
      </c>
      <c r="MF429" s="327">
        <f t="shared" si="3832"/>
        <v>0</v>
      </c>
      <c r="MG429" s="327">
        <f t="shared" si="3833"/>
        <v>0</v>
      </c>
      <c r="MH429" s="327">
        <f t="shared" si="3834"/>
        <v>0</v>
      </c>
      <c r="MI429" s="327">
        <f t="shared" si="3835"/>
        <v>0</v>
      </c>
      <c r="MJ429" s="327">
        <f t="shared" si="3836"/>
        <v>0</v>
      </c>
      <c r="MK429" s="327">
        <f t="shared" si="3837"/>
        <v>0</v>
      </c>
      <c r="ML429" s="327">
        <f t="shared" si="3838"/>
        <v>0</v>
      </c>
      <c r="MM429" s="327">
        <f t="shared" si="3839"/>
        <v>0</v>
      </c>
      <c r="MN429" s="327">
        <f t="shared" si="3840"/>
        <v>0</v>
      </c>
      <c r="MO429" s="327">
        <f t="shared" si="3841"/>
        <v>0</v>
      </c>
      <c r="MP429" s="327">
        <f t="shared" si="3842"/>
        <v>0</v>
      </c>
      <c r="MQ429" s="327">
        <f t="shared" si="3843"/>
        <v>0</v>
      </c>
    </row>
    <row r="430" spans="15:355" s="152" customFormat="1" ht="14.25" customHeight="1" outlineLevel="1" thickBot="1" x14ac:dyDescent="0.3">
      <c r="O430" s="1758"/>
      <c r="S430" s="1758"/>
      <c r="W430" s="1758"/>
      <c r="AA430" s="1758"/>
      <c r="AE430" s="1758"/>
      <c r="AI430" s="1758"/>
      <c r="AM430" s="1758"/>
      <c r="AQ430" s="1758"/>
      <c r="AU430" s="1758"/>
      <c r="AY430" s="1758"/>
      <c r="BQ430" s="1491"/>
      <c r="BR430" s="734">
        <f t="shared" si="3531"/>
        <v>0</v>
      </c>
      <c r="BS430" s="734">
        <f t="shared" si="3532"/>
        <v>0</v>
      </c>
      <c r="BT430" s="742">
        <v>0</v>
      </c>
      <c r="BU430" s="1327" t="s">
        <v>1658</v>
      </c>
      <c r="BV430" s="1763" t="s">
        <v>1312</v>
      </c>
      <c r="BW430" s="1248"/>
      <c r="BX430" s="1248"/>
      <c r="BY430" s="1248"/>
      <c r="BZ430" s="1249"/>
      <c r="CA430" s="1249"/>
      <c r="CB430" s="1250">
        <v>0.45</v>
      </c>
      <c r="CC430" s="1251"/>
      <c r="CD430" s="1251"/>
      <c r="CE430" s="1251"/>
      <c r="CF430" s="1251"/>
      <c r="CG430" s="1252"/>
      <c r="CH430" s="1252"/>
      <c r="CI430" s="1252"/>
      <c r="CJ430" s="1252"/>
      <c r="CK430" s="1253"/>
      <c r="CL430" s="1254"/>
      <c r="CM430" s="1255"/>
      <c r="CN430" s="1256"/>
      <c r="CO430" s="1256"/>
      <c r="CP430" s="1256"/>
      <c r="CQ430" s="1256"/>
      <c r="CR430" s="1257"/>
      <c r="CS430" s="1257"/>
      <c r="CT430" s="1257"/>
      <c r="CU430" s="1257"/>
      <c r="CV430" s="1257"/>
      <c r="CW430" s="1257"/>
      <c r="CX430" s="1257"/>
      <c r="CY430" s="1257"/>
      <c r="CZ430" s="1258"/>
      <c r="DA430" s="1258"/>
      <c r="DB430" s="1258"/>
      <c r="DC430" s="1258"/>
      <c r="DD430" s="1258"/>
      <c r="DE430" s="1258"/>
      <c r="DF430" s="1258"/>
      <c r="DG430" s="1258"/>
      <c r="DH430" s="1258"/>
      <c r="DI430" s="1258"/>
      <c r="DJ430" s="1258"/>
      <c r="DK430" s="1258"/>
      <c r="DL430" s="1258"/>
      <c r="DM430" s="1258"/>
      <c r="DN430" s="1022">
        <v>1</v>
      </c>
      <c r="DO430" s="1193">
        <v>0.94599999999999995</v>
      </c>
      <c r="DP430" s="1194">
        <v>1000</v>
      </c>
      <c r="DQ430" s="1195">
        <f t="shared" ref="DQ430:DQ433" si="3887">SUM(DP430/(DO430*1000))</f>
        <v>1.0570824524312896</v>
      </c>
      <c r="DR430" s="1192">
        <v>0.01</v>
      </c>
      <c r="DS430" s="1192">
        <f t="shared" si="3709"/>
        <v>1.0570824524312896E-5</v>
      </c>
      <c r="DT430" s="1495"/>
      <c r="DU430" s="1192"/>
      <c r="DV430" s="1528"/>
      <c r="DW430" s="1528" t="str">
        <f t="shared" si="3710"/>
        <v>PH Up (Potassium Hydroxide)</v>
      </c>
      <c r="DX430" s="1427"/>
      <c r="DY430" s="1427"/>
      <c r="DZ430" s="1427"/>
      <c r="EA430" s="1427"/>
      <c r="EB430" s="1427"/>
      <c r="EC430" s="1427"/>
      <c r="ED430" s="1427"/>
      <c r="EE430" s="1427"/>
      <c r="EF430" s="1427"/>
      <c r="EG430" s="1427"/>
      <c r="EH430" s="1427"/>
      <c r="EI430" s="1427"/>
      <c r="EJ430" s="1427"/>
      <c r="EK430" s="1734"/>
      <c r="EL430" s="1342" t="s">
        <v>1693</v>
      </c>
      <c r="EM430" s="739"/>
      <c r="EN430" s="739"/>
      <c r="EO430" s="739"/>
      <c r="EP430" s="739"/>
      <c r="EQ430" s="739"/>
      <c r="ER430" s="739"/>
      <c r="ES430" s="739"/>
      <c r="ET430" s="739"/>
      <c r="EU430" s="739"/>
      <c r="EV430" s="739"/>
      <c r="EW430" s="739"/>
      <c r="EX430" s="739"/>
      <c r="EY430" s="739"/>
      <c r="EZ430" s="1348" t="str">
        <f t="shared" si="3712"/>
        <v>PH Up (Potassium Hydroxide)</v>
      </c>
      <c r="FA430" s="1203">
        <f t="shared" si="3713"/>
        <v>0</v>
      </c>
      <c r="FB430" s="1203">
        <f t="shared" si="3714"/>
        <v>0</v>
      </c>
      <c r="FC430" s="1203">
        <f t="shared" si="3715"/>
        <v>0</v>
      </c>
      <c r="FD430" s="1190">
        <f t="shared" si="3716"/>
        <v>0</v>
      </c>
      <c r="FE430" s="1190">
        <f t="shared" si="3717"/>
        <v>0</v>
      </c>
      <c r="FF430" s="927">
        <f t="shared" si="3718"/>
        <v>0</v>
      </c>
      <c r="FG430" s="1191">
        <f t="shared" si="3719"/>
        <v>0</v>
      </c>
      <c r="FH430" s="1191">
        <f t="shared" si="3720"/>
        <v>0</v>
      </c>
      <c r="FI430" s="1191">
        <f t="shared" si="3721"/>
        <v>0</v>
      </c>
      <c r="FJ430" s="1191">
        <f t="shared" si="3722"/>
        <v>0</v>
      </c>
      <c r="FK430" s="1191">
        <f t="shared" si="3723"/>
        <v>0</v>
      </c>
      <c r="FL430" s="1191">
        <f t="shared" si="3724"/>
        <v>0</v>
      </c>
      <c r="FM430" s="1191">
        <f t="shared" si="3725"/>
        <v>0</v>
      </c>
      <c r="FN430" s="1191">
        <f t="shared" si="3726"/>
        <v>0</v>
      </c>
      <c r="FO430" s="1203">
        <f t="shared" si="3548"/>
        <v>0</v>
      </c>
      <c r="FP430" s="1190">
        <f t="shared" si="3727"/>
        <v>0</v>
      </c>
      <c r="FQ430" s="927">
        <f t="shared" si="3728"/>
        <v>0</v>
      </c>
      <c r="FR430" s="1191">
        <f t="shared" si="3729"/>
        <v>0</v>
      </c>
      <c r="FS430" s="1191">
        <f t="shared" si="3730"/>
        <v>0</v>
      </c>
      <c r="FT430" s="1191">
        <f t="shared" si="3731"/>
        <v>0</v>
      </c>
      <c r="FU430" s="1191">
        <f t="shared" si="3732"/>
        <v>0</v>
      </c>
      <c r="FV430" s="1076">
        <f t="shared" si="3733"/>
        <v>0</v>
      </c>
      <c r="FW430" s="1076">
        <f t="shared" si="3734"/>
        <v>0</v>
      </c>
      <c r="FX430" s="1076">
        <f t="shared" si="3735"/>
        <v>0</v>
      </c>
      <c r="FY430" s="1076">
        <f t="shared" si="3736"/>
        <v>0</v>
      </c>
      <c r="FZ430" s="1076">
        <f t="shared" si="3737"/>
        <v>0</v>
      </c>
      <c r="GA430" s="1076">
        <f t="shared" si="3738"/>
        <v>0</v>
      </c>
      <c r="GB430" s="1076">
        <f t="shared" si="3739"/>
        <v>0</v>
      </c>
      <c r="GC430" s="1076">
        <f t="shared" si="3740"/>
        <v>0</v>
      </c>
      <c r="GD430" s="330">
        <f t="shared" si="3741"/>
        <v>0</v>
      </c>
      <c r="GE430" s="330">
        <f t="shared" si="3742"/>
        <v>0</v>
      </c>
      <c r="GF430" s="330">
        <f t="shared" si="3743"/>
        <v>0</v>
      </c>
      <c r="GG430" s="330">
        <f t="shared" si="3744"/>
        <v>0</v>
      </c>
      <c r="GH430" s="330">
        <f t="shared" si="3745"/>
        <v>0</v>
      </c>
      <c r="GI430" s="330">
        <f t="shared" si="3746"/>
        <v>0</v>
      </c>
      <c r="GJ430" s="330">
        <f t="shared" si="3747"/>
        <v>0</v>
      </c>
      <c r="GK430" s="330">
        <f t="shared" si="3748"/>
        <v>0</v>
      </c>
      <c r="GL430" s="330">
        <f t="shared" si="3749"/>
        <v>0</v>
      </c>
      <c r="GM430" s="330">
        <f t="shared" si="3750"/>
        <v>0</v>
      </c>
      <c r="GN430" s="330">
        <f t="shared" si="3751"/>
        <v>0</v>
      </c>
      <c r="GO430" s="330">
        <f t="shared" si="3752"/>
        <v>0</v>
      </c>
      <c r="GP430" s="330">
        <f t="shared" si="3753"/>
        <v>0</v>
      </c>
      <c r="GQ430" s="330">
        <f t="shared" si="3754"/>
        <v>0</v>
      </c>
      <c r="GR430" s="739"/>
      <c r="GS430" s="739"/>
      <c r="GT430" s="739"/>
      <c r="GU430" s="739"/>
      <c r="GV430" s="739"/>
      <c r="GW430" s="739"/>
      <c r="GX430" s="739"/>
      <c r="GY430" s="739"/>
      <c r="GZ430" s="1362" t="str">
        <f t="shared" si="3755"/>
        <v>PH Up (Potassium Hydroxide)</v>
      </c>
      <c r="HA430" s="1215">
        <f t="shared" si="3756"/>
        <v>0</v>
      </c>
      <c r="HB430" s="1215">
        <f t="shared" si="3757"/>
        <v>0</v>
      </c>
      <c r="HC430" s="1215">
        <f t="shared" si="3758"/>
        <v>0</v>
      </c>
      <c r="HD430" s="543">
        <f t="shared" si="3759"/>
        <v>0</v>
      </c>
      <c r="HE430" s="543">
        <f t="shared" si="3760"/>
        <v>0</v>
      </c>
      <c r="HF430" s="328">
        <f t="shared" si="3761"/>
        <v>0</v>
      </c>
      <c r="HG430" s="546">
        <f t="shared" si="3762"/>
        <v>0</v>
      </c>
      <c r="HH430" s="546">
        <f t="shared" si="3763"/>
        <v>0</v>
      </c>
      <c r="HI430" s="546">
        <f t="shared" si="3764"/>
        <v>0</v>
      </c>
      <c r="HJ430" s="546">
        <f t="shared" si="3765"/>
        <v>0</v>
      </c>
      <c r="HK430" s="546">
        <f t="shared" si="3766"/>
        <v>0</v>
      </c>
      <c r="HL430" s="546">
        <f t="shared" si="3767"/>
        <v>0</v>
      </c>
      <c r="HM430" s="546">
        <f t="shared" si="3768"/>
        <v>0</v>
      </c>
      <c r="HN430" s="546">
        <f t="shared" si="3769"/>
        <v>0</v>
      </c>
      <c r="HO430" s="1215">
        <f t="shared" si="3770"/>
        <v>0</v>
      </c>
      <c r="HP430" s="543">
        <f t="shared" si="3771"/>
        <v>0</v>
      </c>
      <c r="HQ430" s="328">
        <f t="shared" si="3772"/>
        <v>0</v>
      </c>
      <c r="HR430" s="546">
        <f t="shared" si="3773"/>
        <v>0</v>
      </c>
      <c r="HS430" s="546">
        <f t="shared" si="3774"/>
        <v>0</v>
      </c>
      <c r="HT430" s="546">
        <f t="shared" si="3775"/>
        <v>0</v>
      </c>
      <c r="HU430" s="546">
        <f t="shared" si="3776"/>
        <v>0</v>
      </c>
      <c r="HV430" s="930">
        <f t="shared" si="3777"/>
        <v>0</v>
      </c>
      <c r="HW430" s="930">
        <f t="shared" si="3778"/>
        <v>0</v>
      </c>
      <c r="HX430" s="930">
        <f t="shared" si="3779"/>
        <v>0</v>
      </c>
      <c r="HY430" s="930">
        <f t="shared" si="3780"/>
        <v>0</v>
      </c>
      <c r="HZ430" s="930">
        <f t="shared" si="3781"/>
        <v>0</v>
      </c>
      <c r="IA430" s="930">
        <f t="shared" si="3782"/>
        <v>0</v>
      </c>
      <c r="IB430" s="930">
        <f t="shared" si="3783"/>
        <v>0</v>
      </c>
      <c r="IC430" s="930">
        <f t="shared" si="3784"/>
        <v>0</v>
      </c>
      <c r="ID430" s="322">
        <f t="shared" si="3785"/>
        <v>0</v>
      </c>
      <c r="IE430" s="322">
        <f t="shared" si="3786"/>
        <v>0</v>
      </c>
      <c r="IF430" s="322">
        <f t="shared" si="3787"/>
        <v>0</v>
      </c>
      <c r="IG430" s="322">
        <f t="shared" si="3788"/>
        <v>0</v>
      </c>
      <c r="IH430" s="322">
        <f t="shared" si="3789"/>
        <v>0</v>
      </c>
      <c r="II430" s="322">
        <f t="shared" si="3790"/>
        <v>0</v>
      </c>
      <c r="IJ430" s="322">
        <f t="shared" si="3791"/>
        <v>0</v>
      </c>
      <c r="IK430" s="322">
        <f t="shared" si="3792"/>
        <v>0</v>
      </c>
      <c r="IL430" s="322">
        <f t="shared" si="3793"/>
        <v>0</v>
      </c>
      <c r="IM430" s="322">
        <f t="shared" si="3794"/>
        <v>0</v>
      </c>
      <c r="IN430" s="322">
        <f t="shared" si="3795"/>
        <v>0</v>
      </c>
      <c r="IO430" s="322">
        <f t="shared" si="3796"/>
        <v>0</v>
      </c>
      <c r="IP430" s="322">
        <f t="shared" si="3797"/>
        <v>0</v>
      </c>
      <c r="IQ430" s="322">
        <f t="shared" si="3798"/>
        <v>0</v>
      </c>
      <c r="IR430" s="739"/>
      <c r="IS430" s="739"/>
      <c r="IT430" s="739"/>
      <c r="IU430" s="739"/>
      <c r="IV430" s="739"/>
      <c r="IW430" s="739"/>
      <c r="IX430" s="739"/>
      <c r="IY430" s="739"/>
      <c r="IZ430" s="1362" t="str">
        <f t="shared" si="3799"/>
        <v>PH Up (Potassium Hydroxide)</v>
      </c>
      <c r="JA430" s="1217">
        <f t="shared" si="3844"/>
        <v>0</v>
      </c>
      <c r="JB430" s="1217">
        <f t="shared" si="3845"/>
        <v>0</v>
      </c>
      <c r="JC430" s="1217">
        <f t="shared" si="3846"/>
        <v>0</v>
      </c>
      <c r="JD430" s="545">
        <f t="shared" si="3847"/>
        <v>0</v>
      </c>
      <c r="JE430" s="545">
        <f t="shared" si="3848"/>
        <v>0</v>
      </c>
      <c r="JF430" s="329">
        <f t="shared" si="3849"/>
        <v>450</v>
      </c>
      <c r="JG430" s="550">
        <f t="shared" si="3850"/>
        <v>0</v>
      </c>
      <c r="JH430" s="550">
        <f t="shared" si="3851"/>
        <v>0</v>
      </c>
      <c r="JI430" s="550">
        <f t="shared" si="3852"/>
        <v>0</v>
      </c>
      <c r="JJ430" s="550">
        <f t="shared" si="3853"/>
        <v>0</v>
      </c>
      <c r="JK430" s="550">
        <f t="shared" si="3854"/>
        <v>0</v>
      </c>
      <c r="JL430" s="550">
        <f t="shared" si="3855"/>
        <v>0</v>
      </c>
      <c r="JM430" s="550">
        <f t="shared" si="3856"/>
        <v>0</v>
      </c>
      <c r="JN430" s="550">
        <f t="shared" si="3857"/>
        <v>0</v>
      </c>
      <c r="JO430" s="1217">
        <f t="shared" si="3858"/>
        <v>0</v>
      </c>
      <c r="JP430" s="545">
        <f t="shared" si="3859"/>
        <v>0</v>
      </c>
      <c r="JQ430" s="329">
        <f t="shared" si="3860"/>
        <v>0</v>
      </c>
      <c r="JR430" s="550">
        <f t="shared" si="3861"/>
        <v>0</v>
      </c>
      <c r="JS430" s="550">
        <f t="shared" si="3862"/>
        <v>0</v>
      </c>
      <c r="JT430" s="550">
        <f t="shared" si="3863"/>
        <v>0</v>
      </c>
      <c r="JU430" s="550">
        <f t="shared" si="3864"/>
        <v>0</v>
      </c>
      <c r="JV430" s="932">
        <f t="shared" si="3865"/>
        <v>0</v>
      </c>
      <c r="JW430" s="932">
        <f t="shared" si="3866"/>
        <v>0</v>
      </c>
      <c r="JX430" s="932">
        <f t="shared" si="3867"/>
        <v>0</v>
      </c>
      <c r="JY430" s="932">
        <f t="shared" si="3868"/>
        <v>0</v>
      </c>
      <c r="JZ430" s="932">
        <f t="shared" si="3869"/>
        <v>0</v>
      </c>
      <c r="KA430" s="932">
        <f t="shared" si="3870"/>
        <v>0</v>
      </c>
      <c r="KB430" s="932">
        <f t="shared" si="3871"/>
        <v>0</v>
      </c>
      <c r="KC430" s="932">
        <f t="shared" si="3872"/>
        <v>0</v>
      </c>
      <c r="KD430" s="327">
        <f t="shared" si="3873"/>
        <v>0</v>
      </c>
      <c r="KE430" s="327">
        <f t="shared" si="3874"/>
        <v>0</v>
      </c>
      <c r="KF430" s="327">
        <f t="shared" si="3875"/>
        <v>0</v>
      </c>
      <c r="KG430" s="327">
        <f t="shared" si="3876"/>
        <v>0</v>
      </c>
      <c r="KH430" s="327">
        <f t="shared" si="3877"/>
        <v>0</v>
      </c>
      <c r="KI430" s="327">
        <f t="shared" si="3878"/>
        <v>0</v>
      </c>
      <c r="KJ430" s="327">
        <f t="shared" si="3879"/>
        <v>0</v>
      </c>
      <c r="KK430" s="327">
        <f t="shared" si="3880"/>
        <v>0</v>
      </c>
      <c r="KL430" s="327">
        <f t="shared" si="3881"/>
        <v>0</v>
      </c>
      <c r="KM430" s="327">
        <f t="shared" si="3882"/>
        <v>0</v>
      </c>
      <c r="KN430" s="327">
        <f t="shared" si="3883"/>
        <v>0</v>
      </c>
      <c r="KO430" s="327">
        <f t="shared" si="3884"/>
        <v>0</v>
      </c>
      <c r="KP430" s="327">
        <f t="shared" si="3885"/>
        <v>0</v>
      </c>
      <c r="KQ430" s="327">
        <f t="shared" si="3886"/>
        <v>0</v>
      </c>
      <c r="KR430" s="739"/>
      <c r="KS430" s="739"/>
      <c r="KT430" s="739"/>
      <c r="KU430" s="739"/>
      <c r="KV430" s="739"/>
      <c r="KW430" s="739"/>
      <c r="KX430" s="739"/>
      <c r="KY430" s="739"/>
      <c r="KZ430" s="1362" t="str">
        <f t="shared" si="3800"/>
        <v>PH Up (Potassium Hydroxide)</v>
      </c>
      <c r="LA430" s="1217">
        <f t="shared" si="3801"/>
        <v>0</v>
      </c>
      <c r="LB430" s="1217">
        <f t="shared" si="3802"/>
        <v>0</v>
      </c>
      <c r="LC430" s="1217">
        <f t="shared" si="3803"/>
        <v>0</v>
      </c>
      <c r="LD430" s="545">
        <f t="shared" si="3804"/>
        <v>0</v>
      </c>
      <c r="LE430" s="545">
        <f t="shared" si="3805"/>
        <v>0</v>
      </c>
      <c r="LF430" s="329">
        <f t="shared" si="3806"/>
        <v>475.68710359408038</v>
      </c>
      <c r="LG430" s="550">
        <f t="shared" si="3807"/>
        <v>0</v>
      </c>
      <c r="LH430" s="550">
        <f t="shared" si="3808"/>
        <v>0</v>
      </c>
      <c r="LI430" s="550">
        <f t="shared" si="3809"/>
        <v>0</v>
      </c>
      <c r="LJ430" s="550">
        <f t="shared" si="3810"/>
        <v>0</v>
      </c>
      <c r="LK430" s="550">
        <f t="shared" si="3811"/>
        <v>0</v>
      </c>
      <c r="LL430" s="550">
        <f t="shared" si="3812"/>
        <v>0</v>
      </c>
      <c r="LM430" s="550">
        <f t="shared" si="3813"/>
        <v>0</v>
      </c>
      <c r="LN430" s="550">
        <f t="shared" si="3814"/>
        <v>0</v>
      </c>
      <c r="LO430" s="1217">
        <f t="shared" si="3815"/>
        <v>0</v>
      </c>
      <c r="LP430" s="545">
        <f t="shared" si="3816"/>
        <v>0</v>
      </c>
      <c r="LQ430" s="329">
        <f t="shared" si="3817"/>
        <v>0</v>
      </c>
      <c r="LR430" s="550">
        <f t="shared" si="3818"/>
        <v>0</v>
      </c>
      <c r="LS430" s="550">
        <f t="shared" si="3819"/>
        <v>0</v>
      </c>
      <c r="LT430" s="550">
        <f t="shared" si="3820"/>
        <v>0</v>
      </c>
      <c r="LU430" s="550">
        <f t="shared" si="3821"/>
        <v>0</v>
      </c>
      <c r="LV430" s="932">
        <f t="shared" si="3822"/>
        <v>0</v>
      </c>
      <c r="LW430" s="932">
        <f t="shared" si="3823"/>
        <v>0</v>
      </c>
      <c r="LX430" s="932">
        <f t="shared" si="3824"/>
        <v>0</v>
      </c>
      <c r="LY430" s="932">
        <f t="shared" si="3825"/>
        <v>0</v>
      </c>
      <c r="LZ430" s="932">
        <f t="shared" si="3826"/>
        <v>0</v>
      </c>
      <c r="MA430" s="932">
        <f t="shared" si="3827"/>
        <v>0</v>
      </c>
      <c r="MB430" s="932">
        <f t="shared" si="3828"/>
        <v>0</v>
      </c>
      <c r="MC430" s="932">
        <f t="shared" si="3829"/>
        <v>0</v>
      </c>
      <c r="MD430" s="327">
        <f t="shared" si="3830"/>
        <v>0</v>
      </c>
      <c r="ME430" s="327">
        <f t="shared" si="3831"/>
        <v>0</v>
      </c>
      <c r="MF430" s="327">
        <f t="shared" si="3832"/>
        <v>0</v>
      </c>
      <c r="MG430" s="327">
        <f t="shared" si="3833"/>
        <v>0</v>
      </c>
      <c r="MH430" s="327">
        <f t="shared" si="3834"/>
        <v>0</v>
      </c>
      <c r="MI430" s="327">
        <f t="shared" si="3835"/>
        <v>0</v>
      </c>
      <c r="MJ430" s="327">
        <f t="shared" si="3836"/>
        <v>0</v>
      </c>
      <c r="MK430" s="327">
        <f t="shared" si="3837"/>
        <v>0</v>
      </c>
      <c r="ML430" s="327">
        <f t="shared" si="3838"/>
        <v>0</v>
      </c>
      <c r="MM430" s="327">
        <f t="shared" si="3839"/>
        <v>0</v>
      </c>
      <c r="MN430" s="327">
        <f t="shared" si="3840"/>
        <v>0</v>
      </c>
      <c r="MO430" s="327">
        <f t="shared" si="3841"/>
        <v>0</v>
      </c>
      <c r="MP430" s="327">
        <f t="shared" si="3842"/>
        <v>0</v>
      </c>
      <c r="MQ430" s="327">
        <f t="shared" si="3843"/>
        <v>0</v>
      </c>
    </row>
    <row r="431" spans="15:355" s="152" customFormat="1" ht="14.25" customHeight="1" outlineLevel="1" thickBot="1" x14ac:dyDescent="0.3">
      <c r="O431" s="1758"/>
      <c r="S431" s="1758"/>
      <c r="W431" s="1758"/>
      <c r="AA431" s="1758"/>
      <c r="AE431" s="1758"/>
      <c r="AI431" s="1758"/>
      <c r="AM431" s="1758"/>
      <c r="AQ431" s="1758"/>
      <c r="AU431" s="1758"/>
      <c r="AY431" s="1758"/>
      <c r="BQ431" s="1491"/>
      <c r="BR431" s="734">
        <f t="shared" si="3531"/>
        <v>0</v>
      </c>
      <c r="BS431" s="734">
        <f t="shared" si="3532"/>
        <v>0</v>
      </c>
      <c r="BT431" s="742">
        <v>0</v>
      </c>
      <c r="BU431" s="1327" t="s">
        <v>1340</v>
      </c>
      <c r="BV431" s="1753" t="s">
        <v>1960</v>
      </c>
      <c r="BW431" s="1248"/>
      <c r="BX431" s="1248"/>
      <c r="BY431" s="1248"/>
      <c r="BZ431" s="1249"/>
      <c r="CA431" s="1249"/>
      <c r="CB431" s="1250">
        <v>3.6999999999999998E-2</v>
      </c>
      <c r="CC431" s="1251"/>
      <c r="CD431" s="1251"/>
      <c r="CE431" s="1251"/>
      <c r="CF431" s="1251"/>
      <c r="CG431" s="1252"/>
      <c r="CH431" s="1252"/>
      <c r="CI431" s="1252">
        <v>7.8E-2</v>
      </c>
      <c r="CJ431" s="1252"/>
      <c r="CK431" s="1253"/>
      <c r="CL431" s="1254"/>
      <c r="CM431" s="1255"/>
      <c r="CN431" s="1256"/>
      <c r="CO431" s="1256"/>
      <c r="CP431" s="1256"/>
      <c r="CQ431" s="1256"/>
      <c r="CR431" s="1257"/>
      <c r="CS431" s="1257"/>
      <c r="CT431" s="1257"/>
      <c r="CU431" s="1257"/>
      <c r="CV431" s="1257"/>
      <c r="CW431" s="1257"/>
      <c r="CX431" s="1257"/>
      <c r="CY431" s="1257"/>
      <c r="CZ431" s="1258"/>
      <c r="DA431" s="1258"/>
      <c r="DB431" s="1258"/>
      <c r="DC431" s="1258"/>
      <c r="DD431" s="1258"/>
      <c r="DE431" s="1258"/>
      <c r="DF431" s="1258"/>
      <c r="DG431" s="1258"/>
      <c r="DH431" s="1258"/>
      <c r="DI431" s="1258"/>
      <c r="DJ431" s="1258"/>
      <c r="DK431" s="1258"/>
      <c r="DL431" s="1258"/>
      <c r="DM431" s="1258"/>
      <c r="DN431" s="1022">
        <v>1</v>
      </c>
      <c r="DO431" s="1193">
        <v>0.94599999999999995</v>
      </c>
      <c r="DP431" s="1194">
        <v>1000</v>
      </c>
      <c r="DQ431" s="1195">
        <f t="shared" si="3887"/>
        <v>1.0570824524312896</v>
      </c>
      <c r="DR431" s="1192">
        <v>0.01</v>
      </c>
      <c r="DS431" s="1192">
        <f t="shared" si="3709"/>
        <v>1.0570824524312896E-5</v>
      </c>
      <c r="DT431" s="1495"/>
      <c r="DU431" s="1192"/>
      <c r="DV431" s="1528"/>
      <c r="DW431" s="1528" t="str">
        <f t="shared" si="3710"/>
        <v>Pro-Tek Silica</v>
      </c>
      <c r="DX431" s="1427"/>
      <c r="DY431" s="1427"/>
      <c r="DZ431" s="1427"/>
      <c r="EA431" s="1427"/>
      <c r="EB431" s="1427"/>
      <c r="EC431" s="1427"/>
      <c r="ED431" s="1427"/>
      <c r="EE431" s="1427"/>
      <c r="EF431" s="1427"/>
      <c r="EG431" s="1427"/>
      <c r="EH431" s="1427"/>
      <c r="EI431" s="1427"/>
      <c r="EJ431" s="1427"/>
      <c r="EK431" s="1734"/>
      <c r="EL431" s="1342" t="s">
        <v>1416</v>
      </c>
      <c r="EM431" s="739"/>
      <c r="EN431" s="739"/>
      <c r="EO431" s="739"/>
      <c r="EP431" s="739"/>
      <c r="EQ431" s="739"/>
      <c r="ER431" s="739"/>
      <c r="ES431" s="739"/>
      <c r="ET431" s="739"/>
      <c r="EU431" s="739"/>
      <c r="EV431" s="739"/>
      <c r="EW431" s="739"/>
      <c r="EX431" s="739"/>
      <c r="EY431" s="739"/>
      <c r="EZ431" s="1348" t="str">
        <f t="shared" si="3712"/>
        <v>Pro-Tek Silica</v>
      </c>
      <c r="FA431" s="1203">
        <f t="shared" si="3713"/>
        <v>0</v>
      </c>
      <c r="FB431" s="1203">
        <f t="shared" si="3714"/>
        <v>0</v>
      </c>
      <c r="FC431" s="1203">
        <f t="shared" si="3715"/>
        <v>0</v>
      </c>
      <c r="FD431" s="1190">
        <f t="shared" si="3716"/>
        <v>0</v>
      </c>
      <c r="FE431" s="1190">
        <f t="shared" si="3717"/>
        <v>0</v>
      </c>
      <c r="FF431" s="927">
        <f t="shared" si="3718"/>
        <v>0</v>
      </c>
      <c r="FG431" s="1191">
        <f t="shared" si="3719"/>
        <v>0</v>
      </c>
      <c r="FH431" s="1191">
        <f t="shared" si="3720"/>
        <v>0</v>
      </c>
      <c r="FI431" s="1191">
        <f t="shared" si="3721"/>
        <v>0</v>
      </c>
      <c r="FJ431" s="1191">
        <f t="shared" si="3722"/>
        <v>0</v>
      </c>
      <c r="FK431" s="1191">
        <f t="shared" si="3723"/>
        <v>0</v>
      </c>
      <c r="FL431" s="1191">
        <f t="shared" si="3724"/>
        <v>0</v>
      </c>
      <c r="FM431" s="1191">
        <f t="shared" si="3725"/>
        <v>0</v>
      </c>
      <c r="FN431" s="1191">
        <f t="shared" si="3726"/>
        <v>0</v>
      </c>
      <c r="FO431" s="1203">
        <f t="shared" si="3548"/>
        <v>0</v>
      </c>
      <c r="FP431" s="1190">
        <f t="shared" si="3727"/>
        <v>0</v>
      </c>
      <c r="FQ431" s="927">
        <f t="shared" si="3728"/>
        <v>0</v>
      </c>
      <c r="FR431" s="1191">
        <f t="shared" si="3729"/>
        <v>0</v>
      </c>
      <c r="FS431" s="1191">
        <f t="shared" si="3730"/>
        <v>0</v>
      </c>
      <c r="FT431" s="1191">
        <f t="shared" si="3731"/>
        <v>0</v>
      </c>
      <c r="FU431" s="1191">
        <f t="shared" si="3732"/>
        <v>0</v>
      </c>
      <c r="FV431" s="1076">
        <f t="shared" si="3733"/>
        <v>0</v>
      </c>
      <c r="FW431" s="1076">
        <f t="shared" si="3734"/>
        <v>0</v>
      </c>
      <c r="FX431" s="1076">
        <f t="shared" si="3735"/>
        <v>0</v>
      </c>
      <c r="FY431" s="1076">
        <f t="shared" si="3736"/>
        <v>0</v>
      </c>
      <c r="FZ431" s="1076">
        <f t="shared" si="3737"/>
        <v>0</v>
      </c>
      <c r="GA431" s="1076">
        <f t="shared" si="3738"/>
        <v>0</v>
      </c>
      <c r="GB431" s="1076">
        <f t="shared" si="3739"/>
        <v>0</v>
      </c>
      <c r="GC431" s="1076">
        <f t="shared" si="3740"/>
        <v>0</v>
      </c>
      <c r="GD431" s="330">
        <f t="shared" si="3741"/>
        <v>0</v>
      </c>
      <c r="GE431" s="330">
        <f t="shared" si="3742"/>
        <v>0</v>
      </c>
      <c r="GF431" s="330">
        <f t="shared" si="3743"/>
        <v>0</v>
      </c>
      <c r="GG431" s="330">
        <f t="shared" si="3744"/>
        <v>0</v>
      </c>
      <c r="GH431" s="330">
        <f t="shared" si="3745"/>
        <v>0</v>
      </c>
      <c r="GI431" s="330">
        <f t="shared" si="3746"/>
        <v>0</v>
      </c>
      <c r="GJ431" s="330">
        <f t="shared" si="3747"/>
        <v>0</v>
      </c>
      <c r="GK431" s="330">
        <f t="shared" si="3748"/>
        <v>0</v>
      </c>
      <c r="GL431" s="330">
        <f t="shared" si="3749"/>
        <v>0</v>
      </c>
      <c r="GM431" s="330">
        <f t="shared" si="3750"/>
        <v>0</v>
      </c>
      <c r="GN431" s="330">
        <f t="shared" si="3751"/>
        <v>0</v>
      </c>
      <c r="GO431" s="330">
        <f t="shared" si="3752"/>
        <v>0</v>
      </c>
      <c r="GP431" s="330">
        <f t="shared" si="3753"/>
        <v>0</v>
      </c>
      <c r="GQ431" s="330">
        <f t="shared" si="3754"/>
        <v>0</v>
      </c>
      <c r="GR431" s="739"/>
      <c r="GS431" s="739"/>
      <c r="GT431" s="739"/>
      <c r="GU431" s="739"/>
      <c r="GV431" s="739"/>
      <c r="GW431" s="739"/>
      <c r="GX431" s="739"/>
      <c r="GY431" s="739"/>
      <c r="GZ431" s="1362" t="str">
        <f t="shared" si="3755"/>
        <v>Pro-Tek Silica</v>
      </c>
      <c r="HA431" s="1215">
        <f t="shared" si="3756"/>
        <v>0</v>
      </c>
      <c r="HB431" s="1215">
        <f t="shared" si="3757"/>
        <v>0</v>
      </c>
      <c r="HC431" s="1215">
        <f t="shared" si="3758"/>
        <v>0</v>
      </c>
      <c r="HD431" s="543">
        <f t="shared" si="3759"/>
        <v>0</v>
      </c>
      <c r="HE431" s="543">
        <f t="shared" si="3760"/>
        <v>0</v>
      </c>
      <c r="HF431" s="328">
        <f t="shared" si="3761"/>
        <v>0</v>
      </c>
      <c r="HG431" s="546">
        <f t="shared" si="3762"/>
        <v>0</v>
      </c>
      <c r="HH431" s="546">
        <f t="shared" si="3763"/>
        <v>0</v>
      </c>
      <c r="HI431" s="546">
        <f t="shared" si="3764"/>
        <v>0</v>
      </c>
      <c r="HJ431" s="546">
        <f t="shared" si="3765"/>
        <v>0</v>
      </c>
      <c r="HK431" s="546">
        <f t="shared" si="3766"/>
        <v>0</v>
      </c>
      <c r="HL431" s="546">
        <f t="shared" si="3767"/>
        <v>0</v>
      </c>
      <c r="HM431" s="546">
        <f t="shared" si="3768"/>
        <v>0</v>
      </c>
      <c r="HN431" s="546">
        <f t="shared" si="3769"/>
        <v>0</v>
      </c>
      <c r="HO431" s="1215">
        <f t="shared" si="3770"/>
        <v>0</v>
      </c>
      <c r="HP431" s="543">
        <f t="shared" si="3771"/>
        <v>0</v>
      </c>
      <c r="HQ431" s="328">
        <f t="shared" si="3772"/>
        <v>0</v>
      </c>
      <c r="HR431" s="546">
        <f t="shared" si="3773"/>
        <v>0</v>
      </c>
      <c r="HS431" s="546">
        <f t="shared" si="3774"/>
        <v>0</v>
      </c>
      <c r="HT431" s="546">
        <f t="shared" si="3775"/>
        <v>0</v>
      </c>
      <c r="HU431" s="546">
        <f t="shared" si="3776"/>
        <v>0</v>
      </c>
      <c r="HV431" s="930">
        <f t="shared" si="3777"/>
        <v>0</v>
      </c>
      <c r="HW431" s="930">
        <f t="shared" si="3778"/>
        <v>0</v>
      </c>
      <c r="HX431" s="930">
        <f t="shared" si="3779"/>
        <v>0</v>
      </c>
      <c r="HY431" s="930">
        <f t="shared" si="3780"/>
        <v>0</v>
      </c>
      <c r="HZ431" s="930">
        <f t="shared" si="3781"/>
        <v>0</v>
      </c>
      <c r="IA431" s="930">
        <f t="shared" si="3782"/>
        <v>0</v>
      </c>
      <c r="IB431" s="930">
        <f t="shared" si="3783"/>
        <v>0</v>
      </c>
      <c r="IC431" s="930">
        <f t="shared" si="3784"/>
        <v>0</v>
      </c>
      <c r="ID431" s="322">
        <f t="shared" si="3785"/>
        <v>0</v>
      </c>
      <c r="IE431" s="322">
        <f t="shared" si="3786"/>
        <v>0</v>
      </c>
      <c r="IF431" s="322">
        <f t="shared" si="3787"/>
        <v>0</v>
      </c>
      <c r="IG431" s="322">
        <f t="shared" si="3788"/>
        <v>0</v>
      </c>
      <c r="IH431" s="322">
        <f t="shared" si="3789"/>
        <v>0</v>
      </c>
      <c r="II431" s="322">
        <f t="shared" si="3790"/>
        <v>0</v>
      </c>
      <c r="IJ431" s="322">
        <f t="shared" si="3791"/>
        <v>0</v>
      </c>
      <c r="IK431" s="322">
        <f t="shared" si="3792"/>
        <v>0</v>
      </c>
      <c r="IL431" s="322">
        <f t="shared" si="3793"/>
        <v>0</v>
      </c>
      <c r="IM431" s="322">
        <f t="shared" si="3794"/>
        <v>0</v>
      </c>
      <c r="IN431" s="322">
        <f t="shared" si="3795"/>
        <v>0</v>
      </c>
      <c r="IO431" s="322">
        <f t="shared" si="3796"/>
        <v>0</v>
      </c>
      <c r="IP431" s="322">
        <f t="shared" si="3797"/>
        <v>0</v>
      </c>
      <c r="IQ431" s="322">
        <f t="shared" si="3798"/>
        <v>0</v>
      </c>
      <c r="IR431" s="739"/>
      <c r="IS431" s="739"/>
      <c r="IT431" s="739"/>
      <c r="IU431" s="739"/>
      <c r="IV431" s="739"/>
      <c r="IW431" s="739"/>
      <c r="IX431" s="739"/>
      <c r="IY431" s="739"/>
      <c r="IZ431" s="1362" t="str">
        <f t="shared" si="3799"/>
        <v>Pro-Tek Silica</v>
      </c>
      <c r="JA431" s="1217">
        <f t="shared" si="3844"/>
        <v>0</v>
      </c>
      <c r="JB431" s="1217">
        <f t="shared" si="3845"/>
        <v>0</v>
      </c>
      <c r="JC431" s="1217">
        <f t="shared" si="3846"/>
        <v>0</v>
      </c>
      <c r="JD431" s="545">
        <f t="shared" si="3847"/>
        <v>0</v>
      </c>
      <c r="JE431" s="545">
        <f t="shared" si="3848"/>
        <v>0</v>
      </c>
      <c r="JF431" s="329">
        <f t="shared" si="3849"/>
        <v>37</v>
      </c>
      <c r="JG431" s="550">
        <f t="shared" si="3850"/>
        <v>0</v>
      </c>
      <c r="JH431" s="550">
        <f t="shared" si="3851"/>
        <v>0</v>
      </c>
      <c r="JI431" s="550">
        <f t="shared" si="3852"/>
        <v>0</v>
      </c>
      <c r="JJ431" s="550">
        <f t="shared" si="3853"/>
        <v>0</v>
      </c>
      <c r="JK431" s="550">
        <f t="shared" si="3854"/>
        <v>0</v>
      </c>
      <c r="JL431" s="550">
        <f t="shared" si="3855"/>
        <v>0</v>
      </c>
      <c r="JM431" s="550">
        <f t="shared" si="3856"/>
        <v>78</v>
      </c>
      <c r="JN431" s="550">
        <f t="shared" si="3857"/>
        <v>0</v>
      </c>
      <c r="JO431" s="1217">
        <f t="shared" si="3858"/>
        <v>0</v>
      </c>
      <c r="JP431" s="545">
        <f t="shared" si="3859"/>
        <v>0</v>
      </c>
      <c r="JQ431" s="329">
        <f t="shared" si="3860"/>
        <v>0</v>
      </c>
      <c r="JR431" s="550">
        <f t="shared" si="3861"/>
        <v>0</v>
      </c>
      <c r="JS431" s="550">
        <f t="shared" si="3862"/>
        <v>0</v>
      </c>
      <c r="JT431" s="550">
        <f t="shared" si="3863"/>
        <v>0</v>
      </c>
      <c r="JU431" s="550">
        <f t="shared" si="3864"/>
        <v>0</v>
      </c>
      <c r="JV431" s="932">
        <f t="shared" si="3865"/>
        <v>0</v>
      </c>
      <c r="JW431" s="932">
        <f t="shared" si="3866"/>
        <v>0</v>
      </c>
      <c r="JX431" s="932">
        <f t="shared" si="3867"/>
        <v>0</v>
      </c>
      <c r="JY431" s="932">
        <f t="shared" si="3868"/>
        <v>0</v>
      </c>
      <c r="JZ431" s="932">
        <f t="shared" si="3869"/>
        <v>0</v>
      </c>
      <c r="KA431" s="932">
        <f t="shared" si="3870"/>
        <v>0</v>
      </c>
      <c r="KB431" s="932">
        <f t="shared" si="3871"/>
        <v>0</v>
      </c>
      <c r="KC431" s="932">
        <f t="shared" si="3872"/>
        <v>0</v>
      </c>
      <c r="KD431" s="327">
        <f t="shared" si="3873"/>
        <v>0</v>
      </c>
      <c r="KE431" s="327">
        <f t="shared" si="3874"/>
        <v>0</v>
      </c>
      <c r="KF431" s="327">
        <f t="shared" si="3875"/>
        <v>0</v>
      </c>
      <c r="KG431" s="327">
        <f t="shared" si="3876"/>
        <v>0</v>
      </c>
      <c r="KH431" s="327">
        <f t="shared" si="3877"/>
        <v>0</v>
      </c>
      <c r="KI431" s="327">
        <f t="shared" si="3878"/>
        <v>0</v>
      </c>
      <c r="KJ431" s="327">
        <f t="shared" si="3879"/>
        <v>0</v>
      </c>
      <c r="KK431" s="327">
        <f t="shared" si="3880"/>
        <v>0</v>
      </c>
      <c r="KL431" s="327">
        <f t="shared" si="3881"/>
        <v>0</v>
      </c>
      <c r="KM431" s="327">
        <f t="shared" si="3882"/>
        <v>0</v>
      </c>
      <c r="KN431" s="327">
        <f t="shared" si="3883"/>
        <v>0</v>
      </c>
      <c r="KO431" s="327">
        <f t="shared" si="3884"/>
        <v>0</v>
      </c>
      <c r="KP431" s="327">
        <f t="shared" si="3885"/>
        <v>0</v>
      </c>
      <c r="KQ431" s="327">
        <f t="shared" si="3886"/>
        <v>0</v>
      </c>
      <c r="KR431" s="739"/>
      <c r="KS431" s="739"/>
      <c r="KT431" s="739"/>
      <c r="KU431" s="739"/>
      <c r="KV431" s="739"/>
      <c r="KW431" s="739"/>
      <c r="KX431" s="739"/>
      <c r="KY431" s="739"/>
      <c r="KZ431" s="1362" t="str">
        <f t="shared" si="3800"/>
        <v>Pro-Tek Silica</v>
      </c>
      <c r="LA431" s="1217">
        <f t="shared" si="3801"/>
        <v>0</v>
      </c>
      <c r="LB431" s="1217">
        <f t="shared" si="3802"/>
        <v>0</v>
      </c>
      <c r="LC431" s="1217">
        <f t="shared" si="3803"/>
        <v>0</v>
      </c>
      <c r="LD431" s="545">
        <f t="shared" si="3804"/>
        <v>0</v>
      </c>
      <c r="LE431" s="545">
        <f t="shared" si="3805"/>
        <v>0</v>
      </c>
      <c r="LF431" s="329">
        <f t="shared" si="3806"/>
        <v>39.112050739957716</v>
      </c>
      <c r="LG431" s="550">
        <f t="shared" si="3807"/>
        <v>0</v>
      </c>
      <c r="LH431" s="550">
        <f t="shared" si="3808"/>
        <v>0</v>
      </c>
      <c r="LI431" s="550">
        <f t="shared" si="3809"/>
        <v>0</v>
      </c>
      <c r="LJ431" s="550">
        <f t="shared" si="3810"/>
        <v>0</v>
      </c>
      <c r="LK431" s="550">
        <f t="shared" si="3811"/>
        <v>0</v>
      </c>
      <c r="LL431" s="550">
        <f t="shared" si="3812"/>
        <v>0</v>
      </c>
      <c r="LM431" s="550">
        <f t="shared" si="3813"/>
        <v>82.4524312896406</v>
      </c>
      <c r="LN431" s="550">
        <f t="shared" si="3814"/>
        <v>0</v>
      </c>
      <c r="LO431" s="1217">
        <f t="shared" si="3815"/>
        <v>0</v>
      </c>
      <c r="LP431" s="545">
        <f t="shared" si="3816"/>
        <v>0</v>
      </c>
      <c r="LQ431" s="329">
        <f t="shared" si="3817"/>
        <v>0</v>
      </c>
      <c r="LR431" s="550">
        <f t="shared" si="3818"/>
        <v>0</v>
      </c>
      <c r="LS431" s="550">
        <f t="shared" si="3819"/>
        <v>0</v>
      </c>
      <c r="LT431" s="550">
        <f t="shared" si="3820"/>
        <v>0</v>
      </c>
      <c r="LU431" s="550">
        <f t="shared" si="3821"/>
        <v>0</v>
      </c>
      <c r="LV431" s="932">
        <f t="shared" si="3822"/>
        <v>0</v>
      </c>
      <c r="LW431" s="932">
        <f t="shared" si="3823"/>
        <v>0</v>
      </c>
      <c r="LX431" s="932">
        <f t="shared" si="3824"/>
        <v>0</v>
      </c>
      <c r="LY431" s="932">
        <f t="shared" si="3825"/>
        <v>0</v>
      </c>
      <c r="LZ431" s="932">
        <f t="shared" si="3826"/>
        <v>0</v>
      </c>
      <c r="MA431" s="932">
        <f t="shared" si="3827"/>
        <v>0</v>
      </c>
      <c r="MB431" s="932">
        <f t="shared" si="3828"/>
        <v>0</v>
      </c>
      <c r="MC431" s="932">
        <f t="shared" si="3829"/>
        <v>0</v>
      </c>
      <c r="MD431" s="327">
        <f t="shared" si="3830"/>
        <v>0</v>
      </c>
      <c r="ME431" s="327">
        <f t="shared" si="3831"/>
        <v>0</v>
      </c>
      <c r="MF431" s="327">
        <f t="shared" si="3832"/>
        <v>0</v>
      </c>
      <c r="MG431" s="327">
        <f t="shared" si="3833"/>
        <v>0</v>
      </c>
      <c r="MH431" s="327">
        <f t="shared" si="3834"/>
        <v>0</v>
      </c>
      <c r="MI431" s="327">
        <f t="shared" si="3835"/>
        <v>0</v>
      </c>
      <c r="MJ431" s="327">
        <f t="shared" si="3836"/>
        <v>0</v>
      </c>
      <c r="MK431" s="327">
        <f t="shared" si="3837"/>
        <v>0</v>
      </c>
      <c r="ML431" s="327">
        <f t="shared" si="3838"/>
        <v>0</v>
      </c>
      <c r="MM431" s="327">
        <f t="shared" si="3839"/>
        <v>0</v>
      </c>
      <c r="MN431" s="327">
        <f t="shared" si="3840"/>
        <v>0</v>
      </c>
      <c r="MO431" s="327">
        <f t="shared" si="3841"/>
        <v>0</v>
      </c>
      <c r="MP431" s="327">
        <f t="shared" si="3842"/>
        <v>0</v>
      </c>
      <c r="MQ431" s="327">
        <f t="shared" si="3843"/>
        <v>0</v>
      </c>
    </row>
    <row r="432" spans="15:355" s="152" customFormat="1" ht="14.25" customHeight="1" outlineLevel="1" thickBot="1" x14ac:dyDescent="0.3">
      <c r="O432" s="1758"/>
      <c r="S432" s="1758"/>
      <c r="W432" s="1758"/>
      <c r="AA432" s="1758"/>
      <c r="AE432" s="1758"/>
      <c r="AI432" s="1758"/>
      <c r="AM432" s="1758"/>
      <c r="AQ432" s="1758"/>
      <c r="AU432" s="1758"/>
      <c r="AY432" s="1758"/>
      <c r="BQ432" s="1491"/>
      <c r="BR432" s="734">
        <f t="shared" si="3531"/>
        <v>0</v>
      </c>
      <c r="BS432" s="734">
        <f t="shared" si="3532"/>
        <v>0</v>
      </c>
      <c r="BT432" s="742">
        <v>0</v>
      </c>
      <c r="BU432" s="1327" t="s">
        <v>1433</v>
      </c>
      <c r="BV432" s="1324"/>
      <c r="BW432" s="1248"/>
      <c r="BX432" s="1248"/>
      <c r="BY432" s="1248"/>
      <c r="BZ432" s="1249"/>
      <c r="CA432" s="1249"/>
      <c r="CB432" s="1250"/>
      <c r="CC432" s="1251"/>
      <c r="CD432" s="1251"/>
      <c r="CE432" s="1251"/>
      <c r="CF432" s="1251"/>
      <c r="CG432" s="1252"/>
      <c r="CH432" s="1252"/>
      <c r="CI432" s="1252"/>
      <c r="CJ432" s="1252"/>
      <c r="CK432" s="1253"/>
      <c r="CL432" s="1254"/>
      <c r="CM432" s="1255"/>
      <c r="CN432" s="1256"/>
      <c r="CO432" s="1256"/>
      <c r="CP432" s="1256"/>
      <c r="CQ432" s="1256"/>
      <c r="CR432" s="1257"/>
      <c r="CS432" s="1257"/>
      <c r="CT432" s="1257"/>
      <c r="CU432" s="1257"/>
      <c r="CV432" s="1257"/>
      <c r="CW432" s="1257"/>
      <c r="CX432" s="1257"/>
      <c r="CY432" s="1257"/>
      <c r="CZ432" s="1258"/>
      <c r="DA432" s="1258"/>
      <c r="DB432" s="1258"/>
      <c r="DC432" s="1258"/>
      <c r="DD432" s="1258"/>
      <c r="DE432" s="1258"/>
      <c r="DF432" s="1258"/>
      <c r="DG432" s="1258"/>
      <c r="DH432" s="1258"/>
      <c r="DI432" s="1258"/>
      <c r="DJ432" s="1258"/>
      <c r="DK432" s="1258"/>
      <c r="DL432" s="1258"/>
      <c r="DM432" s="1258"/>
      <c r="DN432" s="1022">
        <v>1</v>
      </c>
      <c r="DO432" s="1193">
        <v>0.94599999999999995</v>
      </c>
      <c r="DP432" s="1194">
        <v>1000</v>
      </c>
      <c r="DQ432" s="1195">
        <f t="shared" si="3887"/>
        <v>1.0570824524312896</v>
      </c>
      <c r="DR432" s="1192">
        <v>0.01</v>
      </c>
      <c r="DS432" s="1192">
        <f t="shared" si="3709"/>
        <v>1.0570824524312896E-5</v>
      </c>
      <c r="DT432" s="1495"/>
      <c r="DU432" s="1192"/>
      <c r="DV432" s="1528"/>
      <c r="DW432" s="1528" t="str">
        <f t="shared" si="3710"/>
        <v>RAW npk?</v>
      </c>
      <c r="DX432" s="1427"/>
      <c r="DY432" s="1427"/>
      <c r="DZ432" s="1427"/>
      <c r="EA432" s="1427"/>
      <c r="EB432" s="1427"/>
      <c r="EC432" s="1427"/>
      <c r="ED432" s="1427"/>
      <c r="EE432" s="1427"/>
      <c r="EF432" s="1427"/>
      <c r="EG432" s="1427"/>
      <c r="EH432" s="1427"/>
      <c r="EI432" s="1427"/>
      <c r="EJ432" s="1427"/>
      <c r="EK432" s="1734"/>
      <c r="EL432" s="1342"/>
      <c r="EM432" s="739"/>
      <c r="EN432" s="739"/>
      <c r="EO432" s="739"/>
      <c r="EP432" s="739"/>
      <c r="EQ432" s="739"/>
      <c r="ER432" s="739"/>
      <c r="ES432" s="739"/>
      <c r="ET432" s="739"/>
      <c r="EU432" s="739"/>
      <c r="EV432" s="739"/>
      <c r="EW432" s="739"/>
      <c r="EX432" s="739"/>
      <c r="EY432" s="739"/>
      <c r="EZ432" s="1348" t="str">
        <f t="shared" si="3712"/>
        <v>RAW npk?</v>
      </c>
      <c r="FA432" s="1203">
        <f t="shared" si="3713"/>
        <v>0</v>
      </c>
      <c r="FB432" s="1203">
        <f t="shared" si="3714"/>
        <v>0</v>
      </c>
      <c r="FC432" s="1203">
        <f t="shared" si="3715"/>
        <v>0</v>
      </c>
      <c r="FD432" s="1190">
        <f t="shared" si="3716"/>
        <v>0</v>
      </c>
      <c r="FE432" s="1190">
        <f t="shared" si="3717"/>
        <v>0</v>
      </c>
      <c r="FF432" s="927">
        <f t="shared" si="3718"/>
        <v>0</v>
      </c>
      <c r="FG432" s="1191">
        <f t="shared" si="3719"/>
        <v>0</v>
      </c>
      <c r="FH432" s="1191">
        <f t="shared" si="3720"/>
        <v>0</v>
      </c>
      <c r="FI432" s="1191">
        <f t="shared" si="3721"/>
        <v>0</v>
      </c>
      <c r="FJ432" s="1191">
        <f t="shared" si="3722"/>
        <v>0</v>
      </c>
      <c r="FK432" s="1191">
        <f t="shared" si="3723"/>
        <v>0</v>
      </c>
      <c r="FL432" s="1191">
        <f t="shared" si="3724"/>
        <v>0</v>
      </c>
      <c r="FM432" s="1191">
        <f t="shared" si="3725"/>
        <v>0</v>
      </c>
      <c r="FN432" s="1191">
        <f t="shared" si="3726"/>
        <v>0</v>
      </c>
      <c r="FO432" s="1203">
        <f t="shared" si="3548"/>
        <v>0</v>
      </c>
      <c r="FP432" s="1190">
        <f t="shared" si="3727"/>
        <v>0</v>
      </c>
      <c r="FQ432" s="927">
        <f t="shared" si="3728"/>
        <v>0</v>
      </c>
      <c r="FR432" s="1191">
        <f t="shared" si="3729"/>
        <v>0</v>
      </c>
      <c r="FS432" s="1191">
        <f t="shared" si="3730"/>
        <v>0</v>
      </c>
      <c r="FT432" s="1191">
        <f t="shared" si="3731"/>
        <v>0</v>
      </c>
      <c r="FU432" s="1191">
        <f t="shared" si="3732"/>
        <v>0</v>
      </c>
      <c r="FV432" s="1076">
        <f t="shared" si="3733"/>
        <v>0</v>
      </c>
      <c r="FW432" s="1076">
        <f t="shared" si="3734"/>
        <v>0</v>
      </c>
      <c r="FX432" s="1076">
        <f t="shared" si="3735"/>
        <v>0</v>
      </c>
      <c r="FY432" s="1076">
        <f t="shared" si="3736"/>
        <v>0</v>
      </c>
      <c r="FZ432" s="1076">
        <f t="shared" si="3737"/>
        <v>0</v>
      </c>
      <c r="GA432" s="1076">
        <f t="shared" si="3738"/>
        <v>0</v>
      </c>
      <c r="GB432" s="1076">
        <f t="shared" si="3739"/>
        <v>0</v>
      </c>
      <c r="GC432" s="1076">
        <f t="shared" si="3740"/>
        <v>0</v>
      </c>
      <c r="GD432" s="330">
        <f t="shared" si="3741"/>
        <v>0</v>
      </c>
      <c r="GE432" s="330">
        <f t="shared" si="3742"/>
        <v>0</v>
      </c>
      <c r="GF432" s="330">
        <f t="shared" si="3743"/>
        <v>0</v>
      </c>
      <c r="GG432" s="330">
        <f t="shared" si="3744"/>
        <v>0</v>
      </c>
      <c r="GH432" s="330">
        <f t="shared" si="3745"/>
        <v>0</v>
      </c>
      <c r="GI432" s="330">
        <f t="shared" si="3746"/>
        <v>0</v>
      </c>
      <c r="GJ432" s="330">
        <f t="shared" si="3747"/>
        <v>0</v>
      </c>
      <c r="GK432" s="330">
        <f t="shared" si="3748"/>
        <v>0</v>
      </c>
      <c r="GL432" s="330">
        <f t="shared" si="3749"/>
        <v>0</v>
      </c>
      <c r="GM432" s="330">
        <f t="shared" si="3750"/>
        <v>0</v>
      </c>
      <c r="GN432" s="330">
        <f t="shared" si="3751"/>
        <v>0</v>
      </c>
      <c r="GO432" s="330">
        <f t="shared" si="3752"/>
        <v>0</v>
      </c>
      <c r="GP432" s="330">
        <f t="shared" si="3753"/>
        <v>0</v>
      </c>
      <c r="GQ432" s="330">
        <f t="shared" si="3754"/>
        <v>0</v>
      </c>
      <c r="GR432" s="739"/>
      <c r="GS432" s="739"/>
      <c r="GT432" s="739"/>
      <c r="GU432" s="739"/>
      <c r="GV432" s="739"/>
      <c r="GW432" s="739"/>
      <c r="GX432" s="739"/>
      <c r="GY432" s="739"/>
      <c r="GZ432" s="1362" t="str">
        <f t="shared" si="3755"/>
        <v>RAW npk?</v>
      </c>
      <c r="HA432" s="1215">
        <f t="shared" si="3756"/>
        <v>0</v>
      </c>
      <c r="HB432" s="1215">
        <f t="shared" si="3757"/>
        <v>0</v>
      </c>
      <c r="HC432" s="1215">
        <f t="shared" si="3758"/>
        <v>0</v>
      </c>
      <c r="HD432" s="543">
        <f t="shared" si="3759"/>
        <v>0</v>
      </c>
      <c r="HE432" s="543">
        <f t="shared" si="3760"/>
        <v>0</v>
      </c>
      <c r="HF432" s="328">
        <f t="shared" si="3761"/>
        <v>0</v>
      </c>
      <c r="HG432" s="546">
        <f t="shared" si="3762"/>
        <v>0</v>
      </c>
      <c r="HH432" s="546">
        <f t="shared" si="3763"/>
        <v>0</v>
      </c>
      <c r="HI432" s="546">
        <f t="shared" si="3764"/>
        <v>0</v>
      </c>
      <c r="HJ432" s="546">
        <f t="shared" si="3765"/>
        <v>0</v>
      </c>
      <c r="HK432" s="546">
        <f t="shared" si="3766"/>
        <v>0</v>
      </c>
      <c r="HL432" s="546">
        <f t="shared" si="3767"/>
        <v>0</v>
      </c>
      <c r="HM432" s="546">
        <f t="shared" si="3768"/>
        <v>0</v>
      </c>
      <c r="HN432" s="546">
        <f t="shared" si="3769"/>
        <v>0</v>
      </c>
      <c r="HO432" s="1215">
        <f t="shared" si="3770"/>
        <v>0</v>
      </c>
      <c r="HP432" s="543">
        <f t="shared" si="3771"/>
        <v>0</v>
      </c>
      <c r="HQ432" s="328">
        <f t="shared" si="3772"/>
        <v>0</v>
      </c>
      <c r="HR432" s="546">
        <f t="shared" si="3773"/>
        <v>0</v>
      </c>
      <c r="HS432" s="546">
        <f t="shared" si="3774"/>
        <v>0</v>
      </c>
      <c r="HT432" s="546">
        <f t="shared" si="3775"/>
        <v>0</v>
      </c>
      <c r="HU432" s="546">
        <f t="shared" si="3776"/>
        <v>0</v>
      </c>
      <c r="HV432" s="930">
        <f t="shared" si="3777"/>
        <v>0</v>
      </c>
      <c r="HW432" s="930">
        <f t="shared" si="3778"/>
        <v>0</v>
      </c>
      <c r="HX432" s="930">
        <f t="shared" si="3779"/>
        <v>0</v>
      </c>
      <c r="HY432" s="930">
        <f t="shared" si="3780"/>
        <v>0</v>
      </c>
      <c r="HZ432" s="930">
        <f t="shared" si="3781"/>
        <v>0</v>
      </c>
      <c r="IA432" s="930">
        <f t="shared" si="3782"/>
        <v>0</v>
      </c>
      <c r="IB432" s="930">
        <f t="shared" si="3783"/>
        <v>0</v>
      </c>
      <c r="IC432" s="930">
        <f t="shared" si="3784"/>
        <v>0</v>
      </c>
      <c r="ID432" s="322">
        <f t="shared" si="3785"/>
        <v>0</v>
      </c>
      <c r="IE432" s="322">
        <f t="shared" si="3786"/>
        <v>0</v>
      </c>
      <c r="IF432" s="322">
        <f t="shared" si="3787"/>
        <v>0</v>
      </c>
      <c r="IG432" s="322">
        <f t="shared" si="3788"/>
        <v>0</v>
      </c>
      <c r="IH432" s="322">
        <f t="shared" si="3789"/>
        <v>0</v>
      </c>
      <c r="II432" s="322">
        <f t="shared" si="3790"/>
        <v>0</v>
      </c>
      <c r="IJ432" s="322">
        <f t="shared" si="3791"/>
        <v>0</v>
      </c>
      <c r="IK432" s="322">
        <f t="shared" si="3792"/>
        <v>0</v>
      </c>
      <c r="IL432" s="322">
        <f t="shared" si="3793"/>
        <v>0</v>
      </c>
      <c r="IM432" s="322">
        <f t="shared" si="3794"/>
        <v>0</v>
      </c>
      <c r="IN432" s="322">
        <f t="shared" si="3795"/>
        <v>0</v>
      </c>
      <c r="IO432" s="322">
        <f t="shared" si="3796"/>
        <v>0</v>
      </c>
      <c r="IP432" s="322">
        <f t="shared" si="3797"/>
        <v>0</v>
      </c>
      <c r="IQ432" s="322">
        <f t="shared" si="3798"/>
        <v>0</v>
      </c>
      <c r="IR432" s="739"/>
      <c r="IS432" s="739"/>
      <c r="IT432" s="739"/>
      <c r="IU432" s="739"/>
      <c r="IV432" s="739"/>
      <c r="IW432" s="739"/>
      <c r="IX432" s="739"/>
      <c r="IY432" s="739"/>
      <c r="IZ432" s="1362" t="str">
        <f t="shared" si="3799"/>
        <v>RAW npk?</v>
      </c>
      <c r="JA432" s="1217">
        <f t="shared" si="3844"/>
        <v>0</v>
      </c>
      <c r="JB432" s="1217">
        <f t="shared" si="3845"/>
        <v>0</v>
      </c>
      <c r="JC432" s="1217">
        <f t="shared" si="3846"/>
        <v>0</v>
      </c>
      <c r="JD432" s="545">
        <f t="shared" si="3847"/>
        <v>0</v>
      </c>
      <c r="JE432" s="545">
        <f t="shared" si="3848"/>
        <v>0</v>
      </c>
      <c r="JF432" s="329">
        <f t="shared" si="3849"/>
        <v>0</v>
      </c>
      <c r="JG432" s="550">
        <f t="shared" si="3850"/>
        <v>0</v>
      </c>
      <c r="JH432" s="550">
        <f t="shared" si="3851"/>
        <v>0</v>
      </c>
      <c r="JI432" s="550">
        <f t="shared" si="3852"/>
        <v>0</v>
      </c>
      <c r="JJ432" s="550">
        <f t="shared" si="3853"/>
        <v>0</v>
      </c>
      <c r="JK432" s="550">
        <f t="shared" si="3854"/>
        <v>0</v>
      </c>
      <c r="JL432" s="550">
        <f t="shared" si="3855"/>
        <v>0</v>
      </c>
      <c r="JM432" s="550">
        <f t="shared" si="3856"/>
        <v>0</v>
      </c>
      <c r="JN432" s="550">
        <f t="shared" si="3857"/>
        <v>0</v>
      </c>
      <c r="JO432" s="1217">
        <f t="shared" si="3858"/>
        <v>0</v>
      </c>
      <c r="JP432" s="545">
        <f t="shared" si="3859"/>
        <v>0</v>
      </c>
      <c r="JQ432" s="329">
        <f t="shared" si="3860"/>
        <v>0</v>
      </c>
      <c r="JR432" s="550">
        <f t="shared" si="3861"/>
        <v>0</v>
      </c>
      <c r="JS432" s="550">
        <f t="shared" si="3862"/>
        <v>0</v>
      </c>
      <c r="JT432" s="550">
        <f t="shared" si="3863"/>
        <v>0</v>
      </c>
      <c r="JU432" s="550">
        <f t="shared" si="3864"/>
        <v>0</v>
      </c>
      <c r="JV432" s="932">
        <f t="shared" si="3865"/>
        <v>0</v>
      </c>
      <c r="JW432" s="932">
        <f t="shared" si="3866"/>
        <v>0</v>
      </c>
      <c r="JX432" s="932">
        <f t="shared" si="3867"/>
        <v>0</v>
      </c>
      <c r="JY432" s="932">
        <f t="shared" si="3868"/>
        <v>0</v>
      </c>
      <c r="JZ432" s="932">
        <f t="shared" si="3869"/>
        <v>0</v>
      </c>
      <c r="KA432" s="932">
        <f t="shared" si="3870"/>
        <v>0</v>
      </c>
      <c r="KB432" s="932">
        <f t="shared" si="3871"/>
        <v>0</v>
      </c>
      <c r="KC432" s="932">
        <f t="shared" si="3872"/>
        <v>0</v>
      </c>
      <c r="KD432" s="327">
        <f t="shared" si="3873"/>
        <v>0</v>
      </c>
      <c r="KE432" s="327">
        <f t="shared" si="3874"/>
        <v>0</v>
      </c>
      <c r="KF432" s="327">
        <f t="shared" si="3875"/>
        <v>0</v>
      </c>
      <c r="KG432" s="327">
        <f t="shared" si="3876"/>
        <v>0</v>
      </c>
      <c r="KH432" s="327">
        <f t="shared" si="3877"/>
        <v>0</v>
      </c>
      <c r="KI432" s="327">
        <f t="shared" si="3878"/>
        <v>0</v>
      </c>
      <c r="KJ432" s="327">
        <f t="shared" si="3879"/>
        <v>0</v>
      </c>
      <c r="KK432" s="327">
        <f t="shared" si="3880"/>
        <v>0</v>
      </c>
      <c r="KL432" s="327">
        <f t="shared" si="3881"/>
        <v>0</v>
      </c>
      <c r="KM432" s="327">
        <f t="shared" si="3882"/>
        <v>0</v>
      </c>
      <c r="KN432" s="327">
        <f t="shared" si="3883"/>
        <v>0</v>
      </c>
      <c r="KO432" s="327">
        <f t="shared" si="3884"/>
        <v>0</v>
      </c>
      <c r="KP432" s="327">
        <f t="shared" si="3885"/>
        <v>0</v>
      </c>
      <c r="KQ432" s="327">
        <f t="shared" si="3886"/>
        <v>0</v>
      </c>
      <c r="KR432" s="739"/>
      <c r="KS432" s="739"/>
      <c r="KT432" s="739"/>
      <c r="KU432" s="739"/>
      <c r="KV432" s="739"/>
      <c r="KW432" s="739"/>
      <c r="KX432" s="739"/>
      <c r="KY432" s="739"/>
      <c r="KZ432" s="1362" t="str">
        <f t="shared" si="3800"/>
        <v>RAW npk?</v>
      </c>
      <c r="LA432" s="1217">
        <f t="shared" si="3801"/>
        <v>0</v>
      </c>
      <c r="LB432" s="1217">
        <f t="shared" si="3802"/>
        <v>0</v>
      </c>
      <c r="LC432" s="1217">
        <f t="shared" si="3803"/>
        <v>0</v>
      </c>
      <c r="LD432" s="545">
        <f t="shared" si="3804"/>
        <v>0</v>
      </c>
      <c r="LE432" s="545">
        <f t="shared" si="3805"/>
        <v>0</v>
      </c>
      <c r="LF432" s="329">
        <f t="shared" si="3806"/>
        <v>0</v>
      </c>
      <c r="LG432" s="550">
        <f t="shared" si="3807"/>
        <v>0</v>
      </c>
      <c r="LH432" s="550">
        <f t="shared" si="3808"/>
        <v>0</v>
      </c>
      <c r="LI432" s="550">
        <f t="shared" si="3809"/>
        <v>0</v>
      </c>
      <c r="LJ432" s="550">
        <f t="shared" si="3810"/>
        <v>0</v>
      </c>
      <c r="LK432" s="550">
        <f t="shared" si="3811"/>
        <v>0</v>
      </c>
      <c r="LL432" s="550">
        <f t="shared" si="3812"/>
        <v>0</v>
      </c>
      <c r="LM432" s="550">
        <f t="shared" si="3813"/>
        <v>0</v>
      </c>
      <c r="LN432" s="550">
        <f t="shared" si="3814"/>
        <v>0</v>
      </c>
      <c r="LO432" s="1217">
        <f t="shared" si="3815"/>
        <v>0</v>
      </c>
      <c r="LP432" s="545">
        <f t="shared" si="3816"/>
        <v>0</v>
      </c>
      <c r="LQ432" s="329">
        <f t="shared" si="3817"/>
        <v>0</v>
      </c>
      <c r="LR432" s="550">
        <f t="shared" si="3818"/>
        <v>0</v>
      </c>
      <c r="LS432" s="550">
        <f t="shared" si="3819"/>
        <v>0</v>
      </c>
      <c r="LT432" s="550">
        <f t="shared" si="3820"/>
        <v>0</v>
      </c>
      <c r="LU432" s="550">
        <f t="shared" si="3821"/>
        <v>0</v>
      </c>
      <c r="LV432" s="932">
        <f t="shared" si="3822"/>
        <v>0</v>
      </c>
      <c r="LW432" s="932">
        <f t="shared" si="3823"/>
        <v>0</v>
      </c>
      <c r="LX432" s="932">
        <f t="shared" si="3824"/>
        <v>0</v>
      </c>
      <c r="LY432" s="932">
        <f t="shared" si="3825"/>
        <v>0</v>
      </c>
      <c r="LZ432" s="932">
        <f t="shared" si="3826"/>
        <v>0</v>
      </c>
      <c r="MA432" s="932">
        <f t="shared" si="3827"/>
        <v>0</v>
      </c>
      <c r="MB432" s="932">
        <f t="shared" si="3828"/>
        <v>0</v>
      </c>
      <c r="MC432" s="932">
        <f t="shared" si="3829"/>
        <v>0</v>
      </c>
      <c r="MD432" s="327">
        <f t="shared" si="3830"/>
        <v>0</v>
      </c>
      <c r="ME432" s="327">
        <f t="shared" si="3831"/>
        <v>0</v>
      </c>
      <c r="MF432" s="327">
        <f t="shared" si="3832"/>
        <v>0</v>
      </c>
      <c r="MG432" s="327">
        <f t="shared" si="3833"/>
        <v>0</v>
      </c>
      <c r="MH432" s="327">
        <f t="shared" si="3834"/>
        <v>0</v>
      </c>
      <c r="MI432" s="327">
        <f t="shared" si="3835"/>
        <v>0</v>
      </c>
      <c r="MJ432" s="327">
        <f t="shared" si="3836"/>
        <v>0</v>
      </c>
      <c r="MK432" s="327">
        <f t="shared" si="3837"/>
        <v>0</v>
      </c>
      <c r="ML432" s="327">
        <f t="shared" si="3838"/>
        <v>0</v>
      </c>
      <c r="MM432" s="327">
        <f t="shared" si="3839"/>
        <v>0</v>
      </c>
      <c r="MN432" s="327">
        <f t="shared" si="3840"/>
        <v>0</v>
      </c>
      <c r="MO432" s="327">
        <f t="shared" si="3841"/>
        <v>0</v>
      </c>
      <c r="MP432" s="327">
        <f t="shared" si="3842"/>
        <v>0</v>
      </c>
      <c r="MQ432" s="327">
        <f t="shared" si="3843"/>
        <v>0</v>
      </c>
    </row>
    <row r="433" spans="15:355" s="152" customFormat="1" ht="14.25" customHeight="1" outlineLevel="1" thickBot="1" x14ac:dyDescent="0.3">
      <c r="O433" s="1758"/>
      <c r="S433" s="1758"/>
      <c r="W433" s="1758"/>
      <c r="AA433" s="1758"/>
      <c r="AE433" s="1758"/>
      <c r="AI433" s="1758"/>
      <c r="AM433" s="1758"/>
      <c r="AQ433" s="1758"/>
      <c r="AU433" s="1758"/>
      <c r="AY433" s="1758"/>
      <c r="BQ433" s="1491"/>
      <c r="BR433" s="734">
        <f t="shared" si="3531"/>
        <v>0</v>
      </c>
      <c r="BS433" s="734">
        <f t="shared" si="3532"/>
        <v>0</v>
      </c>
      <c r="BT433" s="742">
        <v>0</v>
      </c>
      <c r="BU433" s="1781"/>
      <c r="BV433" s="1324"/>
      <c r="BW433" s="1248"/>
      <c r="BX433" s="1248"/>
      <c r="BY433" s="1248"/>
      <c r="BZ433" s="1249"/>
      <c r="CA433" s="1249"/>
      <c r="CB433" s="1250"/>
      <c r="CC433" s="1251"/>
      <c r="CD433" s="1251"/>
      <c r="CE433" s="1251"/>
      <c r="CF433" s="1251"/>
      <c r="CG433" s="1765"/>
      <c r="CH433" s="1252"/>
      <c r="CI433" s="1765"/>
      <c r="CJ433" s="1765"/>
      <c r="CK433" s="1253"/>
      <c r="CL433" s="1254"/>
      <c r="CM433" s="1255"/>
      <c r="CN433" s="1256"/>
      <c r="CO433" s="1256"/>
      <c r="CP433" s="1256"/>
      <c r="CQ433" s="1256"/>
      <c r="CR433" s="1766"/>
      <c r="CS433" s="1766"/>
      <c r="CT433" s="1766"/>
      <c r="CU433" s="1766"/>
      <c r="CV433" s="1766"/>
      <c r="CW433" s="1766"/>
      <c r="CX433" s="1766"/>
      <c r="CY433" s="1766"/>
      <c r="CZ433" s="1807"/>
      <c r="DA433" s="1807"/>
      <c r="DB433" s="1807"/>
      <c r="DC433" s="1807"/>
      <c r="DD433" s="1807"/>
      <c r="DE433" s="1258"/>
      <c r="DF433" s="1258"/>
      <c r="DG433" s="1258"/>
      <c r="DH433" s="1258"/>
      <c r="DI433" s="1258"/>
      <c r="DJ433" s="1258"/>
      <c r="DK433" s="1258"/>
      <c r="DL433" s="1258"/>
      <c r="DM433" s="1258"/>
      <c r="DN433" s="1022">
        <v>1</v>
      </c>
      <c r="DO433" s="1193">
        <v>0.94599999999999995</v>
      </c>
      <c r="DP433" s="1194">
        <v>1000</v>
      </c>
      <c r="DQ433" s="1195">
        <f t="shared" si="3887"/>
        <v>1.0570824524312896</v>
      </c>
      <c r="DR433" s="1192">
        <v>0.01</v>
      </c>
      <c r="DS433" s="1192">
        <f t="shared" ref="DS433:DS496" si="3888">SUM($DR433/$DO433)/1000</f>
        <v>1.0570824524312896E-5</v>
      </c>
      <c r="DT433" s="1767"/>
      <c r="DU433" s="1768"/>
      <c r="DV433" s="1769"/>
      <c r="DW433" s="1528">
        <f t="shared" si="3710"/>
        <v>0</v>
      </c>
      <c r="DX433" s="1770"/>
      <c r="DY433" s="1770"/>
      <c r="DZ433" s="1770"/>
      <c r="EA433" s="1770"/>
      <c r="EB433" s="1770"/>
      <c r="EC433" s="1770"/>
      <c r="ED433" s="1770"/>
      <c r="EE433" s="1770"/>
      <c r="EF433" s="1770"/>
      <c r="EG433" s="1770"/>
      <c r="EH433" s="1770"/>
      <c r="EI433" s="1770"/>
      <c r="EJ433" s="1770"/>
      <c r="EK433" s="1771"/>
      <c r="EL433" s="1772"/>
      <c r="EM433" s="739"/>
      <c r="EN433" s="739"/>
      <c r="EO433" s="739"/>
      <c r="EP433" s="739"/>
      <c r="EQ433" s="739"/>
      <c r="ER433" s="739"/>
      <c r="ES433" s="739"/>
      <c r="ET433" s="739"/>
      <c r="EU433" s="739"/>
      <c r="EV433" s="739"/>
      <c r="EW433" s="739"/>
      <c r="EX433" s="739"/>
      <c r="EY433" s="739"/>
      <c r="EZ433" s="1348">
        <f t="shared" si="3712"/>
        <v>0</v>
      </c>
      <c r="FA433" s="1203">
        <f t="shared" si="3713"/>
        <v>0</v>
      </c>
      <c r="FB433" s="1203">
        <f t="shared" si="3714"/>
        <v>0</v>
      </c>
      <c r="FC433" s="1203">
        <f t="shared" si="3715"/>
        <v>0</v>
      </c>
      <c r="FD433" s="1190">
        <f t="shared" si="3716"/>
        <v>0</v>
      </c>
      <c r="FE433" s="1190">
        <f t="shared" si="3717"/>
        <v>0</v>
      </c>
      <c r="FF433" s="927">
        <f t="shared" si="3718"/>
        <v>0</v>
      </c>
      <c r="FG433" s="1191">
        <f t="shared" si="3719"/>
        <v>0</v>
      </c>
      <c r="FH433" s="1191">
        <f t="shared" si="3720"/>
        <v>0</v>
      </c>
      <c r="FI433" s="1191">
        <f t="shared" si="3721"/>
        <v>0</v>
      </c>
      <c r="FJ433" s="1191">
        <f t="shared" si="3722"/>
        <v>0</v>
      </c>
      <c r="FK433" s="1191">
        <f t="shared" si="3723"/>
        <v>0</v>
      </c>
      <c r="FL433" s="1191">
        <f t="shared" si="3724"/>
        <v>0</v>
      </c>
      <c r="FM433" s="1191">
        <f t="shared" si="3725"/>
        <v>0</v>
      </c>
      <c r="FN433" s="1191">
        <f t="shared" si="3726"/>
        <v>0</v>
      </c>
      <c r="FO433" s="1203">
        <f t="shared" si="3548"/>
        <v>0</v>
      </c>
      <c r="FP433" s="1190">
        <f t="shared" si="3727"/>
        <v>0</v>
      </c>
      <c r="FQ433" s="927">
        <f t="shared" si="3728"/>
        <v>0</v>
      </c>
      <c r="FR433" s="1191">
        <f t="shared" si="3729"/>
        <v>0</v>
      </c>
      <c r="FS433" s="1191">
        <f t="shared" si="3730"/>
        <v>0</v>
      </c>
      <c r="FT433" s="1191">
        <f t="shared" si="3731"/>
        <v>0</v>
      </c>
      <c r="FU433" s="1191">
        <f t="shared" si="3732"/>
        <v>0</v>
      </c>
      <c r="FV433" s="1076">
        <f t="shared" si="3733"/>
        <v>0</v>
      </c>
      <c r="FW433" s="1076">
        <f t="shared" si="3734"/>
        <v>0</v>
      </c>
      <c r="FX433" s="1076">
        <f t="shared" si="3735"/>
        <v>0</v>
      </c>
      <c r="FY433" s="1076">
        <f t="shared" si="3736"/>
        <v>0</v>
      </c>
      <c r="FZ433" s="1076">
        <f t="shared" si="3737"/>
        <v>0</v>
      </c>
      <c r="GA433" s="1076">
        <f t="shared" si="3738"/>
        <v>0</v>
      </c>
      <c r="GB433" s="1076">
        <f t="shared" si="3739"/>
        <v>0</v>
      </c>
      <c r="GC433" s="1076">
        <f t="shared" si="3740"/>
        <v>0</v>
      </c>
      <c r="GD433" s="330">
        <f t="shared" si="3741"/>
        <v>0</v>
      </c>
      <c r="GE433" s="330">
        <f t="shared" si="3742"/>
        <v>0</v>
      </c>
      <c r="GF433" s="330">
        <f t="shared" si="3743"/>
        <v>0</v>
      </c>
      <c r="GG433" s="330">
        <f t="shared" si="3744"/>
        <v>0</v>
      </c>
      <c r="GH433" s="330">
        <f t="shared" si="3745"/>
        <v>0</v>
      </c>
      <c r="GI433" s="330">
        <f t="shared" si="3746"/>
        <v>0</v>
      </c>
      <c r="GJ433" s="330">
        <f t="shared" si="3747"/>
        <v>0</v>
      </c>
      <c r="GK433" s="330">
        <f t="shared" si="3748"/>
        <v>0</v>
      </c>
      <c r="GL433" s="330">
        <f t="shared" si="3749"/>
        <v>0</v>
      </c>
      <c r="GM433" s="330">
        <f t="shared" si="3750"/>
        <v>0</v>
      </c>
      <c r="GN433" s="330">
        <f t="shared" si="3751"/>
        <v>0</v>
      </c>
      <c r="GO433" s="330">
        <f t="shared" si="3752"/>
        <v>0</v>
      </c>
      <c r="GP433" s="330">
        <f t="shared" si="3753"/>
        <v>0</v>
      </c>
      <c r="GQ433" s="330">
        <f t="shared" si="3754"/>
        <v>0</v>
      </c>
      <c r="GR433" s="739"/>
      <c r="GS433" s="739"/>
      <c r="GT433" s="739"/>
      <c r="GU433" s="739"/>
      <c r="GV433" s="739"/>
      <c r="GW433" s="739"/>
      <c r="GX433" s="739"/>
      <c r="GY433" s="739"/>
      <c r="GZ433" s="1362">
        <f t="shared" si="3755"/>
        <v>0</v>
      </c>
      <c r="HA433" s="1215">
        <f t="shared" si="3756"/>
        <v>0</v>
      </c>
      <c r="HB433" s="1215">
        <f t="shared" si="3757"/>
        <v>0</v>
      </c>
      <c r="HC433" s="1215">
        <f t="shared" si="3758"/>
        <v>0</v>
      </c>
      <c r="HD433" s="543">
        <f t="shared" si="3759"/>
        <v>0</v>
      </c>
      <c r="HE433" s="543">
        <f t="shared" si="3760"/>
        <v>0</v>
      </c>
      <c r="HF433" s="328">
        <f t="shared" si="3761"/>
        <v>0</v>
      </c>
      <c r="HG433" s="546">
        <f t="shared" si="3762"/>
        <v>0</v>
      </c>
      <c r="HH433" s="546">
        <f t="shared" si="3763"/>
        <v>0</v>
      </c>
      <c r="HI433" s="546">
        <f t="shared" si="3764"/>
        <v>0</v>
      </c>
      <c r="HJ433" s="546">
        <f t="shared" si="3765"/>
        <v>0</v>
      </c>
      <c r="HK433" s="546">
        <f t="shared" si="3766"/>
        <v>0</v>
      </c>
      <c r="HL433" s="546">
        <f t="shared" si="3767"/>
        <v>0</v>
      </c>
      <c r="HM433" s="546">
        <f t="shared" si="3768"/>
        <v>0</v>
      </c>
      <c r="HN433" s="546">
        <f t="shared" si="3769"/>
        <v>0</v>
      </c>
      <c r="HO433" s="1215">
        <f t="shared" si="3770"/>
        <v>0</v>
      </c>
      <c r="HP433" s="543">
        <f t="shared" si="3771"/>
        <v>0</v>
      </c>
      <c r="HQ433" s="328">
        <f t="shared" si="3772"/>
        <v>0</v>
      </c>
      <c r="HR433" s="546">
        <f t="shared" si="3773"/>
        <v>0</v>
      </c>
      <c r="HS433" s="546">
        <f t="shared" si="3774"/>
        <v>0</v>
      </c>
      <c r="HT433" s="546">
        <f t="shared" si="3775"/>
        <v>0</v>
      </c>
      <c r="HU433" s="546">
        <f t="shared" si="3776"/>
        <v>0</v>
      </c>
      <c r="HV433" s="930">
        <f t="shared" si="3777"/>
        <v>0</v>
      </c>
      <c r="HW433" s="930">
        <f t="shared" si="3778"/>
        <v>0</v>
      </c>
      <c r="HX433" s="930">
        <f t="shared" si="3779"/>
        <v>0</v>
      </c>
      <c r="HY433" s="930">
        <f t="shared" si="3780"/>
        <v>0</v>
      </c>
      <c r="HZ433" s="930">
        <f t="shared" si="3781"/>
        <v>0</v>
      </c>
      <c r="IA433" s="930">
        <f t="shared" si="3782"/>
        <v>0</v>
      </c>
      <c r="IB433" s="930">
        <f t="shared" si="3783"/>
        <v>0</v>
      </c>
      <c r="IC433" s="930">
        <f t="shared" si="3784"/>
        <v>0</v>
      </c>
      <c r="ID433" s="322">
        <f t="shared" si="3785"/>
        <v>0</v>
      </c>
      <c r="IE433" s="322">
        <f t="shared" si="3786"/>
        <v>0</v>
      </c>
      <c r="IF433" s="322">
        <f t="shared" si="3787"/>
        <v>0</v>
      </c>
      <c r="IG433" s="322">
        <f t="shared" si="3788"/>
        <v>0</v>
      </c>
      <c r="IH433" s="322">
        <f t="shared" si="3789"/>
        <v>0</v>
      </c>
      <c r="II433" s="322">
        <f t="shared" si="3790"/>
        <v>0</v>
      </c>
      <c r="IJ433" s="322">
        <f t="shared" si="3791"/>
        <v>0</v>
      </c>
      <c r="IK433" s="322">
        <f t="shared" si="3792"/>
        <v>0</v>
      </c>
      <c r="IL433" s="322">
        <f t="shared" si="3793"/>
        <v>0</v>
      </c>
      <c r="IM433" s="322">
        <f t="shared" si="3794"/>
        <v>0</v>
      </c>
      <c r="IN433" s="322">
        <f t="shared" si="3795"/>
        <v>0</v>
      </c>
      <c r="IO433" s="322">
        <f t="shared" si="3796"/>
        <v>0</v>
      </c>
      <c r="IP433" s="322">
        <f t="shared" si="3797"/>
        <v>0</v>
      </c>
      <c r="IQ433" s="322">
        <f t="shared" si="3798"/>
        <v>0</v>
      </c>
      <c r="IR433" s="739"/>
      <c r="IS433" s="739"/>
      <c r="IT433" s="739"/>
      <c r="IU433" s="739"/>
      <c r="IV433" s="739"/>
      <c r="IW433" s="739"/>
      <c r="IX433" s="739"/>
      <c r="IY433" s="739"/>
      <c r="IZ433" s="1362">
        <f t="shared" si="3799"/>
        <v>0</v>
      </c>
      <c r="JA433" s="1217">
        <f t="shared" si="3844"/>
        <v>0</v>
      </c>
      <c r="JB433" s="1217">
        <f t="shared" si="3845"/>
        <v>0</v>
      </c>
      <c r="JC433" s="1217">
        <f t="shared" si="3846"/>
        <v>0</v>
      </c>
      <c r="JD433" s="545">
        <f t="shared" si="3847"/>
        <v>0</v>
      </c>
      <c r="JE433" s="545">
        <f t="shared" si="3848"/>
        <v>0</v>
      </c>
      <c r="JF433" s="329">
        <f t="shared" si="3849"/>
        <v>0</v>
      </c>
      <c r="JG433" s="550">
        <f t="shared" si="3850"/>
        <v>0</v>
      </c>
      <c r="JH433" s="550">
        <f t="shared" si="3851"/>
        <v>0</v>
      </c>
      <c r="JI433" s="550">
        <f t="shared" si="3852"/>
        <v>0</v>
      </c>
      <c r="JJ433" s="550">
        <f t="shared" si="3853"/>
        <v>0</v>
      </c>
      <c r="JK433" s="550">
        <f t="shared" si="3854"/>
        <v>0</v>
      </c>
      <c r="JL433" s="550">
        <f t="shared" si="3855"/>
        <v>0</v>
      </c>
      <c r="JM433" s="550">
        <f t="shared" si="3856"/>
        <v>0</v>
      </c>
      <c r="JN433" s="550">
        <f t="shared" si="3857"/>
        <v>0</v>
      </c>
      <c r="JO433" s="1217">
        <f t="shared" si="3858"/>
        <v>0</v>
      </c>
      <c r="JP433" s="545">
        <f t="shared" si="3859"/>
        <v>0</v>
      </c>
      <c r="JQ433" s="329">
        <f t="shared" si="3860"/>
        <v>0</v>
      </c>
      <c r="JR433" s="550">
        <f t="shared" si="3861"/>
        <v>0</v>
      </c>
      <c r="JS433" s="550">
        <f t="shared" si="3862"/>
        <v>0</v>
      </c>
      <c r="JT433" s="550">
        <f t="shared" si="3863"/>
        <v>0</v>
      </c>
      <c r="JU433" s="550">
        <f t="shared" si="3864"/>
        <v>0</v>
      </c>
      <c r="JV433" s="932">
        <f t="shared" si="3865"/>
        <v>0</v>
      </c>
      <c r="JW433" s="932">
        <f t="shared" si="3866"/>
        <v>0</v>
      </c>
      <c r="JX433" s="932">
        <f t="shared" si="3867"/>
        <v>0</v>
      </c>
      <c r="JY433" s="932">
        <f t="shared" si="3868"/>
        <v>0</v>
      </c>
      <c r="JZ433" s="932">
        <f t="shared" si="3869"/>
        <v>0</v>
      </c>
      <c r="KA433" s="932">
        <f t="shared" si="3870"/>
        <v>0</v>
      </c>
      <c r="KB433" s="932">
        <f t="shared" si="3871"/>
        <v>0</v>
      </c>
      <c r="KC433" s="932">
        <f t="shared" si="3872"/>
        <v>0</v>
      </c>
      <c r="KD433" s="327">
        <f t="shared" si="3873"/>
        <v>0</v>
      </c>
      <c r="KE433" s="327">
        <f t="shared" si="3874"/>
        <v>0</v>
      </c>
      <c r="KF433" s="327">
        <f t="shared" si="3875"/>
        <v>0</v>
      </c>
      <c r="KG433" s="327">
        <f t="shared" si="3876"/>
        <v>0</v>
      </c>
      <c r="KH433" s="327">
        <f t="shared" si="3877"/>
        <v>0</v>
      </c>
      <c r="KI433" s="327">
        <f t="shared" si="3878"/>
        <v>0</v>
      </c>
      <c r="KJ433" s="327">
        <f t="shared" si="3879"/>
        <v>0</v>
      </c>
      <c r="KK433" s="327">
        <f t="shared" si="3880"/>
        <v>0</v>
      </c>
      <c r="KL433" s="327">
        <f t="shared" si="3881"/>
        <v>0</v>
      </c>
      <c r="KM433" s="327">
        <f t="shared" si="3882"/>
        <v>0</v>
      </c>
      <c r="KN433" s="327">
        <f t="shared" si="3883"/>
        <v>0</v>
      </c>
      <c r="KO433" s="327">
        <f t="shared" si="3884"/>
        <v>0</v>
      </c>
      <c r="KP433" s="327">
        <f t="shared" si="3885"/>
        <v>0</v>
      </c>
      <c r="KQ433" s="327">
        <f t="shared" si="3886"/>
        <v>0</v>
      </c>
      <c r="KR433" s="739"/>
      <c r="KS433" s="739"/>
      <c r="KT433" s="739"/>
      <c r="KU433" s="739"/>
      <c r="KV433" s="739"/>
      <c r="KW433" s="739"/>
      <c r="KX433" s="739"/>
      <c r="KY433" s="739"/>
      <c r="KZ433" s="1362">
        <f t="shared" si="3800"/>
        <v>0</v>
      </c>
      <c r="LA433" s="1217">
        <f t="shared" si="3801"/>
        <v>0</v>
      </c>
      <c r="LB433" s="1217">
        <f t="shared" si="3802"/>
        <v>0</v>
      </c>
      <c r="LC433" s="1217">
        <f t="shared" si="3803"/>
        <v>0</v>
      </c>
      <c r="LD433" s="545">
        <f t="shared" si="3804"/>
        <v>0</v>
      </c>
      <c r="LE433" s="545">
        <f t="shared" si="3805"/>
        <v>0</v>
      </c>
      <c r="LF433" s="329">
        <f t="shared" si="3806"/>
        <v>0</v>
      </c>
      <c r="LG433" s="550">
        <f t="shared" si="3807"/>
        <v>0</v>
      </c>
      <c r="LH433" s="550">
        <f t="shared" si="3808"/>
        <v>0</v>
      </c>
      <c r="LI433" s="550">
        <f t="shared" si="3809"/>
        <v>0</v>
      </c>
      <c r="LJ433" s="550">
        <f t="shared" si="3810"/>
        <v>0</v>
      </c>
      <c r="LK433" s="550">
        <f t="shared" si="3811"/>
        <v>0</v>
      </c>
      <c r="LL433" s="550">
        <f t="shared" si="3812"/>
        <v>0</v>
      </c>
      <c r="LM433" s="550">
        <f t="shared" si="3813"/>
        <v>0</v>
      </c>
      <c r="LN433" s="550">
        <f t="shared" si="3814"/>
        <v>0</v>
      </c>
      <c r="LO433" s="1217">
        <f t="shared" si="3815"/>
        <v>0</v>
      </c>
      <c r="LP433" s="545">
        <f t="shared" si="3816"/>
        <v>0</v>
      </c>
      <c r="LQ433" s="329">
        <f t="shared" si="3817"/>
        <v>0</v>
      </c>
      <c r="LR433" s="550">
        <f t="shared" si="3818"/>
        <v>0</v>
      </c>
      <c r="LS433" s="550">
        <f t="shared" si="3819"/>
        <v>0</v>
      </c>
      <c r="LT433" s="550">
        <f t="shared" si="3820"/>
        <v>0</v>
      </c>
      <c r="LU433" s="550">
        <f t="shared" si="3821"/>
        <v>0</v>
      </c>
      <c r="LV433" s="932">
        <f t="shared" si="3822"/>
        <v>0</v>
      </c>
      <c r="LW433" s="932">
        <f t="shared" si="3823"/>
        <v>0</v>
      </c>
      <c r="LX433" s="932">
        <f t="shared" si="3824"/>
        <v>0</v>
      </c>
      <c r="LY433" s="932">
        <f t="shared" si="3825"/>
        <v>0</v>
      </c>
      <c r="LZ433" s="932">
        <f t="shared" si="3826"/>
        <v>0</v>
      </c>
      <c r="MA433" s="932">
        <f t="shared" si="3827"/>
        <v>0</v>
      </c>
      <c r="MB433" s="932">
        <f t="shared" si="3828"/>
        <v>0</v>
      </c>
      <c r="MC433" s="932">
        <f t="shared" si="3829"/>
        <v>0</v>
      </c>
      <c r="MD433" s="327">
        <f t="shared" si="3830"/>
        <v>0</v>
      </c>
      <c r="ME433" s="327">
        <f t="shared" si="3831"/>
        <v>0</v>
      </c>
      <c r="MF433" s="327">
        <f t="shared" si="3832"/>
        <v>0</v>
      </c>
      <c r="MG433" s="327">
        <f t="shared" si="3833"/>
        <v>0</v>
      </c>
      <c r="MH433" s="327">
        <f t="shared" si="3834"/>
        <v>0</v>
      </c>
      <c r="MI433" s="327">
        <f t="shared" si="3835"/>
        <v>0</v>
      </c>
      <c r="MJ433" s="327">
        <f t="shared" si="3836"/>
        <v>0</v>
      </c>
      <c r="MK433" s="327">
        <f t="shared" si="3837"/>
        <v>0</v>
      </c>
      <c r="ML433" s="327">
        <f t="shared" si="3838"/>
        <v>0</v>
      </c>
      <c r="MM433" s="327">
        <f t="shared" si="3839"/>
        <v>0</v>
      </c>
      <c r="MN433" s="327">
        <f t="shared" si="3840"/>
        <v>0</v>
      </c>
      <c r="MO433" s="327">
        <f t="shared" si="3841"/>
        <v>0</v>
      </c>
      <c r="MP433" s="327">
        <f t="shared" si="3842"/>
        <v>0</v>
      </c>
      <c r="MQ433" s="327">
        <f t="shared" si="3843"/>
        <v>0</v>
      </c>
    </row>
    <row r="434" spans="15:355" s="152" customFormat="1" ht="14.25" customHeight="1" outlineLevel="1" thickBot="1" x14ac:dyDescent="0.3">
      <c r="O434" s="1758"/>
      <c r="S434" s="1758"/>
      <c r="W434" s="1758"/>
      <c r="AA434" s="1758"/>
      <c r="AE434" s="1758"/>
      <c r="AI434" s="1758"/>
      <c r="AM434" s="1758"/>
      <c r="AQ434" s="1758"/>
      <c r="AU434" s="1758"/>
      <c r="AY434" s="1758"/>
      <c r="BQ434" s="1491"/>
      <c r="BR434" s="734">
        <f t="shared" si="3531"/>
        <v>0</v>
      </c>
      <c r="BS434" s="734">
        <f t="shared" si="3532"/>
        <v>0</v>
      </c>
      <c r="BT434" s="742">
        <v>0</v>
      </c>
      <c r="BU434" s="1781"/>
      <c r="BV434" s="1324"/>
      <c r="BW434" s="1248"/>
      <c r="BX434" s="1248"/>
      <c r="BY434" s="1248"/>
      <c r="BZ434" s="1249"/>
      <c r="CA434" s="1249"/>
      <c r="CB434" s="1250"/>
      <c r="CC434" s="1251"/>
      <c r="CD434" s="1251"/>
      <c r="CE434" s="1251"/>
      <c r="CF434" s="1251"/>
      <c r="CG434" s="1765"/>
      <c r="CH434" s="1252"/>
      <c r="CI434" s="1765"/>
      <c r="CJ434" s="1765"/>
      <c r="CK434" s="1253"/>
      <c r="CL434" s="1254"/>
      <c r="CM434" s="1255"/>
      <c r="CN434" s="1256"/>
      <c r="CO434" s="1256"/>
      <c r="CP434" s="1256"/>
      <c r="CQ434" s="1256"/>
      <c r="CR434" s="1766"/>
      <c r="CS434" s="1766"/>
      <c r="CT434" s="1766"/>
      <c r="CU434" s="1766"/>
      <c r="CV434" s="1766"/>
      <c r="CW434" s="1766"/>
      <c r="CX434" s="1766"/>
      <c r="CY434" s="1766"/>
      <c r="CZ434" s="1807"/>
      <c r="DA434" s="1807"/>
      <c r="DB434" s="1807"/>
      <c r="DC434" s="1807"/>
      <c r="DD434" s="1807"/>
      <c r="DE434" s="1258"/>
      <c r="DF434" s="1258"/>
      <c r="DG434" s="1258"/>
      <c r="DH434" s="1258"/>
      <c r="DI434" s="1258"/>
      <c r="DJ434" s="1258"/>
      <c r="DK434" s="1258"/>
      <c r="DL434" s="1258"/>
      <c r="DM434" s="1258"/>
      <c r="DN434" s="1022">
        <v>1</v>
      </c>
      <c r="DO434" s="1193">
        <v>0.94599999999999995</v>
      </c>
      <c r="DP434" s="1194">
        <v>1000</v>
      </c>
      <c r="DQ434" s="1195">
        <f t="shared" ref="DQ434:DQ497" si="3889">SUM(DP434/(DO434*1000))</f>
        <v>1.0570824524312896</v>
      </c>
      <c r="DR434" s="1192">
        <v>0.01</v>
      </c>
      <c r="DS434" s="1192">
        <f t="shared" si="3888"/>
        <v>1.0570824524312896E-5</v>
      </c>
      <c r="DT434" s="1767"/>
      <c r="DU434" s="1768"/>
      <c r="DV434" s="1769"/>
      <c r="DW434" s="1528">
        <f t="shared" si="3710"/>
        <v>0</v>
      </c>
      <c r="DX434" s="1770"/>
      <c r="DY434" s="1770"/>
      <c r="DZ434" s="1770"/>
      <c r="EA434" s="1770"/>
      <c r="EB434" s="1770"/>
      <c r="EC434" s="1770"/>
      <c r="ED434" s="1770"/>
      <c r="EE434" s="1770"/>
      <c r="EF434" s="1770"/>
      <c r="EG434" s="1770"/>
      <c r="EH434" s="1770"/>
      <c r="EI434" s="1770"/>
      <c r="EJ434" s="1770"/>
      <c r="EK434" s="1771"/>
      <c r="EL434" s="1772"/>
      <c r="EM434" s="739"/>
      <c r="EN434" s="739"/>
      <c r="EO434" s="739"/>
      <c r="EP434" s="739"/>
      <c r="EQ434" s="739"/>
      <c r="ER434" s="739"/>
      <c r="ES434" s="739"/>
      <c r="ET434" s="739"/>
      <c r="EU434" s="739"/>
      <c r="EV434" s="739"/>
      <c r="EW434" s="739"/>
      <c r="EX434" s="739"/>
      <c r="EY434" s="739"/>
      <c r="EZ434" s="1348">
        <f t="shared" si="3712"/>
        <v>0</v>
      </c>
      <c r="FA434" s="1203">
        <f t="shared" si="3713"/>
        <v>0</v>
      </c>
      <c r="FB434" s="1203">
        <f t="shared" si="3714"/>
        <v>0</v>
      </c>
      <c r="FC434" s="1203">
        <f t="shared" si="3715"/>
        <v>0</v>
      </c>
      <c r="FD434" s="1190">
        <f t="shared" si="3716"/>
        <v>0</v>
      </c>
      <c r="FE434" s="1190">
        <f t="shared" si="3717"/>
        <v>0</v>
      </c>
      <c r="FF434" s="927">
        <f t="shared" si="3718"/>
        <v>0</v>
      </c>
      <c r="FG434" s="1191">
        <f t="shared" si="3719"/>
        <v>0</v>
      </c>
      <c r="FH434" s="1191">
        <f t="shared" si="3720"/>
        <v>0</v>
      </c>
      <c r="FI434" s="1191">
        <f t="shared" si="3721"/>
        <v>0</v>
      </c>
      <c r="FJ434" s="1191">
        <f t="shared" si="3722"/>
        <v>0</v>
      </c>
      <c r="FK434" s="1191">
        <f t="shared" si="3723"/>
        <v>0</v>
      </c>
      <c r="FL434" s="1191">
        <f t="shared" si="3724"/>
        <v>0</v>
      </c>
      <c r="FM434" s="1191">
        <f t="shared" si="3725"/>
        <v>0</v>
      </c>
      <c r="FN434" s="1191">
        <f t="shared" si="3726"/>
        <v>0</v>
      </c>
      <c r="FO434" s="1203">
        <f t="shared" si="3548"/>
        <v>0</v>
      </c>
      <c r="FP434" s="1190">
        <f t="shared" si="3727"/>
        <v>0</v>
      </c>
      <c r="FQ434" s="927">
        <f t="shared" si="3728"/>
        <v>0</v>
      </c>
      <c r="FR434" s="1191">
        <f t="shared" si="3729"/>
        <v>0</v>
      </c>
      <c r="FS434" s="1191">
        <f t="shared" si="3730"/>
        <v>0</v>
      </c>
      <c r="FT434" s="1191">
        <f t="shared" si="3731"/>
        <v>0</v>
      </c>
      <c r="FU434" s="1191">
        <f t="shared" si="3732"/>
        <v>0</v>
      </c>
      <c r="FV434" s="1076">
        <f t="shared" si="3733"/>
        <v>0</v>
      </c>
      <c r="FW434" s="1076">
        <f t="shared" si="3734"/>
        <v>0</v>
      </c>
      <c r="FX434" s="1076">
        <f t="shared" si="3735"/>
        <v>0</v>
      </c>
      <c r="FY434" s="1076">
        <f t="shared" si="3736"/>
        <v>0</v>
      </c>
      <c r="FZ434" s="1076">
        <f t="shared" si="3737"/>
        <v>0</v>
      </c>
      <c r="GA434" s="1076">
        <f t="shared" si="3738"/>
        <v>0</v>
      </c>
      <c r="GB434" s="1076">
        <f t="shared" si="3739"/>
        <v>0</v>
      </c>
      <c r="GC434" s="1076">
        <f t="shared" si="3740"/>
        <v>0</v>
      </c>
      <c r="GD434" s="330">
        <f t="shared" si="3741"/>
        <v>0</v>
      </c>
      <c r="GE434" s="330">
        <f t="shared" si="3742"/>
        <v>0</v>
      </c>
      <c r="GF434" s="330">
        <f t="shared" si="3743"/>
        <v>0</v>
      </c>
      <c r="GG434" s="330">
        <f t="shared" si="3744"/>
        <v>0</v>
      </c>
      <c r="GH434" s="330">
        <f t="shared" si="3745"/>
        <v>0</v>
      </c>
      <c r="GI434" s="330">
        <f t="shared" si="3746"/>
        <v>0</v>
      </c>
      <c r="GJ434" s="330">
        <f t="shared" si="3747"/>
        <v>0</v>
      </c>
      <c r="GK434" s="330">
        <f t="shared" si="3748"/>
        <v>0</v>
      </c>
      <c r="GL434" s="330">
        <f t="shared" si="3749"/>
        <v>0</v>
      </c>
      <c r="GM434" s="330">
        <f t="shared" si="3750"/>
        <v>0</v>
      </c>
      <c r="GN434" s="330">
        <f t="shared" si="3751"/>
        <v>0</v>
      </c>
      <c r="GO434" s="330">
        <f t="shared" si="3752"/>
        <v>0</v>
      </c>
      <c r="GP434" s="330">
        <f t="shared" si="3753"/>
        <v>0</v>
      </c>
      <c r="GQ434" s="330">
        <f t="shared" si="3754"/>
        <v>0</v>
      </c>
      <c r="GR434" s="739"/>
      <c r="GS434" s="739"/>
      <c r="GT434" s="739"/>
      <c r="GU434" s="739"/>
      <c r="GV434" s="739"/>
      <c r="GW434" s="739"/>
      <c r="GX434" s="739"/>
      <c r="GY434" s="739"/>
      <c r="GZ434" s="1362">
        <f t="shared" si="3755"/>
        <v>0</v>
      </c>
      <c r="HA434" s="1215">
        <f t="shared" si="3756"/>
        <v>0</v>
      </c>
      <c r="HB434" s="1215">
        <f t="shared" si="3757"/>
        <v>0</v>
      </c>
      <c r="HC434" s="1215">
        <f t="shared" si="3758"/>
        <v>0</v>
      </c>
      <c r="HD434" s="543">
        <f t="shared" si="3759"/>
        <v>0</v>
      </c>
      <c r="HE434" s="543">
        <f t="shared" si="3760"/>
        <v>0</v>
      </c>
      <c r="HF434" s="328">
        <f t="shared" si="3761"/>
        <v>0</v>
      </c>
      <c r="HG434" s="546">
        <f t="shared" si="3762"/>
        <v>0</v>
      </c>
      <c r="HH434" s="546">
        <f t="shared" si="3763"/>
        <v>0</v>
      </c>
      <c r="HI434" s="546">
        <f t="shared" si="3764"/>
        <v>0</v>
      </c>
      <c r="HJ434" s="546">
        <f t="shared" si="3765"/>
        <v>0</v>
      </c>
      <c r="HK434" s="546">
        <f t="shared" si="3766"/>
        <v>0</v>
      </c>
      <c r="HL434" s="546">
        <f t="shared" si="3767"/>
        <v>0</v>
      </c>
      <c r="HM434" s="546">
        <f t="shared" si="3768"/>
        <v>0</v>
      </c>
      <c r="HN434" s="546">
        <f t="shared" si="3769"/>
        <v>0</v>
      </c>
      <c r="HO434" s="1215">
        <f t="shared" si="3770"/>
        <v>0</v>
      </c>
      <c r="HP434" s="543">
        <f t="shared" si="3771"/>
        <v>0</v>
      </c>
      <c r="HQ434" s="328">
        <f t="shared" si="3772"/>
        <v>0</v>
      </c>
      <c r="HR434" s="546">
        <f t="shared" si="3773"/>
        <v>0</v>
      </c>
      <c r="HS434" s="546">
        <f t="shared" si="3774"/>
        <v>0</v>
      </c>
      <c r="HT434" s="546">
        <f t="shared" si="3775"/>
        <v>0</v>
      </c>
      <c r="HU434" s="546">
        <f t="shared" si="3776"/>
        <v>0</v>
      </c>
      <c r="HV434" s="930">
        <f t="shared" si="3777"/>
        <v>0</v>
      </c>
      <c r="HW434" s="930">
        <f t="shared" si="3778"/>
        <v>0</v>
      </c>
      <c r="HX434" s="930">
        <f t="shared" si="3779"/>
        <v>0</v>
      </c>
      <c r="HY434" s="930">
        <f t="shared" si="3780"/>
        <v>0</v>
      </c>
      <c r="HZ434" s="930">
        <f t="shared" si="3781"/>
        <v>0</v>
      </c>
      <c r="IA434" s="930">
        <f t="shared" si="3782"/>
        <v>0</v>
      </c>
      <c r="IB434" s="930">
        <f t="shared" si="3783"/>
        <v>0</v>
      </c>
      <c r="IC434" s="930">
        <f t="shared" si="3784"/>
        <v>0</v>
      </c>
      <c r="ID434" s="322">
        <f t="shared" si="3785"/>
        <v>0</v>
      </c>
      <c r="IE434" s="322">
        <f t="shared" si="3786"/>
        <v>0</v>
      </c>
      <c r="IF434" s="322">
        <f t="shared" si="3787"/>
        <v>0</v>
      </c>
      <c r="IG434" s="322">
        <f t="shared" si="3788"/>
        <v>0</v>
      </c>
      <c r="IH434" s="322">
        <f t="shared" si="3789"/>
        <v>0</v>
      </c>
      <c r="II434" s="322">
        <f t="shared" si="3790"/>
        <v>0</v>
      </c>
      <c r="IJ434" s="322">
        <f t="shared" si="3791"/>
        <v>0</v>
      </c>
      <c r="IK434" s="322">
        <f t="shared" si="3792"/>
        <v>0</v>
      </c>
      <c r="IL434" s="322">
        <f t="shared" si="3793"/>
        <v>0</v>
      </c>
      <c r="IM434" s="322">
        <f t="shared" si="3794"/>
        <v>0</v>
      </c>
      <c r="IN434" s="322">
        <f t="shared" si="3795"/>
        <v>0</v>
      </c>
      <c r="IO434" s="322">
        <f t="shared" si="3796"/>
        <v>0</v>
      </c>
      <c r="IP434" s="322">
        <f t="shared" si="3797"/>
        <v>0</v>
      </c>
      <c r="IQ434" s="322">
        <f t="shared" si="3798"/>
        <v>0</v>
      </c>
      <c r="IR434" s="739"/>
      <c r="IS434" s="739"/>
      <c r="IT434" s="739"/>
      <c r="IU434" s="739"/>
      <c r="IV434" s="739"/>
      <c r="IW434" s="739"/>
      <c r="IX434" s="739"/>
      <c r="IY434" s="739"/>
      <c r="IZ434" s="1362">
        <f t="shared" si="3799"/>
        <v>0</v>
      </c>
      <c r="JA434" s="1217">
        <f t="shared" si="3844"/>
        <v>0</v>
      </c>
      <c r="JB434" s="1217">
        <f t="shared" si="3845"/>
        <v>0</v>
      </c>
      <c r="JC434" s="1217">
        <f t="shared" si="3846"/>
        <v>0</v>
      </c>
      <c r="JD434" s="545">
        <f t="shared" si="3847"/>
        <v>0</v>
      </c>
      <c r="JE434" s="545">
        <f t="shared" si="3848"/>
        <v>0</v>
      </c>
      <c r="JF434" s="329">
        <f t="shared" si="3849"/>
        <v>0</v>
      </c>
      <c r="JG434" s="550">
        <f t="shared" si="3850"/>
        <v>0</v>
      </c>
      <c r="JH434" s="550">
        <f t="shared" si="3851"/>
        <v>0</v>
      </c>
      <c r="JI434" s="550">
        <f t="shared" si="3852"/>
        <v>0</v>
      </c>
      <c r="JJ434" s="550">
        <f t="shared" si="3853"/>
        <v>0</v>
      </c>
      <c r="JK434" s="550">
        <f t="shared" si="3854"/>
        <v>0</v>
      </c>
      <c r="JL434" s="550">
        <f t="shared" si="3855"/>
        <v>0</v>
      </c>
      <c r="JM434" s="550">
        <f t="shared" si="3856"/>
        <v>0</v>
      </c>
      <c r="JN434" s="550">
        <f t="shared" si="3857"/>
        <v>0</v>
      </c>
      <c r="JO434" s="1217">
        <f t="shared" si="3858"/>
        <v>0</v>
      </c>
      <c r="JP434" s="545">
        <f t="shared" si="3859"/>
        <v>0</v>
      </c>
      <c r="JQ434" s="329">
        <f t="shared" si="3860"/>
        <v>0</v>
      </c>
      <c r="JR434" s="550">
        <f t="shared" si="3861"/>
        <v>0</v>
      </c>
      <c r="JS434" s="550">
        <f t="shared" si="3862"/>
        <v>0</v>
      </c>
      <c r="JT434" s="550">
        <f t="shared" si="3863"/>
        <v>0</v>
      </c>
      <c r="JU434" s="550">
        <f t="shared" si="3864"/>
        <v>0</v>
      </c>
      <c r="JV434" s="932">
        <f t="shared" si="3865"/>
        <v>0</v>
      </c>
      <c r="JW434" s="932">
        <f t="shared" si="3866"/>
        <v>0</v>
      </c>
      <c r="JX434" s="932">
        <f t="shared" si="3867"/>
        <v>0</v>
      </c>
      <c r="JY434" s="932">
        <f t="shared" si="3868"/>
        <v>0</v>
      </c>
      <c r="JZ434" s="932">
        <f t="shared" si="3869"/>
        <v>0</v>
      </c>
      <c r="KA434" s="932">
        <f t="shared" si="3870"/>
        <v>0</v>
      </c>
      <c r="KB434" s="932">
        <f t="shared" si="3871"/>
        <v>0</v>
      </c>
      <c r="KC434" s="932">
        <f t="shared" si="3872"/>
        <v>0</v>
      </c>
      <c r="KD434" s="327">
        <f t="shared" si="3873"/>
        <v>0</v>
      </c>
      <c r="KE434" s="327">
        <f t="shared" si="3874"/>
        <v>0</v>
      </c>
      <c r="KF434" s="327">
        <f t="shared" si="3875"/>
        <v>0</v>
      </c>
      <c r="KG434" s="327">
        <f t="shared" si="3876"/>
        <v>0</v>
      </c>
      <c r="KH434" s="327">
        <f t="shared" si="3877"/>
        <v>0</v>
      </c>
      <c r="KI434" s="327">
        <f t="shared" si="3878"/>
        <v>0</v>
      </c>
      <c r="KJ434" s="327">
        <f t="shared" si="3879"/>
        <v>0</v>
      </c>
      <c r="KK434" s="327">
        <f t="shared" si="3880"/>
        <v>0</v>
      </c>
      <c r="KL434" s="327">
        <f t="shared" si="3881"/>
        <v>0</v>
      </c>
      <c r="KM434" s="327">
        <f t="shared" si="3882"/>
        <v>0</v>
      </c>
      <c r="KN434" s="327">
        <f t="shared" si="3883"/>
        <v>0</v>
      </c>
      <c r="KO434" s="327">
        <f t="shared" si="3884"/>
        <v>0</v>
      </c>
      <c r="KP434" s="327">
        <f t="shared" si="3885"/>
        <v>0</v>
      </c>
      <c r="KQ434" s="327">
        <f t="shared" si="3886"/>
        <v>0</v>
      </c>
      <c r="KR434" s="739"/>
      <c r="KS434" s="739"/>
      <c r="KT434" s="739"/>
      <c r="KU434" s="739"/>
      <c r="KV434" s="739"/>
      <c r="KW434" s="739"/>
      <c r="KX434" s="739"/>
      <c r="KY434" s="739"/>
      <c r="KZ434" s="1362">
        <f t="shared" si="3800"/>
        <v>0</v>
      </c>
      <c r="LA434" s="1217">
        <f t="shared" si="3801"/>
        <v>0</v>
      </c>
      <c r="LB434" s="1217">
        <f t="shared" si="3802"/>
        <v>0</v>
      </c>
      <c r="LC434" s="1217">
        <f t="shared" si="3803"/>
        <v>0</v>
      </c>
      <c r="LD434" s="545">
        <f t="shared" si="3804"/>
        <v>0</v>
      </c>
      <c r="LE434" s="545">
        <f t="shared" si="3805"/>
        <v>0</v>
      </c>
      <c r="LF434" s="329">
        <f t="shared" si="3806"/>
        <v>0</v>
      </c>
      <c r="LG434" s="550">
        <f t="shared" si="3807"/>
        <v>0</v>
      </c>
      <c r="LH434" s="550">
        <f t="shared" si="3808"/>
        <v>0</v>
      </c>
      <c r="LI434" s="550">
        <f t="shared" si="3809"/>
        <v>0</v>
      </c>
      <c r="LJ434" s="550">
        <f t="shared" si="3810"/>
        <v>0</v>
      </c>
      <c r="LK434" s="550">
        <f t="shared" si="3811"/>
        <v>0</v>
      </c>
      <c r="LL434" s="550">
        <f t="shared" si="3812"/>
        <v>0</v>
      </c>
      <c r="LM434" s="550">
        <f t="shared" si="3813"/>
        <v>0</v>
      </c>
      <c r="LN434" s="550">
        <f t="shared" si="3814"/>
        <v>0</v>
      </c>
      <c r="LO434" s="1217">
        <f t="shared" si="3815"/>
        <v>0</v>
      </c>
      <c r="LP434" s="545">
        <f t="shared" si="3816"/>
        <v>0</v>
      </c>
      <c r="LQ434" s="329">
        <f t="shared" si="3817"/>
        <v>0</v>
      </c>
      <c r="LR434" s="550">
        <f t="shared" si="3818"/>
        <v>0</v>
      </c>
      <c r="LS434" s="550">
        <f t="shared" si="3819"/>
        <v>0</v>
      </c>
      <c r="LT434" s="550">
        <f t="shared" si="3820"/>
        <v>0</v>
      </c>
      <c r="LU434" s="550">
        <f t="shared" si="3821"/>
        <v>0</v>
      </c>
      <c r="LV434" s="932">
        <f t="shared" si="3822"/>
        <v>0</v>
      </c>
      <c r="LW434" s="932">
        <f t="shared" si="3823"/>
        <v>0</v>
      </c>
      <c r="LX434" s="932">
        <f t="shared" si="3824"/>
        <v>0</v>
      </c>
      <c r="LY434" s="932">
        <f t="shared" si="3825"/>
        <v>0</v>
      </c>
      <c r="LZ434" s="932">
        <f t="shared" si="3826"/>
        <v>0</v>
      </c>
      <c r="MA434" s="932">
        <f t="shared" si="3827"/>
        <v>0</v>
      </c>
      <c r="MB434" s="932">
        <f t="shared" si="3828"/>
        <v>0</v>
      </c>
      <c r="MC434" s="932">
        <f t="shared" si="3829"/>
        <v>0</v>
      </c>
      <c r="MD434" s="327">
        <f t="shared" si="3830"/>
        <v>0</v>
      </c>
      <c r="ME434" s="327">
        <f t="shared" si="3831"/>
        <v>0</v>
      </c>
      <c r="MF434" s="327">
        <f t="shared" si="3832"/>
        <v>0</v>
      </c>
      <c r="MG434" s="327">
        <f t="shared" si="3833"/>
        <v>0</v>
      </c>
      <c r="MH434" s="327">
        <f t="shared" si="3834"/>
        <v>0</v>
      </c>
      <c r="MI434" s="327">
        <f t="shared" si="3835"/>
        <v>0</v>
      </c>
      <c r="MJ434" s="327">
        <f t="shared" si="3836"/>
        <v>0</v>
      </c>
      <c r="MK434" s="327">
        <f t="shared" si="3837"/>
        <v>0</v>
      </c>
      <c r="ML434" s="327">
        <f t="shared" si="3838"/>
        <v>0</v>
      </c>
      <c r="MM434" s="327">
        <f t="shared" si="3839"/>
        <v>0</v>
      </c>
      <c r="MN434" s="327">
        <f t="shared" si="3840"/>
        <v>0</v>
      </c>
      <c r="MO434" s="327">
        <f t="shared" si="3841"/>
        <v>0</v>
      </c>
      <c r="MP434" s="327">
        <f t="shared" si="3842"/>
        <v>0</v>
      </c>
      <c r="MQ434" s="327">
        <f t="shared" si="3843"/>
        <v>0</v>
      </c>
    </row>
    <row r="435" spans="15:355" s="152" customFormat="1" ht="14.25" customHeight="1" outlineLevel="1" thickBot="1" x14ac:dyDescent="0.3">
      <c r="O435" s="1758"/>
      <c r="S435" s="1758"/>
      <c r="W435" s="1758"/>
      <c r="AA435" s="1758"/>
      <c r="AE435" s="1758"/>
      <c r="AI435" s="1758"/>
      <c r="AM435" s="1758"/>
      <c r="AQ435" s="1758"/>
      <c r="AU435" s="1758"/>
      <c r="AY435" s="1758"/>
      <c r="BQ435" s="1491"/>
      <c r="BR435" s="734">
        <f t="shared" si="3531"/>
        <v>0</v>
      </c>
      <c r="BS435" s="734">
        <f t="shared" si="3532"/>
        <v>0</v>
      </c>
      <c r="BT435" s="742">
        <v>0</v>
      </c>
      <c r="BU435" s="1781"/>
      <c r="BV435" s="1324"/>
      <c r="BW435" s="1248"/>
      <c r="BX435" s="1248"/>
      <c r="BY435" s="1248"/>
      <c r="BZ435" s="1249"/>
      <c r="CA435" s="1249"/>
      <c r="CB435" s="1250"/>
      <c r="CC435" s="1251"/>
      <c r="CD435" s="1251"/>
      <c r="CE435" s="1251"/>
      <c r="CF435" s="1251"/>
      <c r="CG435" s="1765"/>
      <c r="CH435" s="1252"/>
      <c r="CI435" s="1765"/>
      <c r="CJ435" s="1765"/>
      <c r="CK435" s="1253"/>
      <c r="CL435" s="1254"/>
      <c r="CM435" s="1255"/>
      <c r="CN435" s="1256"/>
      <c r="CO435" s="1256"/>
      <c r="CP435" s="1256"/>
      <c r="CQ435" s="1256"/>
      <c r="CR435" s="1766"/>
      <c r="CS435" s="1766"/>
      <c r="CT435" s="1766"/>
      <c r="CU435" s="1766"/>
      <c r="CV435" s="1766"/>
      <c r="CW435" s="1766"/>
      <c r="CX435" s="1766"/>
      <c r="CY435" s="1766"/>
      <c r="CZ435" s="1807"/>
      <c r="DA435" s="1807"/>
      <c r="DB435" s="1807"/>
      <c r="DC435" s="1807"/>
      <c r="DD435" s="1807"/>
      <c r="DE435" s="1258"/>
      <c r="DF435" s="1258"/>
      <c r="DG435" s="1258"/>
      <c r="DH435" s="1258"/>
      <c r="DI435" s="1258"/>
      <c r="DJ435" s="1258"/>
      <c r="DK435" s="1258"/>
      <c r="DL435" s="1258"/>
      <c r="DM435" s="1258"/>
      <c r="DN435" s="1022">
        <v>1</v>
      </c>
      <c r="DO435" s="1193">
        <v>0.94599999999999995</v>
      </c>
      <c r="DP435" s="1194">
        <v>1000</v>
      </c>
      <c r="DQ435" s="1195">
        <f t="shared" si="3889"/>
        <v>1.0570824524312896</v>
      </c>
      <c r="DR435" s="1192">
        <v>0.01</v>
      </c>
      <c r="DS435" s="1192">
        <f t="shared" si="3888"/>
        <v>1.0570824524312896E-5</v>
      </c>
      <c r="DT435" s="1767"/>
      <c r="DU435" s="1768"/>
      <c r="DV435" s="1769"/>
      <c r="DW435" s="1528">
        <f t="shared" si="3710"/>
        <v>0</v>
      </c>
      <c r="DX435" s="1770"/>
      <c r="DY435" s="1770"/>
      <c r="DZ435" s="1770"/>
      <c r="EA435" s="1770"/>
      <c r="EB435" s="1770"/>
      <c r="EC435" s="1770"/>
      <c r="ED435" s="1770"/>
      <c r="EE435" s="1770"/>
      <c r="EF435" s="1770"/>
      <c r="EG435" s="1770"/>
      <c r="EH435" s="1770"/>
      <c r="EI435" s="1770"/>
      <c r="EJ435" s="1770"/>
      <c r="EK435" s="1771"/>
      <c r="EL435" s="1772"/>
      <c r="EM435" s="739"/>
      <c r="EN435" s="739"/>
      <c r="EO435" s="739"/>
      <c r="EP435" s="739"/>
      <c r="EQ435" s="739"/>
      <c r="ER435" s="739"/>
      <c r="ES435" s="739"/>
      <c r="ET435" s="739"/>
      <c r="EU435" s="739"/>
      <c r="EV435" s="739"/>
      <c r="EW435" s="739"/>
      <c r="EX435" s="739"/>
      <c r="EY435" s="739"/>
      <c r="EZ435" s="1348">
        <f t="shared" si="3712"/>
        <v>0</v>
      </c>
      <c r="FA435" s="1203">
        <f t="shared" si="3713"/>
        <v>0</v>
      </c>
      <c r="FB435" s="1203">
        <f t="shared" si="3714"/>
        <v>0</v>
      </c>
      <c r="FC435" s="1203">
        <f t="shared" si="3715"/>
        <v>0</v>
      </c>
      <c r="FD435" s="1190">
        <f t="shared" si="3716"/>
        <v>0</v>
      </c>
      <c r="FE435" s="1190">
        <f t="shared" si="3717"/>
        <v>0</v>
      </c>
      <c r="FF435" s="927">
        <f t="shared" si="3718"/>
        <v>0</v>
      </c>
      <c r="FG435" s="1191">
        <f t="shared" si="3719"/>
        <v>0</v>
      </c>
      <c r="FH435" s="1191">
        <f t="shared" si="3720"/>
        <v>0</v>
      </c>
      <c r="FI435" s="1191">
        <f t="shared" si="3721"/>
        <v>0</v>
      </c>
      <c r="FJ435" s="1191">
        <f t="shared" si="3722"/>
        <v>0</v>
      </c>
      <c r="FK435" s="1191">
        <f t="shared" si="3723"/>
        <v>0</v>
      </c>
      <c r="FL435" s="1191">
        <f t="shared" si="3724"/>
        <v>0</v>
      </c>
      <c r="FM435" s="1191">
        <f t="shared" si="3725"/>
        <v>0</v>
      </c>
      <c r="FN435" s="1191">
        <f t="shared" si="3726"/>
        <v>0</v>
      </c>
      <c r="FO435" s="1203">
        <f t="shared" si="3548"/>
        <v>0</v>
      </c>
      <c r="FP435" s="1190">
        <f t="shared" si="3727"/>
        <v>0</v>
      </c>
      <c r="FQ435" s="927">
        <f t="shared" si="3728"/>
        <v>0</v>
      </c>
      <c r="FR435" s="1191">
        <f t="shared" si="3729"/>
        <v>0</v>
      </c>
      <c r="FS435" s="1191">
        <f t="shared" si="3730"/>
        <v>0</v>
      </c>
      <c r="FT435" s="1191">
        <f t="shared" si="3731"/>
        <v>0</v>
      </c>
      <c r="FU435" s="1191">
        <f t="shared" si="3732"/>
        <v>0</v>
      </c>
      <c r="FV435" s="1076">
        <f t="shared" si="3733"/>
        <v>0</v>
      </c>
      <c r="FW435" s="1076">
        <f t="shared" si="3734"/>
        <v>0</v>
      </c>
      <c r="FX435" s="1076">
        <f t="shared" si="3735"/>
        <v>0</v>
      </c>
      <c r="FY435" s="1076">
        <f t="shared" si="3736"/>
        <v>0</v>
      </c>
      <c r="FZ435" s="1076">
        <f t="shared" si="3737"/>
        <v>0</v>
      </c>
      <c r="GA435" s="1076">
        <f t="shared" si="3738"/>
        <v>0</v>
      </c>
      <c r="GB435" s="1076">
        <f t="shared" si="3739"/>
        <v>0</v>
      </c>
      <c r="GC435" s="1076">
        <f t="shared" si="3740"/>
        <v>0</v>
      </c>
      <c r="GD435" s="330">
        <f t="shared" si="3741"/>
        <v>0</v>
      </c>
      <c r="GE435" s="330">
        <f t="shared" si="3742"/>
        <v>0</v>
      </c>
      <c r="GF435" s="330">
        <f t="shared" si="3743"/>
        <v>0</v>
      </c>
      <c r="GG435" s="330">
        <f t="shared" si="3744"/>
        <v>0</v>
      </c>
      <c r="GH435" s="330">
        <f t="shared" si="3745"/>
        <v>0</v>
      </c>
      <c r="GI435" s="330">
        <f t="shared" si="3746"/>
        <v>0</v>
      </c>
      <c r="GJ435" s="330">
        <f t="shared" si="3747"/>
        <v>0</v>
      </c>
      <c r="GK435" s="330">
        <f t="shared" si="3748"/>
        <v>0</v>
      </c>
      <c r="GL435" s="330">
        <f t="shared" si="3749"/>
        <v>0</v>
      </c>
      <c r="GM435" s="330">
        <f t="shared" si="3750"/>
        <v>0</v>
      </c>
      <c r="GN435" s="330">
        <f t="shared" si="3751"/>
        <v>0</v>
      </c>
      <c r="GO435" s="330">
        <f t="shared" si="3752"/>
        <v>0</v>
      </c>
      <c r="GP435" s="330">
        <f t="shared" si="3753"/>
        <v>0</v>
      </c>
      <c r="GQ435" s="330">
        <f t="shared" si="3754"/>
        <v>0</v>
      </c>
      <c r="GR435" s="739"/>
      <c r="GS435" s="739"/>
      <c r="GT435" s="739"/>
      <c r="GU435" s="739"/>
      <c r="GV435" s="739"/>
      <c r="GW435" s="739"/>
      <c r="GX435" s="739"/>
      <c r="GY435" s="739"/>
      <c r="GZ435" s="1362">
        <f t="shared" si="3755"/>
        <v>0</v>
      </c>
      <c r="HA435" s="1215">
        <f t="shared" si="3756"/>
        <v>0</v>
      </c>
      <c r="HB435" s="1215">
        <f t="shared" si="3757"/>
        <v>0</v>
      </c>
      <c r="HC435" s="1215">
        <f t="shared" si="3758"/>
        <v>0</v>
      </c>
      <c r="HD435" s="543">
        <f t="shared" si="3759"/>
        <v>0</v>
      </c>
      <c r="HE435" s="543">
        <f t="shared" si="3760"/>
        <v>0</v>
      </c>
      <c r="HF435" s="328">
        <f t="shared" si="3761"/>
        <v>0</v>
      </c>
      <c r="HG435" s="546">
        <f t="shared" si="3762"/>
        <v>0</v>
      </c>
      <c r="HH435" s="546">
        <f t="shared" si="3763"/>
        <v>0</v>
      </c>
      <c r="HI435" s="546">
        <f t="shared" si="3764"/>
        <v>0</v>
      </c>
      <c r="HJ435" s="546">
        <f t="shared" si="3765"/>
        <v>0</v>
      </c>
      <c r="HK435" s="546">
        <f t="shared" si="3766"/>
        <v>0</v>
      </c>
      <c r="HL435" s="546">
        <f t="shared" si="3767"/>
        <v>0</v>
      </c>
      <c r="HM435" s="546">
        <f t="shared" si="3768"/>
        <v>0</v>
      </c>
      <c r="HN435" s="546">
        <f t="shared" si="3769"/>
        <v>0</v>
      </c>
      <c r="HO435" s="1215">
        <f t="shared" si="3770"/>
        <v>0</v>
      </c>
      <c r="HP435" s="543">
        <f t="shared" si="3771"/>
        <v>0</v>
      </c>
      <c r="HQ435" s="328">
        <f t="shared" si="3772"/>
        <v>0</v>
      </c>
      <c r="HR435" s="546">
        <f t="shared" si="3773"/>
        <v>0</v>
      </c>
      <c r="HS435" s="546">
        <f t="shared" si="3774"/>
        <v>0</v>
      </c>
      <c r="HT435" s="546">
        <f t="shared" si="3775"/>
        <v>0</v>
      </c>
      <c r="HU435" s="546">
        <f t="shared" si="3776"/>
        <v>0</v>
      </c>
      <c r="HV435" s="930">
        <f t="shared" si="3777"/>
        <v>0</v>
      </c>
      <c r="HW435" s="930">
        <f t="shared" si="3778"/>
        <v>0</v>
      </c>
      <c r="HX435" s="930">
        <f t="shared" si="3779"/>
        <v>0</v>
      </c>
      <c r="HY435" s="930">
        <f t="shared" si="3780"/>
        <v>0</v>
      </c>
      <c r="HZ435" s="930">
        <f t="shared" si="3781"/>
        <v>0</v>
      </c>
      <c r="IA435" s="930">
        <f t="shared" si="3782"/>
        <v>0</v>
      </c>
      <c r="IB435" s="930">
        <f t="shared" si="3783"/>
        <v>0</v>
      </c>
      <c r="IC435" s="930">
        <f t="shared" si="3784"/>
        <v>0</v>
      </c>
      <c r="ID435" s="322">
        <f t="shared" si="3785"/>
        <v>0</v>
      </c>
      <c r="IE435" s="322">
        <f t="shared" si="3786"/>
        <v>0</v>
      </c>
      <c r="IF435" s="322">
        <f t="shared" si="3787"/>
        <v>0</v>
      </c>
      <c r="IG435" s="322">
        <f t="shared" si="3788"/>
        <v>0</v>
      </c>
      <c r="IH435" s="322">
        <f t="shared" si="3789"/>
        <v>0</v>
      </c>
      <c r="II435" s="322">
        <f t="shared" si="3790"/>
        <v>0</v>
      </c>
      <c r="IJ435" s="322">
        <f t="shared" si="3791"/>
        <v>0</v>
      </c>
      <c r="IK435" s="322">
        <f t="shared" si="3792"/>
        <v>0</v>
      </c>
      <c r="IL435" s="322">
        <f t="shared" si="3793"/>
        <v>0</v>
      </c>
      <c r="IM435" s="322">
        <f t="shared" si="3794"/>
        <v>0</v>
      </c>
      <c r="IN435" s="322">
        <f t="shared" si="3795"/>
        <v>0</v>
      </c>
      <c r="IO435" s="322">
        <f t="shared" si="3796"/>
        <v>0</v>
      </c>
      <c r="IP435" s="322">
        <f t="shared" si="3797"/>
        <v>0</v>
      </c>
      <c r="IQ435" s="322">
        <f t="shared" si="3798"/>
        <v>0</v>
      </c>
      <c r="IR435" s="739"/>
      <c r="IS435" s="739"/>
      <c r="IT435" s="739"/>
      <c r="IU435" s="739"/>
      <c r="IV435" s="739"/>
      <c r="IW435" s="739"/>
      <c r="IX435" s="739"/>
      <c r="IY435" s="739"/>
      <c r="IZ435" s="1362">
        <f t="shared" si="3799"/>
        <v>0</v>
      </c>
      <c r="JA435" s="1217">
        <f t="shared" si="3844"/>
        <v>0</v>
      </c>
      <c r="JB435" s="1217">
        <f t="shared" si="3845"/>
        <v>0</v>
      </c>
      <c r="JC435" s="1217">
        <f t="shared" si="3846"/>
        <v>0</v>
      </c>
      <c r="JD435" s="545">
        <f t="shared" si="3847"/>
        <v>0</v>
      </c>
      <c r="JE435" s="545">
        <f t="shared" si="3848"/>
        <v>0</v>
      </c>
      <c r="JF435" s="329">
        <f t="shared" si="3849"/>
        <v>0</v>
      </c>
      <c r="JG435" s="550">
        <f t="shared" si="3850"/>
        <v>0</v>
      </c>
      <c r="JH435" s="550">
        <f t="shared" si="3851"/>
        <v>0</v>
      </c>
      <c r="JI435" s="550">
        <f t="shared" si="3852"/>
        <v>0</v>
      </c>
      <c r="JJ435" s="550">
        <f t="shared" si="3853"/>
        <v>0</v>
      </c>
      <c r="JK435" s="550">
        <f t="shared" si="3854"/>
        <v>0</v>
      </c>
      <c r="JL435" s="550">
        <f t="shared" si="3855"/>
        <v>0</v>
      </c>
      <c r="JM435" s="550">
        <f t="shared" si="3856"/>
        <v>0</v>
      </c>
      <c r="JN435" s="550">
        <f t="shared" si="3857"/>
        <v>0</v>
      </c>
      <c r="JO435" s="1217">
        <f t="shared" si="3858"/>
        <v>0</v>
      </c>
      <c r="JP435" s="545">
        <f t="shared" si="3859"/>
        <v>0</v>
      </c>
      <c r="JQ435" s="329">
        <f t="shared" si="3860"/>
        <v>0</v>
      </c>
      <c r="JR435" s="550">
        <f t="shared" si="3861"/>
        <v>0</v>
      </c>
      <c r="JS435" s="550">
        <f t="shared" si="3862"/>
        <v>0</v>
      </c>
      <c r="JT435" s="550">
        <f t="shared" si="3863"/>
        <v>0</v>
      </c>
      <c r="JU435" s="550">
        <f t="shared" si="3864"/>
        <v>0</v>
      </c>
      <c r="JV435" s="932">
        <f t="shared" si="3865"/>
        <v>0</v>
      </c>
      <c r="JW435" s="932">
        <f t="shared" si="3866"/>
        <v>0</v>
      </c>
      <c r="JX435" s="932">
        <f t="shared" si="3867"/>
        <v>0</v>
      </c>
      <c r="JY435" s="932">
        <f t="shared" si="3868"/>
        <v>0</v>
      </c>
      <c r="JZ435" s="932">
        <f t="shared" si="3869"/>
        <v>0</v>
      </c>
      <c r="KA435" s="932">
        <f t="shared" si="3870"/>
        <v>0</v>
      </c>
      <c r="KB435" s="932">
        <f t="shared" si="3871"/>
        <v>0</v>
      </c>
      <c r="KC435" s="932">
        <f t="shared" si="3872"/>
        <v>0</v>
      </c>
      <c r="KD435" s="327">
        <f t="shared" si="3873"/>
        <v>0</v>
      </c>
      <c r="KE435" s="327">
        <f t="shared" si="3874"/>
        <v>0</v>
      </c>
      <c r="KF435" s="327">
        <f t="shared" si="3875"/>
        <v>0</v>
      </c>
      <c r="KG435" s="327">
        <f t="shared" si="3876"/>
        <v>0</v>
      </c>
      <c r="KH435" s="327">
        <f t="shared" si="3877"/>
        <v>0</v>
      </c>
      <c r="KI435" s="327">
        <f t="shared" si="3878"/>
        <v>0</v>
      </c>
      <c r="KJ435" s="327">
        <f t="shared" si="3879"/>
        <v>0</v>
      </c>
      <c r="KK435" s="327">
        <f t="shared" si="3880"/>
        <v>0</v>
      </c>
      <c r="KL435" s="327">
        <f t="shared" si="3881"/>
        <v>0</v>
      </c>
      <c r="KM435" s="327">
        <f t="shared" si="3882"/>
        <v>0</v>
      </c>
      <c r="KN435" s="327">
        <f t="shared" si="3883"/>
        <v>0</v>
      </c>
      <c r="KO435" s="327">
        <f t="shared" si="3884"/>
        <v>0</v>
      </c>
      <c r="KP435" s="327">
        <f t="shared" si="3885"/>
        <v>0</v>
      </c>
      <c r="KQ435" s="327">
        <f t="shared" si="3886"/>
        <v>0</v>
      </c>
      <c r="KR435" s="739"/>
      <c r="KS435" s="739"/>
      <c r="KT435" s="739"/>
      <c r="KU435" s="739"/>
      <c r="KV435" s="739"/>
      <c r="KW435" s="739"/>
      <c r="KX435" s="739"/>
      <c r="KY435" s="739"/>
      <c r="KZ435" s="1362">
        <f t="shared" si="3800"/>
        <v>0</v>
      </c>
      <c r="LA435" s="1217">
        <f t="shared" si="3801"/>
        <v>0</v>
      </c>
      <c r="LB435" s="1217">
        <f t="shared" si="3802"/>
        <v>0</v>
      </c>
      <c r="LC435" s="1217">
        <f t="shared" si="3803"/>
        <v>0</v>
      </c>
      <c r="LD435" s="545">
        <f t="shared" si="3804"/>
        <v>0</v>
      </c>
      <c r="LE435" s="545">
        <f t="shared" si="3805"/>
        <v>0</v>
      </c>
      <c r="LF435" s="329">
        <f t="shared" si="3806"/>
        <v>0</v>
      </c>
      <c r="LG435" s="550">
        <f t="shared" si="3807"/>
        <v>0</v>
      </c>
      <c r="LH435" s="550">
        <f t="shared" si="3808"/>
        <v>0</v>
      </c>
      <c r="LI435" s="550">
        <f t="shared" si="3809"/>
        <v>0</v>
      </c>
      <c r="LJ435" s="550">
        <f t="shared" si="3810"/>
        <v>0</v>
      </c>
      <c r="LK435" s="550">
        <f t="shared" si="3811"/>
        <v>0</v>
      </c>
      <c r="LL435" s="550">
        <f t="shared" si="3812"/>
        <v>0</v>
      </c>
      <c r="LM435" s="550">
        <f t="shared" si="3813"/>
        <v>0</v>
      </c>
      <c r="LN435" s="550">
        <f t="shared" si="3814"/>
        <v>0</v>
      </c>
      <c r="LO435" s="1217">
        <f t="shared" si="3815"/>
        <v>0</v>
      </c>
      <c r="LP435" s="545">
        <f t="shared" si="3816"/>
        <v>0</v>
      </c>
      <c r="LQ435" s="329">
        <f t="shared" si="3817"/>
        <v>0</v>
      </c>
      <c r="LR435" s="550">
        <f t="shared" si="3818"/>
        <v>0</v>
      </c>
      <c r="LS435" s="550">
        <f t="shared" si="3819"/>
        <v>0</v>
      </c>
      <c r="LT435" s="550">
        <f t="shared" si="3820"/>
        <v>0</v>
      </c>
      <c r="LU435" s="550">
        <f t="shared" si="3821"/>
        <v>0</v>
      </c>
      <c r="LV435" s="932">
        <f t="shared" si="3822"/>
        <v>0</v>
      </c>
      <c r="LW435" s="932">
        <f t="shared" si="3823"/>
        <v>0</v>
      </c>
      <c r="LX435" s="932">
        <f t="shared" si="3824"/>
        <v>0</v>
      </c>
      <c r="LY435" s="932">
        <f t="shared" si="3825"/>
        <v>0</v>
      </c>
      <c r="LZ435" s="932">
        <f t="shared" si="3826"/>
        <v>0</v>
      </c>
      <c r="MA435" s="932">
        <f t="shared" si="3827"/>
        <v>0</v>
      </c>
      <c r="MB435" s="932">
        <f t="shared" si="3828"/>
        <v>0</v>
      </c>
      <c r="MC435" s="932">
        <f t="shared" si="3829"/>
        <v>0</v>
      </c>
      <c r="MD435" s="327">
        <f t="shared" si="3830"/>
        <v>0</v>
      </c>
      <c r="ME435" s="327">
        <f t="shared" si="3831"/>
        <v>0</v>
      </c>
      <c r="MF435" s="327">
        <f t="shared" si="3832"/>
        <v>0</v>
      </c>
      <c r="MG435" s="327">
        <f t="shared" si="3833"/>
        <v>0</v>
      </c>
      <c r="MH435" s="327">
        <f t="shared" si="3834"/>
        <v>0</v>
      </c>
      <c r="MI435" s="327">
        <f t="shared" si="3835"/>
        <v>0</v>
      </c>
      <c r="MJ435" s="327">
        <f t="shared" si="3836"/>
        <v>0</v>
      </c>
      <c r="MK435" s="327">
        <f t="shared" si="3837"/>
        <v>0</v>
      </c>
      <c r="ML435" s="327">
        <f t="shared" si="3838"/>
        <v>0</v>
      </c>
      <c r="MM435" s="327">
        <f t="shared" si="3839"/>
        <v>0</v>
      </c>
      <c r="MN435" s="327">
        <f t="shared" si="3840"/>
        <v>0</v>
      </c>
      <c r="MO435" s="327">
        <f t="shared" si="3841"/>
        <v>0</v>
      </c>
      <c r="MP435" s="327">
        <f t="shared" si="3842"/>
        <v>0</v>
      </c>
      <c r="MQ435" s="327">
        <f t="shared" si="3843"/>
        <v>0</v>
      </c>
    </row>
    <row r="436" spans="15:355" s="152" customFormat="1" ht="14.25" customHeight="1" outlineLevel="1" thickBot="1" x14ac:dyDescent="0.3">
      <c r="O436" s="1758"/>
      <c r="S436" s="1758"/>
      <c r="W436" s="1758"/>
      <c r="AA436" s="1758"/>
      <c r="AE436" s="1758"/>
      <c r="AI436" s="1758"/>
      <c r="AM436" s="1758"/>
      <c r="AQ436" s="1758"/>
      <c r="AU436" s="1758"/>
      <c r="AY436" s="1758"/>
      <c r="BQ436" s="1491"/>
      <c r="BR436" s="734">
        <f t="shared" si="3531"/>
        <v>0</v>
      </c>
      <c r="BS436" s="734">
        <f t="shared" si="3532"/>
        <v>0</v>
      </c>
      <c r="BT436" s="742">
        <v>0</v>
      </c>
      <c r="BU436" s="1781"/>
      <c r="BV436" s="1324"/>
      <c r="BW436" s="1248"/>
      <c r="BX436" s="1248"/>
      <c r="BY436" s="1248"/>
      <c r="BZ436" s="1249"/>
      <c r="CA436" s="1249"/>
      <c r="CB436" s="1250"/>
      <c r="CC436" s="1251"/>
      <c r="CD436" s="1251"/>
      <c r="CE436" s="1251"/>
      <c r="CF436" s="1251"/>
      <c r="CG436" s="1765"/>
      <c r="CH436" s="1252"/>
      <c r="CI436" s="1765"/>
      <c r="CJ436" s="1765"/>
      <c r="CK436" s="1253"/>
      <c r="CL436" s="1254"/>
      <c r="CM436" s="1255"/>
      <c r="CN436" s="1256"/>
      <c r="CO436" s="1256"/>
      <c r="CP436" s="1256"/>
      <c r="CQ436" s="1256"/>
      <c r="CR436" s="1766"/>
      <c r="CS436" s="1766"/>
      <c r="CT436" s="1766"/>
      <c r="CU436" s="1766"/>
      <c r="CV436" s="1766"/>
      <c r="CW436" s="1766"/>
      <c r="CX436" s="1766"/>
      <c r="CY436" s="1766"/>
      <c r="CZ436" s="1807"/>
      <c r="DA436" s="1807"/>
      <c r="DB436" s="1807"/>
      <c r="DC436" s="1807"/>
      <c r="DD436" s="1807"/>
      <c r="DE436" s="1258"/>
      <c r="DF436" s="1258"/>
      <c r="DG436" s="1258"/>
      <c r="DH436" s="1258"/>
      <c r="DI436" s="1258"/>
      <c r="DJ436" s="1258"/>
      <c r="DK436" s="1258"/>
      <c r="DL436" s="1258"/>
      <c r="DM436" s="1258"/>
      <c r="DN436" s="1022">
        <v>1</v>
      </c>
      <c r="DO436" s="1193">
        <v>0.94599999999999995</v>
      </c>
      <c r="DP436" s="1194">
        <v>1000</v>
      </c>
      <c r="DQ436" s="1195">
        <f t="shared" si="3889"/>
        <v>1.0570824524312896</v>
      </c>
      <c r="DR436" s="1192">
        <v>0.01</v>
      </c>
      <c r="DS436" s="1192">
        <f t="shared" si="3888"/>
        <v>1.0570824524312896E-5</v>
      </c>
      <c r="DT436" s="1767"/>
      <c r="DU436" s="1768"/>
      <c r="DV436" s="1769"/>
      <c r="DW436" s="1528">
        <f t="shared" si="3710"/>
        <v>0</v>
      </c>
      <c r="DX436" s="1770"/>
      <c r="DY436" s="1770"/>
      <c r="DZ436" s="1770"/>
      <c r="EA436" s="1770"/>
      <c r="EB436" s="1770"/>
      <c r="EC436" s="1770"/>
      <c r="ED436" s="1770"/>
      <c r="EE436" s="1770"/>
      <c r="EF436" s="1770"/>
      <c r="EG436" s="1770"/>
      <c r="EH436" s="1770"/>
      <c r="EI436" s="1770"/>
      <c r="EJ436" s="1770"/>
      <c r="EK436" s="1771"/>
      <c r="EL436" s="1772"/>
      <c r="EM436" s="739"/>
      <c r="EN436" s="739"/>
      <c r="EO436" s="739"/>
      <c r="EP436" s="739"/>
      <c r="EQ436" s="739"/>
      <c r="ER436" s="739"/>
      <c r="ES436" s="739"/>
      <c r="ET436" s="739"/>
      <c r="EU436" s="739"/>
      <c r="EV436" s="739"/>
      <c r="EW436" s="739"/>
      <c r="EX436" s="739"/>
      <c r="EY436" s="739"/>
      <c r="EZ436" s="1348">
        <f t="shared" si="3712"/>
        <v>0</v>
      </c>
      <c r="FA436" s="1203">
        <f t="shared" si="3713"/>
        <v>0</v>
      </c>
      <c r="FB436" s="1203">
        <f t="shared" si="3714"/>
        <v>0</v>
      </c>
      <c r="FC436" s="1203">
        <f t="shared" si="3715"/>
        <v>0</v>
      </c>
      <c r="FD436" s="1190">
        <f t="shared" si="3716"/>
        <v>0</v>
      </c>
      <c r="FE436" s="1190">
        <f t="shared" si="3717"/>
        <v>0</v>
      </c>
      <c r="FF436" s="927">
        <f t="shared" si="3718"/>
        <v>0</v>
      </c>
      <c r="FG436" s="1191">
        <f t="shared" si="3719"/>
        <v>0</v>
      </c>
      <c r="FH436" s="1191">
        <f t="shared" si="3720"/>
        <v>0</v>
      </c>
      <c r="FI436" s="1191">
        <f t="shared" si="3721"/>
        <v>0</v>
      </c>
      <c r="FJ436" s="1191">
        <f t="shared" si="3722"/>
        <v>0</v>
      </c>
      <c r="FK436" s="1191">
        <f t="shared" si="3723"/>
        <v>0</v>
      </c>
      <c r="FL436" s="1191">
        <f t="shared" si="3724"/>
        <v>0</v>
      </c>
      <c r="FM436" s="1191">
        <f t="shared" si="3725"/>
        <v>0</v>
      </c>
      <c r="FN436" s="1191">
        <f t="shared" si="3726"/>
        <v>0</v>
      </c>
      <c r="FO436" s="1203">
        <f t="shared" si="3548"/>
        <v>0</v>
      </c>
      <c r="FP436" s="1190">
        <f t="shared" si="3727"/>
        <v>0</v>
      </c>
      <c r="FQ436" s="927">
        <f t="shared" si="3728"/>
        <v>0</v>
      </c>
      <c r="FR436" s="1191">
        <f t="shared" si="3729"/>
        <v>0</v>
      </c>
      <c r="FS436" s="1191">
        <f t="shared" si="3730"/>
        <v>0</v>
      </c>
      <c r="FT436" s="1191">
        <f t="shared" si="3731"/>
        <v>0</v>
      </c>
      <c r="FU436" s="1191">
        <f t="shared" si="3732"/>
        <v>0</v>
      </c>
      <c r="FV436" s="1076">
        <f t="shared" si="3733"/>
        <v>0</v>
      </c>
      <c r="FW436" s="1076">
        <f t="shared" si="3734"/>
        <v>0</v>
      </c>
      <c r="FX436" s="1076">
        <f t="shared" si="3735"/>
        <v>0</v>
      </c>
      <c r="FY436" s="1076">
        <f t="shared" si="3736"/>
        <v>0</v>
      </c>
      <c r="FZ436" s="1076">
        <f t="shared" si="3737"/>
        <v>0</v>
      </c>
      <c r="GA436" s="1076">
        <f t="shared" si="3738"/>
        <v>0</v>
      </c>
      <c r="GB436" s="1076">
        <f t="shared" si="3739"/>
        <v>0</v>
      </c>
      <c r="GC436" s="1076">
        <f t="shared" si="3740"/>
        <v>0</v>
      </c>
      <c r="GD436" s="330">
        <f t="shared" si="3741"/>
        <v>0</v>
      </c>
      <c r="GE436" s="330">
        <f t="shared" si="3742"/>
        <v>0</v>
      </c>
      <c r="GF436" s="330">
        <f t="shared" si="3743"/>
        <v>0</v>
      </c>
      <c r="GG436" s="330">
        <f t="shared" si="3744"/>
        <v>0</v>
      </c>
      <c r="GH436" s="330">
        <f t="shared" si="3745"/>
        <v>0</v>
      </c>
      <c r="GI436" s="330">
        <f t="shared" si="3746"/>
        <v>0</v>
      </c>
      <c r="GJ436" s="330">
        <f t="shared" si="3747"/>
        <v>0</v>
      </c>
      <c r="GK436" s="330">
        <f t="shared" si="3748"/>
        <v>0</v>
      </c>
      <c r="GL436" s="330">
        <f t="shared" si="3749"/>
        <v>0</v>
      </c>
      <c r="GM436" s="330">
        <f t="shared" si="3750"/>
        <v>0</v>
      </c>
      <c r="GN436" s="330">
        <f t="shared" si="3751"/>
        <v>0</v>
      </c>
      <c r="GO436" s="330">
        <f t="shared" si="3752"/>
        <v>0</v>
      </c>
      <c r="GP436" s="330">
        <f t="shared" si="3753"/>
        <v>0</v>
      </c>
      <c r="GQ436" s="330">
        <f t="shared" si="3754"/>
        <v>0</v>
      </c>
      <c r="GR436" s="739"/>
      <c r="GS436" s="739"/>
      <c r="GT436" s="739"/>
      <c r="GU436" s="739"/>
      <c r="GV436" s="739"/>
      <c r="GW436" s="739"/>
      <c r="GX436" s="739"/>
      <c r="GY436" s="739"/>
      <c r="GZ436" s="1362">
        <f t="shared" si="3755"/>
        <v>0</v>
      </c>
      <c r="HA436" s="1215">
        <f t="shared" si="3756"/>
        <v>0</v>
      </c>
      <c r="HB436" s="1215">
        <f t="shared" si="3757"/>
        <v>0</v>
      </c>
      <c r="HC436" s="1215">
        <f t="shared" si="3758"/>
        <v>0</v>
      </c>
      <c r="HD436" s="543">
        <f t="shared" si="3759"/>
        <v>0</v>
      </c>
      <c r="HE436" s="543">
        <f t="shared" si="3760"/>
        <v>0</v>
      </c>
      <c r="HF436" s="328">
        <f t="shared" si="3761"/>
        <v>0</v>
      </c>
      <c r="HG436" s="546">
        <f t="shared" si="3762"/>
        <v>0</v>
      </c>
      <c r="HH436" s="546">
        <f t="shared" si="3763"/>
        <v>0</v>
      </c>
      <c r="HI436" s="546">
        <f t="shared" si="3764"/>
        <v>0</v>
      </c>
      <c r="HJ436" s="546">
        <f t="shared" si="3765"/>
        <v>0</v>
      </c>
      <c r="HK436" s="546">
        <f t="shared" si="3766"/>
        <v>0</v>
      </c>
      <c r="HL436" s="546">
        <f t="shared" si="3767"/>
        <v>0</v>
      </c>
      <c r="HM436" s="546">
        <f t="shared" si="3768"/>
        <v>0</v>
      </c>
      <c r="HN436" s="546">
        <f t="shared" si="3769"/>
        <v>0</v>
      </c>
      <c r="HO436" s="1215">
        <f t="shared" si="3770"/>
        <v>0</v>
      </c>
      <c r="HP436" s="543">
        <f t="shared" si="3771"/>
        <v>0</v>
      </c>
      <c r="HQ436" s="328">
        <f t="shared" si="3772"/>
        <v>0</v>
      </c>
      <c r="HR436" s="546">
        <f t="shared" si="3773"/>
        <v>0</v>
      </c>
      <c r="HS436" s="546">
        <f t="shared" si="3774"/>
        <v>0</v>
      </c>
      <c r="HT436" s="546">
        <f t="shared" si="3775"/>
        <v>0</v>
      </c>
      <c r="HU436" s="546">
        <f t="shared" si="3776"/>
        <v>0</v>
      </c>
      <c r="HV436" s="930">
        <f t="shared" si="3777"/>
        <v>0</v>
      </c>
      <c r="HW436" s="930">
        <f t="shared" si="3778"/>
        <v>0</v>
      </c>
      <c r="HX436" s="930">
        <f t="shared" si="3779"/>
        <v>0</v>
      </c>
      <c r="HY436" s="930">
        <f t="shared" si="3780"/>
        <v>0</v>
      </c>
      <c r="HZ436" s="930">
        <f t="shared" si="3781"/>
        <v>0</v>
      </c>
      <c r="IA436" s="930">
        <f t="shared" si="3782"/>
        <v>0</v>
      </c>
      <c r="IB436" s="930">
        <f t="shared" si="3783"/>
        <v>0</v>
      </c>
      <c r="IC436" s="930">
        <f t="shared" si="3784"/>
        <v>0</v>
      </c>
      <c r="ID436" s="322">
        <f t="shared" si="3785"/>
        <v>0</v>
      </c>
      <c r="IE436" s="322">
        <f t="shared" si="3786"/>
        <v>0</v>
      </c>
      <c r="IF436" s="322">
        <f t="shared" si="3787"/>
        <v>0</v>
      </c>
      <c r="IG436" s="322">
        <f t="shared" si="3788"/>
        <v>0</v>
      </c>
      <c r="IH436" s="322">
        <f t="shared" si="3789"/>
        <v>0</v>
      </c>
      <c r="II436" s="322">
        <f t="shared" si="3790"/>
        <v>0</v>
      </c>
      <c r="IJ436" s="322">
        <f t="shared" si="3791"/>
        <v>0</v>
      </c>
      <c r="IK436" s="322">
        <f t="shared" si="3792"/>
        <v>0</v>
      </c>
      <c r="IL436" s="322">
        <f t="shared" si="3793"/>
        <v>0</v>
      </c>
      <c r="IM436" s="322">
        <f t="shared" si="3794"/>
        <v>0</v>
      </c>
      <c r="IN436" s="322">
        <f t="shared" si="3795"/>
        <v>0</v>
      </c>
      <c r="IO436" s="322">
        <f t="shared" si="3796"/>
        <v>0</v>
      </c>
      <c r="IP436" s="322">
        <f t="shared" si="3797"/>
        <v>0</v>
      </c>
      <c r="IQ436" s="322">
        <f t="shared" si="3798"/>
        <v>0</v>
      </c>
      <c r="IR436" s="739"/>
      <c r="IS436" s="739"/>
      <c r="IT436" s="739"/>
      <c r="IU436" s="739"/>
      <c r="IV436" s="739"/>
      <c r="IW436" s="739"/>
      <c r="IX436" s="739"/>
      <c r="IY436" s="739"/>
      <c r="IZ436" s="1362">
        <f t="shared" si="3799"/>
        <v>0</v>
      </c>
      <c r="JA436" s="1217">
        <f t="shared" si="3844"/>
        <v>0</v>
      </c>
      <c r="JB436" s="1217">
        <f t="shared" si="3845"/>
        <v>0</v>
      </c>
      <c r="JC436" s="1217">
        <f t="shared" si="3846"/>
        <v>0</v>
      </c>
      <c r="JD436" s="545">
        <f t="shared" si="3847"/>
        <v>0</v>
      </c>
      <c r="JE436" s="545">
        <f t="shared" si="3848"/>
        <v>0</v>
      </c>
      <c r="JF436" s="329">
        <f t="shared" si="3849"/>
        <v>0</v>
      </c>
      <c r="JG436" s="550">
        <f t="shared" si="3850"/>
        <v>0</v>
      </c>
      <c r="JH436" s="550">
        <f t="shared" si="3851"/>
        <v>0</v>
      </c>
      <c r="JI436" s="550">
        <f t="shared" si="3852"/>
        <v>0</v>
      </c>
      <c r="JJ436" s="550">
        <f t="shared" si="3853"/>
        <v>0</v>
      </c>
      <c r="JK436" s="550">
        <f t="shared" si="3854"/>
        <v>0</v>
      </c>
      <c r="JL436" s="550">
        <f t="shared" si="3855"/>
        <v>0</v>
      </c>
      <c r="JM436" s="550">
        <f t="shared" si="3856"/>
        <v>0</v>
      </c>
      <c r="JN436" s="550">
        <f t="shared" si="3857"/>
        <v>0</v>
      </c>
      <c r="JO436" s="1217">
        <f t="shared" si="3858"/>
        <v>0</v>
      </c>
      <c r="JP436" s="545">
        <f t="shared" si="3859"/>
        <v>0</v>
      </c>
      <c r="JQ436" s="329">
        <f t="shared" si="3860"/>
        <v>0</v>
      </c>
      <c r="JR436" s="550">
        <f t="shared" si="3861"/>
        <v>0</v>
      </c>
      <c r="JS436" s="550">
        <f t="shared" si="3862"/>
        <v>0</v>
      </c>
      <c r="JT436" s="550">
        <f t="shared" si="3863"/>
        <v>0</v>
      </c>
      <c r="JU436" s="550">
        <f t="shared" si="3864"/>
        <v>0</v>
      </c>
      <c r="JV436" s="932">
        <f t="shared" si="3865"/>
        <v>0</v>
      </c>
      <c r="JW436" s="932">
        <f t="shared" si="3866"/>
        <v>0</v>
      </c>
      <c r="JX436" s="932">
        <f t="shared" si="3867"/>
        <v>0</v>
      </c>
      <c r="JY436" s="932">
        <f t="shared" si="3868"/>
        <v>0</v>
      </c>
      <c r="JZ436" s="932">
        <f t="shared" si="3869"/>
        <v>0</v>
      </c>
      <c r="KA436" s="932">
        <f t="shared" si="3870"/>
        <v>0</v>
      </c>
      <c r="KB436" s="932">
        <f t="shared" si="3871"/>
        <v>0</v>
      </c>
      <c r="KC436" s="932">
        <f t="shared" si="3872"/>
        <v>0</v>
      </c>
      <c r="KD436" s="327">
        <f t="shared" si="3873"/>
        <v>0</v>
      </c>
      <c r="KE436" s="327">
        <f t="shared" si="3874"/>
        <v>0</v>
      </c>
      <c r="KF436" s="327">
        <f t="shared" si="3875"/>
        <v>0</v>
      </c>
      <c r="KG436" s="327">
        <f t="shared" si="3876"/>
        <v>0</v>
      </c>
      <c r="KH436" s="327">
        <f t="shared" si="3877"/>
        <v>0</v>
      </c>
      <c r="KI436" s="327">
        <f t="shared" si="3878"/>
        <v>0</v>
      </c>
      <c r="KJ436" s="327">
        <f t="shared" si="3879"/>
        <v>0</v>
      </c>
      <c r="KK436" s="327">
        <f t="shared" si="3880"/>
        <v>0</v>
      </c>
      <c r="KL436" s="327">
        <f t="shared" si="3881"/>
        <v>0</v>
      </c>
      <c r="KM436" s="327">
        <f t="shared" si="3882"/>
        <v>0</v>
      </c>
      <c r="KN436" s="327">
        <f t="shared" si="3883"/>
        <v>0</v>
      </c>
      <c r="KO436" s="327">
        <f t="shared" si="3884"/>
        <v>0</v>
      </c>
      <c r="KP436" s="327">
        <f t="shared" si="3885"/>
        <v>0</v>
      </c>
      <c r="KQ436" s="327">
        <f t="shared" si="3886"/>
        <v>0</v>
      </c>
      <c r="KR436" s="739"/>
      <c r="KS436" s="739"/>
      <c r="KT436" s="739"/>
      <c r="KU436" s="739"/>
      <c r="KV436" s="739"/>
      <c r="KW436" s="739"/>
      <c r="KX436" s="739"/>
      <c r="KY436" s="739"/>
      <c r="KZ436" s="1362">
        <f t="shared" si="3800"/>
        <v>0</v>
      </c>
      <c r="LA436" s="1217">
        <f t="shared" si="3801"/>
        <v>0</v>
      </c>
      <c r="LB436" s="1217">
        <f t="shared" si="3802"/>
        <v>0</v>
      </c>
      <c r="LC436" s="1217">
        <f t="shared" si="3803"/>
        <v>0</v>
      </c>
      <c r="LD436" s="545">
        <f t="shared" si="3804"/>
        <v>0</v>
      </c>
      <c r="LE436" s="545">
        <f t="shared" si="3805"/>
        <v>0</v>
      </c>
      <c r="LF436" s="329">
        <f t="shared" si="3806"/>
        <v>0</v>
      </c>
      <c r="LG436" s="550">
        <f t="shared" si="3807"/>
        <v>0</v>
      </c>
      <c r="LH436" s="550">
        <f t="shared" si="3808"/>
        <v>0</v>
      </c>
      <c r="LI436" s="550">
        <f t="shared" si="3809"/>
        <v>0</v>
      </c>
      <c r="LJ436" s="550">
        <f t="shared" si="3810"/>
        <v>0</v>
      </c>
      <c r="LK436" s="550">
        <f t="shared" si="3811"/>
        <v>0</v>
      </c>
      <c r="LL436" s="550">
        <f t="shared" si="3812"/>
        <v>0</v>
      </c>
      <c r="LM436" s="550">
        <f t="shared" si="3813"/>
        <v>0</v>
      </c>
      <c r="LN436" s="550">
        <f t="shared" si="3814"/>
        <v>0</v>
      </c>
      <c r="LO436" s="1217">
        <f t="shared" si="3815"/>
        <v>0</v>
      </c>
      <c r="LP436" s="545">
        <f t="shared" si="3816"/>
        <v>0</v>
      </c>
      <c r="LQ436" s="329">
        <f t="shared" si="3817"/>
        <v>0</v>
      </c>
      <c r="LR436" s="550">
        <f t="shared" si="3818"/>
        <v>0</v>
      </c>
      <c r="LS436" s="550">
        <f t="shared" si="3819"/>
        <v>0</v>
      </c>
      <c r="LT436" s="550">
        <f t="shared" si="3820"/>
        <v>0</v>
      </c>
      <c r="LU436" s="550">
        <f t="shared" si="3821"/>
        <v>0</v>
      </c>
      <c r="LV436" s="932">
        <f t="shared" si="3822"/>
        <v>0</v>
      </c>
      <c r="LW436" s="932">
        <f t="shared" si="3823"/>
        <v>0</v>
      </c>
      <c r="LX436" s="932">
        <f t="shared" si="3824"/>
        <v>0</v>
      </c>
      <c r="LY436" s="932">
        <f t="shared" si="3825"/>
        <v>0</v>
      </c>
      <c r="LZ436" s="932">
        <f t="shared" si="3826"/>
        <v>0</v>
      </c>
      <c r="MA436" s="932">
        <f t="shared" si="3827"/>
        <v>0</v>
      </c>
      <c r="MB436" s="932">
        <f t="shared" si="3828"/>
        <v>0</v>
      </c>
      <c r="MC436" s="932">
        <f t="shared" si="3829"/>
        <v>0</v>
      </c>
      <c r="MD436" s="327">
        <f t="shared" si="3830"/>
        <v>0</v>
      </c>
      <c r="ME436" s="327">
        <f t="shared" si="3831"/>
        <v>0</v>
      </c>
      <c r="MF436" s="327">
        <f t="shared" si="3832"/>
        <v>0</v>
      </c>
      <c r="MG436" s="327">
        <f t="shared" si="3833"/>
        <v>0</v>
      </c>
      <c r="MH436" s="327">
        <f t="shared" si="3834"/>
        <v>0</v>
      </c>
      <c r="MI436" s="327">
        <f t="shared" si="3835"/>
        <v>0</v>
      </c>
      <c r="MJ436" s="327">
        <f t="shared" si="3836"/>
        <v>0</v>
      </c>
      <c r="MK436" s="327">
        <f t="shared" si="3837"/>
        <v>0</v>
      </c>
      <c r="ML436" s="327">
        <f t="shared" si="3838"/>
        <v>0</v>
      </c>
      <c r="MM436" s="327">
        <f t="shared" si="3839"/>
        <v>0</v>
      </c>
      <c r="MN436" s="327">
        <f t="shared" si="3840"/>
        <v>0</v>
      </c>
      <c r="MO436" s="327">
        <f t="shared" si="3841"/>
        <v>0</v>
      </c>
      <c r="MP436" s="327">
        <f t="shared" si="3842"/>
        <v>0</v>
      </c>
      <c r="MQ436" s="327">
        <f t="shared" si="3843"/>
        <v>0</v>
      </c>
    </row>
    <row r="437" spans="15:355" s="152" customFormat="1" ht="14.25" customHeight="1" outlineLevel="1" thickBot="1" x14ac:dyDescent="0.3">
      <c r="O437" s="1758"/>
      <c r="S437" s="1758"/>
      <c r="W437" s="1758"/>
      <c r="AA437" s="1758"/>
      <c r="AE437" s="1758"/>
      <c r="AI437" s="1758"/>
      <c r="AM437" s="1758"/>
      <c r="AQ437" s="1758"/>
      <c r="AU437" s="1758"/>
      <c r="AY437" s="1758"/>
      <c r="BQ437" s="1491"/>
      <c r="BR437" s="734">
        <f t="shared" si="3531"/>
        <v>0</v>
      </c>
      <c r="BS437" s="734">
        <f t="shared" si="3532"/>
        <v>0</v>
      </c>
      <c r="BT437" s="742">
        <v>0</v>
      </c>
      <c r="BU437" s="1781"/>
      <c r="BV437" s="1324"/>
      <c r="BW437" s="1248"/>
      <c r="BX437" s="1248"/>
      <c r="BY437" s="1248"/>
      <c r="BZ437" s="1249"/>
      <c r="CA437" s="1249"/>
      <c r="CB437" s="1250"/>
      <c r="CC437" s="1251"/>
      <c r="CD437" s="1251"/>
      <c r="CE437" s="1251"/>
      <c r="CF437" s="1251"/>
      <c r="CG437" s="1765"/>
      <c r="CH437" s="1252"/>
      <c r="CI437" s="1765"/>
      <c r="CJ437" s="1765"/>
      <c r="CK437" s="1253"/>
      <c r="CL437" s="1254"/>
      <c r="CM437" s="1255"/>
      <c r="CN437" s="1256"/>
      <c r="CO437" s="1256"/>
      <c r="CP437" s="1256"/>
      <c r="CQ437" s="1256"/>
      <c r="CR437" s="1766"/>
      <c r="CS437" s="1766"/>
      <c r="CT437" s="1766"/>
      <c r="CU437" s="1766"/>
      <c r="CV437" s="1766"/>
      <c r="CW437" s="1766"/>
      <c r="CX437" s="1766"/>
      <c r="CY437" s="1766"/>
      <c r="CZ437" s="1807"/>
      <c r="DA437" s="1807"/>
      <c r="DB437" s="1807"/>
      <c r="DC437" s="1807"/>
      <c r="DD437" s="1807"/>
      <c r="DE437" s="1258"/>
      <c r="DF437" s="1258"/>
      <c r="DG437" s="1258"/>
      <c r="DH437" s="1258"/>
      <c r="DI437" s="1258"/>
      <c r="DJ437" s="1258"/>
      <c r="DK437" s="1258"/>
      <c r="DL437" s="1258"/>
      <c r="DM437" s="1258"/>
      <c r="DN437" s="1022">
        <v>1</v>
      </c>
      <c r="DO437" s="1193">
        <v>0.94599999999999995</v>
      </c>
      <c r="DP437" s="1194">
        <v>1000</v>
      </c>
      <c r="DQ437" s="1195">
        <f t="shared" si="3889"/>
        <v>1.0570824524312896</v>
      </c>
      <c r="DR437" s="1192">
        <v>0.01</v>
      </c>
      <c r="DS437" s="1192">
        <f t="shared" si="3888"/>
        <v>1.0570824524312896E-5</v>
      </c>
      <c r="DT437" s="1767"/>
      <c r="DU437" s="1768"/>
      <c r="DV437" s="1769"/>
      <c r="DW437" s="1528">
        <f t="shared" si="3710"/>
        <v>0</v>
      </c>
      <c r="DX437" s="1770"/>
      <c r="DY437" s="1770"/>
      <c r="DZ437" s="1770"/>
      <c r="EA437" s="1770"/>
      <c r="EB437" s="1770"/>
      <c r="EC437" s="1770"/>
      <c r="ED437" s="1770"/>
      <c r="EE437" s="1770"/>
      <c r="EF437" s="1770"/>
      <c r="EG437" s="1770"/>
      <c r="EH437" s="1770"/>
      <c r="EI437" s="1770"/>
      <c r="EJ437" s="1770"/>
      <c r="EK437" s="1771"/>
      <c r="EL437" s="1772"/>
      <c r="EM437" s="739"/>
      <c r="EN437" s="739"/>
      <c r="EO437" s="739"/>
      <c r="EP437" s="739"/>
      <c r="EQ437" s="739"/>
      <c r="ER437" s="739"/>
      <c r="ES437" s="739"/>
      <c r="ET437" s="739"/>
      <c r="EU437" s="739"/>
      <c r="EV437" s="739"/>
      <c r="EW437" s="739"/>
      <c r="EX437" s="739"/>
      <c r="EY437" s="739"/>
      <c r="EZ437" s="1348">
        <f t="shared" si="3712"/>
        <v>0</v>
      </c>
      <c r="FA437" s="1203">
        <f t="shared" si="3713"/>
        <v>0</v>
      </c>
      <c r="FB437" s="1203">
        <f t="shared" si="3714"/>
        <v>0</v>
      </c>
      <c r="FC437" s="1203">
        <f t="shared" si="3715"/>
        <v>0</v>
      </c>
      <c r="FD437" s="1190">
        <f t="shared" si="3716"/>
        <v>0</v>
      </c>
      <c r="FE437" s="1190">
        <f t="shared" si="3717"/>
        <v>0</v>
      </c>
      <c r="FF437" s="927">
        <f t="shared" si="3718"/>
        <v>0</v>
      </c>
      <c r="FG437" s="1191">
        <f t="shared" si="3719"/>
        <v>0</v>
      </c>
      <c r="FH437" s="1191">
        <f t="shared" si="3720"/>
        <v>0</v>
      </c>
      <c r="FI437" s="1191">
        <f t="shared" si="3721"/>
        <v>0</v>
      </c>
      <c r="FJ437" s="1191">
        <f t="shared" si="3722"/>
        <v>0</v>
      </c>
      <c r="FK437" s="1191">
        <f t="shared" si="3723"/>
        <v>0</v>
      </c>
      <c r="FL437" s="1191">
        <f t="shared" si="3724"/>
        <v>0</v>
      </c>
      <c r="FM437" s="1191">
        <f t="shared" si="3725"/>
        <v>0</v>
      </c>
      <c r="FN437" s="1191">
        <f t="shared" si="3726"/>
        <v>0</v>
      </c>
      <c r="FO437" s="1203">
        <f t="shared" si="3548"/>
        <v>0</v>
      </c>
      <c r="FP437" s="1190">
        <f t="shared" si="3727"/>
        <v>0</v>
      </c>
      <c r="FQ437" s="927">
        <f t="shared" si="3728"/>
        <v>0</v>
      </c>
      <c r="FR437" s="1191">
        <f t="shared" si="3729"/>
        <v>0</v>
      </c>
      <c r="FS437" s="1191">
        <f t="shared" si="3730"/>
        <v>0</v>
      </c>
      <c r="FT437" s="1191">
        <f t="shared" si="3731"/>
        <v>0</v>
      </c>
      <c r="FU437" s="1191">
        <f t="shared" si="3732"/>
        <v>0</v>
      </c>
      <c r="FV437" s="1076">
        <f t="shared" si="3733"/>
        <v>0</v>
      </c>
      <c r="FW437" s="1076">
        <f t="shared" si="3734"/>
        <v>0</v>
      </c>
      <c r="FX437" s="1076">
        <f t="shared" si="3735"/>
        <v>0</v>
      </c>
      <c r="FY437" s="1076">
        <f t="shared" si="3736"/>
        <v>0</v>
      </c>
      <c r="FZ437" s="1076">
        <f t="shared" si="3737"/>
        <v>0</v>
      </c>
      <c r="GA437" s="1076">
        <f t="shared" si="3738"/>
        <v>0</v>
      </c>
      <c r="GB437" s="1076">
        <f t="shared" si="3739"/>
        <v>0</v>
      </c>
      <c r="GC437" s="1076">
        <f t="shared" si="3740"/>
        <v>0</v>
      </c>
      <c r="GD437" s="330">
        <f t="shared" si="3741"/>
        <v>0</v>
      </c>
      <c r="GE437" s="330">
        <f t="shared" si="3742"/>
        <v>0</v>
      </c>
      <c r="GF437" s="330">
        <f t="shared" si="3743"/>
        <v>0</v>
      </c>
      <c r="GG437" s="330">
        <f t="shared" si="3744"/>
        <v>0</v>
      </c>
      <c r="GH437" s="330">
        <f t="shared" si="3745"/>
        <v>0</v>
      </c>
      <c r="GI437" s="330">
        <f t="shared" si="3746"/>
        <v>0</v>
      </c>
      <c r="GJ437" s="330">
        <f t="shared" si="3747"/>
        <v>0</v>
      </c>
      <c r="GK437" s="330">
        <f t="shared" si="3748"/>
        <v>0</v>
      </c>
      <c r="GL437" s="330">
        <f t="shared" si="3749"/>
        <v>0</v>
      </c>
      <c r="GM437" s="330">
        <f t="shared" si="3750"/>
        <v>0</v>
      </c>
      <c r="GN437" s="330">
        <f t="shared" si="3751"/>
        <v>0</v>
      </c>
      <c r="GO437" s="330">
        <f t="shared" si="3752"/>
        <v>0</v>
      </c>
      <c r="GP437" s="330">
        <f t="shared" si="3753"/>
        <v>0</v>
      </c>
      <c r="GQ437" s="330">
        <f t="shared" si="3754"/>
        <v>0</v>
      </c>
      <c r="GR437" s="739"/>
      <c r="GS437" s="739"/>
      <c r="GT437" s="739"/>
      <c r="GU437" s="739"/>
      <c r="GV437" s="739"/>
      <c r="GW437" s="739"/>
      <c r="GX437" s="739"/>
      <c r="GY437" s="739"/>
      <c r="GZ437" s="1362">
        <f t="shared" si="3755"/>
        <v>0</v>
      </c>
      <c r="HA437" s="1215">
        <f t="shared" si="3756"/>
        <v>0</v>
      </c>
      <c r="HB437" s="1215">
        <f t="shared" si="3757"/>
        <v>0</v>
      </c>
      <c r="HC437" s="1215">
        <f t="shared" si="3758"/>
        <v>0</v>
      </c>
      <c r="HD437" s="543">
        <f t="shared" si="3759"/>
        <v>0</v>
      </c>
      <c r="HE437" s="543">
        <f t="shared" si="3760"/>
        <v>0</v>
      </c>
      <c r="HF437" s="328">
        <f t="shared" si="3761"/>
        <v>0</v>
      </c>
      <c r="HG437" s="546">
        <f t="shared" si="3762"/>
        <v>0</v>
      </c>
      <c r="HH437" s="546">
        <f t="shared" si="3763"/>
        <v>0</v>
      </c>
      <c r="HI437" s="546">
        <f t="shared" si="3764"/>
        <v>0</v>
      </c>
      <c r="HJ437" s="546">
        <f t="shared" si="3765"/>
        <v>0</v>
      </c>
      <c r="HK437" s="546">
        <f t="shared" si="3766"/>
        <v>0</v>
      </c>
      <c r="HL437" s="546">
        <f t="shared" si="3767"/>
        <v>0</v>
      </c>
      <c r="HM437" s="546">
        <f t="shared" si="3768"/>
        <v>0</v>
      </c>
      <c r="HN437" s="546">
        <f t="shared" si="3769"/>
        <v>0</v>
      </c>
      <c r="HO437" s="1215">
        <f t="shared" si="3770"/>
        <v>0</v>
      </c>
      <c r="HP437" s="543">
        <f t="shared" si="3771"/>
        <v>0</v>
      </c>
      <c r="HQ437" s="328">
        <f t="shared" si="3772"/>
        <v>0</v>
      </c>
      <c r="HR437" s="546">
        <f t="shared" si="3773"/>
        <v>0</v>
      </c>
      <c r="HS437" s="546">
        <f t="shared" si="3774"/>
        <v>0</v>
      </c>
      <c r="HT437" s="546">
        <f t="shared" si="3775"/>
        <v>0</v>
      </c>
      <c r="HU437" s="546">
        <f t="shared" si="3776"/>
        <v>0</v>
      </c>
      <c r="HV437" s="930">
        <f t="shared" si="3777"/>
        <v>0</v>
      </c>
      <c r="HW437" s="930">
        <f t="shared" si="3778"/>
        <v>0</v>
      </c>
      <c r="HX437" s="930">
        <f t="shared" si="3779"/>
        <v>0</v>
      </c>
      <c r="HY437" s="930">
        <f t="shared" si="3780"/>
        <v>0</v>
      </c>
      <c r="HZ437" s="930">
        <f t="shared" si="3781"/>
        <v>0</v>
      </c>
      <c r="IA437" s="930">
        <f t="shared" si="3782"/>
        <v>0</v>
      </c>
      <c r="IB437" s="930">
        <f t="shared" si="3783"/>
        <v>0</v>
      </c>
      <c r="IC437" s="930">
        <f t="shared" si="3784"/>
        <v>0</v>
      </c>
      <c r="ID437" s="322">
        <f t="shared" si="3785"/>
        <v>0</v>
      </c>
      <c r="IE437" s="322">
        <f t="shared" si="3786"/>
        <v>0</v>
      </c>
      <c r="IF437" s="322">
        <f t="shared" si="3787"/>
        <v>0</v>
      </c>
      <c r="IG437" s="322">
        <f t="shared" si="3788"/>
        <v>0</v>
      </c>
      <c r="IH437" s="322">
        <f t="shared" si="3789"/>
        <v>0</v>
      </c>
      <c r="II437" s="322">
        <f t="shared" si="3790"/>
        <v>0</v>
      </c>
      <c r="IJ437" s="322">
        <f t="shared" si="3791"/>
        <v>0</v>
      </c>
      <c r="IK437" s="322">
        <f t="shared" si="3792"/>
        <v>0</v>
      </c>
      <c r="IL437" s="322">
        <f t="shared" si="3793"/>
        <v>0</v>
      </c>
      <c r="IM437" s="322">
        <f t="shared" si="3794"/>
        <v>0</v>
      </c>
      <c r="IN437" s="322">
        <f t="shared" si="3795"/>
        <v>0</v>
      </c>
      <c r="IO437" s="322">
        <f t="shared" si="3796"/>
        <v>0</v>
      </c>
      <c r="IP437" s="322">
        <f t="shared" si="3797"/>
        <v>0</v>
      </c>
      <c r="IQ437" s="322">
        <f t="shared" si="3798"/>
        <v>0</v>
      </c>
      <c r="IR437" s="739"/>
      <c r="IS437" s="739"/>
      <c r="IT437" s="739"/>
      <c r="IU437" s="739"/>
      <c r="IV437" s="739"/>
      <c r="IW437" s="739"/>
      <c r="IX437" s="739"/>
      <c r="IY437" s="739"/>
      <c r="IZ437" s="1362">
        <f t="shared" si="3799"/>
        <v>0</v>
      </c>
      <c r="JA437" s="1217">
        <f t="shared" si="3844"/>
        <v>0</v>
      </c>
      <c r="JB437" s="1217">
        <f t="shared" si="3845"/>
        <v>0</v>
      </c>
      <c r="JC437" s="1217">
        <f t="shared" si="3846"/>
        <v>0</v>
      </c>
      <c r="JD437" s="545">
        <f t="shared" si="3847"/>
        <v>0</v>
      </c>
      <c r="JE437" s="545">
        <f t="shared" si="3848"/>
        <v>0</v>
      </c>
      <c r="JF437" s="329">
        <f t="shared" si="3849"/>
        <v>0</v>
      </c>
      <c r="JG437" s="550">
        <f t="shared" si="3850"/>
        <v>0</v>
      </c>
      <c r="JH437" s="550">
        <f t="shared" si="3851"/>
        <v>0</v>
      </c>
      <c r="JI437" s="550">
        <f t="shared" si="3852"/>
        <v>0</v>
      </c>
      <c r="JJ437" s="550">
        <f t="shared" si="3853"/>
        <v>0</v>
      </c>
      <c r="JK437" s="550">
        <f t="shared" si="3854"/>
        <v>0</v>
      </c>
      <c r="JL437" s="550">
        <f t="shared" si="3855"/>
        <v>0</v>
      </c>
      <c r="JM437" s="550">
        <f t="shared" si="3856"/>
        <v>0</v>
      </c>
      <c r="JN437" s="550">
        <f t="shared" si="3857"/>
        <v>0</v>
      </c>
      <c r="JO437" s="1217">
        <f t="shared" si="3858"/>
        <v>0</v>
      </c>
      <c r="JP437" s="545">
        <f t="shared" si="3859"/>
        <v>0</v>
      </c>
      <c r="JQ437" s="329">
        <f t="shared" si="3860"/>
        <v>0</v>
      </c>
      <c r="JR437" s="550">
        <f t="shared" si="3861"/>
        <v>0</v>
      </c>
      <c r="JS437" s="550">
        <f t="shared" si="3862"/>
        <v>0</v>
      </c>
      <c r="JT437" s="550">
        <f t="shared" si="3863"/>
        <v>0</v>
      </c>
      <c r="JU437" s="550">
        <f t="shared" si="3864"/>
        <v>0</v>
      </c>
      <c r="JV437" s="932">
        <f t="shared" si="3865"/>
        <v>0</v>
      </c>
      <c r="JW437" s="932">
        <f t="shared" si="3866"/>
        <v>0</v>
      </c>
      <c r="JX437" s="932">
        <f t="shared" si="3867"/>
        <v>0</v>
      </c>
      <c r="JY437" s="932">
        <f t="shared" si="3868"/>
        <v>0</v>
      </c>
      <c r="JZ437" s="932">
        <f t="shared" si="3869"/>
        <v>0</v>
      </c>
      <c r="KA437" s="932">
        <f t="shared" si="3870"/>
        <v>0</v>
      </c>
      <c r="KB437" s="932">
        <f t="shared" si="3871"/>
        <v>0</v>
      </c>
      <c r="KC437" s="932">
        <f t="shared" si="3872"/>
        <v>0</v>
      </c>
      <c r="KD437" s="327">
        <f t="shared" si="3873"/>
        <v>0</v>
      </c>
      <c r="KE437" s="327">
        <f t="shared" si="3874"/>
        <v>0</v>
      </c>
      <c r="KF437" s="327">
        <f t="shared" si="3875"/>
        <v>0</v>
      </c>
      <c r="KG437" s="327">
        <f t="shared" si="3876"/>
        <v>0</v>
      </c>
      <c r="KH437" s="327">
        <f t="shared" si="3877"/>
        <v>0</v>
      </c>
      <c r="KI437" s="327">
        <f t="shared" si="3878"/>
        <v>0</v>
      </c>
      <c r="KJ437" s="327">
        <f t="shared" si="3879"/>
        <v>0</v>
      </c>
      <c r="KK437" s="327">
        <f t="shared" si="3880"/>
        <v>0</v>
      </c>
      <c r="KL437" s="327">
        <f t="shared" si="3881"/>
        <v>0</v>
      </c>
      <c r="KM437" s="327">
        <f t="shared" si="3882"/>
        <v>0</v>
      </c>
      <c r="KN437" s="327">
        <f t="shared" si="3883"/>
        <v>0</v>
      </c>
      <c r="KO437" s="327">
        <f t="shared" si="3884"/>
        <v>0</v>
      </c>
      <c r="KP437" s="327">
        <f t="shared" si="3885"/>
        <v>0</v>
      </c>
      <c r="KQ437" s="327">
        <f t="shared" si="3886"/>
        <v>0</v>
      </c>
      <c r="KR437" s="739"/>
      <c r="KS437" s="739"/>
      <c r="KT437" s="739"/>
      <c r="KU437" s="739"/>
      <c r="KV437" s="739"/>
      <c r="KW437" s="739"/>
      <c r="KX437" s="739"/>
      <c r="KY437" s="739"/>
      <c r="KZ437" s="1362">
        <f t="shared" si="3800"/>
        <v>0</v>
      </c>
      <c r="LA437" s="1217">
        <f t="shared" si="3801"/>
        <v>0</v>
      </c>
      <c r="LB437" s="1217">
        <f t="shared" si="3802"/>
        <v>0</v>
      </c>
      <c r="LC437" s="1217">
        <f t="shared" si="3803"/>
        <v>0</v>
      </c>
      <c r="LD437" s="545">
        <f t="shared" si="3804"/>
        <v>0</v>
      </c>
      <c r="LE437" s="545">
        <f t="shared" si="3805"/>
        <v>0</v>
      </c>
      <c r="LF437" s="329">
        <f t="shared" si="3806"/>
        <v>0</v>
      </c>
      <c r="LG437" s="550">
        <f t="shared" si="3807"/>
        <v>0</v>
      </c>
      <c r="LH437" s="550">
        <f t="shared" si="3808"/>
        <v>0</v>
      </c>
      <c r="LI437" s="550">
        <f t="shared" si="3809"/>
        <v>0</v>
      </c>
      <c r="LJ437" s="550">
        <f t="shared" si="3810"/>
        <v>0</v>
      </c>
      <c r="LK437" s="550">
        <f t="shared" si="3811"/>
        <v>0</v>
      </c>
      <c r="LL437" s="550">
        <f t="shared" si="3812"/>
        <v>0</v>
      </c>
      <c r="LM437" s="550">
        <f t="shared" si="3813"/>
        <v>0</v>
      </c>
      <c r="LN437" s="550">
        <f t="shared" si="3814"/>
        <v>0</v>
      </c>
      <c r="LO437" s="1217">
        <f t="shared" si="3815"/>
        <v>0</v>
      </c>
      <c r="LP437" s="545">
        <f t="shared" si="3816"/>
        <v>0</v>
      </c>
      <c r="LQ437" s="329">
        <f t="shared" si="3817"/>
        <v>0</v>
      </c>
      <c r="LR437" s="550">
        <f t="shared" si="3818"/>
        <v>0</v>
      </c>
      <c r="LS437" s="550">
        <f t="shared" si="3819"/>
        <v>0</v>
      </c>
      <c r="LT437" s="550">
        <f t="shared" si="3820"/>
        <v>0</v>
      </c>
      <c r="LU437" s="550">
        <f t="shared" si="3821"/>
        <v>0</v>
      </c>
      <c r="LV437" s="932">
        <f t="shared" si="3822"/>
        <v>0</v>
      </c>
      <c r="LW437" s="932">
        <f t="shared" si="3823"/>
        <v>0</v>
      </c>
      <c r="LX437" s="932">
        <f t="shared" si="3824"/>
        <v>0</v>
      </c>
      <c r="LY437" s="932">
        <f t="shared" si="3825"/>
        <v>0</v>
      </c>
      <c r="LZ437" s="932">
        <f t="shared" si="3826"/>
        <v>0</v>
      </c>
      <c r="MA437" s="932">
        <f t="shared" si="3827"/>
        <v>0</v>
      </c>
      <c r="MB437" s="932">
        <f t="shared" si="3828"/>
        <v>0</v>
      </c>
      <c r="MC437" s="932">
        <f t="shared" si="3829"/>
        <v>0</v>
      </c>
      <c r="MD437" s="327">
        <f t="shared" si="3830"/>
        <v>0</v>
      </c>
      <c r="ME437" s="327">
        <f t="shared" si="3831"/>
        <v>0</v>
      </c>
      <c r="MF437" s="327">
        <f t="shared" si="3832"/>
        <v>0</v>
      </c>
      <c r="MG437" s="327">
        <f t="shared" si="3833"/>
        <v>0</v>
      </c>
      <c r="MH437" s="327">
        <f t="shared" si="3834"/>
        <v>0</v>
      </c>
      <c r="MI437" s="327">
        <f t="shared" si="3835"/>
        <v>0</v>
      </c>
      <c r="MJ437" s="327">
        <f t="shared" si="3836"/>
        <v>0</v>
      </c>
      <c r="MK437" s="327">
        <f t="shared" si="3837"/>
        <v>0</v>
      </c>
      <c r="ML437" s="327">
        <f t="shared" si="3838"/>
        <v>0</v>
      </c>
      <c r="MM437" s="327">
        <f t="shared" si="3839"/>
        <v>0</v>
      </c>
      <c r="MN437" s="327">
        <f t="shared" si="3840"/>
        <v>0</v>
      </c>
      <c r="MO437" s="327">
        <f t="shared" si="3841"/>
        <v>0</v>
      </c>
      <c r="MP437" s="327">
        <f t="shared" si="3842"/>
        <v>0</v>
      </c>
      <c r="MQ437" s="327">
        <f t="shared" si="3843"/>
        <v>0</v>
      </c>
    </row>
    <row r="438" spans="15:355" s="152" customFormat="1" ht="14.25" customHeight="1" outlineLevel="1" thickBot="1" x14ac:dyDescent="0.3">
      <c r="O438" s="1758"/>
      <c r="S438" s="1758"/>
      <c r="W438" s="1758"/>
      <c r="AA438" s="1758"/>
      <c r="AE438" s="1758"/>
      <c r="AI438" s="1758"/>
      <c r="AM438" s="1758"/>
      <c r="AQ438" s="1758"/>
      <c r="AU438" s="1758"/>
      <c r="AY438" s="1758"/>
      <c r="BQ438" s="1491"/>
      <c r="BR438" s="734">
        <f t="shared" si="3531"/>
        <v>0</v>
      </c>
      <c r="BS438" s="734">
        <f t="shared" si="3532"/>
        <v>0</v>
      </c>
      <c r="BT438" s="742">
        <v>0</v>
      </c>
      <c r="BU438" s="1781"/>
      <c r="BV438" s="1324"/>
      <c r="BW438" s="1248"/>
      <c r="BX438" s="1248"/>
      <c r="BY438" s="1248"/>
      <c r="BZ438" s="1249"/>
      <c r="CA438" s="1249"/>
      <c r="CB438" s="1250"/>
      <c r="CC438" s="1251"/>
      <c r="CD438" s="1251"/>
      <c r="CE438" s="1251"/>
      <c r="CF438" s="1251"/>
      <c r="CG438" s="1765"/>
      <c r="CH438" s="1252"/>
      <c r="CI438" s="1765"/>
      <c r="CJ438" s="1765"/>
      <c r="CK438" s="1253"/>
      <c r="CL438" s="1254"/>
      <c r="CM438" s="1255"/>
      <c r="CN438" s="1256"/>
      <c r="CO438" s="1256"/>
      <c r="CP438" s="1256"/>
      <c r="CQ438" s="1256"/>
      <c r="CR438" s="1766"/>
      <c r="CS438" s="1766"/>
      <c r="CT438" s="1766"/>
      <c r="CU438" s="1766"/>
      <c r="CV438" s="1766"/>
      <c r="CW438" s="1766"/>
      <c r="CX438" s="1766"/>
      <c r="CY438" s="1766"/>
      <c r="CZ438" s="1807"/>
      <c r="DA438" s="1807"/>
      <c r="DB438" s="1807"/>
      <c r="DC438" s="1807"/>
      <c r="DD438" s="1807"/>
      <c r="DE438" s="1258"/>
      <c r="DF438" s="1258"/>
      <c r="DG438" s="1258"/>
      <c r="DH438" s="1258"/>
      <c r="DI438" s="1258"/>
      <c r="DJ438" s="1258"/>
      <c r="DK438" s="1258"/>
      <c r="DL438" s="1258"/>
      <c r="DM438" s="1258"/>
      <c r="DN438" s="1022">
        <v>1</v>
      </c>
      <c r="DO438" s="1193">
        <v>0.94599999999999995</v>
      </c>
      <c r="DP438" s="1194">
        <v>1000</v>
      </c>
      <c r="DQ438" s="1195">
        <f t="shared" si="3889"/>
        <v>1.0570824524312896</v>
      </c>
      <c r="DR438" s="1192">
        <v>0.01</v>
      </c>
      <c r="DS438" s="1192">
        <f t="shared" si="3888"/>
        <v>1.0570824524312896E-5</v>
      </c>
      <c r="DT438" s="1767"/>
      <c r="DU438" s="1768"/>
      <c r="DV438" s="1769"/>
      <c r="DW438" s="1528">
        <f t="shared" si="3710"/>
        <v>0</v>
      </c>
      <c r="DX438" s="1770"/>
      <c r="DY438" s="1770"/>
      <c r="DZ438" s="1770"/>
      <c r="EA438" s="1770"/>
      <c r="EB438" s="1770"/>
      <c r="EC438" s="1770"/>
      <c r="ED438" s="1770"/>
      <c r="EE438" s="1770"/>
      <c r="EF438" s="1770"/>
      <c r="EG438" s="1770"/>
      <c r="EH438" s="1770"/>
      <c r="EI438" s="1770"/>
      <c r="EJ438" s="1770"/>
      <c r="EK438" s="1771"/>
      <c r="EL438" s="1772"/>
      <c r="EM438" s="739"/>
      <c r="EN438" s="739"/>
      <c r="EO438" s="739"/>
      <c r="EP438" s="739"/>
      <c r="EQ438" s="739"/>
      <c r="ER438" s="739"/>
      <c r="ES438" s="739"/>
      <c r="ET438" s="739"/>
      <c r="EU438" s="739"/>
      <c r="EV438" s="739"/>
      <c r="EW438" s="739"/>
      <c r="EX438" s="739"/>
      <c r="EY438" s="739"/>
      <c r="EZ438" s="1348">
        <f t="shared" si="3712"/>
        <v>0</v>
      </c>
      <c r="FA438" s="1203">
        <f t="shared" si="3713"/>
        <v>0</v>
      </c>
      <c r="FB438" s="1203">
        <f t="shared" si="3714"/>
        <v>0</v>
      </c>
      <c r="FC438" s="1203">
        <f t="shared" si="3715"/>
        <v>0</v>
      </c>
      <c r="FD438" s="1190">
        <f t="shared" si="3716"/>
        <v>0</v>
      </c>
      <c r="FE438" s="1190">
        <f t="shared" si="3717"/>
        <v>0</v>
      </c>
      <c r="FF438" s="927">
        <f t="shared" si="3718"/>
        <v>0</v>
      </c>
      <c r="FG438" s="1191">
        <f t="shared" si="3719"/>
        <v>0</v>
      </c>
      <c r="FH438" s="1191">
        <f t="shared" si="3720"/>
        <v>0</v>
      </c>
      <c r="FI438" s="1191">
        <f t="shared" si="3721"/>
        <v>0</v>
      </c>
      <c r="FJ438" s="1191">
        <f t="shared" si="3722"/>
        <v>0</v>
      </c>
      <c r="FK438" s="1191">
        <f t="shared" si="3723"/>
        <v>0</v>
      </c>
      <c r="FL438" s="1191">
        <f t="shared" si="3724"/>
        <v>0</v>
      </c>
      <c r="FM438" s="1191">
        <f t="shared" si="3725"/>
        <v>0</v>
      </c>
      <c r="FN438" s="1191">
        <f t="shared" si="3726"/>
        <v>0</v>
      </c>
      <c r="FO438" s="1203">
        <f t="shared" si="3548"/>
        <v>0</v>
      </c>
      <c r="FP438" s="1190">
        <f t="shared" si="3727"/>
        <v>0</v>
      </c>
      <c r="FQ438" s="927">
        <f t="shared" si="3728"/>
        <v>0</v>
      </c>
      <c r="FR438" s="1191">
        <f t="shared" si="3729"/>
        <v>0</v>
      </c>
      <c r="FS438" s="1191">
        <f t="shared" si="3730"/>
        <v>0</v>
      </c>
      <c r="FT438" s="1191">
        <f t="shared" si="3731"/>
        <v>0</v>
      </c>
      <c r="FU438" s="1191">
        <f t="shared" si="3732"/>
        <v>0</v>
      </c>
      <c r="FV438" s="1076">
        <f t="shared" si="3733"/>
        <v>0</v>
      </c>
      <c r="FW438" s="1076">
        <f t="shared" si="3734"/>
        <v>0</v>
      </c>
      <c r="FX438" s="1076">
        <f t="shared" si="3735"/>
        <v>0</v>
      </c>
      <c r="FY438" s="1076">
        <f t="shared" si="3736"/>
        <v>0</v>
      </c>
      <c r="FZ438" s="1076">
        <f t="shared" si="3737"/>
        <v>0</v>
      </c>
      <c r="GA438" s="1076">
        <f t="shared" si="3738"/>
        <v>0</v>
      </c>
      <c r="GB438" s="1076">
        <f t="shared" si="3739"/>
        <v>0</v>
      </c>
      <c r="GC438" s="1076">
        <f t="shared" si="3740"/>
        <v>0</v>
      </c>
      <c r="GD438" s="330">
        <f t="shared" si="3741"/>
        <v>0</v>
      </c>
      <c r="GE438" s="330">
        <f t="shared" si="3742"/>
        <v>0</v>
      </c>
      <c r="GF438" s="330">
        <f t="shared" si="3743"/>
        <v>0</v>
      </c>
      <c r="GG438" s="330">
        <f t="shared" si="3744"/>
        <v>0</v>
      </c>
      <c r="GH438" s="330">
        <f t="shared" si="3745"/>
        <v>0</v>
      </c>
      <c r="GI438" s="330">
        <f t="shared" si="3746"/>
        <v>0</v>
      </c>
      <c r="GJ438" s="330">
        <f t="shared" si="3747"/>
        <v>0</v>
      </c>
      <c r="GK438" s="330">
        <f t="shared" si="3748"/>
        <v>0</v>
      </c>
      <c r="GL438" s="330">
        <f t="shared" si="3749"/>
        <v>0</v>
      </c>
      <c r="GM438" s="330">
        <f t="shared" si="3750"/>
        <v>0</v>
      </c>
      <c r="GN438" s="330">
        <f t="shared" si="3751"/>
        <v>0</v>
      </c>
      <c r="GO438" s="330">
        <f t="shared" si="3752"/>
        <v>0</v>
      </c>
      <c r="GP438" s="330">
        <f t="shared" si="3753"/>
        <v>0</v>
      </c>
      <c r="GQ438" s="330">
        <f t="shared" si="3754"/>
        <v>0</v>
      </c>
      <c r="GR438" s="739"/>
      <c r="GS438" s="739"/>
      <c r="GT438" s="739"/>
      <c r="GU438" s="739"/>
      <c r="GV438" s="739"/>
      <c r="GW438" s="739"/>
      <c r="GX438" s="739"/>
      <c r="GY438" s="739"/>
      <c r="GZ438" s="1362">
        <f t="shared" si="3755"/>
        <v>0</v>
      </c>
      <c r="HA438" s="1215">
        <f t="shared" si="3756"/>
        <v>0</v>
      </c>
      <c r="HB438" s="1215">
        <f t="shared" si="3757"/>
        <v>0</v>
      </c>
      <c r="HC438" s="1215">
        <f t="shared" si="3758"/>
        <v>0</v>
      </c>
      <c r="HD438" s="543">
        <f t="shared" si="3759"/>
        <v>0</v>
      </c>
      <c r="HE438" s="543">
        <f t="shared" si="3760"/>
        <v>0</v>
      </c>
      <c r="HF438" s="328">
        <f t="shared" si="3761"/>
        <v>0</v>
      </c>
      <c r="HG438" s="546">
        <f t="shared" si="3762"/>
        <v>0</v>
      </c>
      <c r="HH438" s="546">
        <f t="shared" si="3763"/>
        <v>0</v>
      </c>
      <c r="HI438" s="546">
        <f t="shared" si="3764"/>
        <v>0</v>
      </c>
      <c r="HJ438" s="546">
        <f t="shared" si="3765"/>
        <v>0</v>
      </c>
      <c r="HK438" s="546">
        <f t="shared" si="3766"/>
        <v>0</v>
      </c>
      <c r="HL438" s="546">
        <f t="shared" si="3767"/>
        <v>0</v>
      </c>
      <c r="HM438" s="546">
        <f t="shared" si="3768"/>
        <v>0</v>
      </c>
      <c r="HN438" s="546">
        <f t="shared" si="3769"/>
        <v>0</v>
      </c>
      <c r="HO438" s="1215">
        <f t="shared" si="3770"/>
        <v>0</v>
      </c>
      <c r="HP438" s="543">
        <f t="shared" si="3771"/>
        <v>0</v>
      </c>
      <c r="HQ438" s="328">
        <f t="shared" si="3772"/>
        <v>0</v>
      </c>
      <c r="HR438" s="546">
        <f t="shared" si="3773"/>
        <v>0</v>
      </c>
      <c r="HS438" s="546">
        <f t="shared" si="3774"/>
        <v>0</v>
      </c>
      <c r="HT438" s="546">
        <f t="shared" si="3775"/>
        <v>0</v>
      </c>
      <c r="HU438" s="546">
        <f t="shared" si="3776"/>
        <v>0</v>
      </c>
      <c r="HV438" s="930">
        <f t="shared" si="3777"/>
        <v>0</v>
      </c>
      <c r="HW438" s="930">
        <f t="shared" si="3778"/>
        <v>0</v>
      </c>
      <c r="HX438" s="930">
        <f t="shared" si="3779"/>
        <v>0</v>
      </c>
      <c r="HY438" s="930">
        <f t="shared" si="3780"/>
        <v>0</v>
      </c>
      <c r="HZ438" s="930">
        <f t="shared" si="3781"/>
        <v>0</v>
      </c>
      <c r="IA438" s="930">
        <f t="shared" si="3782"/>
        <v>0</v>
      </c>
      <c r="IB438" s="930">
        <f t="shared" si="3783"/>
        <v>0</v>
      </c>
      <c r="IC438" s="930">
        <f t="shared" si="3784"/>
        <v>0</v>
      </c>
      <c r="ID438" s="322">
        <f t="shared" si="3785"/>
        <v>0</v>
      </c>
      <c r="IE438" s="322">
        <f t="shared" si="3786"/>
        <v>0</v>
      </c>
      <c r="IF438" s="322">
        <f t="shared" si="3787"/>
        <v>0</v>
      </c>
      <c r="IG438" s="322">
        <f t="shared" si="3788"/>
        <v>0</v>
      </c>
      <c r="IH438" s="322">
        <f t="shared" si="3789"/>
        <v>0</v>
      </c>
      <c r="II438" s="322">
        <f t="shared" si="3790"/>
        <v>0</v>
      </c>
      <c r="IJ438" s="322">
        <f t="shared" si="3791"/>
        <v>0</v>
      </c>
      <c r="IK438" s="322">
        <f t="shared" si="3792"/>
        <v>0</v>
      </c>
      <c r="IL438" s="322">
        <f t="shared" si="3793"/>
        <v>0</v>
      </c>
      <c r="IM438" s="322">
        <f t="shared" si="3794"/>
        <v>0</v>
      </c>
      <c r="IN438" s="322">
        <f t="shared" si="3795"/>
        <v>0</v>
      </c>
      <c r="IO438" s="322">
        <f t="shared" si="3796"/>
        <v>0</v>
      </c>
      <c r="IP438" s="322">
        <f t="shared" si="3797"/>
        <v>0</v>
      </c>
      <c r="IQ438" s="322">
        <f t="shared" si="3798"/>
        <v>0</v>
      </c>
      <c r="IR438" s="739"/>
      <c r="IS438" s="739"/>
      <c r="IT438" s="739"/>
      <c r="IU438" s="739"/>
      <c r="IV438" s="739"/>
      <c r="IW438" s="739"/>
      <c r="IX438" s="739"/>
      <c r="IY438" s="739"/>
      <c r="IZ438" s="1362">
        <f t="shared" si="3799"/>
        <v>0</v>
      </c>
      <c r="JA438" s="1217">
        <f t="shared" si="3844"/>
        <v>0</v>
      </c>
      <c r="JB438" s="1217">
        <f t="shared" si="3845"/>
        <v>0</v>
      </c>
      <c r="JC438" s="1217">
        <f t="shared" si="3846"/>
        <v>0</v>
      </c>
      <c r="JD438" s="545">
        <f t="shared" si="3847"/>
        <v>0</v>
      </c>
      <c r="JE438" s="545">
        <f t="shared" si="3848"/>
        <v>0</v>
      </c>
      <c r="JF438" s="329">
        <f t="shared" si="3849"/>
        <v>0</v>
      </c>
      <c r="JG438" s="550">
        <f t="shared" si="3850"/>
        <v>0</v>
      </c>
      <c r="JH438" s="550">
        <f t="shared" si="3851"/>
        <v>0</v>
      </c>
      <c r="JI438" s="550">
        <f t="shared" si="3852"/>
        <v>0</v>
      </c>
      <c r="JJ438" s="550">
        <f t="shared" si="3853"/>
        <v>0</v>
      </c>
      <c r="JK438" s="550">
        <f t="shared" si="3854"/>
        <v>0</v>
      </c>
      <c r="JL438" s="550">
        <f t="shared" si="3855"/>
        <v>0</v>
      </c>
      <c r="JM438" s="550">
        <f t="shared" si="3856"/>
        <v>0</v>
      </c>
      <c r="JN438" s="550">
        <f t="shared" si="3857"/>
        <v>0</v>
      </c>
      <c r="JO438" s="1217">
        <f t="shared" si="3858"/>
        <v>0</v>
      </c>
      <c r="JP438" s="545">
        <f t="shared" si="3859"/>
        <v>0</v>
      </c>
      <c r="JQ438" s="329">
        <f t="shared" si="3860"/>
        <v>0</v>
      </c>
      <c r="JR438" s="550">
        <f t="shared" si="3861"/>
        <v>0</v>
      </c>
      <c r="JS438" s="550">
        <f t="shared" si="3862"/>
        <v>0</v>
      </c>
      <c r="JT438" s="550">
        <f t="shared" si="3863"/>
        <v>0</v>
      </c>
      <c r="JU438" s="550">
        <f t="shared" si="3864"/>
        <v>0</v>
      </c>
      <c r="JV438" s="932">
        <f t="shared" si="3865"/>
        <v>0</v>
      </c>
      <c r="JW438" s="932">
        <f t="shared" si="3866"/>
        <v>0</v>
      </c>
      <c r="JX438" s="932">
        <f t="shared" si="3867"/>
        <v>0</v>
      </c>
      <c r="JY438" s="932">
        <f t="shared" si="3868"/>
        <v>0</v>
      </c>
      <c r="JZ438" s="932">
        <f t="shared" si="3869"/>
        <v>0</v>
      </c>
      <c r="KA438" s="932">
        <f t="shared" si="3870"/>
        <v>0</v>
      </c>
      <c r="KB438" s="932">
        <f t="shared" si="3871"/>
        <v>0</v>
      </c>
      <c r="KC438" s="932">
        <f t="shared" si="3872"/>
        <v>0</v>
      </c>
      <c r="KD438" s="327">
        <f t="shared" si="3873"/>
        <v>0</v>
      </c>
      <c r="KE438" s="327">
        <f t="shared" si="3874"/>
        <v>0</v>
      </c>
      <c r="KF438" s="327">
        <f t="shared" si="3875"/>
        <v>0</v>
      </c>
      <c r="KG438" s="327">
        <f t="shared" si="3876"/>
        <v>0</v>
      </c>
      <c r="KH438" s="327">
        <f t="shared" si="3877"/>
        <v>0</v>
      </c>
      <c r="KI438" s="327">
        <f t="shared" si="3878"/>
        <v>0</v>
      </c>
      <c r="KJ438" s="327">
        <f t="shared" si="3879"/>
        <v>0</v>
      </c>
      <c r="KK438" s="327">
        <f t="shared" si="3880"/>
        <v>0</v>
      </c>
      <c r="KL438" s="327">
        <f t="shared" si="3881"/>
        <v>0</v>
      </c>
      <c r="KM438" s="327">
        <f t="shared" si="3882"/>
        <v>0</v>
      </c>
      <c r="KN438" s="327">
        <f t="shared" si="3883"/>
        <v>0</v>
      </c>
      <c r="KO438" s="327">
        <f t="shared" si="3884"/>
        <v>0</v>
      </c>
      <c r="KP438" s="327">
        <f t="shared" si="3885"/>
        <v>0</v>
      </c>
      <c r="KQ438" s="327">
        <f t="shared" si="3886"/>
        <v>0</v>
      </c>
      <c r="KR438" s="739"/>
      <c r="KS438" s="739"/>
      <c r="KT438" s="739"/>
      <c r="KU438" s="739"/>
      <c r="KV438" s="739"/>
      <c r="KW438" s="739"/>
      <c r="KX438" s="739"/>
      <c r="KY438" s="739"/>
      <c r="KZ438" s="1362">
        <f t="shared" si="3800"/>
        <v>0</v>
      </c>
      <c r="LA438" s="1217">
        <f t="shared" si="3801"/>
        <v>0</v>
      </c>
      <c r="LB438" s="1217">
        <f t="shared" si="3802"/>
        <v>0</v>
      </c>
      <c r="LC438" s="1217">
        <f t="shared" si="3803"/>
        <v>0</v>
      </c>
      <c r="LD438" s="545">
        <f t="shared" si="3804"/>
        <v>0</v>
      </c>
      <c r="LE438" s="545">
        <f t="shared" si="3805"/>
        <v>0</v>
      </c>
      <c r="LF438" s="329">
        <f t="shared" si="3806"/>
        <v>0</v>
      </c>
      <c r="LG438" s="550">
        <f t="shared" si="3807"/>
        <v>0</v>
      </c>
      <c r="LH438" s="550">
        <f t="shared" si="3808"/>
        <v>0</v>
      </c>
      <c r="LI438" s="550">
        <f t="shared" si="3809"/>
        <v>0</v>
      </c>
      <c r="LJ438" s="550">
        <f t="shared" si="3810"/>
        <v>0</v>
      </c>
      <c r="LK438" s="550">
        <f t="shared" si="3811"/>
        <v>0</v>
      </c>
      <c r="LL438" s="550">
        <f t="shared" si="3812"/>
        <v>0</v>
      </c>
      <c r="LM438" s="550">
        <f t="shared" si="3813"/>
        <v>0</v>
      </c>
      <c r="LN438" s="550">
        <f t="shared" si="3814"/>
        <v>0</v>
      </c>
      <c r="LO438" s="1217">
        <f t="shared" si="3815"/>
        <v>0</v>
      </c>
      <c r="LP438" s="545">
        <f t="shared" si="3816"/>
        <v>0</v>
      </c>
      <c r="LQ438" s="329">
        <f t="shared" si="3817"/>
        <v>0</v>
      </c>
      <c r="LR438" s="550">
        <f t="shared" si="3818"/>
        <v>0</v>
      </c>
      <c r="LS438" s="550">
        <f t="shared" si="3819"/>
        <v>0</v>
      </c>
      <c r="LT438" s="550">
        <f t="shared" si="3820"/>
        <v>0</v>
      </c>
      <c r="LU438" s="550">
        <f t="shared" si="3821"/>
        <v>0</v>
      </c>
      <c r="LV438" s="932">
        <f t="shared" si="3822"/>
        <v>0</v>
      </c>
      <c r="LW438" s="932">
        <f t="shared" si="3823"/>
        <v>0</v>
      </c>
      <c r="LX438" s="932">
        <f t="shared" si="3824"/>
        <v>0</v>
      </c>
      <c r="LY438" s="932">
        <f t="shared" si="3825"/>
        <v>0</v>
      </c>
      <c r="LZ438" s="932">
        <f t="shared" si="3826"/>
        <v>0</v>
      </c>
      <c r="MA438" s="932">
        <f t="shared" si="3827"/>
        <v>0</v>
      </c>
      <c r="MB438" s="932">
        <f t="shared" si="3828"/>
        <v>0</v>
      </c>
      <c r="MC438" s="932">
        <f t="shared" si="3829"/>
        <v>0</v>
      </c>
      <c r="MD438" s="327">
        <f t="shared" si="3830"/>
        <v>0</v>
      </c>
      <c r="ME438" s="327">
        <f t="shared" si="3831"/>
        <v>0</v>
      </c>
      <c r="MF438" s="327">
        <f t="shared" si="3832"/>
        <v>0</v>
      </c>
      <c r="MG438" s="327">
        <f t="shared" si="3833"/>
        <v>0</v>
      </c>
      <c r="MH438" s="327">
        <f t="shared" si="3834"/>
        <v>0</v>
      </c>
      <c r="MI438" s="327">
        <f t="shared" si="3835"/>
        <v>0</v>
      </c>
      <c r="MJ438" s="327">
        <f t="shared" si="3836"/>
        <v>0</v>
      </c>
      <c r="MK438" s="327">
        <f t="shared" si="3837"/>
        <v>0</v>
      </c>
      <c r="ML438" s="327">
        <f t="shared" si="3838"/>
        <v>0</v>
      </c>
      <c r="MM438" s="327">
        <f t="shared" si="3839"/>
        <v>0</v>
      </c>
      <c r="MN438" s="327">
        <f t="shared" si="3840"/>
        <v>0</v>
      </c>
      <c r="MO438" s="327">
        <f t="shared" si="3841"/>
        <v>0</v>
      </c>
      <c r="MP438" s="327">
        <f t="shared" si="3842"/>
        <v>0</v>
      </c>
      <c r="MQ438" s="327">
        <f t="shared" si="3843"/>
        <v>0</v>
      </c>
    </row>
    <row r="439" spans="15:355" s="152" customFormat="1" ht="14.25" customHeight="1" outlineLevel="1" thickBot="1" x14ac:dyDescent="0.3">
      <c r="O439" s="1758"/>
      <c r="S439" s="1758"/>
      <c r="W439" s="1758"/>
      <c r="AA439" s="1758"/>
      <c r="AE439" s="1758"/>
      <c r="AI439" s="1758"/>
      <c r="AM439" s="1758"/>
      <c r="AQ439" s="1758"/>
      <c r="AU439" s="1758"/>
      <c r="AY439" s="1758"/>
      <c r="BQ439" s="1491"/>
      <c r="BR439" s="734">
        <f t="shared" si="3531"/>
        <v>0</v>
      </c>
      <c r="BS439" s="734">
        <f t="shared" si="3532"/>
        <v>0</v>
      </c>
      <c r="BT439" s="742">
        <v>0</v>
      </c>
      <c r="BU439" s="1781"/>
      <c r="BV439" s="1324"/>
      <c r="BW439" s="1248"/>
      <c r="BX439" s="1248"/>
      <c r="BY439" s="1248"/>
      <c r="BZ439" s="1249"/>
      <c r="CA439" s="1249"/>
      <c r="CB439" s="1250"/>
      <c r="CC439" s="1251"/>
      <c r="CD439" s="1251"/>
      <c r="CE439" s="1251"/>
      <c r="CF439" s="1251"/>
      <c r="CG439" s="1765"/>
      <c r="CH439" s="1252"/>
      <c r="CI439" s="1765"/>
      <c r="CJ439" s="1765"/>
      <c r="CK439" s="1253"/>
      <c r="CL439" s="1254"/>
      <c r="CM439" s="1255"/>
      <c r="CN439" s="1256"/>
      <c r="CO439" s="1256"/>
      <c r="CP439" s="1256"/>
      <c r="CQ439" s="1256"/>
      <c r="CR439" s="1766"/>
      <c r="CS439" s="1766"/>
      <c r="CT439" s="1766"/>
      <c r="CU439" s="1766"/>
      <c r="CV439" s="1766"/>
      <c r="CW439" s="1766"/>
      <c r="CX439" s="1766"/>
      <c r="CY439" s="1766"/>
      <c r="CZ439" s="1807"/>
      <c r="DA439" s="1807"/>
      <c r="DB439" s="1807"/>
      <c r="DC439" s="1807"/>
      <c r="DD439" s="1807"/>
      <c r="DE439" s="1258"/>
      <c r="DF439" s="1258"/>
      <c r="DG439" s="1258"/>
      <c r="DH439" s="1258"/>
      <c r="DI439" s="1258"/>
      <c r="DJ439" s="1258"/>
      <c r="DK439" s="1258"/>
      <c r="DL439" s="1258"/>
      <c r="DM439" s="1258"/>
      <c r="DN439" s="1022">
        <v>1</v>
      </c>
      <c r="DO439" s="1193">
        <v>0.94599999999999995</v>
      </c>
      <c r="DP439" s="1194">
        <v>1000</v>
      </c>
      <c r="DQ439" s="1195">
        <f t="shared" si="3889"/>
        <v>1.0570824524312896</v>
      </c>
      <c r="DR439" s="1192">
        <v>0.01</v>
      </c>
      <c r="DS439" s="1192">
        <f t="shared" si="3888"/>
        <v>1.0570824524312896E-5</v>
      </c>
      <c r="DT439" s="1767"/>
      <c r="DU439" s="1768"/>
      <c r="DV439" s="1769"/>
      <c r="DW439" s="1528">
        <f t="shared" si="3710"/>
        <v>0</v>
      </c>
      <c r="DX439" s="1770"/>
      <c r="DY439" s="1770"/>
      <c r="DZ439" s="1770"/>
      <c r="EA439" s="1770"/>
      <c r="EB439" s="1770"/>
      <c r="EC439" s="1770"/>
      <c r="ED439" s="1770"/>
      <c r="EE439" s="1770"/>
      <c r="EF439" s="1770"/>
      <c r="EG439" s="1770"/>
      <c r="EH439" s="1770"/>
      <c r="EI439" s="1770"/>
      <c r="EJ439" s="1770"/>
      <c r="EK439" s="1771"/>
      <c r="EL439" s="1772"/>
      <c r="EM439" s="739"/>
      <c r="EN439" s="739"/>
      <c r="EO439" s="739"/>
      <c r="EP439" s="739"/>
      <c r="EQ439" s="739"/>
      <c r="ER439" s="739"/>
      <c r="ES439" s="739"/>
      <c r="ET439" s="739"/>
      <c r="EU439" s="739"/>
      <c r="EV439" s="739"/>
      <c r="EW439" s="739"/>
      <c r="EX439" s="739"/>
      <c r="EY439" s="739"/>
      <c r="EZ439" s="1348">
        <f t="shared" si="3712"/>
        <v>0</v>
      </c>
      <c r="FA439" s="1203">
        <f t="shared" si="3713"/>
        <v>0</v>
      </c>
      <c r="FB439" s="1203">
        <f t="shared" si="3714"/>
        <v>0</v>
      </c>
      <c r="FC439" s="1203">
        <f t="shared" si="3715"/>
        <v>0</v>
      </c>
      <c r="FD439" s="1190">
        <f t="shared" si="3716"/>
        <v>0</v>
      </c>
      <c r="FE439" s="1190">
        <f t="shared" si="3717"/>
        <v>0</v>
      </c>
      <c r="FF439" s="927">
        <f t="shared" si="3718"/>
        <v>0</v>
      </c>
      <c r="FG439" s="1191">
        <f t="shared" si="3719"/>
        <v>0</v>
      </c>
      <c r="FH439" s="1191">
        <f t="shared" si="3720"/>
        <v>0</v>
      </c>
      <c r="FI439" s="1191">
        <f t="shared" si="3721"/>
        <v>0</v>
      </c>
      <c r="FJ439" s="1191">
        <f t="shared" si="3722"/>
        <v>0</v>
      </c>
      <c r="FK439" s="1191">
        <f t="shared" si="3723"/>
        <v>0</v>
      </c>
      <c r="FL439" s="1191">
        <f t="shared" si="3724"/>
        <v>0</v>
      </c>
      <c r="FM439" s="1191">
        <f t="shared" si="3725"/>
        <v>0</v>
      </c>
      <c r="FN439" s="1191">
        <f t="shared" si="3726"/>
        <v>0</v>
      </c>
      <c r="FO439" s="1203">
        <f t="shared" si="3548"/>
        <v>0</v>
      </c>
      <c r="FP439" s="1190">
        <f t="shared" si="3727"/>
        <v>0</v>
      </c>
      <c r="FQ439" s="927">
        <f t="shared" si="3728"/>
        <v>0</v>
      </c>
      <c r="FR439" s="1191">
        <f t="shared" si="3729"/>
        <v>0</v>
      </c>
      <c r="FS439" s="1191">
        <f t="shared" si="3730"/>
        <v>0</v>
      </c>
      <c r="FT439" s="1191">
        <f t="shared" si="3731"/>
        <v>0</v>
      </c>
      <c r="FU439" s="1191">
        <f t="shared" si="3732"/>
        <v>0</v>
      </c>
      <c r="FV439" s="1076">
        <f t="shared" si="3733"/>
        <v>0</v>
      </c>
      <c r="FW439" s="1076">
        <f t="shared" si="3734"/>
        <v>0</v>
      </c>
      <c r="FX439" s="1076">
        <f t="shared" si="3735"/>
        <v>0</v>
      </c>
      <c r="FY439" s="1076">
        <f t="shared" si="3736"/>
        <v>0</v>
      </c>
      <c r="FZ439" s="1076">
        <f t="shared" si="3737"/>
        <v>0</v>
      </c>
      <c r="GA439" s="1076">
        <f t="shared" si="3738"/>
        <v>0</v>
      </c>
      <c r="GB439" s="1076">
        <f t="shared" si="3739"/>
        <v>0</v>
      </c>
      <c r="GC439" s="1076">
        <f t="shared" si="3740"/>
        <v>0</v>
      </c>
      <c r="GD439" s="330">
        <f t="shared" si="3741"/>
        <v>0</v>
      </c>
      <c r="GE439" s="330">
        <f t="shared" si="3742"/>
        <v>0</v>
      </c>
      <c r="GF439" s="330">
        <f t="shared" si="3743"/>
        <v>0</v>
      </c>
      <c r="GG439" s="330">
        <f t="shared" si="3744"/>
        <v>0</v>
      </c>
      <c r="GH439" s="330">
        <f t="shared" si="3745"/>
        <v>0</v>
      </c>
      <c r="GI439" s="330">
        <f t="shared" si="3746"/>
        <v>0</v>
      </c>
      <c r="GJ439" s="330">
        <f t="shared" si="3747"/>
        <v>0</v>
      </c>
      <c r="GK439" s="330">
        <f t="shared" si="3748"/>
        <v>0</v>
      </c>
      <c r="GL439" s="330">
        <f t="shared" si="3749"/>
        <v>0</v>
      </c>
      <c r="GM439" s="330">
        <f t="shared" si="3750"/>
        <v>0</v>
      </c>
      <c r="GN439" s="330">
        <f t="shared" si="3751"/>
        <v>0</v>
      </c>
      <c r="GO439" s="330">
        <f t="shared" si="3752"/>
        <v>0</v>
      </c>
      <c r="GP439" s="330">
        <f t="shared" si="3753"/>
        <v>0</v>
      </c>
      <c r="GQ439" s="330">
        <f t="shared" si="3754"/>
        <v>0</v>
      </c>
      <c r="GR439" s="739"/>
      <c r="GS439" s="739"/>
      <c r="GT439" s="739"/>
      <c r="GU439" s="739"/>
      <c r="GV439" s="739"/>
      <c r="GW439" s="739"/>
      <c r="GX439" s="739"/>
      <c r="GY439" s="739"/>
      <c r="GZ439" s="1362">
        <f t="shared" si="3755"/>
        <v>0</v>
      </c>
      <c r="HA439" s="1215">
        <f t="shared" si="3756"/>
        <v>0</v>
      </c>
      <c r="HB439" s="1215">
        <f t="shared" si="3757"/>
        <v>0</v>
      </c>
      <c r="HC439" s="1215">
        <f t="shared" si="3758"/>
        <v>0</v>
      </c>
      <c r="HD439" s="543">
        <f t="shared" si="3759"/>
        <v>0</v>
      </c>
      <c r="HE439" s="543">
        <f t="shared" si="3760"/>
        <v>0</v>
      </c>
      <c r="HF439" s="328">
        <f t="shared" si="3761"/>
        <v>0</v>
      </c>
      <c r="HG439" s="546">
        <f t="shared" si="3762"/>
        <v>0</v>
      </c>
      <c r="HH439" s="546">
        <f t="shared" si="3763"/>
        <v>0</v>
      </c>
      <c r="HI439" s="546">
        <f t="shared" si="3764"/>
        <v>0</v>
      </c>
      <c r="HJ439" s="546">
        <f t="shared" si="3765"/>
        <v>0</v>
      </c>
      <c r="HK439" s="546">
        <f t="shared" si="3766"/>
        <v>0</v>
      </c>
      <c r="HL439" s="546">
        <f t="shared" si="3767"/>
        <v>0</v>
      </c>
      <c r="HM439" s="546">
        <f t="shared" si="3768"/>
        <v>0</v>
      </c>
      <c r="HN439" s="546">
        <f t="shared" si="3769"/>
        <v>0</v>
      </c>
      <c r="HO439" s="1215">
        <f t="shared" si="3770"/>
        <v>0</v>
      </c>
      <c r="HP439" s="543">
        <f t="shared" si="3771"/>
        <v>0</v>
      </c>
      <c r="HQ439" s="328">
        <f t="shared" si="3772"/>
        <v>0</v>
      </c>
      <c r="HR439" s="546">
        <f t="shared" si="3773"/>
        <v>0</v>
      </c>
      <c r="HS439" s="546">
        <f t="shared" si="3774"/>
        <v>0</v>
      </c>
      <c r="HT439" s="546">
        <f t="shared" si="3775"/>
        <v>0</v>
      </c>
      <c r="HU439" s="546">
        <f t="shared" si="3776"/>
        <v>0</v>
      </c>
      <c r="HV439" s="930">
        <f t="shared" si="3777"/>
        <v>0</v>
      </c>
      <c r="HW439" s="930">
        <f t="shared" si="3778"/>
        <v>0</v>
      </c>
      <c r="HX439" s="930">
        <f t="shared" si="3779"/>
        <v>0</v>
      </c>
      <c r="HY439" s="930">
        <f t="shared" si="3780"/>
        <v>0</v>
      </c>
      <c r="HZ439" s="930">
        <f t="shared" si="3781"/>
        <v>0</v>
      </c>
      <c r="IA439" s="930">
        <f t="shared" si="3782"/>
        <v>0</v>
      </c>
      <c r="IB439" s="930">
        <f t="shared" si="3783"/>
        <v>0</v>
      </c>
      <c r="IC439" s="930">
        <f t="shared" si="3784"/>
        <v>0</v>
      </c>
      <c r="ID439" s="322">
        <f t="shared" si="3785"/>
        <v>0</v>
      </c>
      <c r="IE439" s="322">
        <f t="shared" si="3786"/>
        <v>0</v>
      </c>
      <c r="IF439" s="322">
        <f t="shared" si="3787"/>
        <v>0</v>
      </c>
      <c r="IG439" s="322">
        <f t="shared" si="3788"/>
        <v>0</v>
      </c>
      <c r="IH439" s="322">
        <f t="shared" si="3789"/>
        <v>0</v>
      </c>
      <c r="II439" s="322">
        <f t="shared" si="3790"/>
        <v>0</v>
      </c>
      <c r="IJ439" s="322">
        <f t="shared" si="3791"/>
        <v>0</v>
      </c>
      <c r="IK439" s="322">
        <f t="shared" si="3792"/>
        <v>0</v>
      </c>
      <c r="IL439" s="322">
        <f t="shared" si="3793"/>
        <v>0</v>
      </c>
      <c r="IM439" s="322">
        <f t="shared" si="3794"/>
        <v>0</v>
      </c>
      <c r="IN439" s="322">
        <f t="shared" si="3795"/>
        <v>0</v>
      </c>
      <c r="IO439" s="322">
        <f t="shared" si="3796"/>
        <v>0</v>
      </c>
      <c r="IP439" s="322">
        <f t="shared" si="3797"/>
        <v>0</v>
      </c>
      <c r="IQ439" s="322">
        <f t="shared" si="3798"/>
        <v>0</v>
      </c>
      <c r="IR439" s="739"/>
      <c r="IS439" s="739"/>
      <c r="IT439" s="739"/>
      <c r="IU439" s="739"/>
      <c r="IV439" s="739"/>
      <c r="IW439" s="739"/>
      <c r="IX439" s="739"/>
      <c r="IY439" s="739"/>
      <c r="IZ439" s="1362">
        <f t="shared" si="3799"/>
        <v>0</v>
      </c>
      <c r="JA439" s="1217">
        <f t="shared" si="3844"/>
        <v>0</v>
      </c>
      <c r="JB439" s="1217">
        <f t="shared" si="3845"/>
        <v>0</v>
      </c>
      <c r="JC439" s="1217">
        <f t="shared" si="3846"/>
        <v>0</v>
      </c>
      <c r="JD439" s="545">
        <f t="shared" si="3847"/>
        <v>0</v>
      </c>
      <c r="JE439" s="545">
        <f t="shared" si="3848"/>
        <v>0</v>
      </c>
      <c r="JF439" s="329">
        <f t="shared" si="3849"/>
        <v>0</v>
      </c>
      <c r="JG439" s="550">
        <f t="shared" si="3850"/>
        <v>0</v>
      </c>
      <c r="JH439" s="550">
        <f t="shared" si="3851"/>
        <v>0</v>
      </c>
      <c r="JI439" s="550">
        <f t="shared" si="3852"/>
        <v>0</v>
      </c>
      <c r="JJ439" s="550">
        <f t="shared" si="3853"/>
        <v>0</v>
      </c>
      <c r="JK439" s="550">
        <f t="shared" si="3854"/>
        <v>0</v>
      </c>
      <c r="JL439" s="550">
        <f t="shared" si="3855"/>
        <v>0</v>
      </c>
      <c r="JM439" s="550">
        <f t="shared" si="3856"/>
        <v>0</v>
      </c>
      <c r="JN439" s="550">
        <f t="shared" si="3857"/>
        <v>0</v>
      </c>
      <c r="JO439" s="1217">
        <f t="shared" si="3858"/>
        <v>0</v>
      </c>
      <c r="JP439" s="545">
        <f t="shared" si="3859"/>
        <v>0</v>
      </c>
      <c r="JQ439" s="329">
        <f t="shared" si="3860"/>
        <v>0</v>
      </c>
      <c r="JR439" s="550">
        <f t="shared" si="3861"/>
        <v>0</v>
      </c>
      <c r="JS439" s="550">
        <f t="shared" si="3862"/>
        <v>0</v>
      </c>
      <c r="JT439" s="550">
        <f t="shared" si="3863"/>
        <v>0</v>
      </c>
      <c r="JU439" s="550">
        <f t="shared" si="3864"/>
        <v>0</v>
      </c>
      <c r="JV439" s="932">
        <f t="shared" si="3865"/>
        <v>0</v>
      </c>
      <c r="JW439" s="932">
        <f t="shared" si="3866"/>
        <v>0</v>
      </c>
      <c r="JX439" s="932">
        <f t="shared" si="3867"/>
        <v>0</v>
      </c>
      <c r="JY439" s="932">
        <f t="shared" si="3868"/>
        <v>0</v>
      </c>
      <c r="JZ439" s="932">
        <f t="shared" si="3869"/>
        <v>0</v>
      </c>
      <c r="KA439" s="932">
        <f t="shared" si="3870"/>
        <v>0</v>
      </c>
      <c r="KB439" s="932">
        <f t="shared" si="3871"/>
        <v>0</v>
      </c>
      <c r="KC439" s="932">
        <f t="shared" si="3872"/>
        <v>0</v>
      </c>
      <c r="KD439" s="327">
        <f t="shared" si="3873"/>
        <v>0</v>
      </c>
      <c r="KE439" s="327">
        <f t="shared" si="3874"/>
        <v>0</v>
      </c>
      <c r="KF439" s="327">
        <f t="shared" si="3875"/>
        <v>0</v>
      </c>
      <c r="KG439" s="327">
        <f t="shared" si="3876"/>
        <v>0</v>
      </c>
      <c r="KH439" s="327">
        <f t="shared" si="3877"/>
        <v>0</v>
      </c>
      <c r="KI439" s="327">
        <f t="shared" si="3878"/>
        <v>0</v>
      </c>
      <c r="KJ439" s="327">
        <f t="shared" si="3879"/>
        <v>0</v>
      </c>
      <c r="KK439" s="327">
        <f t="shared" si="3880"/>
        <v>0</v>
      </c>
      <c r="KL439" s="327">
        <f t="shared" si="3881"/>
        <v>0</v>
      </c>
      <c r="KM439" s="327">
        <f t="shared" si="3882"/>
        <v>0</v>
      </c>
      <c r="KN439" s="327">
        <f t="shared" si="3883"/>
        <v>0</v>
      </c>
      <c r="KO439" s="327">
        <f t="shared" si="3884"/>
        <v>0</v>
      </c>
      <c r="KP439" s="327">
        <f t="shared" si="3885"/>
        <v>0</v>
      </c>
      <c r="KQ439" s="327">
        <f t="shared" si="3886"/>
        <v>0</v>
      </c>
      <c r="KR439" s="739"/>
      <c r="KS439" s="739"/>
      <c r="KT439" s="739"/>
      <c r="KU439" s="739"/>
      <c r="KV439" s="739"/>
      <c r="KW439" s="739"/>
      <c r="KX439" s="739"/>
      <c r="KY439" s="739"/>
      <c r="KZ439" s="1362">
        <f t="shared" si="3800"/>
        <v>0</v>
      </c>
      <c r="LA439" s="1217">
        <f t="shared" si="3801"/>
        <v>0</v>
      </c>
      <c r="LB439" s="1217">
        <f t="shared" si="3802"/>
        <v>0</v>
      </c>
      <c r="LC439" s="1217">
        <f t="shared" si="3803"/>
        <v>0</v>
      </c>
      <c r="LD439" s="545">
        <f t="shared" si="3804"/>
        <v>0</v>
      </c>
      <c r="LE439" s="545">
        <f t="shared" si="3805"/>
        <v>0</v>
      </c>
      <c r="LF439" s="329">
        <f t="shared" si="3806"/>
        <v>0</v>
      </c>
      <c r="LG439" s="550">
        <f t="shared" si="3807"/>
        <v>0</v>
      </c>
      <c r="LH439" s="550">
        <f t="shared" si="3808"/>
        <v>0</v>
      </c>
      <c r="LI439" s="550">
        <f t="shared" si="3809"/>
        <v>0</v>
      </c>
      <c r="LJ439" s="550">
        <f t="shared" si="3810"/>
        <v>0</v>
      </c>
      <c r="LK439" s="550">
        <f t="shared" si="3811"/>
        <v>0</v>
      </c>
      <c r="LL439" s="550">
        <f t="shared" si="3812"/>
        <v>0</v>
      </c>
      <c r="LM439" s="550">
        <f t="shared" si="3813"/>
        <v>0</v>
      </c>
      <c r="LN439" s="550">
        <f t="shared" si="3814"/>
        <v>0</v>
      </c>
      <c r="LO439" s="1217">
        <f t="shared" si="3815"/>
        <v>0</v>
      </c>
      <c r="LP439" s="545">
        <f t="shared" si="3816"/>
        <v>0</v>
      </c>
      <c r="LQ439" s="329">
        <f t="shared" si="3817"/>
        <v>0</v>
      </c>
      <c r="LR439" s="550">
        <f t="shared" si="3818"/>
        <v>0</v>
      </c>
      <c r="LS439" s="550">
        <f t="shared" si="3819"/>
        <v>0</v>
      </c>
      <c r="LT439" s="550">
        <f t="shared" si="3820"/>
        <v>0</v>
      </c>
      <c r="LU439" s="550">
        <f t="shared" si="3821"/>
        <v>0</v>
      </c>
      <c r="LV439" s="932">
        <f t="shared" si="3822"/>
        <v>0</v>
      </c>
      <c r="LW439" s="932">
        <f t="shared" si="3823"/>
        <v>0</v>
      </c>
      <c r="LX439" s="932">
        <f t="shared" si="3824"/>
        <v>0</v>
      </c>
      <c r="LY439" s="932">
        <f t="shared" si="3825"/>
        <v>0</v>
      </c>
      <c r="LZ439" s="932">
        <f t="shared" si="3826"/>
        <v>0</v>
      </c>
      <c r="MA439" s="932">
        <f t="shared" si="3827"/>
        <v>0</v>
      </c>
      <c r="MB439" s="932">
        <f t="shared" si="3828"/>
        <v>0</v>
      </c>
      <c r="MC439" s="932">
        <f t="shared" si="3829"/>
        <v>0</v>
      </c>
      <c r="MD439" s="327">
        <f t="shared" si="3830"/>
        <v>0</v>
      </c>
      <c r="ME439" s="327">
        <f t="shared" si="3831"/>
        <v>0</v>
      </c>
      <c r="MF439" s="327">
        <f t="shared" si="3832"/>
        <v>0</v>
      </c>
      <c r="MG439" s="327">
        <f t="shared" si="3833"/>
        <v>0</v>
      </c>
      <c r="MH439" s="327">
        <f t="shared" si="3834"/>
        <v>0</v>
      </c>
      <c r="MI439" s="327">
        <f t="shared" si="3835"/>
        <v>0</v>
      </c>
      <c r="MJ439" s="327">
        <f t="shared" si="3836"/>
        <v>0</v>
      </c>
      <c r="MK439" s="327">
        <f t="shared" si="3837"/>
        <v>0</v>
      </c>
      <c r="ML439" s="327">
        <f t="shared" si="3838"/>
        <v>0</v>
      </c>
      <c r="MM439" s="327">
        <f t="shared" si="3839"/>
        <v>0</v>
      </c>
      <c r="MN439" s="327">
        <f t="shared" si="3840"/>
        <v>0</v>
      </c>
      <c r="MO439" s="327">
        <f t="shared" si="3841"/>
        <v>0</v>
      </c>
      <c r="MP439" s="327">
        <f t="shared" si="3842"/>
        <v>0</v>
      </c>
      <c r="MQ439" s="327">
        <f t="shared" si="3843"/>
        <v>0</v>
      </c>
    </row>
    <row r="440" spans="15:355" s="152" customFormat="1" ht="14.25" customHeight="1" outlineLevel="1" thickBot="1" x14ac:dyDescent="0.3">
      <c r="O440" s="1758"/>
      <c r="S440" s="1758"/>
      <c r="W440" s="1758"/>
      <c r="AA440" s="1758"/>
      <c r="AE440" s="1758"/>
      <c r="AI440" s="1758"/>
      <c r="AM440" s="1758"/>
      <c r="AQ440" s="1758"/>
      <c r="AU440" s="1758"/>
      <c r="AY440" s="1758"/>
      <c r="BQ440" s="1491"/>
      <c r="BR440" s="734">
        <f t="shared" si="3531"/>
        <v>0</v>
      </c>
      <c r="BS440" s="734">
        <f t="shared" si="3532"/>
        <v>0</v>
      </c>
      <c r="BT440" s="742">
        <v>0</v>
      </c>
      <c r="BU440" s="1781"/>
      <c r="BV440" s="1324"/>
      <c r="BW440" s="1248"/>
      <c r="BX440" s="1248"/>
      <c r="BY440" s="1248"/>
      <c r="BZ440" s="1249"/>
      <c r="CA440" s="1249"/>
      <c r="CB440" s="1250"/>
      <c r="CC440" s="1251"/>
      <c r="CD440" s="1251"/>
      <c r="CE440" s="1251"/>
      <c r="CF440" s="1251"/>
      <c r="CG440" s="1765"/>
      <c r="CH440" s="1252"/>
      <c r="CI440" s="1765"/>
      <c r="CJ440" s="1765"/>
      <c r="CK440" s="1253"/>
      <c r="CL440" s="1254"/>
      <c r="CM440" s="1255"/>
      <c r="CN440" s="1256"/>
      <c r="CO440" s="1256"/>
      <c r="CP440" s="1256"/>
      <c r="CQ440" s="1256"/>
      <c r="CR440" s="1766"/>
      <c r="CS440" s="1766"/>
      <c r="CT440" s="1766"/>
      <c r="CU440" s="1766"/>
      <c r="CV440" s="1766"/>
      <c r="CW440" s="1766"/>
      <c r="CX440" s="1766"/>
      <c r="CY440" s="1766"/>
      <c r="CZ440" s="1807"/>
      <c r="DA440" s="1807"/>
      <c r="DB440" s="1807"/>
      <c r="DC440" s="1807"/>
      <c r="DD440" s="1807"/>
      <c r="DE440" s="1258"/>
      <c r="DF440" s="1258"/>
      <c r="DG440" s="1258"/>
      <c r="DH440" s="1258"/>
      <c r="DI440" s="1258"/>
      <c r="DJ440" s="1258"/>
      <c r="DK440" s="1258"/>
      <c r="DL440" s="1258"/>
      <c r="DM440" s="1258"/>
      <c r="DN440" s="1022">
        <v>1</v>
      </c>
      <c r="DO440" s="1193">
        <v>0.94599999999999995</v>
      </c>
      <c r="DP440" s="1194">
        <v>1000</v>
      </c>
      <c r="DQ440" s="1195">
        <f t="shared" si="3889"/>
        <v>1.0570824524312896</v>
      </c>
      <c r="DR440" s="1192">
        <v>0.01</v>
      </c>
      <c r="DS440" s="1192">
        <f t="shared" si="3888"/>
        <v>1.0570824524312896E-5</v>
      </c>
      <c r="DT440" s="1767"/>
      <c r="DU440" s="1768"/>
      <c r="DV440" s="1769"/>
      <c r="DW440" s="1528">
        <f t="shared" si="3710"/>
        <v>0</v>
      </c>
      <c r="DX440" s="1770"/>
      <c r="DY440" s="1770"/>
      <c r="DZ440" s="1770"/>
      <c r="EA440" s="1770"/>
      <c r="EB440" s="1770"/>
      <c r="EC440" s="1770"/>
      <c r="ED440" s="1770"/>
      <c r="EE440" s="1770"/>
      <c r="EF440" s="1770"/>
      <c r="EG440" s="1770"/>
      <c r="EH440" s="1770"/>
      <c r="EI440" s="1770"/>
      <c r="EJ440" s="1770"/>
      <c r="EK440" s="1771"/>
      <c r="EL440" s="1772"/>
      <c r="EM440" s="739"/>
      <c r="EN440" s="739"/>
      <c r="EO440" s="739"/>
      <c r="EP440" s="739"/>
      <c r="EQ440" s="739"/>
      <c r="ER440" s="739"/>
      <c r="ES440" s="739"/>
      <c r="ET440" s="739"/>
      <c r="EU440" s="739"/>
      <c r="EV440" s="739"/>
      <c r="EW440" s="739"/>
      <c r="EX440" s="739"/>
      <c r="EY440" s="739"/>
      <c r="EZ440" s="1348">
        <f t="shared" si="3712"/>
        <v>0</v>
      </c>
      <c r="FA440" s="1203">
        <f t="shared" si="3713"/>
        <v>0</v>
      </c>
      <c r="FB440" s="1203">
        <f t="shared" si="3714"/>
        <v>0</v>
      </c>
      <c r="FC440" s="1203">
        <f t="shared" si="3715"/>
        <v>0</v>
      </c>
      <c r="FD440" s="1190">
        <f t="shared" si="3716"/>
        <v>0</v>
      </c>
      <c r="FE440" s="1190">
        <f t="shared" si="3717"/>
        <v>0</v>
      </c>
      <c r="FF440" s="927">
        <f t="shared" si="3718"/>
        <v>0</v>
      </c>
      <c r="FG440" s="1191">
        <f t="shared" si="3719"/>
        <v>0</v>
      </c>
      <c r="FH440" s="1191">
        <f t="shared" si="3720"/>
        <v>0</v>
      </c>
      <c r="FI440" s="1191">
        <f t="shared" si="3721"/>
        <v>0</v>
      </c>
      <c r="FJ440" s="1191">
        <f t="shared" si="3722"/>
        <v>0</v>
      </c>
      <c r="FK440" s="1191">
        <f t="shared" si="3723"/>
        <v>0</v>
      </c>
      <c r="FL440" s="1191">
        <f t="shared" si="3724"/>
        <v>0</v>
      </c>
      <c r="FM440" s="1191">
        <f t="shared" si="3725"/>
        <v>0</v>
      </c>
      <c r="FN440" s="1191">
        <f t="shared" si="3726"/>
        <v>0</v>
      </c>
      <c r="FO440" s="1203">
        <f t="shared" si="3548"/>
        <v>0</v>
      </c>
      <c r="FP440" s="1190">
        <f t="shared" si="3727"/>
        <v>0</v>
      </c>
      <c r="FQ440" s="927">
        <f t="shared" si="3728"/>
        <v>0</v>
      </c>
      <c r="FR440" s="1191">
        <f t="shared" si="3729"/>
        <v>0</v>
      </c>
      <c r="FS440" s="1191">
        <f t="shared" si="3730"/>
        <v>0</v>
      </c>
      <c r="FT440" s="1191">
        <f t="shared" si="3731"/>
        <v>0</v>
      </c>
      <c r="FU440" s="1191">
        <f t="shared" si="3732"/>
        <v>0</v>
      </c>
      <c r="FV440" s="1076">
        <f t="shared" si="3733"/>
        <v>0</v>
      </c>
      <c r="FW440" s="1076">
        <f t="shared" si="3734"/>
        <v>0</v>
      </c>
      <c r="FX440" s="1076">
        <f t="shared" si="3735"/>
        <v>0</v>
      </c>
      <c r="FY440" s="1076">
        <f t="shared" si="3736"/>
        <v>0</v>
      </c>
      <c r="FZ440" s="1076">
        <f t="shared" si="3737"/>
        <v>0</v>
      </c>
      <c r="GA440" s="1076">
        <f t="shared" si="3738"/>
        <v>0</v>
      </c>
      <c r="GB440" s="1076">
        <f t="shared" si="3739"/>
        <v>0</v>
      </c>
      <c r="GC440" s="1076">
        <f t="shared" si="3740"/>
        <v>0</v>
      </c>
      <c r="GD440" s="330">
        <f t="shared" si="3741"/>
        <v>0</v>
      </c>
      <c r="GE440" s="330">
        <f t="shared" si="3742"/>
        <v>0</v>
      </c>
      <c r="GF440" s="330">
        <f t="shared" si="3743"/>
        <v>0</v>
      </c>
      <c r="GG440" s="330">
        <f t="shared" si="3744"/>
        <v>0</v>
      </c>
      <c r="GH440" s="330">
        <f t="shared" si="3745"/>
        <v>0</v>
      </c>
      <c r="GI440" s="330">
        <f t="shared" si="3746"/>
        <v>0</v>
      </c>
      <c r="GJ440" s="330">
        <f t="shared" si="3747"/>
        <v>0</v>
      </c>
      <c r="GK440" s="330">
        <f t="shared" si="3748"/>
        <v>0</v>
      </c>
      <c r="GL440" s="330">
        <f t="shared" si="3749"/>
        <v>0</v>
      </c>
      <c r="GM440" s="330">
        <f t="shared" si="3750"/>
        <v>0</v>
      </c>
      <c r="GN440" s="330">
        <f t="shared" si="3751"/>
        <v>0</v>
      </c>
      <c r="GO440" s="330">
        <f t="shared" si="3752"/>
        <v>0</v>
      </c>
      <c r="GP440" s="330">
        <f t="shared" si="3753"/>
        <v>0</v>
      </c>
      <c r="GQ440" s="330">
        <f t="shared" si="3754"/>
        <v>0</v>
      </c>
      <c r="GR440" s="739"/>
      <c r="GS440" s="739"/>
      <c r="GT440" s="739"/>
      <c r="GU440" s="739"/>
      <c r="GV440" s="739"/>
      <c r="GW440" s="739"/>
      <c r="GX440" s="739"/>
      <c r="GY440" s="739"/>
      <c r="GZ440" s="1362">
        <f t="shared" si="3755"/>
        <v>0</v>
      </c>
      <c r="HA440" s="1215">
        <f t="shared" si="3756"/>
        <v>0</v>
      </c>
      <c r="HB440" s="1215">
        <f t="shared" si="3757"/>
        <v>0</v>
      </c>
      <c r="HC440" s="1215">
        <f t="shared" si="3758"/>
        <v>0</v>
      </c>
      <c r="HD440" s="543">
        <f t="shared" si="3759"/>
        <v>0</v>
      </c>
      <c r="HE440" s="543">
        <f t="shared" si="3760"/>
        <v>0</v>
      </c>
      <c r="HF440" s="328">
        <f t="shared" si="3761"/>
        <v>0</v>
      </c>
      <c r="HG440" s="546">
        <f t="shared" si="3762"/>
        <v>0</v>
      </c>
      <c r="HH440" s="546">
        <f t="shared" si="3763"/>
        <v>0</v>
      </c>
      <c r="HI440" s="546">
        <f t="shared" si="3764"/>
        <v>0</v>
      </c>
      <c r="HJ440" s="546">
        <f t="shared" si="3765"/>
        <v>0</v>
      </c>
      <c r="HK440" s="546">
        <f t="shared" si="3766"/>
        <v>0</v>
      </c>
      <c r="HL440" s="546">
        <f t="shared" si="3767"/>
        <v>0</v>
      </c>
      <c r="HM440" s="546">
        <f t="shared" si="3768"/>
        <v>0</v>
      </c>
      <c r="HN440" s="546">
        <f t="shared" si="3769"/>
        <v>0</v>
      </c>
      <c r="HO440" s="1215">
        <f t="shared" si="3770"/>
        <v>0</v>
      </c>
      <c r="HP440" s="543">
        <f t="shared" si="3771"/>
        <v>0</v>
      </c>
      <c r="HQ440" s="328">
        <f t="shared" si="3772"/>
        <v>0</v>
      </c>
      <c r="HR440" s="546">
        <f t="shared" si="3773"/>
        <v>0</v>
      </c>
      <c r="HS440" s="546">
        <f t="shared" si="3774"/>
        <v>0</v>
      </c>
      <c r="HT440" s="546">
        <f t="shared" si="3775"/>
        <v>0</v>
      </c>
      <c r="HU440" s="546">
        <f t="shared" si="3776"/>
        <v>0</v>
      </c>
      <c r="HV440" s="930">
        <f t="shared" si="3777"/>
        <v>0</v>
      </c>
      <c r="HW440" s="930">
        <f t="shared" si="3778"/>
        <v>0</v>
      </c>
      <c r="HX440" s="930">
        <f t="shared" si="3779"/>
        <v>0</v>
      </c>
      <c r="HY440" s="930">
        <f t="shared" si="3780"/>
        <v>0</v>
      </c>
      <c r="HZ440" s="930">
        <f t="shared" si="3781"/>
        <v>0</v>
      </c>
      <c r="IA440" s="930">
        <f t="shared" si="3782"/>
        <v>0</v>
      </c>
      <c r="IB440" s="930">
        <f t="shared" si="3783"/>
        <v>0</v>
      </c>
      <c r="IC440" s="930">
        <f t="shared" si="3784"/>
        <v>0</v>
      </c>
      <c r="ID440" s="322">
        <f t="shared" si="3785"/>
        <v>0</v>
      </c>
      <c r="IE440" s="322">
        <f t="shared" si="3786"/>
        <v>0</v>
      </c>
      <c r="IF440" s="322">
        <f t="shared" si="3787"/>
        <v>0</v>
      </c>
      <c r="IG440" s="322">
        <f t="shared" si="3788"/>
        <v>0</v>
      </c>
      <c r="IH440" s="322">
        <f t="shared" si="3789"/>
        <v>0</v>
      </c>
      <c r="II440" s="322">
        <f t="shared" si="3790"/>
        <v>0</v>
      </c>
      <c r="IJ440" s="322">
        <f t="shared" si="3791"/>
        <v>0</v>
      </c>
      <c r="IK440" s="322">
        <f t="shared" si="3792"/>
        <v>0</v>
      </c>
      <c r="IL440" s="322">
        <f t="shared" si="3793"/>
        <v>0</v>
      </c>
      <c r="IM440" s="322">
        <f t="shared" si="3794"/>
        <v>0</v>
      </c>
      <c r="IN440" s="322">
        <f t="shared" si="3795"/>
        <v>0</v>
      </c>
      <c r="IO440" s="322">
        <f t="shared" si="3796"/>
        <v>0</v>
      </c>
      <c r="IP440" s="322">
        <f t="shared" si="3797"/>
        <v>0</v>
      </c>
      <c r="IQ440" s="322">
        <f t="shared" si="3798"/>
        <v>0</v>
      </c>
      <c r="IR440" s="739"/>
      <c r="IS440" s="739"/>
      <c r="IT440" s="739"/>
      <c r="IU440" s="739"/>
      <c r="IV440" s="739"/>
      <c r="IW440" s="739"/>
      <c r="IX440" s="739"/>
      <c r="IY440" s="739"/>
      <c r="IZ440" s="1362">
        <f t="shared" si="3799"/>
        <v>0</v>
      </c>
      <c r="JA440" s="1217">
        <f t="shared" si="3844"/>
        <v>0</v>
      </c>
      <c r="JB440" s="1217">
        <f t="shared" si="3845"/>
        <v>0</v>
      </c>
      <c r="JC440" s="1217">
        <f t="shared" si="3846"/>
        <v>0</v>
      </c>
      <c r="JD440" s="545">
        <f t="shared" si="3847"/>
        <v>0</v>
      </c>
      <c r="JE440" s="545">
        <f t="shared" si="3848"/>
        <v>0</v>
      </c>
      <c r="JF440" s="329">
        <f t="shared" si="3849"/>
        <v>0</v>
      </c>
      <c r="JG440" s="550">
        <f t="shared" si="3850"/>
        <v>0</v>
      </c>
      <c r="JH440" s="550">
        <f t="shared" si="3851"/>
        <v>0</v>
      </c>
      <c r="JI440" s="550">
        <f t="shared" si="3852"/>
        <v>0</v>
      </c>
      <c r="JJ440" s="550">
        <f t="shared" si="3853"/>
        <v>0</v>
      </c>
      <c r="JK440" s="550">
        <f t="shared" si="3854"/>
        <v>0</v>
      </c>
      <c r="JL440" s="550">
        <f t="shared" si="3855"/>
        <v>0</v>
      </c>
      <c r="JM440" s="550">
        <f t="shared" si="3856"/>
        <v>0</v>
      </c>
      <c r="JN440" s="550">
        <f t="shared" si="3857"/>
        <v>0</v>
      </c>
      <c r="JO440" s="1217">
        <f t="shared" si="3858"/>
        <v>0</v>
      </c>
      <c r="JP440" s="545">
        <f t="shared" si="3859"/>
        <v>0</v>
      </c>
      <c r="JQ440" s="329">
        <f t="shared" si="3860"/>
        <v>0</v>
      </c>
      <c r="JR440" s="550">
        <f t="shared" si="3861"/>
        <v>0</v>
      </c>
      <c r="JS440" s="550">
        <f t="shared" si="3862"/>
        <v>0</v>
      </c>
      <c r="JT440" s="550">
        <f t="shared" si="3863"/>
        <v>0</v>
      </c>
      <c r="JU440" s="550">
        <f t="shared" si="3864"/>
        <v>0</v>
      </c>
      <c r="JV440" s="932">
        <f t="shared" si="3865"/>
        <v>0</v>
      </c>
      <c r="JW440" s="932">
        <f t="shared" si="3866"/>
        <v>0</v>
      </c>
      <c r="JX440" s="932">
        <f t="shared" si="3867"/>
        <v>0</v>
      </c>
      <c r="JY440" s="932">
        <f t="shared" si="3868"/>
        <v>0</v>
      </c>
      <c r="JZ440" s="932">
        <f t="shared" si="3869"/>
        <v>0</v>
      </c>
      <c r="KA440" s="932">
        <f t="shared" si="3870"/>
        <v>0</v>
      </c>
      <c r="KB440" s="932">
        <f t="shared" si="3871"/>
        <v>0</v>
      </c>
      <c r="KC440" s="932">
        <f t="shared" si="3872"/>
        <v>0</v>
      </c>
      <c r="KD440" s="327">
        <f t="shared" si="3873"/>
        <v>0</v>
      </c>
      <c r="KE440" s="327">
        <f t="shared" si="3874"/>
        <v>0</v>
      </c>
      <c r="KF440" s="327">
        <f t="shared" si="3875"/>
        <v>0</v>
      </c>
      <c r="KG440" s="327">
        <f t="shared" si="3876"/>
        <v>0</v>
      </c>
      <c r="KH440" s="327">
        <f t="shared" si="3877"/>
        <v>0</v>
      </c>
      <c r="KI440" s="327">
        <f t="shared" si="3878"/>
        <v>0</v>
      </c>
      <c r="KJ440" s="327">
        <f t="shared" si="3879"/>
        <v>0</v>
      </c>
      <c r="KK440" s="327">
        <f t="shared" si="3880"/>
        <v>0</v>
      </c>
      <c r="KL440" s="327">
        <f t="shared" si="3881"/>
        <v>0</v>
      </c>
      <c r="KM440" s="327">
        <f t="shared" si="3882"/>
        <v>0</v>
      </c>
      <c r="KN440" s="327">
        <f t="shared" si="3883"/>
        <v>0</v>
      </c>
      <c r="KO440" s="327">
        <f t="shared" si="3884"/>
        <v>0</v>
      </c>
      <c r="KP440" s="327">
        <f t="shared" si="3885"/>
        <v>0</v>
      </c>
      <c r="KQ440" s="327">
        <f t="shared" si="3886"/>
        <v>0</v>
      </c>
      <c r="KR440" s="739"/>
      <c r="KS440" s="739"/>
      <c r="KT440" s="739"/>
      <c r="KU440" s="739"/>
      <c r="KV440" s="739"/>
      <c r="KW440" s="739"/>
      <c r="KX440" s="739"/>
      <c r="KY440" s="739"/>
      <c r="KZ440" s="1362">
        <f t="shared" si="3800"/>
        <v>0</v>
      </c>
      <c r="LA440" s="1217">
        <f t="shared" si="3801"/>
        <v>0</v>
      </c>
      <c r="LB440" s="1217">
        <f t="shared" si="3802"/>
        <v>0</v>
      </c>
      <c r="LC440" s="1217">
        <f t="shared" si="3803"/>
        <v>0</v>
      </c>
      <c r="LD440" s="545">
        <f t="shared" si="3804"/>
        <v>0</v>
      </c>
      <c r="LE440" s="545">
        <f t="shared" si="3805"/>
        <v>0</v>
      </c>
      <c r="LF440" s="329">
        <f t="shared" si="3806"/>
        <v>0</v>
      </c>
      <c r="LG440" s="550">
        <f t="shared" si="3807"/>
        <v>0</v>
      </c>
      <c r="LH440" s="550">
        <f t="shared" si="3808"/>
        <v>0</v>
      </c>
      <c r="LI440" s="550">
        <f t="shared" si="3809"/>
        <v>0</v>
      </c>
      <c r="LJ440" s="550">
        <f t="shared" si="3810"/>
        <v>0</v>
      </c>
      <c r="LK440" s="550">
        <f t="shared" si="3811"/>
        <v>0</v>
      </c>
      <c r="LL440" s="550">
        <f t="shared" si="3812"/>
        <v>0</v>
      </c>
      <c r="LM440" s="550">
        <f t="shared" si="3813"/>
        <v>0</v>
      </c>
      <c r="LN440" s="550">
        <f t="shared" si="3814"/>
        <v>0</v>
      </c>
      <c r="LO440" s="1217">
        <f t="shared" si="3815"/>
        <v>0</v>
      </c>
      <c r="LP440" s="545">
        <f t="shared" si="3816"/>
        <v>0</v>
      </c>
      <c r="LQ440" s="329">
        <f t="shared" si="3817"/>
        <v>0</v>
      </c>
      <c r="LR440" s="550">
        <f t="shared" si="3818"/>
        <v>0</v>
      </c>
      <c r="LS440" s="550">
        <f t="shared" si="3819"/>
        <v>0</v>
      </c>
      <c r="LT440" s="550">
        <f t="shared" si="3820"/>
        <v>0</v>
      </c>
      <c r="LU440" s="550">
        <f t="shared" si="3821"/>
        <v>0</v>
      </c>
      <c r="LV440" s="932">
        <f t="shared" si="3822"/>
        <v>0</v>
      </c>
      <c r="LW440" s="932">
        <f t="shared" si="3823"/>
        <v>0</v>
      </c>
      <c r="LX440" s="932">
        <f t="shared" si="3824"/>
        <v>0</v>
      </c>
      <c r="LY440" s="932">
        <f t="shared" si="3825"/>
        <v>0</v>
      </c>
      <c r="LZ440" s="932">
        <f t="shared" si="3826"/>
        <v>0</v>
      </c>
      <c r="MA440" s="932">
        <f t="shared" si="3827"/>
        <v>0</v>
      </c>
      <c r="MB440" s="932">
        <f t="shared" si="3828"/>
        <v>0</v>
      </c>
      <c r="MC440" s="932">
        <f t="shared" si="3829"/>
        <v>0</v>
      </c>
      <c r="MD440" s="327">
        <f t="shared" si="3830"/>
        <v>0</v>
      </c>
      <c r="ME440" s="327">
        <f t="shared" si="3831"/>
        <v>0</v>
      </c>
      <c r="MF440" s="327">
        <f t="shared" si="3832"/>
        <v>0</v>
      </c>
      <c r="MG440" s="327">
        <f t="shared" si="3833"/>
        <v>0</v>
      </c>
      <c r="MH440" s="327">
        <f t="shared" si="3834"/>
        <v>0</v>
      </c>
      <c r="MI440" s="327">
        <f t="shared" si="3835"/>
        <v>0</v>
      </c>
      <c r="MJ440" s="327">
        <f t="shared" si="3836"/>
        <v>0</v>
      </c>
      <c r="MK440" s="327">
        <f t="shared" si="3837"/>
        <v>0</v>
      </c>
      <c r="ML440" s="327">
        <f t="shared" si="3838"/>
        <v>0</v>
      </c>
      <c r="MM440" s="327">
        <f t="shared" si="3839"/>
        <v>0</v>
      </c>
      <c r="MN440" s="327">
        <f t="shared" si="3840"/>
        <v>0</v>
      </c>
      <c r="MO440" s="327">
        <f t="shared" si="3841"/>
        <v>0</v>
      </c>
      <c r="MP440" s="327">
        <f t="shared" si="3842"/>
        <v>0</v>
      </c>
      <c r="MQ440" s="327">
        <f t="shared" si="3843"/>
        <v>0</v>
      </c>
    </row>
    <row r="441" spans="15:355" s="152" customFormat="1" ht="14.25" customHeight="1" outlineLevel="1" thickBot="1" x14ac:dyDescent="0.3">
      <c r="O441" s="1758"/>
      <c r="S441" s="1758"/>
      <c r="W441" s="1758"/>
      <c r="AA441" s="1758"/>
      <c r="AE441" s="1758"/>
      <c r="AI441" s="1758"/>
      <c r="AM441" s="1758"/>
      <c r="AQ441" s="1758"/>
      <c r="AU441" s="1758"/>
      <c r="AY441" s="1758"/>
      <c r="BQ441" s="1491"/>
      <c r="BR441" s="734">
        <f t="shared" si="3531"/>
        <v>0</v>
      </c>
      <c r="BS441" s="734">
        <f t="shared" si="3532"/>
        <v>0</v>
      </c>
      <c r="BT441" s="742">
        <v>0</v>
      </c>
      <c r="BU441" s="1781"/>
      <c r="BV441" s="1324"/>
      <c r="BW441" s="1248"/>
      <c r="BX441" s="1248"/>
      <c r="BY441" s="1248"/>
      <c r="BZ441" s="1249"/>
      <c r="CA441" s="1249"/>
      <c r="CB441" s="1250"/>
      <c r="CC441" s="1251"/>
      <c r="CD441" s="1251"/>
      <c r="CE441" s="1251"/>
      <c r="CF441" s="1251"/>
      <c r="CG441" s="1765"/>
      <c r="CH441" s="1252"/>
      <c r="CI441" s="1765"/>
      <c r="CJ441" s="1765"/>
      <c r="CK441" s="1253"/>
      <c r="CL441" s="1254"/>
      <c r="CM441" s="1255"/>
      <c r="CN441" s="1256"/>
      <c r="CO441" s="1256"/>
      <c r="CP441" s="1256"/>
      <c r="CQ441" s="1256"/>
      <c r="CR441" s="1766"/>
      <c r="CS441" s="1766"/>
      <c r="CT441" s="1766"/>
      <c r="CU441" s="1766"/>
      <c r="CV441" s="1766"/>
      <c r="CW441" s="1766"/>
      <c r="CX441" s="1766"/>
      <c r="CY441" s="1766"/>
      <c r="CZ441" s="1807"/>
      <c r="DA441" s="1807"/>
      <c r="DB441" s="1807"/>
      <c r="DC441" s="1807"/>
      <c r="DD441" s="1807"/>
      <c r="DE441" s="1258"/>
      <c r="DF441" s="1258"/>
      <c r="DG441" s="1258"/>
      <c r="DH441" s="1258"/>
      <c r="DI441" s="1258"/>
      <c r="DJ441" s="1258"/>
      <c r="DK441" s="1258"/>
      <c r="DL441" s="1258"/>
      <c r="DM441" s="1258"/>
      <c r="DN441" s="1022">
        <v>1</v>
      </c>
      <c r="DO441" s="1193">
        <v>0.94599999999999995</v>
      </c>
      <c r="DP441" s="1194">
        <v>1000</v>
      </c>
      <c r="DQ441" s="1195">
        <f t="shared" si="3889"/>
        <v>1.0570824524312896</v>
      </c>
      <c r="DR441" s="1192">
        <v>0.01</v>
      </c>
      <c r="DS441" s="1192">
        <f t="shared" si="3888"/>
        <v>1.0570824524312896E-5</v>
      </c>
      <c r="DT441" s="1767"/>
      <c r="DU441" s="1768"/>
      <c r="DV441" s="1769"/>
      <c r="DW441" s="1528">
        <f t="shared" si="3710"/>
        <v>0</v>
      </c>
      <c r="DX441" s="1770"/>
      <c r="DY441" s="1770"/>
      <c r="DZ441" s="1770"/>
      <c r="EA441" s="1770"/>
      <c r="EB441" s="1770"/>
      <c r="EC441" s="1770"/>
      <c r="ED441" s="1770"/>
      <c r="EE441" s="1770"/>
      <c r="EF441" s="1770"/>
      <c r="EG441" s="1770"/>
      <c r="EH441" s="1770"/>
      <c r="EI441" s="1770"/>
      <c r="EJ441" s="1770"/>
      <c r="EK441" s="1771"/>
      <c r="EL441" s="1772"/>
      <c r="EM441" s="739"/>
      <c r="EN441" s="739"/>
      <c r="EO441" s="739"/>
      <c r="EP441" s="739"/>
      <c r="EQ441" s="739"/>
      <c r="ER441" s="739"/>
      <c r="ES441" s="739"/>
      <c r="ET441" s="739"/>
      <c r="EU441" s="739"/>
      <c r="EV441" s="739"/>
      <c r="EW441" s="739"/>
      <c r="EX441" s="739"/>
      <c r="EY441" s="739"/>
      <c r="EZ441" s="1348">
        <f t="shared" si="3712"/>
        <v>0</v>
      </c>
      <c r="FA441" s="1203">
        <f t="shared" si="3713"/>
        <v>0</v>
      </c>
      <c r="FB441" s="1203">
        <f t="shared" si="3714"/>
        <v>0</v>
      </c>
      <c r="FC441" s="1203">
        <f t="shared" si="3715"/>
        <v>0</v>
      </c>
      <c r="FD441" s="1190">
        <f t="shared" si="3716"/>
        <v>0</v>
      </c>
      <c r="FE441" s="1190">
        <f t="shared" si="3717"/>
        <v>0</v>
      </c>
      <c r="FF441" s="927">
        <f t="shared" si="3718"/>
        <v>0</v>
      </c>
      <c r="FG441" s="1191">
        <f t="shared" si="3719"/>
        <v>0</v>
      </c>
      <c r="FH441" s="1191">
        <f t="shared" si="3720"/>
        <v>0</v>
      </c>
      <c r="FI441" s="1191">
        <f t="shared" si="3721"/>
        <v>0</v>
      </c>
      <c r="FJ441" s="1191">
        <f t="shared" si="3722"/>
        <v>0</v>
      </c>
      <c r="FK441" s="1191">
        <f t="shared" si="3723"/>
        <v>0</v>
      </c>
      <c r="FL441" s="1191">
        <f t="shared" si="3724"/>
        <v>0</v>
      </c>
      <c r="FM441" s="1191">
        <f t="shared" si="3725"/>
        <v>0</v>
      </c>
      <c r="FN441" s="1191">
        <f t="shared" si="3726"/>
        <v>0</v>
      </c>
      <c r="FO441" s="1203">
        <f t="shared" si="3548"/>
        <v>0</v>
      </c>
      <c r="FP441" s="1190">
        <f t="shared" si="3727"/>
        <v>0</v>
      </c>
      <c r="FQ441" s="927">
        <f t="shared" si="3728"/>
        <v>0</v>
      </c>
      <c r="FR441" s="1191">
        <f t="shared" si="3729"/>
        <v>0</v>
      </c>
      <c r="FS441" s="1191">
        <f t="shared" si="3730"/>
        <v>0</v>
      </c>
      <c r="FT441" s="1191">
        <f t="shared" si="3731"/>
        <v>0</v>
      </c>
      <c r="FU441" s="1191">
        <f t="shared" si="3732"/>
        <v>0</v>
      </c>
      <c r="FV441" s="1076">
        <f t="shared" si="3733"/>
        <v>0</v>
      </c>
      <c r="FW441" s="1076">
        <f t="shared" si="3734"/>
        <v>0</v>
      </c>
      <c r="FX441" s="1076">
        <f t="shared" si="3735"/>
        <v>0</v>
      </c>
      <c r="FY441" s="1076">
        <f t="shared" si="3736"/>
        <v>0</v>
      </c>
      <c r="FZ441" s="1076">
        <f t="shared" si="3737"/>
        <v>0</v>
      </c>
      <c r="GA441" s="1076">
        <f t="shared" si="3738"/>
        <v>0</v>
      </c>
      <c r="GB441" s="1076">
        <f t="shared" si="3739"/>
        <v>0</v>
      </c>
      <c r="GC441" s="1076">
        <f t="shared" si="3740"/>
        <v>0</v>
      </c>
      <c r="GD441" s="330">
        <f t="shared" si="3741"/>
        <v>0</v>
      </c>
      <c r="GE441" s="330">
        <f t="shared" si="3742"/>
        <v>0</v>
      </c>
      <c r="GF441" s="330">
        <f t="shared" si="3743"/>
        <v>0</v>
      </c>
      <c r="GG441" s="330">
        <f t="shared" si="3744"/>
        <v>0</v>
      </c>
      <c r="GH441" s="330">
        <f t="shared" si="3745"/>
        <v>0</v>
      </c>
      <c r="GI441" s="330">
        <f t="shared" si="3746"/>
        <v>0</v>
      </c>
      <c r="GJ441" s="330">
        <f t="shared" si="3747"/>
        <v>0</v>
      </c>
      <c r="GK441" s="330">
        <f t="shared" si="3748"/>
        <v>0</v>
      </c>
      <c r="GL441" s="330">
        <f t="shared" si="3749"/>
        <v>0</v>
      </c>
      <c r="GM441" s="330">
        <f t="shared" si="3750"/>
        <v>0</v>
      </c>
      <c r="GN441" s="330">
        <f t="shared" si="3751"/>
        <v>0</v>
      </c>
      <c r="GO441" s="330">
        <f t="shared" si="3752"/>
        <v>0</v>
      </c>
      <c r="GP441" s="330">
        <f t="shared" si="3753"/>
        <v>0</v>
      </c>
      <c r="GQ441" s="330">
        <f t="shared" si="3754"/>
        <v>0</v>
      </c>
      <c r="GR441" s="739"/>
      <c r="GS441" s="739"/>
      <c r="GT441" s="739"/>
      <c r="GU441" s="739"/>
      <c r="GV441" s="739"/>
      <c r="GW441" s="739"/>
      <c r="GX441" s="739"/>
      <c r="GY441" s="739"/>
      <c r="GZ441" s="1362">
        <f t="shared" si="3755"/>
        <v>0</v>
      </c>
      <c r="HA441" s="1215">
        <f t="shared" si="3756"/>
        <v>0</v>
      </c>
      <c r="HB441" s="1215">
        <f t="shared" si="3757"/>
        <v>0</v>
      </c>
      <c r="HC441" s="1215">
        <f t="shared" si="3758"/>
        <v>0</v>
      </c>
      <c r="HD441" s="543">
        <f t="shared" si="3759"/>
        <v>0</v>
      </c>
      <c r="HE441" s="543">
        <f t="shared" si="3760"/>
        <v>0</v>
      </c>
      <c r="HF441" s="328">
        <f t="shared" si="3761"/>
        <v>0</v>
      </c>
      <c r="HG441" s="546">
        <f t="shared" si="3762"/>
        <v>0</v>
      </c>
      <c r="HH441" s="546">
        <f t="shared" si="3763"/>
        <v>0</v>
      </c>
      <c r="HI441" s="546">
        <f t="shared" si="3764"/>
        <v>0</v>
      </c>
      <c r="HJ441" s="546">
        <f t="shared" si="3765"/>
        <v>0</v>
      </c>
      <c r="HK441" s="546">
        <f t="shared" si="3766"/>
        <v>0</v>
      </c>
      <c r="HL441" s="546">
        <f t="shared" si="3767"/>
        <v>0</v>
      </c>
      <c r="HM441" s="546">
        <f t="shared" si="3768"/>
        <v>0</v>
      </c>
      <c r="HN441" s="546">
        <f t="shared" si="3769"/>
        <v>0</v>
      </c>
      <c r="HO441" s="1215">
        <f t="shared" si="3770"/>
        <v>0</v>
      </c>
      <c r="HP441" s="543">
        <f t="shared" si="3771"/>
        <v>0</v>
      </c>
      <c r="HQ441" s="328">
        <f t="shared" si="3772"/>
        <v>0</v>
      </c>
      <c r="HR441" s="546">
        <f t="shared" si="3773"/>
        <v>0</v>
      </c>
      <c r="HS441" s="546">
        <f t="shared" si="3774"/>
        <v>0</v>
      </c>
      <c r="HT441" s="546">
        <f t="shared" si="3775"/>
        <v>0</v>
      </c>
      <c r="HU441" s="546">
        <f t="shared" si="3776"/>
        <v>0</v>
      </c>
      <c r="HV441" s="930">
        <f t="shared" si="3777"/>
        <v>0</v>
      </c>
      <c r="HW441" s="930">
        <f t="shared" si="3778"/>
        <v>0</v>
      </c>
      <c r="HX441" s="930">
        <f t="shared" si="3779"/>
        <v>0</v>
      </c>
      <c r="HY441" s="930">
        <f t="shared" si="3780"/>
        <v>0</v>
      </c>
      <c r="HZ441" s="930">
        <f t="shared" si="3781"/>
        <v>0</v>
      </c>
      <c r="IA441" s="930">
        <f t="shared" si="3782"/>
        <v>0</v>
      </c>
      <c r="IB441" s="930">
        <f t="shared" si="3783"/>
        <v>0</v>
      </c>
      <c r="IC441" s="930">
        <f t="shared" si="3784"/>
        <v>0</v>
      </c>
      <c r="ID441" s="322">
        <f t="shared" si="3785"/>
        <v>0</v>
      </c>
      <c r="IE441" s="322">
        <f t="shared" si="3786"/>
        <v>0</v>
      </c>
      <c r="IF441" s="322">
        <f t="shared" si="3787"/>
        <v>0</v>
      </c>
      <c r="IG441" s="322">
        <f t="shared" si="3788"/>
        <v>0</v>
      </c>
      <c r="IH441" s="322">
        <f t="shared" si="3789"/>
        <v>0</v>
      </c>
      <c r="II441" s="322">
        <f t="shared" si="3790"/>
        <v>0</v>
      </c>
      <c r="IJ441" s="322">
        <f t="shared" si="3791"/>
        <v>0</v>
      </c>
      <c r="IK441" s="322">
        <f t="shared" si="3792"/>
        <v>0</v>
      </c>
      <c r="IL441" s="322">
        <f t="shared" si="3793"/>
        <v>0</v>
      </c>
      <c r="IM441" s="322">
        <f t="shared" si="3794"/>
        <v>0</v>
      </c>
      <c r="IN441" s="322">
        <f t="shared" si="3795"/>
        <v>0</v>
      </c>
      <c r="IO441" s="322">
        <f t="shared" si="3796"/>
        <v>0</v>
      </c>
      <c r="IP441" s="322">
        <f t="shared" si="3797"/>
        <v>0</v>
      </c>
      <c r="IQ441" s="322">
        <f t="shared" si="3798"/>
        <v>0</v>
      </c>
      <c r="IR441" s="739"/>
      <c r="IS441" s="739"/>
      <c r="IT441" s="739"/>
      <c r="IU441" s="739"/>
      <c r="IV441" s="739"/>
      <c r="IW441" s="739"/>
      <c r="IX441" s="739"/>
      <c r="IY441" s="739"/>
      <c r="IZ441" s="1362">
        <f t="shared" si="3799"/>
        <v>0</v>
      </c>
      <c r="JA441" s="1217">
        <f t="shared" si="3844"/>
        <v>0</v>
      </c>
      <c r="JB441" s="1217">
        <f t="shared" si="3845"/>
        <v>0</v>
      </c>
      <c r="JC441" s="1217">
        <f t="shared" si="3846"/>
        <v>0</v>
      </c>
      <c r="JD441" s="545">
        <f t="shared" si="3847"/>
        <v>0</v>
      </c>
      <c r="JE441" s="545">
        <f t="shared" si="3848"/>
        <v>0</v>
      </c>
      <c r="JF441" s="329">
        <f t="shared" si="3849"/>
        <v>0</v>
      </c>
      <c r="JG441" s="550">
        <f t="shared" si="3850"/>
        <v>0</v>
      </c>
      <c r="JH441" s="550">
        <f t="shared" si="3851"/>
        <v>0</v>
      </c>
      <c r="JI441" s="550">
        <f t="shared" si="3852"/>
        <v>0</v>
      </c>
      <c r="JJ441" s="550">
        <f t="shared" si="3853"/>
        <v>0</v>
      </c>
      <c r="JK441" s="550">
        <f t="shared" si="3854"/>
        <v>0</v>
      </c>
      <c r="JL441" s="550">
        <f t="shared" si="3855"/>
        <v>0</v>
      </c>
      <c r="JM441" s="550">
        <f t="shared" si="3856"/>
        <v>0</v>
      </c>
      <c r="JN441" s="550">
        <f t="shared" si="3857"/>
        <v>0</v>
      </c>
      <c r="JO441" s="1217">
        <f t="shared" si="3858"/>
        <v>0</v>
      </c>
      <c r="JP441" s="545">
        <f t="shared" si="3859"/>
        <v>0</v>
      </c>
      <c r="JQ441" s="329">
        <f t="shared" si="3860"/>
        <v>0</v>
      </c>
      <c r="JR441" s="550">
        <f t="shared" si="3861"/>
        <v>0</v>
      </c>
      <c r="JS441" s="550">
        <f t="shared" si="3862"/>
        <v>0</v>
      </c>
      <c r="JT441" s="550">
        <f t="shared" si="3863"/>
        <v>0</v>
      </c>
      <c r="JU441" s="550">
        <f t="shared" si="3864"/>
        <v>0</v>
      </c>
      <c r="JV441" s="932">
        <f t="shared" si="3865"/>
        <v>0</v>
      </c>
      <c r="JW441" s="932">
        <f t="shared" si="3866"/>
        <v>0</v>
      </c>
      <c r="JX441" s="932">
        <f t="shared" si="3867"/>
        <v>0</v>
      </c>
      <c r="JY441" s="932">
        <f t="shared" si="3868"/>
        <v>0</v>
      </c>
      <c r="JZ441" s="932">
        <f t="shared" si="3869"/>
        <v>0</v>
      </c>
      <c r="KA441" s="932">
        <f t="shared" si="3870"/>
        <v>0</v>
      </c>
      <c r="KB441" s="932">
        <f t="shared" si="3871"/>
        <v>0</v>
      </c>
      <c r="KC441" s="932">
        <f t="shared" si="3872"/>
        <v>0</v>
      </c>
      <c r="KD441" s="327">
        <f t="shared" si="3873"/>
        <v>0</v>
      </c>
      <c r="KE441" s="327">
        <f t="shared" si="3874"/>
        <v>0</v>
      </c>
      <c r="KF441" s="327">
        <f t="shared" si="3875"/>
        <v>0</v>
      </c>
      <c r="KG441" s="327">
        <f t="shared" si="3876"/>
        <v>0</v>
      </c>
      <c r="KH441" s="327">
        <f t="shared" si="3877"/>
        <v>0</v>
      </c>
      <c r="KI441" s="327">
        <f t="shared" si="3878"/>
        <v>0</v>
      </c>
      <c r="KJ441" s="327">
        <f t="shared" si="3879"/>
        <v>0</v>
      </c>
      <c r="KK441" s="327">
        <f t="shared" si="3880"/>
        <v>0</v>
      </c>
      <c r="KL441" s="327">
        <f t="shared" si="3881"/>
        <v>0</v>
      </c>
      <c r="KM441" s="327">
        <f t="shared" si="3882"/>
        <v>0</v>
      </c>
      <c r="KN441" s="327">
        <f t="shared" si="3883"/>
        <v>0</v>
      </c>
      <c r="KO441" s="327">
        <f t="shared" si="3884"/>
        <v>0</v>
      </c>
      <c r="KP441" s="327">
        <f t="shared" si="3885"/>
        <v>0</v>
      </c>
      <c r="KQ441" s="327">
        <f t="shared" si="3886"/>
        <v>0</v>
      </c>
      <c r="KR441" s="739"/>
      <c r="KS441" s="739"/>
      <c r="KT441" s="739"/>
      <c r="KU441" s="739"/>
      <c r="KV441" s="739"/>
      <c r="KW441" s="739"/>
      <c r="KX441" s="739"/>
      <c r="KY441" s="739"/>
      <c r="KZ441" s="1362">
        <f t="shared" si="3800"/>
        <v>0</v>
      </c>
      <c r="LA441" s="1217">
        <f t="shared" si="3801"/>
        <v>0</v>
      </c>
      <c r="LB441" s="1217">
        <f t="shared" si="3802"/>
        <v>0</v>
      </c>
      <c r="LC441" s="1217">
        <f t="shared" si="3803"/>
        <v>0</v>
      </c>
      <c r="LD441" s="545">
        <f t="shared" si="3804"/>
        <v>0</v>
      </c>
      <c r="LE441" s="545">
        <f t="shared" si="3805"/>
        <v>0</v>
      </c>
      <c r="LF441" s="329">
        <f t="shared" si="3806"/>
        <v>0</v>
      </c>
      <c r="LG441" s="550">
        <f t="shared" si="3807"/>
        <v>0</v>
      </c>
      <c r="LH441" s="550">
        <f t="shared" si="3808"/>
        <v>0</v>
      </c>
      <c r="LI441" s="550">
        <f t="shared" si="3809"/>
        <v>0</v>
      </c>
      <c r="LJ441" s="550">
        <f t="shared" si="3810"/>
        <v>0</v>
      </c>
      <c r="LK441" s="550">
        <f t="shared" si="3811"/>
        <v>0</v>
      </c>
      <c r="LL441" s="550">
        <f t="shared" si="3812"/>
        <v>0</v>
      </c>
      <c r="LM441" s="550">
        <f t="shared" si="3813"/>
        <v>0</v>
      </c>
      <c r="LN441" s="550">
        <f t="shared" si="3814"/>
        <v>0</v>
      </c>
      <c r="LO441" s="1217">
        <f t="shared" si="3815"/>
        <v>0</v>
      </c>
      <c r="LP441" s="545">
        <f t="shared" si="3816"/>
        <v>0</v>
      </c>
      <c r="LQ441" s="329">
        <f t="shared" si="3817"/>
        <v>0</v>
      </c>
      <c r="LR441" s="550">
        <f t="shared" si="3818"/>
        <v>0</v>
      </c>
      <c r="LS441" s="550">
        <f t="shared" si="3819"/>
        <v>0</v>
      </c>
      <c r="LT441" s="550">
        <f t="shared" si="3820"/>
        <v>0</v>
      </c>
      <c r="LU441" s="550">
        <f t="shared" si="3821"/>
        <v>0</v>
      </c>
      <c r="LV441" s="932">
        <f t="shared" si="3822"/>
        <v>0</v>
      </c>
      <c r="LW441" s="932">
        <f t="shared" si="3823"/>
        <v>0</v>
      </c>
      <c r="LX441" s="932">
        <f t="shared" si="3824"/>
        <v>0</v>
      </c>
      <c r="LY441" s="932">
        <f t="shared" si="3825"/>
        <v>0</v>
      </c>
      <c r="LZ441" s="932">
        <f t="shared" si="3826"/>
        <v>0</v>
      </c>
      <c r="MA441" s="932">
        <f t="shared" si="3827"/>
        <v>0</v>
      </c>
      <c r="MB441" s="932">
        <f t="shared" si="3828"/>
        <v>0</v>
      </c>
      <c r="MC441" s="932">
        <f t="shared" si="3829"/>
        <v>0</v>
      </c>
      <c r="MD441" s="327">
        <f t="shared" si="3830"/>
        <v>0</v>
      </c>
      <c r="ME441" s="327">
        <f t="shared" si="3831"/>
        <v>0</v>
      </c>
      <c r="MF441" s="327">
        <f t="shared" si="3832"/>
        <v>0</v>
      </c>
      <c r="MG441" s="327">
        <f t="shared" si="3833"/>
        <v>0</v>
      </c>
      <c r="MH441" s="327">
        <f t="shared" si="3834"/>
        <v>0</v>
      </c>
      <c r="MI441" s="327">
        <f t="shared" si="3835"/>
        <v>0</v>
      </c>
      <c r="MJ441" s="327">
        <f t="shared" si="3836"/>
        <v>0</v>
      </c>
      <c r="MK441" s="327">
        <f t="shared" si="3837"/>
        <v>0</v>
      </c>
      <c r="ML441" s="327">
        <f t="shared" si="3838"/>
        <v>0</v>
      </c>
      <c r="MM441" s="327">
        <f t="shared" si="3839"/>
        <v>0</v>
      </c>
      <c r="MN441" s="327">
        <f t="shared" si="3840"/>
        <v>0</v>
      </c>
      <c r="MO441" s="327">
        <f t="shared" si="3841"/>
        <v>0</v>
      </c>
      <c r="MP441" s="327">
        <f t="shared" si="3842"/>
        <v>0</v>
      </c>
      <c r="MQ441" s="327">
        <f t="shared" si="3843"/>
        <v>0</v>
      </c>
    </row>
    <row r="442" spans="15:355" s="152" customFormat="1" ht="14.25" customHeight="1" outlineLevel="1" thickBot="1" x14ac:dyDescent="0.3">
      <c r="O442" s="1758"/>
      <c r="S442" s="1758"/>
      <c r="W442" s="1758"/>
      <c r="AA442" s="1758"/>
      <c r="AE442" s="1758"/>
      <c r="AI442" s="1758"/>
      <c r="AM442" s="1758"/>
      <c r="AQ442" s="1758"/>
      <c r="AU442" s="1758"/>
      <c r="AY442" s="1758"/>
      <c r="BQ442" s="1491"/>
      <c r="BR442" s="734">
        <f t="shared" si="3531"/>
        <v>0</v>
      </c>
      <c r="BS442" s="734">
        <f t="shared" si="3532"/>
        <v>0</v>
      </c>
      <c r="BT442" s="742">
        <v>0</v>
      </c>
      <c r="BU442" s="1781"/>
      <c r="BV442" s="1324"/>
      <c r="BW442" s="1248"/>
      <c r="BX442" s="1248"/>
      <c r="BY442" s="1248"/>
      <c r="BZ442" s="1249"/>
      <c r="CA442" s="1249"/>
      <c r="CB442" s="1250"/>
      <c r="CC442" s="1251"/>
      <c r="CD442" s="1251"/>
      <c r="CE442" s="1251"/>
      <c r="CF442" s="1251"/>
      <c r="CG442" s="1765"/>
      <c r="CH442" s="1252"/>
      <c r="CI442" s="1765"/>
      <c r="CJ442" s="1765"/>
      <c r="CK442" s="1253"/>
      <c r="CL442" s="1254"/>
      <c r="CM442" s="1255"/>
      <c r="CN442" s="1256"/>
      <c r="CO442" s="1256"/>
      <c r="CP442" s="1256"/>
      <c r="CQ442" s="1256"/>
      <c r="CR442" s="1766"/>
      <c r="CS442" s="1766"/>
      <c r="CT442" s="1766"/>
      <c r="CU442" s="1766"/>
      <c r="CV442" s="1766"/>
      <c r="CW442" s="1766"/>
      <c r="CX442" s="1766"/>
      <c r="CY442" s="1766"/>
      <c r="CZ442" s="1807"/>
      <c r="DA442" s="1807"/>
      <c r="DB442" s="1807"/>
      <c r="DC442" s="1807"/>
      <c r="DD442" s="1807"/>
      <c r="DE442" s="1258"/>
      <c r="DF442" s="1258"/>
      <c r="DG442" s="1258"/>
      <c r="DH442" s="1258"/>
      <c r="DI442" s="1258"/>
      <c r="DJ442" s="1258"/>
      <c r="DK442" s="1258"/>
      <c r="DL442" s="1258"/>
      <c r="DM442" s="1258"/>
      <c r="DN442" s="1022">
        <v>1</v>
      </c>
      <c r="DO442" s="1193">
        <v>0.94599999999999995</v>
      </c>
      <c r="DP442" s="1194">
        <v>1000</v>
      </c>
      <c r="DQ442" s="1195">
        <f t="shared" si="3889"/>
        <v>1.0570824524312896</v>
      </c>
      <c r="DR442" s="1192">
        <v>0.01</v>
      </c>
      <c r="DS442" s="1192">
        <f t="shared" si="3888"/>
        <v>1.0570824524312896E-5</v>
      </c>
      <c r="DT442" s="1767"/>
      <c r="DU442" s="1768"/>
      <c r="DV442" s="1769"/>
      <c r="DW442" s="1528">
        <f t="shared" si="3710"/>
        <v>0</v>
      </c>
      <c r="DX442" s="1770"/>
      <c r="DY442" s="1770"/>
      <c r="DZ442" s="1770"/>
      <c r="EA442" s="1770"/>
      <c r="EB442" s="1770"/>
      <c r="EC442" s="1770"/>
      <c r="ED442" s="1770"/>
      <c r="EE442" s="1770"/>
      <c r="EF442" s="1770"/>
      <c r="EG442" s="1770"/>
      <c r="EH442" s="1770"/>
      <c r="EI442" s="1770"/>
      <c r="EJ442" s="1770"/>
      <c r="EK442" s="1771"/>
      <c r="EL442" s="1772"/>
      <c r="EM442" s="739"/>
      <c r="EN442" s="739"/>
      <c r="EO442" s="739"/>
      <c r="EP442" s="739"/>
      <c r="EQ442" s="739"/>
      <c r="ER442" s="739"/>
      <c r="ES442" s="739"/>
      <c r="ET442" s="739"/>
      <c r="EU442" s="739"/>
      <c r="EV442" s="739"/>
      <c r="EW442" s="739"/>
      <c r="EX442" s="739"/>
      <c r="EY442" s="739"/>
      <c r="EZ442" s="1348">
        <f t="shared" si="3712"/>
        <v>0</v>
      </c>
      <c r="FA442" s="1203">
        <f t="shared" si="3713"/>
        <v>0</v>
      </c>
      <c r="FB442" s="1203">
        <f t="shared" si="3714"/>
        <v>0</v>
      </c>
      <c r="FC442" s="1203">
        <f t="shared" si="3715"/>
        <v>0</v>
      </c>
      <c r="FD442" s="1190">
        <f t="shared" si="3716"/>
        <v>0</v>
      </c>
      <c r="FE442" s="1190">
        <f t="shared" si="3717"/>
        <v>0</v>
      </c>
      <c r="FF442" s="927">
        <f t="shared" si="3718"/>
        <v>0</v>
      </c>
      <c r="FG442" s="1191">
        <f t="shared" si="3719"/>
        <v>0</v>
      </c>
      <c r="FH442" s="1191">
        <f t="shared" si="3720"/>
        <v>0</v>
      </c>
      <c r="FI442" s="1191">
        <f t="shared" si="3721"/>
        <v>0</v>
      </c>
      <c r="FJ442" s="1191">
        <f t="shared" si="3722"/>
        <v>0</v>
      </c>
      <c r="FK442" s="1191">
        <f t="shared" si="3723"/>
        <v>0</v>
      </c>
      <c r="FL442" s="1191">
        <f t="shared" si="3724"/>
        <v>0</v>
      </c>
      <c r="FM442" s="1191">
        <f t="shared" si="3725"/>
        <v>0</v>
      </c>
      <c r="FN442" s="1191">
        <f t="shared" si="3726"/>
        <v>0</v>
      </c>
      <c r="FO442" s="1203">
        <f t="shared" si="3548"/>
        <v>0</v>
      </c>
      <c r="FP442" s="1190">
        <f t="shared" si="3727"/>
        <v>0</v>
      </c>
      <c r="FQ442" s="927">
        <f t="shared" si="3728"/>
        <v>0</v>
      </c>
      <c r="FR442" s="1191">
        <f t="shared" si="3729"/>
        <v>0</v>
      </c>
      <c r="FS442" s="1191">
        <f t="shared" si="3730"/>
        <v>0</v>
      </c>
      <c r="FT442" s="1191">
        <f t="shared" si="3731"/>
        <v>0</v>
      </c>
      <c r="FU442" s="1191">
        <f t="shared" si="3732"/>
        <v>0</v>
      </c>
      <c r="FV442" s="1076">
        <f t="shared" si="3733"/>
        <v>0</v>
      </c>
      <c r="FW442" s="1076">
        <f t="shared" si="3734"/>
        <v>0</v>
      </c>
      <c r="FX442" s="1076">
        <f t="shared" si="3735"/>
        <v>0</v>
      </c>
      <c r="FY442" s="1076">
        <f t="shared" si="3736"/>
        <v>0</v>
      </c>
      <c r="FZ442" s="1076">
        <f t="shared" si="3737"/>
        <v>0</v>
      </c>
      <c r="GA442" s="1076">
        <f t="shared" si="3738"/>
        <v>0</v>
      </c>
      <c r="GB442" s="1076">
        <f t="shared" si="3739"/>
        <v>0</v>
      </c>
      <c r="GC442" s="1076">
        <f t="shared" si="3740"/>
        <v>0</v>
      </c>
      <c r="GD442" s="330">
        <f t="shared" si="3741"/>
        <v>0</v>
      </c>
      <c r="GE442" s="330">
        <f t="shared" si="3742"/>
        <v>0</v>
      </c>
      <c r="GF442" s="330">
        <f t="shared" si="3743"/>
        <v>0</v>
      </c>
      <c r="GG442" s="330">
        <f t="shared" si="3744"/>
        <v>0</v>
      </c>
      <c r="GH442" s="330">
        <f t="shared" si="3745"/>
        <v>0</v>
      </c>
      <c r="GI442" s="330">
        <f t="shared" si="3746"/>
        <v>0</v>
      </c>
      <c r="GJ442" s="330">
        <f t="shared" si="3747"/>
        <v>0</v>
      </c>
      <c r="GK442" s="330">
        <f t="shared" si="3748"/>
        <v>0</v>
      </c>
      <c r="GL442" s="330">
        <f t="shared" si="3749"/>
        <v>0</v>
      </c>
      <c r="GM442" s="330">
        <f t="shared" si="3750"/>
        <v>0</v>
      </c>
      <c r="GN442" s="330">
        <f t="shared" si="3751"/>
        <v>0</v>
      </c>
      <c r="GO442" s="330">
        <f t="shared" si="3752"/>
        <v>0</v>
      </c>
      <c r="GP442" s="330">
        <f t="shared" si="3753"/>
        <v>0</v>
      </c>
      <c r="GQ442" s="330">
        <f t="shared" si="3754"/>
        <v>0</v>
      </c>
      <c r="GR442" s="739"/>
      <c r="GS442" s="739"/>
      <c r="GT442" s="739"/>
      <c r="GU442" s="739"/>
      <c r="GV442" s="739"/>
      <c r="GW442" s="739"/>
      <c r="GX442" s="739"/>
      <c r="GY442" s="739"/>
      <c r="GZ442" s="1362">
        <f t="shared" si="3755"/>
        <v>0</v>
      </c>
      <c r="HA442" s="1215">
        <f t="shared" si="3756"/>
        <v>0</v>
      </c>
      <c r="HB442" s="1215">
        <f t="shared" si="3757"/>
        <v>0</v>
      </c>
      <c r="HC442" s="1215">
        <f t="shared" si="3758"/>
        <v>0</v>
      </c>
      <c r="HD442" s="543">
        <f t="shared" si="3759"/>
        <v>0</v>
      </c>
      <c r="HE442" s="543">
        <f t="shared" si="3760"/>
        <v>0</v>
      </c>
      <c r="HF442" s="328">
        <f t="shared" si="3761"/>
        <v>0</v>
      </c>
      <c r="HG442" s="546">
        <f t="shared" si="3762"/>
        <v>0</v>
      </c>
      <c r="HH442" s="546">
        <f t="shared" si="3763"/>
        <v>0</v>
      </c>
      <c r="HI442" s="546">
        <f t="shared" si="3764"/>
        <v>0</v>
      </c>
      <c r="HJ442" s="546">
        <f t="shared" si="3765"/>
        <v>0</v>
      </c>
      <c r="HK442" s="546">
        <f t="shared" si="3766"/>
        <v>0</v>
      </c>
      <c r="HL442" s="546">
        <f t="shared" si="3767"/>
        <v>0</v>
      </c>
      <c r="HM442" s="546">
        <f t="shared" si="3768"/>
        <v>0</v>
      </c>
      <c r="HN442" s="546">
        <f t="shared" si="3769"/>
        <v>0</v>
      </c>
      <c r="HO442" s="1215">
        <f t="shared" si="3770"/>
        <v>0</v>
      </c>
      <c r="HP442" s="543">
        <f t="shared" si="3771"/>
        <v>0</v>
      </c>
      <c r="HQ442" s="328">
        <f t="shared" si="3772"/>
        <v>0</v>
      </c>
      <c r="HR442" s="546">
        <f t="shared" si="3773"/>
        <v>0</v>
      </c>
      <c r="HS442" s="546">
        <f t="shared" si="3774"/>
        <v>0</v>
      </c>
      <c r="HT442" s="546">
        <f t="shared" si="3775"/>
        <v>0</v>
      </c>
      <c r="HU442" s="546">
        <f t="shared" si="3776"/>
        <v>0</v>
      </c>
      <c r="HV442" s="930">
        <f t="shared" si="3777"/>
        <v>0</v>
      </c>
      <c r="HW442" s="930">
        <f t="shared" si="3778"/>
        <v>0</v>
      </c>
      <c r="HX442" s="930">
        <f t="shared" si="3779"/>
        <v>0</v>
      </c>
      <c r="HY442" s="930">
        <f t="shared" si="3780"/>
        <v>0</v>
      </c>
      <c r="HZ442" s="930">
        <f t="shared" si="3781"/>
        <v>0</v>
      </c>
      <c r="IA442" s="930">
        <f t="shared" si="3782"/>
        <v>0</v>
      </c>
      <c r="IB442" s="930">
        <f t="shared" si="3783"/>
        <v>0</v>
      </c>
      <c r="IC442" s="930">
        <f t="shared" si="3784"/>
        <v>0</v>
      </c>
      <c r="ID442" s="322">
        <f t="shared" si="3785"/>
        <v>0</v>
      </c>
      <c r="IE442" s="322">
        <f t="shared" si="3786"/>
        <v>0</v>
      </c>
      <c r="IF442" s="322">
        <f t="shared" si="3787"/>
        <v>0</v>
      </c>
      <c r="IG442" s="322">
        <f t="shared" si="3788"/>
        <v>0</v>
      </c>
      <c r="IH442" s="322">
        <f t="shared" si="3789"/>
        <v>0</v>
      </c>
      <c r="II442" s="322">
        <f t="shared" si="3790"/>
        <v>0</v>
      </c>
      <c r="IJ442" s="322">
        <f t="shared" si="3791"/>
        <v>0</v>
      </c>
      <c r="IK442" s="322">
        <f t="shared" si="3792"/>
        <v>0</v>
      </c>
      <c r="IL442" s="322">
        <f t="shared" si="3793"/>
        <v>0</v>
      </c>
      <c r="IM442" s="322">
        <f t="shared" si="3794"/>
        <v>0</v>
      </c>
      <c r="IN442" s="322">
        <f t="shared" si="3795"/>
        <v>0</v>
      </c>
      <c r="IO442" s="322">
        <f t="shared" si="3796"/>
        <v>0</v>
      </c>
      <c r="IP442" s="322">
        <f t="shared" si="3797"/>
        <v>0</v>
      </c>
      <c r="IQ442" s="322">
        <f t="shared" si="3798"/>
        <v>0</v>
      </c>
      <c r="IR442" s="739"/>
      <c r="IS442" s="739"/>
      <c r="IT442" s="739"/>
      <c r="IU442" s="739"/>
      <c r="IV442" s="739"/>
      <c r="IW442" s="739"/>
      <c r="IX442" s="739"/>
      <c r="IY442" s="739"/>
      <c r="IZ442" s="1362">
        <f t="shared" si="3799"/>
        <v>0</v>
      </c>
      <c r="JA442" s="1217">
        <f t="shared" si="3844"/>
        <v>0</v>
      </c>
      <c r="JB442" s="1217">
        <f t="shared" si="3845"/>
        <v>0</v>
      </c>
      <c r="JC442" s="1217">
        <f t="shared" si="3846"/>
        <v>0</v>
      </c>
      <c r="JD442" s="545">
        <f t="shared" si="3847"/>
        <v>0</v>
      </c>
      <c r="JE442" s="545">
        <f t="shared" si="3848"/>
        <v>0</v>
      </c>
      <c r="JF442" s="329">
        <f t="shared" si="3849"/>
        <v>0</v>
      </c>
      <c r="JG442" s="550">
        <f t="shared" si="3850"/>
        <v>0</v>
      </c>
      <c r="JH442" s="550">
        <f t="shared" si="3851"/>
        <v>0</v>
      </c>
      <c r="JI442" s="550">
        <f t="shared" si="3852"/>
        <v>0</v>
      </c>
      <c r="JJ442" s="550">
        <f t="shared" si="3853"/>
        <v>0</v>
      </c>
      <c r="JK442" s="550">
        <f t="shared" si="3854"/>
        <v>0</v>
      </c>
      <c r="JL442" s="550">
        <f t="shared" si="3855"/>
        <v>0</v>
      </c>
      <c r="JM442" s="550">
        <f t="shared" si="3856"/>
        <v>0</v>
      </c>
      <c r="JN442" s="550">
        <f t="shared" si="3857"/>
        <v>0</v>
      </c>
      <c r="JO442" s="1217">
        <f t="shared" si="3858"/>
        <v>0</v>
      </c>
      <c r="JP442" s="545">
        <f t="shared" si="3859"/>
        <v>0</v>
      </c>
      <c r="JQ442" s="329">
        <f t="shared" si="3860"/>
        <v>0</v>
      </c>
      <c r="JR442" s="550">
        <f t="shared" si="3861"/>
        <v>0</v>
      </c>
      <c r="JS442" s="550">
        <f t="shared" si="3862"/>
        <v>0</v>
      </c>
      <c r="JT442" s="550">
        <f t="shared" si="3863"/>
        <v>0</v>
      </c>
      <c r="JU442" s="550">
        <f t="shared" si="3864"/>
        <v>0</v>
      </c>
      <c r="JV442" s="932">
        <f t="shared" si="3865"/>
        <v>0</v>
      </c>
      <c r="JW442" s="932">
        <f t="shared" si="3866"/>
        <v>0</v>
      </c>
      <c r="JX442" s="932">
        <f t="shared" si="3867"/>
        <v>0</v>
      </c>
      <c r="JY442" s="932">
        <f t="shared" si="3868"/>
        <v>0</v>
      </c>
      <c r="JZ442" s="932">
        <f t="shared" si="3869"/>
        <v>0</v>
      </c>
      <c r="KA442" s="932">
        <f t="shared" si="3870"/>
        <v>0</v>
      </c>
      <c r="KB442" s="932">
        <f t="shared" si="3871"/>
        <v>0</v>
      </c>
      <c r="KC442" s="932">
        <f t="shared" si="3872"/>
        <v>0</v>
      </c>
      <c r="KD442" s="327">
        <f t="shared" si="3873"/>
        <v>0</v>
      </c>
      <c r="KE442" s="327">
        <f t="shared" si="3874"/>
        <v>0</v>
      </c>
      <c r="KF442" s="327">
        <f t="shared" si="3875"/>
        <v>0</v>
      </c>
      <c r="KG442" s="327">
        <f t="shared" si="3876"/>
        <v>0</v>
      </c>
      <c r="KH442" s="327">
        <f t="shared" si="3877"/>
        <v>0</v>
      </c>
      <c r="KI442" s="327">
        <f t="shared" si="3878"/>
        <v>0</v>
      </c>
      <c r="KJ442" s="327">
        <f t="shared" si="3879"/>
        <v>0</v>
      </c>
      <c r="KK442" s="327">
        <f t="shared" si="3880"/>
        <v>0</v>
      </c>
      <c r="KL442" s="327">
        <f t="shared" si="3881"/>
        <v>0</v>
      </c>
      <c r="KM442" s="327">
        <f t="shared" si="3882"/>
        <v>0</v>
      </c>
      <c r="KN442" s="327">
        <f t="shared" si="3883"/>
        <v>0</v>
      </c>
      <c r="KO442" s="327">
        <f t="shared" si="3884"/>
        <v>0</v>
      </c>
      <c r="KP442" s="327">
        <f t="shared" si="3885"/>
        <v>0</v>
      </c>
      <c r="KQ442" s="327">
        <f t="shared" si="3886"/>
        <v>0</v>
      </c>
      <c r="KR442" s="739"/>
      <c r="KS442" s="739"/>
      <c r="KT442" s="739"/>
      <c r="KU442" s="739"/>
      <c r="KV442" s="739"/>
      <c r="KW442" s="739"/>
      <c r="KX442" s="739"/>
      <c r="KY442" s="739"/>
      <c r="KZ442" s="1362">
        <f t="shared" si="3800"/>
        <v>0</v>
      </c>
      <c r="LA442" s="1217">
        <f t="shared" si="3801"/>
        <v>0</v>
      </c>
      <c r="LB442" s="1217">
        <f t="shared" si="3802"/>
        <v>0</v>
      </c>
      <c r="LC442" s="1217">
        <f t="shared" si="3803"/>
        <v>0</v>
      </c>
      <c r="LD442" s="545">
        <f t="shared" si="3804"/>
        <v>0</v>
      </c>
      <c r="LE442" s="545">
        <f t="shared" si="3805"/>
        <v>0</v>
      </c>
      <c r="LF442" s="329">
        <f t="shared" si="3806"/>
        <v>0</v>
      </c>
      <c r="LG442" s="550">
        <f t="shared" si="3807"/>
        <v>0</v>
      </c>
      <c r="LH442" s="550">
        <f t="shared" si="3808"/>
        <v>0</v>
      </c>
      <c r="LI442" s="550">
        <f t="shared" si="3809"/>
        <v>0</v>
      </c>
      <c r="LJ442" s="550">
        <f t="shared" si="3810"/>
        <v>0</v>
      </c>
      <c r="LK442" s="550">
        <f t="shared" si="3811"/>
        <v>0</v>
      </c>
      <c r="LL442" s="550">
        <f t="shared" si="3812"/>
        <v>0</v>
      </c>
      <c r="LM442" s="550">
        <f t="shared" si="3813"/>
        <v>0</v>
      </c>
      <c r="LN442" s="550">
        <f t="shared" si="3814"/>
        <v>0</v>
      </c>
      <c r="LO442" s="1217">
        <f t="shared" si="3815"/>
        <v>0</v>
      </c>
      <c r="LP442" s="545">
        <f t="shared" si="3816"/>
        <v>0</v>
      </c>
      <c r="LQ442" s="329">
        <f t="shared" si="3817"/>
        <v>0</v>
      </c>
      <c r="LR442" s="550">
        <f t="shared" si="3818"/>
        <v>0</v>
      </c>
      <c r="LS442" s="550">
        <f t="shared" si="3819"/>
        <v>0</v>
      </c>
      <c r="LT442" s="550">
        <f t="shared" si="3820"/>
        <v>0</v>
      </c>
      <c r="LU442" s="550">
        <f t="shared" si="3821"/>
        <v>0</v>
      </c>
      <c r="LV442" s="932">
        <f t="shared" si="3822"/>
        <v>0</v>
      </c>
      <c r="LW442" s="932">
        <f t="shared" si="3823"/>
        <v>0</v>
      </c>
      <c r="LX442" s="932">
        <f t="shared" si="3824"/>
        <v>0</v>
      </c>
      <c r="LY442" s="932">
        <f t="shared" si="3825"/>
        <v>0</v>
      </c>
      <c r="LZ442" s="932">
        <f t="shared" si="3826"/>
        <v>0</v>
      </c>
      <c r="MA442" s="932">
        <f t="shared" si="3827"/>
        <v>0</v>
      </c>
      <c r="MB442" s="932">
        <f t="shared" si="3828"/>
        <v>0</v>
      </c>
      <c r="MC442" s="932">
        <f t="shared" si="3829"/>
        <v>0</v>
      </c>
      <c r="MD442" s="327">
        <f t="shared" si="3830"/>
        <v>0</v>
      </c>
      <c r="ME442" s="327">
        <f t="shared" si="3831"/>
        <v>0</v>
      </c>
      <c r="MF442" s="327">
        <f t="shared" si="3832"/>
        <v>0</v>
      </c>
      <c r="MG442" s="327">
        <f t="shared" si="3833"/>
        <v>0</v>
      </c>
      <c r="MH442" s="327">
        <f t="shared" si="3834"/>
        <v>0</v>
      </c>
      <c r="MI442" s="327">
        <f t="shared" si="3835"/>
        <v>0</v>
      </c>
      <c r="MJ442" s="327">
        <f t="shared" si="3836"/>
        <v>0</v>
      </c>
      <c r="MK442" s="327">
        <f t="shared" si="3837"/>
        <v>0</v>
      </c>
      <c r="ML442" s="327">
        <f t="shared" si="3838"/>
        <v>0</v>
      </c>
      <c r="MM442" s="327">
        <f t="shared" si="3839"/>
        <v>0</v>
      </c>
      <c r="MN442" s="327">
        <f t="shared" si="3840"/>
        <v>0</v>
      </c>
      <c r="MO442" s="327">
        <f t="shared" si="3841"/>
        <v>0</v>
      </c>
      <c r="MP442" s="327">
        <f t="shared" si="3842"/>
        <v>0</v>
      </c>
      <c r="MQ442" s="327">
        <f t="shared" si="3843"/>
        <v>0</v>
      </c>
    </row>
    <row r="443" spans="15:355" s="152" customFormat="1" ht="14.25" customHeight="1" outlineLevel="1" thickBot="1" x14ac:dyDescent="0.3">
      <c r="O443" s="1758"/>
      <c r="S443" s="1758"/>
      <c r="W443" s="1758"/>
      <c r="AA443" s="1758"/>
      <c r="AE443" s="1758"/>
      <c r="AI443" s="1758"/>
      <c r="AM443" s="1758"/>
      <c r="AQ443" s="1758"/>
      <c r="AU443" s="1758"/>
      <c r="AY443" s="1758"/>
      <c r="BQ443" s="1491"/>
      <c r="BR443" s="734">
        <f t="shared" si="3531"/>
        <v>0</v>
      </c>
      <c r="BS443" s="734">
        <f t="shared" si="3532"/>
        <v>0</v>
      </c>
      <c r="BT443" s="742">
        <v>0</v>
      </c>
      <c r="BU443" s="1781"/>
      <c r="BV443" s="1324"/>
      <c r="BW443" s="1248"/>
      <c r="BX443" s="1248"/>
      <c r="BY443" s="1248"/>
      <c r="BZ443" s="1249"/>
      <c r="CA443" s="1249"/>
      <c r="CB443" s="1250"/>
      <c r="CC443" s="1251"/>
      <c r="CD443" s="1251"/>
      <c r="CE443" s="1251"/>
      <c r="CF443" s="1251"/>
      <c r="CG443" s="1765"/>
      <c r="CH443" s="1252"/>
      <c r="CI443" s="1765"/>
      <c r="CJ443" s="1765"/>
      <c r="CK443" s="1253"/>
      <c r="CL443" s="1254"/>
      <c r="CM443" s="1255"/>
      <c r="CN443" s="1256"/>
      <c r="CO443" s="1256"/>
      <c r="CP443" s="1256"/>
      <c r="CQ443" s="1256"/>
      <c r="CR443" s="1766"/>
      <c r="CS443" s="1766"/>
      <c r="CT443" s="1766"/>
      <c r="CU443" s="1766"/>
      <c r="CV443" s="1766"/>
      <c r="CW443" s="1766"/>
      <c r="CX443" s="1766"/>
      <c r="CY443" s="1766"/>
      <c r="CZ443" s="1807"/>
      <c r="DA443" s="1807"/>
      <c r="DB443" s="1807"/>
      <c r="DC443" s="1807"/>
      <c r="DD443" s="1807"/>
      <c r="DE443" s="1258"/>
      <c r="DF443" s="1258"/>
      <c r="DG443" s="1258"/>
      <c r="DH443" s="1258"/>
      <c r="DI443" s="1258"/>
      <c r="DJ443" s="1258"/>
      <c r="DK443" s="1258"/>
      <c r="DL443" s="1258"/>
      <c r="DM443" s="1258"/>
      <c r="DN443" s="1022">
        <v>1</v>
      </c>
      <c r="DO443" s="1193">
        <v>0.94599999999999995</v>
      </c>
      <c r="DP443" s="1194">
        <v>1000</v>
      </c>
      <c r="DQ443" s="1195">
        <f t="shared" si="3889"/>
        <v>1.0570824524312896</v>
      </c>
      <c r="DR443" s="1192">
        <v>0.01</v>
      </c>
      <c r="DS443" s="1192">
        <f t="shared" si="3888"/>
        <v>1.0570824524312896E-5</v>
      </c>
      <c r="DT443" s="1767"/>
      <c r="DU443" s="1768"/>
      <c r="DV443" s="1769"/>
      <c r="DW443" s="1528">
        <f t="shared" si="3710"/>
        <v>0</v>
      </c>
      <c r="DX443" s="1770"/>
      <c r="DY443" s="1770"/>
      <c r="DZ443" s="1770"/>
      <c r="EA443" s="1770"/>
      <c r="EB443" s="1770"/>
      <c r="EC443" s="1770"/>
      <c r="ED443" s="1770"/>
      <c r="EE443" s="1770"/>
      <c r="EF443" s="1770"/>
      <c r="EG443" s="1770"/>
      <c r="EH443" s="1770"/>
      <c r="EI443" s="1770"/>
      <c r="EJ443" s="1770"/>
      <c r="EK443" s="1771"/>
      <c r="EL443" s="1772"/>
      <c r="EM443" s="739"/>
      <c r="EN443" s="739"/>
      <c r="EO443" s="739"/>
      <c r="EP443" s="739"/>
      <c r="EQ443" s="739"/>
      <c r="ER443" s="739"/>
      <c r="ES443" s="739"/>
      <c r="ET443" s="739"/>
      <c r="EU443" s="739"/>
      <c r="EV443" s="739"/>
      <c r="EW443" s="739"/>
      <c r="EX443" s="739"/>
      <c r="EY443" s="739"/>
      <c r="EZ443" s="1348">
        <f t="shared" si="3712"/>
        <v>0</v>
      </c>
      <c r="FA443" s="1203">
        <f t="shared" si="3713"/>
        <v>0</v>
      </c>
      <c r="FB443" s="1203">
        <f t="shared" si="3714"/>
        <v>0</v>
      </c>
      <c r="FC443" s="1203">
        <f t="shared" si="3715"/>
        <v>0</v>
      </c>
      <c r="FD443" s="1190">
        <f t="shared" si="3716"/>
        <v>0</v>
      </c>
      <c r="FE443" s="1190">
        <f t="shared" si="3717"/>
        <v>0</v>
      </c>
      <c r="FF443" s="927">
        <f t="shared" si="3718"/>
        <v>0</v>
      </c>
      <c r="FG443" s="1191">
        <f t="shared" si="3719"/>
        <v>0</v>
      </c>
      <c r="FH443" s="1191">
        <f t="shared" si="3720"/>
        <v>0</v>
      </c>
      <c r="FI443" s="1191">
        <f t="shared" si="3721"/>
        <v>0</v>
      </c>
      <c r="FJ443" s="1191">
        <f t="shared" si="3722"/>
        <v>0</v>
      </c>
      <c r="FK443" s="1191">
        <f t="shared" si="3723"/>
        <v>0</v>
      </c>
      <c r="FL443" s="1191">
        <f t="shared" si="3724"/>
        <v>0</v>
      </c>
      <c r="FM443" s="1191">
        <f t="shared" si="3725"/>
        <v>0</v>
      </c>
      <c r="FN443" s="1191">
        <f t="shared" si="3726"/>
        <v>0</v>
      </c>
      <c r="FO443" s="1203">
        <f t="shared" si="3548"/>
        <v>0</v>
      </c>
      <c r="FP443" s="1190">
        <f t="shared" si="3727"/>
        <v>0</v>
      </c>
      <c r="FQ443" s="927">
        <f t="shared" si="3728"/>
        <v>0</v>
      </c>
      <c r="FR443" s="1191">
        <f t="shared" si="3729"/>
        <v>0</v>
      </c>
      <c r="FS443" s="1191">
        <f t="shared" si="3730"/>
        <v>0</v>
      </c>
      <c r="FT443" s="1191">
        <f t="shared" si="3731"/>
        <v>0</v>
      </c>
      <c r="FU443" s="1191">
        <f t="shared" si="3732"/>
        <v>0</v>
      </c>
      <c r="FV443" s="1076">
        <f t="shared" si="3733"/>
        <v>0</v>
      </c>
      <c r="FW443" s="1076">
        <f t="shared" si="3734"/>
        <v>0</v>
      </c>
      <c r="FX443" s="1076">
        <f t="shared" si="3735"/>
        <v>0</v>
      </c>
      <c r="FY443" s="1076">
        <f t="shared" si="3736"/>
        <v>0</v>
      </c>
      <c r="FZ443" s="1076">
        <f t="shared" si="3737"/>
        <v>0</v>
      </c>
      <c r="GA443" s="1076">
        <f t="shared" si="3738"/>
        <v>0</v>
      </c>
      <c r="GB443" s="1076">
        <f t="shared" si="3739"/>
        <v>0</v>
      </c>
      <c r="GC443" s="1076">
        <f t="shared" si="3740"/>
        <v>0</v>
      </c>
      <c r="GD443" s="330">
        <f t="shared" si="3741"/>
        <v>0</v>
      </c>
      <c r="GE443" s="330">
        <f t="shared" si="3742"/>
        <v>0</v>
      </c>
      <c r="GF443" s="330">
        <f t="shared" si="3743"/>
        <v>0</v>
      </c>
      <c r="GG443" s="330">
        <f t="shared" si="3744"/>
        <v>0</v>
      </c>
      <c r="GH443" s="330">
        <f t="shared" si="3745"/>
        <v>0</v>
      </c>
      <c r="GI443" s="330">
        <f t="shared" si="3746"/>
        <v>0</v>
      </c>
      <c r="GJ443" s="330">
        <f t="shared" si="3747"/>
        <v>0</v>
      </c>
      <c r="GK443" s="330">
        <f t="shared" si="3748"/>
        <v>0</v>
      </c>
      <c r="GL443" s="330">
        <f t="shared" si="3749"/>
        <v>0</v>
      </c>
      <c r="GM443" s="330">
        <f t="shared" si="3750"/>
        <v>0</v>
      </c>
      <c r="GN443" s="330">
        <f t="shared" si="3751"/>
        <v>0</v>
      </c>
      <c r="GO443" s="330">
        <f t="shared" si="3752"/>
        <v>0</v>
      </c>
      <c r="GP443" s="330">
        <f t="shared" si="3753"/>
        <v>0</v>
      </c>
      <c r="GQ443" s="330">
        <f t="shared" si="3754"/>
        <v>0</v>
      </c>
      <c r="GR443" s="739"/>
      <c r="GS443" s="739"/>
      <c r="GT443" s="739"/>
      <c r="GU443" s="739"/>
      <c r="GV443" s="739"/>
      <c r="GW443" s="739"/>
      <c r="GX443" s="739"/>
      <c r="GY443" s="739"/>
      <c r="GZ443" s="1362">
        <f t="shared" si="3755"/>
        <v>0</v>
      </c>
      <c r="HA443" s="1215">
        <f t="shared" si="3756"/>
        <v>0</v>
      </c>
      <c r="HB443" s="1215">
        <f t="shared" si="3757"/>
        <v>0</v>
      </c>
      <c r="HC443" s="1215">
        <f t="shared" si="3758"/>
        <v>0</v>
      </c>
      <c r="HD443" s="543">
        <f t="shared" si="3759"/>
        <v>0</v>
      </c>
      <c r="HE443" s="543">
        <f t="shared" si="3760"/>
        <v>0</v>
      </c>
      <c r="HF443" s="328">
        <f t="shared" si="3761"/>
        <v>0</v>
      </c>
      <c r="HG443" s="546">
        <f t="shared" si="3762"/>
        <v>0</v>
      </c>
      <c r="HH443" s="546">
        <f t="shared" si="3763"/>
        <v>0</v>
      </c>
      <c r="HI443" s="546">
        <f t="shared" si="3764"/>
        <v>0</v>
      </c>
      <c r="HJ443" s="546">
        <f t="shared" si="3765"/>
        <v>0</v>
      </c>
      <c r="HK443" s="546">
        <f t="shared" si="3766"/>
        <v>0</v>
      </c>
      <c r="HL443" s="546">
        <f t="shared" si="3767"/>
        <v>0</v>
      </c>
      <c r="HM443" s="546">
        <f t="shared" si="3768"/>
        <v>0</v>
      </c>
      <c r="HN443" s="546">
        <f t="shared" si="3769"/>
        <v>0</v>
      </c>
      <c r="HO443" s="1215">
        <f t="shared" si="3770"/>
        <v>0</v>
      </c>
      <c r="HP443" s="543">
        <f t="shared" si="3771"/>
        <v>0</v>
      </c>
      <c r="HQ443" s="328">
        <f t="shared" si="3772"/>
        <v>0</v>
      </c>
      <c r="HR443" s="546">
        <f t="shared" si="3773"/>
        <v>0</v>
      </c>
      <c r="HS443" s="546">
        <f t="shared" si="3774"/>
        <v>0</v>
      </c>
      <c r="HT443" s="546">
        <f t="shared" si="3775"/>
        <v>0</v>
      </c>
      <c r="HU443" s="546">
        <f t="shared" si="3776"/>
        <v>0</v>
      </c>
      <c r="HV443" s="930">
        <f t="shared" si="3777"/>
        <v>0</v>
      </c>
      <c r="HW443" s="930">
        <f t="shared" si="3778"/>
        <v>0</v>
      </c>
      <c r="HX443" s="930">
        <f t="shared" si="3779"/>
        <v>0</v>
      </c>
      <c r="HY443" s="930">
        <f t="shared" si="3780"/>
        <v>0</v>
      </c>
      <c r="HZ443" s="930">
        <f t="shared" si="3781"/>
        <v>0</v>
      </c>
      <c r="IA443" s="930">
        <f t="shared" si="3782"/>
        <v>0</v>
      </c>
      <c r="IB443" s="930">
        <f t="shared" si="3783"/>
        <v>0</v>
      </c>
      <c r="IC443" s="930">
        <f t="shared" si="3784"/>
        <v>0</v>
      </c>
      <c r="ID443" s="322">
        <f t="shared" si="3785"/>
        <v>0</v>
      </c>
      <c r="IE443" s="322">
        <f t="shared" si="3786"/>
        <v>0</v>
      </c>
      <c r="IF443" s="322">
        <f t="shared" si="3787"/>
        <v>0</v>
      </c>
      <c r="IG443" s="322">
        <f t="shared" si="3788"/>
        <v>0</v>
      </c>
      <c r="IH443" s="322">
        <f t="shared" si="3789"/>
        <v>0</v>
      </c>
      <c r="II443" s="322">
        <f t="shared" si="3790"/>
        <v>0</v>
      </c>
      <c r="IJ443" s="322">
        <f t="shared" si="3791"/>
        <v>0</v>
      </c>
      <c r="IK443" s="322">
        <f t="shared" si="3792"/>
        <v>0</v>
      </c>
      <c r="IL443" s="322">
        <f t="shared" si="3793"/>
        <v>0</v>
      </c>
      <c r="IM443" s="322">
        <f t="shared" si="3794"/>
        <v>0</v>
      </c>
      <c r="IN443" s="322">
        <f t="shared" si="3795"/>
        <v>0</v>
      </c>
      <c r="IO443" s="322">
        <f t="shared" si="3796"/>
        <v>0</v>
      </c>
      <c r="IP443" s="322">
        <f t="shared" si="3797"/>
        <v>0</v>
      </c>
      <c r="IQ443" s="322">
        <f t="shared" si="3798"/>
        <v>0</v>
      </c>
      <c r="IR443" s="739"/>
      <c r="IS443" s="739"/>
      <c r="IT443" s="739"/>
      <c r="IU443" s="739"/>
      <c r="IV443" s="739"/>
      <c r="IW443" s="739"/>
      <c r="IX443" s="739"/>
      <c r="IY443" s="739"/>
      <c r="IZ443" s="1362">
        <f t="shared" si="3799"/>
        <v>0</v>
      </c>
      <c r="JA443" s="1217">
        <f t="shared" si="3844"/>
        <v>0</v>
      </c>
      <c r="JB443" s="1217">
        <f t="shared" si="3845"/>
        <v>0</v>
      </c>
      <c r="JC443" s="1217">
        <f t="shared" si="3846"/>
        <v>0</v>
      </c>
      <c r="JD443" s="545">
        <f t="shared" si="3847"/>
        <v>0</v>
      </c>
      <c r="JE443" s="545">
        <f t="shared" si="3848"/>
        <v>0</v>
      </c>
      <c r="JF443" s="329">
        <f t="shared" si="3849"/>
        <v>0</v>
      </c>
      <c r="JG443" s="550">
        <f t="shared" si="3850"/>
        <v>0</v>
      </c>
      <c r="JH443" s="550">
        <f t="shared" si="3851"/>
        <v>0</v>
      </c>
      <c r="JI443" s="550">
        <f t="shared" si="3852"/>
        <v>0</v>
      </c>
      <c r="JJ443" s="550">
        <f t="shared" si="3853"/>
        <v>0</v>
      </c>
      <c r="JK443" s="550">
        <f t="shared" si="3854"/>
        <v>0</v>
      </c>
      <c r="JL443" s="550">
        <f t="shared" si="3855"/>
        <v>0</v>
      </c>
      <c r="JM443" s="550">
        <f t="shared" si="3856"/>
        <v>0</v>
      </c>
      <c r="JN443" s="550">
        <f t="shared" si="3857"/>
        <v>0</v>
      </c>
      <c r="JO443" s="1217">
        <f t="shared" si="3858"/>
        <v>0</v>
      </c>
      <c r="JP443" s="545">
        <f t="shared" si="3859"/>
        <v>0</v>
      </c>
      <c r="JQ443" s="329">
        <f t="shared" si="3860"/>
        <v>0</v>
      </c>
      <c r="JR443" s="550">
        <f t="shared" si="3861"/>
        <v>0</v>
      </c>
      <c r="JS443" s="550">
        <f t="shared" si="3862"/>
        <v>0</v>
      </c>
      <c r="JT443" s="550">
        <f t="shared" si="3863"/>
        <v>0</v>
      </c>
      <c r="JU443" s="550">
        <f t="shared" si="3864"/>
        <v>0</v>
      </c>
      <c r="JV443" s="932">
        <f t="shared" si="3865"/>
        <v>0</v>
      </c>
      <c r="JW443" s="932">
        <f t="shared" si="3866"/>
        <v>0</v>
      </c>
      <c r="JX443" s="932">
        <f t="shared" si="3867"/>
        <v>0</v>
      </c>
      <c r="JY443" s="932">
        <f t="shared" si="3868"/>
        <v>0</v>
      </c>
      <c r="JZ443" s="932">
        <f t="shared" si="3869"/>
        <v>0</v>
      </c>
      <c r="KA443" s="932">
        <f t="shared" si="3870"/>
        <v>0</v>
      </c>
      <c r="KB443" s="932">
        <f t="shared" si="3871"/>
        <v>0</v>
      </c>
      <c r="KC443" s="932">
        <f t="shared" si="3872"/>
        <v>0</v>
      </c>
      <c r="KD443" s="327">
        <f t="shared" si="3873"/>
        <v>0</v>
      </c>
      <c r="KE443" s="327">
        <f t="shared" si="3874"/>
        <v>0</v>
      </c>
      <c r="KF443" s="327">
        <f t="shared" si="3875"/>
        <v>0</v>
      </c>
      <c r="KG443" s="327">
        <f t="shared" si="3876"/>
        <v>0</v>
      </c>
      <c r="KH443" s="327">
        <f t="shared" si="3877"/>
        <v>0</v>
      </c>
      <c r="KI443" s="327">
        <f t="shared" si="3878"/>
        <v>0</v>
      </c>
      <c r="KJ443" s="327">
        <f t="shared" si="3879"/>
        <v>0</v>
      </c>
      <c r="KK443" s="327">
        <f t="shared" si="3880"/>
        <v>0</v>
      </c>
      <c r="KL443" s="327">
        <f t="shared" si="3881"/>
        <v>0</v>
      </c>
      <c r="KM443" s="327">
        <f t="shared" si="3882"/>
        <v>0</v>
      </c>
      <c r="KN443" s="327">
        <f t="shared" si="3883"/>
        <v>0</v>
      </c>
      <c r="KO443" s="327">
        <f t="shared" si="3884"/>
        <v>0</v>
      </c>
      <c r="KP443" s="327">
        <f t="shared" si="3885"/>
        <v>0</v>
      </c>
      <c r="KQ443" s="327">
        <f t="shared" si="3886"/>
        <v>0</v>
      </c>
      <c r="KR443" s="739"/>
      <c r="KS443" s="739"/>
      <c r="KT443" s="739"/>
      <c r="KU443" s="739"/>
      <c r="KV443" s="739"/>
      <c r="KW443" s="739"/>
      <c r="KX443" s="739"/>
      <c r="KY443" s="739"/>
      <c r="KZ443" s="1362">
        <f t="shared" si="3800"/>
        <v>0</v>
      </c>
      <c r="LA443" s="1217">
        <f t="shared" si="3801"/>
        <v>0</v>
      </c>
      <c r="LB443" s="1217">
        <f t="shared" si="3802"/>
        <v>0</v>
      </c>
      <c r="LC443" s="1217">
        <f t="shared" si="3803"/>
        <v>0</v>
      </c>
      <c r="LD443" s="545">
        <f t="shared" si="3804"/>
        <v>0</v>
      </c>
      <c r="LE443" s="545">
        <f t="shared" si="3805"/>
        <v>0</v>
      </c>
      <c r="LF443" s="329">
        <f t="shared" si="3806"/>
        <v>0</v>
      </c>
      <c r="LG443" s="550">
        <f t="shared" si="3807"/>
        <v>0</v>
      </c>
      <c r="LH443" s="550">
        <f t="shared" si="3808"/>
        <v>0</v>
      </c>
      <c r="LI443" s="550">
        <f t="shared" si="3809"/>
        <v>0</v>
      </c>
      <c r="LJ443" s="550">
        <f t="shared" si="3810"/>
        <v>0</v>
      </c>
      <c r="LK443" s="550">
        <f t="shared" si="3811"/>
        <v>0</v>
      </c>
      <c r="LL443" s="550">
        <f t="shared" si="3812"/>
        <v>0</v>
      </c>
      <c r="LM443" s="550">
        <f t="shared" si="3813"/>
        <v>0</v>
      </c>
      <c r="LN443" s="550">
        <f t="shared" si="3814"/>
        <v>0</v>
      </c>
      <c r="LO443" s="1217">
        <f t="shared" si="3815"/>
        <v>0</v>
      </c>
      <c r="LP443" s="545">
        <f t="shared" si="3816"/>
        <v>0</v>
      </c>
      <c r="LQ443" s="329">
        <f t="shared" si="3817"/>
        <v>0</v>
      </c>
      <c r="LR443" s="550">
        <f t="shared" si="3818"/>
        <v>0</v>
      </c>
      <c r="LS443" s="550">
        <f t="shared" si="3819"/>
        <v>0</v>
      </c>
      <c r="LT443" s="550">
        <f t="shared" si="3820"/>
        <v>0</v>
      </c>
      <c r="LU443" s="550">
        <f t="shared" si="3821"/>
        <v>0</v>
      </c>
      <c r="LV443" s="932">
        <f t="shared" si="3822"/>
        <v>0</v>
      </c>
      <c r="LW443" s="932">
        <f t="shared" si="3823"/>
        <v>0</v>
      </c>
      <c r="LX443" s="932">
        <f t="shared" si="3824"/>
        <v>0</v>
      </c>
      <c r="LY443" s="932">
        <f t="shared" si="3825"/>
        <v>0</v>
      </c>
      <c r="LZ443" s="932">
        <f t="shared" si="3826"/>
        <v>0</v>
      </c>
      <c r="MA443" s="932">
        <f t="shared" si="3827"/>
        <v>0</v>
      </c>
      <c r="MB443" s="932">
        <f t="shared" si="3828"/>
        <v>0</v>
      </c>
      <c r="MC443" s="932">
        <f t="shared" si="3829"/>
        <v>0</v>
      </c>
      <c r="MD443" s="327">
        <f t="shared" si="3830"/>
        <v>0</v>
      </c>
      <c r="ME443" s="327">
        <f t="shared" si="3831"/>
        <v>0</v>
      </c>
      <c r="MF443" s="327">
        <f t="shared" si="3832"/>
        <v>0</v>
      </c>
      <c r="MG443" s="327">
        <f t="shared" si="3833"/>
        <v>0</v>
      </c>
      <c r="MH443" s="327">
        <f t="shared" si="3834"/>
        <v>0</v>
      </c>
      <c r="MI443" s="327">
        <f t="shared" si="3835"/>
        <v>0</v>
      </c>
      <c r="MJ443" s="327">
        <f t="shared" si="3836"/>
        <v>0</v>
      </c>
      <c r="MK443" s="327">
        <f t="shared" si="3837"/>
        <v>0</v>
      </c>
      <c r="ML443" s="327">
        <f t="shared" si="3838"/>
        <v>0</v>
      </c>
      <c r="MM443" s="327">
        <f t="shared" si="3839"/>
        <v>0</v>
      </c>
      <c r="MN443" s="327">
        <f t="shared" si="3840"/>
        <v>0</v>
      </c>
      <c r="MO443" s="327">
        <f t="shared" si="3841"/>
        <v>0</v>
      </c>
      <c r="MP443" s="327">
        <f t="shared" si="3842"/>
        <v>0</v>
      </c>
      <c r="MQ443" s="327">
        <f t="shared" si="3843"/>
        <v>0</v>
      </c>
    </row>
    <row r="444" spans="15:355" s="152" customFormat="1" ht="14.25" customHeight="1" outlineLevel="1" thickBot="1" x14ac:dyDescent="0.3">
      <c r="O444" s="1758"/>
      <c r="S444" s="1758"/>
      <c r="W444" s="1758"/>
      <c r="AA444" s="1758"/>
      <c r="AE444" s="1758"/>
      <c r="AI444" s="1758"/>
      <c r="AM444" s="1758"/>
      <c r="AQ444" s="1758"/>
      <c r="AU444" s="1758"/>
      <c r="AY444" s="1758"/>
      <c r="BQ444" s="1491"/>
      <c r="BR444" s="734">
        <f t="shared" si="3531"/>
        <v>0</v>
      </c>
      <c r="BS444" s="734">
        <f t="shared" si="3532"/>
        <v>0</v>
      </c>
      <c r="BT444" s="742">
        <v>0</v>
      </c>
      <c r="BU444" s="1781"/>
      <c r="BV444" s="1324"/>
      <c r="BW444" s="1248"/>
      <c r="BX444" s="1248"/>
      <c r="BY444" s="1248"/>
      <c r="BZ444" s="1249"/>
      <c r="CA444" s="1249"/>
      <c r="CB444" s="1250"/>
      <c r="CC444" s="1251"/>
      <c r="CD444" s="1251"/>
      <c r="CE444" s="1251"/>
      <c r="CF444" s="1251"/>
      <c r="CG444" s="1765"/>
      <c r="CH444" s="1252"/>
      <c r="CI444" s="1765"/>
      <c r="CJ444" s="1765"/>
      <c r="CK444" s="1253"/>
      <c r="CL444" s="1254"/>
      <c r="CM444" s="1255"/>
      <c r="CN444" s="1256"/>
      <c r="CO444" s="1256"/>
      <c r="CP444" s="1256"/>
      <c r="CQ444" s="1256"/>
      <c r="CR444" s="1766"/>
      <c r="CS444" s="1766"/>
      <c r="CT444" s="1766"/>
      <c r="CU444" s="1766"/>
      <c r="CV444" s="1766"/>
      <c r="CW444" s="1766"/>
      <c r="CX444" s="1766"/>
      <c r="CY444" s="1766"/>
      <c r="CZ444" s="1807"/>
      <c r="DA444" s="1807"/>
      <c r="DB444" s="1807"/>
      <c r="DC444" s="1807"/>
      <c r="DD444" s="1807"/>
      <c r="DE444" s="1258"/>
      <c r="DF444" s="1258"/>
      <c r="DG444" s="1258"/>
      <c r="DH444" s="1258"/>
      <c r="DI444" s="1258"/>
      <c r="DJ444" s="1258"/>
      <c r="DK444" s="1258"/>
      <c r="DL444" s="1258"/>
      <c r="DM444" s="1258"/>
      <c r="DN444" s="1022">
        <v>1</v>
      </c>
      <c r="DO444" s="1193">
        <v>0.94599999999999995</v>
      </c>
      <c r="DP444" s="1194">
        <v>1000</v>
      </c>
      <c r="DQ444" s="1195">
        <f t="shared" si="3889"/>
        <v>1.0570824524312896</v>
      </c>
      <c r="DR444" s="1192">
        <v>0.01</v>
      </c>
      <c r="DS444" s="1192">
        <f t="shared" si="3888"/>
        <v>1.0570824524312896E-5</v>
      </c>
      <c r="DT444" s="1767"/>
      <c r="DU444" s="1768"/>
      <c r="DV444" s="1769"/>
      <c r="DW444" s="1528">
        <f t="shared" si="3710"/>
        <v>0</v>
      </c>
      <c r="DX444" s="1770"/>
      <c r="DY444" s="1770"/>
      <c r="DZ444" s="1770"/>
      <c r="EA444" s="1770"/>
      <c r="EB444" s="1770"/>
      <c r="EC444" s="1770"/>
      <c r="ED444" s="1770"/>
      <c r="EE444" s="1770"/>
      <c r="EF444" s="1770"/>
      <c r="EG444" s="1770"/>
      <c r="EH444" s="1770"/>
      <c r="EI444" s="1770"/>
      <c r="EJ444" s="1770"/>
      <c r="EK444" s="1771"/>
      <c r="EL444" s="1772"/>
      <c r="EM444" s="739"/>
      <c r="EN444" s="739"/>
      <c r="EO444" s="739"/>
      <c r="EP444" s="739"/>
      <c r="EQ444" s="739"/>
      <c r="ER444" s="739"/>
      <c r="ES444" s="739"/>
      <c r="ET444" s="739"/>
      <c r="EU444" s="739"/>
      <c r="EV444" s="739"/>
      <c r="EW444" s="739"/>
      <c r="EX444" s="739"/>
      <c r="EY444" s="739"/>
      <c r="EZ444" s="1348">
        <f t="shared" si="3712"/>
        <v>0</v>
      </c>
      <c r="FA444" s="1203">
        <f t="shared" si="3713"/>
        <v>0</v>
      </c>
      <c r="FB444" s="1203">
        <f t="shared" si="3714"/>
        <v>0</v>
      </c>
      <c r="FC444" s="1203">
        <f t="shared" si="3715"/>
        <v>0</v>
      </c>
      <c r="FD444" s="1190">
        <f t="shared" si="3716"/>
        <v>0</v>
      </c>
      <c r="FE444" s="1190">
        <f t="shared" si="3717"/>
        <v>0</v>
      </c>
      <c r="FF444" s="927">
        <f t="shared" si="3718"/>
        <v>0</v>
      </c>
      <c r="FG444" s="1191">
        <f t="shared" si="3719"/>
        <v>0</v>
      </c>
      <c r="FH444" s="1191">
        <f t="shared" si="3720"/>
        <v>0</v>
      </c>
      <c r="FI444" s="1191">
        <f t="shared" si="3721"/>
        <v>0</v>
      </c>
      <c r="FJ444" s="1191">
        <f t="shared" si="3722"/>
        <v>0</v>
      </c>
      <c r="FK444" s="1191">
        <f t="shared" si="3723"/>
        <v>0</v>
      </c>
      <c r="FL444" s="1191">
        <f t="shared" si="3724"/>
        <v>0</v>
      </c>
      <c r="FM444" s="1191">
        <f t="shared" si="3725"/>
        <v>0</v>
      </c>
      <c r="FN444" s="1191">
        <f t="shared" si="3726"/>
        <v>0</v>
      </c>
      <c r="FO444" s="1203">
        <f t="shared" si="3548"/>
        <v>0</v>
      </c>
      <c r="FP444" s="1190">
        <f t="shared" si="3727"/>
        <v>0</v>
      </c>
      <c r="FQ444" s="927">
        <f t="shared" si="3728"/>
        <v>0</v>
      </c>
      <c r="FR444" s="1191">
        <f t="shared" si="3729"/>
        <v>0</v>
      </c>
      <c r="FS444" s="1191">
        <f t="shared" si="3730"/>
        <v>0</v>
      </c>
      <c r="FT444" s="1191">
        <f t="shared" si="3731"/>
        <v>0</v>
      </c>
      <c r="FU444" s="1191">
        <f t="shared" si="3732"/>
        <v>0</v>
      </c>
      <c r="FV444" s="1076">
        <f t="shared" si="3733"/>
        <v>0</v>
      </c>
      <c r="FW444" s="1076">
        <f t="shared" si="3734"/>
        <v>0</v>
      </c>
      <c r="FX444" s="1076">
        <f t="shared" si="3735"/>
        <v>0</v>
      </c>
      <c r="FY444" s="1076">
        <f t="shared" si="3736"/>
        <v>0</v>
      </c>
      <c r="FZ444" s="1076">
        <f t="shared" si="3737"/>
        <v>0</v>
      </c>
      <c r="GA444" s="1076">
        <f t="shared" si="3738"/>
        <v>0</v>
      </c>
      <c r="GB444" s="1076">
        <f t="shared" si="3739"/>
        <v>0</v>
      </c>
      <c r="GC444" s="1076">
        <f t="shared" si="3740"/>
        <v>0</v>
      </c>
      <c r="GD444" s="330">
        <f t="shared" si="3741"/>
        <v>0</v>
      </c>
      <c r="GE444" s="330">
        <f t="shared" si="3742"/>
        <v>0</v>
      </c>
      <c r="GF444" s="330">
        <f t="shared" si="3743"/>
        <v>0</v>
      </c>
      <c r="GG444" s="330">
        <f t="shared" si="3744"/>
        <v>0</v>
      </c>
      <c r="GH444" s="330">
        <f t="shared" si="3745"/>
        <v>0</v>
      </c>
      <c r="GI444" s="330">
        <f t="shared" si="3746"/>
        <v>0</v>
      </c>
      <c r="GJ444" s="330">
        <f t="shared" si="3747"/>
        <v>0</v>
      </c>
      <c r="GK444" s="330">
        <f t="shared" si="3748"/>
        <v>0</v>
      </c>
      <c r="GL444" s="330">
        <f t="shared" si="3749"/>
        <v>0</v>
      </c>
      <c r="GM444" s="330">
        <f t="shared" si="3750"/>
        <v>0</v>
      </c>
      <c r="GN444" s="330">
        <f t="shared" si="3751"/>
        <v>0</v>
      </c>
      <c r="GO444" s="330">
        <f t="shared" si="3752"/>
        <v>0</v>
      </c>
      <c r="GP444" s="330">
        <f t="shared" si="3753"/>
        <v>0</v>
      </c>
      <c r="GQ444" s="330">
        <f t="shared" si="3754"/>
        <v>0</v>
      </c>
      <c r="GR444" s="739"/>
      <c r="GS444" s="739"/>
      <c r="GT444" s="739"/>
      <c r="GU444" s="739"/>
      <c r="GV444" s="739"/>
      <c r="GW444" s="739"/>
      <c r="GX444" s="739"/>
      <c r="GY444" s="739"/>
      <c r="GZ444" s="1362">
        <f t="shared" si="3755"/>
        <v>0</v>
      </c>
      <c r="HA444" s="1215">
        <f t="shared" si="3756"/>
        <v>0</v>
      </c>
      <c r="HB444" s="1215">
        <f t="shared" si="3757"/>
        <v>0</v>
      </c>
      <c r="HC444" s="1215">
        <f t="shared" si="3758"/>
        <v>0</v>
      </c>
      <c r="HD444" s="543">
        <f t="shared" si="3759"/>
        <v>0</v>
      </c>
      <c r="HE444" s="543">
        <f t="shared" si="3760"/>
        <v>0</v>
      </c>
      <c r="HF444" s="328">
        <f t="shared" si="3761"/>
        <v>0</v>
      </c>
      <c r="HG444" s="546">
        <f t="shared" si="3762"/>
        <v>0</v>
      </c>
      <c r="HH444" s="546">
        <f t="shared" si="3763"/>
        <v>0</v>
      </c>
      <c r="HI444" s="546">
        <f t="shared" si="3764"/>
        <v>0</v>
      </c>
      <c r="HJ444" s="546">
        <f t="shared" si="3765"/>
        <v>0</v>
      </c>
      <c r="HK444" s="546">
        <f t="shared" si="3766"/>
        <v>0</v>
      </c>
      <c r="HL444" s="546">
        <f t="shared" si="3767"/>
        <v>0</v>
      </c>
      <c r="HM444" s="546">
        <f t="shared" si="3768"/>
        <v>0</v>
      </c>
      <c r="HN444" s="546">
        <f t="shared" si="3769"/>
        <v>0</v>
      </c>
      <c r="HO444" s="1215">
        <f t="shared" si="3770"/>
        <v>0</v>
      </c>
      <c r="HP444" s="543">
        <f t="shared" si="3771"/>
        <v>0</v>
      </c>
      <c r="HQ444" s="328">
        <f t="shared" si="3772"/>
        <v>0</v>
      </c>
      <c r="HR444" s="546">
        <f t="shared" si="3773"/>
        <v>0</v>
      </c>
      <c r="HS444" s="546">
        <f t="shared" si="3774"/>
        <v>0</v>
      </c>
      <c r="HT444" s="546">
        <f t="shared" si="3775"/>
        <v>0</v>
      </c>
      <c r="HU444" s="546">
        <f t="shared" si="3776"/>
        <v>0</v>
      </c>
      <c r="HV444" s="930">
        <f t="shared" si="3777"/>
        <v>0</v>
      </c>
      <c r="HW444" s="930">
        <f t="shared" si="3778"/>
        <v>0</v>
      </c>
      <c r="HX444" s="930">
        <f t="shared" si="3779"/>
        <v>0</v>
      </c>
      <c r="HY444" s="930">
        <f t="shared" si="3780"/>
        <v>0</v>
      </c>
      <c r="HZ444" s="930">
        <f t="shared" si="3781"/>
        <v>0</v>
      </c>
      <c r="IA444" s="930">
        <f t="shared" si="3782"/>
        <v>0</v>
      </c>
      <c r="IB444" s="930">
        <f t="shared" si="3783"/>
        <v>0</v>
      </c>
      <c r="IC444" s="930">
        <f t="shared" si="3784"/>
        <v>0</v>
      </c>
      <c r="ID444" s="322">
        <f t="shared" si="3785"/>
        <v>0</v>
      </c>
      <c r="IE444" s="322">
        <f t="shared" si="3786"/>
        <v>0</v>
      </c>
      <c r="IF444" s="322">
        <f t="shared" si="3787"/>
        <v>0</v>
      </c>
      <c r="IG444" s="322">
        <f t="shared" si="3788"/>
        <v>0</v>
      </c>
      <c r="IH444" s="322">
        <f t="shared" si="3789"/>
        <v>0</v>
      </c>
      <c r="II444" s="322">
        <f t="shared" si="3790"/>
        <v>0</v>
      </c>
      <c r="IJ444" s="322">
        <f t="shared" si="3791"/>
        <v>0</v>
      </c>
      <c r="IK444" s="322">
        <f t="shared" si="3792"/>
        <v>0</v>
      </c>
      <c r="IL444" s="322">
        <f t="shared" si="3793"/>
        <v>0</v>
      </c>
      <c r="IM444" s="322">
        <f t="shared" si="3794"/>
        <v>0</v>
      </c>
      <c r="IN444" s="322">
        <f t="shared" si="3795"/>
        <v>0</v>
      </c>
      <c r="IO444" s="322">
        <f t="shared" si="3796"/>
        <v>0</v>
      </c>
      <c r="IP444" s="322">
        <f t="shared" si="3797"/>
        <v>0</v>
      </c>
      <c r="IQ444" s="322">
        <f t="shared" si="3798"/>
        <v>0</v>
      </c>
      <c r="IR444" s="739"/>
      <c r="IS444" s="739"/>
      <c r="IT444" s="739"/>
      <c r="IU444" s="739"/>
      <c r="IV444" s="739"/>
      <c r="IW444" s="739"/>
      <c r="IX444" s="739"/>
      <c r="IY444" s="739"/>
      <c r="IZ444" s="1362">
        <f t="shared" si="3799"/>
        <v>0</v>
      </c>
      <c r="JA444" s="1217">
        <f t="shared" si="3844"/>
        <v>0</v>
      </c>
      <c r="JB444" s="1217">
        <f t="shared" si="3845"/>
        <v>0</v>
      </c>
      <c r="JC444" s="1217">
        <f t="shared" si="3846"/>
        <v>0</v>
      </c>
      <c r="JD444" s="545">
        <f t="shared" si="3847"/>
        <v>0</v>
      </c>
      <c r="JE444" s="545">
        <f t="shared" si="3848"/>
        <v>0</v>
      </c>
      <c r="JF444" s="329">
        <f t="shared" si="3849"/>
        <v>0</v>
      </c>
      <c r="JG444" s="550">
        <f t="shared" si="3850"/>
        <v>0</v>
      </c>
      <c r="JH444" s="550">
        <f t="shared" si="3851"/>
        <v>0</v>
      </c>
      <c r="JI444" s="550">
        <f t="shared" si="3852"/>
        <v>0</v>
      </c>
      <c r="JJ444" s="550">
        <f t="shared" si="3853"/>
        <v>0</v>
      </c>
      <c r="JK444" s="550">
        <f t="shared" si="3854"/>
        <v>0</v>
      </c>
      <c r="JL444" s="550">
        <f t="shared" si="3855"/>
        <v>0</v>
      </c>
      <c r="JM444" s="550">
        <f t="shared" si="3856"/>
        <v>0</v>
      </c>
      <c r="JN444" s="550">
        <f t="shared" si="3857"/>
        <v>0</v>
      </c>
      <c r="JO444" s="1217">
        <f t="shared" si="3858"/>
        <v>0</v>
      </c>
      <c r="JP444" s="545">
        <f t="shared" si="3859"/>
        <v>0</v>
      </c>
      <c r="JQ444" s="329">
        <f t="shared" si="3860"/>
        <v>0</v>
      </c>
      <c r="JR444" s="550">
        <f t="shared" si="3861"/>
        <v>0</v>
      </c>
      <c r="JS444" s="550">
        <f t="shared" si="3862"/>
        <v>0</v>
      </c>
      <c r="JT444" s="550">
        <f t="shared" si="3863"/>
        <v>0</v>
      </c>
      <c r="JU444" s="550">
        <f t="shared" si="3864"/>
        <v>0</v>
      </c>
      <c r="JV444" s="932">
        <f t="shared" si="3865"/>
        <v>0</v>
      </c>
      <c r="JW444" s="932">
        <f t="shared" si="3866"/>
        <v>0</v>
      </c>
      <c r="JX444" s="932">
        <f t="shared" si="3867"/>
        <v>0</v>
      </c>
      <c r="JY444" s="932">
        <f t="shared" si="3868"/>
        <v>0</v>
      </c>
      <c r="JZ444" s="932">
        <f t="shared" si="3869"/>
        <v>0</v>
      </c>
      <c r="KA444" s="932">
        <f t="shared" si="3870"/>
        <v>0</v>
      </c>
      <c r="KB444" s="932">
        <f t="shared" si="3871"/>
        <v>0</v>
      </c>
      <c r="KC444" s="932">
        <f t="shared" si="3872"/>
        <v>0</v>
      </c>
      <c r="KD444" s="327">
        <f t="shared" si="3873"/>
        <v>0</v>
      </c>
      <c r="KE444" s="327">
        <f t="shared" si="3874"/>
        <v>0</v>
      </c>
      <c r="KF444" s="327">
        <f t="shared" si="3875"/>
        <v>0</v>
      </c>
      <c r="KG444" s="327">
        <f t="shared" si="3876"/>
        <v>0</v>
      </c>
      <c r="KH444" s="327">
        <f t="shared" si="3877"/>
        <v>0</v>
      </c>
      <c r="KI444" s="327">
        <f t="shared" si="3878"/>
        <v>0</v>
      </c>
      <c r="KJ444" s="327">
        <f t="shared" si="3879"/>
        <v>0</v>
      </c>
      <c r="KK444" s="327">
        <f t="shared" si="3880"/>
        <v>0</v>
      </c>
      <c r="KL444" s="327">
        <f t="shared" si="3881"/>
        <v>0</v>
      </c>
      <c r="KM444" s="327">
        <f t="shared" si="3882"/>
        <v>0</v>
      </c>
      <c r="KN444" s="327">
        <f t="shared" si="3883"/>
        <v>0</v>
      </c>
      <c r="KO444" s="327">
        <f t="shared" si="3884"/>
        <v>0</v>
      </c>
      <c r="KP444" s="327">
        <f t="shared" si="3885"/>
        <v>0</v>
      </c>
      <c r="KQ444" s="327">
        <f t="shared" si="3886"/>
        <v>0</v>
      </c>
      <c r="KR444" s="739"/>
      <c r="KS444" s="739"/>
      <c r="KT444" s="739"/>
      <c r="KU444" s="739"/>
      <c r="KV444" s="739"/>
      <c r="KW444" s="739"/>
      <c r="KX444" s="739"/>
      <c r="KY444" s="739"/>
      <c r="KZ444" s="1362">
        <f t="shared" si="3800"/>
        <v>0</v>
      </c>
      <c r="LA444" s="1217">
        <f t="shared" si="3801"/>
        <v>0</v>
      </c>
      <c r="LB444" s="1217">
        <f t="shared" si="3802"/>
        <v>0</v>
      </c>
      <c r="LC444" s="1217">
        <f t="shared" si="3803"/>
        <v>0</v>
      </c>
      <c r="LD444" s="545">
        <f t="shared" si="3804"/>
        <v>0</v>
      </c>
      <c r="LE444" s="545">
        <f t="shared" si="3805"/>
        <v>0</v>
      </c>
      <c r="LF444" s="329">
        <f t="shared" si="3806"/>
        <v>0</v>
      </c>
      <c r="LG444" s="550">
        <f t="shared" si="3807"/>
        <v>0</v>
      </c>
      <c r="LH444" s="550">
        <f t="shared" si="3808"/>
        <v>0</v>
      </c>
      <c r="LI444" s="550">
        <f t="shared" si="3809"/>
        <v>0</v>
      </c>
      <c r="LJ444" s="550">
        <f t="shared" si="3810"/>
        <v>0</v>
      </c>
      <c r="LK444" s="550">
        <f t="shared" si="3811"/>
        <v>0</v>
      </c>
      <c r="LL444" s="550">
        <f t="shared" si="3812"/>
        <v>0</v>
      </c>
      <c r="LM444" s="550">
        <f t="shared" si="3813"/>
        <v>0</v>
      </c>
      <c r="LN444" s="550">
        <f t="shared" si="3814"/>
        <v>0</v>
      </c>
      <c r="LO444" s="1217">
        <f t="shared" si="3815"/>
        <v>0</v>
      </c>
      <c r="LP444" s="545">
        <f t="shared" si="3816"/>
        <v>0</v>
      </c>
      <c r="LQ444" s="329">
        <f t="shared" si="3817"/>
        <v>0</v>
      </c>
      <c r="LR444" s="550">
        <f t="shared" si="3818"/>
        <v>0</v>
      </c>
      <c r="LS444" s="550">
        <f t="shared" si="3819"/>
        <v>0</v>
      </c>
      <c r="LT444" s="550">
        <f t="shared" si="3820"/>
        <v>0</v>
      </c>
      <c r="LU444" s="550">
        <f t="shared" si="3821"/>
        <v>0</v>
      </c>
      <c r="LV444" s="932">
        <f t="shared" si="3822"/>
        <v>0</v>
      </c>
      <c r="LW444" s="932">
        <f t="shared" si="3823"/>
        <v>0</v>
      </c>
      <c r="LX444" s="932">
        <f t="shared" si="3824"/>
        <v>0</v>
      </c>
      <c r="LY444" s="932">
        <f t="shared" si="3825"/>
        <v>0</v>
      </c>
      <c r="LZ444" s="932">
        <f t="shared" si="3826"/>
        <v>0</v>
      </c>
      <c r="MA444" s="932">
        <f t="shared" si="3827"/>
        <v>0</v>
      </c>
      <c r="MB444" s="932">
        <f t="shared" si="3828"/>
        <v>0</v>
      </c>
      <c r="MC444" s="932">
        <f t="shared" si="3829"/>
        <v>0</v>
      </c>
      <c r="MD444" s="327">
        <f t="shared" si="3830"/>
        <v>0</v>
      </c>
      <c r="ME444" s="327">
        <f t="shared" si="3831"/>
        <v>0</v>
      </c>
      <c r="MF444" s="327">
        <f t="shared" si="3832"/>
        <v>0</v>
      </c>
      <c r="MG444" s="327">
        <f t="shared" si="3833"/>
        <v>0</v>
      </c>
      <c r="MH444" s="327">
        <f t="shared" si="3834"/>
        <v>0</v>
      </c>
      <c r="MI444" s="327">
        <f t="shared" si="3835"/>
        <v>0</v>
      </c>
      <c r="MJ444" s="327">
        <f t="shared" si="3836"/>
        <v>0</v>
      </c>
      <c r="MK444" s="327">
        <f t="shared" si="3837"/>
        <v>0</v>
      </c>
      <c r="ML444" s="327">
        <f t="shared" si="3838"/>
        <v>0</v>
      </c>
      <c r="MM444" s="327">
        <f t="shared" si="3839"/>
        <v>0</v>
      </c>
      <c r="MN444" s="327">
        <f t="shared" si="3840"/>
        <v>0</v>
      </c>
      <c r="MO444" s="327">
        <f t="shared" si="3841"/>
        <v>0</v>
      </c>
      <c r="MP444" s="327">
        <f t="shared" si="3842"/>
        <v>0</v>
      </c>
      <c r="MQ444" s="327">
        <f t="shared" si="3843"/>
        <v>0</v>
      </c>
    </row>
    <row r="445" spans="15:355" s="152" customFormat="1" ht="14.25" customHeight="1" outlineLevel="1" thickBot="1" x14ac:dyDescent="0.3">
      <c r="O445" s="1758"/>
      <c r="S445" s="1758"/>
      <c r="W445" s="1758"/>
      <c r="AA445" s="1758"/>
      <c r="AE445" s="1758"/>
      <c r="AI445" s="1758"/>
      <c r="AM445" s="1758"/>
      <c r="AQ445" s="1758"/>
      <c r="AU445" s="1758"/>
      <c r="AY445" s="1758"/>
      <c r="BQ445" s="1491"/>
      <c r="BR445" s="734">
        <f t="shared" si="3531"/>
        <v>0</v>
      </c>
      <c r="BS445" s="734">
        <f t="shared" si="3532"/>
        <v>0</v>
      </c>
      <c r="BT445" s="742">
        <v>0</v>
      </c>
      <c r="BU445" s="1781"/>
      <c r="BV445" s="1324"/>
      <c r="BW445" s="1248"/>
      <c r="BX445" s="1248"/>
      <c r="BY445" s="1248"/>
      <c r="BZ445" s="1249"/>
      <c r="CA445" s="1249"/>
      <c r="CB445" s="1250"/>
      <c r="CC445" s="1251"/>
      <c r="CD445" s="1251"/>
      <c r="CE445" s="1251"/>
      <c r="CF445" s="1251"/>
      <c r="CG445" s="1765"/>
      <c r="CH445" s="1252"/>
      <c r="CI445" s="1765"/>
      <c r="CJ445" s="1765"/>
      <c r="CK445" s="1253"/>
      <c r="CL445" s="1254"/>
      <c r="CM445" s="1255"/>
      <c r="CN445" s="1256"/>
      <c r="CO445" s="1256"/>
      <c r="CP445" s="1256"/>
      <c r="CQ445" s="1256"/>
      <c r="CR445" s="1766"/>
      <c r="CS445" s="1766"/>
      <c r="CT445" s="1766"/>
      <c r="CU445" s="1766"/>
      <c r="CV445" s="1766"/>
      <c r="CW445" s="1766"/>
      <c r="CX445" s="1766"/>
      <c r="CY445" s="1766"/>
      <c r="CZ445" s="1807"/>
      <c r="DA445" s="1807"/>
      <c r="DB445" s="1807"/>
      <c r="DC445" s="1807"/>
      <c r="DD445" s="1807"/>
      <c r="DE445" s="1258"/>
      <c r="DF445" s="1258"/>
      <c r="DG445" s="1258"/>
      <c r="DH445" s="1258"/>
      <c r="DI445" s="1258"/>
      <c r="DJ445" s="1258"/>
      <c r="DK445" s="1258"/>
      <c r="DL445" s="1258"/>
      <c r="DM445" s="1258"/>
      <c r="DN445" s="1022">
        <v>1</v>
      </c>
      <c r="DO445" s="1193">
        <v>0.94599999999999995</v>
      </c>
      <c r="DP445" s="1194">
        <v>1000</v>
      </c>
      <c r="DQ445" s="1195">
        <f t="shared" si="3889"/>
        <v>1.0570824524312896</v>
      </c>
      <c r="DR445" s="1192">
        <v>0.01</v>
      </c>
      <c r="DS445" s="1192">
        <f t="shared" si="3888"/>
        <v>1.0570824524312896E-5</v>
      </c>
      <c r="DT445" s="1767"/>
      <c r="DU445" s="1768"/>
      <c r="DV445" s="1769"/>
      <c r="DW445" s="1528">
        <f t="shared" si="3710"/>
        <v>0</v>
      </c>
      <c r="DX445" s="1770"/>
      <c r="DY445" s="1770"/>
      <c r="DZ445" s="1770"/>
      <c r="EA445" s="1770"/>
      <c r="EB445" s="1770"/>
      <c r="EC445" s="1770"/>
      <c r="ED445" s="1770"/>
      <c r="EE445" s="1770"/>
      <c r="EF445" s="1770"/>
      <c r="EG445" s="1770"/>
      <c r="EH445" s="1770"/>
      <c r="EI445" s="1770"/>
      <c r="EJ445" s="1770"/>
      <c r="EK445" s="1771"/>
      <c r="EL445" s="1772"/>
      <c r="EM445" s="739"/>
      <c r="EN445" s="739"/>
      <c r="EO445" s="739"/>
      <c r="EP445" s="739"/>
      <c r="EQ445" s="739"/>
      <c r="ER445" s="739"/>
      <c r="ES445" s="739"/>
      <c r="ET445" s="739"/>
      <c r="EU445" s="739"/>
      <c r="EV445" s="739"/>
      <c r="EW445" s="739"/>
      <c r="EX445" s="739"/>
      <c r="EY445" s="739"/>
      <c r="EZ445" s="1348">
        <f t="shared" si="3712"/>
        <v>0</v>
      </c>
      <c r="FA445" s="1203">
        <f t="shared" si="3713"/>
        <v>0</v>
      </c>
      <c r="FB445" s="1203">
        <f t="shared" si="3714"/>
        <v>0</v>
      </c>
      <c r="FC445" s="1203">
        <f t="shared" si="3715"/>
        <v>0</v>
      </c>
      <c r="FD445" s="1190">
        <f t="shared" si="3716"/>
        <v>0</v>
      </c>
      <c r="FE445" s="1190">
        <f t="shared" si="3717"/>
        <v>0</v>
      </c>
      <c r="FF445" s="927">
        <f t="shared" si="3718"/>
        <v>0</v>
      </c>
      <c r="FG445" s="1191">
        <f t="shared" si="3719"/>
        <v>0</v>
      </c>
      <c r="FH445" s="1191">
        <f t="shared" si="3720"/>
        <v>0</v>
      </c>
      <c r="FI445" s="1191">
        <f t="shared" si="3721"/>
        <v>0</v>
      </c>
      <c r="FJ445" s="1191">
        <f t="shared" si="3722"/>
        <v>0</v>
      </c>
      <c r="FK445" s="1191">
        <f t="shared" si="3723"/>
        <v>0</v>
      </c>
      <c r="FL445" s="1191">
        <f t="shared" si="3724"/>
        <v>0</v>
      </c>
      <c r="FM445" s="1191">
        <f t="shared" si="3725"/>
        <v>0</v>
      </c>
      <c r="FN445" s="1191">
        <f t="shared" si="3726"/>
        <v>0</v>
      </c>
      <c r="FO445" s="1203">
        <f t="shared" si="3548"/>
        <v>0</v>
      </c>
      <c r="FP445" s="1190">
        <f t="shared" si="3727"/>
        <v>0</v>
      </c>
      <c r="FQ445" s="927">
        <f t="shared" si="3728"/>
        <v>0</v>
      </c>
      <c r="FR445" s="1191">
        <f t="shared" si="3729"/>
        <v>0</v>
      </c>
      <c r="FS445" s="1191">
        <f t="shared" si="3730"/>
        <v>0</v>
      </c>
      <c r="FT445" s="1191">
        <f t="shared" si="3731"/>
        <v>0</v>
      </c>
      <c r="FU445" s="1191">
        <f t="shared" si="3732"/>
        <v>0</v>
      </c>
      <c r="FV445" s="1076">
        <f t="shared" si="3733"/>
        <v>0</v>
      </c>
      <c r="FW445" s="1076">
        <f t="shared" si="3734"/>
        <v>0</v>
      </c>
      <c r="FX445" s="1076">
        <f t="shared" si="3735"/>
        <v>0</v>
      </c>
      <c r="FY445" s="1076">
        <f t="shared" si="3736"/>
        <v>0</v>
      </c>
      <c r="FZ445" s="1076">
        <f t="shared" si="3737"/>
        <v>0</v>
      </c>
      <c r="GA445" s="1076">
        <f t="shared" si="3738"/>
        <v>0</v>
      </c>
      <c r="GB445" s="1076">
        <f t="shared" si="3739"/>
        <v>0</v>
      </c>
      <c r="GC445" s="1076">
        <f t="shared" si="3740"/>
        <v>0</v>
      </c>
      <c r="GD445" s="330">
        <f t="shared" si="3741"/>
        <v>0</v>
      </c>
      <c r="GE445" s="330">
        <f t="shared" si="3742"/>
        <v>0</v>
      </c>
      <c r="GF445" s="330">
        <f t="shared" si="3743"/>
        <v>0</v>
      </c>
      <c r="GG445" s="330">
        <f t="shared" si="3744"/>
        <v>0</v>
      </c>
      <c r="GH445" s="330">
        <f t="shared" si="3745"/>
        <v>0</v>
      </c>
      <c r="GI445" s="330">
        <f t="shared" si="3746"/>
        <v>0</v>
      </c>
      <c r="GJ445" s="330">
        <f t="shared" si="3747"/>
        <v>0</v>
      </c>
      <c r="GK445" s="330">
        <f t="shared" si="3748"/>
        <v>0</v>
      </c>
      <c r="GL445" s="330">
        <f t="shared" si="3749"/>
        <v>0</v>
      </c>
      <c r="GM445" s="330">
        <f t="shared" si="3750"/>
        <v>0</v>
      </c>
      <c r="GN445" s="330">
        <f t="shared" si="3751"/>
        <v>0</v>
      </c>
      <c r="GO445" s="330">
        <f t="shared" si="3752"/>
        <v>0</v>
      </c>
      <c r="GP445" s="330">
        <f t="shared" si="3753"/>
        <v>0</v>
      </c>
      <c r="GQ445" s="330">
        <f t="shared" si="3754"/>
        <v>0</v>
      </c>
      <c r="GR445" s="739"/>
      <c r="GS445" s="739"/>
      <c r="GT445" s="739"/>
      <c r="GU445" s="739"/>
      <c r="GV445" s="739"/>
      <c r="GW445" s="739"/>
      <c r="GX445" s="739"/>
      <c r="GY445" s="739"/>
      <c r="GZ445" s="1362">
        <f t="shared" si="3755"/>
        <v>0</v>
      </c>
      <c r="HA445" s="1215">
        <f t="shared" si="3756"/>
        <v>0</v>
      </c>
      <c r="HB445" s="1215">
        <f t="shared" si="3757"/>
        <v>0</v>
      </c>
      <c r="HC445" s="1215">
        <f t="shared" si="3758"/>
        <v>0</v>
      </c>
      <c r="HD445" s="543">
        <f t="shared" si="3759"/>
        <v>0</v>
      </c>
      <c r="HE445" s="543">
        <f t="shared" si="3760"/>
        <v>0</v>
      </c>
      <c r="HF445" s="328">
        <f t="shared" si="3761"/>
        <v>0</v>
      </c>
      <c r="HG445" s="546">
        <f t="shared" si="3762"/>
        <v>0</v>
      </c>
      <c r="HH445" s="546">
        <f t="shared" si="3763"/>
        <v>0</v>
      </c>
      <c r="HI445" s="546">
        <f t="shared" si="3764"/>
        <v>0</v>
      </c>
      <c r="HJ445" s="546">
        <f t="shared" si="3765"/>
        <v>0</v>
      </c>
      <c r="HK445" s="546">
        <f t="shared" si="3766"/>
        <v>0</v>
      </c>
      <c r="HL445" s="546">
        <f t="shared" si="3767"/>
        <v>0</v>
      </c>
      <c r="HM445" s="546">
        <f t="shared" si="3768"/>
        <v>0</v>
      </c>
      <c r="HN445" s="546">
        <f t="shared" si="3769"/>
        <v>0</v>
      </c>
      <c r="HO445" s="1215">
        <f t="shared" si="3770"/>
        <v>0</v>
      </c>
      <c r="HP445" s="543">
        <f t="shared" si="3771"/>
        <v>0</v>
      </c>
      <c r="HQ445" s="328">
        <f t="shared" si="3772"/>
        <v>0</v>
      </c>
      <c r="HR445" s="546">
        <f t="shared" si="3773"/>
        <v>0</v>
      </c>
      <c r="HS445" s="546">
        <f t="shared" si="3774"/>
        <v>0</v>
      </c>
      <c r="HT445" s="546">
        <f t="shared" si="3775"/>
        <v>0</v>
      </c>
      <c r="HU445" s="546">
        <f t="shared" si="3776"/>
        <v>0</v>
      </c>
      <c r="HV445" s="930">
        <f t="shared" si="3777"/>
        <v>0</v>
      </c>
      <c r="HW445" s="930">
        <f t="shared" si="3778"/>
        <v>0</v>
      </c>
      <c r="HX445" s="930">
        <f t="shared" si="3779"/>
        <v>0</v>
      </c>
      <c r="HY445" s="930">
        <f t="shared" si="3780"/>
        <v>0</v>
      </c>
      <c r="HZ445" s="930">
        <f t="shared" si="3781"/>
        <v>0</v>
      </c>
      <c r="IA445" s="930">
        <f t="shared" si="3782"/>
        <v>0</v>
      </c>
      <c r="IB445" s="930">
        <f t="shared" si="3783"/>
        <v>0</v>
      </c>
      <c r="IC445" s="930">
        <f t="shared" si="3784"/>
        <v>0</v>
      </c>
      <c r="ID445" s="322">
        <f t="shared" si="3785"/>
        <v>0</v>
      </c>
      <c r="IE445" s="322">
        <f t="shared" si="3786"/>
        <v>0</v>
      </c>
      <c r="IF445" s="322">
        <f t="shared" si="3787"/>
        <v>0</v>
      </c>
      <c r="IG445" s="322">
        <f t="shared" si="3788"/>
        <v>0</v>
      </c>
      <c r="IH445" s="322">
        <f t="shared" si="3789"/>
        <v>0</v>
      </c>
      <c r="II445" s="322">
        <f t="shared" si="3790"/>
        <v>0</v>
      </c>
      <c r="IJ445" s="322">
        <f t="shared" si="3791"/>
        <v>0</v>
      </c>
      <c r="IK445" s="322">
        <f t="shared" si="3792"/>
        <v>0</v>
      </c>
      <c r="IL445" s="322">
        <f t="shared" si="3793"/>
        <v>0</v>
      </c>
      <c r="IM445" s="322">
        <f t="shared" si="3794"/>
        <v>0</v>
      </c>
      <c r="IN445" s="322">
        <f t="shared" si="3795"/>
        <v>0</v>
      </c>
      <c r="IO445" s="322">
        <f t="shared" si="3796"/>
        <v>0</v>
      </c>
      <c r="IP445" s="322">
        <f t="shared" si="3797"/>
        <v>0</v>
      </c>
      <c r="IQ445" s="322">
        <f t="shared" si="3798"/>
        <v>0</v>
      </c>
      <c r="IR445" s="739"/>
      <c r="IS445" s="739"/>
      <c r="IT445" s="739"/>
      <c r="IU445" s="739"/>
      <c r="IV445" s="739"/>
      <c r="IW445" s="739"/>
      <c r="IX445" s="739"/>
      <c r="IY445" s="739"/>
      <c r="IZ445" s="1362">
        <f t="shared" si="3799"/>
        <v>0</v>
      </c>
      <c r="JA445" s="1217">
        <f t="shared" si="3844"/>
        <v>0</v>
      </c>
      <c r="JB445" s="1217">
        <f t="shared" si="3845"/>
        <v>0</v>
      </c>
      <c r="JC445" s="1217">
        <f t="shared" si="3846"/>
        <v>0</v>
      </c>
      <c r="JD445" s="545">
        <f t="shared" si="3847"/>
        <v>0</v>
      </c>
      <c r="JE445" s="545">
        <f t="shared" si="3848"/>
        <v>0</v>
      </c>
      <c r="JF445" s="329">
        <f t="shared" si="3849"/>
        <v>0</v>
      </c>
      <c r="JG445" s="550">
        <f t="shared" si="3850"/>
        <v>0</v>
      </c>
      <c r="JH445" s="550">
        <f t="shared" si="3851"/>
        <v>0</v>
      </c>
      <c r="JI445" s="550">
        <f t="shared" si="3852"/>
        <v>0</v>
      </c>
      <c r="JJ445" s="550">
        <f t="shared" si="3853"/>
        <v>0</v>
      </c>
      <c r="JK445" s="550">
        <f t="shared" si="3854"/>
        <v>0</v>
      </c>
      <c r="JL445" s="550">
        <f t="shared" si="3855"/>
        <v>0</v>
      </c>
      <c r="JM445" s="550">
        <f t="shared" si="3856"/>
        <v>0</v>
      </c>
      <c r="JN445" s="550">
        <f t="shared" si="3857"/>
        <v>0</v>
      </c>
      <c r="JO445" s="1217">
        <f t="shared" si="3858"/>
        <v>0</v>
      </c>
      <c r="JP445" s="545">
        <f t="shared" si="3859"/>
        <v>0</v>
      </c>
      <c r="JQ445" s="329">
        <f t="shared" si="3860"/>
        <v>0</v>
      </c>
      <c r="JR445" s="550">
        <f t="shared" si="3861"/>
        <v>0</v>
      </c>
      <c r="JS445" s="550">
        <f t="shared" si="3862"/>
        <v>0</v>
      </c>
      <c r="JT445" s="550">
        <f t="shared" si="3863"/>
        <v>0</v>
      </c>
      <c r="JU445" s="550">
        <f t="shared" si="3864"/>
        <v>0</v>
      </c>
      <c r="JV445" s="932">
        <f t="shared" si="3865"/>
        <v>0</v>
      </c>
      <c r="JW445" s="932">
        <f t="shared" si="3866"/>
        <v>0</v>
      </c>
      <c r="JX445" s="932">
        <f t="shared" si="3867"/>
        <v>0</v>
      </c>
      <c r="JY445" s="932">
        <f t="shared" si="3868"/>
        <v>0</v>
      </c>
      <c r="JZ445" s="932">
        <f t="shared" si="3869"/>
        <v>0</v>
      </c>
      <c r="KA445" s="932">
        <f t="shared" si="3870"/>
        <v>0</v>
      </c>
      <c r="KB445" s="932">
        <f t="shared" si="3871"/>
        <v>0</v>
      </c>
      <c r="KC445" s="932">
        <f t="shared" si="3872"/>
        <v>0</v>
      </c>
      <c r="KD445" s="327">
        <f t="shared" si="3873"/>
        <v>0</v>
      </c>
      <c r="KE445" s="327">
        <f t="shared" si="3874"/>
        <v>0</v>
      </c>
      <c r="KF445" s="327">
        <f t="shared" si="3875"/>
        <v>0</v>
      </c>
      <c r="KG445" s="327">
        <f t="shared" si="3876"/>
        <v>0</v>
      </c>
      <c r="KH445" s="327">
        <f t="shared" si="3877"/>
        <v>0</v>
      </c>
      <c r="KI445" s="327">
        <f t="shared" si="3878"/>
        <v>0</v>
      </c>
      <c r="KJ445" s="327">
        <f t="shared" si="3879"/>
        <v>0</v>
      </c>
      <c r="KK445" s="327">
        <f t="shared" si="3880"/>
        <v>0</v>
      </c>
      <c r="KL445" s="327">
        <f t="shared" si="3881"/>
        <v>0</v>
      </c>
      <c r="KM445" s="327">
        <f t="shared" si="3882"/>
        <v>0</v>
      </c>
      <c r="KN445" s="327">
        <f t="shared" si="3883"/>
        <v>0</v>
      </c>
      <c r="KO445" s="327">
        <f t="shared" si="3884"/>
        <v>0</v>
      </c>
      <c r="KP445" s="327">
        <f t="shared" si="3885"/>
        <v>0</v>
      </c>
      <c r="KQ445" s="327">
        <f t="shared" si="3886"/>
        <v>0</v>
      </c>
      <c r="KR445" s="739"/>
      <c r="KS445" s="739"/>
      <c r="KT445" s="739"/>
      <c r="KU445" s="739"/>
      <c r="KV445" s="739"/>
      <c r="KW445" s="739"/>
      <c r="KX445" s="739"/>
      <c r="KY445" s="739"/>
      <c r="KZ445" s="1362">
        <f t="shared" si="3800"/>
        <v>0</v>
      </c>
      <c r="LA445" s="1217">
        <f t="shared" si="3801"/>
        <v>0</v>
      </c>
      <c r="LB445" s="1217">
        <f t="shared" si="3802"/>
        <v>0</v>
      </c>
      <c r="LC445" s="1217">
        <f t="shared" si="3803"/>
        <v>0</v>
      </c>
      <c r="LD445" s="545">
        <f t="shared" si="3804"/>
        <v>0</v>
      </c>
      <c r="LE445" s="545">
        <f t="shared" si="3805"/>
        <v>0</v>
      </c>
      <c r="LF445" s="329">
        <f t="shared" si="3806"/>
        <v>0</v>
      </c>
      <c r="LG445" s="550">
        <f t="shared" si="3807"/>
        <v>0</v>
      </c>
      <c r="LH445" s="550">
        <f t="shared" si="3808"/>
        <v>0</v>
      </c>
      <c r="LI445" s="550">
        <f t="shared" si="3809"/>
        <v>0</v>
      </c>
      <c r="LJ445" s="550">
        <f t="shared" si="3810"/>
        <v>0</v>
      </c>
      <c r="LK445" s="550">
        <f t="shared" si="3811"/>
        <v>0</v>
      </c>
      <c r="LL445" s="550">
        <f t="shared" si="3812"/>
        <v>0</v>
      </c>
      <c r="LM445" s="550">
        <f t="shared" si="3813"/>
        <v>0</v>
      </c>
      <c r="LN445" s="550">
        <f t="shared" si="3814"/>
        <v>0</v>
      </c>
      <c r="LO445" s="1217">
        <f t="shared" si="3815"/>
        <v>0</v>
      </c>
      <c r="LP445" s="545">
        <f t="shared" si="3816"/>
        <v>0</v>
      </c>
      <c r="LQ445" s="329">
        <f t="shared" si="3817"/>
        <v>0</v>
      </c>
      <c r="LR445" s="550">
        <f t="shared" si="3818"/>
        <v>0</v>
      </c>
      <c r="LS445" s="550">
        <f t="shared" si="3819"/>
        <v>0</v>
      </c>
      <c r="LT445" s="550">
        <f t="shared" si="3820"/>
        <v>0</v>
      </c>
      <c r="LU445" s="550">
        <f t="shared" si="3821"/>
        <v>0</v>
      </c>
      <c r="LV445" s="932">
        <f t="shared" si="3822"/>
        <v>0</v>
      </c>
      <c r="LW445" s="932">
        <f t="shared" si="3823"/>
        <v>0</v>
      </c>
      <c r="LX445" s="932">
        <f t="shared" si="3824"/>
        <v>0</v>
      </c>
      <c r="LY445" s="932">
        <f t="shared" si="3825"/>
        <v>0</v>
      </c>
      <c r="LZ445" s="932">
        <f t="shared" si="3826"/>
        <v>0</v>
      </c>
      <c r="MA445" s="932">
        <f t="shared" si="3827"/>
        <v>0</v>
      </c>
      <c r="MB445" s="932">
        <f t="shared" si="3828"/>
        <v>0</v>
      </c>
      <c r="MC445" s="932">
        <f t="shared" si="3829"/>
        <v>0</v>
      </c>
      <c r="MD445" s="327">
        <f t="shared" si="3830"/>
        <v>0</v>
      </c>
      <c r="ME445" s="327">
        <f t="shared" si="3831"/>
        <v>0</v>
      </c>
      <c r="MF445" s="327">
        <f t="shared" si="3832"/>
        <v>0</v>
      </c>
      <c r="MG445" s="327">
        <f t="shared" si="3833"/>
        <v>0</v>
      </c>
      <c r="MH445" s="327">
        <f t="shared" si="3834"/>
        <v>0</v>
      </c>
      <c r="MI445" s="327">
        <f t="shared" si="3835"/>
        <v>0</v>
      </c>
      <c r="MJ445" s="327">
        <f t="shared" si="3836"/>
        <v>0</v>
      </c>
      <c r="MK445" s="327">
        <f t="shared" si="3837"/>
        <v>0</v>
      </c>
      <c r="ML445" s="327">
        <f t="shared" si="3838"/>
        <v>0</v>
      </c>
      <c r="MM445" s="327">
        <f t="shared" si="3839"/>
        <v>0</v>
      </c>
      <c r="MN445" s="327">
        <f t="shared" si="3840"/>
        <v>0</v>
      </c>
      <c r="MO445" s="327">
        <f t="shared" si="3841"/>
        <v>0</v>
      </c>
      <c r="MP445" s="327">
        <f t="shared" si="3842"/>
        <v>0</v>
      </c>
      <c r="MQ445" s="327">
        <f t="shared" si="3843"/>
        <v>0</v>
      </c>
    </row>
    <row r="446" spans="15:355" s="152" customFormat="1" ht="14.25" customHeight="1" outlineLevel="1" thickBot="1" x14ac:dyDescent="0.3">
      <c r="O446" s="1758"/>
      <c r="S446" s="1758"/>
      <c r="W446" s="1758"/>
      <c r="AA446" s="1758"/>
      <c r="AE446" s="1758"/>
      <c r="AI446" s="1758"/>
      <c r="AM446" s="1758"/>
      <c r="AQ446" s="1758"/>
      <c r="AU446" s="1758"/>
      <c r="AY446" s="1758"/>
      <c r="BQ446" s="1491"/>
      <c r="BR446" s="734">
        <f t="shared" si="3531"/>
        <v>0</v>
      </c>
      <c r="BS446" s="734">
        <f t="shared" si="3532"/>
        <v>0</v>
      </c>
      <c r="BT446" s="742">
        <v>0</v>
      </c>
      <c r="BU446" s="1781"/>
      <c r="BV446" s="1324"/>
      <c r="BW446" s="1248"/>
      <c r="BX446" s="1248"/>
      <c r="BY446" s="1248"/>
      <c r="BZ446" s="1249"/>
      <c r="CA446" s="1249"/>
      <c r="CB446" s="1250"/>
      <c r="CC446" s="1251"/>
      <c r="CD446" s="1251"/>
      <c r="CE446" s="1251"/>
      <c r="CF446" s="1251"/>
      <c r="CG446" s="1765"/>
      <c r="CH446" s="1252"/>
      <c r="CI446" s="1765"/>
      <c r="CJ446" s="1765"/>
      <c r="CK446" s="1253"/>
      <c r="CL446" s="1254"/>
      <c r="CM446" s="1255"/>
      <c r="CN446" s="1256"/>
      <c r="CO446" s="1256"/>
      <c r="CP446" s="1256"/>
      <c r="CQ446" s="1256"/>
      <c r="CR446" s="1766"/>
      <c r="CS446" s="1766"/>
      <c r="CT446" s="1766"/>
      <c r="CU446" s="1766"/>
      <c r="CV446" s="1766"/>
      <c r="CW446" s="1766"/>
      <c r="CX446" s="1766"/>
      <c r="CY446" s="1766"/>
      <c r="CZ446" s="1807"/>
      <c r="DA446" s="1807"/>
      <c r="DB446" s="1807"/>
      <c r="DC446" s="1807"/>
      <c r="DD446" s="1807"/>
      <c r="DE446" s="1258"/>
      <c r="DF446" s="1258"/>
      <c r="DG446" s="1258"/>
      <c r="DH446" s="1258"/>
      <c r="DI446" s="1258"/>
      <c r="DJ446" s="1258"/>
      <c r="DK446" s="1258"/>
      <c r="DL446" s="1258"/>
      <c r="DM446" s="1258"/>
      <c r="DN446" s="1022">
        <v>1</v>
      </c>
      <c r="DO446" s="1193">
        <v>0.94599999999999995</v>
      </c>
      <c r="DP446" s="1194">
        <v>1000</v>
      </c>
      <c r="DQ446" s="1195">
        <f t="shared" si="3889"/>
        <v>1.0570824524312896</v>
      </c>
      <c r="DR446" s="1192">
        <v>0.01</v>
      </c>
      <c r="DS446" s="1192">
        <f t="shared" si="3888"/>
        <v>1.0570824524312896E-5</v>
      </c>
      <c r="DT446" s="1767"/>
      <c r="DU446" s="1768"/>
      <c r="DV446" s="1769"/>
      <c r="DW446" s="1528">
        <f t="shared" si="3710"/>
        <v>0</v>
      </c>
      <c r="DX446" s="1770"/>
      <c r="DY446" s="1770"/>
      <c r="DZ446" s="1770"/>
      <c r="EA446" s="1770"/>
      <c r="EB446" s="1770"/>
      <c r="EC446" s="1770"/>
      <c r="ED446" s="1770"/>
      <c r="EE446" s="1770"/>
      <c r="EF446" s="1770"/>
      <c r="EG446" s="1770"/>
      <c r="EH446" s="1770"/>
      <c r="EI446" s="1770"/>
      <c r="EJ446" s="1770"/>
      <c r="EK446" s="1771"/>
      <c r="EL446" s="1772"/>
      <c r="EM446" s="739"/>
      <c r="EN446" s="739"/>
      <c r="EO446" s="739"/>
      <c r="EP446" s="739"/>
      <c r="EQ446" s="739"/>
      <c r="ER446" s="739"/>
      <c r="ES446" s="739"/>
      <c r="ET446" s="739"/>
      <c r="EU446" s="739"/>
      <c r="EV446" s="739"/>
      <c r="EW446" s="739"/>
      <c r="EX446" s="739"/>
      <c r="EY446" s="739"/>
      <c r="EZ446" s="1348">
        <f t="shared" si="3712"/>
        <v>0</v>
      </c>
      <c r="FA446" s="1203">
        <f t="shared" si="3713"/>
        <v>0</v>
      </c>
      <c r="FB446" s="1203">
        <f t="shared" si="3714"/>
        <v>0</v>
      </c>
      <c r="FC446" s="1203">
        <f t="shared" si="3715"/>
        <v>0</v>
      </c>
      <c r="FD446" s="1190">
        <f t="shared" si="3716"/>
        <v>0</v>
      </c>
      <c r="FE446" s="1190">
        <f t="shared" si="3717"/>
        <v>0</v>
      </c>
      <c r="FF446" s="927">
        <f t="shared" si="3718"/>
        <v>0</v>
      </c>
      <c r="FG446" s="1191">
        <f t="shared" si="3719"/>
        <v>0</v>
      </c>
      <c r="FH446" s="1191">
        <f t="shared" si="3720"/>
        <v>0</v>
      </c>
      <c r="FI446" s="1191">
        <f t="shared" si="3721"/>
        <v>0</v>
      </c>
      <c r="FJ446" s="1191">
        <f t="shared" si="3722"/>
        <v>0</v>
      </c>
      <c r="FK446" s="1191">
        <f t="shared" si="3723"/>
        <v>0</v>
      </c>
      <c r="FL446" s="1191">
        <f t="shared" si="3724"/>
        <v>0</v>
      </c>
      <c r="FM446" s="1191">
        <f t="shared" si="3725"/>
        <v>0</v>
      </c>
      <c r="FN446" s="1191">
        <f t="shared" si="3726"/>
        <v>0</v>
      </c>
      <c r="FO446" s="1203">
        <f t="shared" si="3548"/>
        <v>0</v>
      </c>
      <c r="FP446" s="1190">
        <f t="shared" si="3727"/>
        <v>0</v>
      </c>
      <c r="FQ446" s="927">
        <f t="shared" si="3728"/>
        <v>0</v>
      </c>
      <c r="FR446" s="1191">
        <f t="shared" si="3729"/>
        <v>0</v>
      </c>
      <c r="FS446" s="1191">
        <f t="shared" si="3730"/>
        <v>0</v>
      </c>
      <c r="FT446" s="1191">
        <f t="shared" si="3731"/>
        <v>0</v>
      </c>
      <c r="FU446" s="1191">
        <f t="shared" si="3732"/>
        <v>0</v>
      </c>
      <c r="FV446" s="1076">
        <f t="shared" si="3733"/>
        <v>0</v>
      </c>
      <c r="FW446" s="1076">
        <f t="shared" si="3734"/>
        <v>0</v>
      </c>
      <c r="FX446" s="1076">
        <f t="shared" si="3735"/>
        <v>0</v>
      </c>
      <c r="FY446" s="1076">
        <f t="shared" si="3736"/>
        <v>0</v>
      </c>
      <c r="FZ446" s="1076">
        <f t="shared" si="3737"/>
        <v>0</v>
      </c>
      <c r="GA446" s="1076">
        <f t="shared" si="3738"/>
        <v>0</v>
      </c>
      <c r="GB446" s="1076">
        <f t="shared" si="3739"/>
        <v>0</v>
      </c>
      <c r="GC446" s="1076">
        <f t="shared" si="3740"/>
        <v>0</v>
      </c>
      <c r="GD446" s="330">
        <f t="shared" si="3741"/>
        <v>0</v>
      </c>
      <c r="GE446" s="330">
        <f t="shared" si="3742"/>
        <v>0</v>
      </c>
      <c r="GF446" s="330">
        <f t="shared" si="3743"/>
        <v>0</v>
      </c>
      <c r="GG446" s="330">
        <f t="shared" si="3744"/>
        <v>0</v>
      </c>
      <c r="GH446" s="330">
        <f t="shared" si="3745"/>
        <v>0</v>
      </c>
      <c r="GI446" s="330">
        <f t="shared" si="3746"/>
        <v>0</v>
      </c>
      <c r="GJ446" s="330">
        <f t="shared" si="3747"/>
        <v>0</v>
      </c>
      <c r="GK446" s="330">
        <f t="shared" si="3748"/>
        <v>0</v>
      </c>
      <c r="GL446" s="330">
        <f t="shared" si="3749"/>
        <v>0</v>
      </c>
      <c r="GM446" s="330">
        <f t="shared" si="3750"/>
        <v>0</v>
      </c>
      <c r="GN446" s="330">
        <f t="shared" si="3751"/>
        <v>0</v>
      </c>
      <c r="GO446" s="330">
        <f t="shared" si="3752"/>
        <v>0</v>
      </c>
      <c r="GP446" s="330">
        <f t="shared" si="3753"/>
        <v>0</v>
      </c>
      <c r="GQ446" s="330">
        <f t="shared" si="3754"/>
        <v>0</v>
      </c>
      <c r="GR446" s="739"/>
      <c r="GS446" s="739"/>
      <c r="GT446" s="739"/>
      <c r="GU446" s="739"/>
      <c r="GV446" s="739"/>
      <c r="GW446" s="739"/>
      <c r="GX446" s="739"/>
      <c r="GY446" s="739"/>
      <c r="GZ446" s="1362">
        <f t="shared" si="3755"/>
        <v>0</v>
      </c>
      <c r="HA446" s="1215">
        <f t="shared" si="3756"/>
        <v>0</v>
      </c>
      <c r="HB446" s="1215">
        <f t="shared" si="3757"/>
        <v>0</v>
      </c>
      <c r="HC446" s="1215">
        <f t="shared" si="3758"/>
        <v>0</v>
      </c>
      <c r="HD446" s="543">
        <f t="shared" si="3759"/>
        <v>0</v>
      </c>
      <c r="HE446" s="543">
        <f t="shared" si="3760"/>
        <v>0</v>
      </c>
      <c r="HF446" s="328">
        <f t="shared" si="3761"/>
        <v>0</v>
      </c>
      <c r="HG446" s="546">
        <f t="shared" si="3762"/>
        <v>0</v>
      </c>
      <c r="HH446" s="546">
        <f t="shared" si="3763"/>
        <v>0</v>
      </c>
      <c r="HI446" s="546">
        <f t="shared" si="3764"/>
        <v>0</v>
      </c>
      <c r="HJ446" s="546">
        <f t="shared" si="3765"/>
        <v>0</v>
      </c>
      <c r="HK446" s="546">
        <f t="shared" si="3766"/>
        <v>0</v>
      </c>
      <c r="HL446" s="546">
        <f t="shared" si="3767"/>
        <v>0</v>
      </c>
      <c r="HM446" s="546">
        <f t="shared" si="3768"/>
        <v>0</v>
      </c>
      <c r="HN446" s="546">
        <f t="shared" si="3769"/>
        <v>0</v>
      </c>
      <c r="HO446" s="1215">
        <f t="shared" si="3770"/>
        <v>0</v>
      </c>
      <c r="HP446" s="543">
        <f t="shared" si="3771"/>
        <v>0</v>
      </c>
      <c r="HQ446" s="328">
        <f t="shared" si="3772"/>
        <v>0</v>
      </c>
      <c r="HR446" s="546">
        <f t="shared" si="3773"/>
        <v>0</v>
      </c>
      <c r="HS446" s="546">
        <f t="shared" si="3774"/>
        <v>0</v>
      </c>
      <c r="HT446" s="546">
        <f t="shared" si="3775"/>
        <v>0</v>
      </c>
      <c r="HU446" s="546">
        <f t="shared" si="3776"/>
        <v>0</v>
      </c>
      <c r="HV446" s="930">
        <f t="shared" si="3777"/>
        <v>0</v>
      </c>
      <c r="HW446" s="930">
        <f t="shared" si="3778"/>
        <v>0</v>
      </c>
      <c r="HX446" s="930">
        <f t="shared" si="3779"/>
        <v>0</v>
      </c>
      <c r="HY446" s="930">
        <f t="shared" si="3780"/>
        <v>0</v>
      </c>
      <c r="HZ446" s="930">
        <f t="shared" si="3781"/>
        <v>0</v>
      </c>
      <c r="IA446" s="930">
        <f t="shared" si="3782"/>
        <v>0</v>
      </c>
      <c r="IB446" s="930">
        <f t="shared" si="3783"/>
        <v>0</v>
      </c>
      <c r="IC446" s="930">
        <f t="shared" si="3784"/>
        <v>0</v>
      </c>
      <c r="ID446" s="322">
        <f t="shared" si="3785"/>
        <v>0</v>
      </c>
      <c r="IE446" s="322">
        <f t="shared" si="3786"/>
        <v>0</v>
      </c>
      <c r="IF446" s="322">
        <f t="shared" si="3787"/>
        <v>0</v>
      </c>
      <c r="IG446" s="322">
        <f t="shared" si="3788"/>
        <v>0</v>
      </c>
      <c r="IH446" s="322">
        <f t="shared" si="3789"/>
        <v>0</v>
      </c>
      <c r="II446" s="322">
        <f t="shared" si="3790"/>
        <v>0</v>
      </c>
      <c r="IJ446" s="322">
        <f t="shared" si="3791"/>
        <v>0</v>
      </c>
      <c r="IK446" s="322">
        <f t="shared" si="3792"/>
        <v>0</v>
      </c>
      <c r="IL446" s="322">
        <f t="shared" si="3793"/>
        <v>0</v>
      </c>
      <c r="IM446" s="322">
        <f t="shared" si="3794"/>
        <v>0</v>
      </c>
      <c r="IN446" s="322">
        <f t="shared" si="3795"/>
        <v>0</v>
      </c>
      <c r="IO446" s="322">
        <f t="shared" si="3796"/>
        <v>0</v>
      </c>
      <c r="IP446" s="322">
        <f t="shared" si="3797"/>
        <v>0</v>
      </c>
      <c r="IQ446" s="322">
        <f t="shared" si="3798"/>
        <v>0</v>
      </c>
      <c r="IR446" s="739"/>
      <c r="IS446" s="739"/>
      <c r="IT446" s="739"/>
      <c r="IU446" s="739"/>
      <c r="IV446" s="739"/>
      <c r="IW446" s="739"/>
      <c r="IX446" s="739"/>
      <c r="IY446" s="739"/>
      <c r="IZ446" s="1362">
        <f t="shared" si="3799"/>
        <v>0</v>
      </c>
      <c r="JA446" s="1217">
        <f t="shared" si="3844"/>
        <v>0</v>
      </c>
      <c r="JB446" s="1217">
        <f t="shared" si="3845"/>
        <v>0</v>
      </c>
      <c r="JC446" s="1217">
        <f t="shared" si="3846"/>
        <v>0</v>
      </c>
      <c r="JD446" s="545">
        <f t="shared" si="3847"/>
        <v>0</v>
      </c>
      <c r="JE446" s="545">
        <f t="shared" si="3848"/>
        <v>0</v>
      </c>
      <c r="JF446" s="329">
        <f t="shared" si="3849"/>
        <v>0</v>
      </c>
      <c r="JG446" s="550">
        <f t="shared" si="3850"/>
        <v>0</v>
      </c>
      <c r="JH446" s="550">
        <f t="shared" si="3851"/>
        <v>0</v>
      </c>
      <c r="JI446" s="550">
        <f t="shared" si="3852"/>
        <v>0</v>
      </c>
      <c r="JJ446" s="550">
        <f t="shared" si="3853"/>
        <v>0</v>
      </c>
      <c r="JK446" s="550">
        <f t="shared" si="3854"/>
        <v>0</v>
      </c>
      <c r="JL446" s="550">
        <f t="shared" si="3855"/>
        <v>0</v>
      </c>
      <c r="JM446" s="550">
        <f t="shared" si="3856"/>
        <v>0</v>
      </c>
      <c r="JN446" s="550">
        <f t="shared" si="3857"/>
        <v>0</v>
      </c>
      <c r="JO446" s="1217">
        <f t="shared" si="3858"/>
        <v>0</v>
      </c>
      <c r="JP446" s="545">
        <f t="shared" si="3859"/>
        <v>0</v>
      </c>
      <c r="JQ446" s="329">
        <f t="shared" si="3860"/>
        <v>0</v>
      </c>
      <c r="JR446" s="550">
        <f t="shared" si="3861"/>
        <v>0</v>
      </c>
      <c r="JS446" s="550">
        <f t="shared" si="3862"/>
        <v>0</v>
      </c>
      <c r="JT446" s="550">
        <f t="shared" si="3863"/>
        <v>0</v>
      </c>
      <c r="JU446" s="550">
        <f t="shared" si="3864"/>
        <v>0</v>
      </c>
      <c r="JV446" s="932">
        <f t="shared" si="3865"/>
        <v>0</v>
      </c>
      <c r="JW446" s="932">
        <f t="shared" si="3866"/>
        <v>0</v>
      </c>
      <c r="JX446" s="932">
        <f t="shared" si="3867"/>
        <v>0</v>
      </c>
      <c r="JY446" s="932">
        <f t="shared" si="3868"/>
        <v>0</v>
      </c>
      <c r="JZ446" s="932">
        <f t="shared" si="3869"/>
        <v>0</v>
      </c>
      <c r="KA446" s="932">
        <f t="shared" si="3870"/>
        <v>0</v>
      </c>
      <c r="KB446" s="932">
        <f t="shared" si="3871"/>
        <v>0</v>
      </c>
      <c r="KC446" s="932">
        <f t="shared" si="3872"/>
        <v>0</v>
      </c>
      <c r="KD446" s="327">
        <f t="shared" si="3873"/>
        <v>0</v>
      </c>
      <c r="KE446" s="327">
        <f t="shared" si="3874"/>
        <v>0</v>
      </c>
      <c r="KF446" s="327">
        <f t="shared" si="3875"/>
        <v>0</v>
      </c>
      <c r="KG446" s="327">
        <f t="shared" si="3876"/>
        <v>0</v>
      </c>
      <c r="KH446" s="327">
        <f t="shared" si="3877"/>
        <v>0</v>
      </c>
      <c r="KI446" s="327">
        <f t="shared" si="3878"/>
        <v>0</v>
      </c>
      <c r="KJ446" s="327">
        <f t="shared" si="3879"/>
        <v>0</v>
      </c>
      <c r="KK446" s="327">
        <f t="shared" si="3880"/>
        <v>0</v>
      </c>
      <c r="KL446" s="327">
        <f t="shared" si="3881"/>
        <v>0</v>
      </c>
      <c r="KM446" s="327">
        <f t="shared" si="3882"/>
        <v>0</v>
      </c>
      <c r="KN446" s="327">
        <f t="shared" si="3883"/>
        <v>0</v>
      </c>
      <c r="KO446" s="327">
        <f t="shared" si="3884"/>
        <v>0</v>
      </c>
      <c r="KP446" s="327">
        <f t="shared" si="3885"/>
        <v>0</v>
      </c>
      <c r="KQ446" s="327">
        <f t="shared" si="3886"/>
        <v>0</v>
      </c>
      <c r="KR446" s="739"/>
      <c r="KS446" s="739"/>
      <c r="KT446" s="739"/>
      <c r="KU446" s="739"/>
      <c r="KV446" s="739"/>
      <c r="KW446" s="739"/>
      <c r="KX446" s="739"/>
      <c r="KY446" s="739"/>
      <c r="KZ446" s="1362">
        <f t="shared" si="3800"/>
        <v>0</v>
      </c>
      <c r="LA446" s="1217">
        <f t="shared" si="3801"/>
        <v>0</v>
      </c>
      <c r="LB446" s="1217">
        <f t="shared" si="3802"/>
        <v>0</v>
      </c>
      <c r="LC446" s="1217">
        <f t="shared" si="3803"/>
        <v>0</v>
      </c>
      <c r="LD446" s="545">
        <f t="shared" si="3804"/>
        <v>0</v>
      </c>
      <c r="LE446" s="545">
        <f t="shared" si="3805"/>
        <v>0</v>
      </c>
      <c r="LF446" s="329">
        <f t="shared" si="3806"/>
        <v>0</v>
      </c>
      <c r="LG446" s="550">
        <f t="shared" si="3807"/>
        <v>0</v>
      </c>
      <c r="LH446" s="550">
        <f t="shared" si="3808"/>
        <v>0</v>
      </c>
      <c r="LI446" s="550">
        <f t="shared" si="3809"/>
        <v>0</v>
      </c>
      <c r="LJ446" s="550">
        <f t="shared" si="3810"/>
        <v>0</v>
      </c>
      <c r="LK446" s="550">
        <f t="shared" si="3811"/>
        <v>0</v>
      </c>
      <c r="LL446" s="550">
        <f t="shared" si="3812"/>
        <v>0</v>
      </c>
      <c r="LM446" s="550">
        <f t="shared" si="3813"/>
        <v>0</v>
      </c>
      <c r="LN446" s="550">
        <f t="shared" si="3814"/>
        <v>0</v>
      </c>
      <c r="LO446" s="1217">
        <f t="shared" si="3815"/>
        <v>0</v>
      </c>
      <c r="LP446" s="545">
        <f t="shared" si="3816"/>
        <v>0</v>
      </c>
      <c r="LQ446" s="329">
        <f t="shared" si="3817"/>
        <v>0</v>
      </c>
      <c r="LR446" s="550">
        <f t="shared" si="3818"/>
        <v>0</v>
      </c>
      <c r="LS446" s="550">
        <f t="shared" si="3819"/>
        <v>0</v>
      </c>
      <c r="LT446" s="550">
        <f t="shared" si="3820"/>
        <v>0</v>
      </c>
      <c r="LU446" s="550">
        <f t="shared" si="3821"/>
        <v>0</v>
      </c>
      <c r="LV446" s="932">
        <f t="shared" si="3822"/>
        <v>0</v>
      </c>
      <c r="LW446" s="932">
        <f t="shared" si="3823"/>
        <v>0</v>
      </c>
      <c r="LX446" s="932">
        <f t="shared" si="3824"/>
        <v>0</v>
      </c>
      <c r="LY446" s="932">
        <f t="shared" si="3825"/>
        <v>0</v>
      </c>
      <c r="LZ446" s="932">
        <f t="shared" si="3826"/>
        <v>0</v>
      </c>
      <c r="MA446" s="932">
        <f t="shared" si="3827"/>
        <v>0</v>
      </c>
      <c r="MB446" s="932">
        <f t="shared" si="3828"/>
        <v>0</v>
      </c>
      <c r="MC446" s="932">
        <f t="shared" si="3829"/>
        <v>0</v>
      </c>
      <c r="MD446" s="327">
        <f t="shared" si="3830"/>
        <v>0</v>
      </c>
      <c r="ME446" s="327">
        <f t="shared" si="3831"/>
        <v>0</v>
      </c>
      <c r="MF446" s="327">
        <f t="shared" si="3832"/>
        <v>0</v>
      </c>
      <c r="MG446" s="327">
        <f t="shared" si="3833"/>
        <v>0</v>
      </c>
      <c r="MH446" s="327">
        <f t="shared" si="3834"/>
        <v>0</v>
      </c>
      <c r="MI446" s="327">
        <f t="shared" si="3835"/>
        <v>0</v>
      </c>
      <c r="MJ446" s="327">
        <f t="shared" si="3836"/>
        <v>0</v>
      </c>
      <c r="MK446" s="327">
        <f t="shared" si="3837"/>
        <v>0</v>
      </c>
      <c r="ML446" s="327">
        <f t="shared" si="3838"/>
        <v>0</v>
      </c>
      <c r="MM446" s="327">
        <f t="shared" si="3839"/>
        <v>0</v>
      </c>
      <c r="MN446" s="327">
        <f t="shared" si="3840"/>
        <v>0</v>
      </c>
      <c r="MO446" s="327">
        <f t="shared" si="3841"/>
        <v>0</v>
      </c>
      <c r="MP446" s="327">
        <f t="shared" si="3842"/>
        <v>0</v>
      </c>
      <c r="MQ446" s="327">
        <f t="shared" si="3843"/>
        <v>0</v>
      </c>
    </row>
    <row r="447" spans="15:355" s="152" customFormat="1" ht="14.25" customHeight="1" outlineLevel="1" thickBot="1" x14ac:dyDescent="0.3">
      <c r="O447" s="1758"/>
      <c r="S447" s="1758"/>
      <c r="W447" s="1758"/>
      <c r="AA447" s="1758"/>
      <c r="AE447" s="1758"/>
      <c r="AI447" s="1758"/>
      <c r="AM447" s="1758"/>
      <c r="AQ447" s="1758"/>
      <c r="AU447" s="1758"/>
      <c r="AY447" s="1758"/>
      <c r="BQ447" s="1491"/>
      <c r="BR447" s="734">
        <f t="shared" si="3531"/>
        <v>0</v>
      </c>
      <c r="BS447" s="734">
        <f t="shared" si="3532"/>
        <v>0</v>
      </c>
      <c r="BT447" s="742">
        <v>0</v>
      </c>
      <c r="BU447" s="1781"/>
      <c r="BV447" s="1324"/>
      <c r="BW447" s="1248"/>
      <c r="BX447" s="1248"/>
      <c r="BY447" s="1248"/>
      <c r="BZ447" s="1249"/>
      <c r="CA447" s="1249"/>
      <c r="CB447" s="1250"/>
      <c r="CC447" s="1251"/>
      <c r="CD447" s="1251"/>
      <c r="CE447" s="1251"/>
      <c r="CF447" s="1251"/>
      <c r="CG447" s="1765"/>
      <c r="CH447" s="1252"/>
      <c r="CI447" s="1765"/>
      <c r="CJ447" s="1765"/>
      <c r="CK447" s="1253"/>
      <c r="CL447" s="1254"/>
      <c r="CM447" s="1255"/>
      <c r="CN447" s="1256"/>
      <c r="CO447" s="1256"/>
      <c r="CP447" s="1256"/>
      <c r="CQ447" s="1256"/>
      <c r="CR447" s="1766"/>
      <c r="CS447" s="1766"/>
      <c r="CT447" s="1766"/>
      <c r="CU447" s="1766"/>
      <c r="CV447" s="1766"/>
      <c r="CW447" s="1766"/>
      <c r="CX447" s="1766"/>
      <c r="CY447" s="1766"/>
      <c r="CZ447" s="1807"/>
      <c r="DA447" s="1807"/>
      <c r="DB447" s="1807"/>
      <c r="DC447" s="1807"/>
      <c r="DD447" s="1807"/>
      <c r="DE447" s="1258"/>
      <c r="DF447" s="1258"/>
      <c r="DG447" s="1258"/>
      <c r="DH447" s="1258"/>
      <c r="DI447" s="1258"/>
      <c r="DJ447" s="1258"/>
      <c r="DK447" s="1258"/>
      <c r="DL447" s="1258"/>
      <c r="DM447" s="1258"/>
      <c r="DN447" s="1022">
        <v>1</v>
      </c>
      <c r="DO447" s="1193">
        <v>0.94599999999999995</v>
      </c>
      <c r="DP447" s="1194">
        <v>1000</v>
      </c>
      <c r="DQ447" s="1195">
        <f t="shared" si="3889"/>
        <v>1.0570824524312896</v>
      </c>
      <c r="DR447" s="1192">
        <v>0.01</v>
      </c>
      <c r="DS447" s="1192">
        <f t="shared" si="3888"/>
        <v>1.0570824524312896E-5</v>
      </c>
      <c r="DT447" s="1767"/>
      <c r="DU447" s="1768"/>
      <c r="DV447" s="1769"/>
      <c r="DW447" s="1528">
        <f t="shared" si="3710"/>
        <v>0</v>
      </c>
      <c r="DX447" s="1770"/>
      <c r="DY447" s="1770"/>
      <c r="DZ447" s="1770"/>
      <c r="EA447" s="1770"/>
      <c r="EB447" s="1770"/>
      <c r="EC447" s="1770"/>
      <c r="ED447" s="1770"/>
      <c r="EE447" s="1770"/>
      <c r="EF447" s="1770"/>
      <c r="EG447" s="1770"/>
      <c r="EH447" s="1770"/>
      <c r="EI447" s="1770"/>
      <c r="EJ447" s="1770"/>
      <c r="EK447" s="1771"/>
      <c r="EL447" s="1772"/>
      <c r="EM447" s="739"/>
      <c r="EN447" s="739"/>
      <c r="EO447" s="739"/>
      <c r="EP447" s="739"/>
      <c r="EQ447" s="739"/>
      <c r="ER447" s="739"/>
      <c r="ES447" s="739"/>
      <c r="ET447" s="739"/>
      <c r="EU447" s="739"/>
      <c r="EV447" s="739"/>
      <c r="EW447" s="739"/>
      <c r="EX447" s="739"/>
      <c r="EY447" s="739"/>
      <c r="EZ447" s="1348">
        <f t="shared" si="3712"/>
        <v>0</v>
      </c>
      <c r="FA447" s="1203">
        <f t="shared" si="3713"/>
        <v>0</v>
      </c>
      <c r="FB447" s="1203">
        <f t="shared" si="3714"/>
        <v>0</v>
      </c>
      <c r="FC447" s="1203">
        <f t="shared" si="3715"/>
        <v>0</v>
      </c>
      <c r="FD447" s="1190">
        <f t="shared" si="3716"/>
        <v>0</v>
      </c>
      <c r="FE447" s="1190">
        <f t="shared" si="3717"/>
        <v>0</v>
      </c>
      <c r="FF447" s="927">
        <f t="shared" si="3718"/>
        <v>0</v>
      </c>
      <c r="FG447" s="1191">
        <f t="shared" si="3719"/>
        <v>0</v>
      </c>
      <c r="FH447" s="1191">
        <f t="shared" si="3720"/>
        <v>0</v>
      </c>
      <c r="FI447" s="1191">
        <f t="shared" si="3721"/>
        <v>0</v>
      </c>
      <c r="FJ447" s="1191">
        <f t="shared" si="3722"/>
        <v>0</v>
      </c>
      <c r="FK447" s="1191">
        <f t="shared" si="3723"/>
        <v>0</v>
      </c>
      <c r="FL447" s="1191">
        <f t="shared" si="3724"/>
        <v>0</v>
      </c>
      <c r="FM447" s="1191">
        <f t="shared" si="3725"/>
        <v>0</v>
      </c>
      <c r="FN447" s="1191">
        <f t="shared" si="3726"/>
        <v>0</v>
      </c>
      <c r="FO447" s="1203">
        <f t="shared" si="3548"/>
        <v>0</v>
      </c>
      <c r="FP447" s="1190">
        <f t="shared" si="3727"/>
        <v>0</v>
      </c>
      <c r="FQ447" s="927">
        <f t="shared" si="3728"/>
        <v>0</v>
      </c>
      <c r="FR447" s="1191">
        <f t="shared" si="3729"/>
        <v>0</v>
      </c>
      <c r="FS447" s="1191">
        <f t="shared" si="3730"/>
        <v>0</v>
      </c>
      <c r="FT447" s="1191">
        <f t="shared" si="3731"/>
        <v>0</v>
      </c>
      <c r="FU447" s="1191">
        <f t="shared" si="3732"/>
        <v>0</v>
      </c>
      <c r="FV447" s="1076">
        <f t="shared" si="3733"/>
        <v>0</v>
      </c>
      <c r="FW447" s="1076">
        <f t="shared" si="3734"/>
        <v>0</v>
      </c>
      <c r="FX447" s="1076">
        <f t="shared" si="3735"/>
        <v>0</v>
      </c>
      <c r="FY447" s="1076">
        <f t="shared" si="3736"/>
        <v>0</v>
      </c>
      <c r="FZ447" s="1076">
        <f t="shared" si="3737"/>
        <v>0</v>
      </c>
      <c r="GA447" s="1076">
        <f t="shared" si="3738"/>
        <v>0</v>
      </c>
      <c r="GB447" s="1076">
        <f t="shared" si="3739"/>
        <v>0</v>
      </c>
      <c r="GC447" s="1076">
        <f t="shared" si="3740"/>
        <v>0</v>
      </c>
      <c r="GD447" s="330">
        <f t="shared" si="3741"/>
        <v>0</v>
      </c>
      <c r="GE447" s="330">
        <f t="shared" si="3742"/>
        <v>0</v>
      </c>
      <c r="GF447" s="330">
        <f t="shared" si="3743"/>
        <v>0</v>
      </c>
      <c r="GG447" s="330">
        <f t="shared" si="3744"/>
        <v>0</v>
      </c>
      <c r="GH447" s="330">
        <f t="shared" si="3745"/>
        <v>0</v>
      </c>
      <c r="GI447" s="330">
        <f t="shared" si="3746"/>
        <v>0</v>
      </c>
      <c r="GJ447" s="330">
        <f t="shared" si="3747"/>
        <v>0</v>
      </c>
      <c r="GK447" s="330">
        <f t="shared" si="3748"/>
        <v>0</v>
      </c>
      <c r="GL447" s="330">
        <f t="shared" si="3749"/>
        <v>0</v>
      </c>
      <c r="GM447" s="330">
        <f t="shared" si="3750"/>
        <v>0</v>
      </c>
      <c r="GN447" s="330">
        <f t="shared" si="3751"/>
        <v>0</v>
      </c>
      <c r="GO447" s="330">
        <f t="shared" si="3752"/>
        <v>0</v>
      </c>
      <c r="GP447" s="330">
        <f t="shared" si="3753"/>
        <v>0</v>
      </c>
      <c r="GQ447" s="330">
        <f t="shared" si="3754"/>
        <v>0</v>
      </c>
      <c r="GR447" s="739"/>
      <c r="GS447" s="739"/>
      <c r="GT447" s="739"/>
      <c r="GU447" s="739"/>
      <c r="GV447" s="739"/>
      <c r="GW447" s="739"/>
      <c r="GX447" s="739"/>
      <c r="GY447" s="739"/>
      <c r="GZ447" s="1362">
        <f t="shared" si="3755"/>
        <v>0</v>
      </c>
      <c r="HA447" s="1215">
        <f t="shared" si="3756"/>
        <v>0</v>
      </c>
      <c r="HB447" s="1215">
        <f t="shared" si="3757"/>
        <v>0</v>
      </c>
      <c r="HC447" s="1215">
        <f t="shared" si="3758"/>
        <v>0</v>
      </c>
      <c r="HD447" s="543">
        <f t="shared" si="3759"/>
        <v>0</v>
      </c>
      <c r="HE447" s="543">
        <f t="shared" si="3760"/>
        <v>0</v>
      </c>
      <c r="HF447" s="328">
        <f t="shared" si="3761"/>
        <v>0</v>
      </c>
      <c r="HG447" s="546">
        <f t="shared" si="3762"/>
        <v>0</v>
      </c>
      <c r="HH447" s="546">
        <f t="shared" si="3763"/>
        <v>0</v>
      </c>
      <c r="HI447" s="546">
        <f t="shared" si="3764"/>
        <v>0</v>
      </c>
      <c r="HJ447" s="546">
        <f t="shared" si="3765"/>
        <v>0</v>
      </c>
      <c r="HK447" s="546">
        <f t="shared" si="3766"/>
        <v>0</v>
      </c>
      <c r="HL447" s="546">
        <f t="shared" si="3767"/>
        <v>0</v>
      </c>
      <c r="HM447" s="546">
        <f t="shared" si="3768"/>
        <v>0</v>
      </c>
      <c r="HN447" s="546">
        <f t="shared" si="3769"/>
        <v>0</v>
      </c>
      <c r="HO447" s="1215">
        <f t="shared" si="3770"/>
        <v>0</v>
      </c>
      <c r="HP447" s="543">
        <f t="shared" si="3771"/>
        <v>0</v>
      </c>
      <c r="HQ447" s="328">
        <f t="shared" si="3772"/>
        <v>0</v>
      </c>
      <c r="HR447" s="546">
        <f t="shared" si="3773"/>
        <v>0</v>
      </c>
      <c r="HS447" s="546">
        <f t="shared" si="3774"/>
        <v>0</v>
      </c>
      <c r="HT447" s="546">
        <f t="shared" si="3775"/>
        <v>0</v>
      </c>
      <c r="HU447" s="546">
        <f t="shared" si="3776"/>
        <v>0</v>
      </c>
      <c r="HV447" s="930">
        <f t="shared" si="3777"/>
        <v>0</v>
      </c>
      <c r="HW447" s="930">
        <f t="shared" si="3778"/>
        <v>0</v>
      </c>
      <c r="HX447" s="930">
        <f t="shared" si="3779"/>
        <v>0</v>
      </c>
      <c r="HY447" s="930">
        <f t="shared" si="3780"/>
        <v>0</v>
      </c>
      <c r="HZ447" s="930">
        <f t="shared" si="3781"/>
        <v>0</v>
      </c>
      <c r="IA447" s="930">
        <f t="shared" si="3782"/>
        <v>0</v>
      </c>
      <c r="IB447" s="930">
        <f t="shared" si="3783"/>
        <v>0</v>
      </c>
      <c r="IC447" s="930">
        <f t="shared" si="3784"/>
        <v>0</v>
      </c>
      <c r="ID447" s="322">
        <f t="shared" si="3785"/>
        <v>0</v>
      </c>
      <c r="IE447" s="322">
        <f t="shared" si="3786"/>
        <v>0</v>
      </c>
      <c r="IF447" s="322">
        <f t="shared" si="3787"/>
        <v>0</v>
      </c>
      <c r="IG447" s="322">
        <f t="shared" si="3788"/>
        <v>0</v>
      </c>
      <c r="IH447" s="322">
        <f t="shared" si="3789"/>
        <v>0</v>
      </c>
      <c r="II447" s="322">
        <f t="shared" si="3790"/>
        <v>0</v>
      </c>
      <c r="IJ447" s="322">
        <f t="shared" si="3791"/>
        <v>0</v>
      </c>
      <c r="IK447" s="322">
        <f t="shared" si="3792"/>
        <v>0</v>
      </c>
      <c r="IL447" s="322">
        <f t="shared" si="3793"/>
        <v>0</v>
      </c>
      <c r="IM447" s="322">
        <f t="shared" si="3794"/>
        <v>0</v>
      </c>
      <c r="IN447" s="322">
        <f t="shared" si="3795"/>
        <v>0</v>
      </c>
      <c r="IO447" s="322">
        <f t="shared" si="3796"/>
        <v>0</v>
      </c>
      <c r="IP447" s="322">
        <f t="shared" si="3797"/>
        <v>0</v>
      </c>
      <c r="IQ447" s="322">
        <f t="shared" si="3798"/>
        <v>0</v>
      </c>
      <c r="IR447" s="739"/>
      <c r="IS447" s="739"/>
      <c r="IT447" s="739"/>
      <c r="IU447" s="739"/>
      <c r="IV447" s="739"/>
      <c r="IW447" s="739"/>
      <c r="IX447" s="739"/>
      <c r="IY447" s="739"/>
      <c r="IZ447" s="1362">
        <f t="shared" si="3799"/>
        <v>0</v>
      </c>
      <c r="JA447" s="1217">
        <f t="shared" ref="JA447:JA478" si="3890">SUM(BW447*$DP447)</f>
        <v>0</v>
      </c>
      <c r="JB447" s="1217">
        <f t="shared" ref="JB447:JB478" si="3891">SUM(BX447*$DP447)</f>
        <v>0</v>
      </c>
      <c r="JC447" s="1217">
        <f t="shared" ref="JC447:JC478" si="3892">SUM(BY447*$DP447)</f>
        <v>0</v>
      </c>
      <c r="JD447" s="545">
        <f t="shared" ref="JD447:JD478" si="3893">SUM(BZ447*$DP447)</f>
        <v>0</v>
      </c>
      <c r="JE447" s="545">
        <f t="shared" ref="JE447:JE478" si="3894">SUM(CA447*$DP447)</f>
        <v>0</v>
      </c>
      <c r="JF447" s="329">
        <f t="shared" ref="JF447:JF478" si="3895">SUM(CB447*$DP447)</f>
        <v>0</v>
      </c>
      <c r="JG447" s="550">
        <f t="shared" ref="JG447:JG478" si="3896">SUM(CC447*$DP447)</f>
        <v>0</v>
      </c>
      <c r="JH447" s="550">
        <f t="shared" ref="JH447:JH478" si="3897">SUM(CD447*$DP447)</f>
        <v>0</v>
      </c>
      <c r="JI447" s="550">
        <f t="shared" ref="JI447:JI478" si="3898">SUM(CE447*$DP447)</f>
        <v>0</v>
      </c>
      <c r="JJ447" s="550">
        <f t="shared" ref="JJ447:JJ478" si="3899">SUM(CF447*$DP447)</f>
        <v>0</v>
      </c>
      <c r="JK447" s="550">
        <f t="shared" ref="JK447:JK478" si="3900">SUM(CG447*$DP447)</f>
        <v>0</v>
      </c>
      <c r="JL447" s="550">
        <f t="shared" ref="JL447:JL478" si="3901">SUM(CH447*$DP447)</f>
        <v>0</v>
      </c>
      <c r="JM447" s="550">
        <f t="shared" ref="JM447:JM478" si="3902">SUM(CI447*$DP447)</f>
        <v>0</v>
      </c>
      <c r="JN447" s="550">
        <f t="shared" ref="JN447:JN478" si="3903">SUM(CJ447*$DP447)</f>
        <v>0</v>
      </c>
      <c r="JO447" s="1217">
        <f t="shared" ref="JO447:JO478" si="3904">SUM(CK447*$DP447)</f>
        <v>0</v>
      </c>
      <c r="JP447" s="545">
        <f t="shared" ref="JP447:JP478" si="3905">SUM(CL447*$DP447)</f>
        <v>0</v>
      </c>
      <c r="JQ447" s="329">
        <f t="shared" ref="JQ447:JQ478" si="3906">SUM(CM447*$DP447)</f>
        <v>0</v>
      </c>
      <c r="JR447" s="550">
        <f t="shared" ref="JR447:JR478" si="3907">SUM(CN447*$DP447)</f>
        <v>0</v>
      </c>
      <c r="JS447" s="550">
        <f t="shared" ref="JS447:JS478" si="3908">SUM(CO447*$DP447)</f>
        <v>0</v>
      </c>
      <c r="JT447" s="550">
        <f t="shared" ref="JT447:JT478" si="3909">SUM(CP447*$DP447)</f>
        <v>0</v>
      </c>
      <c r="JU447" s="550">
        <f t="shared" ref="JU447:JU478" si="3910">SUM(CQ447*$DP447)</f>
        <v>0</v>
      </c>
      <c r="JV447" s="932">
        <f t="shared" ref="JV447:JV478" si="3911">SUM(CR447*$DP447)</f>
        <v>0</v>
      </c>
      <c r="JW447" s="932">
        <f t="shared" ref="JW447:JW478" si="3912">SUM(CS447*$DP447)</f>
        <v>0</v>
      </c>
      <c r="JX447" s="932">
        <f t="shared" ref="JX447:JX478" si="3913">SUM(CT447*$DP447)</f>
        <v>0</v>
      </c>
      <c r="JY447" s="932">
        <f t="shared" ref="JY447:JY478" si="3914">SUM(CU447*$DP447)</f>
        <v>0</v>
      </c>
      <c r="JZ447" s="932">
        <f t="shared" ref="JZ447:JZ478" si="3915">SUM(CV447*$DP447)</f>
        <v>0</v>
      </c>
      <c r="KA447" s="932">
        <f t="shared" ref="KA447:KA478" si="3916">SUM(CW447*$DP447)</f>
        <v>0</v>
      </c>
      <c r="KB447" s="932">
        <f t="shared" ref="KB447:KB478" si="3917">SUM(CX447*$DP447)</f>
        <v>0</v>
      </c>
      <c r="KC447" s="932">
        <f t="shared" ref="KC447:KC478" si="3918">SUM(CY447*$DP447)</f>
        <v>0</v>
      </c>
      <c r="KD447" s="327">
        <f t="shared" ref="KD447:KD478" si="3919">SUM(CZ447*$DP447)</f>
        <v>0</v>
      </c>
      <c r="KE447" s="327">
        <f t="shared" ref="KE447:KE478" si="3920">SUM(DA447*$DP447)</f>
        <v>0</v>
      </c>
      <c r="KF447" s="327">
        <f t="shared" ref="KF447:KF478" si="3921">SUM(DB447*$DP447)</f>
        <v>0</v>
      </c>
      <c r="KG447" s="327">
        <f t="shared" ref="KG447:KG478" si="3922">SUM(DC447*$DP447)</f>
        <v>0</v>
      </c>
      <c r="KH447" s="327">
        <f t="shared" ref="KH447:KH478" si="3923">SUM(DD447*$DP447)</f>
        <v>0</v>
      </c>
      <c r="KI447" s="327">
        <f t="shared" ref="KI447:KI478" si="3924">SUM(DE447*$DP447)</f>
        <v>0</v>
      </c>
      <c r="KJ447" s="327">
        <f t="shared" ref="KJ447:KJ478" si="3925">SUM(DF447*$DP447)</f>
        <v>0</v>
      </c>
      <c r="KK447" s="327">
        <f t="shared" ref="KK447:KK478" si="3926">SUM(DG447*$DP447)</f>
        <v>0</v>
      </c>
      <c r="KL447" s="327">
        <f t="shared" ref="KL447:KL478" si="3927">SUM(DH447*$DP447)</f>
        <v>0</v>
      </c>
      <c r="KM447" s="327">
        <f t="shared" ref="KM447:KM478" si="3928">SUM(DI447*$DP447)</f>
        <v>0</v>
      </c>
      <c r="KN447" s="327">
        <f t="shared" ref="KN447:KN478" si="3929">SUM(DJ447*$DP447)</f>
        <v>0</v>
      </c>
      <c r="KO447" s="327">
        <f t="shared" ref="KO447:KO478" si="3930">SUM(DK447*$DP447)</f>
        <v>0</v>
      </c>
      <c r="KP447" s="327">
        <f t="shared" ref="KP447:KP478" si="3931">SUM(DL447*$DP447)</f>
        <v>0</v>
      </c>
      <c r="KQ447" s="327">
        <f t="shared" ref="KQ447:KQ478" si="3932">SUM(DM447*$DP447)</f>
        <v>0</v>
      </c>
      <c r="KR447" s="739"/>
      <c r="KS447" s="739"/>
      <c r="KT447" s="739"/>
      <c r="KU447" s="739"/>
      <c r="KV447" s="739"/>
      <c r="KW447" s="739"/>
      <c r="KX447" s="739"/>
      <c r="KY447" s="739"/>
      <c r="KZ447" s="1362">
        <f t="shared" si="3800"/>
        <v>0</v>
      </c>
      <c r="LA447" s="1217">
        <f t="shared" si="3801"/>
        <v>0</v>
      </c>
      <c r="LB447" s="1217">
        <f t="shared" si="3802"/>
        <v>0</v>
      </c>
      <c r="LC447" s="1217">
        <f t="shared" si="3803"/>
        <v>0</v>
      </c>
      <c r="LD447" s="545">
        <f t="shared" si="3804"/>
        <v>0</v>
      </c>
      <c r="LE447" s="545">
        <f t="shared" si="3805"/>
        <v>0</v>
      </c>
      <c r="LF447" s="329">
        <f t="shared" si="3806"/>
        <v>0</v>
      </c>
      <c r="LG447" s="550">
        <f t="shared" si="3807"/>
        <v>0</v>
      </c>
      <c r="LH447" s="550">
        <f t="shared" si="3808"/>
        <v>0</v>
      </c>
      <c r="LI447" s="550">
        <f t="shared" si="3809"/>
        <v>0</v>
      </c>
      <c r="LJ447" s="550">
        <f t="shared" si="3810"/>
        <v>0</v>
      </c>
      <c r="LK447" s="550">
        <f t="shared" si="3811"/>
        <v>0</v>
      </c>
      <c r="LL447" s="550">
        <f t="shared" si="3812"/>
        <v>0</v>
      </c>
      <c r="LM447" s="550">
        <f t="shared" si="3813"/>
        <v>0</v>
      </c>
      <c r="LN447" s="550">
        <f t="shared" si="3814"/>
        <v>0</v>
      </c>
      <c r="LO447" s="1217">
        <f t="shared" si="3815"/>
        <v>0</v>
      </c>
      <c r="LP447" s="545">
        <f t="shared" si="3816"/>
        <v>0</v>
      </c>
      <c r="LQ447" s="329">
        <f t="shared" si="3817"/>
        <v>0</v>
      </c>
      <c r="LR447" s="550">
        <f t="shared" si="3818"/>
        <v>0</v>
      </c>
      <c r="LS447" s="550">
        <f t="shared" si="3819"/>
        <v>0</v>
      </c>
      <c r="LT447" s="550">
        <f t="shared" si="3820"/>
        <v>0</v>
      </c>
      <c r="LU447" s="550">
        <f t="shared" si="3821"/>
        <v>0</v>
      </c>
      <c r="LV447" s="932">
        <f t="shared" si="3822"/>
        <v>0</v>
      </c>
      <c r="LW447" s="932">
        <f t="shared" si="3823"/>
        <v>0</v>
      </c>
      <c r="LX447" s="932">
        <f t="shared" si="3824"/>
        <v>0</v>
      </c>
      <c r="LY447" s="932">
        <f t="shared" si="3825"/>
        <v>0</v>
      </c>
      <c r="LZ447" s="932">
        <f t="shared" si="3826"/>
        <v>0</v>
      </c>
      <c r="MA447" s="932">
        <f t="shared" si="3827"/>
        <v>0</v>
      </c>
      <c r="MB447" s="932">
        <f t="shared" si="3828"/>
        <v>0</v>
      </c>
      <c r="MC447" s="932">
        <f t="shared" si="3829"/>
        <v>0</v>
      </c>
      <c r="MD447" s="327">
        <f t="shared" si="3830"/>
        <v>0</v>
      </c>
      <c r="ME447" s="327">
        <f t="shared" si="3831"/>
        <v>0</v>
      </c>
      <c r="MF447" s="327">
        <f t="shared" si="3832"/>
        <v>0</v>
      </c>
      <c r="MG447" s="327">
        <f t="shared" si="3833"/>
        <v>0</v>
      </c>
      <c r="MH447" s="327">
        <f t="shared" si="3834"/>
        <v>0</v>
      </c>
      <c r="MI447" s="327">
        <f t="shared" si="3835"/>
        <v>0</v>
      </c>
      <c r="MJ447" s="327">
        <f t="shared" si="3836"/>
        <v>0</v>
      </c>
      <c r="MK447" s="327">
        <f t="shared" si="3837"/>
        <v>0</v>
      </c>
      <c r="ML447" s="327">
        <f t="shared" si="3838"/>
        <v>0</v>
      </c>
      <c r="MM447" s="327">
        <f t="shared" si="3839"/>
        <v>0</v>
      </c>
      <c r="MN447" s="327">
        <f t="shared" si="3840"/>
        <v>0</v>
      </c>
      <c r="MO447" s="327">
        <f t="shared" si="3841"/>
        <v>0</v>
      </c>
      <c r="MP447" s="327">
        <f t="shared" si="3842"/>
        <v>0</v>
      </c>
      <c r="MQ447" s="327">
        <f t="shared" si="3843"/>
        <v>0</v>
      </c>
    </row>
    <row r="448" spans="15:355" s="152" customFormat="1" ht="14.25" customHeight="1" outlineLevel="1" thickBot="1" x14ac:dyDescent="0.3">
      <c r="O448" s="1758"/>
      <c r="S448" s="1758"/>
      <c r="W448" s="1758"/>
      <c r="AA448" s="1758"/>
      <c r="AE448" s="1758"/>
      <c r="AI448" s="1758"/>
      <c r="AM448" s="1758"/>
      <c r="AQ448" s="1758"/>
      <c r="AU448" s="1758"/>
      <c r="AY448" s="1758"/>
      <c r="BQ448" s="1491"/>
      <c r="BR448" s="734">
        <f t="shared" si="3531"/>
        <v>0</v>
      </c>
      <c r="BS448" s="734">
        <f t="shared" si="3532"/>
        <v>0</v>
      </c>
      <c r="BT448" s="742">
        <v>0</v>
      </c>
      <c r="BU448" s="1781"/>
      <c r="BV448" s="1324"/>
      <c r="BW448" s="1248"/>
      <c r="BX448" s="1248"/>
      <c r="BY448" s="1248"/>
      <c r="BZ448" s="1249"/>
      <c r="CA448" s="1249"/>
      <c r="CB448" s="1250"/>
      <c r="CC448" s="1251"/>
      <c r="CD448" s="1251"/>
      <c r="CE448" s="1251"/>
      <c r="CF448" s="1251"/>
      <c r="CG448" s="1765"/>
      <c r="CH448" s="1252"/>
      <c r="CI448" s="1765"/>
      <c r="CJ448" s="1765"/>
      <c r="CK448" s="1253"/>
      <c r="CL448" s="1254"/>
      <c r="CM448" s="1255"/>
      <c r="CN448" s="1256"/>
      <c r="CO448" s="1256"/>
      <c r="CP448" s="1256"/>
      <c r="CQ448" s="1256"/>
      <c r="CR448" s="1766"/>
      <c r="CS448" s="1766"/>
      <c r="CT448" s="1766"/>
      <c r="CU448" s="1766"/>
      <c r="CV448" s="1766"/>
      <c r="CW448" s="1766"/>
      <c r="CX448" s="1766"/>
      <c r="CY448" s="1766"/>
      <c r="CZ448" s="1807"/>
      <c r="DA448" s="1807"/>
      <c r="DB448" s="1807"/>
      <c r="DC448" s="1807"/>
      <c r="DD448" s="1807"/>
      <c r="DE448" s="1258"/>
      <c r="DF448" s="1258"/>
      <c r="DG448" s="1258"/>
      <c r="DH448" s="1258"/>
      <c r="DI448" s="1258"/>
      <c r="DJ448" s="1258"/>
      <c r="DK448" s="1258"/>
      <c r="DL448" s="1258"/>
      <c r="DM448" s="1258"/>
      <c r="DN448" s="1022">
        <v>1</v>
      </c>
      <c r="DO448" s="1193">
        <v>0.94599999999999995</v>
      </c>
      <c r="DP448" s="1194">
        <v>1000</v>
      </c>
      <c r="DQ448" s="1195">
        <f t="shared" si="3889"/>
        <v>1.0570824524312896</v>
      </c>
      <c r="DR448" s="1192">
        <v>0.01</v>
      </c>
      <c r="DS448" s="1192">
        <f t="shared" si="3888"/>
        <v>1.0570824524312896E-5</v>
      </c>
      <c r="DT448" s="1767"/>
      <c r="DU448" s="1768"/>
      <c r="DV448" s="1769"/>
      <c r="DW448" s="1528">
        <f t="shared" si="3710"/>
        <v>0</v>
      </c>
      <c r="DX448" s="1770"/>
      <c r="DY448" s="1770"/>
      <c r="DZ448" s="1770"/>
      <c r="EA448" s="1770"/>
      <c r="EB448" s="1770"/>
      <c r="EC448" s="1770"/>
      <c r="ED448" s="1770"/>
      <c r="EE448" s="1770"/>
      <c r="EF448" s="1770"/>
      <c r="EG448" s="1770"/>
      <c r="EH448" s="1770"/>
      <c r="EI448" s="1770"/>
      <c r="EJ448" s="1770"/>
      <c r="EK448" s="1771"/>
      <c r="EL448" s="1772"/>
      <c r="EM448" s="739"/>
      <c r="EN448" s="739"/>
      <c r="EO448" s="739"/>
      <c r="EP448" s="739"/>
      <c r="EQ448" s="739"/>
      <c r="ER448" s="739"/>
      <c r="ES448" s="739"/>
      <c r="ET448" s="739"/>
      <c r="EU448" s="739"/>
      <c r="EV448" s="739"/>
      <c r="EW448" s="739"/>
      <c r="EX448" s="739"/>
      <c r="EY448" s="739"/>
      <c r="EZ448" s="1348">
        <f t="shared" si="3712"/>
        <v>0</v>
      </c>
      <c r="FA448" s="1203">
        <f t="shared" si="3713"/>
        <v>0</v>
      </c>
      <c r="FB448" s="1203">
        <f t="shared" si="3714"/>
        <v>0</v>
      </c>
      <c r="FC448" s="1203">
        <f t="shared" si="3715"/>
        <v>0</v>
      </c>
      <c r="FD448" s="1190">
        <f t="shared" si="3716"/>
        <v>0</v>
      </c>
      <c r="FE448" s="1190">
        <f t="shared" si="3717"/>
        <v>0</v>
      </c>
      <c r="FF448" s="927">
        <f t="shared" si="3718"/>
        <v>0</v>
      </c>
      <c r="FG448" s="1191">
        <f t="shared" si="3719"/>
        <v>0</v>
      </c>
      <c r="FH448" s="1191">
        <f t="shared" si="3720"/>
        <v>0</v>
      </c>
      <c r="FI448" s="1191">
        <f t="shared" si="3721"/>
        <v>0</v>
      </c>
      <c r="FJ448" s="1191">
        <f t="shared" si="3722"/>
        <v>0</v>
      </c>
      <c r="FK448" s="1191">
        <f t="shared" si="3723"/>
        <v>0</v>
      </c>
      <c r="FL448" s="1191">
        <f t="shared" si="3724"/>
        <v>0</v>
      </c>
      <c r="FM448" s="1191">
        <f t="shared" si="3725"/>
        <v>0</v>
      </c>
      <c r="FN448" s="1191">
        <f t="shared" si="3726"/>
        <v>0</v>
      </c>
      <c r="FO448" s="1203">
        <f t="shared" si="3548"/>
        <v>0</v>
      </c>
      <c r="FP448" s="1190">
        <f t="shared" si="3727"/>
        <v>0</v>
      </c>
      <c r="FQ448" s="927">
        <f t="shared" si="3728"/>
        <v>0</v>
      </c>
      <c r="FR448" s="1191">
        <f t="shared" si="3729"/>
        <v>0</v>
      </c>
      <c r="FS448" s="1191">
        <f t="shared" si="3730"/>
        <v>0</v>
      </c>
      <c r="FT448" s="1191">
        <f t="shared" si="3731"/>
        <v>0</v>
      </c>
      <c r="FU448" s="1191">
        <f t="shared" si="3732"/>
        <v>0</v>
      </c>
      <c r="FV448" s="1076">
        <f t="shared" si="3733"/>
        <v>0</v>
      </c>
      <c r="FW448" s="1076">
        <f t="shared" si="3734"/>
        <v>0</v>
      </c>
      <c r="FX448" s="1076">
        <f t="shared" si="3735"/>
        <v>0</v>
      </c>
      <c r="FY448" s="1076">
        <f t="shared" si="3736"/>
        <v>0</v>
      </c>
      <c r="FZ448" s="1076">
        <f t="shared" si="3737"/>
        <v>0</v>
      </c>
      <c r="GA448" s="1076">
        <f t="shared" si="3738"/>
        <v>0</v>
      </c>
      <c r="GB448" s="1076">
        <f t="shared" si="3739"/>
        <v>0</v>
      </c>
      <c r="GC448" s="1076">
        <f t="shared" si="3740"/>
        <v>0</v>
      </c>
      <c r="GD448" s="330">
        <f t="shared" si="3741"/>
        <v>0</v>
      </c>
      <c r="GE448" s="330">
        <f t="shared" si="3742"/>
        <v>0</v>
      </c>
      <c r="GF448" s="330">
        <f t="shared" si="3743"/>
        <v>0</v>
      </c>
      <c r="GG448" s="330">
        <f t="shared" si="3744"/>
        <v>0</v>
      </c>
      <c r="GH448" s="330">
        <f t="shared" si="3745"/>
        <v>0</v>
      </c>
      <c r="GI448" s="330">
        <f t="shared" si="3746"/>
        <v>0</v>
      </c>
      <c r="GJ448" s="330">
        <f t="shared" si="3747"/>
        <v>0</v>
      </c>
      <c r="GK448" s="330">
        <f t="shared" si="3748"/>
        <v>0</v>
      </c>
      <c r="GL448" s="330">
        <f t="shared" si="3749"/>
        <v>0</v>
      </c>
      <c r="GM448" s="330">
        <f t="shared" si="3750"/>
        <v>0</v>
      </c>
      <c r="GN448" s="330">
        <f t="shared" si="3751"/>
        <v>0</v>
      </c>
      <c r="GO448" s="330">
        <f t="shared" si="3752"/>
        <v>0</v>
      </c>
      <c r="GP448" s="330">
        <f t="shared" si="3753"/>
        <v>0</v>
      </c>
      <c r="GQ448" s="330">
        <f t="shared" si="3754"/>
        <v>0</v>
      </c>
      <c r="GR448" s="739"/>
      <c r="GS448" s="739"/>
      <c r="GT448" s="739"/>
      <c r="GU448" s="739"/>
      <c r="GV448" s="739"/>
      <c r="GW448" s="739"/>
      <c r="GX448" s="739"/>
      <c r="GY448" s="739"/>
      <c r="GZ448" s="1362">
        <f t="shared" si="3755"/>
        <v>0</v>
      </c>
      <c r="HA448" s="1215">
        <f t="shared" si="3756"/>
        <v>0</v>
      </c>
      <c r="HB448" s="1215">
        <f t="shared" si="3757"/>
        <v>0</v>
      </c>
      <c r="HC448" s="1215">
        <f t="shared" si="3758"/>
        <v>0</v>
      </c>
      <c r="HD448" s="543">
        <f t="shared" si="3759"/>
        <v>0</v>
      </c>
      <c r="HE448" s="543">
        <f t="shared" si="3760"/>
        <v>0</v>
      </c>
      <c r="HF448" s="328">
        <f t="shared" si="3761"/>
        <v>0</v>
      </c>
      <c r="HG448" s="546">
        <f t="shared" si="3762"/>
        <v>0</v>
      </c>
      <c r="HH448" s="546">
        <f t="shared" si="3763"/>
        <v>0</v>
      </c>
      <c r="HI448" s="546">
        <f t="shared" si="3764"/>
        <v>0</v>
      </c>
      <c r="HJ448" s="546">
        <f t="shared" si="3765"/>
        <v>0</v>
      </c>
      <c r="HK448" s="546">
        <f t="shared" si="3766"/>
        <v>0</v>
      </c>
      <c r="HL448" s="546">
        <f t="shared" si="3767"/>
        <v>0</v>
      </c>
      <c r="HM448" s="546">
        <f t="shared" si="3768"/>
        <v>0</v>
      </c>
      <c r="HN448" s="546">
        <f t="shared" si="3769"/>
        <v>0</v>
      </c>
      <c r="HO448" s="1215">
        <f t="shared" si="3770"/>
        <v>0</v>
      </c>
      <c r="HP448" s="543">
        <f t="shared" si="3771"/>
        <v>0</v>
      </c>
      <c r="HQ448" s="328">
        <f t="shared" si="3772"/>
        <v>0</v>
      </c>
      <c r="HR448" s="546">
        <f t="shared" si="3773"/>
        <v>0</v>
      </c>
      <c r="HS448" s="546">
        <f t="shared" si="3774"/>
        <v>0</v>
      </c>
      <c r="HT448" s="546">
        <f t="shared" si="3775"/>
        <v>0</v>
      </c>
      <c r="HU448" s="546">
        <f t="shared" si="3776"/>
        <v>0</v>
      </c>
      <c r="HV448" s="930">
        <f t="shared" si="3777"/>
        <v>0</v>
      </c>
      <c r="HW448" s="930">
        <f t="shared" si="3778"/>
        <v>0</v>
      </c>
      <c r="HX448" s="930">
        <f t="shared" si="3779"/>
        <v>0</v>
      </c>
      <c r="HY448" s="930">
        <f t="shared" si="3780"/>
        <v>0</v>
      </c>
      <c r="HZ448" s="930">
        <f t="shared" si="3781"/>
        <v>0</v>
      </c>
      <c r="IA448" s="930">
        <f t="shared" si="3782"/>
        <v>0</v>
      </c>
      <c r="IB448" s="930">
        <f t="shared" si="3783"/>
        <v>0</v>
      </c>
      <c r="IC448" s="930">
        <f t="shared" si="3784"/>
        <v>0</v>
      </c>
      <c r="ID448" s="322">
        <f t="shared" si="3785"/>
        <v>0</v>
      </c>
      <c r="IE448" s="322">
        <f t="shared" si="3786"/>
        <v>0</v>
      </c>
      <c r="IF448" s="322">
        <f t="shared" si="3787"/>
        <v>0</v>
      </c>
      <c r="IG448" s="322">
        <f t="shared" si="3788"/>
        <v>0</v>
      </c>
      <c r="IH448" s="322">
        <f t="shared" si="3789"/>
        <v>0</v>
      </c>
      <c r="II448" s="322">
        <f t="shared" si="3790"/>
        <v>0</v>
      </c>
      <c r="IJ448" s="322">
        <f t="shared" si="3791"/>
        <v>0</v>
      </c>
      <c r="IK448" s="322">
        <f t="shared" si="3792"/>
        <v>0</v>
      </c>
      <c r="IL448" s="322">
        <f t="shared" si="3793"/>
        <v>0</v>
      </c>
      <c r="IM448" s="322">
        <f t="shared" si="3794"/>
        <v>0</v>
      </c>
      <c r="IN448" s="322">
        <f t="shared" si="3795"/>
        <v>0</v>
      </c>
      <c r="IO448" s="322">
        <f t="shared" si="3796"/>
        <v>0</v>
      </c>
      <c r="IP448" s="322">
        <f t="shared" si="3797"/>
        <v>0</v>
      </c>
      <c r="IQ448" s="322">
        <f t="shared" si="3798"/>
        <v>0</v>
      </c>
      <c r="IR448" s="739"/>
      <c r="IS448" s="739"/>
      <c r="IT448" s="739"/>
      <c r="IU448" s="739"/>
      <c r="IV448" s="739"/>
      <c r="IW448" s="739"/>
      <c r="IX448" s="739"/>
      <c r="IY448" s="739"/>
      <c r="IZ448" s="1362">
        <f t="shared" si="3799"/>
        <v>0</v>
      </c>
      <c r="JA448" s="1217">
        <f t="shared" si="3890"/>
        <v>0</v>
      </c>
      <c r="JB448" s="1217">
        <f t="shared" si="3891"/>
        <v>0</v>
      </c>
      <c r="JC448" s="1217">
        <f t="shared" si="3892"/>
        <v>0</v>
      </c>
      <c r="JD448" s="545">
        <f t="shared" si="3893"/>
        <v>0</v>
      </c>
      <c r="JE448" s="545">
        <f t="shared" si="3894"/>
        <v>0</v>
      </c>
      <c r="JF448" s="329">
        <f t="shared" si="3895"/>
        <v>0</v>
      </c>
      <c r="JG448" s="550">
        <f t="shared" si="3896"/>
        <v>0</v>
      </c>
      <c r="JH448" s="550">
        <f t="shared" si="3897"/>
        <v>0</v>
      </c>
      <c r="JI448" s="550">
        <f t="shared" si="3898"/>
        <v>0</v>
      </c>
      <c r="JJ448" s="550">
        <f t="shared" si="3899"/>
        <v>0</v>
      </c>
      <c r="JK448" s="550">
        <f t="shared" si="3900"/>
        <v>0</v>
      </c>
      <c r="JL448" s="550">
        <f t="shared" si="3901"/>
        <v>0</v>
      </c>
      <c r="JM448" s="550">
        <f t="shared" si="3902"/>
        <v>0</v>
      </c>
      <c r="JN448" s="550">
        <f t="shared" si="3903"/>
        <v>0</v>
      </c>
      <c r="JO448" s="1217">
        <f t="shared" si="3904"/>
        <v>0</v>
      </c>
      <c r="JP448" s="545">
        <f t="shared" si="3905"/>
        <v>0</v>
      </c>
      <c r="JQ448" s="329">
        <f t="shared" si="3906"/>
        <v>0</v>
      </c>
      <c r="JR448" s="550">
        <f t="shared" si="3907"/>
        <v>0</v>
      </c>
      <c r="JS448" s="550">
        <f t="shared" si="3908"/>
        <v>0</v>
      </c>
      <c r="JT448" s="550">
        <f t="shared" si="3909"/>
        <v>0</v>
      </c>
      <c r="JU448" s="550">
        <f t="shared" si="3910"/>
        <v>0</v>
      </c>
      <c r="JV448" s="932">
        <f t="shared" si="3911"/>
        <v>0</v>
      </c>
      <c r="JW448" s="932">
        <f t="shared" si="3912"/>
        <v>0</v>
      </c>
      <c r="JX448" s="932">
        <f t="shared" si="3913"/>
        <v>0</v>
      </c>
      <c r="JY448" s="932">
        <f t="shared" si="3914"/>
        <v>0</v>
      </c>
      <c r="JZ448" s="932">
        <f t="shared" si="3915"/>
        <v>0</v>
      </c>
      <c r="KA448" s="932">
        <f t="shared" si="3916"/>
        <v>0</v>
      </c>
      <c r="KB448" s="932">
        <f t="shared" si="3917"/>
        <v>0</v>
      </c>
      <c r="KC448" s="932">
        <f t="shared" si="3918"/>
        <v>0</v>
      </c>
      <c r="KD448" s="327">
        <f t="shared" si="3919"/>
        <v>0</v>
      </c>
      <c r="KE448" s="327">
        <f t="shared" si="3920"/>
        <v>0</v>
      </c>
      <c r="KF448" s="327">
        <f t="shared" si="3921"/>
        <v>0</v>
      </c>
      <c r="KG448" s="327">
        <f t="shared" si="3922"/>
        <v>0</v>
      </c>
      <c r="KH448" s="327">
        <f t="shared" si="3923"/>
        <v>0</v>
      </c>
      <c r="KI448" s="327">
        <f t="shared" si="3924"/>
        <v>0</v>
      </c>
      <c r="KJ448" s="327">
        <f t="shared" si="3925"/>
        <v>0</v>
      </c>
      <c r="KK448" s="327">
        <f t="shared" si="3926"/>
        <v>0</v>
      </c>
      <c r="KL448" s="327">
        <f t="shared" si="3927"/>
        <v>0</v>
      </c>
      <c r="KM448" s="327">
        <f t="shared" si="3928"/>
        <v>0</v>
      </c>
      <c r="KN448" s="327">
        <f t="shared" si="3929"/>
        <v>0</v>
      </c>
      <c r="KO448" s="327">
        <f t="shared" si="3930"/>
        <v>0</v>
      </c>
      <c r="KP448" s="327">
        <f t="shared" si="3931"/>
        <v>0</v>
      </c>
      <c r="KQ448" s="327">
        <f t="shared" si="3932"/>
        <v>0</v>
      </c>
      <c r="KR448" s="739"/>
      <c r="KS448" s="739"/>
      <c r="KT448" s="739"/>
      <c r="KU448" s="739"/>
      <c r="KV448" s="739"/>
      <c r="KW448" s="739"/>
      <c r="KX448" s="739"/>
      <c r="KY448" s="739"/>
      <c r="KZ448" s="1362">
        <f t="shared" si="3800"/>
        <v>0</v>
      </c>
      <c r="LA448" s="1217">
        <f t="shared" si="3801"/>
        <v>0</v>
      </c>
      <c r="LB448" s="1217">
        <f t="shared" si="3802"/>
        <v>0</v>
      </c>
      <c r="LC448" s="1217">
        <f t="shared" si="3803"/>
        <v>0</v>
      </c>
      <c r="LD448" s="545">
        <f t="shared" si="3804"/>
        <v>0</v>
      </c>
      <c r="LE448" s="545">
        <f t="shared" si="3805"/>
        <v>0</v>
      </c>
      <c r="LF448" s="329">
        <f t="shared" si="3806"/>
        <v>0</v>
      </c>
      <c r="LG448" s="550">
        <f t="shared" si="3807"/>
        <v>0</v>
      </c>
      <c r="LH448" s="550">
        <f t="shared" si="3808"/>
        <v>0</v>
      </c>
      <c r="LI448" s="550">
        <f t="shared" si="3809"/>
        <v>0</v>
      </c>
      <c r="LJ448" s="550">
        <f t="shared" si="3810"/>
        <v>0</v>
      </c>
      <c r="LK448" s="550">
        <f t="shared" si="3811"/>
        <v>0</v>
      </c>
      <c r="LL448" s="550">
        <f t="shared" si="3812"/>
        <v>0</v>
      </c>
      <c r="LM448" s="550">
        <f t="shared" si="3813"/>
        <v>0</v>
      </c>
      <c r="LN448" s="550">
        <f t="shared" si="3814"/>
        <v>0</v>
      </c>
      <c r="LO448" s="1217">
        <f t="shared" si="3815"/>
        <v>0</v>
      </c>
      <c r="LP448" s="545">
        <f t="shared" si="3816"/>
        <v>0</v>
      </c>
      <c r="LQ448" s="329">
        <f t="shared" si="3817"/>
        <v>0</v>
      </c>
      <c r="LR448" s="550">
        <f t="shared" si="3818"/>
        <v>0</v>
      </c>
      <c r="LS448" s="550">
        <f t="shared" si="3819"/>
        <v>0</v>
      </c>
      <c r="LT448" s="550">
        <f t="shared" si="3820"/>
        <v>0</v>
      </c>
      <c r="LU448" s="550">
        <f t="shared" si="3821"/>
        <v>0</v>
      </c>
      <c r="LV448" s="932">
        <f t="shared" si="3822"/>
        <v>0</v>
      </c>
      <c r="LW448" s="932">
        <f t="shared" si="3823"/>
        <v>0</v>
      </c>
      <c r="LX448" s="932">
        <f t="shared" si="3824"/>
        <v>0</v>
      </c>
      <c r="LY448" s="932">
        <f t="shared" si="3825"/>
        <v>0</v>
      </c>
      <c r="LZ448" s="932">
        <f t="shared" si="3826"/>
        <v>0</v>
      </c>
      <c r="MA448" s="932">
        <f t="shared" si="3827"/>
        <v>0</v>
      </c>
      <c r="MB448" s="932">
        <f t="shared" si="3828"/>
        <v>0</v>
      </c>
      <c r="MC448" s="932">
        <f t="shared" si="3829"/>
        <v>0</v>
      </c>
      <c r="MD448" s="327">
        <f t="shared" si="3830"/>
        <v>0</v>
      </c>
      <c r="ME448" s="327">
        <f t="shared" si="3831"/>
        <v>0</v>
      </c>
      <c r="MF448" s="327">
        <f t="shared" si="3832"/>
        <v>0</v>
      </c>
      <c r="MG448" s="327">
        <f t="shared" si="3833"/>
        <v>0</v>
      </c>
      <c r="MH448" s="327">
        <f t="shared" si="3834"/>
        <v>0</v>
      </c>
      <c r="MI448" s="327">
        <f t="shared" si="3835"/>
        <v>0</v>
      </c>
      <c r="MJ448" s="327">
        <f t="shared" si="3836"/>
        <v>0</v>
      </c>
      <c r="MK448" s="327">
        <f t="shared" si="3837"/>
        <v>0</v>
      </c>
      <c r="ML448" s="327">
        <f t="shared" si="3838"/>
        <v>0</v>
      </c>
      <c r="MM448" s="327">
        <f t="shared" si="3839"/>
        <v>0</v>
      </c>
      <c r="MN448" s="327">
        <f t="shared" si="3840"/>
        <v>0</v>
      </c>
      <c r="MO448" s="327">
        <f t="shared" si="3841"/>
        <v>0</v>
      </c>
      <c r="MP448" s="327">
        <f t="shared" si="3842"/>
        <v>0</v>
      </c>
      <c r="MQ448" s="327">
        <f t="shared" si="3843"/>
        <v>0</v>
      </c>
    </row>
    <row r="449" spans="15:355" s="152" customFormat="1" ht="14.25" customHeight="1" outlineLevel="1" thickBot="1" x14ac:dyDescent="0.3">
      <c r="O449" s="1758"/>
      <c r="S449" s="1758"/>
      <c r="W449" s="1758"/>
      <c r="AA449" s="1758"/>
      <c r="AE449" s="1758"/>
      <c r="AI449" s="1758"/>
      <c r="AM449" s="1758"/>
      <c r="AQ449" s="1758"/>
      <c r="AU449" s="1758"/>
      <c r="AY449" s="1758"/>
      <c r="BQ449" s="1491"/>
      <c r="BR449" s="734">
        <f t="shared" si="3531"/>
        <v>0</v>
      </c>
      <c r="BS449" s="734">
        <f t="shared" si="3532"/>
        <v>0</v>
      </c>
      <c r="BT449" s="742">
        <v>0</v>
      </c>
      <c r="BU449" s="1781"/>
      <c r="BV449" s="1324"/>
      <c r="BW449" s="1248"/>
      <c r="BX449" s="1248"/>
      <c r="BY449" s="1248"/>
      <c r="BZ449" s="1249"/>
      <c r="CA449" s="1249"/>
      <c r="CB449" s="1250"/>
      <c r="CC449" s="1251"/>
      <c r="CD449" s="1251"/>
      <c r="CE449" s="1251"/>
      <c r="CF449" s="1251"/>
      <c r="CG449" s="1765"/>
      <c r="CH449" s="1252"/>
      <c r="CI449" s="1765"/>
      <c r="CJ449" s="1765"/>
      <c r="CK449" s="1253"/>
      <c r="CL449" s="1254"/>
      <c r="CM449" s="1255"/>
      <c r="CN449" s="1256"/>
      <c r="CO449" s="1256"/>
      <c r="CP449" s="1256"/>
      <c r="CQ449" s="1256"/>
      <c r="CR449" s="1766"/>
      <c r="CS449" s="1766"/>
      <c r="CT449" s="1766"/>
      <c r="CU449" s="1766"/>
      <c r="CV449" s="1766"/>
      <c r="CW449" s="1766"/>
      <c r="CX449" s="1766"/>
      <c r="CY449" s="1766"/>
      <c r="CZ449" s="1807"/>
      <c r="DA449" s="1807"/>
      <c r="DB449" s="1807"/>
      <c r="DC449" s="1807"/>
      <c r="DD449" s="1807"/>
      <c r="DE449" s="1258"/>
      <c r="DF449" s="1258"/>
      <c r="DG449" s="1258"/>
      <c r="DH449" s="1258"/>
      <c r="DI449" s="1258"/>
      <c r="DJ449" s="1258"/>
      <c r="DK449" s="1258"/>
      <c r="DL449" s="1258"/>
      <c r="DM449" s="1258"/>
      <c r="DN449" s="1022">
        <v>1</v>
      </c>
      <c r="DO449" s="1193">
        <v>0.94599999999999995</v>
      </c>
      <c r="DP449" s="1194">
        <v>1000</v>
      </c>
      <c r="DQ449" s="1195">
        <f t="shared" si="3889"/>
        <v>1.0570824524312896</v>
      </c>
      <c r="DR449" s="1192">
        <v>0.01</v>
      </c>
      <c r="DS449" s="1192">
        <f t="shared" si="3888"/>
        <v>1.0570824524312896E-5</v>
      </c>
      <c r="DT449" s="1767"/>
      <c r="DU449" s="1768"/>
      <c r="DV449" s="1769"/>
      <c r="DW449" s="1528">
        <f t="shared" si="3710"/>
        <v>0</v>
      </c>
      <c r="DX449" s="1770"/>
      <c r="DY449" s="1770"/>
      <c r="DZ449" s="1770"/>
      <c r="EA449" s="1770"/>
      <c r="EB449" s="1770"/>
      <c r="EC449" s="1770"/>
      <c r="ED449" s="1770"/>
      <c r="EE449" s="1770"/>
      <c r="EF449" s="1770"/>
      <c r="EG449" s="1770"/>
      <c r="EH449" s="1770"/>
      <c r="EI449" s="1770"/>
      <c r="EJ449" s="1770"/>
      <c r="EK449" s="1771"/>
      <c r="EL449" s="1772"/>
      <c r="EM449" s="739"/>
      <c r="EN449" s="739"/>
      <c r="EO449" s="739"/>
      <c r="EP449" s="739"/>
      <c r="EQ449" s="739"/>
      <c r="ER449" s="739"/>
      <c r="ES449" s="739"/>
      <c r="ET449" s="739"/>
      <c r="EU449" s="739"/>
      <c r="EV449" s="739"/>
      <c r="EW449" s="739"/>
      <c r="EX449" s="739"/>
      <c r="EY449" s="739"/>
      <c r="EZ449" s="1348">
        <f t="shared" si="3712"/>
        <v>0</v>
      </c>
      <c r="FA449" s="1203">
        <f t="shared" si="3713"/>
        <v>0</v>
      </c>
      <c r="FB449" s="1203">
        <f t="shared" si="3714"/>
        <v>0</v>
      </c>
      <c r="FC449" s="1203">
        <f t="shared" si="3715"/>
        <v>0</v>
      </c>
      <c r="FD449" s="1190">
        <f t="shared" si="3716"/>
        <v>0</v>
      </c>
      <c r="FE449" s="1190">
        <f t="shared" si="3717"/>
        <v>0</v>
      </c>
      <c r="FF449" s="927">
        <f t="shared" si="3718"/>
        <v>0</v>
      </c>
      <c r="FG449" s="1191">
        <f t="shared" si="3719"/>
        <v>0</v>
      </c>
      <c r="FH449" s="1191">
        <f t="shared" si="3720"/>
        <v>0</v>
      </c>
      <c r="FI449" s="1191">
        <f t="shared" si="3721"/>
        <v>0</v>
      </c>
      <c r="FJ449" s="1191">
        <f t="shared" si="3722"/>
        <v>0</v>
      </c>
      <c r="FK449" s="1191">
        <f t="shared" si="3723"/>
        <v>0</v>
      </c>
      <c r="FL449" s="1191">
        <f t="shared" si="3724"/>
        <v>0</v>
      </c>
      <c r="FM449" s="1191">
        <f t="shared" si="3725"/>
        <v>0</v>
      </c>
      <c r="FN449" s="1191">
        <f t="shared" si="3726"/>
        <v>0</v>
      </c>
      <c r="FO449" s="1203">
        <f t="shared" si="3548"/>
        <v>0</v>
      </c>
      <c r="FP449" s="1190">
        <f t="shared" si="3727"/>
        <v>0</v>
      </c>
      <c r="FQ449" s="927">
        <f t="shared" si="3728"/>
        <v>0</v>
      </c>
      <c r="FR449" s="1191">
        <f t="shared" si="3729"/>
        <v>0</v>
      </c>
      <c r="FS449" s="1191">
        <f t="shared" si="3730"/>
        <v>0</v>
      </c>
      <c r="FT449" s="1191">
        <f t="shared" si="3731"/>
        <v>0</v>
      </c>
      <c r="FU449" s="1191">
        <f t="shared" si="3732"/>
        <v>0</v>
      </c>
      <c r="FV449" s="1076">
        <f t="shared" si="3733"/>
        <v>0</v>
      </c>
      <c r="FW449" s="1076">
        <f t="shared" si="3734"/>
        <v>0</v>
      </c>
      <c r="FX449" s="1076">
        <f t="shared" si="3735"/>
        <v>0</v>
      </c>
      <c r="FY449" s="1076">
        <f t="shared" si="3736"/>
        <v>0</v>
      </c>
      <c r="FZ449" s="1076">
        <f t="shared" si="3737"/>
        <v>0</v>
      </c>
      <c r="GA449" s="1076">
        <f t="shared" si="3738"/>
        <v>0</v>
      </c>
      <c r="GB449" s="1076">
        <f t="shared" si="3739"/>
        <v>0</v>
      </c>
      <c r="GC449" s="1076">
        <f t="shared" si="3740"/>
        <v>0</v>
      </c>
      <c r="GD449" s="330">
        <f t="shared" si="3741"/>
        <v>0</v>
      </c>
      <c r="GE449" s="330">
        <f t="shared" si="3742"/>
        <v>0</v>
      </c>
      <c r="GF449" s="330">
        <f t="shared" si="3743"/>
        <v>0</v>
      </c>
      <c r="GG449" s="330">
        <f t="shared" si="3744"/>
        <v>0</v>
      </c>
      <c r="GH449" s="330">
        <f t="shared" si="3745"/>
        <v>0</v>
      </c>
      <c r="GI449" s="330">
        <f t="shared" si="3746"/>
        <v>0</v>
      </c>
      <c r="GJ449" s="330">
        <f t="shared" si="3747"/>
        <v>0</v>
      </c>
      <c r="GK449" s="330">
        <f t="shared" si="3748"/>
        <v>0</v>
      </c>
      <c r="GL449" s="330">
        <f t="shared" si="3749"/>
        <v>0</v>
      </c>
      <c r="GM449" s="330">
        <f t="shared" si="3750"/>
        <v>0</v>
      </c>
      <c r="GN449" s="330">
        <f t="shared" si="3751"/>
        <v>0</v>
      </c>
      <c r="GO449" s="330">
        <f t="shared" si="3752"/>
        <v>0</v>
      </c>
      <c r="GP449" s="330">
        <f t="shared" si="3753"/>
        <v>0</v>
      </c>
      <c r="GQ449" s="330">
        <f t="shared" si="3754"/>
        <v>0</v>
      </c>
      <c r="GR449" s="739"/>
      <c r="GS449" s="739"/>
      <c r="GT449" s="739"/>
      <c r="GU449" s="739"/>
      <c r="GV449" s="739"/>
      <c r="GW449" s="739"/>
      <c r="GX449" s="739"/>
      <c r="GY449" s="739"/>
      <c r="GZ449" s="1362">
        <f t="shared" si="3755"/>
        <v>0</v>
      </c>
      <c r="HA449" s="1215">
        <f t="shared" si="3756"/>
        <v>0</v>
      </c>
      <c r="HB449" s="1215">
        <f t="shared" si="3757"/>
        <v>0</v>
      </c>
      <c r="HC449" s="1215">
        <f t="shared" si="3758"/>
        <v>0</v>
      </c>
      <c r="HD449" s="543">
        <f t="shared" si="3759"/>
        <v>0</v>
      </c>
      <c r="HE449" s="543">
        <f t="shared" si="3760"/>
        <v>0</v>
      </c>
      <c r="HF449" s="328">
        <f t="shared" si="3761"/>
        <v>0</v>
      </c>
      <c r="HG449" s="546">
        <f t="shared" si="3762"/>
        <v>0</v>
      </c>
      <c r="HH449" s="546">
        <f t="shared" si="3763"/>
        <v>0</v>
      </c>
      <c r="HI449" s="546">
        <f t="shared" si="3764"/>
        <v>0</v>
      </c>
      <c r="HJ449" s="546">
        <f t="shared" si="3765"/>
        <v>0</v>
      </c>
      <c r="HK449" s="546">
        <f t="shared" si="3766"/>
        <v>0</v>
      </c>
      <c r="HL449" s="546">
        <f t="shared" si="3767"/>
        <v>0</v>
      </c>
      <c r="HM449" s="546">
        <f t="shared" si="3768"/>
        <v>0</v>
      </c>
      <c r="HN449" s="546">
        <f t="shared" si="3769"/>
        <v>0</v>
      </c>
      <c r="HO449" s="1215">
        <f t="shared" si="3770"/>
        <v>0</v>
      </c>
      <c r="HP449" s="543">
        <f t="shared" si="3771"/>
        <v>0</v>
      </c>
      <c r="HQ449" s="328">
        <f t="shared" si="3772"/>
        <v>0</v>
      </c>
      <c r="HR449" s="546">
        <f t="shared" si="3773"/>
        <v>0</v>
      </c>
      <c r="HS449" s="546">
        <f t="shared" si="3774"/>
        <v>0</v>
      </c>
      <c r="HT449" s="546">
        <f t="shared" si="3775"/>
        <v>0</v>
      </c>
      <c r="HU449" s="546">
        <f t="shared" si="3776"/>
        <v>0</v>
      </c>
      <c r="HV449" s="930">
        <f t="shared" si="3777"/>
        <v>0</v>
      </c>
      <c r="HW449" s="930">
        <f t="shared" si="3778"/>
        <v>0</v>
      </c>
      <c r="HX449" s="930">
        <f t="shared" si="3779"/>
        <v>0</v>
      </c>
      <c r="HY449" s="930">
        <f t="shared" si="3780"/>
        <v>0</v>
      </c>
      <c r="HZ449" s="930">
        <f t="shared" si="3781"/>
        <v>0</v>
      </c>
      <c r="IA449" s="930">
        <f t="shared" si="3782"/>
        <v>0</v>
      </c>
      <c r="IB449" s="930">
        <f t="shared" si="3783"/>
        <v>0</v>
      </c>
      <c r="IC449" s="930">
        <f t="shared" si="3784"/>
        <v>0</v>
      </c>
      <c r="ID449" s="322">
        <f t="shared" si="3785"/>
        <v>0</v>
      </c>
      <c r="IE449" s="322">
        <f t="shared" si="3786"/>
        <v>0</v>
      </c>
      <c r="IF449" s="322">
        <f t="shared" si="3787"/>
        <v>0</v>
      </c>
      <c r="IG449" s="322">
        <f t="shared" si="3788"/>
        <v>0</v>
      </c>
      <c r="IH449" s="322">
        <f t="shared" si="3789"/>
        <v>0</v>
      </c>
      <c r="II449" s="322">
        <f t="shared" si="3790"/>
        <v>0</v>
      </c>
      <c r="IJ449" s="322">
        <f t="shared" si="3791"/>
        <v>0</v>
      </c>
      <c r="IK449" s="322">
        <f t="shared" si="3792"/>
        <v>0</v>
      </c>
      <c r="IL449" s="322">
        <f t="shared" si="3793"/>
        <v>0</v>
      </c>
      <c r="IM449" s="322">
        <f t="shared" si="3794"/>
        <v>0</v>
      </c>
      <c r="IN449" s="322">
        <f t="shared" si="3795"/>
        <v>0</v>
      </c>
      <c r="IO449" s="322">
        <f t="shared" si="3796"/>
        <v>0</v>
      </c>
      <c r="IP449" s="322">
        <f t="shared" si="3797"/>
        <v>0</v>
      </c>
      <c r="IQ449" s="322">
        <f t="shared" si="3798"/>
        <v>0</v>
      </c>
      <c r="IR449" s="739"/>
      <c r="IS449" s="739"/>
      <c r="IT449" s="739"/>
      <c r="IU449" s="739"/>
      <c r="IV449" s="739"/>
      <c r="IW449" s="739"/>
      <c r="IX449" s="739"/>
      <c r="IY449" s="739"/>
      <c r="IZ449" s="1362">
        <f t="shared" si="3799"/>
        <v>0</v>
      </c>
      <c r="JA449" s="1217">
        <f t="shared" si="3890"/>
        <v>0</v>
      </c>
      <c r="JB449" s="1217">
        <f t="shared" si="3891"/>
        <v>0</v>
      </c>
      <c r="JC449" s="1217">
        <f t="shared" si="3892"/>
        <v>0</v>
      </c>
      <c r="JD449" s="545">
        <f t="shared" si="3893"/>
        <v>0</v>
      </c>
      <c r="JE449" s="545">
        <f t="shared" si="3894"/>
        <v>0</v>
      </c>
      <c r="JF449" s="329">
        <f t="shared" si="3895"/>
        <v>0</v>
      </c>
      <c r="JG449" s="550">
        <f t="shared" si="3896"/>
        <v>0</v>
      </c>
      <c r="JH449" s="550">
        <f t="shared" si="3897"/>
        <v>0</v>
      </c>
      <c r="JI449" s="550">
        <f t="shared" si="3898"/>
        <v>0</v>
      </c>
      <c r="JJ449" s="550">
        <f t="shared" si="3899"/>
        <v>0</v>
      </c>
      <c r="JK449" s="550">
        <f t="shared" si="3900"/>
        <v>0</v>
      </c>
      <c r="JL449" s="550">
        <f t="shared" si="3901"/>
        <v>0</v>
      </c>
      <c r="JM449" s="550">
        <f t="shared" si="3902"/>
        <v>0</v>
      </c>
      <c r="JN449" s="550">
        <f t="shared" si="3903"/>
        <v>0</v>
      </c>
      <c r="JO449" s="1217">
        <f t="shared" si="3904"/>
        <v>0</v>
      </c>
      <c r="JP449" s="545">
        <f t="shared" si="3905"/>
        <v>0</v>
      </c>
      <c r="JQ449" s="329">
        <f t="shared" si="3906"/>
        <v>0</v>
      </c>
      <c r="JR449" s="550">
        <f t="shared" si="3907"/>
        <v>0</v>
      </c>
      <c r="JS449" s="550">
        <f t="shared" si="3908"/>
        <v>0</v>
      </c>
      <c r="JT449" s="550">
        <f t="shared" si="3909"/>
        <v>0</v>
      </c>
      <c r="JU449" s="550">
        <f t="shared" si="3910"/>
        <v>0</v>
      </c>
      <c r="JV449" s="932">
        <f t="shared" si="3911"/>
        <v>0</v>
      </c>
      <c r="JW449" s="932">
        <f t="shared" si="3912"/>
        <v>0</v>
      </c>
      <c r="JX449" s="932">
        <f t="shared" si="3913"/>
        <v>0</v>
      </c>
      <c r="JY449" s="932">
        <f t="shared" si="3914"/>
        <v>0</v>
      </c>
      <c r="JZ449" s="932">
        <f t="shared" si="3915"/>
        <v>0</v>
      </c>
      <c r="KA449" s="932">
        <f t="shared" si="3916"/>
        <v>0</v>
      </c>
      <c r="KB449" s="932">
        <f t="shared" si="3917"/>
        <v>0</v>
      </c>
      <c r="KC449" s="932">
        <f t="shared" si="3918"/>
        <v>0</v>
      </c>
      <c r="KD449" s="327">
        <f t="shared" si="3919"/>
        <v>0</v>
      </c>
      <c r="KE449" s="327">
        <f t="shared" si="3920"/>
        <v>0</v>
      </c>
      <c r="KF449" s="327">
        <f t="shared" si="3921"/>
        <v>0</v>
      </c>
      <c r="KG449" s="327">
        <f t="shared" si="3922"/>
        <v>0</v>
      </c>
      <c r="KH449" s="327">
        <f t="shared" si="3923"/>
        <v>0</v>
      </c>
      <c r="KI449" s="327">
        <f t="shared" si="3924"/>
        <v>0</v>
      </c>
      <c r="KJ449" s="327">
        <f t="shared" si="3925"/>
        <v>0</v>
      </c>
      <c r="KK449" s="327">
        <f t="shared" si="3926"/>
        <v>0</v>
      </c>
      <c r="KL449" s="327">
        <f t="shared" si="3927"/>
        <v>0</v>
      </c>
      <c r="KM449" s="327">
        <f t="shared" si="3928"/>
        <v>0</v>
      </c>
      <c r="KN449" s="327">
        <f t="shared" si="3929"/>
        <v>0</v>
      </c>
      <c r="KO449" s="327">
        <f t="shared" si="3930"/>
        <v>0</v>
      </c>
      <c r="KP449" s="327">
        <f t="shared" si="3931"/>
        <v>0</v>
      </c>
      <c r="KQ449" s="327">
        <f t="shared" si="3932"/>
        <v>0</v>
      </c>
      <c r="KR449" s="739"/>
      <c r="KS449" s="739"/>
      <c r="KT449" s="739"/>
      <c r="KU449" s="739"/>
      <c r="KV449" s="739"/>
      <c r="KW449" s="739"/>
      <c r="KX449" s="739"/>
      <c r="KY449" s="739"/>
      <c r="KZ449" s="1362">
        <f t="shared" si="3800"/>
        <v>0</v>
      </c>
      <c r="LA449" s="1217">
        <f t="shared" si="3801"/>
        <v>0</v>
      </c>
      <c r="LB449" s="1217">
        <f t="shared" si="3802"/>
        <v>0</v>
      </c>
      <c r="LC449" s="1217">
        <f t="shared" si="3803"/>
        <v>0</v>
      </c>
      <c r="LD449" s="545">
        <f t="shared" si="3804"/>
        <v>0</v>
      </c>
      <c r="LE449" s="545">
        <f t="shared" si="3805"/>
        <v>0</v>
      </c>
      <c r="LF449" s="329">
        <f t="shared" si="3806"/>
        <v>0</v>
      </c>
      <c r="LG449" s="550">
        <f t="shared" si="3807"/>
        <v>0</v>
      </c>
      <c r="LH449" s="550">
        <f t="shared" si="3808"/>
        <v>0</v>
      </c>
      <c r="LI449" s="550">
        <f t="shared" si="3809"/>
        <v>0</v>
      </c>
      <c r="LJ449" s="550">
        <f t="shared" si="3810"/>
        <v>0</v>
      </c>
      <c r="LK449" s="550">
        <f t="shared" si="3811"/>
        <v>0</v>
      </c>
      <c r="LL449" s="550">
        <f t="shared" si="3812"/>
        <v>0</v>
      </c>
      <c r="LM449" s="550">
        <f t="shared" si="3813"/>
        <v>0</v>
      </c>
      <c r="LN449" s="550">
        <f t="shared" si="3814"/>
        <v>0</v>
      </c>
      <c r="LO449" s="1217">
        <f t="shared" si="3815"/>
        <v>0</v>
      </c>
      <c r="LP449" s="545">
        <f t="shared" si="3816"/>
        <v>0</v>
      </c>
      <c r="LQ449" s="329">
        <f t="shared" si="3817"/>
        <v>0</v>
      </c>
      <c r="LR449" s="550">
        <f t="shared" si="3818"/>
        <v>0</v>
      </c>
      <c r="LS449" s="550">
        <f t="shared" si="3819"/>
        <v>0</v>
      </c>
      <c r="LT449" s="550">
        <f t="shared" si="3820"/>
        <v>0</v>
      </c>
      <c r="LU449" s="550">
        <f t="shared" si="3821"/>
        <v>0</v>
      </c>
      <c r="LV449" s="932">
        <f t="shared" si="3822"/>
        <v>0</v>
      </c>
      <c r="LW449" s="932">
        <f t="shared" si="3823"/>
        <v>0</v>
      </c>
      <c r="LX449" s="932">
        <f t="shared" si="3824"/>
        <v>0</v>
      </c>
      <c r="LY449" s="932">
        <f t="shared" si="3825"/>
        <v>0</v>
      </c>
      <c r="LZ449" s="932">
        <f t="shared" si="3826"/>
        <v>0</v>
      </c>
      <c r="MA449" s="932">
        <f t="shared" si="3827"/>
        <v>0</v>
      </c>
      <c r="MB449" s="932">
        <f t="shared" si="3828"/>
        <v>0</v>
      </c>
      <c r="MC449" s="932">
        <f t="shared" si="3829"/>
        <v>0</v>
      </c>
      <c r="MD449" s="327">
        <f t="shared" si="3830"/>
        <v>0</v>
      </c>
      <c r="ME449" s="327">
        <f t="shared" si="3831"/>
        <v>0</v>
      </c>
      <c r="MF449" s="327">
        <f t="shared" si="3832"/>
        <v>0</v>
      </c>
      <c r="MG449" s="327">
        <f t="shared" si="3833"/>
        <v>0</v>
      </c>
      <c r="MH449" s="327">
        <f t="shared" si="3834"/>
        <v>0</v>
      </c>
      <c r="MI449" s="327">
        <f t="shared" si="3835"/>
        <v>0</v>
      </c>
      <c r="MJ449" s="327">
        <f t="shared" si="3836"/>
        <v>0</v>
      </c>
      <c r="MK449" s="327">
        <f t="shared" si="3837"/>
        <v>0</v>
      </c>
      <c r="ML449" s="327">
        <f t="shared" si="3838"/>
        <v>0</v>
      </c>
      <c r="MM449" s="327">
        <f t="shared" si="3839"/>
        <v>0</v>
      </c>
      <c r="MN449" s="327">
        <f t="shared" si="3840"/>
        <v>0</v>
      </c>
      <c r="MO449" s="327">
        <f t="shared" si="3841"/>
        <v>0</v>
      </c>
      <c r="MP449" s="327">
        <f t="shared" si="3842"/>
        <v>0</v>
      </c>
      <c r="MQ449" s="327">
        <f t="shared" si="3843"/>
        <v>0</v>
      </c>
    </row>
    <row r="450" spans="15:355" s="152" customFormat="1" ht="14.25" customHeight="1" outlineLevel="1" thickBot="1" x14ac:dyDescent="0.3">
      <c r="O450" s="1758"/>
      <c r="S450" s="1758"/>
      <c r="W450" s="1758"/>
      <c r="AA450" s="1758"/>
      <c r="AE450" s="1758"/>
      <c r="AI450" s="1758"/>
      <c r="AM450" s="1758"/>
      <c r="AQ450" s="1758"/>
      <c r="AU450" s="1758"/>
      <c r="AY450" s="1758"/>
      <c r="BQ450" s="1491"/>
      <c r="BR450" s="734">
        <f t="shared" si="3531"/>
        <v>0</v>
      </c>
      <c r="BS450" s="734">
        <f t="shared" si="3532"/>
        <v>0</v>
      </c>
      <c r="BT450" s="742">
        <v>0</v>
      </c>
      <c r="BU450" s="1781"/>
      <c r="BV450" s="1324"/>
      <c r="BW450" s="1248"/>
      <c r="BX450" s="1248"/>
      <c r="BY450" s="1248"/>
      <c r="BZ450" s="1249"/>
      <c r="CA450" s="1249"/>
      <c r="CB450" s="1250"/>
      <c r="CC450" s="1251"/>
      <c r="CD450" s="1251"/>
      <c r="CE450" s="1251"/>
      <c r="CF450" s="1251"/>
      <c r="CG450" s="1765"/>
      <c r="CH450" s="1252"/>
      <c r="CI450" s="1765"/>
      <c r="CJ450" s="1765"/>
      <c r="CK450" s="1253"/>
      <c r="CL450" s="1254"/>
      <c r="CM450" s="1255"/>
      <c r="CN450" s="1256"/>
      <c r="CO450" s="1256"/>
      <c r="CP450" s="1256"/>
      <c r="CQ450" s="1256"/>
      <c r="CR450" s="1766"/>
      <c r="CS450" s="1766"/>
      <c r="CT450" s="1766"/>
      <c r="CU450" s="1766"/>
      <c r="CV450" s="1766"/>
      <c r="CW450" s="1766"/>
      <c r="CX450" s="1766"/>
      <c r="CY450" s="1766"/>
      <c r="CZ450" s="1807"/>
      <c r="DA450" s="1807"/>
      <c r="DB450" s="1807"/>
      <c r="DC450" s="1807"/>
      <c r="DD450" s="1807"/>
      <c r="DE450" s="1258"/>
      <c r="DF450" s="1258"/>
      <c r="DG450" s="1258"/>
      <c r="DH450" s="1258"/>
      <c r="DI450" s="1258"/>
      <c r="DJ450" s="1258"/>
      <c r="DK450" s="1258"/>
      <c r="DL450" s="1258"/>
      <c r="DM450" s="1258"/>
      <c r="DN450" s="1022">
        <v>1</v>
      </c>
      <c r="DO450" s="1193">
        <v>0.94599999999999995</v>
      </c>
      <c r="DP450" s="1194">
        <v>1000</v>
      </c>
      <c r="DQ450" s="1195">
        <f t="shared" si="3889"/>
        <v>1.0570824524312896</v>
      </c>
      <c r="DR450" s="1192">
        <v>0.01</v>
      </c>
      <c r="DS450" s="1192">
        <f t="shared" si="3888"/>
        <v>1.0570824524312896E-5</v>
      </c>
      <c r="DT450" s="1767"/>
      <c r="DU450" s="1768"/>
      <c r="DV450" s="1769"/>
      <c r="DW450" s="1528">
        <f t="shared" si="3710"/>
        <v>0</v>
      </c>
      <c r="DX450" s="1770"/>
      <c r="DY450" s="1770"/>
      <c r="DZ450" s="1770"/>
      <c r="EA450" s="1770"/>
      <c r="EB450" s="1770"/>
      <c r="EC450" s="1770"/>
      <c r="ED450" s="1770"/>
      <c r="EE450" s="1770"/>
      <c r="EF450" s="1770"/>
      <c r="EG450" s="1770"/>
      <c r="EH450" s="1770"/>
      <c r="EI450" s="1770"/>
      <c r="EJ450" s="1770"/>
      <c r="EK450" s="1771"/>
      <c r="EL450" s="1772"/>
      <c r="EM450" s="739"/>
      <c r="EN450" s="739"/>
      <c r="EO450" s="739"/>
      <c r="EP450" s="739"/>
      <c r="EQ450" s="739"/>
      <c r="ER450" s="739"/>
      <c r="ES450" s="739"/>
      <c r="ET450" s="739"/>
      <c r="EU450" s="739"/>
      <c r="EV450" s="739"/>
      <c r="EW450" s="739"/>
      <c r="EX450" s="739"/>
      <c r="EY450" s="739"/>
      <c r="EZ450" s="1348">
        <f t="shared" si="3712"/>
        <v>0</v>
      </c>
      <c r="FA450" s="1203">
        <f t="shared" si="3713"/>
        <v>0</v>
      </c>
      <c r="FB450" s="1203">
        <f t="shared" si="3714"/>
        <v>0</v>
      </c>
      <c r="FC450" s="1203">
        <f t="shared" si="3715"/>
        <v>0</v>
      </c>
      <c r="FD450" s="1190">
        <f t="shared" si="3716"/>
        <v>0</v>
      </c>
      <c r="FE450" s="1190">
        <f t="shared" si="3717"/>
        <v>0</v>
      </c>
      <c r="FF450" s="927">
        <f t="shared" si="3718"/>
        <v>0</v>
      </c>
      <c r="FG450" s="1191">
        <f t="shared" si="3719"/>
        <v>0</v>
      </c>
      <c r="FH450" s="1191">
        <f t="shared" si="3720"/>
        <v>0</v>
      </c>
      <c r="FI450" s="1191">
        <f t="shared" si="3721"/>
        <v>0</v>
      </c>
      <c r="FJ450" s="1191">
        <f t="shared" si="3722"/>
        <v>0</v>
      </c>
      <c r="FK450" s="1191">
        <f t="shared" si="3723"/>
        <v>0</v>
      </c>
      <c r="FL450" s="1191">
        <f t="shared" si="3724"/>
        <v>0</v>
      </c>
      <c r="FM450" s="1191">
        <f t="shared" si="3725"/>
        <v>0</v>
      </c>
      <c r="FN450" s="1191">
        <f t="shared" si="3726"/>
        <v>0</v>
      </c>
      <c r="FO450" s="1203">
        <f t="shared" si="3548"/>
        <v>0</v>
      </c>
      <c r="FP450" s="1190">
        <f t="shared" si="3727"/>
        <v>0</v>
      </c>
      <c r="FQ450" s="927">
        <f t="shared" si="3728"/>
        <v>0</v>
      </c>
      <c r="FR450" s="1191">
        <f t="shared" si="3729"/>
        <v>0</v>
      </c>
      <c r="FS450" s="1191">
        <f t="shared" si="3730"/>
        <v>0</v>
      </c>
      <c r="FT450" s="1191">
        <f t="shared" si="3731"/>
        <v>0</v>
      </c>
      <c r="FU450" s="1191">
        <f t="shared" si="3732"/>
        <v>0</v>
      </c>
      <c r="FV450" s="1076">
        <f t="shared" si="3733"/>
        <v>0</v>
      </c>
      <c r="FW450" s="1076">
        <f t="shared" si="3734"/>
        <v>0</v>
      </c>
      <c r="FX450" s="1076">
        <f t="shared" si="3735"/>
        <v>0</v>
      </c>
      <c r="FY450" s="1076">
        <f t="shared" si="3736"/>
        <v>0</v>
      </c>
      <c r="FZ450" s="1076">
        <f t="shared" si="3737"/>
        <v>0</v>
      </c>
      <c r="GA450" s="1076">
        <f t="shared" si="3738"/>
        <v>0</v>
      </c>
      <c r="GB450" s="1076">
        <f t="shared" si="3739"/>
        <v>0</v>
      </c>
      <c r="GC450" s="1076">
        <f t="shared" si="3740"/>
        <v>0</v>
      </c>
      <c r="GD450" s="330">
        <f t="shared" si="3741"/>
        <v>0</v>
      </c>
      <c r="GE450" s="330">
        <f t="shared" si="3742"/>
        <v>0</v>
      </c>
      <c r="GF450" s="330">
        <f t="shared" si="3743"/>
        <v>0</v>
      </c>
      <c r="GG450" s="330">
        <f t="shared" si="3744"/>
        <v>0</v>
      </c>
      <c r="GH450" s="330">
        <f t="shared" si="3745"/>
        <v>0</v>
      </c>
      <c r="GI450" s="330">
        <f t="shared" si="3746"/>
        <v>0</v>
      </c>
      <c r="GJ450" s="330">
        <f t="shared" si="3747"/>
        <v>0</v>
      </c>
      <c r="GK450" s="330">
        <f t="shared" si="3748"/>
        <v>0</v>
      </c>
      <c r="GL450" s="330">
        <f t="shared" si="3749"/>
        <v>0</v>
      </c>
      <c r="GM450" s="330">
        <f t="shared" si="3750"/>
        <v>0</v>
      </c>
      <c r="GN450" s="330">
        <f t="shared" si="3751"/>
        <v>0</v>
      </c>
      <c r="GO450" s="330">
        <f t="shared" si="3752"/>
        <v>0</v>
      </c>
      <c r="GP450" s="330">
        <f t="shared" si="3753"/>
        <v>0</v>
      </c>
      <c r="GQ450" s="330">
        <f t="shared" si="3754"/>
        <v>0</v>
      </c>
      <c r="GR450" s="739"/>
      <c r="GS450" s="739"/>
      <c r="GT450" s="739"/>
      <c r="GU450" s="739"/>
      <c r="GV450" s="739"/>
      <c r="GW450" s="739"/>
      <c r="GX450" s="739"/>
      <c r="GY450" s="739"/>
      <c r="GZ450" s="1362">
        <f t="shared" si="3755"/>
        <v>0</v>
      </c>
      <c r="HA450" s="1215">
        <f t="shared" si="3756"/>
        <v>0</v>
      </c>
      <c r="HB450" s="1215">
        <f t="shared" si="3757"/>
        <v>0</v>
      </c>
      <c r="HC450" s="1215">
        <f t="shared" si="3758"/>
        <v>0</v>
      </c>
      <c r="HD450" s="543">
        <f t="shared" si="3759"/>
        <v>0</v>
      </c>
      <c r="HE450" s="543">
        <f t="shared" si="3760"/>
        <v>0</v>
      </c>
      <c r="HF450" s="328">
        <f t="shared" si="3761"/>
        <v>0</v>
      </c>
      <c r="HG450" s="546">
        <f t="shared" si="3762"/>
        <v>0</v>
      </c>
      <c r="HH450" s="546">
        <f t="shared" si="3763"/>
        <v>0</v>
      </c>
      <c r="HI450" s="546">
        <f t="shared" si="3764"/>
        <v>0</v>
      </c>
      <c r="HJ450" s="546">
        <f t="shared" si="3765"/>
        <v>0</v>
      </c>
      <c r="HK450" s="546">
        <f t="shared" si="3766"/>
        <v>0</v>
      </c>
      <c r="HL450" s="546">
        <f t="shared" si="3767"/>
        <v>0</v>
      </c>
      <c r="HM450" s="546">
        <f t="shared" si="3768"/>
        <v>0</v>
      </c>
      <c r="HN450" s="546">
        <f t="shared" si="3769"/>
        <v>0</v>
      </c>
      <c r="HO450" s="1215">
        <f t="shared" si="3770"/>
        <v>0</v>
      </c>
      <c r="HP450" s="543">
        <f t="shared" si="3771"/>
        <v>0</v>
      </c>
      <c r="HQ450" s="328">
        <f t="shared" si="3772"/>
        <v>0</v>
      </c>
      <c r="HR450" s="546">
        <f t="shared" si="3773"/>
        <v>0</v>
      </c>
      <c r="HS450" s="546">
        <f t="shared" si="3774"/>
        <v>0</v>
      </c>
      <c r="HT450" s="546">
        <f t="shared" si="3775"/>
        <v>0</v>
      </c>
      <c r="HU450" s="546">
        <f t="shared" si="3776"/>
        <v>0</v>
      </c>
      <c r="HV450" s="930">
        <f t="shared" si="3777"/>
        <v>0</v>
      </c>
      <c r="HW450" s="930">
        <f t="shared" si="3778"/>
        <v>0</v>
      </c>
      <c r="HX450" s="930">
        <f t="shared" si="3779"/>
        <v>0</v>
      </c>
      <c r="HY450" s="930">
        <f t="shared" si="3780"/>
        <v>0</v>
      </c>
      <c r="HZ450" s="930">
        <f t="shared" si="3781"/>
        <v>0</v>
      </c>
      <c r="IA450" s="930">
        <f t="shared" si="3782"/>
        <v>0</v>
      </c>
      <c r="IB450" s="930">
        <f t="shared" si="3783"/>
        <v>0</v>
      </c>
      <c r="IC450" s="930">
        <f t="shared" si="3784"/>
        <v>0</v>
      </c>
      <c r="ID450" s="322">
        <f t="shared" si="3785"/>
        <v>0</v>
      </c>
      <c r="IE450" s="322">
        <f t="shared" si="3786"/>
        <v>0</v>
      </c>
      <c r="IF450" s="322">
        <f t="shared" si="3787"/>
        <v>0</v>
      </c>
      <c r="IG450" s="322">
        <f t="shared" si="3788"/>
        <v>0</v>
      </c>
      <c r="IH450" s="322">
        <f t="shared" si="3789"/>
        <v>0</v>
      </c>
      <c r="II450" s="322">
        <f t="shared" si="3790"/>
        <v>0</v>
      </c>
      <c r="IJ450" s="322">
        <f t="shared" si="3791"/>
        <v>0</v>
      </c>
      <c r="IK450" s="322">
        <f t="shared" si="3792"/>
        <v>0</v>
      </c>
      <c r="IL450" s="322">
        <f t="shared" si="3793"/>
        <v>0</v>
      </c>
      <c r="IM450" s="322">
        <f t="shared" si="3794"/>
        <v>0</v>
      </c>
      <c r="IN450" s="322">
        <f t="shared" si="3795"/>
        <v>0</v>
      </c>
      <c r="IO450" s="322">
        <f t="shared" si="3796"/>
        <v>0</v>
      </c>
      <c r="IP450" s="322">
        <f t="shared" si="3797"/>
        <v>0</v>
      </c>
      <c r="IQ450" s="322">
        <f t="shared" si="3798"/>
        <v>0</v>
      </c>
      <c r="IR450" s="739"/>
      <c r="IS450" s="739"/>
      <c r="IT450" s="739"/>
      <c r="IU450" s="739"/>
      <c r="IV450" s="739"/>
      <c r="IW450" s="739"/>
      <c r="IX450" s="739"/>
      <c r="IY450" s="739"/>
      <c r="IZ450" s="1362">
        <f t="shared" si="3799"/>
        <v>0</v>
      </c>
      <c r="JA450" s="1217">
        <f t="shared" si="3890"/>
        <v>0</v>
      </c>
      <c r="JB450" s="1217">
        <f t="shared" si="3891"/>
        <v>0</v>
      </c>
      <c r="JC450" s="1217">
        <f t="shared" si="3892"/>
        <v>0</v>
      </c>
      <c r="JD450" s="545">
        <f t="shared" si="3893"/>
        <v>0</v>
      </c>
      <c r="JE450" s="545">
        <f t="shared" si="3894"/>
        <v>0</v>
      </c>
      <c r="JF450" s="329">
        <f t="shared" si="3895"/>
        <v>0</v>
      </c>
      <c r="JG450" s="550">
        <f t="shared" si="3896"/>
        <v>0</v>
      </c>
      <c r="JH450" s="550">
        <f t="shared" si="3897"/>
        <v>0</v>
      </c>
      <c r="JI450" s="550">
        <f t="shared" si="3898"/>
        <v>0</v>
      </c>
      <c r="JJ450" s="550">
        <f t="shared" si="3899"/>
        <v>0</v>
      </c>
      <c r="JK450" s="550">
        <f t="shared" si="3900"/>
        <v>0</v>
      </c>
      <c r="JL450" s="550">
        <f t="shared" si="3901"/>
        <v>0</v>
      </c>
      <c r="JM450" s="550">
        <f t="shared" si="3902"/>
        <v>0</v>
      </c>
      <c r="JN450" s="550">
        <f t="shared" si="3903"/>
        <v>0</v>
      </c>
      <c r="JO450" s="1217">
        <f t="shared" si="3904"/>
        <v>0</v>
      </c>
      <c r="JP450" s="545">
        <f t="shared" si="3905"/>
        <v>0</v>
      </c>
      <c r="JQ450" s="329">
        <f t="shared" si="3906"/>
        <v>0</v>
      </c>
      <c r="JR450" s="550">
        <f t="shared" si="3907"/>
        <v>0</v>
      </c>
      <c r="JS450" s="550">
        <f t="shared" si="3908"/>
        <v>0</v>
      </c>
      <c r="JT450" s="550">
        <f t="shared" si="3909"/>
        <v>0</v>
      </c>
      <c r="JU450" s="550">
        <f t="shared" si="3910"/>
        <v>0</v>
      </c>
      <c r="JV450" s="932">
        <f t="shared" si="3911"/>
        <v>0</v>
      </c>
      <c r="JW450" s="932">
        <f t="shared" si="3912"/>
        <v>0</v>
      </c>
      <c r="JX450" s="932">
        <f t="shared" si="3913"/>
        <v>0</v>
      </c>
      <c r="JY450" s="932">
        <f t="shared" si="3914"/>
        <v>0</v>
      </c>
      <c r="JZ450" s="932">
        <f t="shared" si="3915"/>
        <v>0</v>
      </c>
      <c r="KA450" s="932">
        <f t="shared" si="3916"/>
        <v>0</v>
      </c>
      <c r="KB450" s="932">
        <f t="shared" si="3917"/>
        <v>0</v>
      </c>
      <c r="KC450" s="932">
        <f t="shared" si="3918"/>
        <v>0</v>
      </c>
      <c r="KD450" s="327">
        <f t="shared" si="3919"/>
        <v>0</v>
      </c>
      <c r="KE450" s="327">
        <f t="shared" si="3920"/>
        <v>0</v>
      </c>
      <c r="KF450" s="327">
        <f t="shared" si="3921"/>
        <v>0</v>
      </c>
      <c r="KG450" s="327">
        <f t="shared" si="3922"/>
        <v>0</v>
      </c>
      <c r="KH450" s="327">
        <f t="shared" si="3923"/>
        <v>0</v>
      </c>
      <c r="KI450" s="327">
        <f t="shared" si="3924"/>
        <v>0</v>
      </c>
      <c r="KJ450" s="327">
        <f t="shared" si="3925"/>
        <v>0</v>
      </c>
      <c r="KK450" s="327">
        <f t="shared" si="3926"/>
        <v>0</v>
      </c>
      <c r="KL450" s="327">
        <f t="shared" si="3927"/>
        <v>0</v>
      </c>
      <c r="KM450" s="327">
        <f t="shared" si="3928"/>
        <v>0</v>
      </c>
      <c r="KN450" s="327">
        <f t="shared" si="3929"/>
        <v>0</v>
      </c>
      <c r="KO450" s="327">
        <f t="shared" si="3930"/>
        <v>0</v>
      </c>
      <c r="KP450" s="327">
        <f t="shared" si="3931"/>
        <v>0</v>
      </c>
      <c r="KQ450" s="327">
        <f t="shared" si="3932"/>
        <v>0</v>
      </c>
      <c r="KR450" s="739"/>
      <c r="KS450" s="739"/>
      <c r="KT450" s="739"/>
      <c r="KU450" s="739"/>
      <c r="KV450" s="739"/>
      <c r="KW450" s="739"/>
      <c r="KX450" s="739"/>
      <c r="KY450" s="739"/>
      <c r="KZ450" s="1362">
        <f t="shared" si="3800"/>
        <v>0</v>
      </c>
      <c r="LA450" s="1217">
        <f t="shared" si="3801"/>
        <v>0</v>
      </c>
      <c r="LB450" s="1217">
        <f t="shared" si="3802"/>
        <v>0</v>
      </c>
      <c r="LC450" s="1217">
        <f t="shared" si="3803"/>
        <v>0</v>
      </c>
      <c r="LD450" s="545">
        <f t="shared" si="3804"/>
        <v>0</v>
      </c>
      <c r="LE450" s="545">
        <f t="shared" si="3805"/>
        <v>0</v>
      </c>
      <c r="LF450" s="329">
        <f t="shared" si="3806"/>
        <v>0</v>
      </c>
      <c r="LG450" s="550">
        <f t="shared" si="3807"/>
        <v>0</v>
      </c>
      <c r="LH450" s="550">
        <f t="shared" si="3808"/>
        <v>0</v>
      </c>
      <c r="LI450" s="550">
        <f t="shared" si="3809"/>
        <v>0</v>
      </c>
      <c r="LJ450" s="550">
        <f t="shared" si="3810"/>
        <v>0</v>
      </c>
      <c r="LK450" s="550">
        <f t="shared" si="3811"/>
        <v>0</v>
      </c>
      <c r="LL450" s="550">
        <f t="shared" si="3812"/>
        <v>0</v>
      </c>
      <c r="LM450" s="550">
        <f t="shared" si="3813"/>
        <v>0</v>
      </c>
      <c r="LN450" s="550">
        <f t="shared" si="3814"/>
        <v>0</v>
      </c>
      <c r="LO450" s="1217">
        <f t="shared" si="3815"/>
        <v>0</v>
      </c>
      <c r="LP450" s="545">
        <f t="shared" si="3816"/>
        <v>0</v>
      </c>
      <c r="LQ450" s="329">
        <f t="shared" si="3817"/>
        <v>0</v>
      </c>
      <c r="LR450" s="550">
        <f t="shared" si="3818"/>
        <v>0</v>
      </c>
      <c r="LS450" s="550">
        <f t="shared" si="3819"/>
        <v>0</v>
      </c>
      <c r="LT450" s="550">
        <f t="shared" si="3820"/>
        <v>0</v>
      </c>
      <c r="LU450" s="550">
        <f t="shared" si="3821"/>
        <v>0</v>
      </c>
      <c r="LV450" s="932">
        <f t="shared" si="3822"/>
        <v>0</v>
      </c>
      <c r="LW450" s="932">
        <f t="shared" si="3823"/>
        <v>0</v>
      </c>
      <c r="LX450" s="932">
        <f t="shared" si="3824"/>
        <v>0</v>
      </c>
      <c r="LY450" s="932">
        <f t="shared" si="3825"/>
        <v>0</v>
      </c>
      <c r="LZ450" s="932">
        <f t="shared" si="3826"/>
        <v>0</v>
      </c>
      <c r="MA450" s="932">
        <f t="shared" si="3827"/>
        <v>0</v>
      </c>
      <c r="MB450" s="932">
        <f t="shared" si="3828"/>
        <v>0</v>
      </c>
      <c r="MC450" s="932">
        <f t="shared" si="3829"/>
        <v>0</v>
      </c>
      <c r="MD450" s="327">
        <f t="shared" si="3830"/>
        <v>0</v>
      </c>
      <c r="ME450" s="327">
        <f t="shared" si="3831"/>
        <v>0</v>
      </c>
      <c r="MF450" s="327">
        <f t="shared" si="3832"/>
        <v>0</v>
      </c>
      <c r="MG450" s="327">
        <f t="shared" si="3833"/>
        <v>0</v>
      </c>
      <c r="MH450" s="327">
        <f t="shared" si="3834"/>
        <v>0</v>
      </c>
      <c r="MI450" s="327">
        <f t="shared" si="3835"/>
        <v>0</v>
      </c>
      <c r="MJ450" s="327">
        <f t="shared" si="3836"/>
        <v>0</v>
      </c>
      <c r="MK450" s="327">
        <f t="shared" si="3837"/>
        <v>0</v>
      </c>
      <c r="ML450" s="327">
        <f t="shared" si="3838"/>
        <v>0</v>
      </c>
      <c r="MM450" s="327">
        <f t="shared" si="3839"/>
        <v>0</v>
      </c>
      <c r="MN450" s="327">
        <f t="shared" si="3840"/>
        <v>0</v>
      </c>
      <c r="MO450" s="327">
        <f t="shared" si="3841"/>
        <v>0</v>
      </c>
      <c r="MP450" s="327">
        <f t="shared" si="3842"/>
        <v>0</v>
      </c>
      <c r="MQ450" s="327">
        <f t="shared" si="3843"/>
        <v>0</v>
      </c>
    </row>
    <row r="451" spans="15:355" s="152" customFormat="1" ht="14.25" customHeight="1" outlineLevel="1" thickBot="1" x14ac:dyDescent="0.3">
      <c r="O451" s="1758"/>
      <c r="S451" s="1758"/>
      <c r="W451" s="1758"/>
      <c r="AA451" s="1758"/>
      <c r="AE451" s="1758"/>
      <c r="AI451" s="1758"/>
      <c r="AM451" s="1758"/>
      <c r="AQ451" s="1758"/>
      <c r="AU451" s="1758"/>
      <c r="AY451" s="1758"/>
      <c r="BQ451" s="1491"/>
      <c r="BR451" s="734">
        <f t="shared" si="3531"/>
        <v>0</v>
      </c>
      <c r="BS451" s="734">
        <f t="shared" si="3532"/>
        <v>0</v>
      </c>
      <c r="BT451" s="742">
        <v>0</v>
      </c>
      <c r="BU451" s="1781"/>
      <c r="BV451" s="1324"/>
      <c r="BW451" s="1248"/>
      <c r="BX451" s="1248"/>
      <c r="BY451" s="1248"/>
      <c r="BZ451" s="1249"/>
      <c r="CA451" s="1249"/>
      <c r="CB451" s="1250"/>
      <c r="CC451" s="1251"/>
      <c r="CD451" s="1251"/>
      <c r="CE451" s="1251"/>
      <c r="CF451" s="1251"/>
      <c r="CG451" s="1765"/>
      <c r="CH451" s="1252"/>
      <c r="CI451" s="1765"/>
      <c r="CJ451" s="1765"/>
      <c r="CK451" s="1253"/>
      <c r="CL451" s="1254"/>
      <c r="CM451" s="1255"/>
      <c r="CN451" s="1256"/>
      <c r="CO451" s="1256"/>
      <c r="CP451" s="1256"/>
      <c r="CQ451" s="1256"/>
      <c r="CR451" s="1766"/>
      <c r="CS451" s="1766"/>
      <c r="CT451" s="1766"/>
      <c r="CU451" s="1766"/>
      <c r="CV451" s="1766"/>
      <c r="CW451" s="1766"/>
      <c r="CX451" s="1766"/>
      <c r="CY451" s="1766"/>
      <c r="CZ451" s="1807"/>
      <c r="DA451" s="1807"/>
      <c r="DB451" s="1807"/>
      <c r="DC451" s="1807"/>
      <c r="DD451" s="1807"/>
      <c r="DE451" s="1258"/>
      <c r="DF451" s="1258"/>
      <c r="DG451" s="1258"/>
      <c r="DH451" s="1258"/>
      <c r="DI451" s="1258"/>
      <c r="DJ451" s="1258"/>
      <c r="DK451" s="1258"/>
      <c r="DL451" s="1258"/>
      <c r="DM451" s="1258"/>
      <c r="DN451" s="1022">
        <v>1</v>
      </c>
      <c r="DO451" s="1193">
        <v>0.94599999999999995</v>
      </c>
      <c r="DP451" s="1194">
        <v>1000</v>
      </c>
      <c r="DQ451" s="1195">
        <f t="shared" si="3889"/>
        <v>1.0570824524312896</v>
      </c>
      <c r="DR451" s="1192">
        <v>0.01</v>
      </c>
      <c r="DS451" s="1192">
        <f t="shared" si="3888"/>
        <v>1.0570824524312896E-5</v>
      </c>
      <c r="DT451" s="1767"/>
      <c r="DU451" s="1768"/>
      <c r="DV451" s="1769"/>
      <c r="DW451" s="1528">
        <f t="shared" si="3710"/>
        <v>0</v>
      </c>
      <c r="DX451" s="1770"/>
      <c r="DY451" s="1770"/>
      <c r="DZ451" s="1770"/>
      <c r="EA451" s="1770"/>
      <c r="EB451" s="1770"/>
      <c r="EC451" s="1770"/>
      <c r="ED451" s="1770"/>
      <c r="EE451" s="1770"/>
      <c r="EF451" s="1770"/>
      <c r="EG451" s="1770"/>
      <c r="EH451" s="1770"/>
      <c r="EI451" s="1770"/>
      <c r="EJ451" s="1770"/>
      <c r="EK451" s="1771"/>
      <c r="EL451" s="1772"/>
      <c r="EM451" s="739"/>
      <c r="EN451" s="739"/>
      <c r="EO451" s="739"/>
      <c r="EP451" s="739"/>
      <c r="EQ451" s="739"/>
      <c r="ER451" s="739"/>
      <c r="ES451" s="739"/>
      <c r="ET451" s="739"/>
      <c r="EU451" s="739"/>
      <c r="EV451" s="739"/>
      <c r="EW451" s="739"/>
      <c r="EX451" s="739"/>
      <c r="EY451" s="739"/>
      <c r="EZ451" s="1348">
        <f t="shared" si="3712"/>
        <v>0</v>
      </c>
      <c r="FA451" s="1203">
        <f t="shared" si="3713"/>
        <v>0</v>
      </c>
      <c r="FB451" s="1203">
        <f t="shared" si="3714"/>
        <v>0</v>
      </c>
      <c r="FC451" s="1203">
        <f t="shared" si="3715"/>
        <v>0</v>
      </c>
      <c r="FD451" s="1190">
        <f t="shared" si="3716"/>
        <v>0</v>
      </c>
      <c r="FE451" s="1190">
        <f t="shared" si="3717"/>
        <v>0</v>
      </c>
      <c r="FF451" s="927">
        <f t="shared" si="3718"/>
        <v>0</v>
      </c>
      <c r="FG451" s="1191">
        <f t="shared" si="3719"/>
        <v>0</v>
      </c>
      <c r="FH451" s="1191">
        <f t="shared" si="3720"/>
        <v>0</v>
      </c>
      <c r="FI451" s="1191">
        <f t="shared" si="3721"/>
        <v>0</v>
      </c>
      <c r="FJ451" s="1191">
        <f t="shared" si="3722"/>
        <v>0</v>
      </c>
      <c r="FK451" s="1191">
        <f t="shared" si="3723"/>
        <v>0</v>
      </c>
      <c r="FL451" s="1191">
        <f t="shared" si="3724"/>
        <v>0</v>
      </c>
      <c r="FM451" s="1191">
        <f t="shared" si="3725"/>
        <v>0</v>
      </c>
      <c r="FN451" s="1191">
        <f t="shared" si="3726"/>
        <v>0</v>
      </c>
      <c r="FO451" s="1203">
        <f t="shared" si="3548"/>
        <v>0</v>
      </c>
      <c r="FP451" s="1190">
        <f t="shared" si="3727"/>
        <v>0</v>
      </c>
      <c r="FQ451" s="927">
        <f t="shared" si="3728"/>
        <v>0</v>
      </c>
      <c r="FR451" s="1191">
        <f t="shared" si="3729"/>
        <v>0</v>
      </c>
      <c r="FS451" s="1191">
        <f t="shared" si="3730"/>
        <v>0</v>
      </c>
      <c r="FT451" s="1191">
        <f t="shared" si="3731"/>
        <v>0</v>
      </c>
      <c r="FU451" s="1191">
        <f t="shared" si="3732"/>
        <v>0</v>
      </c>
      <c r="FV451" s="1076">
        <f t="shared" si="3733"/>
        <v>0</v>
      </c>
      <c r="FW451" s="1076">
        <f t="shared" si="3734"/>
        <v>0</v>
      </c>
      <c r="FX451" s="1076">
        <f t="shared" si="3735"/>
        <v>0</v>
      </c>
      <c r="FY451" s="1076">
        <f t="shared" si="3736"/>
        <v>0</v>
      </c>
      <c r="FZ451" s="1076">
        <f t="shared" si="3737"/>
        <v>0</v>
      </c>
      <c r="GA451" s="1076">
        <f t="shared" si="3738"/>
        <v>0</v>
      </c>
      <c r="GB451" s="1076">
        <f t="shared" si="3739"/>
        <v>0</v>
      </c>
      <c r="GC451" s="1076">
        <f t="shared" si="3740"/>
        <v>0</v>
      </c>
      <c r="GD451" s="330">
        <f t="shared" si="3741"/>
        <v>0</v>
      </c>
      <c r="GE451" s="330">
        <f t="shared" si="3742"/>
        <v>0</v>
      </c>
      <c r="GF451" s="330">
        <f t="shared" si="3743"/>
        <v>0</v>
      </c>
      <c r="GG451" s="330">
        <f t="shared" si="3744"/>
        <v>0</v>
      </c>
      <c r="GH451" s="330">
        <f t="shared" si="3745"/>
        <v>0</v>
      </c>
      <c r="GI451" s="330">
        <f t="shared" si="3746"/>
        <v>0</v>
      </c>
      <c r="GJ451" s="330">
        <f t="shared" si="3747"/>
        <v>0</v>
      </c>
      <c r="GK451" s="330">
        <f t="shared" si="3748"/>
        <v>0</v>
      </c>
      <c r="GL451" s="330">
        <f t="shared" si="3749"/>
        <v>0</v>
      </c>
      <c r="GM451" s="330">
        <f t="shared" si="3750"/>
        <v>0</v>
      </c>
      <c r="GN451" s="330">
        <f t="shared" si="3751"/>
        <v>0</v>
      </c>
      <c r="GO451" s="330">
        <f t="shared" si="3752"/>
        <v>0</v>
      </c>
      <c r="GP451" s="330">
        <f t="shared" si="3753"/>
        <v>0</v>
      </c>
      <c r="GQ451" s="330">
        <f t="shared" si="3754"/>
        <v>0</v>
      </c>
      <c r="GR451" s="739"/>
      <c r="GS451" s="739"/>
      <c r="GT451" s="739"/>
      <c r="GU451" s="739"/>
      <c r="GV451" s="739"/>
      <c r="GW451" s="739"/>
      <c r="GX451" s="739"/>
      <c r="GY451" s="739"/>
      <c r="GZ451" s="1362">
        <f t="shared" si="3755"/>
        <v>0</v>
      </c>
      <c r="HA451" s="1215">
        <f t="shared" si="3756"/>
        <v>0</v>
      </c>
      <c r="HB451" s="1215">
        <f t="shared" si="3757"/>
        <v>0</v>
      </c>
      <c r="HC451" s="1215">
        <f t="shared" si="3758"/>
        <v>0</v>
      </c>
      <c r="HD451" s="543">
        <f t="shared" si="3759"/>
        <v>0</v>
      </c>
      <c r="HE451" s="543">
        <f t="shared" si="3760"/>
        <v>0</v>
      </c>
      <c r="HF451" s="328">
        <f t="shared" si="3761"/>
        <v>0</v>
      </c>
      <c r="HG451" s="546">
        <f t="shared" si="3762"/>
        <v>0</v>
      </c>
      <c r="HH451" s="546">
        <f t="shared" si="3763"/>
        <v>0</v>
      </c>
      <c r="HI451" s="546">
        <f t="shared" si="3764"/>
        <v>0</v>
      </c>
      <c r="HJ451" s="546">
        <f t="shared" si="3765"/>
        <v>0</v>
      </c>
      <c r="HK451" s="546">
        <f t="shared" si="3766"/>
        <v>0</v>
      </c>
      <c r="HL451" s="546">
        <f t="shared" si="3767"/>
        <v>0</v>
      </c>
      <c r="HM451" s="546">
        <f t="shared" si="3768"/>
        <v>0</v>
      </c>
      <c r="HN451" s="546">
        <f t="shared" si="3769"/>
        <v>0</v>
      </c>
      <c r="HO451" s="1215">
        <f t="shared" si="3770"/>
        <v>0</v>
      </c>
      <c r="HP451" s="543">
        <f t="shared" si="3771"/>
        <v>0</v>
      </c>
      <c r="HQ451" s="328">
        <f t="shared" si="3772"/>
        <v>0</v>
      </c>
      <c r="HR451" s="546">
        <f t="shared" si="3773"/>
        <v>0</v>
      </c>
      <c r="HS451" s="546">
        <f t="shared" si="3774"/>
        <v>0</v>
      </c>
      <c r="HT451" s="546">
        <f t="shared" si="3775"/>
        <v>0</v>
      </c>
      <c r="HU451" s="546">
        <f t="shared" si="3776"/>
        <v>0</v>
      </c>
      <c r="HV451" s="930">
        <f t="shared" si="3777"/>
        <v>0</v>
      </c>
      <c r="HW451" s="930">
        <f t="shared" si="3778"/>
        <v>0</v>
      </c>
      <c r="HX451" s="930">
        <f t="shared" si="3779"/>
        <v>0</v>
      </c>
      <c r="HY451" s="930">
        <f t="shared" si="3780"/>
        <v>0</v>
      </c>
      <c r="HZ451" s="930">
        <f t="shared" si="3781"/>
        <v>0</v>
      </c>
      <c r="IA451" s="930">
        <f t="shared" si="3782"/>
        <v>0</v>
      </c>
      <c r="IB451" s="930">
        <f t="shared" si="3783"/>
        <v>0</v>
      </c>
      <c r="IC451" s="930">
        <f t="shared" si="3784"/>
        <v>0</v>
      </c>
      <c r="ID451" s="322">
        <f t="shared" si="3785"/>
        <v>0</v>
      </c>
      <c r="IE451" s="322">
        <f t="shared" si="3786"/>
        <v>0</v>
      </c>
      <c r="IF451" s="322">
        <f t="shared" si="3787"/>
        <v>0</v>
      </c>
      <c r="IG451" s="322">
        <f t="shared" si="3788"/>
        <v>0</v>
      </c>
      <c r="IH451" s="322">
        <f t="shared" si="3789"/>
        <v>0</v>
      </c>
      <c r="II451" s="322">
        <f t="shared" si="3790"/>
        <v>0</v>
      </c>
      <c r="IJ451" s="322">
        <f t="shared" si="3791"/>
        <v>0</v>
      </c>
      <c r="IK451" s="322">
        <f t="shared" si="3792"/>
        <v>0</v>
      </c>
      <c r="IL451" s="322">
        <f t="shared" si="3793"/>
        <v>0</v>
      </c>
      <c r="IM451" s="322">
        <f t="shared" si="3794"/>
        <v>0</v>
      </c>
      <c r="IN451" s="322">
        <f t="shared" si="3795"/>
        <v>0</v>
      </c>
      <c r="IO451" s="322">
        <f t="shared" si="3796"/>
        <v>0</v>
      </c>
      <c r="IP451" s="322">
        <f t="shared" si="3797"/>
        <v>0</v>
      </c>
      <c r="IQ451" s="322">
        <f t="shared" si="3798"/>
        <v>0</v>
      </c>
      <c r="IR451" s="739"/>
      <c r="IS451" s="739"/>
      <c r="IT451" s="739"/>
      <c r="IU451" s="739"/>
      <c r="IV451" s="739"/>
      <c r="IW451" s="739"/>
      <c r="IX451" s="739"/>
      <c r="IY451" s="739"/>
      <c r="IZ451" s="1362">
        <f t="shared" si="3799"/>
        <v>0</v>
      </c>
      <c r="JA451" s="1217">
        <f t="shared" si="3890"/>
        <v>0</v>
      </c>
      <c r="JB451" s="1217">
        <f t="shared" si="3891"/>
        <v>0</v>
      </c>
      <c r="JC451" s="1217">
        <f t="shared" si="3892"/>
        <v>0</v>
      </c>
      <c r="JD451" s="545">
        <f t="shared" si="3893"/>
        <v>0</v>
      </c>
      <c r="JE451" s="545">
        <f t="shared" si="3894"/>
        <v>0</v>
      </c>
      <c r="JF451" s="329">
        <f t="shared" si="3895"/>
        <v>0</v>
      </c>
      <c r="JG451" s="550">
        <f t="shared" si="3896"/>
        <v>0</v>
      </c>
      <c r="JH451" s="550">
        <f t="shared" si="3897"/>
        <v>0</v>
      </c>
      <c r="JI451" s="550">
        <f t="shared" si="3898"/>
        <v>0</v>
      </c>
      <c r="JJ451" s="550">
        <f t="shared" si="3899"/>
        <v>0</v>
      </c>
      <c r="JK451" s="550">
        <f t="shared" si="3900"/>
        <v>0</v>
      </c>
      <c r="JL451" s="550">
        <f t="shared" si="3901"/>
        <v>0</v>
      </c>
      <c r="JM451" s="550">
        <f t="shared" si="3902"/>
        <v>0</v>
      </c>
      <c r="JN451" s="550">
        <f t="shared" si="3903"/>
        <v>0</v>
      </c>
      <c r="JO451" s="1217">
        <f t="shared" si="3904"/>
        <v>0</v>
      </c>
      <c r="JP451" s="545">
        <f t="shared" si="3905"/>
        <v>0</v>
      </c>
      <c r="JQ451" s="329">
        <f t="shared" si="3906"/>
        <v>0</v>
      </c>
      <c r="JR451" s="550">
        <f t="shared" si="3907"/>
        <v>0</v>
      </c>
      <c r="JS451" s="550">
        <f t="shared" si="3908"/>
        <v>0</v>
      </c>
      <c r="JT451" s="550">
        <f t="shared" si="3909"/>
        <v>0</v>
      </c>
      <c r="JU451" s="550">
        <f t="shared" si="3910"/>
        <v>0</v>
      </c>
      <c r="JV451" s="932">
        <f t="shared" si="3911"/>
        <v>0</v>
      </c>
      <c r="JW451" s="932">
        <f t="shared" si="3912"/>
        <v>0</v>
      </c>
      <c r="JX451" s="932">
        <f t="shared" si="3913"/>
        <v>0</v>
      </c>
      <c r="JY451" s="932">
        <f t="shared" si="3914"/>
        <v>0</v>
      </c>
      <c r="JZ451" s="932">
        <f t="shared" si="3915"/>
        <v>0</v>
      </c>
      <c r="KA451" s="932">
        <f t="shared" si="3916"/>
        <v>0</v>
      </c>
      <c r="KB451" s="932">
        <f t="shared" si="3917"/>
        <v>0</v>
      </c>
      <c r="KC451" s="932">
        <f t="shared" si="3918"/>
        <v>0</v>
      </c>
      <c r="KD451" s="327">
        <f t="shared" si="3919"/>
        <v>0</v>
      </c>
      <c r="KE451" s="327">
        <f t="shared" si="3920"/>
        <v>0</v>
      </c>
      <c r="KF451" s="327">
        <f t="shared" si="3921"/>
        <v>0</v>
      </c>
      <c r="KG451" s="327">
        <f t="shared" si="3922"/>
        <v>0</v>
      </c>
      <c r="KH451" s="327">
        <f t="shared" si="3923"/>
        <v>0</v>
      </c>
      <c r="KI451" s="327">
        <f t="shared" si="3924"/>
        <v>0</v>
      </c>
      <c r="KJ451" s="327">
        <f t="shared" si="3925"/>
        <v>0</v>
      </c>
      <c r="KK451" s="327">
        <f t="shared" si="3926"/>
        <v>0</v>
      </c>
      <c r="KL451" s="327">
        <f t="shared" si="3927"/>
        <v>0</v>
      </c>
      <c r="KM451" s="327">
        <f t="shared" si="3928"/>
        <v>0</v>
      </c>
      <c r="KN451" s="327">
        <f t="shared" si="3929"/>
        <v>0</v>
      </c>
      <c r="KO451" s="327">
        <f t="shared" si="3930"/>
        <v>0</v>
      </c>
      <c r="KP451" s="327">
        <f t="shared" si="3931"/>
        <v>0</v>
      </c>
      <c r="KQ451" s="327">
        <f t="shared" si="3932"/>
        <v>0</v>
      </c>
      <c r="KR451" s="739"/>
      <c r="KS451" s="739"/>
      <c r="KT451" s="739"/>
      <c r="KU451" s="739"/>
      <c r="KV451" s="739"/>
      <c r="KW451" s="739"/>
      <c r="KX451" s="739"/>
      <c r="KY451" s="739"/>
      <c r="KZ451" s="1362">
        <f t="shared" si="3800"/>
        <v>0</v>
      </c>
      <c r="LA451" s="1217">
        <f t="shared" si="3801"/>
        <v>0</v>
      </c>
      <c r="LB451" s="1217">
        <f t="shared" si="3802"/>
        <v>0</v>
      </c>
      <c r="LC451" s="1217">
        <f t="shared" si="3803"/>
        <v>0</v>
      </c>
      <c r="LD451" s="545">
        <f t="shared" si="3804"/>
        <v>0</v>
      </c>
      <c r="LE451" s="545">
        <f t="shared" si="3805"/>
        <v>0</v>
      </c>
      <c r="LF451" s="329">
        <f t="shared" si="3806"/>
        <v>0</v>
      </c>
      <c r="LG451" s="550">
        <f t="shared" si="3807"/>
        <v>0</v>
      </c>
      <c r="LH451" s="550">
        <f t="shared" si="3808"/>
        <v>0</v>
      </c>
      <c r="LI451" s="550">
        <f t="shared" si="3809"/>
        <v>0</v>
      </c>
      <c r="LJ451" s="550">
        <f t="shared" si="3810"/>
        <v>0</v>
      </c>
      <c r="LK451" s="550">
        <f t="shared" si="3811"/>
        <v>0</v>
      </c>
      <c r="LL451" s="550">
        <f t="shared" si="3812"/>
        <v>0</v>
      </c>
      <c r="LM451" s="550">
        <f t="shared" si="3813"/>
        <v>0</v>
      </c>
      <c r="LN451" s="550">
        <f t="shared" si="3814"/>
        <v>0</v>
      </c>
      <c r="LO451" s="1217">
        <f t="shared" si="3815"/>
        <v>0</v>
      </c>
      <c r="LP451" s="545">
        <f t="shared" si="3816"/>
        <v>0</v>
      </c>
      <c r="LQ451" s="329">
        <f t="shared" si="3817"/>
        <v>0</v>
      </c>
      <c r="LR451" s="550">
        <f t="shared" si="3818"/>
        <v>0</v>
      </c>
      <c r="LS451" s="550">
        <f t="shared" si="3819"/>
        <v>0</v>
      </c>
      <c r="LT451" s="550">
        <f t="shared" si="3820"/>
        <v>0</v>
      </c>
      <c r="LU451" s="550">
        <f t="shared" si="3821"/>
        <v>0</v>
      </c>
      <c r="LV451" s="932">
        <f t="shared" si="3822"/>
        <v>0</v>
      </c>
      <c r="LW451" s="932">
        <f t="shared" si="3823"/>
        <v>0</v>
      </c>
      <c r="LX451" s="932">
        <f t="shared" si="3824"/>
        <v>0</v>
      </c>
      <c r="LY451" s="932">
        <f t="shared" si="3825"/>
        <v>0</v>
      </c>
      <c r="LZ451" s="932">
        <f t="shared" si="3826"/>
        <v>0</v>
      </c>
      <c r="MA451" s="932">
        <f t="shared" si="3827"/>
        <v>0</v>
      </c>
      <c r="MB451" s="932">
        <f t="shared" si="3828"/>
        <v>0</v>
      </c>
      <c r="MC451" s="932">
        <f t="shared" si="3829"/>
        <v>0</v>
      </c>
      <c r="MD451" s="327">
        <f t="shared" si="3830"/>
        <v>0</v>
      </c>
      <c r="ME451" s="327">
        <f t="shared" si="3831"/>
        <v>0</v>
      </c>
      <c r="MF451" s="327">
        <f t="shared" si="3832"/>
        <v>0</v>
      </c>
      <c r="MG451" s="327">
        <f t="shared" si="3833"/>
        <v>0</v>
      </c>
      <c r="MH451" s="327">
        <f t="shared" si="3834"/>
        <v>0</v>
      </c>
      <c r="MI451" s="327">
        <f t="shared" si="3835"/>
        <v>0</v>
      </c>
      <c r="MJ451" s="327">
        <f t="shared" si="3836"/>
        <v>0</v>
      </c>
      <c r="MK451" s="327">
        <f t="shared" si="3837"/>
        <v>0</v>
      </c>
      <c r="ML451" s="327">
        <f t="shared" si="3838"/>
        <v>0</v>
      </c>
      <c r="MM451" s="327">
        <f t="shared" si="3839"/>
        <v>0</v>
      </c>
      <c r="MN451" s="327">
        <f t="shared" si="3840"/>
        <v>0</v>
      </c>
      <c r="MO451" s="327">
        <f t="shared" si="3841"/>
        <v>0</v>
      </c>
      <c r="MP451" s="327">
        <f t="shared" si="3842"/>
        <v>0</v>
      </c>
      <c r="MQ451" s="327">
        <f t="shared" si="3843"/>
        <v>0</v>
      </c>
    </row>
    <row r="452" spans="15:355" s="152" customFormat="1" ht="14.25" customHeight="1" outlineLevel="1" thickBot="1" x14ac:dyDescent="0.3">
      <c r="O452" s="1758"/>
      <c r="S452" s="1758"/>
      <c r="W452" s="1758"/>
      <c r="AA452" s="1758"/>
      <c r="AE452" s="1758"/>
      <c r="AI452" s="1758"/>
      <c r="AM452" s="1758"/>
      <c r="AQ452" s="1758"/>
      <c r="AU452" s="1758"/>
      <c r="AY452" s="1758"/>
      <c r="BQ452" s="1491"/>
      <c r="BR452" s="734">
        <f t="shared" si="3531"/>
        <v>0</v>
      </c>
      <c r="BS452" s="734">
        <f t="shared" si="3532"/>
        <v>0</v>
      </c>
      <c r="BT452" s="742">
        <v>0</v>
      </c>
      <c r="BU452" s="1781"/>
      <c r="BV452" s="1324"/>
      <c r="BW452" s="1248"/>
      <c r="BX452" s="1248"/>
      <c r="BY452" s="1248"/>
      <c r="BZ452" s="1249"/>
      <c r="CA452" s="1249"/>
      <c r="CB452" s="1250"/>
      <c r="CC452" s="1251"/>
      <c r="CD452" s="1251"/>
      <c r="CE452" s="1251"/>
      <c r="CF452" s="1251"/>
      <c r="CG452" s="1765"/>
      <c r="CH452" s="1252"/>
      <c r="CI452" s="1765"/>
      <c r="CJ452" s="1765"/>
      <c r="CK452" s="1253"/>
      <c r="CL452" s="1254"/>
      <c r="CM452" s="1255"/>
      <c r="CN452" s="1256"/>
      <c r="CO452" s="1256"/>
      <c r="CP452" s="1256"/>
      <c r="CQ452" s="1256"/>
      <c r="CR452" s="1766"/>
      <c r="CS452" s="1766"/>
      <c r="CT452" s="1766"/>
      <c r="CU452" s="1766"/>
      <c r="CV452" s="1766"/>
      <c r="CW452" s="1766"/>
      <c r="CX452" s="1766"/>
      <c r="CY452" s="1766"/>
      <c r="CZ452" s="1807"/>
      <c r="DA452" s="1807"/>
      <c r="DB452" s="1807"/>
      <c r="DC452" s="1807"/>
      <c r="DD452" s="1807"/>
      <c r="DE452" s="1258"/>
      <c r="DF452" s="1258"/>
      <c r="DG452" s="1258"/>
      <c r="DH452" s="1258"/>
      <c r="DI452" s="1258"/>
      <c r="DJ452" s="1258"/>
      <c r="DK452" s="1258"/>
      <c r="DL452" s="1258"/>
      <c r="DM452" s="1258"/>
      <c r="DN452" s="1022">
        <v>1</v>
      </c>
      <c r="DO452" s="1193">
        <v>0.94599999999999995</v>
      </c>
      <c r="DP452" s="1194">
        <v>1000</v>
      </c>
      <c r="DQ452" s="1195">
        <f t="shared" si="3889"/>
        <v>1.0570824524312896</v>
      </c>
      <c r="DR452" s="1192">
        <v>0.01</v>
      </c>
      <c r="DS452" s="1192">
        <f t="shared" si="3888"/>
        <v>1.0570824524312896E-5</v>
      </c>
      <c r="DT452" s="1767"/>
      <c r="DU452" s="1768"/>
      <c r="DV452" s="1769"/>
      <c r="DW452" s="1528">
        <f t="shared" si="3710"/>
        <v>0</v>
      </c>
      <c r="DX452" s="1770"/>
      <c r="DY452" s="1770"/>
      <c r="DZ452" s="1770"/>
      <c r="EA452" s="1770"/>
      <c r="EB452" s="1770"/>
      <c r="EC452" s="1770"/>
      <c r="ED452" s="1770"/>
      <c r="EE452" s="1770"/>
      <c r="EF452" s="1770"/>
      <c r="EG452" s="1770"/>
      <c r="EH452" s="1770"/>
      <c r="EI452" s="1770"/>
      <c r="EJ452" s="1770"/>
      <c r="EK452" s="1771"/>
      <c r="EL452" s="1772"/>
      <c r="EM452" s="739"/>
      <c r="EN452" s="739"/>
      <c r="EO452" s="739"/>
      <c r="EP452" s="739"/>
      <c r="EQ452" s="739"/>
      <c r="ER452" s="739"/>
      <c r="ES452" s="739"/>
      <c r="ET452" s="739"/>
      <c r="EU452" s="739"/>
      <c r="EV452" s="739"/>
      <c r="EW452" s="739"/>
      <c r="EX452" s="739"/>
      <c r="EY452" s="739"/>
      <c r="EZ452" s="1348">
        <f t="shared" si="3712"/>
        <v>0</v>
      </c>
      <c r="FA452" s="1203">
        <f t="shared" si="3713"/>
        <v>0</v>
      </c>
      <c r="FB452" s="1203">
        <f t="shared" si="3714"/>
        <v>0</v>
      </c>
      <c r="FC452" s="1203">
        <f t="shared" si="3715"/>
        <v>0</v>
      </c>
      <c r="FD452" s="1190">
        <f t="shared" si="3716"/>
        <v>0</v>
      </c>
      <c r="FE452" s="1190">
        <f t="shared" si="3717"/>
        <v>0</v>
      </c>
      <c r="FF452" s="927">
        <f t="shared" si="3718"/>
        <v>0</v>
      </c>
      <c r="FG452" s="1191">
        <f t="shared" si="3719"/>
        <v>0</v>
      </c>
      <c r="FH452" s="1191">
        <f t="shared" si="3720"/>
        <v>0</v>
      </c>
      <c r="FI452" s="1191">
        <f t="shared" si="3721"/>
        <v>0</v>
      </c>
      <c r="FJ452" s="1191">
        <f t="shared" si="3722"/>
        <v>0</v>
      </c>
      <c r="FK452" s="1191">
        <f t="shared" si="3723"/>
        <v>0</v>
      </c>
      <c r="FL452" s="1191">
        <f t="shared" si="3724"/>
        <v>0</v>
      </c>
      <c r="FM452" s="1191">
        <f t="shared" si="3725"/>
        <v>0</v>
      </c>
      <c r="FN452" s="1191">
        <f t="shared" si="3726"/>
        <v>0</v>
      </c>
      <c r="FO452" s="1203">
        <f t="shared" si="3548"/>
        <v>0</v>
      </c>
      <c r="FP452" s="1190">
        <f t="shared" si="3727"/>
        <v>0</v>
      </c>
      <c r="FQ452" s="927">
        <f t="shared" si="3728"/>
        <v>0</v>
      </c>
      <c r="FR452" s="1191">
        <f t="shared" si="3729"/>
        <v>0</v>
      </c>
      <c r="FS452" s="1191">
        <f t="shared" si="3730"/>
        <v>0</v>
      </c>
      <c r="FT452" s="1191">
        <f t="shared" si="3731"/>
        <v>0</v>
      </c>
      <c r="FU452" s="1191">
        <f t="shared" si="3732"/>
        <v>0</v>
      </c>
      <c r="FV452" s="1076">
        <f t="shared" si="3733"/>
        <v>0</v>
      </c>
      <c r="FW452" s="1076">
        <f t="shared" si="3734"/>
        <v>0</v>
      </c>
      <c r="FX452" s="1076">
        <f t="shared" si="3735"/>
        <v>0</v>
      </c>
      <c r="FY452" s="1076">
        <f t="shared" si="3736"/>
        <v>0</v>
      </c>
      <c r="FZ452" s="1076">
        <f t="shared" si="3737"/>
        <v>0</v>
      </c>
      <c r="GA452" s="1076">
        <f t="shared" si="3738"/>
        <v>0</v>
      </c>
      <c r="GB452" s="1076">
        <f t="shared" si="3739"/>
        <v>0</v>
      </c>
      <c r="GC452" s="1076">
        <f t="shared" si="3740"/>
        <v>0</v>
      </c>
      <c r="GD452" s="330">
        <f t="shared" si="3741"/>
        <v>0</v>
      </c>
      <c r="GE452" s="330">
        <f t="shared" si="3742"/>
        <v>0</v>
      </c>
      <c r="GF452" s="330">
        <f t="shared" si="3743"/>
        <v>0</v>
      </c>
      <c r="GG452" s="330">
        <f t="shared" si="3744"/>
        <v>0</v>
      </c>
      <c r="GH452" s="330">
        <f t="shared" si="3745"/>
        <v>0</v>
      </c>
      <c r="GI452" s="330">
        <f t="shared" si="3746"/>
        <v>0</v>
      </c>
      <c r="GJ452" s="330">
        <f t="shared" si="3747"/>
        <v>0</v>
      </c>
      <c r="GK452" s="330">
        <f t="shared" si="3748"/>
        <v>0</v>
      </c>
      <c r="GL452" s="330">
        <f t="shared" si="3749"/>
        <v>0</v>
      </c>
      <c r="GM452" s="330">
        <f t="shared" si="3750"/>
        <v>0</v>
      </c>
      <c r="GN452" s="330">
        <f t="shared" si="3751"/>
        <v>0</v>
      </c>
      <c r="GO452" s="330">
        <f t="shared" si="3752"/>
        <v>0</v>
      </c>
      <c r="GP452" s="330">
        <f t="shared" si="3753"/>
        <v>0</v>
      </c>
      <c r="GQ452" s="330">
        <f t="shared" si="3754"/>
        <v>0</v>
      </c>
      <c r="GR452" s="739"/>
      <c r="GS452" s="739"/>
      <c r="GT452" s="739"/>
      <c r="GU452" s="739"/>
      <c r="GV452" s="739"/>
      <c r="GW452" s="739"/>
      <c r="GX452" s="739"/>
      <c r="GY452" s="739"/>
      <c r="GZ452" s="1362">
        <f t="shared" si="3755"/>
        <v>0</v>
      </c>
      <c r="HA452" s="1215">
        <f t="shared" si="3756"/>
        <v>0</v>
      </c>
      <c r="HB452" s="1215">
        <f t="shared" si="3757"/>
        <v>0</v>
      </c>
      <c r="HC452" s="1215">
        <f t="shared" si="3758"/>
        <v>0</v>
      </c>
      <c r="HD452" s="543">
        <f t="shared" si="3759"/>
        <v>0</v>
      </c>
      <c r="HE452" s="543">
        <f t="shared" si="3760"/>
        <v>0</v>
      </c>
      <c r="HF452" s="328">
        <f t="shared" si="3761"/>
        <v>0</v>
      </c>
      <c r="HG452" s="546">
        <f t="shared" si="3762"/>
        <v>0</v>
      </c>
      <c r="HH452" s="546">
        <f t="shared" si="3763"/>
        <v>0</v>
      </c>
      <c r="HI452" s="546">
        <f t="shared" si="3764"/>
        <v>0</v>
      </c>
      <c r="HJ452" s="546">
        <f t="shared" si="3765"/>
        <v>0</v>
      </c>
      <c r="HK452" s="546">
        <f t="shared" si="3766"/>
        <v>0</v>
      </c>
      <c r="HL452" s="546">
        <f t="shared" si="3767"/>
        <v>0</v>
      </c>
      <c r="HM452" s="546">
        <f t="shared" si="3768"/>
        <v>0</v>
      </c>
      <c r="HN452" s="546">
        <f t="shared" si="3769"/>
        <v>0</v>
      </c>
      <c r="HO452" s="1215">
        <f t="shared" si="3770"/>
        <v>0</v>
      </c>
      <c r="HP452" s="543">
        <f t="shared" si="3771"/>
        <v>0</v>
      </c>
      <c r="HQ452" s="328">
        <f t="shared" si="3772"/>
        <v>0</v>
      </c>
      <c r="HR452" s="546">
        <f t="shared" si="3773"/>
        <v>0</v>
      </c>
      <c r="HS452" s="546">
        <f t="shared" si="3774"/>
        <v>0</v>
      </c>
      <c r="HT452" s="546">
        <f t="shared" si="3775"/>
        <v>0</v>
      </c>
      <c r="HU452" s="546">
        <f t="shared" si="3776"/>
        <v>0</v>
      </c>
      <c r="HV452" s="930">
        <f t="shared" si="3777"/>
        <v>0</v>
      </c>
      <c r="HW452" s="930">
        <f t="shared" si="3778"/>
        <v>0</v>
      </c>
      <c r="HX452" s="930">
        <f t="shared" si="3779"/>
        <v>0</v>
      </c>
      <c r="HY452" s="930">
        <f t="shared" si="3780"/>
        <v>0</v>
      </c>
      <c r="HZ452" s="930">
        <f t="shared" si="3781"/>
        <v>0</v>
      </c>
      <c r="IA452" s="930">
        <f t="shared" si="3782"/>
        <v>0</v>
      </c>
      <c r="IB452" s="930">
        <f t="shared" si="3783"/>
        <v>0</v>
      </c>
      <c r="IC452" s="930">
        <f t="shared" si="3784"/>
        <v>0</v>
      </c>
      <c r="ID452" s="322">
        <f t="shared" si="3785"/>
        <v>0</v>
      </c>
      <c r="IE452" s="322">
        <f t="shared" si="3786"/>
        <v>0</v>
      </c>
      <c r="IF452" s="322">
        <f t="shared" si="3787"/>
        <v>0</v>
      </c>
      <c r="IG452" s="322">
        <f t="shared" si="3788"/>
        <v>0</v>
      </c>
      <c r="IH452" s="322">
        <f t="shared" si="3789"/>
        <v>0</v>
      </c>
      <c r="II452" s="322">
        <f t="shared" si="3790"/>
        <v>0</v>
      </c>
      <c r="IJ452" s="322">
        <f t="shared" si="3791"/>
        <v>0</v>
      </c>
      <c r="IK452" s="322">
        <f t="shared" si="3792"/>
        <v>0</v>
      </c>
      <c r="IL452" s="322">
        <f t="shared" si="3793"/>
        <v>0</v>
      </c>
      <c r="IM452" s="322">
        <f t="shared" si="3794"/>
        <v>0</v>
      </c>
      <c r="IN452" s="322">
        <f t="shared" si="3795"/>
        <v>0</v>
      </c>
      <c r="IO452" s="322">
        <f t="shared" si="3796"/>
        <v>0</v>
      </c>
      <c r="IP452" s="322">
        <f t="shared" si="3797"/>
        <v>0</v>
      </c>
      <c r="IQ452" s="322">
        <f t="shared" si="3798"/>
        <v>0</v>
      </c>
      <c r="IR452" s="739"/>
      <c r="IS452" s="739"/>
      <c r="IT452" s="739"/>
      <c r="IU452" s="739"/>
      <c r="IV452" s="739"/>
      <c r="IW452" s="739"/>
      <c r="IX452" s="739"/>
      <c r="IY452" s="739"/>
      <c r="IZ452" s="1362">
        <f t="shared" si="3799"/>
        <v>0</v>
      </c>
      <c r="JA452" s="1217">
        <f t="shared" si="3890"/>
        <v>0</v>
      </c>
      <c r="JB452" s="1217">
        <f t="shared" si="3891"/>
        <v>0</v>
      </c>
      <c r="JC452" s="1217">
        <f t="shared" si="3892"/>
        <v>0</v>
      </c>
      <c r="JD452" s="545">
        <f t="shared" si="3893"/>
        <v>0</v>
      </c>
      <c r="JE452" s="545">
        <f t="shared" si="3894"/>
        <v>0</v>
      </c>
      <c r="JF452" s="329">
        <f t="shared" si="3895"/>
        <v>0</v>
      </c>
      <c r="JG452" s="550">
        <f t="shared" si="3896"/>
        <v>0</v>
      </c>
      <c r="JH452" s="550">
        <f t="shared" si="3897"/>
        <v>0</v>
      </c>
      <c r="JI452" s="550">
        <f t="shared" si="3898"/>
        <v>0</v>
      </c>
      <c r="JJ452" s="550">
        <f t="shared" si="3899"/>
        <v>0</v>
      </c>
      <c r="JK452" s="550">
        <f t="shared" si="3900"/>
        <v>0</v>
      </c>
      <c r="JL452" s="550">
        <f t="shared" si="3901"/>
        <v>0</v>
      </c>
      <c r="JM452" s="550">
        <f t="shared" si="3902"/>
        <v>0</v>
      </c>
      <c r="JN452" s="550">
        <f t="shared" si="3903"/>
        <v>0</v>
      </c>
      <c r="JO452" s="1217">
        <f t="shared" si="3904"/>
        <v>0</v>
      </c>
      <c r="JP452" s="545">
        <f t="shared" si="3905"/>
        <v>0</v>
      </c>
      <c r="JQ452" s="329">
        <f t="shared" si="3906"/>
        <v>0</v>
      </c>
      <c r="JR452" s="550">
        <f t="shared" si="3907"/>
        <v>0</v>
      </c>
      <c r="JS452" s="550">
        <f t="shared" si="3908"/>
        <v>0</v>
      </c>
      <c r="JT452" s="550">
        <f t="shared" si="3909"/>
        <v>0</v>
      </c>
      <c r="JU452" s="550">
        <f t="shared" si="3910"/>
        <v>0</v>
      </c>
      <c r="JV452" s="932">
        <f t="shared" si="3911"/>
        <v>0</v>
      </c>
      <c r="JW452" s="932">
        <f t="shared" si="3912"/>
        <v>0</v>
      </c>
      <c r="JX452" s="932">
        <f t="shared" si="3913"/>
        <v>0</v>
      </c>
      <c r="JY452" s="932">
        <f t="shared" si="3914"/>
        <v>0</v>
      </c>
      <c r="JZ452" s="932">
        <f t="shared" si="3915"/>
        <v>0</v>
      </c>
      <c r="KA452" s="932">
        <f t="shared" si="3916"/>
        <v>0</v>
      </c>
      <c r="KB452" s="932">
        <f t="shared" si="3917"/>
        <v>0</v>
      </c>
      <c r="KC452" s="932">
        <f t="shared" si="3918"/>
        <v>0</v>
      </c>
      <c r="KD452" s="327">
        <f t="shared" si="3919"/>
        <v>0</v>
      </c>
      <c r="KE452" s="327">
        <f t="shared" si="3920"/>
        <v>0</v>
      </c>
      <c r="KF452" s="327">
        <f t="shared" si="3921"/>
        <v>0</v>
      </c>
      <c r="KG452" s="327">
        <f t="shared" si="3922"/>
        <v>0</v>
      </c>
      <c r="KH452" s="327">
        <f t="shared" si="3923"/>
        <v>0</v>
      </c>
      <c r="KI452" s="327">
        <f t="shared" si="3924"/>
        <v>0</v>
      </c>
      <c r="KJ452" s="327">
        <f t="shared" si="3925"/>
        <v>0</v>
      </c>
      <c r="KK452" s="327">
        <f t="shared" si="3926"/>
        <v>0</v>
      </c>
      <c r="KL452" s="327">
        <f t="shared" si="3927"/>
        <v>0</v>
      </c>
      <c r="KM452" s="327">
        <f t="shared" si="3928"/>
        <v>0</v>
      </c>
      <c r="KN452" s="327">
        <f t="shared" si="3929"/>
        <v>0</v>
      </c>
      <c r="KO452" s="327">
        <f t="shared" si="3930"/>
        <v>0</v>
      </c>
      <c r="KP452" s="327">
        <f t="shared" si="3931"/>
        <v>0</v>
      </c>
      <c r="KQ452" s="327">
        <f t="shared" si="3932"/>
        <v>0</v>
      </c>
      <c r="KR452" s="739"/>
      <c r="KS452" s="739"/>
      <c r="KT452" s="739"/>
      <c r="KU452" s="739"/>
      <c r="KV452" s="739"/>
      <c r="KW452" s="739"/>
      <c r="KX452" s="739"/>
      <c r="KY452" s="739"/>
      <c r="KZ452" s="1362">
        <f t="shared" si="3800"/>
        <v>0</v>
      </c>
      <c r="LA452" s="1217">
        <f t="shared" si="3801"/>
        <v>0</v>
      </c>
      <c r="LB452" s="1217">
        <f t="shared" si="3802"/>
        <v>0</v>
      </c>
      <c r="LC452" s="1217">
        <f t="shared" si="3803"/>
        <v>0</v>
      </c>
      <c r="LD452" s="545">
        <f t="shared" si="3804"/>
        <v>0</v>
      </c>
      <c r="LE452" s="545">
        <f t="shared" si="3805"/>
        <v>0</v>
      </c>
      <c r="LF452" s="329">
        <f t="shared" si="3806"/>
        <v>0</v>
      </c>
      <c r="LG452" s="550">
        <f t="shared" si="3807"/>
        <v>0</v>
      </c>
      <c r="LH452" s="550">
        <f t="shared" si="3808"/>
        <v>0</v>
      </c>
      <c r="LI452" s="550">
        <f t="shared" si="3809"/>
        <v>0</v>
      </c>
      <c r="LJ452" s="550">
        <f t="shared" si="3810"/>
        <v>0</v>
      </c>
      <c r="LK452" s="550">
        <f t="shared" si="3811"/>
        <v>0</v>
      </c>
      <c r="LL452" s="550">
        <f t="shared" si="3812"/>
        <v>0</v>
      </c>
      <c r="LM452" s="550">
        <f t="shared" si="3813"/>
        <v>0</v>
      </c>
      <c r="LN452" s="550">
        <f t="shared" si="3814"/>
        <v>0</v>
      </c>
      <c r="LO452" s="1217">
        <f t="shared" si="3815"/>
        <v>0</v>
      </c>
      <c r="LP452" s="545">
        <f t="shared" si="3816"/>
        <v>0</v>
      </c>
      <c r="LQ452" s="329">
        <f t="shared" si="3817"/>
        <v>0</v>
      </c>
      <c r="LR452" s="550">
        <f t="shared" si="3818"/>
        <v>0</v>
      </c>
      <c r="LS452" s="550">
        <f t="shared" si="3819"/>
        <v>0</v>
      </c>
      <c r="LT452" s="550">
        <f t="shared" si="3820"/>
        <v>0</v>
      </c>
      <c r="LU452" s="550">
        <f t="shared" si="3821"/>
        <v>0</v>
      </c>
      <c r="LV452" s="932">
        <f t="shared" si="3822"/>
        <v>0</v>
      </c>
      <c r="LW452" s="932">
        <f t="shared" si="3823"/>
        <v>0</v>
      </c>
      <c r="LX452" s="932">
        <f t="shared" si="3824"/>
        <v>0</v>
      </c>
      <c r="LY452" s="932">
        <f t="shared" si="3825"/>
        <v>0</v>
      </c>
      <c r="LZ452" s="932">
        <f t="shared" si="3826"/>
        <v>0</v>
      </c>
      <c r="MA452" s="932">
        <f t="shared" si="3827"/>
        <v>0</v>
      </c>
      <c r="MB452" s="932">
        <f t="shared" si="3828"/>
        <v>0</v>
      </c>
      <c r="MC452" s="932">
        <f t="shared" si="3829"/>
        <v>0</v>
      </c>
      <c r="MD452" s="327">
        <f t="shared" si="3830"/>
        <v>0</v>
      </c>
      <c r="ME452" s="327">
        <f t="shared" si="3831"/>
        <v>0</v>
      </c>
      <c r="MF452" s="327">
        <f t="shared" si="3832"/>
        <v>0</v>
      </c>
      <c r="MG452" s="327">
        <f t="shared" si="3833"/>
        <v>0</v>
      </c>
      <c r="MH452" s="327">
        <f t="shared" si="3834"/>
        <v>0</v>
      </c>
      <c r="MI452" s="327">
        <f t="shared" si="3835"/>
        <v>0</v>
      </c>
      <c r="MJ452" s="327">
        <f t="shared" si="3836"/>
        <v>0</v>
      </c>
      <c r="MK452" s="327">
        <f t="shared" si="3837"/>
        <v>0</v>
      </c>
      <c r="ML452" s="327">
        <f t="shared" si="3838"/>
        <v>0</v>
      </c>
      <c r="MM452" s="327">
        <f t="shared" si="3839"/>
        <v>0</v>
      </c>
      <c r="MN452" s="327">
        <f t="shared" si="3840"/>
        <v>0</v>
      </c>
      <c r="MO452" s="327">
        <f t="shared" si="3841"/>
        <v>0</v>
      </c>
      <c r="MP452" s="327">
        <f t="shared" si="3842"/>
        <v>0</v>
      </c>
      <c r="MQ452" s="327">
        <f t="shared" si="3843"/>
        <v>0</v>
      </c>
    </row>
    <row r="453" spans="15:355" s="152" customFormat="1" ht="14.25" customHeight="1" outlineLevel="1" thickBot="1" x14ac:dyDescent="0.3">
      <c r="O453" s="1758"/>
      <c r="S453" s="1758"/>
      <c r="W453" s="1758"/>
      <c r="AA453" s="1758"/>
      <c r="AE453" s="1758"/>
      <c r="AI453" s="1758"/>
      <c r="AM453" s="1758"/>
      <c r="AQ453" s="1758"/>
      <c r="AU453" s="1758"/>
      <c r="AY453" s="1758"/>
      <c r="BQ453" s="1491"/>
      <c r="BR453" s="734">
        <f t="shared" si="3531"/>
        <v>0</v>
      </c>
      <c r="BS453" s="734">
        <f t="shared" si="3532"/>
        <v>0</v>
      </c>
      <c r="BT453" s="742">
        <v>0</v>
      </c>
      <c r="BU453" s="1781"/>
      <c r="BV453" s="1324"/>
      <c r="BW453" s="1248"/>
      <c r="BX453" s="1248"/>
      <c r="BY453" s="1248"/>
      <c r="BZ453" s="1249"/>
      <c r="CA453" s="1249"/>
      <c r="CB453" s="1250"/>
      <c r="CC453" s="1251"/>
      <c r="CD453" s="1251"/>
      <c r="CE453" s="1251"/>
      <c r="CF453" s="1251"/>
      <c r="CG453" s="1765"/>
      <c r="CH453" s="1252"/>
      <c r="CI453" s="1765"/>
      <c r="CJ453" s="1765"/>
      <c r="CK453" s="1253"/>
      <c r="CL453" s="1254"/>
      <c r="CM453" s="1255"/>
      <c r="CN453" s="1256"/>
      <c r="CO453" s="1256"/>
      <c r="CP453" s="1256"/>
      <c r="CQ453" s="1256"/>
      <c r="CR453" s="1766"/>
      <c r="CS453" s="1766"/>
      <c r="CT453" s="1766"/>
      <c r="CU453" s="1766"/>
      <c r="CV453" s="1766"/>
      <c r="CW453" s="1766"/>
      <c r="CX453" s="1766"/>
      <c r="CY453" s="1766"/>
      <c r="CZ453" s="1807"/>
      <c r="DA453" s="1807"/>
      <c r="DB453" s="1807"/>
      <c r="DC453" s="1807"/>
      <c r="DD453" s="1807"/>
      <c r="DE453" s="1258"/>
      <c r="DF453" s="1258"/>
      <c r="DG453" s="1258"/>
      <c r="DH453" s="1258"/>
      <c r="DI453" s="1258"/>
      <c r="DJ453" s="1258"/>
      <c r="DK453" s="1258"/>
      <c r="DL453" s="1258"/>
      <c r="DM453" s="1258"/>
      <c r="DN453" s="1022">
        <v>1</v>
      </c>
      <c r="DO453" s="1193">
        <v>0.94599999999999995</v>
      </c>
      <c r="DP453" s="1194">
        <v>1000</v>
      </c>
      <c r="DQ453" s="1195">
        <f t="shared" si="3889"/>
        <v>1.0570824524312896</v>
      </c>
      <c r="DR453" s="1192">
        <v>0.01</v>
      </c>
      <c r="DS453" s="1192">
        <f t="shared" si="3888"/>
        <v>1.0570824524312896E-5</v>
      </c>
      <c r="DT453" s="1767"/>
      <c r="DU453" s="1768"/>
      <c r="DV453" s="1769"/>
      <c r="DW453" s="1528">
        <f t="shared" si="3710"/>
        <v>0</v>
      </c>
      <c r="DX453" s="1770"/>
      <c r="DY453" s="1770"/>
      <c r="DZ453" s="1770"/>
      <c r="EA453" s="1770"/>
      <c r="EB453" s="1770"/>
      <c r="EC453" s="1770"/>
      <c r="ED453" s="1770"/>
      <c r="EE453" s="1770"/>
      <c r="EF453" s="1770"/>
      <c r="EG453" s="1770"/>
      <c r="EH453" s="1770"/>
      <c r="EI453" s="1770"/>
      <c r="EJ453" s="1770"/>
      <c r="EK453" s="1771"/>
      <c r="EL453" s="1772"/>
      <c r="EM453" s="739"/>
      <c r="EN453" s="739"/>
      <c r="EO453" s="739"/>
      <c r="EP453" s="739"/>
      <c r="EQ453" s="739"/>
      <c r="ER453" s="739"/>
      <c r="ES453" s="739"/>
      <c r="ET453" s="739"/>
      <c r="EU453" s="739"/>
      <c r="EV453" s="739"/>
      <c r="EW453" s="739"/>
      <c r="EX453" s="739"/>
      <c r="EY453" s="739"/>
      <c r="EZ453" s="1348">
        <f t="shared" si="3712"/>
        <v>0</v>
      </c>
      <c r="FA453" s="1203">
        <f t="shared" si="3713"/>
        <v>0</v>
      </c>
      <c r="FB453" s="1203">
        <f t="shared" si="3714"/>
        <v>0</v>
      </c>
      <c r="FC453" s="1203">
        <f t="shared" si="3715"/>
        <v>0</v>
      </c>
      <c r="FD453" s="1190">
        <f t="shared" si="3716"/>
        <v>0</v>
      </c>
      <c r="FE453" s="1190">
        <f t="shared" si="3717"/>
        <v>0</v>
      </c>
      <c r="FF453" s="927">
        <f t="shared" si="3718"/>
        <v>0</v>
      </c>
      <c r="FG453" s="1191">
        <f t="shared" si="3719"/>
        <v>0</v>
      </c>
      <c r="FH453" s="1191">
        <f t="shared" si="3720"/>
        <v>0</v>
      </c>
      <c r="FI453" s="1191">
        <f t="shared" si="3721"/>
        <v>0</v>
      </c>
      <c r="FJ453" s="1191">
        <f t="shared" si="3722"/>
        <v>0</v>
      </c>
      <c r="FK453" s="1191">
        <f t="shared" si="3723"/>
        <v>0</v>
      </c>
      <c r="FL453" s="1191">
        <f t="shared" si="3724"/>
        <v>0</v>
      </c>
      <c r="FM453" s="1191">
        <f t="shared" si="3725"/>
        <v>0</v>
      </c>
      <c r="FN453" s="1191">
        <f t="shared" si="3726"/>
        <v>0</v>
      </c>
      <c r="FO453" s="1203">
        <f t="shared" si="3548"/>
        <v>0</v>
      </c>
      <c r="FP453" s="1190">
        <f t="shared" si="3727"/>
        <v>0</v>
      </c>
      <c r="FQ453" s="927">
        <f t="shared" si="3728"/>
        <v>0</v>
      </c>
      <c r="FR453" s="1191">
        <f t="shared" si="3729"/>
        <v>0</v>
      </c>
      <c r="FS453" s="1191">
        <f t="shared" si="3730"/>
        <v>0</v>
      </c>
      <c r="FT453" s="1191">
        <f t="shared" si="3731"/>
        <v>0</v>
      </c>
      <c r="FU453" s="1191">
        <f t="shared" si="3732"/>
        <v>0</v>
      </c>
      <c r="FV453" s="1076">
        <f t="shared" si="3733"/>
        <v>0</v>
      </c>
      <c r="FW453" s="1076">
        <f t="shared" si="3734"/>
        <v>0</v>
      </c>
      <c r="FX453" s="1076">
        <f t="shared" si="3735"/>
        <v>0</v>
      </c>
      <c r="FY453" s="1076">
        <f t="shared" si="3736"/>
        <v>0</v>
      </c>
      <c r="FZ453" s="1076">
        <f t="shared" si="3737"/>
        <v>0</v>
      </c>
      <c r="GA453" s="1076">
        <f t="shared" si="3738"/>
        <v>0</v>
      </c>
      <c r="GB453" s="1076">
        <f t="shared" si="3739"/>
        <v>0</v>
      </c>
      <c r="GC453" s="1076">
        <f t="shared" si="3740"/>
        <v>0</v>
      </c>
      <c r="GD453" s="330">
        <f t="shared" si="3741"/>
        <v>0</v>
      </c>
      <c r="GE453" s="330">
        <f t="shared" si="3742"/>
        <v>0</v>
      </c>
      <c r="GF453" s="330">
        <f t="shared" si="3743"/>
        <v>0</v>
      </c>
      <c r="GG453" s="330">
        <f t="shared" si="3744"/>
        <v>0</v>
      </c>
      <c r="GH453" s="330">
        <f t="shared" si="3745"/>
        <v>0</v>
      </c>
      <c r="GI453" s="330">
        <f t="shared" si="3746"/>
        <v>0</v>
      </c>
      <c r="GJ453" s="330">
        <f t="shared" si="3747"/>
        <v>0</v>
      </c>
      <c r="GK453" s="330">
        <f t="shared" si="3748"/>
        <v>0</v>
      </c>
      <c r="GL453" s="330">
        <f t="shared" si="3749"/>
        <v>0</v>
      </c>
      <c r="GM453" s="330">
        <f t="shared" si="3750"/>
        <v>0</v>
      </c>
      <c r="GN453" s="330">
        <f t="shared" si="3751"/>
        <v>0</v>
      </c>
      <c r="GO453" s="330">
        <f t="shared" si="3752"/>
        <v>0</v>
      </c>
      <c r="GP453" s="330">
        <f t="shared" si="3753"/>
        <v>0</v>
      </c>
      <c r="GQ453" s="330">
        <f t="shared" si="3754"/>
        <v>0</v>
      </c>
      <c r="GR453" s="739"/>
      <c r="GS453" s="739"/>
      <c r="GT453" s="739"/>
      <c r="GU453" s="739"/>
      <c r="GV453" s="739"/>
      <c r="GW453" s="739"/>
      <c r="GX453" s="739"/>
      <c r="GY453" s="739"/>
      <c r="GZ453" s="1362">
        <f t="shared" si="3755"/>
        <v>0</v>
      </c>
      <c r="HA453" s="1215">
        <f t="shared" si="3756"/>
        <v>0</v>
      </c>
      <c r="HB453" s="1215">
        <f t="shared" si="3757"/>
        <v>0</v>
      </c>
      <c r="HC453" s="1215">
        <f t="shared" si="3758"/>
        <v>0</v>
      </c>
      <c r="HD453" s="543">
        <f t="shared" si="3759"/>
        <v>0</v>
      </c>
      <c r="HE453" s="543">
        <f t="shared" si="3760"/>
        <v>0</v>
      </c>
      <c r="HF453" s="328">
        <f t="shared" si="3761"/>
        <v>0</v>
      </c>
      <c r="HG453" s="546">
        <f t="shared" si="3762"/>
        <v>0</v>
      </c>
      <c r="HH453" s="546">
        <f t="shared" si="3763"/>
        <v>0</v>
      </c>
      <c r="HI453" s="546">
        <f t="shared" si="3764"/>
        <v>0</v>
      </c>
      <c r="HJ453" s="546">
        <f t="shared" si="3765"/>
        <v>0</v>
      </c>
      <c r="HK453" s="546">
        <f t="shared" si="3766"/>
        <v>0</v>
      </c>
      <c r="HL453" s="546">
        <f t="shared" si="3767"/>
        <v>0</v>
      </c>
      <c r="HM453" s="546">
        <f t="shared" si="3768"/>
        <v>0</v>
      </c>
      <c r="HN453" s="546">
        <f t="shared" si="3769"/>
        <v>0</v>
      </c>
      <c r="HO453" s="1215">
        <f t="shared" si="3770"/>
        <v>0</v>
      </c>
      <c r="HP453" s="543">
        <f t="shared" si="3771"/>
        <v>0</v>
      </c>
      <c r="HQ453" s="328">
        <f t="shared" si="3772"/>
        <v>0</v>
      </c>
      <c r="HR453" s="546">
        <f t="shared" si="3773"/>
        <v>0</v>
      </c>
      <c r="HS453" s="546">
        <f t="shared" si="3774"/>
        <v>0</v>
      </c>
      <c r="HT453" s="546">
        <f t="shared" si="3775"/>
        <v>0</v>
      </c>
      <c r="HU453" s="546">
        <f t="shared" si="3776"/>
        <v>0</v>
      </c>
      <c r="HV453" s="930">
        <f t="shared" si="3777"/>
        <v>0</v>
      </c>
      <c r="HW453" s="930">
        <f t="shared" si="3778"/>
        <v>0</v>
      </c>
      <c r="HX453" s="930">
        <f t="shared" si="3779"/>
        <v>0</v>
      </c>
      <c r="HY453" s="930">
        <f t="shared" si="3780"/>
        <v>0</v>
      </c>
      <c r="HZ453" s="930">
        <f t="shared" si="3781"/>
        <v>0</v>
      </c>
      <c r="IA453" s="930">
        <f t="shared" si="3782"/>
        <v>0</v>
      </c>
      <c r="IB453" s="930">
        <f t="shared" si="3783"/>
        <v>0</v>
      </c>
      <c r="IC453" s="930">
        <f t="shared" si="3784"/>
        <v>0</v>
      </c>
      <c r="ID453" s="322">
        <f t="shared" si="3785"/>
        <v>0</v>
      </c>
      <c r="IE453" s="322">
        <f t="shared" si="3786"/>
        <v>0</v>
      </c>
      <c r="IF453" s="322">
        <f t="shared" si="3787"/>
        <v>0</v>
      </c>
      <c r="IG453" s="322">
        <f t="shared" si="3788"/>
        <v>0</v>
      </c>
      <c r="IH453" s="322">
        <f t="shared" si="3789"/>
        <v>0</v>
      </c>
      <c r="II453" s="322">
        <f t="shared" si="3790"/>
        <v>0</v>
      </c>
      <c r="IJ453" s="322">
        <f t="shared" si="3791"/>
        <v>0</v>
      </c>
      <c r="IK453" s="322">
        <f t="shared" si="3792"/>
        <v>0</v>
      </c>
      <c r="IL453" s="322">
        <f t="shared" si="3793"/>
        <v>0</v>
      </c>
      <c r="IM453" s="322">
        <f t="shared" si="3794"/>
        <v>0</v>
      </c>
      <c r="IN453" s="322">
        <f t="shared" si="3795"/>
        <v>0</v>
      </c>
      <c r="IO453" s="322">
        <f t="shared" si="3796"/>
        <v>0</v>
      </c>
      <c r="IP453" s="322">
        <f t="shared" si="3797"/>
        <v>0</v>
      </c>
      <c r="IQ453" s="322">
        <f t="shared" si="3798"/>
        <v>0</v>
      </c>
      <c r="IR453" s="739"/>
      <c r="IS453" s="739"/>
      <c r="IT453" s="739"/>
      <c r="IU453" s="739"/>
      <c r="IV453" s="739"/>
      <c r="IW453" s="739"/>
      <c r="IX453" s="739"/>
      <c r="IY453" s="739"/>
      <c r="IZ453" s="1362">
        <f t="shared" si="3799"/>
        <v>0</v>
      </c>
      <c r="JA453" s="1217">
        <f t="shared" si="3890"/>
        <v>0</v>
      </c>
      <c r="JB453" s="1217">
        <f t="shared" si="3891"/>
        <v>0</v>
      </c>
      <c r="JC453" s="1217">
        <f t="shared" si="3892"/>
        <v>0</v>
      </c>
      <c r="JD453" s="545">
        <f t="shared" si="3893"/>
        <v>0</v>
      </c>
      <c r="JE453" s="545">
        <f t="shared" si="3894"/>
        <v>0</v>
      </c>
      <c r="JF453" s="329">
        <f t="shared" si="3895"/>
        <v>0</v>
      </c>
      <c r="JG453" s="550">
        <f t="shared" si="3896"/>
        <v>0</v>
      </c>
      <c r="JH453" s="550">
        <f t="shared" si="3897"/>
        <v>0</v>
      </c>
      <c r="JI453" s="550">
        <f t="shared" si="3898"/>
        <v>0</v>
      </c>
      <c r="JJ453" s="550">
        <f t="shared" si="3899"/>
        <v>0</v>
      </c>
      <c r="JK453" s="550">
        <f t="shared" si="3900"/>
        <v>0</v>
      </c>
      <c r="JL453" s="550">
        <f t="shared" si="3901"/>
        <v>0</v>
      </c>
      <c r="JM453" s="550">
        <f t="shared" si="3902"/>
        <v>0</v>
      </c>
      <c r="JN453" s="550">
        <f t="shared" si="3903"/>
        <v>0</v>
      </c>
      <c r="JO453" s="1217">
        <f t="shared" si="3904"/>
        <v>0</v>
      </c>
      <c r="JP453" s="545">
        <f t="shared" si="3905"/>
        <v>0</v>
      </c>
      <c r="JQ453" s="329">
        <f t="shared" si="3906"/>
        <v>0</v>
      </c>
      <c r="JR453" s="550">
        <f t="shared" si="3907"/>
        <v>0</v>
      </c>
      <c r="JS453" s="550">
        <f t="shared" si="3908"/>
        <v>0</v>
      </c>
      <c r="JT453" s="550">
        <f t="shared" si="3909"/>
        <v>0</v>
      </c>
      <c r="JU453" s="550">
        <f t="shared" si="3910"/>
        <v>0</v>
      </c>
      <c r="JV453" s="932">
        <f t="shared" si="3911"/>
        <v>0</v>
      </c>
      <c r="JW453" s="932">
        <f t="shared" si="3912"/>
        <v>0</v>
      </c>
      <c r="JX453" s="932">
        <f t="shared" si="3913"/>
        <v>0</v>
      </c>
      <c r="JY453" s="932">
        <f t="shared" si="3914"/>
        <v>0</v>
      </c>
      <c r="JZ453" s="932">
        <f t="shared" si="3915"/>
        <v>0</v>
      </c>
      <c r="KA453" s="932">
        <f t="shared" si="3916"/>
        <v>0</v>
      </c>
      <c r="KB453" s="932">
        <f t="shared" si="3917"/>
        <v>0</v>
      </c>
      <c r="KC453" s="932">
        <f t="shared" si="3918"/>
        <v>0</v>
      </c>
      <c r="KD453" s="327">
        <f t="shared" si="3919"/>
        <v>0</v>
      </c>
      <c r="KE453" s="327">
        <f t="shared" si="3920"/>
        <v>0</v>
      </c>
      <c r="KF453" s="327">
        <f t="shared" si="3921"/>
        <v>0</v>
      </c>
      <c r="KG453" s="327">
        <f t="shared" si="3922"/>
        <v>0</v>
      </c>
      <c r="KH453" s="327">
        <f t="shared" si="3923"/>
        <v>0</v>
      </c>
      <c r="KI453" s="327">
        <f t="shared" si="3924"/>
        <v>0</v>
      </c>
      <c r="KJ453" s="327">
        <f t="shared" si="3925"/>
        <v>0</v>
      </c>
      <c r="KK453" s="327">
        <f t="shared" si="3926"/>
        <v>0</v>
      </c>
      <c r="KL453" s="327">
        <f t="shared" si="3927"/>
        <v>0</v>
      </c>
      <c r="KM453" s="327">
        <f t="shared" si="3928"/>
        <v>0</v>
      </c>
      <c r="KN453" s="327">
        <f t="shared" si="3929"/>
        <v>0</v>
      </c>
      <c r="KO453" s="327">
        <f t="shared" si="3930"/>
        <v>0</v>
      </c>
      <c r="KP453" s="327">
        <f t="shared" si="3931"/>
        <v>0</v>
      </c>
      <c r="KQ453" s="327">
        <f t="shared" si="3932"/>
        <v>0</v>
      </c>
      <c r="KR453" s="739"/>
      <c r="KS453" s="739"/>
      <c r="KT453" s="739"/>
      <c r="KU453" s="739"/>
      <c r="KV453" s="739"/>
      <c r="KW453" s="739"/>
      <c r="KX453" s="739"/>
      <c r="KY453" s="739"/>
      <c r="KZ453" s="1362">
        <f t="shared" si="3800"/>
        <v>0</v>
      </c>
      <c r="LA453" s="1217">
        <f t="shared" si="3801"/>
        <v>0</v>
      </c>
      <c r="LB453" s="1217">
        <f t="shared" si="3802"/>
        <v>0</v>
      </c>
      <c r="LC453" s="1217">
        <f t="shared" si="3803"/>
        <v>0</v>
      </c>
      <c r="LD453" s="545">
        <f t="shared" si="3804"/>
        <v>0</v>
      </c>
      <c r="LE453" s="545">
        <f t="shared" si="3805"/>
        <v>0</v>
      </c>
      <c r="LF453" s="329">
        <f t="shared" si="3806"/>
        <v>0</v>
      </c>
      <c r="LG453" s="550">
        <f t="shared" si="3807"/>
        <v>0</v>
      </c>
      <c r="LH453" s="550">
        <f t="shared" si="3808"/>
        <v>0</v>
      </c>
      <c r="LI453" s="550">
        <f t="shared" si="3809"/>
        <v>0</v>
      </c>
      <c r="LJ453" s="550">
        <f t="shared" si="3810"/>
        <v>0</v>
      </c>
      <c r="LK453" s="550">
        <f t="shared" si="3811"/>
        <v>0</v>
      </c>
      <c r="LL453" s="550">
        <f t="shared" si="3812"/>
        <v>0</v>
      </c>
      <c r="LM453" s="550">
        <f t="shared" si="3813"/>
        <v>0</v>
      </c>
      <c r="LN453" s="550">
        <f t="shared" si="3814"/>
        <v>0</v>
      </c>
      <c r="LO453" s="1217">
        <f t="shared" si="3815"/>
        <v>0</v>
      </c>
      <c r="LP453" s="545">
        <f t="shared" si="3816"/>
        <v>0</v>
      </c>
      <c r="LQ453" s="329">
        <f t="shared" si="3817"/>
        <v>0</v>
      </c>
      <c r="LR453" s="550">
        <f t="shared" si="3818"/>
        <v>0</v>
      </c>
      <c r="LS453" s="550">
        <f t="shared" si="3819"/>
        <v>0</v>
      </c>
      <c r="LT453" s="550">
        <f t="shared" si="3820"/>
        <v>0</v>
      </c>
      <c r="LU453" s="550">
        <f t="shared" si="3821"/>
        <v>0</v>
      </c>
      <c r="LV453" s="932">
        <f t="shared" si="3822"/>
        <v>0</v>
      </c>
      <c r="LW453" s="932">
        <f t="shared" si="3823"/>
        <v>0</v>
      </c>
      <c r="LX453" s="932">
        <f t="shared" si="3824"/>
        <v>0</v>
      </c>
      <c r="LY453" s="932">
        <f t="shared" si="3825"/>
        <v>0</v>
      </c>
      <c r="LZ453" s="932">
        <f t="shared" si="3826"/>
        <v>0</v>
      </c>
      <c r="MA453" s="932">
        <f t="shared" si="3827"/>
        <v>0</v>
      </c>
      <c r="MB453" s="932">
        <f t="shared" si="3828"/>
        <v>0</v>
      </c>
      <c r="MC453" s="932">
        <f t="shared" si="3829"/>
        <v>0</v>
      </c>
      <c r="MD453" s="327">
        <f t="shared" si="3830"/>
        <v>0</v>
      </c>
      <c r="ME453" s="327">
        <f t="shared" si="3831"/>
        <v>0</v>
      </c>
      <c r="MF453" s="327">
        <f t="shared" si="3832"/>
        <v>0</v>
      </c>
      <c r="MG453" s="327">
        <f t="shared" si="3833"/>
        <v>0</v>
      </c>
      <c r="MH453" s="327">
        <f t="shared" si="3834"/>
        <v>0</v>
      </c>
      <c r="MI453" s="327">
        <f t="shared" si="3835"/>
        <v>0</v>
      </c>
      <c r="MJ453" s="327">
        <f t="shared" si="3836"/>
        <v>0</v>
      </c>
      <c r="MK453" s="327">
        <f t="shared" si="3837"/>
        <v>0</v>
      </c>
      <c r="ML453" s="327">
        <f t="shared" si="3838"/>
        <v>0</v>
      </c>
      <c r="MM453" s="327">
        <f t="shared" si="3839"/>
        <v>0</v>
      </c>
      <c r="MN453" s="327">
        <f t="shared" si="3840"/>
        <v>0</v>
      </c>
      <c r="MO453" s="327">
        <f t="shared" si="3841"/>
        <v>0</v>
      </c>
      <c r="MP453" s="327">
        <f t="shared" si="3842"/>
        <v>0</v>
      </c>
      <c r="MQ453" s="327">
        <f t="shared" si="3843"/>
        <v>0</v>
      </c>
    </row>
    <row r="454" spans="15:355" s="152" customFormat="1" ht="14.25" customHeight="1" outlineLevel="1" thickBot="1" x14ac:dyDescent="0.3">
      <c r="O454" s="1758"/>
      <c r="S454" s="1758"/>
      <c r="W454" s="1758"/>
      <c r="AA454" s="1758"/>
      <c r="AE454" s="1758"/>
      <c r="AI454" s="1758"/>
      <c r="AM454" s="1758"/>
      <c r="AQ454" s="1758"/>
      <c r="AU454" s="1758"/>
      <c r="AY454" s="1758"/>
      <c r="BQ454" s="1491"/>
      <c r="BR454" s="734">
        <f t="shared" si="3531"/>
        <v>0</v>
      </c>
      <c r="BS454" s="734">
        <f t="shared" si="3532"/>
        <v>0</v>
      </c>
      <c r="BT454" s="742">
        <v>0</v>
      </c>
      <c r="BU454" s="1781"/>
      <c r="BV454" s="1324"/>
      <c r="BW454" s="1248"/>
      <c r="BX454" s="1248"/>
      <c r="BY454" s="1248"/>
      <c r="BZ454" s="1249"/>
      <c r="CA454" s="1249"/>
      <c r="CB454" s="1250"/>
      <c r="CC454" s="1251"/>
      <c r="CD454" s="1251"/>
      <c r="CE454" s="1251"/>
      <c r="CF454" s="1251"/>
      <c r="CG454" s="1765"/>
      <c r="CH454" s="1252"/>
      <c r="CI454" s="1765"/>
      <c r="CJ454" s="1765"/>
      <c r="CK454" s="1253"/>
      <c r="CL454" s="1254"/>
      <c r="CM454" s="1255"/>
      <c r="CN454" s="1256"/>
      <c r="CO454" s="1256"/>
      <c r="CP454" s="1256"/>
      <c r="CQ454" s="1256"/>
      <c r="CR454" s="1766"/>
      <c r="CS454" s="1766"/>
      <c r="CT454" s="1766"/>
      <c r="CU454" s="1766"/>
      <c r="CV454" s="1766"/>
      <c r="CW454" s="1766"/>
      <c r="CX454" s="1766"/>
      <c r="CY454" s="1766"/>
      <c r="CZ454" s="1807"/>
      <c r="DA454" s="1807"/>
      <c r="DB454" s="1807"/>
      <c r="DC454" s="1807"/>
      <c r="DD454" s="1807"/>
      <c r="DE454" s="1258"/>
      <c r="DF454" s="1258"/>
      <c r="DG454" s="1258"/>
      <c r="DH454" s="1258"/>
      <c r="DI454" s="1258"/>
      <c r="DJ454" s="1258"/>
      <c r="DK454" s="1258"/>
      <c r="DL454" s="1258"/>
      <c r="DM454" s="1258"/>
      <c r="DN454" s="1022">
        <v>1</v>
      </c>
      <c r="DO454" s="1193">
        <v>0.94599999999999995</v>
      </c>
      <c r="DP454" s="1194">
        <v>1000</v>
      </c>
      <c r="DQ454" s="1195">
        <f t="shared" si="3889"/>
        <v>1.0570824524312896</v>
      </c>
      <c r="DR454" s="1192">
        <v>0.01</v>
      </c>
      <c r="DS454" s="1192">
        <f t="shared" si="3888"/>
        <v>1.0570824524312896E-5</v>
      </c>
      <c r="DT454" s="1767"/>
      <c r="DU454" s="1768"/>
      <c r="DV454" s="1769"/>
      <c r="DW454" s="1528">
        <f t="shared" si="3710"/>
        <v>0</v>
      </c>
      <c r="DX454" s="1770"/>
      <c r="DY454" s="1770"/>
      <c r="DZ454" s="1770"/>
      <c r="EA454" s="1770"/>
      <c r="EB454" s="1770"/>
      <c r="EC454" s="1770"/>
      <c r="ED454" s="1770"/>
      <c r="EE454" s="1770"/>
      <c r="EF454" s="1770"/>
      <c r="EG454" s="1770"/>
      <c r="EH454" s="1770"/>
      <c r="EI454" s="1770"/>
      <c r="EJ454" s="1770"/>
      <c r="EK454" s="1771"/>
      <c r="EL454" s="1772"/>
      <c r="EM454" s="739"/>
      <c r="EN454" s="739"/>
      <c r="EO454" s="739"/>
      <c r="EP454" s="739"/>
      <c r="EQ454" s="739"/>
      <c r="ER454" s="739"/>
      <c r="ES454" s="739"/>
      <c r="ET454" s="739"/>
      <c r="EU454" s="739"/>
      <c r="EV454" s="739"/>
      <c r="EW454" s="739"/>
      <c r="EX454" s="739"/>
      <c r="EY454" s="739"/>
      <c r="EZ454" s="1348">
        <f t="shared" si="3712"/>
        <v>0</v>
      </c>
      <c r="FA454" s="1203">
        <f t="shared" si="3713"/>
        <v>0</v>
      </c>
      <c r="FB454" s="1203">
        <f t="shared" si="3714"/>
        <v>0</v>
      </c>
      <c r="FC454" s="1203">
        <f t="shared" si="3715"/>
        <v>0</v>
      </c>
      <c r="FD454" s="1190">
        <f t="shared" si="3716"/>
        <v>0</v>
      </c>
      <c r="FE454" s="1190">
        <f t="shared" si="3717"/>
        <v>0</v>
      </c>
      <c r="FF454" s="927">
        <f t="shared" si="3718"/>
        <v>0</v>
      </c>
      <c r="FG454" s="1191">
        <f t="shared" si="3719"/>
        <v>0</v>
      </c>
      <c r="FH454" s="1191">
        <f t="shared" si="3720"/>
        <v>0</v>
      </c>
      <c r="FI454" s="1191">
        <f t="shared" si="3721"/>
        <v>0</v>
      </c>
      <c r="FJ454" s="1191">
        <f t="shared" si="3722"/>
        <v>0</v>
      </c>
      <c r="FK454" s="1191">
        <f t="shared" si="3723"/>
        <v>0</v>
      </c>
      <c r="FL454" s="1191">
        <f t="shared" si="3724"/>
        <v>0</v>
      </c>
      <c r="FM454" s="1191">
        <f t="shared" si="3725"/>
        <v>0</v>
      </c>
      <c r="FN454" s="1191">
        <f t="shared" si="3726"/>
        <v>0</v>
      </c>
      <c r="FO454" s="1203">
        <f t="shared" si="3548"/>
        <v>0</v>
      </c>
      <c r="FP454" s="1190">
        <f t="shared" si="3727"/>
        <v>0</v>
      </c>
      <c r="FQ454" s="927">
        <f t="shared" si="3728"/>
        <v>0</v>
      </c>
      <c r="FR454" s="1191">
        <f t="shared" si="3729"/>
        <v>0</v>
      </c>
      <c r="FS454" s="1191">
        <f t="shared" si="3730"/>
        <v>0</v>
      </c>
      <c r="FT454" s="1191">
        <f t="shared" si="3731"/>
        <v>0</v>
      </c>
      <c r="FU454" s="1191">
        <f t="shared" si="3732"/>
        <v>0</v>
      </c>
      <c r="FV454" s="1076">
        <f t="shared" si="3733"/>
        <v>0</v>
      </c>
      <c r="FW454" s="1076">
        <f t="shared" si="3734"/>
        <v>0</v>
      </c>
      <c r="FX454" s="1076">
        <f t="shared" si="3735"/>
        <v>0</v>
      </c>
      <c r="FY454" s="1076">
        <f t="shared" si="3736"/>
        <v>0</v>
      </c>
      <c r="FZ454" s="1076">
        <f t="shared" si="3737"/>
        <v>0</v>
      </c>
      <c r="GA454" s="1076">
        <f t="shared" si="3738"/>
        <v>0</v>
      </c>
      <c r="GB454" s="1076">
        <f t="shared" si="3739"/>
        <v>0</v>
      </c>
      <c r="GC454" s="1076">
        <f t="shared" si="3740"/>
        <v>0</v>
      </c>
      <c r="GD454" s="330">
        <f t="shared" si="3741"/>
        <v>0</v>
      </c>
      <c r="GE454" s="330">
        <f t="shared" si="3742"/>
        <v>0</v>
      </c>
      <c r="GF454" s="330">
        <f t="shared" si="3743"/>
        <v>0</v>
      </c>
      <c r="GG454" s="330">
        <f t="shared" si="3744"/>
        <v>0</v>
      </c>
      <c r="GH454" s="330">
        <f t="shared" si="3745"/>
        <v>0</v>
      </c>
      <c r="GI454" s="330">
        <f t="shared" si="3746"/>
        <v>0</v>
      </c>
      <c r="GJ454" s="330">
        <f t="shared" si="3747"/>
        <v>0</v>
      </c>
      <c r="GK454" s="330">
        <f t="shared" si="3748"/>
        <v>0</v>
      </c>
      <c r="GL454" s="330">
        <f t="shared" si="3749"/>
        <v>0</v>
      </c>
      <c r="GM454" s="330">
        <f t="shared" si="3750"/>
        <v>0</v>
      </c>
      <c r="GN454" s="330">
        <f t="shared" si="3751"/>
        <v>0</v>
      </c>
      <c r="GO454" s="330">
        <f t="shared" si="3752"/>
        <v>0</v>
      </c>
      <c r="GP454" s="330">
        <f t="shared" si="3753"/>
        <v>0</v>
      </c>
      <c r="GQ454" s="330">
        <f t="shared" si="3754"/>
        <v>0</v>
      </c>
      <c r="GR454" s="739"/>
      <c r="GS454" s="739"/>
      <c r="GT454" s="739"/>
      <c r="GU454" s="739"/>
      <c r="GV454" s="739"/>
      <c r="GW454" s="739"/>
      <c r="GX454" s="739"/>
      <c r="GY454" s="739"/>
      <c r="GZ454" s="1362">
        <f t="shared" si="3755"/>
        <v>0</v>
      </c>
      <c r="HA454" s="1215">
        <f t="shared" si="3756"/>
        <v>0</v>
      </c>
      <c r="HB454" s="1215">
        <f t="shared" si="3757"/>
        <v>0</v>
      </c>
      <c r="HC454" s="1215">
        <f t="shared" si="3758"/>
        <v>0</v>
      </c>
      <c r="HD454" s="543">
        <f t="shared" si="3759"/>
        <v>0</v>
      </c>
      <c r="HE454" s="543">
        <f t="shared" si="3760"/>
        <v>0</v>
      </c>
      <c r="HF454" s="328">
        <f t="shared" si="3761"/>
        <v>0</v>
      </c>
      <c r="HG454" s="546">
        <f t="shared" si="3762"/>
        <v>0</v>
      </c>
      <c r="HH454" s="546">
        <f t="shared" si="3763"/>
        <v>0</v>
      </c>
      <c r="HI454" s="546">
        <f t="shared" si="3764"/>
        <v>0</v>
      </c>
      <c r="HJ454" s="546">
        <f t="shared" si="3765"/>
        <v>0</v>
      </c>
      <c r="HK454" s="546">
        <f t="shared" si="3766"/>
        <v>0</v>
      </c>
      <c r="HL454" s="546">
        <f t="shared" si="3767"/>
        <v>0</v>
      </c>
      <c r="HM454" s="546">
        <f t="shared" si="3768"/>
        <v>0</v>
      </c>
      <c r="HN454" s="546">
        <f t="shared" si="3769"/>
        <v>0</v>
      </c>
      <c r="HO454" s="1215">
        <f t="shared" si="3770"/>
        <v>0</v>
      </c>
      <c r="HP454" s="543">
        <f t="shared" si="3771"/>
        <v>0</v>
      </c>
      <c r="HQ454" s="328">
        <f t="shared" si="3772"/>
        <v>0</v>
      </c>
      <c r="HR454" s="546">
        <f t="shared" si="3773"/>
        <v>0</v>
      </c>
      <c r="HS454" s="546">
        <f t="shared" si="3774"/>
        <v>0</v>
      </c>
      <c r="HT454" s="546">
        <f t="shared" si="3775"/>
        <v>0</v>
      </c>
      <c r="HU454" s="546">
        <f t="shared" si="3776"/>
        <v>0</v>
      </c>
      <c r="HV454" s="930">
        <f t="shared" si="3777"/>
        <v>0</v>
      </c>
      <c r="HW454" s="930">
        <f t="shared" si="3778"/>
        <v>0</v>
      </c>
      <c r="HX454" s="930">
        <f t="shared" si="3779"/>
        <v>0</v>
      </c>
      <c r="HY454" s="930">
        <f t="shared" si="3780"/>
        <v>0</v>
      </c>
      <c r="HZ454" s="930">
        <f t="shared" si="3781"/>
        <v>0</v>
      </c>
      <c r="IA454" s="930">
        <f t="shared" si="3782"/>
        <v>0</v>
      </c>
      <c r="IB454" s="930">
        <f t="shared" si="3783"/>
        <v>0</v>
      </c>
      <c r="IC454" s="930">
        <f t="shared" si="3784"/>
        <v>0</v>
      </c>
      <c r="ID454" s="322">
        <f t="shared" si="3785"/>
        <v>0</v>
      </c>
      <c r="IE454" s="322">
        <f t="shared" si="3786"/>
        <v>0</v>
      </c>
      <c r="IF454" s="322">
        <f t="shared" si="3787"/>
        <v>0</v>
      </c>
      <c r="IG454" s="322">
        <f t="shared" si="3788"/>
        <v>0</v>
      </c>
      <c r="IH454" s="322">
        <f t="shared" si="3789"/>
        <v>0</v>
      </c>
      <c r="II454" s="322">
        <f t="shared" si="3790"/>
        <v>0</v>
      </c>
      <c r="IJ454" s="322">
        <f t="shared" si="3791"/>
        <v>0</v>
      </c>
      <c r="IK454" s="322">
        <f t="shared" si="3792"/>
        <v>0</v>
      </c>
      <c r="IL454" s="322">
        <f t="shared" si="3793"/>
        <v>0</v>
      </c>
      <c r="IM454" s="322">
        <f t="shared" si="3794"/>
        <v>0</v>
      </c>
      <c r="IN454" s="322">
        <f t="shared" si="3795"/>
        <v>0</v>
      </c>
      <c r="IO454" s="322">
        <f t="shared" si="3796"/>
        <v>0</v>
      </c>
      <c r="IP454" s="322">
        <f t="shared" si="3797"/>
        <v>0</v>
      </c>
      <c r="IQ454" s="322">
        <f t="shared" si="3798"/>
        <v>0</v>
      </c>
      <c r="IR454" s="739"/>
      <c r="IS454" s="739"/>
      <c r="IT454" s="739"/>
      <c r="IU454" s="739"/>
      <c r="IV454" s="739"/>
      <c r="IW454" s="739"/>
      <c r="IX454" s="739"/>
      <c r="IY454" s="739"/>
      <c r="IZ454" s="1362">
        <f t="shared" si="3799"/>
        <v>0</v>
      </c>
      <c r="JA454" s="1217">
        <f t="shared" si="3890"/>
        <v>0</v>
      </c>
      <c r="JB454" s="1217">
        <f t="shared" si="3891"/>
        <v>0</v>
      </c>
      <c r="JC454" s="1217">
        <f t="shared" si="3892"/>
        <v>0</v>
      </c>
      <c r="JD454" s="545">
        <f t="shared" si="3893"/>
        <v>0</v>
      </c>
      <c r="JE454" s="545">
        <f t="shared" si="3894"/>
        <v>0</v>
      </c>
      <c r="JF454" s="329">
        <f t="shared" si="3895"/>
        <v>0</v>
      </c>
      <c r="JG454" s="550">
        <f t="shared" si="3896"/>
        <v>0</v>
      </c>
      <c r="JH454" s="550">
        <f t="shared" si="3897"/>
        <v>0</v>
      </c>
      <c r="JI454" s="550">
        <f t="shared" si="3898"/>
        <v>0</v>
      </c>
      <c r="JJ454" s="550">
        <f t="shared" si="3899"/>
        <v>0</v>
      </c>
      <c r="JK454" s="550">
        <f t="shared" si="3900"/>
        <v>0</v>
      </c>
      <c r="JL454" s="550">
        <f t="shared" si="3901"/>
        <v>0</v>
      </c>
      <c r="JM454" s="550">
        <f t="shared" si="3902"/>
        <v>0</v>
      </c>
      <c r="JN454" s="550">
        <f t="shared" si="3903"/>
        <v>0</v>
      </c>
      <c r="JO454" s="1217">
        <f t="shared" si="3904"/>
        <v>0</v>
      </c>
      <c r="JP454" s="545">
        <f t="shared" si="3905"/>
        <v>0</v>
      </c>
      <c r="JQ454" s="329">
        <f t="shared" si="3906"/>
        <v>0</v>
      </c>
      <c r="JR454" s="550">
        <f t="shared" si="3907"/>
        <v>0</v>
      </c>
      <c r="JS454" s="550">
        <f t="shared" si="3908"/>
        <v>0</v>
      </c>
      <c r="JT454" s="550">
        <f t="shared" si="3909"/>
        <v>0</v>
      </c>
      <c r="JU454" s="550">
        <f t="shared" si="3910"/>
        <v>0</v>
      </c>
      <c r="JV454" s="932">
        <f t="shared" si="3911"/>
        <v>0</v>
      </c>
      <c r="JW454" s="932">
        <f t="shared" si="3912"/>
        <v>0</v>
      </c>
      <c r="JX454" s="932">
        <f t="shared" si="3913"/>
        <v>0</v>
      </c>
      <c r="JY454" s="932">
        <f t="shared" si="3914"/>
        <v>0</v>
      </c>
      <c r="JZ454" s="932">
        <f t="shared" si="3915"/>
        <v>0</v>
      </c>
      <c r="KA454" s="932">
        <f t="shared" si="3916"/>
        <v>0</v>
      </c>
      <c r="KB454" s="932">
        <f t="shared" si="3917"/>
        <v>0</v>
      </c>
      <c r="KC454" s="932">
        <f t="shared" si="3918"/>
        <v>0</v>
      </c>
      <c r="KD454" s="327">
        <f t="shared" si="3919"/>
        <v>0</v>
      </c>
      <c r="KE454" s="327">
        <f t="shared" si="3920"/>
        <v>0</v>
      </c>
      <c r="KF454" s="327">
        <f t="shared" si="3921"/>
        <v>0</v>
      </c>
      <c r="KG454" s="327">
        <f t="shared" si="3922"/>
        <v>0</v>
      </c>
      <c r="KH454" s="327">
        <f t="shared" si="3923"/>
        <v>0</v>
      </c>
      <c r="KI454" s="327">
        <f t="shared" si="3924"/>
        <v>0</v>
      </c>
      <c r="KJ454" s="327">
        <f t="shared" si="3925"/>
        <v>0</v>
      </c>
      <c r="KK454" s="327">
        <f t="shared" si="3926"/>
        <v>0</v>
      </c>
      <c r="KL454" s="327">
        <f t="shared" si="3927"/>
        <v>0</v>
      </c>
      <c r="KM454" s="327">
        <f t="shared" si="3928"/>
        <v>0</v>
      </c>
      <c r="KN454" s="327">
        <f t="shared" si="3929"/>
        <v>0</v>
      </c>
      <c r="KO454" s="327">
        <f t="shared" si="3930"/>
        <v>0</v>
      </c>
      <c r="KP454" s="327">
        <f t="shared" si="3931"/>
        <v>0</v>
      </c>
      <c r="KQ454" s="327">
        <f t="shared" si="3932"/>
        <v>0</v>
      </c>
      <c r="KR454" s="739"/>
      <c r="KS454" s="739"/>
      <c r="KT454" s="739"/>
      <c r="KU454" s="739"/>
      <c r="KV454" s="739"/>
      <c r="KW454" s="739"/>
      <c r="KX454" s="739"/>
      <c r="KY454" s="739"/>
      <c r="KZ454" s="1362">
        <f t="shared" si="3800"/>
        <v>0</v>
      </c>
      <c r="LA454" s="1217">
        <f t="shared" si="3801"/>
        <v>0</v>
      </c>
      <c r="LB454" s="1217">
        <f t="shared" si="3802"/>
        <v>0</v>
      </c>
      <c r="LC454" s="1217">
        <f t="shared" si="3803"/>
        <v>0</v>
      </c>
      <c r="LD454" s="545">
        <f t="shared" si="3804"/>
        <v>0</v>
      </c>
      <c r="LE454" s="545">
        <f t="shared" si="3805"/>
        <v>0</v>
      </c>
      <c r="LF454" s="329">
        <f t="shared" si="3806"/>
        <v>0</v>
      </c>
      <c r="LG454" s="550">
        <f t="shared" si="3807"/>
        <v>0</v>
      </c>
      <c r="LH454" s="550">
        <f t="shared" si="3808"/>
        <v>0</v>
      </c>
      <c r="LI454" s="550">
        <f t="shared" si="3809"/>
        <v>0</v>
      </c>
      <c r="LJ454" s="550">
        <f t="shared" si="3810"/>
        <v>0</v>
      </c>
      <c r="LK454" s="550">
        <f t="shared" si="3811"/>
        <v>0</v>
      </c>
      <c r="LL454" s="550">
        <f t="shared" si="3812"/>
        <v>0</v>
      </c>
      <c r="LM454" s="550">
        <f t="shared" si="3813"/>
        <v>0</v>
      </c>
      <c r="LN454" s="550">
        <f t="shared" si="3814"/>
        <v>0</v>
      </c>
      <c r="LO454" s="1217">
        <f t="shared" si="3815"/>
        <v>0</v>
      </c>
      <c r="LP454" s="545">
        <f t="shared" si="3816"/>
        <v>0</v>
      </c>
      <c r="LQ454" s="329">
        <f t="shared" si="3817"/>
        <v>0</v>
      </c>
      <c r="LR454" s="550">
        <f t="shared" si="3818"/>
        <v>0</v>
      </c>
      <c r="LS454" s="550">
        <f t="shared" si="3819"/>
        <v>0</v>
      </c>
      <c r="LT454" s="550">
        <f t="shared" si="3820"/>
        <v>0</v>
      </c>
      <c r="LU454" s="550">
        <f t="shared" si="3821"/>
        <v>0</v>
      </c>
      <c r="LV454" s="932">
        <f t="shared" si="3822"/>
        <v>0</v>
      </c>
      <c r="LW454" s="932">
        <f t="shared" si="3823"/>
        <v>0</v>
      </c>
      <c r="LX454" s="932">
        <f t="shared" si="3824"/>
        <v>0</v>
      </c>
      <c r="LY454" s="932">
        <f t="shared" si="3825"/>
        <v>0</v>
      </c>
      <c r="LZ454" s="932">
        <f t="shared" si="3826"/>
        <v>0</v>
      </c>
      <c r="MA454" s="932">
        <f t="shared" si="3827"/>
        <v>0</v>
      </c>
      <c r="MB454" s="932">
        <f t="shared" si="3828"/>
        <v>0</v>
      </c>
      <c r="MC454" s="932">
        <f t="shared" si="3829"/>
        <v>0</v>
      </c>
      <c r="MD454" s="327">
        <f t="shared" si="3830"/>
        <v>0</v>
      </c>
      <c r="ME454" s="327">
        <f t="shared" si="3831"/>
        <v>0</v>
      </c>
      <c r="MF454" s="327">
        <f t="shared" si="3832"/>
        <v>0</v>
      </c>
      <c r="MG454" s="327">
        <f t="shared" si="3833"/>
        <v>0</v>
      </c>
      <c r="MH454" s="327">
        <f t="shared" si="3834"/>
        <v>0</v>
      </c>
      <c r="MI454" s="327">
        <f t="shared" si="3835"/>
        <v>0</v>
      </c>
      <c r="MJ454" s="327">
        <f t="shared" si="3836"/>
        <v>0</v>
      </c>
      <c r="MK454" s="327">
        <f t="shared" si="3837"/>
        <v>0</v>
      </c>
      <c r="ML454" s="327">
        <f t="shared" si="3838"/>
        <v>0</v>
      </c>
      <c r="MM454" s="327">
        <f t="shared" si="3839"/>
        <v>0</v>
      </c>
      <c r="MN454" s="327">
        <f t="shared" si="3840"/>
        <v>0</v>
      </c>
      <c r="MO454" s="327">
        <f t="shared" si="3841"/>
        <v>0</v>
      </c>
      <c r="MP454" s="327">
        <f t="shared" si="3842"/>
        <v>0</v>
      </c>
      <c r="MQ454" s="327">
        <f t="shared" si="3843"/>
        <v>0</v>
      </c>
    </row>
    <row r="455" spans="15:355" s="152" customFormat="1" ht="14.25" customHeight="1" outlineLevel="1" thickBot="1" x14ac:dyDescent="0.3">
      <c r="O455" s="1758"/>
      <c r="S455" s="1758"/>
      <c r="W455" s="1758"/>
      <c r="AA455" s="1758"/>
      <c r="AE455" s="1758"/>
      <c r="AI455" s="1758"/>
      <c r="AM455" s="1758"/>
      <c r="AQ455" s="1758"/>
      <c r="AU455" s="1758"/>
      <c r="AY455" s="1758"/>
      <c r="BQ455" s="1491"/>
      <c r="BR455" s="734">
        <f t="shared" si="3531"/>
        <v>0</v>
      </c>
      <c r="BS455" s="734">
        <f t="shared" si="3532"/>
        <v>0</v>
      </c>
      <c r="BT455" s="742">
        <v>0</v>
      </c>
      <c r="BU455" s="1781"/>
      <c r="BV455" s="1324"/>
      <c r="BW455" s="1248"/>
      <c r="BX455" s="1248"/>
      <c r="BY455" s="1248"/>
      <c r="BZ455" s="1249"/>
      <c r="CA455" s="1249"/>
      <c r="CB455" s="1250"/>
      <c r="CC455" s="1251"/>
      <c r="CD455" s="1251"/>
      <c r="CE455" s="1251"/>
      <c r="CF455" s="1251"/>
      <c r="CG455" s="1765"/>
      <c r="CH455" s="1252"/>
      <c r="CI455" s="1765"/>
      <c r="CJ455" s="1765"/>
      <c r="CK455" s="1253"/>
      <c r="CL455" s="1254"/>
      <c r="CM455" s="1255"/>
      <c r="CN455" s="1256"/>
      <c r="CO455" s="1256"/>
      <c r="CP455" s="1256"/>
      <c r="CQ455" s="1256"/>
      <c r="CR455" s="1766"/>
      <c r="CS455" s="1766"/>
      <c r="CT455" s="1766"/>
      <c r="CU455" s="1766"/>
      <c r="CV455" s="1766"/>
      <c r="CW455" s="1766"/>
      <c r="CX455" s="1766"/>
      <c r="CY455" s="1766"/>
      <c r="CZ455" s="1807"/>
      <c r="DA455" s="1807"/>
      <c r="DB455" s="1807"/>
      <c r="DC455" s="1807"/>
      <c r="DD455" s="1807"/>
      <c r="DE455" s="1258"/>
      <c r="DF455" s="1258"/>
      <c r="DG455" s="1258"/>
      <c r="DH455" s="1258"/>
      <c r="DI455" s="1258"/>
      <c r="DJ455" s="1258"/>
      <c r="DK455" s="1258"/>
      <c r="DL455" s="1258"/>
      <c r="DM455" s="1258"/>
      <c r="DN455" s="1022">
        <v>1</v>
      </c>
      <c r="DO455" s="1193">
        <v>0.94599999999999995</v>
      </c>
      <c r="DP455" s="1194">
        <v>1000</v>
      </c>
      <c r="DQ455" s="1195">
        <f t="shared" si="3889"/>
        <v>1.0570824524312896</v>
      </c>
      <c r="DR455" s="1192">
        <v>0.01</v>
      </c>
      <c r="DS455" s="1192">
        <f t="shared" si="3888"/>
        <v>1.0570824524312896E-5</v>
      </c>
      <c r="DT455" s="1767"/>
      <c r="DU455" s="1768"/>
      <c r="DV455" s="1769"/>
      <c r="DW455" s="1528">
        <f t="shared" si="3710"/>
        <v>0</v>
      </c>
      <c r="DX455" s="1770"/>
      <c r="DY455" s="1770"/>
      <c r="DZ455" s="1770"/>
      <c r="EA455" s="1770"/>
      <c r="EB455" s="1770"/>
      <c r="EC455" s="1770"/>
      <c r="ED455" s="1770"/>
      <c r="EE455" s="1770"/>
      <c r="EF455" s="1770"/>
      <c r="EG455" s="1770"/>
      <c r="EH455" s="1770"/>
      <c r="EI455" s="1770"/>
      <c r="EJ455" s="1770"/>
      <c r="EK455" s="1771"/>
      <c r="EL455" s="1772"/>
      <c r="EM455" s="739"/>
      <c r="EN455" s="739"/>
      <c r="EO455" s="739"/>
      <c r="EP455" s="739"/>
      <c r="EQ455" s="739"/>
      <c r="ER455" s="739"/>
      <c r="ES455" s="739"/>
      <c r="ET455" s="739"/>
      <c r="EU455" s="739"/>
      <c r="EV455" s="739"/>
      <c r="EW455" s="739"/>
      <c r="EX455" s="739"/>
      <c r="EY455" s="739"/>
      <c r="EZ455" s="1348">
        <f t="shared" si="3712"/>
        <v>0</v>
      </c>
      <c r="FA455" s="1203">
        <f t="shared" si="3713"/>
        <v>0</v>
      </c>
      <c r="FB455" s="1203">
        <f t="shared" si="3714"/>
        <v>0</v>
      </c>
      <c r="FC455" s="1203">
        <f t="shared" si="3715"/>
        <v>0</v>
      </c>
      <c r="FD455" s="1190">
        <f t="shared" si="3716"/>
        <v>0</v>
      </c>
      <c r="FE455" s="1190">
        <f t="shared" si="3717"/>
        <v>0</v>
      </c>
      <c r="FF455" s="927">
        <f t="shared" si="3718"/>
        <v>0</v>
      </c>
      <c r="FG455" s="1191">
        <f t="shared" si="3719"/>
        <v>0</v>
      </c>
      <c r="FH455" s="1191">
        <f t="shared" si="3720"/>
        <v>0</v>
      </c>
      <c r="FI455" s="1191">
        <f t="shared" si="3721"/>
        <v>0</v>
      </c>
      <c r="FJ455" s="1191">
        <f t="shared" si="3722"/>
        <v>0</v>
      </c>
      <c r="FK455" s="1191">
        <f t="shared" si="3723"/>
        <v>0</v>
      </c>
      <c r="FL455" s="1191">
        <f t="shared" si="3724"/>
        <v>0</v>
      </c>
      <c r="FM455" s="1191">
        <f t="shared" si="3725"/>
        <v>0</v>
      </c>
      <c r="FN455" s="1191">
        <f t="shared" si="3726"/>
        <v>0</v>
      </c>
      <c r="FO455" s="1203">
        <f t="shared" si="3548"/>
        <v>0</v>
      </c>
      <c r="FP455" s="1190">
        <f t="shared" si="3727"/>
        <v>0</v>
      </c>
      <c r="FQ455" s="927">
        <f t="shared" si="3728"/>
        <v>0</v>
      </c>
      <c r="FR455" s="1191">
        <f t="shared" si="3729"/>
        <v>0</v>
      </c>
      <c r="FS455" s="1191">
        <f t="shared" si="3730"/>
        <v>0</v>
      </c>
      <c r="FT455" s="1191">
        <f t="shared" si="3731"/>
        <v>0</v>
      </c>
      <c r="FU455" s="1191">
        <f t="shared" si="3732"/>
        <v>0</v>
      </c>
      <c r="FV455" s="1076">
        <f t="shared" si="3733"/>
        <v>0</v>
      </c>
      <c r="FW455" s="1076">
        <f t="shared" si="3734"/>
        <v>0</v>
      </c>
      <c r="FX455" s="1076">
        <f t="shared" si="3735"/>
        <v>0</v>
      </c>
      <c r="FY455" s="1076">
        <f t="shared" si="3736"/>
        <v>0</v>
      </c>
      <c r="FZ455" s="1076">
        <f t="shared" si="3737"/>
        <v>0</v>
      </c>
      <c r="GA455" s="1076">
        <f t="shared" si="3738"/>
        <v>0</v>
      </c>
      <c r="GB455" s="1076">
        <f t="shared" si="3739"/>
        <v>0</v>
      </c>
      <c r="GC455" s="1076">
        <f t="shared" si="3740"/>
        <v>0</v>
      </c>
      <c r="GD455" s="330">
        <f t="shared" si="3741"/>
        <v>0</v>
      </c>
      <c r="GE455" s="330">
        <f t="shared" si="3742"/>
        <v>0</v>
      </c>
      <c r="GF455" s="330">
        <f t="shared" si="3743"/>
        <v>0</v>
      </c>
      <c r="GG455" s="330">
        <f t="shared" si="3744"/>
        <v>0</v>
      </c>
      <c r="GH455" s="330">
        <f t="shared" si="3745"/>
        <v>0</v>
      </c>
      <c r="GI455" s="330">
        <f t="shared" si="3746"/>
        <v>0</v>
      </c>
      <c r="GJ455" s="330">
        <f t="shared" si="3747"/>
        <v>0</v>
      </c>
      <c r="GK455" s="330">
        <f t="shared" si="3748"/>
        <v>0</v>
      </c>
      <c r="GL455" s="330">
        <f t="shared" si="3749"/>
        <v>0</v>
      </c>
      <c r="GM455" s="330">
        <f t="shared" si="3750"/>
        <v>0</v>
      </c>
      <c r="GN455" s="330">
        <f t="shared" si="3751"/>
        <v>0</v>
      </c>
      <c r="GO455" s="330">
        <f t="shared" si="3752"/>
        <v>0</v>
      </c>
      <c r="GP455" s="330">
        <f t="shared" si="3753"/>
        <v>0</v>
      </c>
      <c r="GQ455" s="330">
        <f t="shared" si="3754"/>
        <v>0</v>
      </c>
      <c r="GR455" s="739"/>
      <c r="GS455" s="739"/>
      <c r="GT455" s="739"/>
      <c r="GU455" s="739"/>
      <c r="GV455" s="739"/>
      <c r="GW455" s="739"/>
      <c r="GX455" s="739"/>
      <c r="GY455" s="739"/>
      <c r="GZ455" s="1362">
        <f t="shared" si="3755"/>
        <v>0</v>
      </c>
      <c r="HA455" s="1215">
        <f t="shared" si="3756"/>
        <v>0</v>
      </c>
      <c r="HB455" s="1215">
        <f t="shared" si="3757"/>
        <v>0</v>
      </c>
      <c r="HC455" s="1215">
        <f t="shared" si="3758"/>
        <v>0</v>
      </c>
      <c r="HD455" s="543">
        <f t="shared" si="3759"/>
        <v>0</v>
      </c>
      <c r="HE455" s="543">
        <f t="shared" si="3760"/>
        <v>0</v>
      </c>
      <c r="HF455" s="328">
        <f t="shared" si="3761"/>
        <v>0</v>
      </c>
      <c r="HG455" s="546">
        <f t="shared" si="3762"/>
        <v>0</v>
      </c>
      <c r="HH455" s="546">
        <f t="shared" si="3763"/>
        <v>0</v>
      </c>
      <c r="HI455" s="546">
        <f t="shared" si="3764"/>
        <v>0</v>
      </c>
      <c r="HJ455" s="546">
        <f t="shared" si="3765"/>
        <v>0</v>
      </c>
      <c r="HK455" s="546">
        <f t="shared" si="3766"/>
        <v>0</v>
      </c>
      <c r="HL455" s="546">
        <f t="shared" si="3767"/>
        <v>0</v>
      </c>
      <c r="HM455" s="546">
        <f t="shared" si="3768"/>
        <v>0</v>
      </c>
      <c r="HN455" s="546">
        <f t="shared" si="3769"/>
        <v>0</v>
      </c>
      <c r="HO455" s="1215">
        <f t="shared" si="3770"/>
        <v>0</v>
      </c>
      <c r="HP455" s="543">
        <f t="shared" si="3771"/>
        <v>0</v>
      </c>
      <c r="HQ455" s="328">
        <f t="shared" si="3772"/>
        <v>0</v>
      </c>
      <c r="HR455" s="546">
        <f t="shared" si="3773"/>
        <v>0</v>
      </c>
      <c r="HS455" s="546">
        <f t="shared" si="3774"/>
        <v>0</v>
      </c>
      <c r="HT455" s="546">
        <f t="shared" si="3775"/>
        <v>0</v>
      </c>
      <c r="HU455" s="546">
        <f t="shared" si="3776"/>
        <v>0</v>
      </c>
      <c r="HV455" s="930">
        <f t="shared" si="3777"/>
        <v>0</v>
      </c>
      <c r="HW455" s="930">
        <f t="shared" si="3778"/>
        <v>0</v>
      </c>
      <c r="HX455" s="930">
        <f t="shared" si="3779"/>
        <v>0</v>
      </c>
      <c r="HY455" s="930">
        <f t="shared" si="3780"/>
        <v>0</v>
      </c>
      <c r="HZ455" s="930">
        <f t="shared" si="3781"/>
        <v>0</v>
      </c>
      <c r="IA455" s="930">
        <f t="shared" si="3782"/>
        <v>0</v>
      </c>
      <c r="IB455" s="930">
        <f t="shared" si="3783"/>
        <v>0</v>
      </c>
      <c r="IC455" s="930">
        <f t="shared" si="3784"/>
        <v>0</v>
      </c>
      <c r="ID455" s="322">
        <f t="shared" si="3785"/>
        <v>0</v>
      </c>
      <c r="IE455" s="322">
        <f t="shared" si="3786"/>
        <v>0</v>
      </c>
      <c r="IF455" s="322">
        <f t="shared" si="3787"/>
        <v>0</v>
      </c>
      <c r="IG455" s="322">
        <f t="shared" si="3788"/>
        <v>0</v>
      </c>
      <c r="IH455" s="322">
        <f t="shared" si="3789"/>
        <v>0</v>
      </c>
      <c r="II455" s="322">
        <f t="shared" si="3790"/>
        <v>0</v>
      </c>
      <c r="IJ455" s="322">
        <f t="shared" si="3791"/>
        <v>0</v>
      </c>
      <c r="IK455" s="322">
        <f t="shared" si="3792"/>
        <v>0</v>
      </c>
      <c r="IL455" s="322">
        <f t="shared" si="3793"/>
        <v>0</v>
      </c>
      <c r="IM455" s="322">
        <f t="shared" si="3794"/>
        <v>0</v>
      </c>
      <c r="IN455" s="322">
        <f t="shared" si="3795"/>
        <v>0</v>
      </c>
      <c r="IO455" s="322">
        <f t="shared" si="3796"/>
        <v>0</v>
      </c>
      <c r="IP455" s="322">
        <f t="shared" si="3797"/>
        <v>0</v>
      </c>
      <c r="IQ455" s="322">
        <f t="shared" si="3798"/>
        <v>0</v>
      </c>
      <c r="IR455" s="739"/>
      <c r="IS455" s="739"/>
      <c r="IT455" s="739"/>
      <c r="IU455" s="739"/>
      <c r="IV455" s="739"/>
      <c r="IW455" s="739"/>
      <c r="IX455" s="739"/>
      <c r="IY455" s="739"/>
      <c r="IZ455" s="1362">
        <f t="shared" si="3799"/>
        <v>0</v>
      </c>
      <c r="JA455" s="1217">
        <f t="shared" si="3890"/>
        <v>0</v>
      </c>
      <c r="JB455" s="1217">
        <f t="shared" si="3891"/>
        <v>0</v>
      </c>
      <c r="JC455" s="1217">
        <f t="shared" si="3892"/>
        <v>0</v>
      </c>
      <c r="JD455" s="545">
        <f t="shared" si="3893"/>
        <v>0</v>
      </c>
      <c r="JE455" s="545">
        <f t="shared" si="3894"/>
        <v>0</v>
      </c>
      <c r="JF455" s="329">
        <f t="shared" si="3895"/>
        <v>0</v>
      </c>
      <c r="JG455" s="550">
        <f t="shared" si="3896"/>
        <v>0</v>
      </c>
      <c r="JH455" s="550">
        <f t="shared" si="3897"/>
        <v>0</v>
      </c>
      <c r="JI455" s="550">
        <f t="shared" si="3898"/>
        <v>0</v>
      </c>
      <c r="JJ455" s="550">
        <f t="shared" si="3899"/>
        <v>0</v>
      </c>
      <c r="JK455" s="550">
        <f t="shared" si="3900"/>
        <v>0</v>
      </c>
      <c r="JL455" s="550">
        <f t="shared" si="3901"/>
        <v>0</v>
      </c>
      <c r="JM455" s="550">
        <f t="shared" si="3902"/>
        <v>0</v>
      </c>
      <c r="JN455" s="550">
        <f t="shared" si="3903"/>
        <v>0</v>
      </c>
      <c r="JO455" s="1217">
        <f t="shared" si="3904"/>
        <v>0</v>
      </c>
      <c r="JP455" s="545">
        <f t="shared" si="3905"/>
        <v>0</v>
      </c>
      <c r="JQ455" s="329">
        <f t="shared" si="3906"/>
        <v>0</v>
      </c>
      <c r="JR455" s="550">
        <f t="shared" si="3907"/>
        <v>0</v>
      </c>
      <c r="JS455" s="550">
        <f t="shared" si="3908"/>
        <v>0</v>
      </c>
      <c r="JT455" s="550">
        <f t="shared" si="3909"/>
        <v>0</v>
      </c>
      <c r="JU455" s="550">
        <f t="shared" si="3910"/>
        <v>0</v>
      </c>
      <c r="JV455" s="932">
        <f t="shared" si="3911"/>
        <v>0</v>
      </c>
      <c r="JW455" s="932">
        <f t="shared" si="3912"/>
        <v>0</v>
      </c>
      <c r="JX455" s="932">
        <f t="shared" si="3913"/>
        <v>0</v>
      </c>
      <c r="JY455" s="932">
        <f t="shared" si="3914"/>
        <v>0</v>
      </c>
      <c r="JZ455" s="932">
        <f t="shared" si="3915"/>
        <v>0</v>
      </c>
      <c r="KA455" s="932">
        <f t="shared" si="3916"/>
        <v>0</v>
      </c>
      <c r="KB455" s="932">
        <f t="shared" si="3917"/>
        <v>0</v>
      </c>
      <c r="KC455" s="932">
        <f t="shared" si="3918"/>
        <v>0</v>
      </c>
      <c r="KD455" s="327">
        <f t="shared" si="3919"/>
        <v>0</v>
      </c>
      <c r="KE455" s="327">
        <f t="shared" si="3920"/>
        <v>0</v>
      </c>
      <c r="KF455" s="327">
        <f t="shared" si="3921"/>
        <v>0</v>
      </c>
      <c r="KG455" s="327">
        <f t="shared" si="3922"/>
        <v>0</v>
      </c>
      <c r="KH455" s="327">
        <f t="shared" si="3923"/>
        <v>0</v>
      </c>
      <c r="KI455" s="327">
        <f t="shared" si="3924"/>
        <v>0</v>
      </c>
      <c r="KJ455" s="327">
        <f t="shared" si="3925"/>
        <v>0</v>
      </c>
      <c r="KK455" s="327">
        <f t="shared" si="3926"/>
        <v>0</v>
      </c>
      <c r="KL455" s="327">
        <f t="shared" si="3927"/>
        <v>0</v>
      </c>
      <c r="KM455" s="327">
        <f t="shared" si="3928"/>
        <v>0</v>
      </c>
      <c r="KN455" s="327">
        <f t="shared" si="3929"/>
        <v>0</v>
      </c>
      <c r="KO455" s="327">
        <f t="shared" si="3930"/>
        <v>0</v>
      </c>
      <c r="KP455" s="327">
        <f t="shared" si="3931"/>
        <v>0</v>
      </c>
      <c r="KQ455" s="327">
        <f t="shared" si="3932"/>
        <v>0</v>
      </c>
      <c r="KR455" s="739"/>
      <c r="KS455" s="739"/>
      <c r="KT455" s="739"/>
      <c r="KU455" s="739"/>
      <c r="KV455" s="739"/>
      <c r="KW455" s="739"/>
      <c r="KX455" s="739"/>
      <c r="KY455" s="739"/>
      <c r="KZ455" s="1362">
        <f t="shared" si="3800"/>
        <v>0</v>
      </c>
      <c r="LA455" s="1217">
        <f t="shared" si="3801"/>
        <v>0</v>
      </c>
      <c r="LB455" s="1217">
        <f t="shared" si="3802"/>
        <v>0</v>
      </c>
      <c r="LC455" s="1217">
        <f t="shared" si="3803"/>
        <v>0</v>
      </c>
      <c r="LD455" s="545">
        <f t="shared" si="3804"/>
        <v>0</v>
      </c>
      <c r="LE455" s="545">
        <f t="shared" si="3805"/>
        <v>0</v>
      </c>
      <c r="LF455" s="329">
        <f t="shared" si="3806"/>
        <v>0</v>
      </c>
      <c r="LG455" s="550">
        <f t="shared" si="3807"/>
        <v>0</v>
      </c>
      <c r="LH455" s="550">
        <f t="shared" si="3808"/>
        <v>0</v>
      </c>
      <c r="LI455" s="550">
        <f t="shared" si="3809"/>
        <v>0</v>
      </c>
      <c r="LJ455" s="550">
        <f t="shared" si="3810"/>
        <v>0</v>
      </c>
      <c r="LK455" s="550">
        <f t="shared" si="3811"/>
        <v>0</v>
      </c>
      <c r="LL455" s="550">
        <f t="shared" si="3812"/>
        <v>0</v>
      </c>
      <c r="LM455" s="550">
        <f t="shared" si="3813"/>
        <v>0</v>
      </c>
      <c r="LN455" s="550">
        <f t="shared" si="3814"/>
        <v>0</v>
      </c>
      <c r="LO455" s="1217">
        <f t="shared" si="3815"/>
        <v>0</v>
      </c>
      <c r="LP455" s="545">
        <f t="shared" si="3816"/>
        <v>0</v>
      </c>
      <c r="LQ455" s="329">
        <f t="shared" si="3817"/>
        <v>0</v>
      </c>
      <c r="LR455" s="550">
        <f t="shared" si="3818"/>
        <v>0</v>
      </c>
      <c r="LS455" s="550">
        <f t="shared" si="3819"/>
        <v>0</v>
      </c>
      <c r="LT455" s="550">
        <f t="shared" si="3820"/>
        <v>0</v>
      </c>
      <c r="LU455" s="550">
        <f t="shared" si="3821"/>
        <v>0</v>
      </c>
      <c r="LV455" s="932">
        <f t="shared" si="3822"/>
        <v>0</v>
      </c>
      <c r="LW455" s="932">
        <f t="shared" si="3823"/>
        <v>0</v>
      </c>
      <c r="LX455" s="932">
        <f t="shared" si="3824"/>
        <v>0</v>
      </c>
      <c r="LY455" s="932">
        <f t="shared" si="3825"/>
        <v>0</v>
      </c>
      <c r="LZ455" s="932">
        <f t="shared" si="3826"/>
        <v>0</v>
      </c>
      <c r="MA455" s="932">
        <f t="shared" si="3827"/>
        <v>0</v>
      </c>
      <c r="MB455" s="932">
        <f t="shared" si="3828"/>
        <v>0</v>
      </c>
      <c r="MC455" s="932">
        <f t="shared" si="3829"/>
        <v>0</v>
      </c>
      <c r="MD455" s="327">
        <f t="shared" si="3830"/>
        <v>0</v>
      </c>
      <c r="ME455" s="327">
        <f t="shared" si="3831"/>
        <v>0</v>
      </c>
      <c r="MF455" s="327">
        <f t="shared" si="3832"/>
        <v>0</v>
      </c>
      <c r="MG455" s="327">
        <f t="shared" si="3833"/>
        <v>0</v>
      </c>
      <c r="MH455" s="327">
        <f t="shared" si="3834"/>
        <v>0</v>
      </c>
      <c r="MI455" s="327">
        <f t="shared" si="3835"/>
        <v>0</v>
      </c>
      <c r="MJ455" s="327">
        <f t="shared" si="3836"/>
        <v>0</v>
      </c>
      <c r="MK455" s="327">
        <f t="shared" si="3837"/>
        <v>0</v>
      </c>
      <c r="ML455" s="327">
        <f t="shared" si="3838"/>
        <v>0</v>
      </c>
      <c r="MM455" s="327">
        <f t="shared" si="3839"/>
        <v>0</v>
      </c>
      <c r="MN455" s="327">
        <f t="shared" si="3840"/>
        <v>0</v>
      </c>
      <c r="MO455" s="327">
        <f t="shared" si="3841"/>
        <v>0</v>
      </c>
      <c r="MP455" s="327">
        <f t="shared" si="3842"/>
        <v>0</v>
      </c>
      <c r="MQ455" s="327">
        <f t="shared" si="3843"/>
        <v>0</v>
      </c>
    </row>
    <row r="456" spans="15:355" s="152" customFormat="1" ht="14.25" customHeight="1" outlineLevel="1" thickBot="1" x14ac:dyDescent="0.3">
      <c r="O456" s="1758"/>
      <c r="S456" s="1758"/>
      <c r="W456" s="1758"/>
      <c r="AA456" s="1758"/>
      <c r="AE456" s="1758"/>
      <c r="AI456" s="1758"/>
      <c r="AM456" s="1758"/>
      <c r="AQ456" s="1758"/>
      <c r="AU456" s="1758"/>
      <c r="AY456" s="1758"/>
      <c r="BQ456" s="1491"/>
      <c r="BR456" s="734">
        <f t="shared" si="3531"/>
        <v>0</v>
      </c>
      <c r="BS456" s="734">
        <f t="shared" si="3532"/>
        <v>0</v>
      </c>
      <c r="BT456" s="742">
        <v>0</v>
      </c>
      <c r="BU456" s="1781"/>
      <c r="BV456" s="1324"/>
      <c r="BW456" s="1248"/>
      <c r="BX456" s="1248"/>
      <c r="BY456" s="1248"/>
      <c r="BZ456" s="1249"/>
      <c r="CA456" s="1249"/>
      <c r="CB456" s="1250"/>
      <c r="CC456" s="1251"/>
      <c r="CD456" s="1251"/>
      <c r="CE456" s="1251"/>
      <c r="CF456" s="1251"/>
      <c r="CG456" s="1765"/>
      <c r="CH456" s="1252"/>
      <c r="CI456" s="1765"/>
      <c r="CJ456" s="1765"/>
      <c r="CK456" s="1253"/>
      <c r="CL456" s="1254"/>
      <c r="CM456" s="1255"/>
      <c r="CN456" s="1256"/>
      <c r="CO456" s="1256"/>
      <c r="CP456" s="1256"/>
      <c r="CQ456" s="1256"/>
      <c r="CR456" s="1766"/>
      <c r="CS456" s="1766"/>
      <c r="CT456" s="1766"/>
      <c r="CU456" s="1766"/>
      <c r="CV456" s="1766"/>
      <c r="CW456" s="1766"/>
      <c r="CX456" s="1766"/>
      <c r="CY456" s="1766"/>
      <c r="CZ456" s="1807"/>
      <c r="DA456" s="1807"/>
      <c r="DB456" s="1807"/>
      <c r="DC456" s="1807"/>
      <c r="DD456" s="1807"/>
      <c r="DE456" s="1258"/>
      <c r="DF456" s="1258"/>
      <c r="DG456" s="1258"/>
      <c r="DH456" s="1258"/>
      <c r="DI456" s="1258"/>
      <c r="DJ456" s="1258"/>
      <c r="DK456" s="1258"/>
      <c r="DL456" s="1258"/>
      <c r="DM456" s="1258"/>
      <c r="DN456" s="1022">
        <v>1</v>
      </c>
      <c r="DO456" s="1193">
        <v>0.94599999999999995</v>
      </c>
      <c r="DP456" s="1194">
        <v>1000</v>
      </c>
      <c r="DQ456" s="1195">
        <f t="shared" si="3889"/>
        <v>1.0570824524312896</v>
      </c>
      <c r="DR456" s="1192">
        <v>0.01</v>
      </c>
      <c r="DS456" s="1192">
        <f t="shared" si="3888"/>
        <v>1.0570824524312896E-5</v>
      </c>
      <c r="DT456" s="1767"/>
      <c r="DU456" s="1768"/>
      <c r="DV456" s="1769"/>
      <c r="DW456" s="1528">
        <f t="shared" si="3710"/>
        <v>0</v>
      </c>
      <c r="DX456" s="1770"/>
      <c r="DY456" s="1770"/>
      <c r="DZ456" s="1770"/>
      <c r="EA456" s="1770"/>
      <c r="EB456" s="1770"/>
      <c r="EC456" s="1770"/>
      <c r="ED456" s="1770"/>
      <c r="EE456" s="1770"/>
      <c r="EF456" s="1770"/>
      <c r="EG456" s="1770"/>
      <c r="EH456" s="1770"/>
      <c r="EI456" s="1770"/>
      <c r="EJ456" s="1770"/>
      <c r="EK456" s="1771"/>
      <c r="EL456" s="1772"/>
      <c r="EM456" s="739"/>
      <c r="EN456" s="739"/>
      <c r="EO456" s="739"/>
      <c r="EP456" s="739"/>
      <c r="EQ456" s="739"/>
      <c r="ER456" s="739"/>
      <c r="ES456" s="739"/>
      <c r="ET456" s="739"/>
      <c r="EU456" s="739"/>
      <c r="EV456" s="739"/>
      <c r="EW456" s="739"/>
      <c r="EX456" s="739"/>
      <c r="EY456" s="739"/>
      <c r="EZ456" s="1348">
        <f t="shared" si="3712"/>
        <v>0</v>
      </c>
      <c r="FA456" s="1203">
        <f t="shared" si="3713"/>
        <v>0</v>
      </c>
      <c r="FB456" s="1203">
        <f t="shared" si="3714"/>
        <v>0</v>
      </c>
      <c r="FC456" s="1203">
        <f t="shared" si="3715"/>
        <v>0</v>
      </c>
      <c r="FD456" s="1190">
        <f t="shared" si="3716"/>
        <v>0</v>
      </c>
      <c r="FE456" s="1190">
        <f t="shared" si="3717"/>
        <v>0</v>
      </c>
      <c r="FF456" s="927">
        <f t="shared" si="3718"/>
        <v>0</v>
      </c>
      <c r="FG456" s="1191">
        <f t="shared" si="3719"/>
        <v>0</v>
      </c>
      <c r="FH456" s="1191">
        <f t="shared" si="3720"/>
        <v>0</v>
      </c>
      <c r="FI456" s="1191">
        <f t="shared" si="3721"/>
        <v>0</v>
      </c>
      <c r="FJ456" s="1191">
        <f t="shared" si="3722"/>
        <v>0</v>
      </c>
      <c r="FK456" s="1191">
        <f t="shared" si="3723"/>
        <v>0</v>
      </c>
      <c r="FL456" s="1191">
        <f t="shared" si="3724"/>
        <v>0</v>
      </c>
      <c r="FM456" s="1191">
        <f t="shared" si="3725"/>
        <v>0</v>
      </c>
      <c r="FN456" s="1191">
        <f t="shared" si="3726"/>
        <v>0</v>
      </c>
      <c r="FO456" s="1203">
        <f t="shared" si="3548"/>
        <v>0</v>
      </c>
      <c r="FP456" s="1190">
        <f t="shared" si="3727"/>
        <v>0</v>
      </c>
      <c r="FQ456" s="927">
        <f t="shared" si="3728"/>
        <v>0</v>
      </c>
      <c r="FR456" s="1191">
        <f t="shared" si="3729"/>
        <v>0</v>
      </c>
      <c r="FS456" s="1191">
        <f t="shared" si="3730"/>
        <v>0</v>
      </c>
      <c r="FT456" s="1191">
        <f t="shared" si="3731"/>
        <v>0</v>
      </c>
      <c r="FU456" s="1191">
        <f t="shared" si="3732"/>
        <v>0</v>
      </c>
      <c r="FV456" s="1076">
        <f t="shared" si="3733"/>
        <v>0</v>
      </c>
      <c r="FW456" s="1076">
        <f t="shared" si="3734"/>
        <v>0</v>
      </c>
      <c r="FX456" s="1076">
        <f t="shared" si="3735"/>
        <v>0</v>
      </c>
      <c r="FY456" s="1076">
        <f t="shared" si="3736"/>
        <v>0</v>
      </c>
      <c r="FZ456" s="1076">
        <f t="shared" si="3737"/>
        <v>0</v>
      </c>
      <c r="GA456" s="1076">
        <f t="shared" si="3738"/>
        <v>0</v>
      </c>
      <c r="GB456" s="1076">
        <f t="shared" si="3739"/>
        <v>0</v>
      </c>
      <c r="GC456" s="1076">
        <f t="shared" si="3740"/>
        <v>0</v>
      </c>
      <c r="GD456" s="330">
        <f t="shared" si="3741"/>
        <v>0</v>
      </c>
      <c r="GE456" s="330">
        <f t="shared" si="3742"/>
        <v>0</v>
      </c>
      <c r="GF456" s="330">
        <f t="shared" si="3743"/>
        <v>0</v>
      </c>
      <c r="GG456" s="330">
        <f t="shared" si="3744"/>
        <v>0</v>
      </c>
      <c r="GH456" s="330">
        <f t="shared" si="3745"/>
        <v>0</v>
      </c>
      <c r="GI456" s="330">
        <f t="shared" si="3746"/>
        <v>0</v>
      </c>
      <c r="GJ456" s="330">
        <f t="shared" si="3747"/>
        <v>0</v>
      </c>
      <c r="GK456" s="330">
        <f t="shared" si="3748"/>
        <v>0</v>
      </c>
      <c r="GL456" s="330">
        <f t="shared" si="3749"/>
        <v>0</v>
      </c>
      <c r="GM456" s="330">
        <f t="shared" si="3750"/>
        <v>0</v>
      </c>
      <c r="GN456" s="330">
        <f t="shared" si="3751"/>
        <v>0</v>
      </c>
      <c r="GO456" s="330">
        <f t="shared" si="3752"/>
        <v>0</v>
      </c>
      <c r="GP456" s="330">
        <f t="shared" si="3753"/>
        <v>0</v>
      </c>
      <c r="GQ456" s="330">
        <f t="shared" si="3754"/>
        <v>0</v>
      </c>
      <c r="GR456" s="739"/>
      <c r="GS456" s="739"/>
      <c r="GT456" s="739"/>
      <c r="GU456" s="739"/>
      <c r="GV456" s="739"/>
      <c r="GW456" s="739"/>
      <c r="GX456" s="739"/>
      <c r="GY456" s="739"/>
      <c r="GZ456" s="1362">
        <f t="shared" si="3755"/>
        <v>0</v>
      </c>
      <c r="HA456" s="1215">
        <f t="shared" si="3756"/>
        <v>0</v>
      </c>
      <c r="HB456" s="1215">
        <f t="shared" si="3757"/>
        <v>0</v>
      </c>
      <c r="HC456" s="1215">
        <f t="shared" si="3758"/>
        <v>0</v>
      </c>
      <c r="HD456" s="543">
        <f t="shared" si="3759"/>
        <v>0</v>
      </c>
      <c r="HE456" s="543">
        <f t="shared" si="3760"/>
        <v>0</v>
      </c>
      <c r="HF456" s="328">
        <f t="shared" si="3761"/>
        <v>0</v>
      </c>
      <c r="HG456" s="546">
        <f t="shared" si="3762"/>
        <v>0</v>
      </c>
      <c r="HH456" s="546">
        <f t="shared" si="3763"/>
        <v>0</v>
      </c>
      <c r="HI456" s="546">
        <f t="shared" si="3764"/>
        <v>0</v>
      </c>
      <c r="HJ456" s="546">
        <f t="shared" si="3765"/>
        <v>0</v>
      </c>
      <c r="HK456" s="546">
        <f t="shared" si="3766"/>
        <v>0</v>
      </c>
      <c r="HL456" s="546">
        <f t="shared" si="3767"/>
        <v>0</v>
      </c>
      <c r="HM456" s="546">
        <f t="shared" si="3768"/>
        <v>0</v>
      </c>
      <c r="HN456" s="546">
        <f t="shared" si="3769"/>
        <v>0</v>
      </c>
      <c r="HO456" s="1215">
        <f t="shared" si="3770"/>
        <v>0</v>
      </c>
      <c r="HP456" s="543">
        <f t="shared" si="3771"/>
        <v>0</v>
      </c>
      <c r="HQ456" s="328">
        <f t="shared" si="3772"/>
        <v>0</v>
      </c>
      <c r="HR456" s="546">
        <f t="shared" si="3773"/>
        <v>0</v>
      </c>
      <c r="HS456" s="546">
        <f t="shared" si="3774"/>
        <v>0</v>
      </c>
      <c r="HT456" s="546">
        <f t="shared" si="3775"/>
        <v>0</v>
      </c>
      <c r="HU456" s="546">
        <f t="shared" si="3776"/>
        <v>0</v>
      </c>
      <c r="HV456" s="930">
        <f t="shared" si="3777"/>
        <v>0</v>
      </c>
      <c r="HW456" s="930">
        <f t="shared" si="3778"/>
        <v>0</v>
      </c>
      <c r="HX456" s="930">
        <f t="shared" si="3779"/>
        <v>0</v>
      </c>
      <c r="HY456" s="930">
        <f t="shared" si="3780"/>
        <v>0</v>
      </c>
      <c r="HZ456" s="930">
        <f t="shared" si="3781"/>
        <v>0</v>
      </c>
      <c r="IA456" s="930">
        <f t="shared" si="3782"/>
        <v>0</v>
      </c>
      <c r="IB456" s="930">
        <f t="shared" si="3783"/>
        <v>0</v>
      </c>
      <c r="IC456" s="930">
        <f t="shared" si="3784"/>
        <v>0</v>
      </c>
      <c r="ID456" s="322">
        <f t="shared" si="3785"/>
        <v>0</v>
      </c>
      <c r="IE456" s="322">
        <f t="shared" si="3786"/>
        <v>0</v>
      </c>
      <c r="IF456" s="322">
        <f t="shared" si="3787"/>
        <v>0</v>
      </c>
      <c r="IG456" s="322">
        <f t="shared" si="3788"/>
        <v>0</v>
      </c>
      <c r="IH456" s="322">
        <f t="shared" si="3789"/>
        <v>0</v>
      </c>
      <c r="II456" s="322">
        <f t="shared" si="3790"/>
        <v>0</v>
      </c>
      <c r="IJ456" s="322">
        <f t="shared" si="3791"/>
        <v>0</v>
      </c>
      <c r="IK456" s="322">
        <f t="shared" si="3792"/>
        <v>0</v>
      </c>
      <c r="IL456" s="322">
        <f t="shared" si="3793"/>
        <v>0</v>
      </c>
      <c r="IM456" s="322">
        <f t="shared" si="3794"/>
        <v>0</v>
      </c>
      <c r="IN456" s="322">
        <f t="shared" si="3795"/>
        <v>0</v>
      </c>
      <c r="IO456" s="322">
        <f t="shared" si="3796"/>
        <v>0</v>
      </c>
      <c r="IP456" s="322">
        <f t="shared" si="3797"/>
        <v>0</v>
      </c>
      <c r="IQ456" s="322">
        <f t="shared" si="3798"/>
        <v>0</v>
      </c>
      <c r="IR456" s="739"/>
      <c r="IS456" s="739"/>
      <c r="IT456" s="739"/>
      <c r="IU456" s="739"/>
      <c r="IV456" s="739"/>
      <c r="IW456" s="739"/>
      <c r="IX456" s="739"/>
      <c r="IY456" s="739"/>
      <c r="IZ456" s="1362">
        <f t="shared" si="3799"/>
        <v>0</v>
      </c>
      <c r="JA456" s="1217">
        <f t="shared" si="3890"/>
        <v>0</v>
      </c>
      <c r="JB456" s="1217">
        <f t="shared" si="3891"/>
        <v>0</v>
      </c>
      <c r="JC456" s="1217">
        <f t="shared" si="3892"/>
        <v>0</v>
      </c>
      <c r="JD456" s="545">
        <f t="shared" si="3893"/>
        <v>0</v>
      </c>
      <c r="JE456" s="545">
        <f t="shared" si="3894"/>
        <v>0</v>
      </c>
      <c r="JF456" s="329">
        <f t="shared" si="3895"/>
        <v>0</v>
      </c>
      <c r="JG456" s="550">
        <f t="shared" si="3896"/>
        <v>0</v>
      </c>
      <c r="JH456" s="550">
        <f t="shared" si="3897"/>
        <v>0</v>
      </c>
      <c r="JI456" s="550">
        <f t="shared" si="3898"/>
        <v>0</v>
      </c>
      <c r="JJ456" s="550">
        <f t="shared" si="3899"/>
        <v>0</v>
      </c>
      <c r="JK456" s="550">
        <f t="shared" si="3900"/>
        <v>0</v>
      </c>
      <c r="JL456" s="550">
        <f t="shared" si="3901"/>
        <v>0</v>
      </c>
      <c r="JM456" s="550">
        <f t="shared" si="3902"/>
        <v>0</v>
      </c>
      <c r="JN456" s="550">
        <f t="shared" si="3903"/>
        <v>0</v>
      </c>
      <c r="JO456" s="1217">
        <f t="shared" si="3904"/>
        <v>0</v>
      </c>
      <c r="JP456" s="545">
        <f t="shared" si="3905"/>
        <v>0</v>
      </c>
      <c r="JQ456" s="329">
        <f t="shared" si="3906"/>
        <v>0</v>
      </c>
      <c r="JR456" s="550">
        <f t="shared" si="3907"/>
        <v>0</v>
      </c>
      <c r="JS456" s="550">
        <f t="shared" si="3908"/>
        <v>0</v>
      </c>
      <c r="JT456" s="550">
        <f t="shared" si="3909"/>
        <v>0</v>
      </c>
      <c r="JU456" s="550">
        <f t="shared" si="3910"/>
        <v>0</v>
      </c>
      <c r="JV456" s="932">
        <f t="shared" si="3911"/>
        <v>0</v>
      </c>
      <c r="JW456" s="932">
        <f t="shared" si="3912"/>
        <v>0</v>
      </c>
      <c r="JX456" s="932">
        <f t="shared" si="3913"/>
        <v>0</v>
      </c>
      <c r="JY456" s="932">
        <f t="shared" si="3914"/>
        <v>0</v>
      </c>
      <c r="JZ456" s="932">
        <f t="shared" si="3915"/>
        <v>0</v>
      </c>
      <c r="KA456" s="932">
        <f t="shared" si="3916"/>
        <v>0</v>
      </c>
      <c r="KB456" s="932">
        <f t="shared" si="3917"/>
        <v>0</v>
      </c>
      <c r="KC456" s="932">
        <f t="shared" si="3918"/>
        <v>0</v>
      </c>
      <c r="KD456" s="327">
        <f t="shared" si="3919"/>
        <v>0</v>
      </c>
      <c r="KE456" s="327">
        <f t="shared" si="3920"/>
        <v>0</v>
      </c>
      <c r="KF456" s="327">
        <f t="shared" si="3921"/>
        <v>0</v>
      </c>
      <c r="KG456" s="327">
        <f t="shared" si="3922"/>
        <v>0</v>
      </c>
      <c r="KH456" s="327">
        <f t="shared" si="3923"/>
        <v>0</v>
      </c>
      <c r="KI456" s="327">
        <f t="shared" si="3924"/>
        <v>0</v>
      </c>
      <c r="KJ456" s="327">
        <f t="shared" si="3925"/>
        <v>0</v>
      </c>
      <c r="KK456" s="327">
        <f t="shared" si="3926"/>
        <v>0</v>
      </c>
      <c r="KL456" s="327">
        <f t="shared" si="3927"/>
        <v>0</v>
      </c>
      <c r="KM456" s="327">
        <f t="shared" si="3928"/>
        <v>0</v>
      </c>
      <c r="KN456" s="327">
        <f t="shared" si="3929"/>
        <v>0</v>
      </c>
      <c r="KO456" s="327">
        <f t="shared" si="3930"/>
        <v>0</v>
      </c>
      <c r="KP456" s="327">
        <f t="shared" si="3931"/>
        <v>0</v>
      </c>
      <c r="KQ456" s="327">
        <f t="shared" si="3932"/>
        <v>0</v>
      </c>
      <c r="KR456" s="739"/>
      <c r="KS456" s="739"/>
      <c r="KT456" s="739"/>
      <c r="KU456" s="739"/>
      <c r="KV456" s="739"/>
      <c r="KW456" s="739"/>
      <c r="KX456" s="739"/>
      <c r="KY456" s="739"/>
      <c r="KZ456" s="1362">
        <f t="shared" si="3800"/>
        <v>0</v>
      </c>
      <c r="LA456" s="1217">
        <f t="shared" si="3801"/>
        <v>0</v>
      </c>
      <c r="LB456" s="1217">
        <f t="shared" si="3802"/>
        <v>0</v>
      </c>
      <c r="LC456" s="1217">
        <f t="shared" si="3803"/>
        <v>0</v>
      </c>
      <c r="LD456" s="545">
        <f t="shared" si="3804"/>
        <v>0</v>
      </c>
      <c r="LE456" s="545">
        <f t="shared" si="3805"/>
        <v>0</v>
      </c>
      <c r="LF456" s="329">
        <f t="shared" si="3806"/>
        <v>0</v>
      </c>
      <c r="LG456" s="550">
        <f t="shared" si="3807"/>
        <v>0</v>
      </c>
      <c r="LH456" s="550">
        <f t="shared" si="3808"/>
        <v>0</v>
      </c>
      <c r="LI456" s="550">
        <f t="shared" si="3809"/>
        <v>0</v>
      </c>
      <c r="LJ456" s="550">
        <f t="shared" si="3810"/>
        <v>0</v>
      </c>
      <c r="LK456" s="550">
        <f t="shared" si="3811"/>
        <v>0</v>
      </c>
      <c r="LL456" s="550">
        <f t="shared" si="3812"/>
        <v>0</v>
      </c>
      <c r="LM456" s="550">
        <f t="shared" si="3813"/>
        <v>0</v>
      </c>
      <c r="LN456" s="550">
        <f t="shared" si="3814"/>
        <v>0</v>
      </c>
      <c r="LO456" s="1217">
        <f t="shared" si="3815"/>
        <v>0</v>
      </c>
      <c r="LP456" s="545">
        <f t="shared" si="3816"/>
        <v>0</v>
      </c>
      <c r="LQ456" s="329">
        <f t="shared" si="3817"/>
        <v>0</v>
      </c>
      <c r="LR456" s="550">
        <f t="shared" si="3818"/>
        <v>0</v>
      </c>
      <c r="LS456" s="550">
        <f t="shared" si="3819"/>
        <v>0</v>
      </c>
      <c r="LT456" s="550">
        <f t="shared" si="3820"/>
        <v>0</v>
      </c>
      <c r="LU456" s="550">
        <f t="shared" si="3821"/>
        <v>0</v>
      </c>
      <c r="LV456" s="932">
        <f t="shared" si="3822"/>
        <v>0</v>
      </c>
      <c r="LW456" s="932">
        <f t="shared" si="3823"/>
        <v>0</v>
      </c>
      <c r="LX456" s="932">
        <f t="shared" si="3824"/>
        <v>0</v>
      </c>
      <c r="LY456" s="932">
        <f t="shared" si="3825"/>
        <v>0</v>
      </c>
      <c r="LZ456" s="932">
        <f t="shared" si="3826"/>
        <v>0</v>
      </c>
      <c r="MA456" s="932">
        <f t="shared" si="3827"/>
        <v>0</v>
      </c>
      <c r="MB456" s="932">
        <f t="shared" si="3828"/>
        <v>0</v>
      </c>
      <c r="MC456" s="932">
        <f t="shared" si="3829"/>
        <v>0</v>
      </c>
      <c r="MD456" s="327">
        <f t="shared" si="3830"/>
        <v>0</v>
      </c>
      <c r="ME456" s="327">
        <f t="shared" si="3831"/>
        <v>0</v>
      </c>
      <c r="MF456" s="327">
        <f t="shared" si="3832"/>
        <v>0</v>
      </c>
      <c r="MG456" s="327">
        <f t="shared" si="3833"/>
        <v>0</v>
      </c>
      <c r="MH456" s="327">
        <f t="shared" si="3834"/>
        <v>0</v>
      </c>
      <c r="MI456" s="327">
        <f t="shared" si="3835"/>
        <v>0</v>
      </c>
      <c r="MJ456" s="327">
        <f t="shared" si="3836"/>
        <v>0</v>
      </c>
      <c r="MK456" s="327">
        <f t="shared" si="3837"/>
        <v>0</v>
      </c>
      <c r="ML456" s="327">
        <f t="shared" si="3838"/>
        <v>0</v>
      </c>
      <c r="MM456" s="327">
        <f t="shared" si="3839"/>
        <v>0</v>
      </c>
      <c r="MN456" s="327">
        <f t="shared" si="3840"/>
        <v>0</v>
      </c>
      <c r="MO456" s="327">
        <f t="shared" si="3841"/>
        <v>0</v>
      </c>
      <c r="MP456" s="327">
        <f t="shared" si="3842"/>
        <v>0</v>
      </c>
      <c r="MQ456" s="327">
        <f t="shared" si="3843"/>
        <v>0</v>
      </c>
    </row>
    <row r="457" spans="15:355" s="152" customFormat="1" ht="14.25" customHeight="1" outlineLevel="1" thickBot="1" x14ac:dyDescent="0.3">
      <c r="O457" s="1758"/>
      <c r="S457" s="1758"/>
      <c r="W457" s="1758"/>
      <c r="AA457" s="1758"/>
      <c r="AE457" s="1758"/>
      <c r="AI457" s="1758"/>
      <c r="AM457" s="1758"/>
      <c r="AQ457" s="1758"/>
      <c r="AU457" s="1758"/>
      <c r="AY457" s="1758"/>
      <c r="BQ457" s="1491"/>
      <c r="BR457" s="734">
        <f t="shared" si="3531"/>
        <v>0</v>
      </c>
      <c r="BS457" s="734">
        <f t="shared" si="3532"/>
        <v>0</v>
      </c>
      <c r="BT457" s="742">
        <v>0</v>
      </c>
      <c r="BU457" s="1781"/>
      <c r="BV457" s="1324"/>
      <c r="BW457" s="1248"/>
      <c r="BX457" s="1248"/>
      <c r="BY457" s="1248"/>
      <c r="BZ457" s="1249"/>
      <c r="CA457" s="1249"/>
      <c r="CB457" s="1250"/>
      <c r="CC457" s="1251"/>
      <c r="CD457" s="1251"/>
      <c r="CE457" s="1251"/>
      <c r="CF457" s="1251"/>
      <c r="CG457" s="1765"/>
      <c r="CH457" s="1252"/>
      <c r="CI457" s="1765"/>
      <c r="CJ457" s="1765"/>
      <c r="CK457" s="1253"/>
      <c r="CL457" s="1254"/>
      <c r="CM457" s="1255"/>
      <c r="CN457" s="1256"/>
      <c r="CO457" s="1256"/>
      <c r="CP457" s="1256"/>
      <c r="CQ457" s="1256"/>
      <c r="CR457" s="1766"/>
      <c r="CS457" s="1766"/>
      <c r="CT457" s="1766"/>
      <c r="CU457" s="1766"/>
      <c r="CV457" s="1766"/>
      <c r="CW457" s="1766"/>
      <c r="CX457" s="1766"/>
      <c r="CY457" s="1766"/>
      <c r="CZ457" s="1807"/>
      <c r="DA457" s="1807"/>
      <c r="DB457" s="1807"/>
      <c r="DC457" s="1807"/>
      <c r="DD457" s="1807"/>
      <c r="DE457" s="1258"/>
      <c r="DF457" s="1258"/>
      <c r="DG457" s="1258"/>
      <c r="DH457" s="1258"/>
      <c r="DI457" s="1258"/>
      <c r="DJ457" s="1258"/>
      <c r="DK457" s="1258"/>
      <c r="DL457" s="1258"/>
      <c r="DM457" s="1258"/>
      <c r="DN457" s="1022">
        <v>1</v>
      </c>
      <c r="DO457" s="1193">
        <v>0.94599999999999995</v>
      </c>
      <c r="DP457" s="1194">
        <v>1000</v>
      </c>
      <c r="DQ457" s="1195">
        <f t="shared" si="3889"/>
        <v>1.0570824524312896</v>
      </c>
      <c r="DR457" s="1192">
        <v>0.01</v>
      </c>
      <c r="DS457" s="1192">
        <f t="shared" si="3888"/>
        <v>1.0570824524312896E-5</v>
      </c>
      <c r="DT457" s="1767"/>
      <c r="DU457" s="1768"/>
      <c r="DV457" s="1769"/>
      <c r="DW457" s="1528">
        <f t="shared" si="3710"/>
        <v>0</v>
      </c>
      <c r="DX457" s="1770"/>
      <c r="DY457" s="1770"/>
      <c r="DZ457" s="1770"/>
      <c r="EA457" s="1770"/>
      <c r="EB457" s="1770"/>
      <c r="EC457" s="1770"/>
      <c r="ED457" s="1770"/>
      <c r="EE457" s="1770"/>
      <c r="EF457" s="1770"/>
      <c r="EG457" s="1770"/>
      <c r="EH457" s="1770"/>
      <c r="EI457" s="1770"/>
      <c r="EJ457" s="1770"/>
      <c r="EK457" s="1771"/>
      <c r="EL457" s="1772"/>
      <c r="EM457" s="739"/>
      <c r="EN457" s="739"/>
      <c r="EO457" s="739"/>
      <c r="EP457" s="739"/>
      <c r="EQ457" s="739"/>
      <c r="ER457" s="739"/>
      <c r="ES457" s="739"/>
      <c r="ET457" s="739"/>
      <c r="EU457" s="739"/>
      <c r="EV457" s="739"/>
      <c r="EW457" s="739"/>
      <c r="EX457" s="739"/>
      <c r="EY457" s="739"/>
      <c r="EZ457" s="1348">
        <f t="shared" si="3712"/>
        <v>0</v>
      </c>
      <c r="FA457" s="1203">
        <f t="shared" si="3713"/>
        <v>0</v>
      </c>
      <c r="FB457" s="1203">
        <f t="shared" si="3714"/>
        <v>0</v>
      </c>
      <c r="FC457" s="1203">
        <f t="shared" si="3715"/>
        <v>0</v>
      </c>
      <c r="FD457" s="1190">
        <f t="shared" si="3716"/>
        <v>0</v>
      </c>
      <c r="FE457" s="1190">
        <f t="shared" si="3717"/>
        <v>0</v>
      </c>
      <c r="FF457" s="927">
        <f t="shared" si="3718"/>
        <v>0</v>
      </c>
      <c r="FG457" s="1191">
        <f t="shared" si="3719"/>
        <v>0</v>
      </c>
      <c r="FH457" s="1191">
        <f t="shared" si="3720"/>
        <v>0</v>
      </c>
      <c r="FI457" s="1191">
        <f t="shared" si="3721"/>
        <v>0</v>
      </c>
      <c r="FJ457" s="1191">
        <f t="shared" si="3722"/>
        <v>0</v>
      </c>
      <c r="FK457" s="1191">
        <f t="shared" si="3723"/>
        <v>0</v>
      </c>
      <c r="FL457" s="1191">
        <f t="shared" si="3724"/>
        <v>0</v>
      </c>
      <c r="FM457" s="1191">
        <f t="shared" si="3725"/>
        <v>0</v>
      </c>
      <c r="FN457" s="1191">
        <f t="shared" si="3726"/>
        <v>0</v>
      </c>
      <c r="FO457" s="1203">
        <f t="shared" si="3548"/>
        <v>0</v>
      </c>
      <c r="FP457" s="1190">
        <f t="shared" si="3727"/>
        <v>0</v>
      </c>
      <c r="FQ457" s="927">
        <f t="shared" si="3728"/>
        <v>0</v>
      </c>
      <c r="FR457" s="1191">
        <f t="shared" si="3729"/>
        <v>0</v>
      </c>
      <c r="FS457" s="1191">
        <f t="shared" si="3730"/>
        <v>0</v>
      </c>
      <c r="FT457" s="1191">
        <f t="shared" si="3731"/>
        <v>0</v>
      </c>
      <c r="FU457" s="1191">
        <f t="shared" si="3732"/>
        <v>0</v>
      </c>
      <c r="FV457" s="1076">
        <f t="shared" si="3733"/>
        <v>0</v>
      </c>
      <c r="FW457" s="1076">
        <f t="shared" si="3734"/>
        <v>0</v>
      </c>
      <c r="FX457" s="1076">
        <f t="shared" si="3735"/>
        <v>0</v>
      </c>
      <c r="FY457" s="1076">
        <f t="shared" si="3736"/>
        <v>0</v>
      </c>
      <c r="FZ457" s="1076">
        <f t="shared" si="3737"/>
        <v>0</v>
      </c>
      <c r="GA457" s="1076">
        <f t="shared" si="3738"/>
        <v>0</v>
      </c>
      <c r="GB457" s="1076">
        <f t="shared" si="3739"/>
        <v>0</v>
      </c>
      <c r="GC457" s="1076">
        <f t="shared" si="3740"/>
        <v>0</v>
      </c>
      <c r="GD457" s="330">
        <f t="shared" si="3741"/>
        <v>0</v>
      </c>
      <c r="GE457" s="330">
        <f t="shared" si="3742"/>
        <v>0</v>
      </c>
      <c r="GF457" s="330">
        <f t="shared" si="3743"/>
        <v>0</v>
      </c>
      <c r="GG457" s="330">
        <f t="shared" si="3744"/>
        <v>0</v>
      </c>
      <c r="GH457" s="330">
        <f t="shared" si="3745"/>
        <v>0</v>
      </c>
      <c r="GI457" s="330">
        <f t="shared" si="3746"/>
        <v>0</v>
      </c>
      <c r="GJ457" s="330">
        <f t="shared" si="3747"/>
        <v>0</v>
      </c>
      <c r="GK457" s="330">
        <f t="shared" si="3748"/>
        <v>0</v>
      </c>
      <c r="GL457" s="330">
        <f t="shared" si="3749"/>
        <v>0</v>
      </c>
      <c r="GM457" s="330">
        <f t="shared" si="3750"/>
        <v>0</v>
      </c>
      <c r="GN457" s="330">
        <f t="shared" si="3751"/>
        <v>0</v>
      </c>
      <c r="GO457" s="330">
        <f t="shared" si="3752"/>
        <v>0</v>
      </c>
      <c r="GP457" s="330">
        <f t="shared" si="3753"/>
        <v>0</v>
      </c>
      <c r="GQ457" s="330">
        <f t="shared" si="3754"/>
        <v>0</v>
      </c>
      <c r="GR457" s="739"/>
      <c r="GS457" s="739"/>
      <c r="GT457" s="739"/>
      <c r="GU457" s="739"/>
      <c r="GV457" s="739"/>
      <c r="GW457" s="739"/>
      <c r="GX457" s="739"/>
      <c r="GY457" s="739"/>
      <c r="GZ457" s="1362">
        <f t="shared" si="3755"/>
        <v>0</v>
      </c>
      <c r="HA457" s="1215">
        <f t="shared" si="3756"/>
        <v>0</v>
      </c>
      <c r="HB457" s="1215">
        <f t="shared" si="3757"/>
        <v>0</v>
      </c>
      <c r="HC457" s="1215">
        <f t="shared" si="3758"/>
        <v>0</v>
      </c>
      <c r="HD457" s="543">
        <f t="shared" si="3759"/>
        <v>0</v>
      </c>
      <c r="HE457" s="543">
        <f t="shared" si="3760"/>
        <v>0</v>
      </c>
      <c r="HF457" s="328">
        <f t="shared" si="3761"/>
        <v>0</v>
      </c>
      <c r="HG457" s="546">
        <f t="shared" si="3762"/>
        <v>0</v>
      </c>
      <c r="HH457" s="546">
        <f t="shared" si="3763"/>
        <v>0</v>
      </c>
      <c r="HI457" s="546">
        <f t="shared" si="3764"/>
        <v>0</v>
      </c>
      <c r="HJ457" s="546">
        <f t="shared" si="3765"/>
        <v>0</v>
      </c>
      <c r="HK457" s="546">
        <f t="shared" si="3766"/>
        <v>0</v>
      </c>
      <c r="HL457" s="546">
        <f t="shared" si="3767"/>
        <v>0</v>
      </c>
      <c r="HM457" s="546">
        <f t="shared" si="3768"/>
        <v>0</v>
      </c>
      <c r="HN457" s="546">
        <f t="shared" si="3769"/>
        <v>0</v>
      </c>
      <c r="HO457" s="1215">
        <f t="shared" si="3770"/>
        <v>0</v>
      </c>
      <c r="HP457" s="543">
        <f t="shared" si="3771"/>
        <v>0</v>
      </c>
      <c r="HQ457" s="328">
        <f t="shared" si="3772"/>
        <v>0</v>
      </c>
      <c r="HR457" s="546">
        <f t="shared" si="3773"/>
        <v>0</v>
      </c>
      <c r="HS457" s="546">
        <f t="shared" si="3774"/>
        <v>0</v>
      </c>
      <c r="HT457" s="546">
        <f t="shared" si="3775"/>
        <v>0</v>
      </c>
      <c r="HU457" s="546">
        <f t="shared" si="3776"/>
        <v>0</v>
      </c>
      <c r="HV457" s="930">
        <f t="shared" si="3777"/>
        <v>0</v>
      </c>
      <c r="HW457" s="930">
        <f t="shared" si="3778"/>
        <v>0</v>
      </c>
      <c r="HX457" s="930">
        <f t="shared" si="3779"/>
        <v>0</v>
      </c>
      <c r="HY457" s="930">
        <f t="shared" si="3780"/>
        <v>0</v>
      </c>
      <c r="HZ457" s="930">
        <f t="shared" si="3781"/>
        <v>0</v>
      </c>
      <c r="IA457" s="930">
        <f t="shared" si="3782"/>
        <v>0</v>
      </c>
      <c r="IB457" s="930">
        <f t="shared" si="3783"/>
        <v>0</v>
      </c>
      <c r="IC457" s="930">
        <f t="shared" si="3784"/>
        <v>0</v>
      </c>
      <c r="ID457" s="322">
        <f t="shared" si="3785"/>
        <v>0</v>
      </c>
      <c r="IE457" s="322">
        <f t="shared" si="3786"/>
        <v>0</v>
      </c>
      <c r="IF457" s="322">
        <f t="shared" si="3787"/>
        <v>0</v>
      </c>
      <c r="IG457" s="322">
        <f t="shared" si="3788"/>
        <v>0</v>
      </c>
      <c r="IH457" s="322">
        <f t="shared" si="3789"/>
        <v>0</v>
      </c>
      <c r="II457" s="322">
        <f t="shared" si="3790"/>
        <v>0</v>
      </c>
      <c r="IJ457" s="322">
        <f t="shared" si="3791"/>
        <v>0</v>
      </c>
      <c r="IK457" s="322">
        <f t="shared" si="3792"/>
        <v>0</v>
      </c>
      <c r="IL457" s="322">
        <f t="shared" si="3793"/>
        <v>0</v>
      </c>
      <c r="IM457" s="322">
        <f t="shared" si="3794"/>
        <v>0</v>
      </c>
      <c r="IN457" s="322">
        <f t="shared" si="3795"/>
        <v>0</v>
      </c>
      <c r="IO457" s="322">
        <f t="shared" si="3796"/>
        <v>0</v>
      </c>
      <c r="IP457" s="322">
        <f t="shared" si="3797"/>
        <v>0</v>
      </c>
      <c r="IQ457" s="322">
        <f t="shared" si="3798"/>
        <v>0</v>
      </c>
      <c r="IR457" s="739"/>
      <c r="IS457" s="739"/>
      <c r="IT457" s="739"/>
      <c r="IU457" s="739"/>
      <c r="IV457" s="739"/>
      <c r="IW457" s="739"/>
      <c r="IX457" s="739"/>
      <c r="IY457" s="739"/>
      <c r="IZ457" s="1362">
        <f t="shared" si="3799"/>
        <v>0</v>
      </c>
      <c r="JA457" s="1217">
        <f t="shared" si="3890"/>
        <v>0</v>
      </c>
      <c r="JB457" s="1217">
        <f t="shared" si="3891"/>
        <v>0</v>
      </c>
      <c r="JC457" s="1217">
        <f t="shared" si="3892"/>
        <v>0</v>
      </c>
      <c r="JD457" s="545">
        <f t="shared" si="3893"/>
        <v>0</v>
      </c>
      <c r="JE457" s="545">
        <f t="shared" si="3894"/>
        <v>0</v>
      </c>
      <c r="JF457" s="329">
        <f t="shared" si="3895"/>
        <v>0</v>
      </c>
      <c r="JG457" s="550">
        <f t="shared" si="3896"/>
        <v>0</v>
      </c>
      <c r="JH457" s="550">
        <f t="shared" si="3897"/>
        <v>0</v>
      </c>
      <c r="JI457" s="550">
        <f t="shared" si="3898"/>
        <v>0</v>
      </c>
      <c r="JJ457" s="550">
        <f t="shared" si="3899"/>
        <v>0</v>
      </c>
      <c r="JK457" s="550">
        <f t="shared" si="3900"/>
        <v>0</v>
      </c>
      <c r="JL457" s="550">
        <f t="shared" si="3901"/>
        <v>0</v>
      </c>
      <c r="JM457" s="550">
        <f t="shared" si="3902"/>
        <v>0</v>
      </c>
      <c r="JN457" s="550">
        <f t="shared" si="3903"/>
        <v>0</v>
      </c>
      <c r="JO457" s="1217">
        <f t="shared" si="3904"/>
        <v>0</v>
      </c>
      <c r="JP457" s="545">
        <f t="shared" si="3905"/>
        <v>0</v>
      </c>
      <c r="JQ457" s="329">
        <f t="shared" si="3906"/>
        <v>0</v>
      </c>
      <c r="JR457" s="550">
        <f t="shared" si="3907"/>
        <v>0</v>
      </c>
      <c r="JS457" s="550">
        <f t="shared" si="3908"/>
        <v>0</v>
      </c>
      <c r="JT457" s="550">
        <f t="shared" si="3909"/>
        <v>0</v>
      </c>
      <c r="JU457" s="550">
        <f t="shared" si="3910"/>
        <v>0</v>
      </c>
      <c r="JV457" s="932">
        <f t="shared" si="3911"/>
        <v>0</v>
      </c>
      <c r="JW457" s="932">
        <f t="shared" si="3912"/>
        <v>0</v>
      </c>
      <c r="JX457" s="932">
        <f t="shared" si="3913"/>
        <v>0</v>
      </c>
      <c r="JY457" s="932">
        <f t="shared" si="3914"/>
        <v>0</v>
      </c>
      <c r="JZ457" s="932">
        <f t="shared" si="3915"/>
        <v>0</v>
      </c>
      <c r="KA457" s="932">
        <f t="shared" si="3916"/>
        <v>0</v>
      </c>
      <c r="KB457" s="932">
        <f t="shared" si="3917"/>
        <v>0</v>
      </c>
      <c r="KC457" s="932">
        <f t="shared" si="3918"/>
        <v>0</v>
      </c>
      <c r="KD457" s="327">
        <f t="shared" si="3919"/>
        <v>0</v>
      </c>
      <c r="KE457" s="327">
        <f t="shared" si="3920"/>
        <v>0</v>
      </c>
      <c r="KF457" s="327">
        <f t="shared" si="3921"/>
        <v>0</v>
      </c>
      <c r="KG457" s="327">
        <f t="shared" si="3922"/>
        <v>0</v>
      </c>
      <c r="KH457" s="327">
        <f t="shared" si="3923"/>
        <v>0</v>
      </c>
      <c r="KI457" s="327">
        <f t="shared" si="3924"/>
        <v>0</v>
      </c>
      <c r="KJ457" s="327">
        <f t="shared" si="3925"/>
        <v>0</v>
      </c>
      <c r="KK457" s="327">
        <f t="shared" si="3926"/>
        <v>0</v>
      </c>
      <c r="KL457" s="327">
        <f t="shared" si="3927"/>
        <v>0</v>
      </c>
      <c r="KM457" s="327">
        <f t="shared" si="3928"/>
        <v>0</v>
      </c>
      <c r="KN457" s="327">
        <f t="shared" si="3929"/>
        <v>0</v>
      </c>
      <c r="KO457" s="327">
        <f t="shared" si="3930"/>
        <v>0</v>
      </c>
      <c r="KP457" s="327">
        <f t="shared" si="3931"/>
        <v>0</v>
      </c>
      <c r="KQ457" s="327">
        <f t="shared" si="3932"/>
        <v>0</v>
      </c>
      <c r="KR457" s="739"/>
      <c r="KS457" s="739"/>
      <c r="KT457" s="739"/>
      <c r="KU457" s="739"/>
      <c r="KV457" s="739"/>
      <c r="KW457" s="739"/>
      <c r="KX457" s="739"/>
      <c r="KY457" s="739"/>
      <c r="KZ457" s="1362">
        <f t="shared" si="3800"/>
        <v>0</v>
      </c>
      <c r="LA457" s="1217">
        <f t="shared" si="3801"/>
        <v>0</v>
      </c>
      <c r="LB457" s="1217">
        <f t="shared" si="3802"/>
        <v>0</v>
      </c>
      <c r="LC457" s="1217">
        <f t="shared" si="3803"/>
        <v>0</v>
      </c>
      <c r="LD457" s="545">
        <f t="shared" si="3804"/>
        <v>0</v>
      </c>
      <c r="LE457" s="545">
        <f t="shared" si="3805"/>
        <v>0</v>
      </c>
      <c r="LF457" s="329">
        <f t="shared" si="3806"/>
        <v>0</v>
      </c>
      <c r="LG457" s="550">
        <f t="shared" si="3807"/>
        <v>0</v>
      </c>
      <c r="LH457" s="550">
        <f t="shared" si="3808"/>
        <v>0</v>
      </c>
      <c r="LI457" s="550">
        <f t="shared" si="3809"/>
        <v>0</v>
      </c>
      <c r="LJ457" s="550">
        <f t="shared" si="3810"/>
        <v>0</v>
      </c>
      <c r="LK457" s="550">
        <f t="shared" si="3811"/>
        <v>0</v>
      </c>
      <c r="LL457" s="550">
        <f t="shared" si="3812"/>
        <v>0</v>
      </c>
      <c r="LM457" s="550">
        <f t="shared" si="3813"/>
        <v>0</v>
      </c>
      <c r="LN457" s="550">
        <f t="shared" si="3814"/>
        <v>0</v>
      </c>
      <c r="LO457" s="1217">
        <f t="shared" si="3815"/>
        <v>0</v>
      </c>
      <c r="LP457" s="545">
        <f t="shared" si="3816"/>
        <v>0</v>
      </c>
      <c r="LQ457" s="329">
        <f t="shared" si="3817"/>
        <v>0</v>
      </c>
      <c r="LR457" s="550">
        <f t="shared" si="3818"/>
        <v>0</v>
      </c>
      <c r="LS457" s="550">
        <f t="shared" si="3819"/>
        <v>0</v>
      </c>
      <c r="LT457" s="550">
        <f t="shared" si="3820"/>
        <v>0</v>
      </c>
      <c r="LU457" s="550">
        <f t="shared" si="3821"/>
        <v>0</v>
      </c>
      <c r="LV457" s="932">
        <f t="shared" si="3822"/>
        <v>0</v>
      </c>
      <c r="LW457" s="932">
        <f t="shared" si="3823"/>
        <v>0</v>
      </c>
      <c r="LX457" s="932">
        <f t="shared" si="3824"/>
        <v>0</v>
      </c>
      <c r="LY457" s="932">
        <f t="shared" si="3825"/>
        <v>0</v>
      </c>
      <c r="LZ457" s="932">
        <f t="shared" si="3826"/>
        <v>0</v>
      </c>
      <c r="MA457" s="932">
        <f t="shared" si="3827"/>
        <v>0</v>
      </c>
      <c r="MB457" s="932">
        <f t="shared" si="3828"/>
        <v>0</v>
      </c>
      <c r="MC457" s="932">
        <f t="shared" si="3829"/>
        <v>0</v>
      </c>
      <c r="MD457" s="327">
        <f t="shared" si="3830"/>
        <v>0</v>
      </c>
      <c r="ME457" s="327">
        <f t="shared" si="3831"/>
        <v>0</v>
      </c>
      <c r="MF457" s="327">
        <f t="shared" si="3832"/>
        <v>0</v>
      </c>
      <c r="MG457" s="327">
        <f t="shared" si="3833"/>
        <v>0</v>
      </c>
      <c r="MH457" s="327">
        <f t="shared" si="3834"/>
        <v>0</v>
      </c>
      <c r="MI457" s="327">
        <f t="shared" si="3835"/>
        <v>0</v>
      </c>
      <c r="MJ457" s="327">
        <f t="shared" si="3836"/>
        <v>0</v>
      </c>
      <c r="MK457" s="327">
        <f t="shared" si="3837"/>
        <v>0</v>
      </c>
      <c r="ML457" s="327">
        <f t="shared" si="3838"/>
        <v>0</v>
      </c>
      <c r="MM457" s="327">
        <f t="shared" si="3839"/>
        <v>0</v>
      </c>
      <c r="MN457" s="327">
        <f t="shared" si="3840"/>
        <v>0</v>
      </c>
      <c r="MO457" s="327">
        <f t="shared" si="3841"/>
        <v>0</v>
      </c>
      <c r="MP457" s="327">
        <f t="shared" si="3842"/>
        <v>0</v>
      </c>
      <c r="MQ457" s="327">
        <f t="shared" si="3843"/>
        <v>0</v>
      </c>
    </row>
    <row r="458" spans="15:355" s="152" customFormat="1" ht="14.25" customHeight="1" outlineLevel="1" thickBot="1" x14ac:dyDescent="0.3">
      <c r="O458" s="1758"/>
      <c r="S458" s="1758"/>
      <c r="W458" s="1758"/>
      <c r="AA458" s="1758"/>
      <c r="AE458" s="1758"/>
      <c r="AI458" s="1758"/>
      <c r="AM458" s="1758"/>
      <c r="AQ458" s="1758"/>
      <c r="AU458" s="1758"/>
      <c r="AY458" s="1758"/>
      <c r="BQ458" s="1491"/>
      <c r="BR458" s="734">
        <f t="shared" si="3531"/>
        <v>0</v>
      </c>
      <c r="BS458" s="734">
        <f t="shared" si="3532"/>
        <v>0</v>
      </c>
      <c r="BT458" s="742">
        <v>0</v>
      </c>
      <c r="BU458" s="1781"/>
      <c r="BV458" s="1324"/>
      <c r="BW458" s="1248"/>
      <c r="BX458" s="1248"/>
      <c r="BY458" s="1248"/>
      <c r="BZ458" s="1249"/>
      <c r="CA458" s="1249"/>
      <c r="CB458" s="1250"/>
      <c r="CC458" s="1251"/>
      <c r="CD458" s="1251"/>
      <c r="CE458" s="1251"/>
      <c r="CF458" s="1251"/>
      <c r="CG458" s="1765"/>
      <c r="CH458" s="1252"/>
      <c r="CI458" s="1765"/>
      <c r="CJ458" s="1765"/>
      <c r="CK458" s="1253"/>
      <c r="CL458" s="1254"/>
      <c r="CM458" s="1255"/>
      <c r="CN458" s="1256"/>
      <c r="CO458" s="1256"/>
      <c r="CP458" s="1256"/>
      <c r="CQ458" s="1256"/>
      <c r="CR458" s="1766"/>
      <c r="CS458" s="1766"/>
      <c r="CT458" s="1766"/>
      <c r="CU458" s="1766"/>
      <c r="CV458" s="1766"/>
      <c r="CW458" s="1766"/>
      <c r="CX458" s="1766"/>
      <c r="CY458" s="1766"/>
      <c r="CZ458" s="1807"/>
      <c r="DA458" s="1807"/>
      <c r="DB458" s="1807"/>
      <c r="DC458" s="1807"/>
      <c r="DD458" s="1807"/>
      <c r="DE458" s="1258"/>
      <c r="DF458" s="1258"/>
      <c r="DG458" s="1258"/>
      <c r="DH458" s="1258"/>
      <c r="DI458" s="1258"/>
      <c r="DJ458" s="1258"/>
      <c r="DK458" s="1258"/>
      <c r="DL458" s="1258"/>
      <c r="DM458" s="1258"/>
      <c r="DN458" s="1022">
        <v>1</v>
      </c>
      <c r="DO458" s="1193">
        <v>0.94599999999999995</v>
      </c>
      <c r="DP458" s="1194">
        <v>1000</v>
      </c>
      <c r="DQ458" s="1195">
        <f t="shared" si="3889"/>
        <v>1.0570824524312896</v>
      </c>
      <c r="DR458" s="1192">
        <v>0.01</v>
      </c>
      <c r="DS458" s="1192">
        <f t="shared" si="3888"/>
        <v>1.0570824524312896E-5</v>
      </c>
      <c r="DT458" s="1767"/>
      <c r="DU458" s="1768"/>
      <c r="DV458" s="1769"/>
      <c r="DW458" s="1528">
        <f t="shared" ref="DW458:DW499" si="3933">BU458</f>
        <v>0</v>
      </c>
      <c r="DX458" s="1770"/>
      <c r="DY458" s="1770"/>
      <c r="DZ458" s="1770"/>
      <c r="EA458" s="1770"/>
      <c r="EB458" s="1770"/>
      <c r="EC458" s="1770"/>
      <c r="ED458" s="1770"/>
      <c r="EE458" s="1770"/>
      <c r="EF458" s="1770"/>
      <c r="EG458" s="1770"/>
      <c r="EH458" s="1770"/>
      <c r="EI458" s="1770"/>
      <c r="EJ458" s="1770"/>
      <c r="EK458" s="1771"/>
      <c r="EL458" s="1772"/>
      <c r="EM458" s="739"/>
      <c r="EN458" s="739"/>
      <c r="EO458" s="739"/>
      <c r="EP458" s="739"/>
      <c r="EQ458" s="739"/>
      <c r="ER458" s="739"/>
      <c r="ES458" s="739"/>
      <c r="ET458" s="739"/>
      <c r="EU458" s="739"/>
      <c r="EV458" s="739"/>
      <c r="EW458" s="739"/>
      <c r="EX458" s="739"/>
      <c r="EY458" s="739"/>
      <c r="EZ458" s="1348">
        <f t="shared" si="3712"/>
        <v>0</v>
      </c>
      <c r="FA458" s="1203">
        <f t="shared" si="3713"/>
        <v>0</v>
      </c>
      <c r="FB458" s="1203">
        <f t="shared" si="3714"/>
        <v>0</v>
      </c>
      <c r="FC458" s="1203">
        <f t="shared" si="3715"/>
        <v>0</v>
      </c>
      <c r="FD458" s="1190">
        <f t="shared" si="3716"/>
        <v>0</v>
      </c>
      <c r="FE458" s="1190">
        <f t="shared" si="3717"/>
        <v>0</v>
      </c>
      <c r="FF458" s="927">
        <f t="shared" si="3718"/>
        <v>0</v>
      </c>
      <c r="FG458" s="1191">
        <f t="shared" si="3719"/>
        <v>0</v>
      </c>
      <c r="FH458" s="1191">
        <f t="shared" si="3720"/>
        <v>0</v>
      </c>
      <c r="FI458" s="1191">
        <f t="shared" si="3721"/>
        <v>0</v>
      </c>
      <c r="FJ458" s="1191">
        <f t="shared" si="3722"/>
        <v>0</v>
      </c>
      <c r="FK458" s="1191">
        <f t="shared" si="3723"/>
        <v>0</v>
      </c>
      <c r="FL458" s="1191">
        <f t="shared" si="3724"/>
        <v>0</v>
      </c>
      <c r="FM458" s="1191">
        <f t="shared" si="3725"/>
        <v>0</v>
      </c>
      <c r="FN458" s="1191">
        <f t="shared" si="3726"/>
        <v>0</v>
      </c>
      <c r="FO458" s="1203">
        <f t="shared" si="3548"/>
        <v>0</v>
      </c>
      <c r="FP458" s="1190">
        <f t="shared" si="3727"/>
        <v>0</v>
      </c>
      <c r="FQ458" s="927">
        <f t="shared" si="3728"/>
        <v>0</v>
      </c>
      <c r="FR458" s="1191">
        <f t="shared" si="3729"/>
        <v>0</v>
      </c>
      <c r="FS458" s="1191">
        <f t="shared" si="3730"/>
        <v>0</v>
      </c>
      <c r="FT458" s="1191">
        <f t="shared" si="3731"/>
        <v>0</v>
      </c>
      <c r="FU458" s="1191">
        <f t="shared" si="3732"/>
        <v>0</v>
      </c>
      <c r="FV458" s="1076">
        <f t="shared" si="3733"/>
        <v>0</v>
      </c>
      <c r="FW458" s="1076">
        <f t="shared" si="3734"/>
        <v>0</v>
      </c>
      <c r="FX458" s="1076">
        <f t="shared" si="3735"/>
        <v>0</v>
      </c>
      <c r="FY458" s="1076">
        <f t="shared" si="3736"/>
        <v>0</v>
      </c>
      <c r="FZ458" s="1076">
        <f t="shared" si="3737"/>
        <v>0</v>
      </c>
      <c r="GA458" s="1076">
        <f t="shared" si="3738"/>
        <v>0</v>
      </c>
      <c r="GB458" s="1076">
        <f t="shared" si="3739"/>
        <v>0</v>
      </c>
      <c r="GC458" s="1076">
        <f t="shared" si="3740"/>
        <v>0</v>
      </c>
      <c r="GD458" s="330">
        <f t="shared" si="3741"/>
        <v>0</v>
      </c>
      <c r="GE458" s="330">
        <f t="shared" si="3742"/>
        <v>0</v>
      </c>
      <c r="GF458" s="330">
        <f t="shared" si="3743"/>
        <v>0</v>
      </c>
      <c r="GG458" s="330">
        <f t="shared" si="3744"/>
        <v>0</v>
      </c>
      <c r="GH458" s="330">
        <f t="shared" si="3745"/>
        <v>0</v>
      </c>
      <c r="GI458" s="330">
        <f t="shared" si="3746"/>
        <v>0</v>
      </c>
      <c r="GJ458" s="330">
        <f t="shared" si="3747"/>
        <v>0</v>
      </c>
      <c r="GK458" s="330">
        <f t="shared" si="3748"/>
        <v>0</v>
      </c>
      <c r="GL458" s="330">
        <f t="shared" si="3749"/>
        <v>0</v>
      </c>
      <c r="GM458" s="330">
        <f t="shared" si="3750"/>
        <v>0</v>
      </c>
      <c r="GN458" s="330">
        <f t="shared" si="3751"/>
        <v>0</v>
      </c>
      <c r="GO458" s="330">
        <f t="shared" si="3752"/>
        <v>0</v>
      </c>
      <c r="GP458" s="330">
        <f t="shared" si="3753"/>
        <v>0</v>
      </c>
      <c r="GQ458" s="330">
        <f t="shared" si="3754"/>
        <v>0</v>
      </c>
      <c r="GR458" s="739"/>
      <c r="GS458" s="739"/>
      <c r="GT458" s="739"/>
      <c r="GU458" s="739"/>
      <c r="GV458" s="739"/>
      <c r="GW458" s="739"/>
      <c r="GX458" s="739"/>
      <c r="GY458" s="739"/>
      <c r="GZ458" s="1362">
        <f t="shared" si="3755"/>
        <v>0</v>
      </c>
      <c r="HA458" s="1215">
        <f t="shared" si="3756"/>
        <v>0</v>
      </c>
      <c r="HB458" s="1215">
        <f t="shared" si="3757"/>
        <v>0</v>
      </c>
      <c r="HC458" s="1215">
        <f t="shared" si="3758"/>
        <v>0</v>
      </c>
      <c r="HD458" s="543">
        <f t="shared" si="3759"/>
        <v>0</v>
      </c>
      <c r="HE458" s="543">
        <f t="shared" si="3760"/>
        <v>0</v>
      </c>
      <c r="HF458" s="328">
        <f t="shared" si="3761"/>
        <v>0</v>
      </c>
      <c r="HG458" s="546">
        <f t="shared" si="3762"/>
        <v>0</v>
      </c>
      <c r="HH458" s="546">
        <f t="shared" si="3763"/>
        <v>0</v>
      </c>
      <c r="HI458" s="546">
        <f t="shared" si="3764"/>
        <v>0</v>
      </c>
      <c r="HJ458" s="546">
        <f t="shared" si="3765"/>
        <v>0</v>
      </c>
      <c r="HK458" s="546">
        <f t="shared" si="3766"/>
        <v>0</v>
      </c>
      <c r="HL458" s="546">
        <f t="shared" si="3767"/>
        <v>0</v>
      </c>
      <c r="HM458" s="546">
        <f t="shared" si="3768"/>
        <v>0</v>
      </c>
      <c r="HN458" s="546">
        <f t="shared" si="3769"/>
        <v>0</v>
      </c>
      <c r="HO458" s="1215">
        <f t="shared" si="3770"/>
        <v>0</v>
      </c>
      <c r="HP458" s="543">
        <f t="shared" si="3771"/>
        <v>0</v>
      </c>
      <c r="HQ458" s="328">
        <f t="shared" si="3772"/>
        <v>0</v>
      </c>
      <c r="HR458" s="546">
        <f t="shared" si="3773"/>
        <v>0</v>
      </c>
      <c r="HS458" s="546">
        <f t="shared" si="3774"/>
        <v>0</v>
      </c>
      <c r="HT458" s="546">
        <f t="shared" si="3775"/>
        <v>0</v>
      </c>
      <c r="HU458" s="546">
        <f t="shared" si="3776"/>
        <v>0</v>
      </c>
      <c r="HV458" s="930">
        <f t="shared" si="3777"/>
        <v>0</v>
      </c>
      <c r="HW458" s="930">
        <f t="shared" si="3778"/>
        <v>0</v>
      </c>
      <c r="HX458" s="930">
        <f t="shared" si="3779"/>
        <v>0</v>
      </c>
      <c r="HY458" s="930">
        <f t="shared" si="3780"/>
        <v>0</v>
      </c>
      <c r="HZ458" s="930">
        <f t="shared" si="3781"/>
        <v>0</v>
      </c>
      <c r="IA458" s="930">
        <f t="shared" si="3782"/>
        <v>0</v>
      </c>
      <c r="IB458" s="930">
        <f t="shared" si="3783"/>
        <v>0</v>
      </c>
      <c r="IC458" s="930">
        <f t="shared" si="3784"/>
        <v>0</v>
      </c>
      <c r="ID458" s="322">
        <f t="shared" si="3785"/>
        <v>0</v>
      </c>
      <c r="IE458" s="322">
        <f t="shared" si="3786"/>
        <v>0</v>
      </c>
      <c r="IF458" s="322">
        <f t="shared" si="3787"/>
        <v>0</v>
      </c>
      <c r="IG458" s="322">
        <f t="shared" si="3788"/>
        <v>0</v>
      </c>
      <c r="IH458" s="322">
        <f t="shared" si="3789"/>
        <v>0</v>
      </c>
      <c r="II458" s="322">
        <f t="shared" si="3790"/>
        <v>0</v>
      </c>
      <c r="IJ458" s="322">
        <f t="shared" si="3791"/>
        <v>0</v>
      </c>
      <c r="IK458" s="322">
        <f t="shared" si="3792"/>
        <v>0</v>
      </c>
      <c r="IL458" s="322">
        <f t="shared" si="3793"/>
        <v>0</v>
      </c>
      <c r="IM458" s="322">
        <f t="shared" si="3794"/>
        <v>0</v>
      </c>
      <c r="IN458" s="322">
        <f t="shared" si="3795"/>
        <v>0</v>
      </c>
      <c r="IO458" s="322">
        <f t="shared" si="3796"/>
        <v>0</v>
      </c>
      <c r="IP458" s="322">
        <f t="shared" si="3797"/>
        <v>0</v>
      </c>
      <c r="IQ458" s="322">
        <f t="shared" si="3798"/>
        <v>0</v>
      </c>
      <c r="IR458" s="739"/>
      <c r="IS458" s="739"/>
      <c r="IT458" s="739"/>
      <c r="IU458" s="739"/>
      <c r="IV458" s="739"/>
      <c r="IW458" s="739"/>
      <c r="IX458" s="739"/>
      <c r="IY458" s="739"/>
      <c r="IZ458" s="1362">
        <f t="shared" si="3799"/>
        <v>0</v>
      </c>
      <c r="JA458" s="1217">
        <f t="shared" si="3890"/>
        <v>0</v>
      </c>
      <c r="JB458" s="1217">
        <f t="shared" si="3891"/>
        <v>0</v>
      </c>
      <c r="JC458" s="1217">
        <f t="shared" si="3892"/>
        <v>0</v>
      </c>
      <c r="JD458" s="545">
        <f t="shared" si="3893"/>
        <v>0</v>
      </c>
      <c r="JE458" s="545">
        <f t="shared" si="3894"/>
        <v>0</v>
      </c>
      <c r="JF458" s="329">
        <f t="shared" si="3895"/>
        <v>0</v>
      </c>
      <c r="JG458" s="550">
        <f t="shared" si="3896"/>
        <v>0</v>
      </c>
      <c r="JH458" s="550">
        <f t="shared" si="3897"/>
        <v>0</v>
      </c>
      <c r="JI458" s="550">
        <f t="shared" si="3898"/>
        <v>0</v>
      </c>
      <c r="JJ458" s="550">
        <f t="shared" si="3899"/>
        <v>0</v>
      </c>
      <c r="JK458" s="550">
        <f t="shared" si="3900"/>
        <v>0</v>
      </c>
      <c r="JL458" s="550">
        <f t="shared" si="3901"/>
        <v>0</v>
      </c>
      <c r="JM458" s="550">
        <f t="shared" si="3902"/>
        <v>0</v>
      </c>
      <c r="JN458" s="550">
        <f t="shared" si="3903"/>
        <v>0</v>
      </c>
      <c r="JO458" s="1217">
        <f t="shared" si="3904"/>
        <v>0</v>
      </c>
      <c r="JP458" s="545">
        <f t="shared" si="3905"/>
        <v>0</v>
      </c>
      <c r="JQ458" s="329">
        <f t="shared" si="3906"/>
        <v>0</v>
      </c>
      <c r="JR458" s="550">
        <f t="shared" si="3907"/>
        <v>0</v>
      </c>
      <c r="JS458" s="550">
        <f t="shared" si="3908"/>
        <v>0</v>
      </c>
      <c r="JT458" s="550">
        <f t="shared" si="3909"/>
        <v>0</v>
      </c>
      <c r="JU458" s="550">
        <f t="shared" si="3910"/>
        <v>0</v>
      </c>
      <c r="JV458" s="932">
        <f t="shared" si="3911"/>
        <v>0</v>
      </c>
      <c r="JW458" s="932">
        <f t="shared" si="3912"/>
        <v>0</v>
      </c>
      <c r="JX458" s="932">
        <f t="shared" si="3913"/>
        <v>0</v>
      </c>
      <c r="JY458" s="932">
        <f t="shared" si="3914"/>
        <v>0</v>
      </c>
      <c r="JZ458" s="932">
        <f t="shared" si="3915"/>
        <v>0</v>
      </c>
      <c r="KA458" s="932">
        <f t="shared" si="3916"/>
        <v>0</v>
      </c>
      <c r="KB458" s="932">
        <f t="shared" si="3917"/>
        <v>0</v>
      </c>
      <c r="KC458" s="932">
        <f t="shared" si="3918"/>
        <v>0</v>
      </c>
      <c r="KD458" s="327">
        <f t="shared" si="3919"/>
        <v>0</v>
      </c>
      <c r="KE458" s="327">
        <f t="shared" si="3920"/>
        <v>0</v>
      </c>
      <c r="KF458" s="327">
        <f t="shared" si="3921"/>
        <v>0</v>
      </c>
      <c r="KG458" s="327">
        <f t="shared" si="3922"/>
        <v>0</v>
      </c>
      <c r="KH458" s="327">
        <f t="shared" si="3923"/>
        <v>0</v>
      </c>
      <c r="KI458" s="327">
        <f t="shared" si="3924"/>
        <v>0</v>
      </c>
      <c r="KJ458" s="327">
        <f t="shared" si="3925"/>
        <v>0</v>
      </c>
      <c r="KK458" s="327">
        <f t="shared" si="3926"/>
        <v>0</v>
      </c>
      <c r="KL458" s="327">
        <f t="shared" si="3927"/>
        <v>0</v>
      </c>
      <c r="KM458" s="327">
        <f t="shared" si="3928"/>
        <v>0</v>
      </c>
      <c r="KN458" s="327">
        <f t="shared" si="3929"/>
        <v>0</v>
      </c>
      <c r="KO458" s="327">
        <f t="shared" si="3930"/>
        <v>0</v>
      </c>
      <c r="KP458" s="327">
        <f t="shared" si="3931"/>
        <v>0</v>
      </c>
      <c r="KQ458" s="327">
        <f t="shared" si="3932"/>
        <v>0</v>
      </c>
      <c r="KR458" s="739"/>
      <c r="KS458" s="739"/>
      <c r="KT458" s="739"/>
      <c r="KU458" s="739"/>
      <c r="KV458" s="739"/>
      <c r="KW458" s="739"/>
      <c r="KX458" s="739"/>
      <c r="KY458" s="739"/>
      <c r="KZ458" s="1362">
        <f t="shared" si="3800"/>
        <v>0</v>
      </c>
      <c r="LA458" s="1217">
        <f t="shared" si="3801"/>
        <v>0</v>
      </c>
      <c r="LB458" s="1217">
        <f t="shared" si="3802"/>
        <v>0</v>
      </c>
      <c r="LC458" s="1217">
        <f t="shared" si="3803"/>
        <v>0</v>
      </c>
      <c r="LD458" s="545">
        <f t="shared" si="3804"/>
        <v>0</v>
      </c>
      <c r="LE458" s="545">
        <f t="shared" si="3805"/>
        <v>0</v>
      </c>
      <c r="LF458" s="329">
        <f t="shared" si="3806"/>
        <v>0</v>
      </c>
      <c r="LG458" s="550">
        <f t="shared" si="3807"/>
        <v>0</v>
      </c>
      <c r="LH458" s="550">
        <f t="shared" si="3808"/>
        <v>0</v>
      </c>
      <c r="LI458" s="550">
        <f t="shared" si="3809"/>
        <v>0</v>
      </c>
      <c r="LJ458" s="550">
        <f t="shared" si="3810"/>
        <v>0</v>
      </c>
      <c r="LK458" s="550">
        <f t="shared" si="3811"/>
        <v>0</v>
      </c>
      <c r="LL458" s="550">
        <f t="shared" si="3812"/>
        <v>0</v>
      </c>
      <c r="LM458" s="550">
        <f t="shared" si="3813"/>
        <v>0</v>
      </c>
      <c r="LN458" s="550">
        <f t="shared" si="3814"/>
        <v>0</v>
      </c>
      <c r="LO458" s="1217">
        <f t="shared" si="3815"/>
        <v>0</v>
      </c>
      <c r="LP458" s="545">
        <f t="shared" si="3816"/>
        <v>0</v>
      </c>
      <c r="LQ458" s="329">
        <f t="shared" si="3817"/>
        <v>0</v>
      </c>
      <c r="LR458" s="550">
        <f t="shared" si="3818"/>
        <v>0</v>
      </c>
      <c r="LS458" s="550">
        <f t="shared" si="3819"/>
        <v>0</v>
      </c>
      <c r="LT458" s="550">
        <f t="shared" si="3820"/>
        <v>0</v>
      </c>
      <c r="LU458" s="550">
        <f t="shared" si="3821"/>
        <v>0</v>
      </c>
      <c r="LV458" s="932">
        <f t="shared" si="3822"/>
        <v>0</v>
      </c>
      <c r="LW458" s="932">
        <f t="shared" si="3823"/>
        <v>0</v>
      </c>
      <c r="LX458" s="932">
        <f t="shared" si="3824"/>
        <v>0</v>
      </c>
      <c r="LY458" s="932">
        <f t="shared" si="3825"/>
        <v>0</v>
      </c>
      <c r="LZ458" s="932">
        <f t="shared" si="3826"/>
        <v>0</v>
      </c>
      <c r="MA458" s="932">
        <f t="shared" si="3827"/>
        <v>0</v>
      </c>
      <c r="MB458" s="932">
        <f t="shared" si="3828"/>
        <v>0</v>
      </c>
      <c r="MC458" s="932">
        <f t="shared" si="3829"/>
        <v>0</v>
      </c>
      <c r="MD458" s="327">
        <f t="shared" si="3830"/>
        <v>0</v>
      </c>
      <c r="ME458" s="327">
        <f t="shared" si="3831"/>
        <v>0</v>
      </c>
      <c r="MF458" s="327">
        <f t="shared" si="3832"/>
        <v>0</v>
      </c>
      <c r="MG458" s="327">
        <f t="shared" si="3833"/>
        <v>0</v>
      </c>
      <c r="MH458" s="327">
        <f t="shared" si="3834"/>
        <v>0</v>
      </c>
      <c r="MI458" s="327">
        <f t="shared" si="3835"/>
        <v>0</v>
      </c>
      <c r="MJ458" s="327">
        <f t="shared" si="3836"/>
        <v>0</v>
      </c>
      <c r="MK458" s="327">
        <f t="shared" si="3837"/>
        <v>0</v>
      </c>
      <c r="ML458" s="327">
        <f t="shared" si="3838"/>
        <v>0</v>
      </c>
      <c r="MM458" s="327">
        <f t="shared" si="3839"/>
        <v>0</v>
      </c>
      <c r="MN458" s="327">
        <f t="shared" si="3840"/>
        <v>0</v>
      </c>
      <c r="MO458" s="327">
        <f t="shared" si="3841"/>
        <v>0</v>
      </c>
      <c r="MP458" s="327">
        <f t="shared" si="3842"/>
        <v>0</v>
      </c>
      <c r="MQ458" s="327">
        <f t="shared" si="3843"/>
        <v>0</v>
      </c>
    </row>
    <row r="459" spans="15:355" s="152" customFormat="1" ht="14.25" customHeight="1" outlineLevel="1" thickBot="1" x14ac:dyDescent="0.3">
      <c r="O459" s="1758"/>
      <c r="S459" s="1758"/>
      <c r="W459" s="1758"/>
      <c r="AA459" s="1758"/>
      <c r="AE459" s="1758"/>
      <c r="AI459" s="1758"/>
      <c r="AM459" s="1758"/>
      <c r="AQ459" s="1758"/>
      <c r="AU459" s="1758"/>
      <c r="AY459" s="1758"/>
      <c r="BQ459" s="1491"/>
      <c r="BR459" s="734">
        <f t="shared" si="3531"/>
        <v>0</v>
      </c>
      <c r="BS459" s="734">
        <f t="shared" si="3532"/>
        <v>0</v>
      </c>
      <c r="BT459" s="742">
        <v>0</v>
      </c>
      <c r="BU459" s="1781"/>
      <c r="BV459" s="1324"/>
      <c r="BW459" s="1248"/>
      <c r="BX459" s="1248"/>
      <c r="BY459" s="1248"/>
      <c r="BZ459" s="1249"/>
      <c r="CA459" s="1249"/>
      <c r="CB459" s="1250"/>
      <c r="CC459" s="1251"/>
      <c r="CD459" s="1251"/>
      <c r="CE459" s="1251"/>
      <c r="CF459" s="1251"/>
      <c r="CG459" s="1765"/>
      <c r="CH459" s="1252"/>
      <c r="CI459" s="1765"/>
      <c r="CJ459" s="1765"/>
      <c r="CK459" s="1253"/>
      <c r="CL459" s="1254"/>
      <c r="CM459" s="1255"/>
      <c r="CN459" s="1256"/>
      <c r="CO459" s="1256"/>
      <c r="CP459" s="1256"/>
      <c r="CQ459" s="1256"/>
      <c r="CR459" s="1766"/>
      <c r="CS459" s="1766"/>
      <c r="CT459" s="1766"/>
      <c r="CU459" s="1766"/>
      <c r="CV459" s="1766"/>
      <c r="CW459" s="1766"/>
      <c r="CX459" s="1766"/>
      <c r="CY459" s="1766"/>
      <c r="CZ459" s="1807"/>
      <c r="DA459" s="1807"/>
      <c r="DB459" s="1807"/>
      <c r="DC459" s="1807"/>
      <c r="DD459" s="1807"/>
      <c r="DE459" s="1258"/>
      <c r="DF459" s="1258"/>
      <c r="DG459" s="1258"/>
      <c r="DH459" s="1258"/>
      <c r="DI459" s="1258"/>
      <c r="DJ459" s="1258"/>
      <c r="DK459" s="1258"/>
      <c r="DL459" s="1258"/>
      <c r="DM459" s="1258"/>
      <c r="DN459" s="1022">
        <v>1</v>
      </c>
      <c r="DO459" s="1193">
        <v>0.94599999999999995</v>
      </c>
      <c r="DP459" s="1194">
        <v>1000</v>
      </c>
      <c r="DQ459" s="1195">
        <f t="shared" si="3889"/>
        <v>1.0570824524312896</v>
      </c>
      <c r="DR459" s="1192">
        <v>0.01</v>
      </c>
      <c r="DS459" s="1192">
        <f t="shared" si="3888"/>
        <v>1.0570824524312896E-5</v>
      </c>
      <c r="DT459" s="1767"/>
      <c r="DU459" s="1768"/>
      <c r="DV459" s="1769"/>
      <c r="DW459" s="1528">
        <f t="shared" si="3933"/>
        <v>0</v>
      </c>
      <c r="DX459" s="1770"/>
      <c r="DY459" s="1770"/>
      <c r="DZ459" s="1770"/>
      <c r="EA459" s="1770"/>
      <c r="EB459" s="1770"/>
      <c r="EC459" s="1770"/>
      <c r="ED459" s="1770"/>
      <c r="EE459" s="1770"/>
      <c r="EF459" s="1770"/>
      <c r="EG459" s="1770"/>
      <c r="EH459" s="1770"/>
      <c r="EI459" s="1770"/>
      <c r="EJ459" s="1770"/>
      <c r="EK459" s="1771"/>
      <c r="EL459" s="1772"/>
      <c r="EM459" s="739"/>
      <c r="EN459" s="739"/>
      <c r="EO459" s="739"/>
      <c r="EP459" s="739"/>
      <c r="EQ459" s="739"/>
      <c r="ER459" s="739"/>
      <c r="ES459" s="739"/>
      <c r="ET459" s="739"/>
      <c r="EU459" s="739"/>
      <c r="EV459" s="739"/>
      <c r="EW459" s="739"/>
      <c r="EX459" s="739"/>
      <c r="EY459" s="739"/>
      <c r="EZ459" s="1348">
        <f t="shared" si="3712"/>
        <v>0</v>
      </c>
      <c r="FA459" s="1203">
        <f t="shared" si="3713"/>
        <v>0</v>
      </c>
      <c r="FB459" s="1203">
        <f t="shared" si="3714"/>
        <v>0</v>
      </c>
      <c r="FC459" s="1203">
        <f t="shared" si="3715"/>
        <v>0</v>
      </c>
      <c r="FD459" s="1190">
        <f t="shared" si="3716"/>
        <v>0</v>
      </c>
      <c r="FE459" s="1190">
        <f t="shared" si="3717"/>
        <v>0</v>
      </c>
      <c r="FF459" s="927">
        <f t="shared" si="3718"/>
        <v>0</v>
      </c>
      <c r="FG459" s="1191">
        <f t="shared" si="3719"/>
        <v>0</v>
      </c>
      <c r="FH459" s="1191">
        <f t="shared" si="3720"/>
        <v>0</v>
      </c>
      <c r="FI459" s="1191">
        <f t="shared" si="3721"/>
        <v>0</v>
      </c>
      <c r="FJ459" s="1191">
        <f t="shared" si="3722"/>
        <v>0</v>
      </c>
      <c r="FK459" s="1191">
        <f t="shared" si="3723"/>
        <v>0</v>
      </c>
      <c r="FL459" s="1191">
        <f t="shared" si="3724"/>
        <v>0</v>
      </c>
      <c r="FM459" s="1191">
        <f t="shared" si="3725"/>
        <v>0</v>
      </c>
      <c r="FN459" s="1191">
        <f t="shared" si="3726"/>
        <v>0</v>
      </c>
      <c r="FO459" s="1203">
        <f t="shared" si="3548"/>
        <v>0</v>
      </c>
      <c r="FP459" s="1190">
        <f t="shared" si="3727"/>
        <v>0</v>
      </c>
      <c r="FQ459" s="927">
        <f t="shared" si="3728"/>
        <v>0</v>
      </c>
      <c r="FR459" s="1191">
        <f t="shared" si="3729"/>
        <v>0</v>
      </c>
      <c r="FS459" s="1191">
        <f t="shared" si="3730"/>
        <v>0</v>
      </c>
      <c r="FT459" s="1191">
        <f t="shared" si="3731"/>
        <v>0</v>
      </c>
      <c r="FU459" s="1191">
        <f t="shared" si="3732"/>
        <v>0</v>
      </c>
      <c r="FV459" s="1076">
        <f t="shared" si="3733"/>
        <v>0</v>
      </c>
      <c r="FW459" s="1076">
        <f t="shared" si="3734"/>
        <v>0</v>
      </c>
      <c r="FX459" s="1076">
        <f t="shared" si="3735"/>
        <v>0</v>
      </c>
      <c r="FY459" s="1076">
        <f t="shared" si="3736"/>
        <v>0</v>
      </c>
      <c r="FZ459" s="1076">
        <f t="shared" si="3737"/>
        <v>0</v>
      </c>
      <c r="GA459" s="1076">
        <f t="shared" si="3738"/>
        <v>0</v>
      </c>
      <c r="GB459" s="1076">
        <f t="shared" si="3739"/>
        <v>0</v>
      </c>
      <c r="GC459" s="1076">
        <f t="shared" si="3740"/>
        <v>0</v>
      </c>
      <c r="GD459" s="330">
        <f t="shared" si="3741"/>
        <v>0</v>
      </c>
      <c r="GE459" s="330">
        <f t="shared" si="3742"/>
        <v>0</v>
      </c>
      <c r="GF459" s="330">
        <f t="shared" si="3743"/>
        <v>0</v>
      </c>
      <c r="GG459" s="330">
        <f t="shared" si="3744"/>
        <v>0</v>
      </c>
      <c r="GH459" s="330">
        <f t="shared" si="3745"/>
        <v>0</v>
      </c>
      <c r="GI459" s="330">
        <f t="shared" si="3746"/>
        <v>0</v>
      </c>
      <c r="GJ459" s="330">
        <f t="shared" si="3747"/>
        <v>0</v>
      </c>
      <c r="GK459" s="330">
        <f t="shared" si="3748"/>
        <v>0</v>
      </c>
      <c r="GL459" s="330">
        <f t="shared" si="3749"/>
        <v>0</v>
      </c>
      <c r="GM459" s="330">
        <f t="shared" si="3750"/>
        <v>0</v>
      </c>
      <c r="GN459" s="330">
        <f t="shared" si="3751"/>
        <v>0</v>
      </c>
      <c r="GO459" s="330">
        <f t="shared" si="3752"/>
        <v>0</v>
      </c>
      <c r="GP459" s="330">
        <f t="shared" si="3753"/>
        <v>0</v>
      </c>
      <c r="GQ459" s="330">
        <f t="shared" si="3754"/>
        <v>0</v>
      </c>
      <c r="GR459" s="739"/>
      <c r="GS459" s="739"/>
      <c r="GT459" s="739"/>
      <c r="GU459" s="739"/>
      <c r="GV459" s="739"/>
      <c r="GW459" s="739"/>
      <c r="GX459" s="739"/>
      <c r="GY459" s="739"/>
      <c r="GZ459" s="1362">
        <f t="shared" si="3755"/>
        <v>0</v>
      </c>
      <c r="HA459" s="1215">
        <f t="shared" si="3756"/>
        <v>0</v>
      </c>
      <c r="HB459" s="1215">
        <f t="shared" si="3757"/>
        <v>0</v>
      </c>
      <c r="HC459" s="1215">
        <f t="shared" si="3758"/>
        <v>0</v>
      </c>
      <c r="HD459" s="543">
        <f t="shared" si="3759"/>
        <v>0</v>
      </c>
      <c r="HE459" s="543">
        <f t="shared" si="3760"/>
        <v>0</v>
      </c>
      <c r="HF459" s="328">
        <f t="shared" si="3761"/>
        <v>0</v>
      </c>
      <c r="HG459" s="546">
        <f t="shared" si="3762"/>
        <v>0</v>
      </c>
      <c r="HH459" s="546">
        <f t="shared" si="3763"/>
        <v>0</v>
      </c>
      <c r="HI459" s="546">
        <f t="shared" si="3764"/>
        <v>0</v>
      </c>
      <c r="HJ459" s="546">
        <f t="shared" si="3765"/>
        <v>0</v>
      </c>
      <c r="HK459" s="546">
        <f t="shared" si="3766"/>
        <v>0</v>
      </c>
      <c r="HL459" s="546">
        <f t="shared" si="3767"/>
        <v>0</v>
      </c>
      <c r="HM459" s="546">
        <f t="shared" si="3768"/>
        <v>0</v>
      </c>
      <c r="HN459" s="546">
        <f t="shared" si="3769"/>
        <v>0</v>
      </c>
      <c r="HO459" s="1215">
        <f t="shared" si="3770"/>
        <v>0</v>
      </c>
      <c r="HP459" s="543">
        <f t="shared" si="3771"/>
        <v>0</v>
      </c>
      <c r="HQ459" s="328">
        <f t="shared" si="3772"/>
        <v>0</v>
      </c>
      <c r="HR459" s="546">
        <f t="shared" si="3773"/>
        <v>0</v>
      </c>
      <c r="HS459" s="546">
        <f t="shared" si="3774"/>
        <v>0</v>
      </c>
      <c r="HT459" s="546">
        <f t="shared" si="3775"/>
        <v>0</v>
      </c>
      <c r="HU459" s="546">
        <f t="shared" si="3776"/>
        <v>0</v>
      </c>
      <c r="HV459" s="930">
        <f t="shared" si="3777"/>
        <v>0</v>
      </c>
      <c r="HW459" s="930">
        <f t="shared" si="3778"/>
        <v>0</v>
      </c>
      <c r="HX459" s="930">
        <f t="shared" si="3779"/>
        <v>0</v>
      </c>
      <c r="HY459" s="930">
        <f t="shared" si="3780"/>
        <v>0</v>
      </c>
      <c r="HZ459" s="930">
        <f t="shared" si="3781"/>
        <v>0</v>
      </c>
      <c r="IA459" s="930">
        <f t="shared" si="3782"/>
        <v>0</v>
      </c>
      <c r="IB459" s="930">
        <f t="shared" si="3783"/>
        <v>0</v>
      </c>
      <c r="IC459" s="930">
        <f t="shared" si="3784"/>
        <v>0</v>
      </c>
      <c r="ID459" s="322">
        <f t="shared" si="3785"/>
        <v>0</v>
      </c>
      <c r="IE459" s="322">
        <f t="shared" si="3786"/>
        <v>0</v>
      </c>
      <c r="IF459" s="322">
        <f t="shared" si="3787"/>
        <v>0</v>
      </c>
      <c r="IG459" s="322">
        <f t="shared" si="3788"/>
        <v>0</v>
      </c>
      <c r="IH459" s="322">
        <f t="shared" si="3789"/>
        <v>0</v>
      </c>
      <c r="II459" s="322">
        <f t="shared" si="3790"/>
        <v>0</v>
      </c>
      <c r="IJ459" s="322">
        <f t="shared" si="3791"/>
        <v>0</v>
      </c>
      <c r="IK459" s="322">
        <f t="shared" si="3792"/>
        <v>0</v>
      </c>
      <c r="IL459" s="322">
        <f t="shared" si="3793"/>
        <v>0</v>
      </c>
      <c r="IM459" s="322">
        <f t="shared" si="3794"/>
        <v>0</v>
      </c>
      <c r="IN459" s="322">
        <f t="shared" si="3795"/>
        <v>0</v>
      </c>
      <c r="IO459" s="322">
        <f t="shared" si="3796"/>
        <v>0</v>
      </c>
      <c r="IP459" s="322">
        <f t="shared" si="3797"/>
        <v>0</v>
      </c>
      <c r="IQ459" s="322">
        <f t="shared" si="3798"/>
        <v>0</v>
      </c>
      <c r="IR459" s="739"/>
      <c r="IS459" s="739"/>
      <c r="IT459" s="739"/>
      <c r="IU459" s="739"/>
      <c r="IV459" s="739"/>
      <c r="IW459" s="739"/>
      <c r="IX459" s="739"/>
      <c r="IY459" s="739"/>
      <c r="IZ459" s="1362">
        <f t="shared" si="3799"/>
        <v>0</v>
      </c>
      <c r="JA459" s="1217">
        <f t="shared" si="3890"/>
        <v>0</v>
      </c>
      <c r="JB459" s="1217">
        <f t="shared" si="3891"/>
        <v>0</v>
      </c>
      <c r="JC459" s="1217">
        <f t="shared" si="3892"/>
        <v>0</v>
      </c>
      <c r="JD459" s="545">
        <f t="shared" si="3893"/>
        <v>0</v>
      </c>
      <c r="JE459" s="545">
        <f t="shared" si="3894"/>
        <v>0</v>
      </c>
      <c r="JF459" s="329">
        <f t="shared" si="3895"/>
        <v>0</v>
      </c>
      <c r="JG459" s="550">
        <f t="shared" si="3896"/>
        <v>0</v>
      </c>
      <c r="JH459" s="550">
        <f t="shared" si="3897"/>
        <v>0</v>
      </c>
      <c r="JI459" s="550">
        <f t="shared" si="3898"/>
        <v>0</v>
      </c>
      <c r="JJ459" s="550">
        <f t="shared" si="3899"/>
        <v>0</v>
      </c>
      <c r="JK459" s="550">
        <f t="shared" si="3900"/>
        <v>0</v>
      </c>
      <c r="JL459" s="550">
        <f t="shared" si="3901"/>
        <v>0</v>
      </c>
      <c r="JM459" s="550">
        <f t="shared" si="3902"/>
        <v>0</v>
      </c>
      <c r="JN459" s="550">
        <f t="shared" si="3903"/>
        <v>0</v>
      </c>
      <c r="JO459" s="1217">
        <f t="shared" si="3904"/>
        <v>0</v>
      </c>
      <c r="JP459" s="545">
        <f t="shared" si="3905"/>
        <v>0</v>
      </c>
      <c r="JQ459" s="329">
        <f t="shared" si="3906"/>
        <v>0</v>
      </c>
      <c r="JR459" s="550">
        <f t="shared" si="3907"/>
        <v>0</v>
      </c>
      <c r="JS459" s="550">
        <f t="shared" si="3908"/>
        <v>0</v>
      </c>
      <c r="JT459" s="550">
        <f t="shared" si="3909"/>
        <v>0</v>
      </c>
      <c r="JU459" s="550">
        <f t="shared" si="3910"/>
        <v>0</v>
      </c>
      <c r="JV459" s="932">
        <f t="shared" si="3911"/>
        <v>0</v>
      </c>
      <c r="JW459" s="932">
        <f t="shared" si="3912"/>
        <v>0</v>
      </c>
      <c r="JX459" s="932">
        <f t="shared" si="3913"/>
        <v>0</v>
      </c>
      <c r="JY459" s="932">
        <f t="shared" si="3914"/>
        <v>0</v>
      </c>
      <c r="JZ459" s="932">
        <f t="shared" si="3915"/>
        <v>0</v>
      </c>
      <c r="KA459" s="932">
        <f t="shared" si="3916"/>
        <v>0</v>
      </c>
      <c r="KB459" s="932">
        <f t="shared" si="3917"/>
        <v>0</v>
      </c>
      <c r="KC459" s="932">
        <f t="shared" si="3918"/>
        <v>0</v>
      </c>
      <c r="KD459" s="327">
        <f t="shared" si="3919"/>
        <v>0</v>
      </c>
      <c r="KE459" s="327">
        <f t="shared" si="3920"/>
        <v>0</v>
      </c>
      <c r="KF459" s="327">
        <f t="shared" si="3921"/>
        <v>0</v>
      </c>
      <c r="KG459" s="327">
        <f t="shared" si="3922"/>
        <v>0</v>
      </c>
      <c r="KH459" s="327">
        <f t="shared" si="3923"/>
        <v>0</v>
      </c>
      <c r="KI459" s="327">
        <f t="shared" si="3924"/>
        <v>0</v>
      </c>
      <c r="KJ459" s="327">
        <f t="shared" si="3925"/>
        <v>0</v>
      </c>
      <c r="KK459" s="327">
        <f t="shared" si="3926"/>
        <v>0</v>
      </c>
      <c r="KL459" s="327">
        <f t="shared" si="3927"/>
        <v>0</v>
      </c>
      <c r="KM459" s="327">
        <f t="shared" si="3928"/>
        <v>0</v>
      </c>
      <c r="KN459" s="327">
        <f t="shared" si="3929"/>
        <v>0</v>
      </c>
      <c r="KO459" s="327">
        <f t="shared" si="3930"/>
        <v>0</v>
      </c>
      <c r="KP459" s="327">
        <f t="shared" si="3931"/>
        <v>0</v>
      </c>
      <c r="KQ459" s="327">
        <f t="shared" si="3932"/>
        <v>0</v>
      </c>
      <c r="KR459" s="739"/>
      <c r="KS459" s="739"/>
      <c r="KT459" s="739"/>
      <c r="KU459" s="739"/>
      <c r="KV459" s="739"/>
      <c r="KW459" s="739"/>
      <c r="KX459" s="739"/>
      <c r="KY459" s="739"/>
      <c r="KZ459" s="1362">
        <f t="shared" si="3800"/>
        <v>0</v>
      </c>
      <c r="LA459" s="1217">
        <f t="shared" si="3801"/>
        <v>0</v>
      </c>
      <c r="LB459" s="1217">
        <f t="shared" si="3802"/>
        <v>0</v>
      </c>
      <c r="LC459" s="1217">
        <f t="shared" si="3803"/>
        <v>0</v>
      </c>
      <c r="LD459" s="545">
        <f t="shared" si="3804"/>
        <v>0</v>
      </c>
      <c r="LE459" s="545">
        <f t="shared" si="3805"/>
        <v>0</v>
      </c>
      <c r="LF459" s="329">
        <f t="shared" si="3806"/>
        <v>0</v>
      </c>
      <c r="LG459" s="550">
        <f t="shared" si="3807"/>
        <v>0</v>
      </c>
      <c r="LH459" s="550">
        <f t="shared" si="3808"/>
        <v>0</v>
      </c>
      <c r="LI459" s="550">
        <f t="shared" si="3809"/>
        <v>0</v>
      </c>
      <c r="LJ459" s="550">
        <f t="shared" si="3810"/>
        <v>0</v>
      </c>
      <c r="LK459" s="550">
        <f t="shared" si="3811"/>
        <v>0</v>
      </c>
      <c r="LL459" s="550">
        <f t="shared" si="3812"/>
        <v>0</v>
      </c>
      <c r="LM459" s="550">
        <f t="shared" si="3813"/>
        <v>0</v>
      </c>
      <c r="LN459" s="550">
        <f t="shared" si="3814"/>
        <v>0</v>
      </c>
      <c r="LO459" s="1217">
        <f t="shared" si="3815"/>
        <v>0</v>
      </c>
      <c r="LP459" s="545">
        <f t="shared" si="3816"/>
        <v>0</v>
      </c>
      <c r="LQ459" s="329">
        <f t="shared" si="3817"/>
        <v>0</v>
      </c>
      <c r="LR459" s="550">
        <f t="shared" si="3818"/>
        <v>0</v>
      </c>
      <c r="LS459" s="550">
        <f t="shared" si="3819"/>
        <v>0</v>
      </c>
      <c r="LT459" s="550">
        <f t="shared" si="3820"/>
        <v>0</v>
      </c>
      <c r="LU459" s="550">
        <f t="shared" si="3821"/>
        <v>0</v>
      </c>
      <c r="LV459" s="932">
        <f t="shared" si="3822"/>
        <v>0</v>
      </c>
      <c r="LW459" s="932">
        <f t="shared" si="3823"/>
        <v>0</v>
      </c>
      <c r="LX459" s="932">
        <f t="shared" si="3824"/>
        <v>0</v>
      </c>
      <c r="LY459" s="932">
        <f t="shared" si="3825"/>
        <v>0</v>
      </c>
      <c r="LZ459" s="932">
        <f t="shared" si="3826"/>
        <v>0</v>
      </c>
      <c r="MA459" s="932">
        <f t="shared" si="3827"/>
        <v>0</v>
      </c>
      <c r="MB459" s="932">
        <f t="shared" si="3828"/>
        <v>0</v>
      </c>
      <c r="MC459" s="932">
        <f t="shared" si="3829"/>
        <v>0</v>
      </c>
      <c r="MD459" s="327">
        <f t="shared" si="3830"/>
        <v>0</v>
      </c>
      <c r="ME459" s="327">
        <f t="shared" si="3831"/>
        <v>0</v>
      </c>
      <c r="MF459" s="327">
        <f t="shared" si="3832"/>
        <v>0</v>
      </c>
      <c r="MG459" s="327">
        <f t="shared" si="3833"/>
        <v>0</v>
      </c>
      <c r="MH459" s="327">
        <f t="shared" si="3834"/>
        <v>0</v>
      </c>
      <c r="MI459" s="327">
        <f t="shared" si="3835"/>
        <v>0</v>
      </c>
      <c r="MJ459" s="327">
        <f t="shared" si="3836"/>
        <v>0</v>
      </c>
      <c r="MK459" s="327">
        <f t="shared" si="3837"/>
        <v>0</v>
      </c>
      <c r="ML459" s="327">
        <f t="shared" si="3838"/>
        <v>0</v>
      </c>
      <c r="MM459" s="327">
        <f t="shared" si="3839"/>
        <v>0</v>
      </c>
      <c r="MN459" s="327">
        <f t="shared" si="3840"/>
        <v>0</v>
      </c>
      <c r="MO459" s="327">
        <f t="shared" si="3841"/>
        <v>0</v>
      </c>
      <c r="MP459" s="327">
        <f t="shared" si="3842"/>
        <v>0</v>
      </c>
      <c r="MQ459" s="327">
        <f t="shared" si="3843"/>
        <v>0</v>
      </c>
    </row>
    <row r="460" spans="15:355" s="152" customFormat="1" ht="14.25" customHeight="1" outlineLevel="1" thickBot="1" x14ac:dyDescent="0.3">
      <c r="O460" s="1758"/>
      <c r="S460" s="1758"/>
      <c r="W460" s="1758"/>
      <c r="AA460" s="1758"/>
      <c r="AE460" s="1758"/>
      <c r="AI460" s="1758"/>
      <c r="AM460" s="1758"/>
      <c r="AQ460" s="1758"/>
      <c r="AU460" s="1758"/>
      <c r="AY460" s="1758"/>
      <c r="BQ460" s="1491"/>
      <c r="BR460" s="734">
        <f t="shared" si="3531"/>
        <v>0</v>
      </c>
      <c r="BS460" s="734">
        <f t="shared" si="3532"/>
        <v>0</v>
      </c>
      <c r="BT460" s="742">
        <v>0</v>
      </c>
      <c r="BU460" s="1781"/>
      <c r="BV460" s="1324"/>
      <c r="BW460" s="1248"/>
      <c r="BX460" s="1248"/>
      <c r="BY460" s="1248"/>
      <c r="BZ460" s="1249"/>
      <c r="CA460" s="1249"/>
      <c r="CB460" s="1250"/>
      <c r="CC460" s="1251"/>
      <c r="CD460" s="1251"/>
      <c r="CE460" s="1251"/>
      <c r="CF460" s="1251"/>
      <c r="CG460" s="1765"/>
      <c r="CH460" s="1252"/>
      <c r="CI460" s="1765"/>
      <c r="CJ460" s="1765"/>
      <c r="CK460" s="1253"/>
      <c r="CL460" s="1254"/>
      <c r="CM460" s="1255"/>
      <c r="CN460" s="1256"/>
      <c r="CO460" s="1256"/>
      <c r="CP460" s="1256"/>
      <c r="CQ460" s="1256"/>
      <c r="CR460" s="1766"/>
      <c r="CS460" s="1766"/>
      <c r="CT460" s="1766"/>
      <c r="CU460" s="1766"/>
      <c r="CV460" s="1766"/>
      <c r="CW460" s="1766"/>
      <c r="CX460" s="1766"/>
      <c r="CY460" s="1766"/>
      <c r="CZ460" s="1807"/>
      <c r="DA460" s="1807"/>
      <c r="DB460" s="1807"/>
      <c r="DC460" s="1807"/>
      <c r="DD460" s="1807"/>
      <c r="DE460" s="1258"/>
      <c r="DF460" s="1258"/>
      <c r="DG460" s="1258"/>
      <c r="DH460" s="1258"/>
      <c r="DI460" s="1258"/>
      <c r="DJ460" s="1258"/>
      <c r="DK460" s="1258"/>
      <c r="DL460" s="1258"/>
      <c r="DM460" s="1258"/>
      <c r="DN460" s="1022">
        <v>1</v>
      </c>
      <c r="DO460" s="1193">
        <v>0.94599999999999995</v>
      </c>
      <c r="DP460" s="1194">
        <v>1000</v>
      </c>
      <c r="DQ460" s="1195">
        <f t="shared" si="3889"/>
        <v>1.0570824524312896</v>
      </c>
      <c r="DR460" s="1192">
        <v>0.01</v>
      </c>
      <c r="DS460" s="1192">
        <f t="shared" si="3888"/>
        <v>1.0570824524312896E-5</v>
      </c>
      <c r="DT460" s="1767"/>
      <c r="DU460" s="1768"/>
      <c r="DV460" s="1769"/>
      <c r="DW460" s="1528">
        <f t="shared" si="3933"/>
        <v>0</v>
      </c>
      <c r="DX460" s="1770"/>
      <c r="DY460" s="1770"/>
      <c r="DZ460" s="1770"/>
      <c r="EA460" s="1770"/>
      <c r="EB460" s="1770"/>
      <c r="EC460" s="1770"/>
      <c r="ED460" s="1770"/>
      <c r="EE460" s="1770"/>
      <c r="EF460" s="1770"/>
      <c r="EG460" s="1770"/>
      <c r="EH460" s="1770"/>
      <c r="EI460" s="1770"/>
      <c r="EJ460" s="1770"/>
      <c r="EK460" s="1771"/>
      <c r="EL460" s="1772"/>
      <c r="EM460" s="739"/>
      <c r="EN460" s="739"/>
      <c r="EO460" s="739"/>
      <c r="EP460" s="739"/>
      <c r="EQ460" s="739"/>
      <c r="ER460" s="739"/>
      <c r="ES460" s="739"/>
      <c r="ET460" s="739"/>
      <c r="EU460" s="739"/>
      <c r="EV460" s="739"/>
      <c r="EW460" s="739"/>
      <c r="EX460" s="739"/>
      <c r="EY460" s="739"/>
      <c r="EZ460" s="1348">
        <f t="shared" si="3712"/>
        <v>0</v>
      </c>
      <c r="FA460" s="1203">
        <f t="shared" si="3713"/>
        <v>0</v>
      </c>
      <c r="FB460" s="1203">
        <f t="shared" si="3714"/>
        <v>0</v>
      </c>
      <c r="FC460" s="1203">
        <f t="shared" si="3715"/>
        <v>0</v>
      </c>
      <c r="FD460" s="1190">
        <f t="shared" si="3716"/>
        <v>0</v>
      </c>
      <c r="FE460" s="1190">
        <f t="shared" si="3717"/>
        <v>0</v>
      </c>
      <c r="FF460" s="927">
        <f t="shared" si="3718"/>
        <v>0</v>
      </c>
      <c r="FG460" s="1191">
        <f t="shared" si="3719"/>
        <v>0</v>
      </c>
      <c r="FH460" s="1191">
        <f t="shared" si="3720"/>
        <v>0</v>
      </c>
      <c r="FI460" s="1191">
        <f t="shared" si="3721"/>
        <v>0</v>
      </c>
      <c r="FJ460" s="1191">
        <f t="shared" si="3722"/>
        <v>0</v>
      </c>
      <c r="FK460" s="1191">
        <f t="shared" si="3723"/>
        <v>0</v>
      </c>
      <c r="FL460" s="1191">
        <f t="shared" si="3724"/>
        <v>0</v>
      </c>
      <c r="FM460" s="1191">
        <f t="shared" si="3725"/>
        <v>0</v>
      </c>
      <c r="FN460" s="1191">
        <f t="shared" si="3726"/>
        <v>0</v>
      </c>
      <c r="FO460" s="1203">
        <f t="shared" si="3548"/>
        <v>0</v>
      </c>
      <c r="FP460" s="1190">
        <f t="shared" si="3727"/>
        <v>0</v>
      </c>
      <c r="FQ460" s="927">
        <f t="shared" si="3728"/>
        <v>0</v>
      </c>
      <c r="FR460" s="1191">
        <f t="shared" si="3729"/>
        <v>0</v>
      </c>
      <c r="FS460" s="1191">
        <f t="shared" si="3730"/>
        <v>0</v>
      </c>
      <c r="FT460" s="1191">
        <f t="shared" si="3731"/>
        <v>0</v>
      </c>
      <c r="FU460" s="1191">
        <f t="shared" si="3732"/>
        <v>0</v>
      </c>
      <c r="FV460" s="1076">
        <f t="shared" si="3733"/>
        <v>0</v>
      </c>
      <c r="FW460" s="1076">
        <f t="shared" si="3734"/>
        <v>0</v>
      </c>
      <c r="FX460" s="1076">
        <f t="shared" si="3735"/>
        <v>0</v>
      </c>
      <c r="FY460" s="1076">
        <f t="shared" si="3736"/>
        <v>0</v>
      </c>
      <c r="FZ460" s="1076">
        <f t="shared" si="3737"/>
        <v>0</v>
      </c>
      <c r="GA460" s="1076">
        <f t="shared" si="3738"/>
        <v>0</v>
      </c>
      <c r="GB460" s="1076">
        <f t="shared" si="3739"/>
        <v>0</v>
      </c>
      <c r="GC460" s="1076">
        <f t="shared" si="3740"/>
        <v>0</v>
      </c>
      <c r="GD460" s="330">
        <f t="shared" si="3741"/>
        <v>0</v>
      </c>
      <c r="GE460" s="330">
        <f t="shared" si="3742"/>
        <v>0</v>
      </c>
      <c r="GF460" s="330">
        <f t="shared" si="3743"/>
        <v>0</v>
      </c>
      <c r="GG460" s="330">
        <f t="shared" si="3744"/>
        <v>0</v>
      </c>
      <c r="GH460" s="330">
        <f t="shared" si="3745"/>
        <v>0</v>
      </c>
      <c r="GI460" s="330">
        <f t="shared" si="3746"/>
        <v>0</v>
      </c>
      <c r="GJ460" s="330">
        <f t="shared" si="3747"/>
        <v>0</v>
      </c>
      <c r="GK460" s="330">
        <f t="shared" si="3748"/>
        <v>0</v>
      </c>
      <c r="GL460" s="330">
        <f t="shared" si="3749"/>
        <v>0</v>
      </c>
      <c r="GM460" s="330">
        <f t="shared" si="3750"/>
        <v>0</v>
      </c>
      <c r="GN460" s="330">
        <f t="shared" si="3751"/>
        <v>0</v>
      </c>
      <c r="GO460" s="330">
        <f t="shared" si="3752"/>
        <v>0</v>
      </c>
      <c r="GP460" s="330">
        <f t="shared" si="3753"/>
        <v>0</v>
      </c>
      <c r="GQ460" s="330">
        <f t="shared" si="3754"/>
        <v>0</v>
      </c>
      <c r="GR460" s="739"/>
      <c r="GS460" s="739"/>
      <c r="GT460" s="739"/>
      <c r="GU460" s="739"/>
      <c r="GV460" s="739"/>
      <c r="GW460" s="739"/>
      <c r="GX460" s="739"/>
      <c r="GY460" s="739"/>
      <c r="GZ460" s="1362">
        <f t="shared" si="3755"/>
        <v>0</v>
      </c>
      <c r="HA460" s="1215">
        <f t="shared" si="3756"/>
        <v>0</v>
      </c>
      <c r="HB460" s="1215">
        <f t="shared" si="3757"/>
        <v>0</v>
      </c>
      <c r="HC460" s="1215">
        <f t="shared" si="3758"/>
        <v>0</v>
      </c>
      <c r="HD460" s="543">
        <f t="shared" si="3759"/>
        <v>0</v>
      </c>
      <c r="HE460" s="543">
        <f t="shared" si="3760"/>
        <v>0</v>
      </c>
      <c r="HF460" s="328">
        <f t="shared" si="3761"/>
        <v>0</v>
      </c>
      <c r="HG460" s="546">
        <f t="shared" si="3762"/>
        <v>0</v>
      </c>
      <c r="HH460" s="546">
        <f t="shared" si="3763"/>
        <v>0</v>
      </c>
      <c r="HI460" s="546">
        <f t="shared" si="3764"/>
        <v>0</v>
      </c>
      <c r="HJ460" s="546">
        <f t="shared" si="3765"/>
        <v>0</v>
      </c>
      <c r="HK460" s="546">
        <f t="shared" si="3766"/>
        <v>0</v>
      </c>
      <c r="HL460" s="546">
        <f t="shared" si="3767"/>
        <v>0</v>
      </c>
      <c r="HM460" s="546">
        <f t="shared" si="3768"/>
        <v>0</v>
      </c>
      <c r="HN460" s="546">
        <f t="shared" si="3769"/>
        <v>0</v>
      </c>
      <c r="HO460" s="1215">
        <f t="shared" si="3770"/>
        <v>0</v>
      </c>
      <c r="HP460" s="543">
        <f t="shared" si="3771"/>
        <v>0</v>
      </c>
      <c r="HQ460" s="328">
        <f t="shared" si="3772"/>
        <v>0</v>
      </c>
      <c r="HR460" s="546">
        <f t="shared" si="3773"/>
        <v>0</v>
      </c>
      <c r="HS460" s="546">
        <f t="shared" si="3774"/>
        <v>0</v>
      </c>
      <c r="HT460" s="546">
        <f t="shared" si="3775"/>
        <v>0</v>
      </c>
      <c r="HU460" s="546">
        <f t="shared" si="3776"/>
        <v>0</v>
      </c>
      <c r="HV460" s="930">
        <f t="shared" si="3777"/>
        <v>0</v>
      </c>
      <c r="HW460" s="930">
        <f t="shared" si="3778"/>
        <v>0</v>
      </c>
      <c r="HX460" s="930">
        <f t="shared" si="3779"/>
        <v>0</v>
      </c>
      <c r="HY460" s="930">
        <f t="shared" si="3780"/>
        <v>0</v>
      </c>
      <c r="HZ460" s="930">
        <f t="shared" si="3781"/>
        <v>0</v>
      </c>
      <c r="IA460" s="930">
        <f t="shared" si="3782"/>
        <v>0</v>
      </c>
      <c r="IB460" s="930">
        <f t="shared" si="3783"/>
        <v>0</v>
      </c>
      <c r="IC460" s="930">
        <f t="shared" si="3784"/>
        <v>0</v>
      </c>
      <c r="ID460" s="322">
        <f t="shared" si="3785"/>
        <v>0</v>
      </c>
      <c r="IE460" s="322">
        <f t="shared" si="3786"/>
        <v>0</v>
      </c>
      <c r="IF460" s="322">
        <f t="shared" si="3787"/>
        <v>0</v>
      </c>
      <c r="IG460" s="322">
        <f t="shared" si="3788"/>
        <v>0</v>
      </c>
      <c r="IH460" s="322">
        <f t="shared" si="3789"/>
        <v>0</v>
      </c>
      <c r="II460" s="322">
        <f t="shared" si="3790"/>
        <v>0</v>
      </c>
      <c r="IJ460" s="322">
        <f t="shared" si="3791"/>
        <v>0</v>
      </c>
      <c r="IK460" s="322">
        <f t="shared" si="3792"/>
        <v>0</v>
      </c>
      <c r="IL460" s="322">
        <f t="shared" si="3793"/>
        <v>0</v>
      </c>
      <c r="IM460" s="322">
        <f t="shared" si="3794"/>
        <v>0</v>
      </c>
      <c r="IN460" s="322">
        <f t="shared" si="3795"/>
        <v>0</v>
      </c>
      <c r="IO460" s="322">
        <f t="shared" si="3796"/>
        <v>0</v>
      </c>
      <c r="IP460" s="322">
        <f t="shared" si="3797"/>
        <v>0</v>
      </c>
      <c r="IQ460" s="322">
        <f t="shared" si="3798"/>
        <v>0</v>
      </c>
      <c r="IR460" s="739"/>
      <c r="IS460" s="739"/>
      <c r="IT460" s="739"/>
      <c r="IU460" s="739"/>
      <c r="IV460" s="739"/>
      <c r="IW460" s="739"/>
      <c r="IX460" s="739"/>
      <c r="IY460" s="739"/>
      <c r="IZ460" s="1362">
        <f t="shared" si="3799"/>
        <v>0</v>
      </c>
      <c r="JA460" s="1217">
        <f t="shared" si="3890"/>
        <v>0</v>
      </c>
      <c r="JB460" s="1217">
        <f t="shared" si="3891"/>
        <v>0</v>
      </c>
      <c r="JC460" s="1217">
        <f t="shared" si="3892"/>
        <v>0</v>
      </c>
      <c r="JD460" s="545">
        <f t="shared" si="3893"/>
        <v>0</v>
      </c>
      <c r="JE460" s="545">
        <f t="shared" si="3894"/>
        <v>0</v>
      </c>
      <c r="JF460" s="329">
        <f t="shared" si="3895"/>
        <v>0</v>
      </c>
      <c r="JG460" s="550">
        <f t="shared" si="3896"/>
        <v>0</v>
      </c>
      <c r="JH460" s="550">
        <f t="shared" si="3897"/>
        <v>0</v>
      </c>
      <c r="JI460" s="550">
        <f t="shared" si="3898"/>
        <v>0</v>
      </c>
      <c r="JJ460" s="550">
        <f t="shared" si="3899"/>
        <v>0</v>
      </c>
      <c r="JK460" s="550">
        <f t="shared" si="3900"/>
        <v>0</v>
      </c>
      <c r="JL460" s="550">
        <f t="shared" si="3901"/>
        <v>0</v>
      </c>
      <c r="JM460" s="550">
        <f t="shared" si="3902"/>
        <v>0</v>
      </c>
      <c r="JN460" s="550">
        <f t="shared" si="3903"/>
        <v>0</v>
      </c>
      <c r="JO460" s="1217">
        <f t="shared" si="3904"/>
        <v>0</v>
      </c>
      <c r="JP460" s="545">
        <f t="shared" si="3905"/>
        <v>0</v>
      </c>
      <c r="JQ460" s="329">
        <f t="shared" si="3906"/>
        <v>0</v>
      </c>
      <c r="JR460" s="550">
        <f t="shared" si="3907"/>
        <v>0</v>
      </c>
      <c r="JS460" s="550">
        <f t="shared" si="3908"/>
        <v>0</v>
      </c>
      <c r="JT460" s="550">
        <f t="shared" si="3909"/>
        <v>0</v>
      </c>
      <c r="JU460" s="550">
        <f t="shared" si="3910"/>
        <v>0</v>
      </c>
      <c r="JV460" s="932">
        <f t="shared" si="3911"/>
        <v>0</v>
      </c>
      <c r="JW460" s="932">
        <f t="shared" si="3912"/>
        <v>0</v>
      </c>
      <c r="JX460" s="932">
        <f t="shared" si="3913"/>
        <v>0</v>
      </c>
      <c r="JY460" s="932">
        <f t="shared" si="3914"/>
        <v>0</v>
      </c>
      <c r="JZ460" s="932">
        <f t="shared" si="3915"/>
        <v>0</v>
      </c>
      <c r="KA460" s="932">
        <f t="shared" si="3916"/>
        <v>0</v>
      </c>
      <c r="KB460" s="932">
        <f t="shared" si="3917"/>
        <v>0</v>
      </c>
      <c r="KC460" s="932">
        <f t="shared" si="3918"/>
        <v>0</v>
      </c>
      <c r="KD460" s="327">
        <f t="shared" si="3919"/>
        <v>0</v>
      </c>
      <c r="KE460" s="327">
        <f t="shared" si="3920"/>
        <v>0</v>
      </c>
      <c r="KF460" s="327">
        <f t="shared" si="3921"/>
        <v>0</v>
      </c>
      <c r="KG460" s="327">
        <f t="shared" si="3922"/>
        <v>0</v>
      </c>
      <c r="KH460" s="327">
        <f t="shared" si="3923"/>
        <v>0</v>
      </c>
      <c r="KI460" s="327">
        <f t="shared" si="3924"/>
        <v>0</v>
      </c>
      <c r="KJ460" s="327">
        <f t="shared" si="3925"/>
        <v>0</v>
      </c>
      <c r="KK460" s="327">
        <f t="shared" si="3926"/>
        <v>0</v>
      </c>
      <c r="KL460" s="327">
        <f t="shared" si="3927"/>
        <v>0</v>
      </c>
      <c r="KM460" s="327">
        <f t="shared" si="3928"/>
        <v>0</v>
      </c>
      <c r="KN460" s="327">
        <f t="shared" si="3929"/>
        <v>0</v>
      </c>
      <c r="KO460" s="327">
        <f t="shared" si="3930"/>
        <v>0</v>
      </c>
      <c r="KP460" s="327">
        <f t="shared" si="3931"/>
        <v>0</v>
      </c>
      <c r="KQ460" s="327">
        <f t="shared" si="3932"/>
        <v>0</v>
      </c>
      <c r="KR460" s="739"/>
      <c r="KS460" s="739"/>
      <c r="KT460" s="739"/>
      <c r="KU460" s="739"/>
      <c r="KV460" s="739"/>
      <c r="KW460" s="739"/>
      <c r="KX460" s="739"/>
      <c r="KY460" s="739"/>
      <c r="KZ460" s="1362">
        <f t="shared" si="3800"/>
        <v>0</v>
      </c>
      <c r="LA460" s="1217">
        <f t="shared" si="3801"/>
        <v>0</v>
      </c>
      <c r="LB460" s="1217">
        <f t="shared" si="3802"/>
        <v>0</v>
      </c>
      <c r="LC460" s="1217">
        <f t="shared" si="3803"/>
        <v>0</v>
      </c>
      <c r="LD460" s="545">
        <f t="shared" si="3804"/>
        <v>0</v>
      </c>
      <c r="LE460" s="545">
        <f t="shared" si="3805"/>
        <v>0</v>
      </c>
      <c r="LF460" s="329">
        <f t="shared" si="3806"/>
        <v>0</v>
      </c>
      <c r="LG460" s="550">
        <f t="shared" si="3807"/>
        <v>0</v>
      </c>
      <c r="LH460" s="550">
        <f t="shared" si="3808"/>
        <v>0</v>
      </c>
      <c r="LI460" s="550">
        <f t="shared" si="3809"/>
        <v>0</v>
      </c>
      <c r="LJ460" s="550">
        <f t="shared" si="3810"/>
        <v>0</v>
      </c>
      <c r="LK460" s="550">
        <f t="shared" si="3811"/>
        <v>0</v>
      </c>
      <c r="LL460" s="550">
        <f t="shared" si="3812"/>
        <v>0</v>
      </c>
      <c r="LM460" s="550">
        <f t="shared" si="3813"/>
        <v>0</v>
      </c>
      <c r="LN460" s="550">
        <f t="shared" si="3814"/>
        <v>0</v>
      </c>
      <c r="LO460" s="1217">
        <f t="shared" si="3815"/>
        <v>0</v>
      </c>
      <c r="LP460" s="545">
        <f t="shared" si="3816"/>
        <v>0</v>
      </c>
      <c r="LQ460" s="329">
        <f t="shared" si="3817"/>
        <v>0</v>
      </c>
      <c r="LR460" s="550">
        <f t="shared" si="3818"/>
        <v>0</v>
      </c>
      <c r="LS460" s="550">
        <f t="shared" si="3819"/>
        <v>0</v>
      </c>
      <c r="LT460" s="550">
        <f t="shared" si="3820"/>
        <v>0</v>
      </c>
      <c r="LU460" s="550">
        <f t="shared" si="3821"/>
        <v>0</v>
      </c>
      <c r="LV460" s="932">
        <f t="shared" si="3822"/>
        <v>0</v>
      </c>
      <c r="LW460" s="932">
        <f t="shared" si="3823"/>
        <v>0</v>
      </c>
      <c r="LX460" s="932">
        <f t="shared" si="3824"/>
        <v>0</v>
      </c>
      <c r="LY460" s="932">
        <f t="shared" si="3825"/>
        <v>0</v>
      </c>
      <c r="LZ460" s="932">
        <f t="shared" si="3826"/>
        <v>0</v>
      </c>
      <c r="MA460" s="932">
        <f t="shared" si="3827"/>
        <v>0</v>
      </c>
      <c r="MB460" s="932">
        <f t="shared" si="3828"/>
        <v>0</v>
      </c>
      <c r="MC460" s="932">
        <f t="shared" si="3829"/>
        <v>0</v>
      </c>
      <c r="MD460" s="327">
        <f t="shared" si="3830"/>
        <v>0</v>
      </c>
      <c r="ME460" s="327">
        <f t="shared" si="3831"/>
        <v>0</v>
      </c>
      <c r="MF460" s="327">
        <f t="shared" si="3832"/>
        <v>0</v>
      </c>
      <c r="MG460" s="327">
        <f t="shared" si="3833"/>
        <v>0</v>
      </c>
      <c r="MH460" s="327">
        <f t="shared" si="3834"/>
        <v>0</v>
      </c>
      <c r="MI460" s="327">
        <f t="shared" si="3835"/>
        <v>0</v>
      </c>
      <c r="MJ460" s="327">
        <f t="shared" si="3836"/>
        <v>0</v>
      </c>
      <c r="MK460" s="327">
        <f t="shared" si="3837"/>
        <v>0</v>
      </c>
      <c r="ML460" s="327">
        <f t="shared" si="3838"/>
        <v>0</v>
      </c>
      <c r="MM460" s="327">
        <f t="shared" si="3839"/>
        <v>0</v>
      </c>
      <c r="MN460" s="327">
        <f t="shared" si="3840"/>
        <v>0</v>
      </c>
      <c r="MO460" s="327">
        <f t="shared" si="3841"/>
        <v>0</v>
      </c>
      <c r="MP460" s="327">
        <f t="shared" si="3842"/>
        <v>0</v>
      </c>
      <c r="MQ460" s="327">
        <f t="shared" si="3843"/>
        <v>0</v>
      </c>
    </row>
    <row r="461" spans="15:355" s="152" customFormat="1" ht="14.25" customHeight="1" outlineLevel="1" thickBot="1" x14ac:dyDescent="0.3">
      <c r="O461" s="1758"/>
      <c r="S461" s="1758"/>
      <c r="W461" s="1758"/>
      <c r="AA461" s="1758"/>
      <c r="AE461" s="1758"/>
      <c r="AI461" s="1758"/>
      <c r="AM461" s="1758"/>
      <c r="AQ461" s="1758"/>
      <c r="AU461" s="1758"/>
      <c r="AY461" s="1758"/>
      <c r="BQ461" s="1491"/>
      <c r="BR461" s="734">
        <f t="shared" si="3531"/>
        <v>0</v>
      </c>
      <c r="BS461" s="734">
        <f t="shared" si="3532"/>
        <v>0</v>
      </c>
      <c r="BT461" s="742">
        <v>0</v>
      </c>
      <c r="BU461" s="1781"/>
      <c r="BV461" s="1324"/>
      <c r="BW461" s="1248"/>
      <c r="BX461" s="1248"/>
      <c r="BY461" s="1248"/>
      <c r="BZ461" s="1249"/>
      <c r="CA461" s="1249"/>
      <c r="CB461" s="1250"/>
      <c r="CC461" s="1251"/>
      <c r="CD461" s="1251"/>
      <c r="CE461" s="1251"/>
      <c r="CF461" s="1251"/>
      <c r="CG461" s="1765"/>
      <c r="CH461" s="1252"/>
      <c r="CI461" s="1765"/>
      <c r="CJ461" s="1765"/>
      <c r="CK461" s="1253"/>
      <c r="CL461" s="1254"/>
      <c r="CM461" s="1255"/>
      <c r="CN461" s="1256"/>
      <c r="CO461" s="1256"/>
      <c r="CP461" s="1256"/>
      <c r="CQ461" s="1256"/>
      <c r="CR461" s="1766"/>
      <c r="CS461" s="1766"/>
      <c r="CT461" s="1766"/>
      <c r="CU461" s="1766"/>
      <c r="CV461" s="1766"/>
      <c r="CW461" s="1766"/>
      <c r="CX461" s="1766"/>
      <c r="CY461" s="1766"/>
      <c r="CZ461" s="1807"/>
      <c r="DA461" s="1807"/>
      <c r="DB461" s="1807"/>
      <c r="DC461" s="1807"/>
      <c r="DD461" s="1807"/>
      <c r="DE461" s="1258"/>
      <c r="DF461" s="1258"/>
      <c r="DG461" s="1258"/>
      <c r="DH461" s="1258"/>
      <c r="DI461" s="1258"/>
      <c r="DJ461" s="1258"/>
      <c r="DK461" s="1258"/>
      <c r="DL461" s="1258"/>
      <c r="DM461" s="1258"/>
      <c r="DN461" s="1022">
        <v>1</v>
      </c>
      <c r="DO461" s="1193">
        <v>0.94599999999999995</v>
      </c>
      <c r="DP461" s="1194">
        <v>1000</v>
      </c>
      <c r="DQ461" s="1195">
        <f t="shared" si="3889"/>
        <v>1.0570824524312896</v>
      </c>
      <c r="DR461" s="1192">
        <v>0.01</v>
      </c>
      <c r="DS461" s="1192">
        <f t="shared" si="3888"/>
        <v>1.0570824524312896E-5</v>
      </c>
      <c r="DT461" s="1767"/>
      <c r="DU461" s="1768"/>
      <c r="DV461" s="1769"/>
      <c r="DW461" s="1528">
        <f t="shared" si="3933"/>
        <v>0</v>
      </c>
      <c r="DX461" s="1770"/>
      <c r="DY461" s="1770"/>
      <c r="DZ461" s="1770"/>
      <c r="EA461" s="1770"/>
      <c r="EB461" s="1770"/>
      <c r="EC461" s="1770"/>
      <c r="ED461" s="1770"/>
      <c r="EE461" s="1770"/>
      <c r="EF461" s="1770"/>
      <c r="EG461" s="1770"/>
      <c r="EH461" s="1770"/>
      <c r="EI461" s="1770"/>
      <c r="EJ461" s="1770"/>
      <c r="EK461" s="1771"/>
      <c r="EL461" s="1772"/>
      <c r="EM461" s="739"/>
      <c r="EN461" s="739"/>
      <c r="EO461" s="739"/>
      <c r="EP461" s="739"/>
      <c r="EQ461" s="739"/>
      <c r="ER461" s="739"/>
      <c r="ES461" s="739"/>
      <c r="ET461" s="739"/>
      <c r="EU461" s="739"/>
      <c r="EV461" s="739"/>
      <c r="EW461" s="739"/>
      <c r="EX461" s="739"/>
      <c r="EY461" s="739"/>
      <c r="EZ461" s="1348">
        <f t="shared" si="3712"/>
        <v>0</v>
      </c>
      <c r="FA461" s="1203">
        <f t="shared" si="3713"/>
        <v>0</v>
      </c>
      <c r="FB461" s="1203">
        <f t="shared" si="3714"/>
        <v>0</v>
      </c>
      <c r="FC461" s="1203">
        <f t="shared" si="3715"/>
        <v>0</v>
      </c>
      <c r="FD461" s="1190">
        <f t="shared" si="3716"/>
        <v>0</v>
      </c>
      <c r="FE461" s="1190">
        <f t="shared" si="3717"/>
        <v>0</v>
      </c>
      <c r="FF461" s="927">
        <f t="shared" si="3718"/>
        <v>0</v>
      </c>
      <c r="FG461" s="1191">
        <f t="shared" si="3719"/>
        <v>0</v>
      </c>
      <c r="FH461" s="1191">
        <f t="shared" si="3720"/>
        <v>0</v>
      </c>
      <c r="FI461" s="1191">
        <f t="shared" si="3721"/>
        <v>0</v>
      </c>
      <c r="FJ461" s="1191">
        <f t="shared" si="3722"/>
        <v>0</v>
      </c>
      <c r="FK461" s="1191">
        <f t="shared" si="3723"/>
        <v>0</v>
      </c>
      <c r="FL461" s="1191">
        <f t="shared" si="3724"/>
        <v>0</v>
      </c>
      <c r="FM461" s="1191">
        <f t="shared" si="3725"/>
        <v>0</v>
      </c>
      <c r="FN461" s="1191">
        <f t="shared" si="3726"/>
        <v>0</v>
      </c>
      <c r="FO461" s="1203">
        <f t="shared" si="3548"/>
        <v>0</v>
      </c>
      <c r="FP461" s="1190">
        <f t="shared" si="3727"/>
        <v>0</v>
      </c>
      <c r="FQ461" s="927">
        <f t="shared" si="3728"/>
        <v>0</v>
      </c>
      <c r="FR461" s="1191">
        <f t="shared" si="3729"/>
        <v>0</v>
      </c>
      <c r="FS461" s="1191">
        <f t="shared" si="3730"/>
        <v>0</v>
      </c>
      <c r="FT461" s="1191">
        <f t="shared" si="3731"/>
        <v>0</v>
      </c>
      <c r="FU461" s="1191">
        <f t="shared" si="3732"/>
        <v>0</v>
      </c>
      <c r="FV461" s="1076">
        <f t="shared" si="3733"/>
        <v>0</v>
      </c>
      <c r="FW461" s="1076">
        <f t="shared" si="3734"/>
        <v>0</v>
      </c>
      <c r="FX461" s="1076">
        <f t="shared" si="3735"/>
        <v>0</v>
      </c>
      <c r="FY461" s="1076">
        <f t="shared" si="3736"/>
        <v>0</v>
      </c>
      <c r="FZ461" s="1076">
        <f t="shared" si="3737"/>
        <v>0</v>
      </c>
      <c r="GA461" s="1076">
        <f t="shared" si="3738"/>
        <v>0</v>
      </c>
      <c r="GB461" s="1076">
        <f t="shared" si="3739"/>
        <v>0</v>
      </c>
      <c r="GC461" s="1076">
        <f t="shared" si="3740"/>
        <v>0</v>
      </c>
      <c r="GD461" s="330">
        <f t="shared" si="3741"/>
        <v>0</v>
      </c>
      <c r="GE461" s="330">
        <f t="shared" si="3742"/>
        <v>0</v>
      </c>
      <c r="GF461" s="330">
        <f t="shared" si="3743"/>
        <v>0</v>
      </c>
      <c r="GG461" s="330">
        <f t="shared" si="3744"/>
        <v>0</v>
      </c>
      <c r="GH461" s="330">
        <f t="shared" si="3745"/>
        <v>0</v>
      </c>
      <c r="GI461" s="330">
        <f t="shared" si="3746"/>
        <v>0</v>
      </c>
      <c r="GJ461" s="330">
        <f t="shared" si="3747"/>
        <v>0</v>
      </c>
      <c r="GK461" s="330">
        <f t="shared" si="3748"/>
        <v>0</v>
      </c>
      <c r="GL461" s="330">
        <f t="shared" si="3749"/>
        <v>0</v>
      </c>
      <c r="GM461" s="330">
        <f t="shared" si="3750"/>
        <v>0</v>
      </c>
      <c r="GN461" s="330">
        <f t="shared" si="3751"/>
        <v>0</v>
      </c>
      <c r="GO461" s="330">
        <f t="shared" si="3752"/>
        <v>0</v>
      </c>
      <c r="GP461" s="330">
        <f t="shared" si="3753"/>
        <v>0</v>
      </c>
      <c r="GQ461" s="330">
        <f t="shared" si="3754"/>
        <v>0</v>
      </c>
      <c r="GR461" s="739"/>
      <c r="GS461" s="739"/>
      <c r="GT461" s="739"/>
      <c r="GU461" s="739"/>
      <c r="GV461" s="739"/>
      <c r="GW461" s="739"/>
      <c r="GX461" s="739"/>
      <c r="GY461" s="739"/>
      <c r="GZ461" s="1362">
        <f t="shared" si="3755"/>
        <v>0</v>
      </c>
      <c r="HA461" s="1215">
        <f t="shared" si="3756"/>
        <v>0</v>
      </c>
      <c r="HB461" s="1215">
        <f t="shared" si="3757"/>
        <v>0</v>
      </c>
      <c r="HC461" s="1215">
        <f t="shared" si="3758"/>
        <v>0</v>
      </c>
      <c r="HD461" s="543">
        <f t="shared" si="3759"/>
        <v>0</v>
      </c>
      <c r="HE461" s="543">
        <f t="shared" si="3760"/>
        <v>0</v>
      </c>
      <c r="HF461" s="328">
        <f t="shared" si="3761"/>
        <v>0</v>
      </c>
      <c r="HG461" s="546">
        <f t="shared" si="3762"/>
        <v>0</v>
      </c>
      <c r="HH461" s="546">
        <f t="shared" si="3763"/>
        <v>0</v>
      </c>
      <c r="HI461" s="546">
        <f t="shared" si="3764"/>
        <v>0</v>
      </c>
      <c r="HJ461" s="546">
        <f t="shared" si="3765"/>
        <v>0</v>
      </c>
      <c r="HK461" s="546">
        <f t="shared" si="3766"/>
        <v>0</v>
      </c>
      <c r="HL461" s="546">
        <f t="shared" si="3767"/>
        <v>0</v>
      </c>
      <c r="HM461" s="546">
        <f t="shared" si="3768"/>
        <v>0</v>
      </c>
      <c r="HN461" s="546">
        <f t="shared" si="3769"/>
        <v>0</v>
      </c>
      <c r="HO461" s="1215">
        <f t="shared" si="3770"/>
        <v>0</v>
      </c>
      <c r="HP461" s="543">
        <f t="shared" si="3771"/>
        <v>0</v>
      </c>
      <c r="HQ461" s="328">
        <f t="shared" si="3772"/>
        <v>0</v>
      </c>
      <c r="HR461" s="546">
        <f t="shared" si="3773"/>
        <v>0</v>
      </c>
      <c r="HS461" s="546">
        <f t="shared" si="3774"/>
        <v>0</v>
      </c>
      <c r="HT461" s="546">
        <f t="shared" si="3775"/>
        <v>0</v>
      </c>
      <c r="HU461" s="546">
        <f t="shared" si="3776"/>
        <v>0</v>
      </c>
      <c r="HV461" s="930">
        <f t="shared" si="3777"/>
        <v>0</v>
      </c>
      <c r="HW461" s="930">
        <f t="shared" si="3778"/>
        <v>0</v>
      </c>
      <c r="HX461" s="930">
        <f t="shared" si="3779"/>
        <v>0</v>
      </c>
      <c r="HY461" s="930">
        <f t="shared" si="3780"/>
        <v>0</v>
      </c>
      <c r="HZ461" s="930">
        <f t="shared" si="3781"/>
        <v>0</v>
      </c>
      <c r="IA461" s="930">
        <f t="shared" si="3782"/>
        <v>0</v>
      </c>
      <c r="IB461" s="930">
        <f t="shared" si="3783"/>
        <v>0</v>
      </c>
      <c r="IC461" s="930">
        <f t="shared" si="3784"/>
        <v>0</v>
      </c>
      <c r="ID461" s="322">
        <f t="shared" si="3785"/>
        <v>0</v>
      </c>
      <c r="IE461" s="322">
        <f t="shared" si="3786"/>
        <v>0</v>
      </c>
      <c r="IF461" s="322">
        <f t="shared" si="3787"/>
        <v>0</v>
      </c>
      <c r="IG461" s="322">
        <f t="shared" si="3788"/>
        <v>0</v>
      </c>
      <c r="IH461" s="322">
        <f t="shared" si="3789"/>
        <v>0</v>
      </c>
      <c r="II461" s="322">
        <f t="shared" si="3790"/>
        <v>0</v>
      </c>
      <c r="IJ461" s="322">
        <f t="shared" si="3791"/>
        <v>0</v>
      </c>
      <c r="IK461" s="322">
        <f t="shared" si="3792"/>
        <v>0</v>
      </c>
      <c r="IL461" s="322">
        <f t="shared" si="3793"/>
        <v>0</v>
      </c>
      <c r="IM461" s="322">
        <f t="shared" si="3794"/>
        <v>0</v>
      </c>
      <c r="IN461" s="322">
        <f t="shared" si="3795"/>
        <v>0</v>
      </c>
      <c r="IO461" s="322">
        <f t="shared" si="3796"/>
        <v>0</v>
      </c>
      <c r="IP461" s="322">
        <f t="shared" si="3797"/>
        <v>0</v>
      </c>
      <c r="IQ461" s="322">
        <f t="shared" si="3798"/>
        <v>0</v>
      </c>
      <c r="IR461" s="739"/>
      <c r="IS461" s="739"/>
      <c r="IT461" s="739"/>
      <c r="IU461" s="739"/>
      <c r="IV461" s="739"/>
      <c r="IW461" s="739"/>
      <c r="IX461" s="739"/>
      <c r="IY461" s="739"/>
      <c r="IZ461" s="1362">
        <f t="shared" si="3799"/>
        <v>0</v>
      </c>
      <c r="JA461" s="1217">
        <f t="shared" si="3890"/>
        <v>0</v>
      </c>
      <c r="JB461" s="1217">
        <f t="shared" si="3891"/>
        <v>0</v>
      </c>
      <c r="JC461" s="1217">
        <f t="shared" si="3892"/>
        <v>0</v>
      </c>
      <c r="JD461" s="545">
        <f t="shared" si="3893"/>
        <v>0</v>
      </c>
      <c r="JE461" s="545">
        <f t="shared" si="3894"/>
        <v>0</v>
      </c>
      <c r="JF461" s="329">
        <f t="shared" si="3895"/>
        <v>0</v>
      </c>
      <c r="JG461" s="550">
        <f t="shared" si="3896"/>
        <v>0</v>
      </c>
      <c r="JH461" s="550">
        <f t="shared" si="3897"/>
        <v>0</v>
      </c>
      <c r="JI461" s="550">
        <f t="shared" si="3898"/>
        <v>0</v>
      </c>
      <c r="JJ461" s="550">
        <f t="shared" si="3899"/>
        <v>0</v>
      </c>
      <c r="JK461" s="550">
        <f t="shared" si="3900"/>
        <v>0</v>
      </c>
      <c r="JL461" s="550">
        <f t="shared" si="3901"/>
        <v>0</v>
      </c>
      <c r="JM461" s="550">
        <f t="shared" si="3902"/>
        <v>0</v>
      </c>
      <c r="JN461" s="550">
        <f t="shared" si="3903"/>
        <v>0</v>
      </c>
      <c r="JO461" s="1217">
        <f t="shared" si="3904"/>
        <v>0</v>
      </c>
      <c r="JP461" s="545">
        <f t="shared" si="3905"/>
        <v>0</v>
      </c>
      <c r="JQ461" s="329">
        <f t="shared" si="3906"/>
        <v>0</v>
      </c>
      <c r="JR461" s="550">
        <f t="shared" si="3907"/>
        <v>0</v>
      </c>
      <c r="JS461" s="550">
        <f t="shared" si="3908"/>
        <v>0</v>
      </c>
      <c r="JT461" s="550">
        <f t="shared" si="3909"/>
        <v>0</v>
      </c>
      <c r="JU461" s="550">
        <f t="shared" si="3910"/>
        <v>0</v>
      </c>
      <c r="JV461" s="932">
        <f t="shared" si="3911"/>
        <v>0</v>
      </c>
      <c r="JW461" s="932">
        <f t="shared" si="3912"/>
        <v>0</v>
      </c>
      <c r="JX461" s="932">
        <f t="shared" si="3913"/>
        <v>0</v>
      </c>
      <c r="JY461" s="932">
        <f t="shared" si="3914"/>
        <v>0</v>
      </c>
      <c r="JZ461" s="932">
        <f t="shared" si="3915"/>
        <v>0</v>
      </c>
      <c r="KA461" s="932">
        <f t="shared" si="3916"/>
        <v>0</v>
      </c>
      <c r="KB461" s="932">
        <f t="shared" si="3917"/>
        <v>0</v>
      </c>
      <c r="KC461" s="932">
        <f t="shared" si="3918"/>
        <v>0</v>
      </c>
      <c r="KD461" s="327">
        <f t="shared" si="3919"/>
        <v>0</v>
      </c>
      <c r="KE461" s="327">
        <f t="shared" si="3920"/>
        <v>0</v>
      </c>
      <c r="KF461" s="327">
        <f t="shared" si="3921"/>
        <v>0</v>
      </c>
      <c r="KG461" s="327">
        <f t="shared" si="3922"/>
        <v>0</v>
      </c>
      <c r="KH461" s="327">
        <f t="shared" si="3923"/>
        <v>0</v>
      </c>
      <c r="KI461" s="327">
        <f t="shared" si="3924"/>
        <v>0</v>
      </c>
      <c r="KJ461" s="327">
        <f t="shared" si="3925"/>
        <v>0</v>
      </c>
      <c r="KK461" s="327">
        <f t="shared" si="3926"/>
        <v>0</v>
      </c>
      <c r="KL461" s="327">
        <f t="shared" si="3927"/>
        <v>0</v>
      </c>
      <c r="KM461" s="327">
        <f t="shared" si="3928"/>
        <v>0</v>
      </c>
      <c r="KN461" s="327">
        <f t="shared" si="3929"/>
        <v>0</v>
      </c>
      <c r="KO461" s="327">
        <f t="shared" si="3930"/>
        <v>0</v>
      </c>
      <c r="KP461" s="327">
        <f t="shared" si="3931"/>
        <v>0</v>
      </c>
      <c r="KQ461" s="327">
        <f t="shared" si="3932"/>
        <v>0</v>
      </c>
      <c r="KR461" s="739"/>
      <c r="KS461" s="739"/>
      <c r="KT461" s="739"/>
      <c r="KU461" s="739"/>
      <c r="KV461" s="739"/>
      <c r="KW461" s="739"/>
      <c r="KX461" s="739"/>
      <c r="KY461" s="739"/>
      <c r="KZ461" s="1362">
        <f t="shared" si="3800"/>
        <v>0</v>
      </c>
      <c r="LA461" s="1217">
        <f t="shared" si="3801"/>
        <v>0</v>
      </c>
      <c r="LB461" s="1217">
        <f t="shared" si="3802"/>
        <v>0</v>
      </c>
      <c r="LC461" s="1217">
        <f t="shared" si="3803"/>
        <v>0</v>
      </c>
      <c r="LD461" s="545">
        <f t="shared" si="3804"/>
        <v>0</v>
      </c>
      <c r="LE461" s="545">
        <f t="shared" si="3805"/>
        <v>0</v>
      </c>
      <c r="LF461" s="329">
        <f t="shared" si="3806"/>
        <v>0</v>
      </c>
      <c r="LG461" s="550">
        <f t="shared" si="3807"/>
        <v>0</v>
      </c>
      <c r="LH461" s="550">
        <f t="shared" si="3808"/>
        <v>0</v>
      </c>
      <c r="LI461" s="550">
        <f t="shared" si="3809"/>
        <v>0</v>
      </c>
      <c r="LJ461" s="550">
        <f t="shared" si="3810"/>
        <v>0</v>
      </c>
      <c r="LK461" s="550">
        <f t="shared" si="3811"/>
        <v>0</v>
      </c>
      <c r="LL461" s="550">
        <f t="shared" si="3812"/>
        <v>0</v>
      </c>
      <c r="LM461" s="550">
        <f t="shared" si="3813"/>
        <v>0</v>
      </c>
      <c r="LN461" s="550">
        <f t="shared" si="3814"/>
        <v>0</v>
      </c>
      <c r="LO461" s="1217">
        <f t="shared" si="3815"/>
        <v>0</v>
      </c>
      <c r="LP461" s="545">
        <f t="shared" si="3816"/>
        <v>0</v>
      </c>
      <c r="LQ461" s="329">
        <f t="shared" si="3817"/>
        <v>0</v>
      </c>
      <c r="LR461" s="550">
        <f t="shared" si="3818"/>
        <v>0</v>
      </c>
      <c r="LS461" s="550">
        <f t="shared" si="3819"/>
        <v>0</v>
      </c>
      <c r="LT461" s="550">
        <f t="shared" si="3820"/>
        <v>0</v>
      </c>
      <c r="LU461" s="550">
        <f t="shared" si="3821"/>
        <v>0</v>
      </c>
      <c r="LV461" s="932">
        <f t="shared" si="3822"/>
        <v>0</v>
      </c>
      <c r="LW461" s="932">
        <f t="shared" si="3823"/>
        <v>0</v>
      </c>
      <c r="LX461" s="932">
        <f t="shared" si="3824"/>
        <v>0</v>
      </c>
      <c r="LY461" s="932">
        <f t="shared" si="3825"/>
        <v>0</v>
      </c>
      <c r="LZ461" s="932">
        <f t="shared" si="3826"/>
        <v>0</v>
      </c>
      <c r="MA461" s="932">
        <f t="shared" si="3827"/>
        <v>0</v>
      </c>
      <c r="MB461" s="932">
        <f t="shared" si="3828"/>
        <v>0</v>
      </c>
      <c r="MC461" s="932">
        <f t="shared" si="3829"/>
        <v>0</v>
      </c>
      <c r="MD461" s="327">
        <f t="shared" si="3830"/>
        <v>0</v>
      </c>
      <c r="ME461" s="327">
        <f t="shared" si="3831"/>
        <v>0</v>
      </c>
      <c r="MF461" s="327">
        <f t="shared" si="3832"/>
        <v>0</v>
      </c>
      <c r="MG461" s="327">
        <f t="shared" si="3833"/>
        <v>0</v>
      </c>
      <c r="MH461" s="327">
        <f t="shared" si="3834"/>
        <v>0</v>
      </c>
      <c r="MI461" s="327">
        <f t="shared" si="3835"/>
        <v>0</v>
      </c>
      <c r="MJ461" s="327">
        <f t="shared" si="3836"/>
        <v>0</v>
      </c>
      <c r="MK461" s="327">
        <f t="shared" si="3837"/>
        <v>0</v>
      </c>
      <c r="ML461" s="327">
        <f t="shared" si="3838"/>
        <v>0</v>
      </c>
      <c r="MM461" s="327">
        <f t="shared" si="3839"/>
        <v>0</v>
      </c>
      <c r="MN461" s="327">
        <f t="shared" si="3840"/>
        <v>0</v>
      </c>
      <c r="MO461" s="327">
        <f t="shared" si="3841"/>
        <v>0</v>
      </c>
      <c r="MP461" s="327">
        <f t="shared" si="3842"/>
        <v>0</v>
      </c>
      <c r="MQ461" s="327">
        <f t="shared" si="3843"/>
        <v>0</v>
      </c>
    </row>
    <row r="462" spans="15:355" s="152" customFormat="1" ht="14.25" customHeight="1" outlineLevel="1" thickBot="1" x14ac:dyDescent="0.3">
      <c r="O462" s="1758"/>
      <c r="S462" s="1758"/>
      <c r="W462" s="1758"/>
      <c r="AA462" s="1758"/>
      <c r="AE462" s="1758"/>
      <c r="AI462" s="1758"/>
      <c r="AM462" s="1758"/>
      <c r="AQ462" s="1758"/>
      <c r="AU462" s="1758"/>
      <c r="AY462" s="1758"/>
      <c r="BQ462" s="1491"/>
      <c r="BR462" s="734">
        <f t="shared" si="3531"/>
        <v>0</v>
      </c>
      <c r="BS462" s="734">
        <f t="shared" si="3532"/>
        <v>0</v>
      </c>
      <c r="BT462" s="742">
        <v>0</v>
      </c>
      <c r="BU462" s="1781"/>
      <c r="BV462" s="1324"/>
      <c r="BW462" s="1248"/>
      <c r="BX462" s="1248"/>
      <c r="BY462" s="1248"/>
      <c r="BZ462" s="1249"/>
      <c r="CA462" s="1249"/>
      <c r="CB462" s="1250"/>
      <c r="CC462" s="1251"/>
      <c r="CD462" s="1251"/>
      <c r="CE462" s="1251"/>
      <c r="CF462" s="1251"/>
      <c r="CG462" s="1765"/>
      <c r="CH462" s="1252"/>
      <c r="CI462" s="1765"/>
      <c r="CJ462" s="1765"/>
      <c r="CK462" s="1253"/>
      <c r="CL462" s="1254"/>
      <c r="CM462" s="1255"/>
      <c r="CN462" s="1256"/>
      <c r="CO462" s="1256"/>
      <c r="CP462" s="1256"/>
      <c r="CQ462" s="1256"/>
      <c r="CR462" s="1766"/>
      <c r="CS462" s="1766"/>
      <c r="CT462" s="1766"/>
      <c r="CU462" s="1766"/>
      <c r="CV462" s="1766"/>
      <c r="CW462" s="1766"/>
      <c r="CX462" s="1766"/>
      <c r="CY462" s="1766"/>
      <c r="CZ462" s="1807"/>
      <c r="DA462" s="1807"/>
      <c r="DB462" s="1807"/>
      <c r="DC462" s="1807"/>
      <c r="DD462" s="1807"/>
      <c r="DE462" s="1258"/>
      <c r="DF462" s="1258"/>
      <c r="DG462" s="1258"/>
      <c r="DH462" s="1258"/>
      <c r="DI462" s="1258"/>
      <c r="DJ462" s="1258"/>
      <c r="DK462" s="1258"/>
      <c r="DL462" s="1258"/>
      <c r="DM462" s="1258"/>
      <c r="DN462" s="1022">
        <v>1</v>
      </c>
      <c r="DO462" s="1193">
        <v>0.94599999999999995</v>
      </c>
      <c r="DP462" s="1194">
        <v>1000</v>
      </c>
      <c r="DQ462" s="1195">
        <f t="shared" si="3889"/>
        <v>1.0570824524312896</v>
      </c>
      <c r="DR462" s="1192">
        <v>0.01</v>
      </c>
      <c r="DS462" s="1192">
        <f t="shared" si="3888"/>
        <v>1.0570824524312896E-5</v>
      </c>
      <c r="DT462" s="1767"/>
      <c r="DU462" s="1768"/>
      <c r="DV462" s="1769"/>
      <c r="DW462" s="1528">
        <f t="shared" si="3933"/>
        <v>0</v>
      </c>
      <c r="DX462" s="1770"/>
      <c r="DY462" s="1770"/>
      <c r="DZ462" s="1770"/>
      <c r="EA462" s="1770"/>
      <c r="EB462" s="1770"/>
      <c r="EC462" s="1770"/>
      <c r="ED462" s="1770"/>
      <c r="EE462" s="1770"/>
      <c r="EF462" s="1770"/>
      <c r="EG462" s="1770"/>
      <c r="EH462" s="1770"/>
      <c r="EI462" s="1770"/>
      <c r="EJ462" s="1770"/>
      <c r="EK462" s="1771"/>
      <c r="EL462" s="1772"/>
      <c r="EM462" s="739"/>
      <c r="EN462" s="739"/>
      <c r="EO462" s="739"/>
      <c r="EP462" s="739"/>
      <c r="EQ462" s="739"/>
      <c r="ER462" s="739"/>
      <c r="ES462" s="739"/>
      <c r="ET462" s="739"/>
      <c r="EU462" s="739"/>
      <c r="EV462" s="739"/>
      <c r="EW462" s="739"/>
      <c r="EX462" s="739"/>
      <c r="EY462" s="739"/>
      <c r="EZ462" s="1348">
        <f t="shared" ref="EZ462:EZ499" si="3934">BU462</f>
        <v>0</v>
      </c>
      <c r="FA462" s="1203">
        <f t="shared" ref="FA462:FA499" si="3935">SUM(BW462*$BT462)*BW$311</f>
        <v>0</v>
      </c>
      <c r="FB462" s="1203">
        <f t="shared" ref="FB462:FB499" si="3936">SUM(BX462*$BT462)*BX$311</f>
        <v>0</v>
      </c>
      <c r="FC462" s="1203">
        <f t="shared" ref="FC462:FC499" si="3937">SUM(BY462*$BT462)*BY$311</f>
        <v>0</v>
      </c>
      <c r="FD462" s="1190">
        <f t="shared" ref="FD462:FD499" si="3938">SUM(BZ462*$BT462)*BZ$311</f>
        <v>0</v>
      </c>
      <c r="FE462" s="1190">
        <f t="shared" ref="FE462:FE499" si="3939">SUM(CA462*$BT462)*CA$311</f>
        <v>0</v>
      </c>
      <c r="FF462" s="927">
        <f t="shared" ref="FF462:FF499" si="3940">SUM(CB462*$BT462)*CB$311</f>
        <v>0</v>
      </c>
      <c r="FG462" s="1191">
        <f t="shared" ref="FG462:FG499" si="3941">SUM(CC462*$BT462)*CC$311</f>
        <v>0</v>
      </c>
      <c r="FH462" s="1191">
        <f t="shared" ref="FH462:FH499" si="3942">SUM(CD462*$BT462)*CD$311</f>
        <v>0</v>
      </c>
      <c r="FI462" s="1191">
        <f t="shared" ref="FI462:FI499" si="3943">SUM(CE462*$BT462)*CE$311</f>
        <v>0</v>
      </c>
      <c r="FJ462" s="1191">
        <f t="shared" ref="FJ462:FJ499" si="3944">SUM(CF462*$BT462)*CF$311</f>
        <v>0</v>
      </c>
      <c r="FK462" s="1191">
        <f t="shared" ref="FK462:FK499" si="3945">SUM(CG462*$BT462)*CG$311</f>
        <v>0</v>
      </c>
      <c r="FL462" s="1191">
        <f t="shared" ref="FL462:FL499" si="3946">SUM(CH462*$BT462)*CH$311</f>
        <v>0</v>
      </c>
      <c r="FM462" s="1191">
        <f t="shared" ref="FM462:FM499" si="3947">SUM(CI462*$BT462)*CI$311</f>
        <v>0</v>
      </c>
      <c r="FN462" s="1191">
        <f t="shared" ref="FN462:FN499" si="3948">SUM(CJ462*$BT462)*CJ$311</f>
        <v>0</v>
      </c>
      <c r="FO462" s="1203">
        <f t="shared" si="3548"/>
        <v>0</v>
      </c>
      <c r="FP462" s="1190">
        <f t="shared" ref="FP462:FP499" si="3949">SUM(CL462*$BT462)+$FD462 +$FE462</f>
        <v>0</v>
      </c>
      <c r="FQ462" s="927">
        <f t="shared" ref="FQ462:FQ499" si="3950">SUM(CM462*$BT462)+$FF462</f>
        <v>0</v>
      </c>
      <c r="FR462" s="1191">
        <f t="shared" ref="FR462:FR499" si="3951">SUM(CN462*$BT462)+$FG462+$FH462</f>
        <v>0</v>
      </c>
      <c r="FS462" s="1191">
        <f t="shared" ref="FS462:FS499" si="3952">SUM(CO462*$BT462)+$FI462 +$FJ462</f>
        <v>0</v>
      </c>
      <c r="FT462" s="1191">
        <f t="shared" ref="FT462:FT499" si="3953">SUM(CP462*$BT462)+$FK462+$FL462</f>
        <v>0</v>
      </c>
      <c r="FU462" s="1191">
        <f t="shared" ref="FU462:FU499" si="3954">SUM(CQ462*$BT462)+$FM462 +$FN462</f>
        <v>0</v>
      </c>
      <c r="FV462" s="1076">
        <f t="shared" ref="FV462:FV499" si="3955">SUM(CR462*$BT462)</f>
        <v>0</v>
      </c>
      <c r="FW462" s="1076">
        <f t="shared" ref="FW462:FW499" si="3956">SUM(CS462*$BT462)</f>
        <v>0</v>
      </c>
      <c r="FX462" s="1076">
        <f t="shared" ref="FX462:FX499" si="3957">SUM(CT462*$BT462)</f>
        <v>0</v>
      </c>
      <c r="FY462" s="1076">
        <f t="shared" ref="FY462:FY499" si="3958">SUM(CU462*$BT462)</f>
        <v>0</v>
      </c>
      <c r="FZ462" s="1076">
        <f t="shared" ref="FZ462:FZ499" si="3959">SUM(CV462*$BT462)</f>
        <v>0</v>
      </c>
      <c r="GA462" s="1076">
        <f t="shared" ref="GA462:GA499" si="3960">SUM(CW462*$BT462)</f>
        <v>0</v>
      </c>
      <c r="GB462" s="1076">
        <f t="shared" ref="GB462:GB499" si="3961">SUM(CX462*$BT462)</f>
        <v>0</v>
      </c>
      <c r="GC462" s="1076">
        <f t="shared" ref="GC462:GC499" si="3962">SUM(CY462*$BT462)</f>
        <v>0</v>
      </c>
      <c r="GD462" s="330">
        <f t="shared" ref="GD462:GD499" si="3963">SUM(CZ462*$BT462)</f>
        <v>0</v>
      </c>
      <c r="GE462" s="330">
        <f t="shared" ref="GE462:GE499" si="3964">SUM(DA462*$BT462)</f>
        <v>0</v>
      </c>
      <c r="GF462" s="330">
        <f t="shared" ref="GF462:GF499" si="3965">SUM(DB462*$BT462)</f>
        <v>0</v>
      </c>
      <c r="GG462" s="330">
        <f t="shared" ref="GG462:GG499" si="3966">SUM(DC462*$BT462)</f>
        <v>0</v>
      </c>
      <c r="GH462" s="330">
        <f t="shared" ref="GH462:GH499" si="3967">SUM(DD462*$BT462)</f>
        <v>0</v>
      </c>
      <c r="GI462" s="330">
        <f t="shared" ref="GI462:GI499" si="3968">SUM(DE462*$BT462)</f>
        <v>0</v>
      </c>
      <c r="GJ462" s="330">
        <f t="shared" ref="GJ462:GJ499" si="3969">SUM(DF462*$BT462)</f>
        <v>0</v>
      </c>
      <c r="GK462" s="330">
        <f t="shared" ref="GK462:GK499" si="3970">SUM(DG462*$BT462)</f>
        <v>0</v>
      </c>
      <c r="GL462" s="330">
        <f t="shared" ref="GL462:GL499" si="3971">SUM(DH462*$BT462)</f>
        <v>0</v>
      </c>
      <c r="GM462" s="330">
        <f t="shared" ref="GM462:GM499" si="3972">SUM(DI462*$BT462)</f>
        <v>0</v>
      </c>
      <c r="GN462" s="330">
        <f t="shared" ref="GN462:GN499" si="3973">SUM(DJ462*$BT462)</f>
        <v>0</v>
      </c>
      <c r="GO462" s="330">
        <f t="shared" ref="GO462:GO499" si="3974">SUM(DK462*$BT462)</f>
        <v>0</v>
      </c>
      <c r="GP462" s="330">
        <f t="shared" ref="GP462:GP499" si="3975">SUM(DL462*$BT462)</f>
        <v>0</v>
      </c>
      <c r="GQ462" s="330">
        <f t="shared" ref="GQ462:GQ499" si="3976">SUM(DM462*$BT462)</f>
        <v>0</v>
      </c>
      <c r="GR462" s="739"/>
      <c r="GS462" s="739"/>
      <c r="GT462" s="739"/>
      <c r="GU462" s="739"/>
      <c r="GV462" s="739"/>
      <c r="GW462" s="739"/>
      <c r="GX462" s="739"/>
      <c r="GY462" s="739"/>
      <c r="GZ462" s="1362">
        <f t="shared" ref="GZ462:GZ499" si="3977">BU462</f>
        <v>0</v>
      </c>
      <c r="HA462" s="1215">
        <f t="shared" ref="HA462:HA499" si="3978">SUM(LA462*($BT462/$HA$315)*$BW$311)</f>
        <v>0</v>
      </c>
      <c r="HB462" s="1215">
        <f t="shared" ref="HB462:HB499" si="3979">SUM(LB462*(BT462/$HA$315)*$BX$311)</f>
        <v>0</v>
      </c>
      <c r="HC462" s="1215">
        <f t="shared" ref="HC462:HC499" si="3980">SUM(LC462*(BT462/$HA$315)*$BY$311)</f>
        <v>0</v>
      </c>
      <c r="HD462" s="543">
        <f t="shared" ref="HD462:HD499" si="3981">SUM(LD462*(BT462/$HA$315)*$BZ$311)</f>
        <v>0</v>
      </c>
      <c r="HE462" s="543">
        <f t="shared" ref="HE462:HE499" si="3982">SUM(LE462*(BT462/$HA$315)*$CA$311)</f>
        <v>0</v>
      </c>
      <c r="HF462" s="328">
        <f t="shared" ref="HF462:HF499" si="3983">SUM(LF462*(BT462/$HA$315)*$CB$311)</f>
        <v>0</v>
      </c>
      <c r="HG462" s="546">
        <f t="shared" ref="HG462:HG499" si="3984">SUM(LG462*(BT462/$HA$315)*$CC$311)</f>
        <v>0</v>
      </c>
      <c r="HH462" s="546">
        <f t="shared" ref="HH462:HH499" si="3985">SUM(LH462*(BT462/$HA$315)*$CC$311)</f>
        <v>0</v>
      </c>
      <c r="HI462" s="546">
        <f t="shared" ref="HI462:HI499" si="3986">SUM(LI462*(BT462/$HA$315)*$CE$311)</f>
        <v>0</v>
      </c>
      <c r="HJ462" s="546">
        <f t="shared" ref="HJ462:HJ499" si="3987">SUM(LJ462*(BT462/$HA$315)*$CF$311)</f>
        <v>0</v>
      </c>
      <c r="HK462" s="546">
        <f t="shared" ref="HK462:HK499" si="3988">SUM(LK462*(BT462/$HA$315)*$CG$311)</f>
        <v>0</v>
      </c>
      <c r="HL462" s="546">
        <f t="shared" ref="HL462:HL499" si="3989">SUM(LL462*(BT462/$HA$315)*$CG$311)</f>
        <v>0</v>
      </c>
      <c r="HM462" s="546">
        <f t="shared" ref="HM462:HM499" si="3990">SUM(LM462*(BT462/$HA$315)*$CI$311)</f>
        <v>0</v>
      </c>
      <c r="HN462" s="546">
        <f t="shared" ref="HN462:HN499" si="3991">SUM(LN462*(BT462/$HA$315)*$CJ$311)</f>
        <v>0</v>
      </c>
      <c r="HO462" s="1215">
        <f t="shared" ref="HO462:HO499" si="3992">SUM(LO462*(BT462/$HA$315))</f>
        <v>0</v>
      </c>
      <c r="HP462" s="543">
        <f t="shared" ref="HP462:HP499" si="3993">SUM(LP462*(BT462/$HA$315))</f>
        <v>0</v>
      </c>
      <c r="HQ462" s="328">
        <f t="shared" ref="HQ462:HQ499" si="3994">SUM(LQ462*(BT462/$HA$315))</f>
        <v>0</v>
      </c>
      <c r="HR462" s="546">
        <f t="shared" ref="HR462:HR499" si="3995">SUM(LR462*(BT462/$HA$315))</f>
        <v>0</v>
      </c>
      <c r="HS462" s="546">
        <f t="shared" ref="HS462:HS499" si="3996">SUM(LS462*(BT462/$HA$315))</f>
        <v>0</v>
      </c>
      <c r="HT462" s="546">
        <f t="shared" ref="HT462:HT499" si="3997">SUM(LT462*(BT462/$HA$315))</f>
        <v>0</v>
      </c>
      <c r="HU462" s="546">
        <f t="shared" ref="HU462:HU499" si="3998">SUM(LU462*(BT462/$HA$315))</f>
        <v>0</v>
      </c>
      <c r="HV462" s="930">
        <f t="shared" ref="HV462:HV499" si="3999">SUM(LV462*(BT462/$HA$315))</f>
        <v>0</v>
      </c>
      <c r="HW462" s="930">
        <f t="shared" ref="HW462:HW499" si="4000">SUM(LW462*(BT462/$HA$315))</f>
        <v>0</v>
      </c>
      <c r="HX462" s="930">
        <f t="shared" ref="HX462:HX499" si="4001">SUM(LX462*(BT462/$HA$315))</f>
        <v>0</v>
      </c>
      <c r="HY462" s="930">
        <f t="shared" ref="HY462:HY499" si="4002">SUM(LY462*(BT462/$HA$315))</f>
        <v>0</v>
      </c>
      <c r="HZ462" s="930">
        <f t="shared" ref="HZ462:HZ499" si="4003">SUM(LZ462*(BT462/$HA$315))</f>
        <v>0</v>
      </c>
      <c r="IA462" s="930">
        <f t="shared" ref="IA462:IA499" si="4004">SUM(MA462*(BT462/$HA$315))</f>
        <v>0</v>
      </c>
      <c r="IB462" s="930">
        <f t="shared" ref="IB462:IB499" si="4005">SUM(MB462*(BT462/$HA$315))</f>
        <v>0</v>
      </c>
      <c r="IC462" s="930">
        <f t="shared" ref="IC462:IC499" si="4006">SUM(MC462*(BT462/$HA$315))</f>
        <v>0</v>
      </c>
      <c r="ID462" s="322">
        <f t="shared" ref="ID462:ID499" si="4007">SUM(MD462*(BT462/$HA$315))</f>
        <v>0</v>
      </c>
      <c r="IE462" s="322">
        <f t="shared" ref="IE462:IE499" si="4008">SUM(ME462*(BT462/$HA$315))</f>
        <v>0</v>
      </c>
      <c r="IF462" s="322">
        <f t="shared" ref="IF462:IF499" si="4009">SUM(MF462*(BT462/$HA$315))</f>
        <v>0</v>
      </c>
      <c r="IG462" s="322">
        <f t="shared" ref="IG462:IG499" si="4010">SUM(MG462*(BT462/$HA$315))</f>
        <v>0</v>
      </c>
      <c r="IH462" s="322">
        <f t="shared" ref="IH462:IH499" si="4011">SUM(MH462*(BT462/$HA$315))</f>
        <v>0</v>
      </c>
      <c r="II462" s="322">
        <f t="shared" ref="II462:II499" si="4012">SUM(MI462*(BT462/$HA$315))</f>
        <v>0</v>
      </c>
      <c r="IJ462" s="322">
        <f t="shared" ref="IJ462:IJ499" si="4013">SUM(MJ462*(BT462/$HA$315))</f>
        <v>0</v>
      </c>
      <c r="IK462" s="322">
        <f t="shared" ref="IK462:IK499" si="4014">SUM(MK462*(BT462/$HA$315))</f>
        <v>0</v>
      </c>
      <c r="IL462" s="322">
        <f t="shared" ref="IL462:IL499" si="4015">SUM(ML462*(BT462/$HA$315))</f>
        <v>0</v>
      </c>
      <c r="IM462" s="322">
        <f t="shared" ref="IM462:IM499" si="4016">SUM(MM462*(BT462/$HA$315))</f>
        <v>0</v>
      </c>
      <c r="IN462" s="322">
        <f t="shared" ref="IN462:IN499" si="4017">SUM(MN462*(BT462/$HA$315))</f>
        <v>0</v>
      </c>
      <c r="IO462" s="322">
        <f t="shared" ref="IO462:IO499" si="4018">SUM(MO462*(BT462/$HA$315))</f>
        <v>0</v>
      </c>
      <c r="IP462" s="322">
        <f t="shared" ref="IP462:IP499" si="4019">SUM(MP462*(BT462/$HA$315))</f>
        <v>0</v>
      </c>
      <c r="IQ462" s="322">
        <f t="shared" ref="IQ462:IQ499" si="4020">SUM(MQ462*(BT462/$HA$315))</f>
        <v>0</v>
      </c>
      <c r="IR462" s="739"/>
      <c r="IS462" s="739"/>
      <c r="IT462" s="739"/>
      <c r="IU462" s="739"/>
      <c r="IV462" s="739"/>
      <c r="IW462" s="739"/>
      <c r="IX462" s="739"/>
      <c r="IY462" s="739"/>
      <c r="IZ462" s="1362">
        <f t="shared" ref="IZ462:IZ499" si="4021">BU462</f>
        <v>0</v>
      </c>
      <c r="JA462" s="1217">
        <f t="shared" si="3890"/>
        <v>0</v>
      </c>
      <c r="JB462" s="1217">
        <f t="shared" si="3891"/>
        <v>0</v>
      </c>
      <c r="JC462" s="1217">
        <f t="shared" si="3892"/>
        <v>0</v>
      </c>
      <c r="JD462" s="545">
        <f t="shared" si="3893"/>
        <v>0</v>
      </c>
      <c r="JE462" s="545">
        <f t="shared" si="3894"/>
        <v>0</v>
      </c>
      <c r="JF462" s="329">
        <f t="shared" si="3895"/>
        <v>0</v>
      </c>
      <c r="JG462" s="550">
        <f t="shared" si="3896"/>
        <v>0</v>
      </c>
      <c r="JH462" s="550">
        <f t="shared" si="3897"/>
        <v>0</v>
      </c>
      <c r="JI462" s="550">
        <f t="shared" si="3898"/>
        <v>0</v>
      </c>
      <c r="JJ462" s="550">
        <f t="shared" si="3899"/>
        <v>0</v>
      </c>
      <c r="JK462" s="550">
        <f t="shared" si="3900"/>
        <v>0</v>
      </c>
      <c r="JL462" s="550">
        <f t="shared" si="3901"/>
        <v>0</v>
      </c>
      <c r="JM462" s="550">
        <f t="shared" si="3902"/>
        <v>0</v>
      </c>
      <c r="JN462" s="550">
        <f t="shared" si="3903"/>
        <v>0</v>
      </c>
      <c r="JO462" s="1217">
        <f t="shared" si="3904"/>
        <v>0</v>
      </c>
      <c r="JP462" s="545">
        <f t="shared" si="3905"/>
        <v>0</v>
      </c>
      <c r="JQ462" s="329">
        <f t="shared" si="3906"/>
        <v>0</v>
      </c>
      <c r="JR462" s="550">
        <f t="shared" si="3907"/>
        <v>0</v>
      </c>
      <c r="JS462" s="550">
        <f t="shared" si="3908"/>
        <v>0</v>
      </c>
      <c r="JT462" s="550">
        <f t="shared" si="3909"/>
        <v>0</v>
      </c>
      <c r="JU462" s="550">
        <f t="shared" si="3910"/>
        <v>0</v>
      </c>
      <c r="JV462" s="932">
        <f t="shared" si="3911"/>
        <v>0</v>
      </c>
      <c r="JW462" s="932">
        <f t="shared" si="3912"/>
        <v>0</v>
      </c>
      <c r="JX462" s="932">
        <f t="shared" si="3913"/>
        <v>0</v>
      </c>
      <c r="JY462" s="932">
        <f t="shared" si="3914"/>
        <v>0</v>
      </c>
      <c r="JZ462" s="932">
        <f t="shared" si="3915"/>
        <v>0</v>
      </c>
      <c r="KA462" s="932">
        <f t="shared" si="3916"/>
        <v>0</v>
      </c>
      <c r="KB462" s="932">
        <f t="shared" si="3917"/>
        <v>0</v>
      </c>
      <c r="KC462" s="932">
        <f t="shared" si="3918"/>
        <v>0</v>
      </c>
      <c r="KD462" s="327">
        <f t="shared" si="3919"/>
        <v>0</v>
      </c>
      <c r="KE462" s="327">
        <f t="shared" si="3920"/>
        <v>0</v>
      </c>
      <c r="KF462" s="327">
        <f t="shared" si="3921"/>
        <v>0</v>
      </c>
      <c r="KG462" s="327">
        <f t="shared" si="3922"/>
        <v>0</v>
      </c>
      <c r="KH462" s="327">
        <f t="shared" si="3923"/>
        <v>0</v>
      </c>
      <c r="KI462" s="327">
        <f t="shared" si="3924"/>
        <v>0</v>
      </c>
      <c r="KJ462" s="327">
        <f t="shared" si="3925"/>
        <v>0</v>
      </c>
      <c r="KK462" s="327">
        <f t="shared" si="3926"/>
        <v>0</v>
      </c>
      <c r="KL462" s="327">
        <f t="shared" si="3927"/>
        <v>0</v>
      </c>
      <c r="KM462" s="327">
        <f t="shared" si="3928"/>
        <v>0</v>
      </c>
      <c r="KN462" s="327">
        <f t="shared" si="3929"/>
        <v>0</v>
      </c>
      <c r="KO462" s="327">
        <f t="shared" si="3930"/>
        <v>0</v>
      </c>
      <c r="KP462" s="327">
        <f t="shared" si="3931"/>
        <v>0</v>
      </c>
      <c r="KQ462" s="327">
        <f t="shared" si="3932"/>
        <v>0</v>
      </c>
      <c r="KR462" s="739"/>
      <c r="KS462" s="739"/>
      <c r="KT462" s="739"/>
      <c r="KU462" s="739"/>
      <c r="KV462" s="739"/>
      <c r="KW462" s="739"/>
      <c r="KX462" s="739"/>
      <c r="KY462" s="739"/>
      <c r="KZ462" s="1362">
        <f t="shared" ref="KZ462:KZ499" si="4022">BU462</f>
        <v>0</v>
      </c>
      <c r="LA462" s="1217">
        <f t="shared" ref="LA462:LA499" si="4023">SUM(JA462/$DO462)</f>
        <v>0</v>
      </c>
      <c r="LB462" s="1217">
        <f t="shared" ref="LB462:LB499" si="4024">SUM(JB462/$DO462)</f>
        <v>0</v>
      </c>
      <c r="LC462" s="1217">
        <f t="shared" ref="LC462:LC499" si="4025">SUM(JC462/$DO462)</f>
        <v>0</v>
      </c>
      <c r="LD462" s="545">
        <f t="shared" ref="LD462:LD499" si="4026">SUM(JD462/$DO462)</f>
        <v>0</v>
      </c>
      <c r="LE462" s="545">
        <f t="shared" ref="LE462:LE499" si="4027">SUM(JE462/$DO462)</f>
        <v>0</v>
      </c>
      <c r="LF462" s="329">
        <f t="shared" ref="LF462:LF499" si="4028">SUM(JF462/$DO462)</f>
        <v>0</v>
      </c>
      <c r="LG462" s="550">
        <f t="shared" ref="LG462:LG499" si="4029">SUM(JG462/$DO462)</f>
        <v>0</v>
      </c>
      <c r="LH462" s="550">
        <f t="shared" ref="LH462:LH499" si="4030">SUM(JH462/$DO462)</f>
        <v>0</v>
      </c>
      <c r="LI462" s="550">
        <f t="shared" ref="LI462:LI499" si="4031">SUM(JI462/$DO462)</f>
        <v>0</v>
      </c>
      <c r="LJ462" s="550">
        <f t="shared" ref="LJ462:LJ499" si="4032">SUM(JJ462/$DO462)</f>
        <v>0</v>
      </c>
      <c r="LK462" s="550">
        <f t="shared" ref="LK462:LK499" si="4033">SUM(JK462/$DO462)</f>
        <v>0</v>
      </c>
      <c r="LL462" s="550">
        <f t="shared" ref="LL462:LL499" si="4034">SUM(JL462/$DO462)</f>
        <v>0</v>
      </c>
      <c r="LM462" s="550">
        <f t="shared" ref="LM462:LM499" si="4035">SUM(JM462/$DO462)</f>
        <v>0</v>
      </c>
      <c r="LN462" s="550">
        <f t="shared" ref="LN462:LN499" si="4036">SUM(JN462/$DO462)</f>
        <v>0</v>
      </c>
      <c r="LO462" s="1217">
        <f t="shared" ref="LO462:LO499" si="4037">SUM(JO462/$DO462)</f>
        <v>0</v>
      </c>
      <c r="LP462" s="545">
        <f t="shared" ref="LP462:LP499" si="4038">SUM(JP462/$DO462)</f>
        <v>0</v>
      </c>
      <c r="LQ462" s="329">
        <f t="shared" ref="LQ462:LQ499" si="4039">SUM(JQ462/$DO462)</f>
        <v>0</v>
      </c>
      <c r="LR462" s="550">
        <f t="shared" ref="LR462:LR499" si="4040">SUM(JR462/$DO462)</f>
        <v>0</v>
      </c>
      <c r="LS462" s="550">
        <f t="shared" ref="LS462:LS499" si="4041">SUM(JS462/$DO462)</f>
        <v>0</v>
      </c>
      <c r="LT462" s="550">
        <f t="shared" ref="LT462:LT499" si="4042">SUM(JT462/$DO462)</f>
        <v>0</v>
      </c>
      <c r="LU462" s="550">
        <f t="shared" ref="LU462:LU499" si="4043">SUM(JU462/$DO462)</f>
        <v>0</v>
      </c>
      <c r="LV462" s="932">
        <f t="shared" ref="LV462:LV499" si="4044">SUM(JV462/$DO462)</f>
        <v>0</v>
      </c>
      <c r="LW462" s="932">
        <f t="shared" ref="LW462:LW499" si="4045">SUM(JW462/$DO462)</f>
        <v>0</v>
      </c>
      <c r="LX462" s="932">
        <f t="shared" ref="LX462:LX499" si="4046">SUM(JX462/$DO462)</f>
        <v>0</v>
      </c>
      <c r="LY462" s="932">
        <f t="shared" ref="LY462:LY499" si="4047">SUM(JY462/$DO462)</f>
        <v>0</v>
      </c>
      <c r="LZ462" s="932">
        <f t="shared" ref="LZ462:LZ499" si="4048">SUM(JZ462/$DO462)</f>
        <v>0</v>
      </c>
      <c r="MA462" s="932">
        <f t="shared" ref="MA462:MA499" si="4049">SUM(KA462/$DO462)</f>
        <v>0</v>
      </c>
      <c r="MB462" s="932">
        <f t="shared" ref="MB462:MB499" si="4050">SUM(KB462/$DO462)</f>
        <v>0</v>
      </c>
      <c r="MC462" s="932">
        <f t="shared" ref="MC462:MC499" si="4051">SUM(KC462/$DO462)</f>
        <v>0</v>
      </c>
      <c r="MD462" s="327">
        <f t="shared" ref="MD462:MD499" si="4052">SUM(KD462/$DO462)</f>
        <v>0</v>
      </c>
      <c r="ME462" s="327">
        <f t="shared" ref="ME462:ME499" si="4053">SUM(KE462/$DO462)</f>
        <v>0</v>
      </c>
      <c r="MF462" s="327">
        <f t="shared" ref="MF462:MF499" si="4054">SUM(KF462/$DO462)</f>
        <v>0</v>
      </c>
      <c r="MG462" s="327">
        <f t="shared" ref="MG462:MG499" si="4055">SUM(KG462/$DO462)</f>
        <v>0</v>
      </c>
      <c r="MH462" s="327">
        <f t="shared" ref="MH462:MH499" si="4056">SUM(KH462/$DO462)</f>
        <v>0</v>
      </c>
      <c r="MI462" s="327">
        <f t="shared" ref="MI462:MI499" si="4057">SUM(KI462/$DO462)</f>
        <v>0</v>
      </c>
      <c r="MJ462" s="327">
        <f t="shared" ref="MJ462:MJ499" si="4058">SUM(KJ462/$DO462)</f>
        <v>0</v>
      </c>
      <c r="MK462" s="327">
        <f t="shared" ref="MK462:MK499" si="4059">SUM(KK462/$DO462)</f>
        <v>0</v>
      </c>
      <c r="ML462" s="327">
        <f t="shared" ref="ML462:ML499" si="4060">SUM(KL462/$DO462)</f>
        <v>0</v>
      </c>
      <c r="MM462" s="327">
        <f t="shared" ref="MM462:MM499" si="4061">SUM(KM462/$DO462)</f>
        <v>0</v>
      </c>
      <c r="MN462" s="327">
        <f t="shared" ref="MN462:MN499" si="4062">SUM(KN462/$DO462)</f>
        <v>0</v>
      </c>
      <c r="MO462" s="327">
        <f t="shared" ref="MO462:MO499" si="4063">SUM(KO462/$DO462)</f>
        <v>0</v>
      </c>
      <c r="MP462" s="327">
        <f t="shared" ref="MP462:MP499" si="4064">SUM(KP462/$DO462)</f>
        <v>0</v>
      </c>
      <c r="MQ462" s="327">
        <f t="shared" ref="MQ462:MQ499" si="4065">SUM(KQ462/$DO462)</f>
        <v>0</v>
      </c>
    </row>
    <row r="463" spans="15:355" s="152" customFormat="1" ht="14.25" customHeight="1" outlineLevel="1" thickBot="1" x14ac:dyDescent="0.3">
      <c r="O463" s="1758"/>
      <c r="S463" s="1758"/>
      <c r="W463" s="1758"/>
      <c r="AA463" s="1758"/>
      <c r="AE463" s="1758"/>
      <c r="AI463" s="1758"/>
      <c r="AM463" s="1758"/>
      <c r="AQ463" s="1758"/>
      <c r="AU463" s="1758"/>
      <c r="AY463" s="1758"/>
      <c r="BQ463" s="1491"/>
      <c r="BR463" s="734">
        <f t="shared" si="3531"/>
        <v>0</v>
      </c>
      <c r="BS463" s="734">
        <f t="shared" si="3532"/>
        <v>0</v>
      </c>
      <c r="BT463" s="742">
        <v>0</v>
      </c>
      <c r="BU463" s="1781"/>
      <c r="BV463" s="1324"/>
      <c r="BW463" s="1248"/>
      <c r="BX463" s="1248"/>
      <c r="BY463" s="1248"/>
      <c r="BZ463" s="1249"/>
      <c r="CA463" s="1249"/>
      <c r="CB463" s="1250"/>
      <c r="CC463" s="1251"/>
      <c r="CD463" s="1251"/>
      <c r="CE463" s="1251"/>
      <c r="CF463" s="1251"/>
      <c r="CG463" s="1765"/>
      <c r="CH463" s="1252"/>
      <c r="CI463" s="1765"/>
      <c r="CJ463" s="1765"/>
      <c r="CK463" s="1253"/>
      <c r="CL463" s="1254"/>
      <c r="CM463" s="1255"/>
      <c r="CN463" s="1256"/>
      <c r="CO463" s="1256"/>
      <c r="CP463" s="1256"/>
      <c r="CQ463" s="1256"/>
      <c r="CR463" s="1766"/>
      <c r="CS463" s="1766"/>
      <c r="CT463" s="1766"/>
      <c r="CU463" s="1766"/>
      <c r="CV463" s="1766"/>
      <c r="CW463" s="1766"/>
      <c r="CX463" s="1766"/>
      <c r="CY463" s="1766"/>
      <c r="CZ463" s="1807"/>
      <c r="DA463" s="1807"/>
      <c r="DB463" s="1807"/>
      <c r="DC463" s="1807"/>
      <c r="DD463" s="1807"/>
      <c r="DE463" s="1258"/>
      <c r="DF463" s="1258"/>
      <c r="DG463" s="1258"/>
      <c r="DH463" s="1258"/>
      <c r="DI463" s="1258"/>
      <c r="DJ463" s="1258"/>
      <c r="DK463" s="1258"/>
      <c r="DL463" s="1258"/>
      <c r="DM463" s="1258"/>
      <c r="DN463" s="1022">
        <v>1</v>
      </c>
      <c r="DO463" s="1193">
        <v>0.94599999999999995</v>
      </c>
      <c r="DP463" s="1194">
        <v>1000</v>
      </c>
      <c r="DQ463" s="1195">
        <f t="shared" si="3889"/>
        <v>1.0570824524312896</v>
      </c>
      <c r="DR463" s="1192">
        <v>0.01</v>
      </c>
      <c r="DS463" s="1192">
        <f t="shared" si="3888"/>
        <v>1.0570824524312896E-5</v>
      </c>
      <c r="DT463" s="1767"/>
      <c r="DU463" s="1768"/>
      <c r="DV463" s="1769"/>
      <c r="DW463" s="1528">
        <f t="shared" si="3933"/>
        <v>0</v>
      </c>
      <c r="DX463" s="1770"/>
      <c r="DY463" s="1770"/>
      <c r="DZ463" s="1770"/>
      <c r="EA463" s="1770"/>
      <c r="EB463" s="1770"/>
      <c r="EC463" s="1770"/>
      <c r="ED463" s="1770"/>
      <c r="EE463" s="1770"/>
      <c r="EF463" s="1770"/>
      <c r="EG463" s="1770"/>
      <c r="EH463" s="1770"/>
      <c r="EI463" s="1770"/>
      <c r="EJ463" s="1770"/>
      <c r="EK463" s="1771"/>
      <c r="EL463" s="1772"/>
      <c r="EM463" s="739"/>
      <c r="EN463" s="739"/>
      <c r="EO463" s="739"/>
      <c r="EP463" s="739"/>
      <c r="EQ463" s="739"/>
      <c r="ER463" s="739"/>
      <c r="ES463" s="739"/>
      <c r="ET463" s="739"/>
      <c r="EU463" s="739"/>
      <c r="EV463" s="739"/>
      <c r="EW463" s="739"/>
      <c r="EX463" s="739"/>
      <c r="EY463" s="739"/>
      <c r="EZ463" s="1348">
        <f t="shared" si="3934"/>
        <v>0</v>
      </c>
      <c r="FA463" s="1203">
        <f t="shared" si="3935"/>
        <v>0</v>
      </c>
      <c r="FB463" s="1203">
        <f t="shared" si="3936"/>
        <v>0</v>
      </c>
      <c r="FC463" s="1203">
        <f t="shared" si="3937"/>
        <v>0</v>
      </c>
      <c r="FD463" s="1190">
        <f t="shared" si="3938"/>
        <v>0</v>
      </c>
      <c r="FE463" s="1190">
        <f t="shared" si="3939"/>
        <v>0</v>
      </c>
      <c r="FF463" s="927">
        <f t="shared" si="3940"/>
        <v>0</v>
      </c>
      <c r="FG463" s="1191">
        <f t="shared" si="3941"/>
        <v>0</v>
      </c>
      <c r="FH463" s="1191">
        <f t="shared" si="3942"/>
        <v>0</v>
      </c>
      <c r="FI463" s="1191">
        <f t="shared" si="3943"/>
        <v>0</v>
      </c>
      <c r="FJ463" s="1191">
        <f t="shared" si="3944"/>
        <v>0</v>
      </c>
      <c r="FK463" s="1191">
        <f t="shared" si="3945"/>
        <v>0</v>
      </c>
      <c r="FL463" s="1191">
        <f t="shared" si="3946"/>
        <v>0</v>
      </c>
      <c r="FM463" s="1191">
        <f t="shared" si="3947"/>
        <v>0</v>
      </c>
      <c r="FN463" s="1191">
        <f t="shared" si="3948"/>
        <v>0</v>
      </c>
      <c r="FO463" s="1203">
        <f t="shared" si="3548"/>
        <v>0</v>
      </c>
      <c r="FP463" s="1190">
        <f t="shared" si="3949"/>
        <v>0</v>
      </c>
      <c r="FQ463" s="927">
        <f t="shared" si="3950"/>
        <v>0</v>
      </c>
      <c r="FR463" s="1191">
        <f t="shared" si="3951"/>
        <v>0</v>
      </c>
      <c r="FS463" s="1191">
        <f t="shared" si="3952"/>
        <v>0</v>
      </c>
      <c r="FT463" s="1191">
        <f t="shared" si="3953"/>
        <v>0</v>
      </c>
      <c r="FU463" s="1191">
        <f t="shared" si="3954"/>
        <v>0</v>
      </c>
      <c r="FV463" s="1076">
        <f t="shared" si="3955"/>
        <v>0</v>
      </c>
      <c r="FW463" s="1076">
        <f t="shared" si="3956"/>
        <v>0</v>
      </c>
      <c r="FX463" s="1076">
        <f t="shared" si="3957"/>
        <v>0</v>
      </c>
      <c r="FY463" s="1076">
        <f t="shared" si="3958"/>
        <v>0</v>
      </c>
      <c r="FZ463" s="1076">
        <f t="shared" si="3959"/>
        <v>0</v>
      </c>
      <c r="GA463" s="1076">
        <f t="shared" si="3960"/>
        <v>0</v>
      </c>
      <c r="GB463" s="1076">
        <f t="shared" si="3961"/>
        <v>0</v>
      </c>
      <c r="GC463" s="1076">
        <f t="shared" si="3962"/>
        <v>0</v>
      </c>
      <c r="GD463" s="330">
        <f t="shared" si="3963"/>
        <v>0</v>
      </c>
      <c r="GE463" s="330">
        <f t="shared" si="3964"/>
        <v>0</v>
      </c>
      <c r="GF463" s="330">
        <f t="shared" si="3965"/>
        <v>0</v>
      </c>
      <c r="GG463" s="330">
        <f t="shared" si="3966"/>
        <v>0</v>
      </c>
      <c r="GH463" s="330">
        <f t="shared" si="3967"/>
        <v>0</v>
      </c>
      <c r="GI463" s="330">
        <f t="shared" si="3968"/>
        <v>0</v>
      </c>
      <c r="GJ463" s="330">
        <f t="shared" si="3969"/>
        <v>0</v>
      </c>
      <c r="GK463" s="330">
        <f t="shared" si="3970"/>
        <v>0</v>
      </c>
      <c r="GL463" s="330">
        <f t="shared" si="3971"/>
        <v>0</v>
      </c>
      <c r="GM463" s="330">
        <f t="shared" si="3972"/>
        <v>0</v>
      </c>
      <c r="GN463" s="330">
        <f t="shared" si="3973"/>
        <v>0</v>
      </c>
      <c r="GO463" s="330">
        <f t="shared" si="3974"/>
        <v>0</v>
      </c>
      <c r="GP463" s="330">
        <f t="shared" si="3975"/>
        <v>0</v>
      </c>
      <c r="GQ463" s="330">
        <f t="shared" si="3976"/>
        <v>0</v>
      </c>
      <c r="GR463" s="739"/>
      <c r="GS463" s="739"/>
      <c r="GT463" s="739"/>
      <c r="GU463" s="739"/>
      <c r="GV463" s="739"/>
      <c r="GW463" s="739"/>
      <c r="GX463" s="739"/>
      <c r="GY463" s="739"/>
      <c r="GZ463" s="1362">
        <f t="shared" si="3977"/>
        <v>0</v>
      </c>
      <c r="HA463" s="1215">
        <f t="shared" si="3978"/>
        <v>0</v>
      </c>
      <c r="HB463" s="1215">
        <f t="shared" si="3979"/>
        <v>0</v>
      </c>
      <c r="HC463" s="1215">
        <f t="shared" si="3980"/>
        <v>0</v>
      </c>
      <c r="HD463" s="543">
        <f t="shared" si="3981"/>
        <v>0</v>
      </c>
      <c r="HE463" s="543">
        <f t="shared" si="3982"/>
        <v>0</v>
      </c>
      <c r="HF463" s="328">
        <f t="shared" si="3983"/>
        <v>0</v>
      </c>
      <c r="HG463" s="546">
        <f t="shared" si="3984"/>
        <v>0</v>
      </c>
      <c r="HH463" s="546">
        <f t="shared" si="3985"/>
        <v>0</v>
      </c>
      <c r="HI463" s="546">
        <f t="shared" si="3986"/>
        <v>0</v>
      </c>
      <c r="HJ463" s="546">
        <f t="shared" si="3987"/>
        <v>0</v>
      </c>
      <c r="HK463" s="546">
        <f t="shared" si="3988"/>
        <v>0</v>
      </c>
      <c r="HL463" s="546">
        <f t="shared" si="3989"/>
        <v>0</v>
      </c>
      <c r="HM463" s="546">
        <f t="shared" si="3990"/>
        <v>0</v>
      </c>
      <c r="HN463" s="546">
        <f t="shared" si="3991"/>
        <v>0</v>
      </c>
      <c r="HO463" s="1215">
        <f t="shared" si="3992"/>
        <v>0</v>
      </c>
      <c r="HP463" s="543">
        <f t="shared" si="3993"/>
        <v>0</v>
      </c>
      <c r="HQ463" s="328">
        <f t="shared" si="3994"/>
        <v>0</v>
      </c>
      <c r="HR463" s="546">
        <f t="shared" si="3995"/>
        <v>0</v>
      </c>
      <c r="HS463" s="546">
        <f t="shared" si="3996"/>
        <v>0</v>
      </c>
      <c r="HT463" s="546">
        <f t="shared" si="3997"/>
        <v>0</v>
      </c>
      <c r="HU463" s="546">
        <f t="shared" si="3998"/>
        <v>0</v>
      </c>
      <c r="HV463" s="930">
        <f t="shared" si="3999"/>
        <v>0</v>
      </c>
      <c r="HW463" s="930">
        <f t="shared" si="4000"/>
        <v>0</v>
      </c>
      <c r="HX463" s="930">
        <f t="shared" si="4001"/>
        <v>0</v>
      </c>
      <c r="HY463" s="930">
        <f t="shared" si="4002"/>
        <v>0</v>
      </c>
      <c r="HZ463" s="930">
        <f t="shared" si="4003"/>
        <v>0</v>
      </c>
      <c r="IA463" s="930">
        <f t="shared" si="4004"/>
        <v>0</v>
      </c>
      <c r="IB463" s="930">
        <f t="shared" si="4005"/>
        <v>0</v>
      </c>
      <c r="IC463" s="930">
        <f t="shared" si="4006"/>
        <v>0</v>
      </c>
      <c r="ID463" s="322">
        <f t="shared" si="4007"/>
        <v>0</v>
      </c>
      <c r="IE463" s="322">
        <f t="shared" si="4008"/>
        <v>0</v>
      </c>
      <c r="IF463" s="322">
        <f t="shared" si="4009"/>
        <v>0</v>
      </c>
      <c r="IG463" s="322">
        <f t="shared" si="4010"/>
        <v>0</v>
      </c>
      <c r="IH463" s="322">
        <f t="shared" si="4011"/>
        <v>0</v>
      </c>
      <c r="II463" s="322">
        <f t="shared" si="4012"/>
        <v>0</v>
      </c>
      <c r="IJ463" s="322">
        <f t="shared" si="4013"/>
        <v>0</v>
      </c>
      <c r="IK463" s="322">
        <f t="shared" si="4014"/>
        <v>0</v>
      </c>
      <c r="IL463" s="322">
        <f t="shared" si="4015"/>
        <v>0</v>
      </c>
      <c r="IM463" s="322">
        <f t="shared" si="4016"/>
        <v>0</v>
      </c>
      <c r="IN463" s="322">
        <f t="shared" si="4017"/>
        <v>0</v>
      </c>
      <c r="IO463" s="322">
        <f t="shared" si="4018"/>
        <v>0</v>
      </c>
      <c r="IP463" s="322">
        <f t="shared" si="4019"/>
        <v>0</v>
      </c>
      <c r="IQ463" s="322">
        <f t="shared" si="4020"/>
        <v>0</v>
      </c>
      <c r="IR463" s="739"/>
      <c r="IS463" s="739"/>
      <c r="IT463" s="739"/>
      <c r="IU463" s="739"/>
      <c r="IV463" s="739"/>
      <c r="IW463" s="739"/>
      <c r="IX463" s="739"/>
      <c r="IY463" s="739"/>
      <c r="IZ463" s="1362">
        <f t="shared" si="4021"/>
        <v>0</v>
      </c>
      <c r="JA463" s="1217">
        <f t="shared" si="3890"/>
        <v>0</v>
      </c>
      <c r="JB463" s="1217">
        <f t="shared" si="3891"/>
        <v>0</v>
      </c>
      <c r="JC463" s="1217">
        <f t="shared" si="3892"/>
        <v>0</v>
      </c>
      <c r="JD463" s="545">
        <f t="shared" si="3893"/>
        <v>0</v>
      </c>
      <c r="JE463" s="545">
        <f t="shared" si="3894"/>
        <v>0</v>
      </c>
      <c r="JF463" s="329">
        <f t="shared" si="3895"/>
        <v>0</v>
      </c>
      <c r="JG463" s="550">
        <f t="shared" si="3896"/>
        <v>0</v>
      </c>
      <c r="JH463" s="550">
        <f t="shared" si="3897"/>
        <v>0</v>
      </c>
      <c r="JI463" s="550">
        <f t="shared" si="3898"/>
        <v>0</v>
      </c>
      <c r="JJ463" s="550">
        <f t="shared" si="3899"/>
        <v>0</v>
      </c>
      <c r="JK463" s="550">
        <f t="shared" si="3900"/>
        <v>0</v>
      </c>
      <c r="JL463" s="550">
        <f t="shared" si="3901"/>
        <v>0</v>
      </c>
      <c r="JM463" s="550">
        <f t="shared" si="3902"/>
        <v>0</v>
      </c>
      <c r="JN463" s="550">
        <f t="shared" si="3903"/>
        <v>0</v>
      </c>
      <c r="JO463" s="1217">
        <f t="shared" si="3904"/>
        <v>0</v>
      </c>
      <c r="JP463" s="545">
        <f t="shared" si="3905"/>
        <v>0</v>
      </c>
      <c r="JQ463" s="329">
        <f t="shared" si="3906"/>
        <v>0</v>
      </c>
      <c r="JR463" s="550">
        <f t="shared" si="3907"/>
        <v>0</v>
      </c>
      <c r="JS463" s="550">
        <f t="shared" si="3908"/>
        <v>0</v>
      </c>
      <c r="JT463" s="550">
        <f t="shared" si="3909"/>
        <v>0</v>
      </c>
      <c r="JU463" s="550">
        <f t="shared" si="3910"/>
        <v>0</v>
      </c>
      <c r="JV463" s="932">
        <f t="shared" si="3911"/>
        <v>0</v>
      </c>
      <c r="JW463" s="932">
        <f t="shared" si="3912"/>
        <v>0</v>
      </c>
      <c r="JX463" s="932">
        <f t="shared" si="3913"/>
        <v>0</v>
      </c>
      <c r="JY463" s="932">
        <f t="shared" si="3914"/>
        <v>0</v>
      </c>
      <c r="JZ463" s="932">
        <f t="shared" si="3915"/>
        <v>0</v>
      </c>
      <c r="KA463" s="932">
        <f t="shared" si="3916"/>
        <v>0</v>
      </c>
      <c r="KB463" s="932">
        <f t="shared" si="3917"/>
        <v>0</v>
      </c>
      <c r="KC463" s="932">
        <f t="shared" si="3918"/>
        <v>0</v>
      </c>
      <c r="KD463" s="327">
        <f t="shared" si="3919"/>
        <v>0</v>
      </c>
      <c r="KE463" s="327">
        <f t="shared" si="3920"/>
        <v>0</v>
      </c>
      <c r="KF463" s="327">
        <f t="shared" si="3921"/>
        <v>0</v>
      </c>
      <c r="KG463" s="327">
        <f t="shared" si="3922"/>
        <v>0</v>
      </c>
      <c r="KH463" s="327">
        <f t="shared" si="3923"/>
        <v>0</v>
      </c>
      <c r="KI463" s="327">
        <f t="shared" si="3924"/>
        <v>0</v>
      </c>
      <c r="KJ463" s="327">
        <f t="shared" si="3925"/>
        <v>0</v>
      </c>
      <c r="KK463" s="327">
        <f t="shared" si="3926"/>
        <v>0</v>
      </c>
      <c r="KL463" s="327">
        <f t="shared" si="3927"/>
        <v>0</v>
      </c>
      <c r="KM463" s="327">
        <f t="shared" si="3928"/>
        <v>0</v>
      </c>
      <c r="KN463" s="327">
        <f t="shared" si="3929"/>
        <v>0</v>
      </c>
      <c r="KO463" s="327">
        <f t="shared" si="3930"/>
        <v>0</v>
      </c>
      <c r="KP463" s="327">
        <f t="shared" si="3931"/>
        <v>0</v>
      </c>
      <c r="KQ463" s="327">
        <f t="shared" si="3932"/>
        <v>0</v>
      </c>
      <c r="KR463" s="739"/>
      <c r="KS463" s="739"/>
      <c r="KT463" s="739"/>
      <c r="KU463" s="739"/>
      <c r="KV463" s="739"/>
      <c r="KW463" s="739"/>
      <c r="KX463" s="739"/>
      <c r="KY463" s="739"/>
      <c r="KZ463" s="1362">
        <f t="shared" si="4022"/>
        <v>0</v>
      </c>
      <c r="LA463" s="1217">
        <f t="shared" si="4023"/>
        <v>0</v>
      </c>
      <c r="LB463" s="1217">
        <f t="shared" si="4024"/>
        <v>0</v>
      </c>
      <c r="LC463" s="1217">
        <f t="shared" si="4025"/>
        <v>0</v>
      </c>
      <c r="LD463" s="545">
        <f t="shared" si="4026"/>
        <v>0</v>
      </c>
      <c r="LE463" s="545">
        <f t="shared" si="4027"/>
        <v>0</v>
      </c>
      <c r="LF463" s="329">
        <f t="shared" si="4028"/>
        <v>0</v>
      </c>
      <c r="LG463" s="550">
        <f t="shared" si="4029"/>
        <v>0</v>
      </c>
      <c r="LH463" s="550">
        <f t="shared" si="4030"/>
        <v>0</v>
      </c>
      <c r="LI463" s="550">
        <f t="shared" si="4031"/>
        <v>0</v>
      </c>
      <c r="LJ463" s="550">
        <f t="shared" si="4032"/>
        <v>0</v>
      </c>
      <c r="LK463" s="550">
        <f t="shared" si="4033"/>
        <v>0</v>
      </c>
      <c r="LL463" s="550">
        <f t="shared" si="4034"/>
        <v>0</v>
      </c>
      <c r="LM463" s="550">
        <f t="shared" si="4035"/>
        <v>0</v>
      </c>
      <c r="LN463" s="550">
        <f t="shared" si="4036"/>
        <v>0</v>
      </c>
      <c r="LO463" s="1217">
        <f t="shared" si="4037"/>
        <v>0</v>
      </c>
      <c r="LP463" s="545">
        <f t="shared" si="4038"/>
        <v>0</v>
      </c>
      <c r="LQ463" s="329">
        <f t="shared" si="4039"/>
        <v>0</v>
      </c>
      <c r="LR463" s="550">
        <f t="shared" si="4040"/>
        <v>0</v>
      </c>
      <c r="LS463" s="550">
        <f t="shared" si="4041"/>
        <v>0</v>
      </c>
      <c r="LT463" s="550">
        <f t="shared" si="4042"/>
        <v>0</v>
      </c>
      <c r="LU463" s="550">
        <f t="shared" si="4043"/>
        <v>0</v>
      </c>
      <c r="LV463" s="932">
        <f t="shared" si="4044"/>
        <v>0</v>
      </c>
      <c r="LW463" s="932">
        <f t="shared" si="4045"/>
        <v>0</v>
      </c>
      <c r="LX463" s="932">
        <f t="shared" si="4046"/>
        <v>0</v>
      </c>
      <c r="LY463" s="932">
        <f t="shared" si="4047"/>
        <v>0</v>
      </c>
      <c r="LZ463" s="932">
        <f t="shared" si="4048"/>
        <v>0</v>
      </c>
      <c r="MA463" s="932">
        <f t="shared" si="4049"/>
        <v>0</v>
      </c>
      <c r="MB463" s="932">
        <f t="shared" si="4050"/>
        <v>0</v>
      </c>
      <c r="MC463" s="932">
        <f t="shared" si="4051"/>
        <v>0</v>
      </c>
      <c r="MD463" s="327">
        <f t="shared" si="4052"/>
        <v>0</v>
      </c>
      <c r="ME463" s="327">
        <f t="shared" si="4053"/>
        <v>0</v>
      </c>
      <c r="MF463" s="327">
        <f t="shared" si="4054"/>
        <v>0</v>
      </c>
      <c r="MG463" s="327">
        <f t="shared" si="4055"/>
        <v>0</v>
      </c>
      <c r="MH463" s="327">
        <f t="shared" si="4056"/>
        <v>0</v>
      </c>
      <c r="MI463" s="327">
        <f t="shared" si="4057"/>
        <v>0</v>
      </c>
      <c r="MJ463" s="327">
        <f t="shared" si="4058"/>
        <v>0</v>
      </c>
      <c r="MK463" s="327">
        <f t="shared" si="4059"/>
        <v>0</v>
      </c>
      <c r="ML463" s="327">
        <f t="shared" si="4060"/>
        <v>0</v>
      </c>
      <c r="MM463" s="327">
        <f t="shared" si="4061"/>
        <v>0</v>
      </c>
      <c r="MN463" s="327">
        <f t="shared" si="4062"/>
        <v>0</v>
      </c>
      <c r="MO463" s="327">
        <f t="shared" si="4063"/>
        <v>0</v>
      </c>
      <c r="MP463" s="327">
        <f t="shared" si="4064"/>
        <v>0</v>
      </c>
      <c r="MQ463" s="327">
        <f t="shared" si="4065"/>
        <v>0</v>
      </c>
    </row>
    <row r="464" spans="15:355" s="152" customFormat="1" ht="14.25" customHeight="1" outlineLevel="1" thickBot="1" x14ac:dyDescent="0.3">
      <c r="O464" s="1758"/>
      <c r="S464" s="1758"/>
      <c r="W464" s="1758"/>
      <c r="AA464" s="1758"/>
      <c r="AE464" s="1758"/>
      <c r="AI464" s="1758"/>
      <c r="AM464" s="1758"/>
      <c r="AQ464" s="1758"/>
      <c r="AU464" s="1758"/>
      <c r="AY464" s="1758"/>
      <c r="BQ464" s="1491"/>
      <c r="BR464" s="734">
        <f t="shared" si="3531"/>
        <v>0</v>
      </c>
      <c r="BS464" s="734">
        <f t="shared" si="3532"/>
        <v>0</v>
      </c>
      <c r="BT464" s="742">
        <v>0</v>
      </c>
      <c r="BU464" s="1781"/>
      <c r="BV464" s="1324"/>
      <c r="BW464" s="1248"/>
      <c r="BX464" s="1248"/>
      <c r="BY464" s="1248"/>
      <c r="BZ464" s="1249"/>
      <c r="CA464" s="1249"/>
      <c r="CB464" s="1250"/>
      <c r="CC464" s="1251"/>
      <c r="CD464" s="1251"/>
      <c r="CE464" s="1251"/>
      <c r="CF464" s="1251"/>
      <c r="CG464" s="1765"/>
      <c r="CH464" s="1252"/>
      <c r="CI464" s="1765"/>
      <c r="CJ464" s="1765"/>
      <c r="CK464" s="1253"/>
      <c r="CL464" s="1254"/>
      <c r="CM464" s="1255"/>
      <c r="CN464" s="1256"/>
      <c r="CO464" s="1256"/>
      <c r="CP464" s="1256"/>
      <c r="CQ464" s="1256"/>
      <c r="CR464" s="1766"/>
      <c r="CS464" s="1766"/>
      <c r="CT464" s="1766"/>
      <c r="CU464" s="1766"/>
      <c r="CV464" s="1766"/>
      <c r="CW464" s="1766"/>
      <c r="CX464" s="1766"/>
      <c r="CY464" s="1766"/>
      <c r="CZ464" s="1807"/>
      <c r="DA464" s="1807"/>
      <c r="DB464" s="1807"/>
      <c r="DC464" s="1807"/>
      <c r="DD464" s="1807"/>
      <c r="DE464" s="1258"/>
      <c r="DF464" s="1258"/>
      <c r="DG464" s="1258"/>
      <c r="DH464" s="1258"/>
      <c r="DI464" s="1258"/>
      <c r="DJ464" s="1258"/>
      <c r="DK464" s="1258"/>
      <c r="DL464" s="1258"/>
      <c r="DM464" s="1258"/>
      <c r="DN464" s="1022">
        <v>1</v>
      </c>
      <c r="DO464" s="1193">
        <v>0.94599999999999995</v>
      </c>
      <c r="DP464" s="1194">
        <v>1000</v>
      </c>
      <c r="DQ464" s="1195">
        <f t="shared" si="3889"/>
        <v>1.0570824524312896</v>
      </c>
      <c r="DR464" s="1192">
        <v>0.01</v>
      </c>
      <c r="DS464" s="1192">
        <f t="shared" si="3888"/>
        <v>1.0570824524312896E-5</v>
      </c>
      <c r="DT464" s="1767"/>
      <c r="DU464" s="1768"/>
      <c r="DV464" s="1769"/>
      <c r="DW464" s="1528">
        <f t="shared" si="3933"/>
        <v>0</v>
      </c>
      <c r="DX464" s="1770"/>
      <c r="DY464" s="1770"/>
      <c r="DZ464" s="1770"/>
      <c r="EA464" s="1770"/>
      <c r="EB464" s="1770"/>
      <c r="EC464" s="1770"/>
      <c r="ED464" s="1770"/>
      <c r="EE464" s="1770"/>
      <c r="EF464" s="1770"/>
      <c r="EG464" s="1770"/>
      <c r="EH464" s="1770"/>
      <c r="EI464" s="1770"/>
      <c r="EJ464" s="1770"/>
      <c r="EK464" s="1771"/>
      <c r="EL464" s="1772"/>
      <c r="EM464" s="739"/>
      <c r="EN464" s="739"/>
      <c r="EO464" s="739"/>
      <c r="EP464" s="739"/>
      <c r="EQ464" s="739"/>
      <c r="ER464" s="739"/>
      <c r="ES464" s="739"/>
      <c r="ET464" s="739"/>
      <c r="EU464" s="739"/>
      <c r="EV464" s="739"/>
      <c r="EW464" s="739"/>
      <c r="EX464" s="739"/>
      <c r="EY464" s="739"/>
      <c r="EZ464" s="1348">
        <f t="shared" si="3934"/>
        <v>0</v>
      </c>
      <c r="FA464" s="1203">
        <f t="shared" si="3935"/>
        <v>0</v>
      </c>
      <c r="FB464" s="1203">
        <f t="shared" si="3936"/>
        <v>0</v>
      </c>
      <c r="FC464" s="1203">
        <f t="shared" si="3937"/>
        <v>0</v>
      </c>
      <c r="FD464" s="1190">
        <f t="shared" si="3938"/>
        <v>0</v>
      </c>
      <c r="FE464" s="1190">
        <f t="shared" si="3939"/>
        <v>0</v>
      </c>
      <c r="FF464" s="927">
        <f t="shared" si="3940"/>
        <v>0</v>
      </c>
      <c r="FG464" s="1191">
        <f t="shared" si="3941"/>
        <v>0</v>
      </c>
      <c r="FH464" s="1191">
        <f t="shared" si="3942"/>
        <v>0</v>
      </c>
      <c r="FI464" s="1191">
        <f t="shared" si="3943"/>
        <v>0</v>
      </c>
      <c r="FJ464" s="1191">
        <f t="shared" si="3944"/>
        <v>0</v>
      </c>
      <c r="FK464" s="1191">
        <f t="shared" si="3945"/>
        <v>0</v>
      </c>
      <c r="FL464" s="1191">
        <f t="shared" si="3946"/>
        <v>0</v>
      </c>
      <c r="FM464" s="1191">
        <f t="shared" si="3947"/>
        <v>0</v>
      </c>
      <c r="FN464" s="1191">
        <f t="shared" si="3948"/>
        <v>0</v>
      </c>
      <c r="FO464" s="1203">
        <f t="shared" si="3548"/>
        <v>0</v>
      </c>
      <c r="FP464" s="1190">
        <f t="shared" si="3949"/>
        <v>0</v>
      </c>
      <c r="FQ464" s="927">
        <f t="shared" si="3950"/>
        <v>0</v>
      </c>
      <c r="FR464" s="1191">
        <f t="shared" si="3951"/>
        <v>0</v>
      </c>
      <c r="FS464" s="1191">
        <f t="shared" si="3952"/>
        <v>0</v>
      </c>
      <c r="FT464" s="1191">
        <f t="shared" si="3953"/>
        <v>0</v>
      </c>
      <c r="FU464" s="1191">
        <f t="shared" si="3954"/>
        <v>0</v>
      </c>
      <c r="FV464" s="1076">
        <f t="shared" si="3955"/>
        <v>0</v>
      </c>
      <c r="FW464" s="1076">
        <f t="shared" si="3956"/>
        <v>0</v>
      </c>
      <c r="FX464" s="1076">
        <f t="shared" si="3957"/>
        <v>0</v>
      </c>
      <c r="FY464" s="1076">
        <f t="shared" si="3958"/>
        <v>0</v>
      </c>
      <c r="FZ464" s="1076">
        <f t="shared" si="3959"/>
        <v>0</v>
      </c>
      <c r="GA464" s="1076">
        <f t="shared" si="3960"/>
        <v>0</v>
      </c>
      <c r="GB464" s="1076">
        <f t="shared" si="3961"/>
        <v>0</v>
      </c>
      <c r="GC464" s="1076">
        <f t="shared" si="3962"/>
        <v>0</v>
      </c>
      <c r="GD464" s="330">
        <f t="shared" si="3963"/>
        <v>0</v>
      </c>
      <c r="GE464" s="330">
        <f t="shared" si="3964"/>
        <v>0</v>
      </c>
      <c r="GF464" s="330">
        <f t="shared" si="3965"/>
        <v>0</v>
      </c>
      <c r="GG464" s="330">
        <f t="shared" si="3966"/>
        <v>0</v>
      </c>
      <c r="GH464" s="330">
        <f t="shared" si="3967"/>
        <v>0</v>
      </c>
      <c r="GI464" s="330">
        <f t="shared" si="3968"/>
        <v>0</v>
      </c>
      <c r="GJ464" s="330">
        <f t="shared" si="3969"/>
        <v>0</v>
      </c>
      <c r="GK464" s="330">
        <f t="shared" si="3970"/>
        <v>0</v>
      </c>
      <c r="GL464" s="330">
        <f t="shared" si="3971"/>
        <v>0</v>
      </c>
      <c r="GM464" s="330">
        <f t="shared" si="3972"/>
        <v>0</v>
      </c>
      <c r="GN464" s="330">
        <f t="shared" si="3973"/>
        <v>0</v>
      </c>
      <c r="GO464" s="330">
        <f t="shared" si="3974"/>
        <v>0</v>
      </c>
      <c r="GP464" s="330">
        <f t="shared" si="3975"/>
        <v>0</v>
      </c>
      <c r="GQ464" s="330">
        <f t="shared" si="3976"/>
        <v>0</v>
      </c>
      <c r="GR464" s="739"/>
      <c r="GS464" s="739"/>
      <c r="GT464" s="739"/>
      <c r="GU464" s="739"/>
      <c r="GV464" s="739"/>
      <c r="GW464" s="739"/>
      <c r="GX464" s="739"/>
      <c r="GY464" s="739"/>
      <c r="GZ464" s="1362">
        <f t="shared" si="3977"/>
        <v>0</v>
      </c>
      <c r="HA464" s="1215">
        <f t="shared" si="3978"/>
        <v>0</v>
      </c>
      <c r="HB464" s="1215">
        <f t="shared" si="3979"/>
        <v>0</v>
      </c>
      <c r="HC464" s="1215">
        <f t="shared" si="3980"/>
        <v>0</v>
      </c>
      <c r="HD464" s="543">
        <f t="shared" si="3981"/>
        <v>0</v>
      </c>
      <c r="HE464" s="543">
        <f t="shared" si="3982"/>
        <v>0</v>
      </c>
      <c r="HF464" s="328">
        <f t="shared" si="3983"/>
        <v>0</v>
      </c>
      <c r="HG464" s="546">
        <f t="shared" si="3984"/>
        <v>0</v>
      </c>
      <c r="HH464" s="546">
        <f t="shared" si="3985"/>
        <v>0</v>
      </c>
      <c r="HI464" s="546">
        <f t="shared" si="3986"/>
        <v>0</v>
      </c>
      <c r="HJ464" s="546">
        <f t="shared" si="3987"/>
        <v>0</v>
      </c>
      <c r="HK464" s="546">
        <f t="shared" si="3988"/>
        <v>0</v>
      </c>
      <c r="HL464" s="546">
        <f t="shared" si="3989"/>
        <v>0</v>
      </c>
      <c r="HM464" s="546">
        <f t="shared" si="3990"/>
        <v>0</v>
      </c>
      <c r="HN464" s="546">
        <f t="shared" si="3991"/>
        <v>0</v>
      </c>
      <c r="HO464" s="1215">
        <f t="shared" si="3992"/>
        <v>0</v>
      </c>
      <c r="HP464" s="543">
        <f t="shared" si="3993"/>
        <v>0</v>
      </c>
      <c r="HQ464" s="328">
        <f t="shared" si="3994"/>
        <v>0</v>
      </c>
      <c r="HR464" s="546">
        <f t="shared" si="3995"/>
        <v>0</v>
      </c>
      <c r="HS464" s="546">
        <f t="shared" si="3996"/>
        <v>0</v>
      </c>
      <c r="HT464" s="546">
        <f t="shared" si="3997"/>
        <v>0</v>
      </c>
      <c r="HU464" s="546">
        <f t="shared" si="3998"/>
        <v>0</v>
      </c>
      <c r="HV464" s="930">
        <f t="shared" si="3999"/>
        <v>0</v>
      </c>
      <c r="HW464" s="930">
        <f t="shared" si="4000"/>
        <v>0</v>
      </c>
      <c r="HX464" s="930">
        <f t="shared" si="4001"/>
        <v>0</v>
      </c>
      <c r="HY464" s="930">
        <f t="shared" si="4002"/>
        <v>0</v>
      </c>
      <c r="HZ464" s="930">
        <f t="shared" si="4003"/>
        <v>0</v>
      </c>
      <c r="IA464" s="930">
        <f t="shared" si="4004"/>
        <v>0</v>
      </c>
      <c r="IB464" s="930">
        <f t="shared" si="4005"/>
        <v>0</v>
      </c>
      <c r="IC464" s="930">
        <f t="shared" si="4006"/>
        <v>0</v>
      </c>
      <c r="ID464" s="322">
        <f t="shared" si="4007"/>
        <v>0</v>
      </c>
      <c r="IE464" s="322">
        <f t="shared" si="4008"/>
        <v>0</v>
      </c>
      <c r="IF464" s="322">
        <f t="shared" si="4009"/>
        <v>0</v>
      </c>
      <c r="IG464" s="322">
        <f t="shared" si="4010"/>
        <v>0</v>
      </c>
      <c r="IH464" s="322">
        <f t="shared" si="4011"/>
        <v>0</v>
      </c>
      <c r="II464" s="322">
        <f t="shared" si="4012"/>
        <v>0</v>
      </c>
      <c r="IJ464" s="322">
        <f t="shared" si="4013"/>
        <v>0</v>
      </c>
      <c r="IK464" s="322">
        <f t="shared" si="4014"/>
        <v>0</v>
      </c>
      <c r="IL464" s="322">
        <f t="shared" si="4015"/>
        <v>0</v>
      </c>
      <c r="IM464" s="322">
        <f t="shared" si="4016"/>
        <v>0</v>
      </c>
      <c r="IN464" s="322">
        <f t="shared" si="4017"/>
        <v>0</v>
      </c>
      <c r="IO464" s="322">
        <f t="shared" si="4018"/>
        <v>0</v>
      </c>
      <c r="IP464" s="322">
        <f t="shared" si="4019"/>
        <v>0</v>
      </c>
      <c r="IQ464" s="322">
        <f t="shared" si="4020"/>
        <v>0</v>
      </c>
      <c r="IR464" s="739"/>
      <c r="IS464" s="739"/>
      <c r="IT464" s="739"/>
      <c r="IU464" s="739"/>
      <c r="IV464" s="739"/>
      <c r="IW464" s="739"/>
      <c r="IX464" s="739"/>
      <c r="IY464" s="739"/>
      <c r="IZ464" s="1362">
        <f t="shared" si="4021"/>
        <v>0</v>
      </c>
      <c r="JA464" s="1217">
        <f t="shared" si="3890"/>
        <v>0</v>
      </c>
      <c r="JB464" s="1217">
        <f t="shared" si="3891"/>
        <v>0</v>
      </c>
      <c r="JC464" s="1217">
        <f t="shared" si="3892"/>
        <v>0</v>
      </c>
      <c r="JD464" s="545">
        <f t="shared" si="3893"/>
        <v>0</v>
      </c>
      <c r="JE464" s="545">
        <f t="shared" si="3894"/>
        <v>0</v>
      </c>
      <c r="JF464" s="329">
        <f t="shared" si="3895"/>
        <v>0</v>
      </c>
      <c r="JG464" s="550">
        <f t="shared" si="3896"/>
        <v>0</v>
      </c>
      <c r="JH464" s="550">
        <f t="shared" si="3897"/>
        <v>0</v>
      </c>
      <c r="JI464" s="550">
        <f t="shared" si="3898"/>
        <v>0</v>
      </c>
      <c r="JJ464" s="550">
        <f t="shared" si="3899"/>
        <v>0</v>
      </c>
      <c r="JK464" s="550">
        <f t="shared" si="3900"/>
        <v>0</v>
      </c>
      <c r="JL464" s="550">
        <f t="shared" si="3901"/>
        <v>0</v>
      </c>
      <c r="JM464" s="550">
        <f t="shared" si="3902"/>
        <v>0</v>
      </c>
      <c r="JN464" s="550">
        <f t="shared" si="3903"/>
        <v>0</v>
      </c>
      <c r="JO464" s="1217">
        <f t="shared" si="3904"/>
        <v>0</v>
      </c>
      <c r="JP464" s="545">
        <f t="shared" si="3905"/>
        <v>0</v>
      </c>
      <c r="JQ464" s="329">
        <f t="shared" si="3906"/>
        <v>0</v>
      </c>
      <c r="JR464" s="550">
        <f t="shared" si="3907"/>
        <v>0</v>
      </c>
      <c r="JS464" s="550">
        <f t="shared" si="3908"/>
        <v>0</v>
      </c>
      <c r="JT464" s="550">
        <f t="shared" si="3909"/>
        <v>0</v>
      </c>
      <c r="JU464" s="550">
        <f t="shared" si="3910"/>
        <v>0</v>
      </c>
      <c r="JV464" s="932">
        <f t="shared" si="3911"/>
        <v>0</v>
      </c>
      <c r="JW464" s="932">
        <f t="shared" si="3912"/>
        <v>0</v>
      </c>
      <c r="JX464" s="932">
        <f t="shared" si="3913"/>
        <v>0</v>
      </c>
      <c r="JY464" s="932">
        <f t="shared" si="3914"/>
        <v>0</v>
      </c>
      <c r="JZ464" s="932">
        <f t="shared" si="3915"/>
        <v>0</v>
      </c>
      <c r="KA464" s="932">
        <f t="shared" si="3916"/>
        <v>0</v>
      </c>
      <c r="KB464" s="932">
        <f t="shared" si="3917"/>
        <v>0</v>
      </c>
      <c r="KC464" s="932">
        <f t="shared" si="3918"/>
        <v>0</v>
      </c>
      <c r="KD464" s="327">
        <f t="shared" si="3919"/>
        <v>0</v>
      </c>
      <c r="KE464" s="327">
        <f t="shared" si="3920"/>
        <v>0</v>
      </c>
      <c r="KF464" s="327">
        <f t="shared" si="3921"/>
        <v>0</v>
      </c>
      <c r="KG464" s="327">
        <f t="shared" si="3922"/>
        <v>0</v>
      </c>
      <c r="KH464" s="327">
        <f t="shared" si="3923"/>
        <v>0</v>
      </c>
      <c r="KI464" s="327">
        <f t="shared" si="3924"/>
        <v>0</v>
      </c>
      <c r="KJ464" s="327">
        <f t="shared" si="3925"/>
        <v>0</v>
      </c>
      <c r="KK464" s="327">
        <f t="shared" si="3926"/>
        <v>0</v>
      </c>
      <c r="KL464" s="327">
        <f t="shared" si="3927"/>
        <v>0</v>
      </c>
      <c r="KM464" s="327">
        <f t="shared" si="3928"/>
        <v>0</v>
      </c>
      <c r="KN464" s="327">
        <f t="shared" si="3929"/>
        <v>0</v>
      </c>
      <c r="KO464" s="327">
        <f t="shared" si="3930"/>
        <v>0</v>
      </c>
      <c r="KP464" s="327">
        <f t="shared" si="3931"/>
        <v>0</v>
      </c>
      <c r="KQ464" s="327">
        <f t="shared" si="3932"/>
        <v>0</v>
      </c>
      <c r="KR464" s="739"/>
      <c r="KS464" s="739"/>
      <c r="KT464" s="739"/>
      <c r="KU464" s="739"/>
      <c r="KV464" s="739"/>
      <c r="KW464" s="739"/>
      <c r="KX464" s="739"/>
      <c r="KY464" s="739"/>
      <c r="KZ464" s="1362">
        <f t="shared" si="4022"/>
        <v>0</v>
      </c>
      <c r="LA464" s="1217">
        <f t="shared" si="4023"/>
        <v>0</v>
      </c>
      <c r="LB464" s="1217">
        <f t="shared" si="4024"/>
        <v>0</v>
      </c>
      <c r="LC464" s="1217">
        <f t="shared" si="4025"/>
        <v>0</v>
      </c>
      <c r="LD464" s="545">
        <f t="shared" si="4026"/>
        <v>0</v>
      </c>
      <c r="LE464" s="545">
        <f t="shared" si="4027"/>
        <v>0</v>
      </c>
      <c r="LF464" s="329">
        <f t="shared" si="4028"/>
        <v>0</v>
      </c>
      <c r="LG464" s="550">
        <f t="shared" si="4029"/>
        <v>0</v>
      </c>
      <c r="LH464" s="550">
        <f t="shared" si="4030"/>
        <v>0</v>
      </c>
      <c r="LI464" s="550">
        <f t="shared" si="4031"/>
        <v>0</v>
      </c>
      <c r="LJ464" s="550">
        <f t="shared" si="4032"/>
        <v>0</v>
      </c>
      <c r="LK464" s="550">
        <f t="shared" si="4033"/>
        <v>0</v>
      </c>
      <c r="LL464" s="550">
        <f t="shared" si="4034"/>
        <v>0</v>
      </c>
      <c r="LM464" s="550">
        <f t="shared" si="4035"/>
        <v>0</v>
      </c>
      <c r="LN464" s="550">
        <f t="shared" si="4036"/>
        <v>0</v>
      </c>
      <c r="LO464" s="1217">
        <f t="shared" si="4037"/>
        <v>0</v>
      </c>
      <c r="LP464" s="545">
        <f t="shared" si="4038"/>
        <v>0</v>
      </c>
      <c r="LQ464" s="329">
        <f t="shared" si="4039"/>
        <v>0</v>
      </c>
      <c r="LR464" s="550">
        <f t="shared" si="4040"/>
        <v>0</v>
      </c>
      <c r="LS464" s="550">
        <f t="shared" si="4041"/>
        <v>0</v>
      </c>
      <c r="LT464" s="550">
        <f t="shared" si="4042"/>
        <v>0</v>
      </c>
      <c r="LU464" s="550">
        <f t="shared" si="4043"/>
        <v>0</v>
      </c>
      <c r="LV464" s="932">
        <f t="shared" si="4044"/>
        <v>0</v>
      </c>
      <c r="LW464" s="932">
        <f t="shared" si="4045"/>
        <v>0</v>
      </c>
      <c r="LX464" s="932">
        <f t="shared" si="4046"/>
        <v>0</v>
      </c>
      <c r="LY464" s="932">
        <f t="shared" si="4047"/>
        <v>0</v>
      </c>
      <c r="LZ464" s="932">
        <f t="shared" si="4048"/>
        <v>0</v>
      </c>
      <c r="MA464" s="932">
        <f t="shared" si="4049"/>
        <v>0</v>
      </c>
      <c r="MB464" s="932">
        <f t="shared" si="4050"/>
        <v>0</v>
      </c>
      <c r="MC464" s="932">
        <f t="shared" si="4051"/>
        <v>0</v>
      </c>
      <c r="MD464" s="327">
        <f t="shared" si="4052"/>
        <v>0</v>
      </c>
      <c r="ME464" s="327">
        <f t="shared" si="4053"/>
        <v>0</v>
      </c>
      <c r="MF464" s="327">
        <f t="shared" si="4054"/>
        <v>0</v>
      </c>
      <c r="MG464" s="327">
        <f t="shared" si="4055"/>
        <v>0</v>
      </c>
      <c r="MH464" s="327">
        <f t="shared" si="4056"/>
        <v>0</v>
      </c>
      <c r="MI464" s="327">
        <f t="shared" si="4057"/>
        <v>0</v>
      </c>
      <c r="MJ464" s="327">
        <f t="shared" si="4058"/>
        <v>0</v>
      </c>
      <c r="MK464" s="327">
        <f t="shared" si="4059"/>
        <v>0</v>
      </c>
      <c r="ML464" s="327">
        <f t="shared" si="4060"/>
        <v>0</v>
      </c>
      <c r="MM464" s="327">
        <f t="shared" si="4061"/>
        <v>0</v>
      </c>
      <c r="MN464" s="327">
        <f t="shared" si="4062"/>
        <v>0</v>
      </c>
      <c r="MO464" s="327">
        <f t="shared" si="4063"/>
        <v>0</v>
      </c>
      <c r="MP464" s="327">
        <f t="shared" si="4064"/>
        <v>0</v>
      </c>
      <c r="MQ464" s="327">
        <f t="shared" si="4065"/>
        <v>0</v>
      </c>
    </row>
    <row r="465" spans="15:355" s="152" customFormat="1" ht="14.25" customHeight="1" outlineLevel="1" thickBot="1" x14ac:dyDescent="0.3">
      <c r="O465" s="1758"/>
      <c r="S465" s="1758"/>
      <c r="W465" s="1758"/>
      <c r="AA465" s="1758"/>
      <c r="AE465" s="1758"/>
      <c r="AI465" s="1758"/>
      <c r="AM465" s="1758"/>
      <c r="AQ465" s="1758"/>
      <c r="AU465" s="1758"/>
      <c r="AY465" s="1758"/>
      <c r="BQ465" s="1491"/>
      <c r="BR465" s="734">
        <f t="shared" si="3531"/>
        <v>0</v>
      </c>
      <c r="BS465" s="734">
        <f t="shared" si="3532"/>
        <v>0</v>
      </c>
      <c r="BT465" s="742">
        <v>0</v>
      </c>
      <c r="BU465" s="1781"/>
      <c r="BV465" s="1324"/>
      <c r="BW465" s="1248"/>
      <c r="BX465" s="1248"/>
      <c r="BY465" s="1248"/>
      <c r="BZ465" s="1249"/>
      <c r="CA465" s="1249"/>
      <c r="CB465" s="1250"/>
      <c r="CC465" s="1251"/>
      <c r="CD465" s="1251"/>
      <c r="CE465" s="1251"/>
      <c r="CF465" s="1251"/>
      <c r="CG465" s="1765"/>
      <c r="CH465" s="1252"/>
      <c r="CI465" s="1765"/>
      <c r="CJ465" s="1765"/>
      <c r="CK465" s="1253"/>
      <c r="CL465" s="1254"/>
      <c r="CM465" s="1255"/>
      <c r="CN465" s="1256"/>
      <c r="CO465" s="1256"/>
      <c r="CP465" s="1256"/>
      <c r="CQ465" s="1256"/>
      <c r="CR465" s="1766"/>
      <c r="CS465" s="1766"/>
      <c r="CT465" s="1766"/>
      <c r="CU465" s="1766"/>
      <c r="CV465" s="1766"/>
      <c r="CW465" s="1766"/>
      <c r="CX465" s="1766"/>
      <c r="CY465" s="1766"/>
      <c r="CZ465" s="1807"/>
      <c r="DA465" s="1807"/>
      <c r="DB465" s="1807"/>
      <c r="DC465" s="1807"/>
      <c r="DD465" s="1807"/>
      <c r="DE465" s="1258"/>
      <c r="DF465" s="1258"/>
      <c r="DG465" s="1258"/>
      <c r="DH465" s="1258"/>
      <c r="DI465" s="1258"/>
      <c r="DJ465" s="1258"/>
      <c r="DK465" s="1258"/>
      <c r="DL465" s="1258"/>
      <c r="DM465" s="1258"/>
      <c r="DN465" s="1022">
        <v>1</v>
      </c>
      <c r="DO465" s="1193">
        <v>0.94599999999999995</v>
      </c>
      <c r="DP465" s="1194">
        <v>1000</v>
      </c>
      <c r="DQ465" s="1195">
        <f t="shared" si="3889"/>
        <v>1.0570824524312896</v>
      </c>
      <c r="DR465" s="1192">
        <v>0.01</v>
      </c>
      <c r="DS465" s="1192">
        <f t="shared" si="3888"/>
        <v>1.0570824524312896E-5</v>
      </c>
      <c r="DT465" s="1767"/>
      <c r="DU465" s="1768"/>
      <c r="DV465" s="1769"/>
      <c r="DW465" s="1528">
        <f t="shared" si="3933"/>
        <v>0</v>
      </c>
      <c r="DX465" s="1770"/>
      <c r="DY465" s="1770"/>
      <c r="DZ465" s="1770"/>
      <c r="EA465" s="1770"/>
      <c r="EB465" s="1770"/>
      <c r="EC465" s="1770"/>
      <c r="ED465" s="1770"/>
      <c r="EE465" s="1770"/>
      <c r="EF465" s="1770"/>
      <c r="EG465" s="1770"/>
      <c r="EH465" s="1770"/>
      <c r="EI465" s="1770"/>
      <c r="EJ465" s="1770"/>
      <c r="EK465" s="1771"/>
      <c r="EL465" s="1772"/>
      <c r="EM465" s="739"/>
      <c r="EN465" s="739"/>
      <c r="EO465" s="739"/>
      <c r="EP465" s="739"/>
      <c r="EQ465" s="739"/>
      <c r="ER465" s="739"/>
      <c r="ES465" s="739"/>
      <c r="ET465" s="739"/>
      <c r="EU465" s="739"/>
      <c r="EV465" s="739"/>
      <c r="EW465" s="739"/>
      <c r="EX465" s="739"/>
      <c r="EY465" s="739"/>
      <c r="EZ465" s="1348">
        <f t="shared" si="3934"/>
        <v>0</v>
      </c>
      <c r="FA465" s="1203">
        <f t="shared" si="3935"/>
        <v>0</v>
      </c>
      <c r="FB465" s="1203">
        <f t="shared" si="3936"/>
        <v>0</v>
      </c>
      <c r="FC465" s="1203">
        <f t="shared" si="3937"/>
        <v>0</v>
      </c>
      <c r="FD465" s="1190">
        <f t="shared" si="3938"/>
        <v>0</v>
      </c>
      <c r="FE465" s="1190">
        <f t="shared" si="3939"/>
        <v>0</v>
      </c>
      <c r="FF465" s="927">
        <f t="shared" si="3940"/>
        <v>0</v>
      </c>
      <c r="FG465" s="1191">
        <f t="shared" si="3941"/>
        <v>0</v>
      </c>
      <c r="FH465" s="1191">
        <f t="shared" si="3942"/>
        <v>0</v>
      </c>
      <c r="FI465" s="1191">
        <f t="shared" si="3943"/>
        <v>0</v>
      </c>
      <c r="FJ465" s="1191">
        <f t="shared" si="3944"/>
        <v>0</v>
      </c>
      <c r="FK465" s="1191">
        <f t="shared" si="3945"/>
        <v>0</v>
      </c>
      <c r="FL465" s="1191">
        <f t="shared" si="3946"/>
        <v>0</v>
      </c>
      <c r="FM465" s="1191">
        <f t="shared" si="3947"/>
        <v>0</v>
      </c>
      <c r="FN465" s="1191">
        <f t="shared" si="3948"/>
        <v>0</v>
      </c>
      <c r="FO465" s="1203">
        <f t="shared" si="3548"/>
        <v>0</v>
      </c>
      <c r="FP465" s="1190">
        <f t="shared" si="3949"/>
        <v>0</v>
      </c>
      <c r="FQ465" s="927">
        <f t="shared" si="3950"/>
        <v>0</v>
      </c>
      <c r="FR465" s="1191">
        <f t="shared" si="3951"/>
        <v>0</v>
      </c>
      <c r="FS465" s="1191">
        <f t="shared" si="3952"/>
        <v>0</v>
      </c>
      <c r="FT465" s="1191">
        <f t="shared" si="3953"/>
        <v>0</v>
      </c>
      <c r="FU465" s="1191">
        <f t="shared" si="3954"/>
        <v>0</v>
      </c>
      <c r="FV465" s="1076">
        <f t="shared" si="3955"/>
        <v>0</v>
      </c>
      <c r="FW465" s="1076">
        <f t="shared" si="3956"/>
        <v>0</v>
      </c>
      <c r="FX465" s="1076">
        <f t="shared" si="3957"/>
        <v>0</v>
      </c>
      <c r="FY465" s="1076">
        <f t="shared" si="3958"/>
        <v>0</v>
      </c>
      <c r="FZ465" s="1076">
        <f t="shared" si="3959"/>
        <v>0</v>
      </c>
      <c r="GA465" s="1076">
        <f t="shared" si="3960"/>
        <v>0</v>
      </c>
      <c r="GB465" s="1076">
        <f t="shared" si="3961"/>
        <v>0</v>
      </c>
      <c r="GC465" s="1076">
        <f t="shared" si="3962"/>
        <v>0</v>
      </c>
      <c r="GD465" s="330">
        <f t="shared" si="3963"/>
        <v>0</v>
      </c>
      <c r="GE465" s="330">
        <f t="shared" si="3964"/>
        <v>0</v>
      </c>
      <c r="GF465" s="330">
        <f t="shared" si="3965"/>
        <v>0</v>
      </c>
      <c r="GG465" s="330">
        <f t="shared" si="3966"/>
        <v>0</v>
      </c>
      <c r="GH465" s="330">
        <f t="shared" si="3967"/>
        <v>0</v>
      </c>
      <c r="GI465" s="330">
        <f t="shared" si="3968"/>
        <v>0</v>
      </c>
      <c r="GJ465" s="330">
        <f t="shared" si="3969"/>
        <v>0</v>
      </c>
      <c r="GK465" s="330">
        <f t="shared" si="3970"/>
        <v>0</v>
      </c>
      <c r="GL465" s="330">
        <f t="shared" si="3971"/>
        <v>0</v>
      </c>
      <c r="GM465" s="330">
        <f t="shared" si="3972"/>
        <v>0</v>
      </c>
      <c r="GN465" s="330">
        <f t="shared" si="3973"/>
        <v>0</v>
      </c>
      <c r="GO465" s="330">
        <f t="shared" si="3974"/>
        <v>0</v>
      </c>
      <c r="GP465" s="330">
        <f t="shared" si="3975"/>
        <v>0</v>
      </c>
      <c r="GQ465" s="330">
        <f t="shared" si="3976"/>
        <v>0</v>
      </c>
      <c r="GR465" s="739"/>
      <c r="GS465" s="739"/>
      <c r="GT465" s="739"/>
      <c r="GU465" s="739"/>
      <c r="GV465" s="739"/>
      <c r="GW465" s="739"/>
      <c r="GX465" s="739"/>
      <c r="GY465" s="739"/>
      <c r="GZ465" s="1362">
        <f t="shared" si="3977"/>
        <v>0</v>
      </c>
      <c r="HA465" s="1215">
        <f t="shared" si="3978"/>
        <v>0</v>
      </c>
      <c r="HB465" s="1215">
        <f t="shared" si="3979"/>
        <v>0</v>
      </c>
      <c r="HC465" s="1215">
        <f t="shared" si="3980"/>
        <v>0</v>
      </c>
      <c r="HD465" s="543">
        <f t="shared" si="3981"/>
        <v>0</v>
      </c>
      <c r="HE465" s="543">
        <f t="shared" si="3982"/>
        <v>0</v>
      </c>
      <c r="HF465" s="328">
        <f t="shared" si="3983"/>
        <v>0</v>
      </c>
      <c r="HG465" s="546">
        <f t="shared" si="3984"/>
        <v>0</v>
      </c>
      <c r="HH465" s="546">
        <f t="shared" si="3985"/>
        <v>0</v>
      </c>
      <c r="HI465" s="546">
        <f t="shared" si="3986"/>
        <v>0</v>
      </c>
      <c r="HJ465" s="546">
        <f t="shared" si="3987"/>
        <v>0</v>
      </c>
      <c r="HK465" s="546">
        <f t="shared" si="3988"/>
        <v>0</v>
      </c>
      <c r="HL465" s="546">
        <f t="shared" si="3989"/>
        <v>0</v>
      </c>
      <c r="HM465" s="546">
        <f t="shared" si="3990"/>
        <v>0</v>
      </c>
      <c r="HN465" s="546">
        <f t="shared" si="3991"/>
        <v>0</v>
      </c>
      <c r="HO465" s="1215">
        <f t="shared" si="3992"/>
        <v>0</v>
      </c>
      <c r="HP465" s="543">
        <f t="shared" si="3993"/>
        <v>0</v>
      </c>
      <c r="HQ465" s="328">
        <f t="shared" si="3994"/>
        <v>0</v>
      </c>
      <c r="HR465" s="546">
        <f t="shared" si="3995"/>
        <v>0</v>
      </c>
      <c r="HS465" s="546">
        <f t="shared" si="3996"/>
        <v>0</v>
      </c>
      <c r="HT465" s="546">
        <f t="shared" si="3997"/>
        <v>0</v>
      </c>
      <c r="HU465" s="546">
        <f t="shared" si="3998"/>
        <v>0</v>
      </c>
      <c r="HV465" s="930">
        <f t="shared" si="3999"/>
        <v>0</v>
      </c>
      <c r="HW465" s="930">
        <f t="shared" si="4000"/>
        <v>0</v>
      </c>
      <c r="HX465" s="930">
        <f t="shared" si="4001"/>
        <v>0</v>
      </c>
      <c r="HY465" s="930">
        <f t="shared" si="4002"/>
        <v>0</v>
      </c>
      <c r="HZ465" s="930">
        <f t="shared" si="4003"/>
        <v>0</v>
      </c>
      <c r="IA465" s="930">
        <f t="shared" si="4004"/>
        <v>0</v>
      </c>
      <c r="IB465" s="930">
        <f t="shared" si="4005"/>
        <v>0</v>
      </c>
      <c r="IC465" s="930">
        <f t="shared" si="4006"/>
        <v>0</v>
      </c>
      <c r="ID465" s="322">
        <f t="shared" si="4007"/>
        <v>0</v>
      </c>
      <c r="IE465" s="322">
        <f t="shared" si="4008"/>
        <v>0</v>
      </c>
      <c r="IF465" s="322">
        <f t="shared" si="4009"/>
        <v>0</v>
      </c>
      <c r="IG465" s="322">
        <f t="shared" si="4010"/>
        <v>0</v>
      </c>
      <c r="IH465" s="322">
        <f t="shared" si="4011"/>
        <v>0</v>
      </c>
      <c r="II465" s="322">
        <f t="shared" si="4012"/>
        <v>0</v>
      </c>
      <c r="IJ465" s="322">
        <f t="shared" si="4013"/>
        <v>0</v>
      </c>
      <c r="IK465" s="322">
        <f t="shared" si="4014"/>
        <v>0</v>
      </c>
      <c r="IL465" s="322">
        <f t="shared" si="4015"/>
        <v>0</v>
      </c>
      <c r="IM465" s="322">
        <f t="shared" si="4016"/>
        <v>0</v>
      </c>
      <c r="IN465" s="322">
        <f t="shared" si="4017"/>
        <v>0</v>
      </c>
      <c r="IO465" s="322">
        <f t="shared" si="4018"/>
        <v>0</v>
      </c>
      <c r="IP465" s="322">
        <f t="shared" si="4019"/>
        <v>0</v>
      </c>
      <c r="IQ465" s="322">
        <f t="shared" si="4020"/>
        <v>0</v>
      </c>
      <c r="IR465" s="739"/>
      <c r="IS465" s="739"/>
      <c r="IT465" s="739"/>
      <c r="IU465" s="739"/>
      <c r="IV465" s="739"/>
      <c r="IW465" s="739"/>
      <c r="IX465" s="739"/>
      <c r="IY465" s="739"/>
      <c r="IZ465" s="1362">
        <f t="shared" si="4021"/>
        <v>0</v>
      </c>
      <c r="JA465" s="1217">
        <f t="shared" si="3890"/>
        <v>0</v>
      </c>
      <c r="JB465" s="1217">
        <f t="shared" si="3891"/>
        <v>0</v>
      </c>
      <c r="JC465" s="1217">
        <f t="shared" si="3892"/>
        <v>0</v>
      </c>
      <c r="JD465" s="545">
        <f t="shared" si="3893"/>
        <v>0</v>
      </c>
      <c r="JE465" s="545">
        <f t="shared" si="3894"/>
        <v>0</v>
      </c>
      <c r="JF465" s="329">
        <f t="shared" si="3895"/>
        <v>0</v>
      </c>
      <c r="JG465" s="550">
        <f t="shared" si="3896"/>
        <v>0</v>
      </c>
      <c r="JH465" s="550">
        <f t="shared" si="3897"/>
        <v>0</v>
      </c>
      <c r="JI465" s="550">
        <f t="shared" si="3898"/>
        <v>0</v>
      </c>
      <c r="JJ465" s="550">
        <f t="shared" si="3899"/>
        <v>0</v>
      </c>
      <c r="JK465" s="550">
        <f t="shared" si="3900"/>
        <v>0</v>
      </c>
      <c r="JL465" s="550">
        <f t="shared" si="3901"/>
        <v>0</v>
      </c>
      <c r="JM465" s="550">
        <f t="shared" si="3902"/>
        <v>0</v>
      </c>
      <c r="JN465" s="550">
        <f t="shared" si="3903"/>
        <v>0</v>
      </c>
      <c r="JO465" s="1217">
        <f t="shared" si="3904"/>
        <v>0</v>
      </c>
      <c r="JP465" s="545">
        <f t="shared" si="3905"/>
        <v>0</v>
      </c>
      <c r="JQ465" s="329">
        <f t="shared" si="3906"/>
        <v>0</v>
      </c>
      <c r="JR465" s="550">
        <f t="shared" si="3907"/>
        <v>0</v>
      </c>
      <c r="JS465" s="550">
        <f t="shared" si="3908"/>
        <v>0</v>
      </c>
      <c r="JT465" s="550">
        <f t="shared" si="3909"/>
        <v>0</v>
      </c>
      <c r="JU465" s="550">
        <f t="shared" si="3910"/>
        <v>0</v>
      </c>
      <c r="JV465" s="932">
        <f t="shared" si="3911"/>
        <v>0</v>
      </c>
      <c r="JW465" s="932">
        <f t="shared" si="3912"/>
        <v>0</v>
      </c>
      <c r="JX465" s="932">
        <f t="shared" si="3913"/>
        <v>0</v>
      </c>
      <c r="JY465" s="932">
        <f t="shared" si="3914"/>
        <v>0</v>
      </c>
      <c r="JZ465" s="932">
        <f t="shared" si="3915"/>
        <v>0</v>
      </c>
      <c r="KA465" s="932">
        <f t="shared" si="3916"/>
        <v>0</v>
      </c>
      <c r="KB465" s="932">
        <f t="shared" si="3917"/>
        <v>0</v>
      </c>
      <c r="KC465" s="932">
        <f t="shared" si="3918"/>
        <v>0</v>
      </c>
      <c r="KD465" s="327">
        <f t="shared" si="3919"/>
        <v>0</v>
      </c>
      <c r="KE465" s="327">
        <f t="shared" si="3920"/>
        <v>0</v>
      </c>
      <c r="KF465" s="327">
        <f t="shared" si="3921"/>
        <v>0</v>
      </c>
      <c r="KG465" s="327">
        <f t="shared" si="3922"/>
        <v>0</v>
      </c>
      <c r="KH465" s="327">
        <f t="shared" si="3923"/>
        <v>0</v>
      </c>
      <c r="KI465" s="327">
        <f t="shared" si="3924"/>
        <v>0</v>
      </c>
      <c r="KJ465" s="327">
        <f t="shared" si="3925"/>
        <v>0</v>
      </c>
      <c r="KK465" s="327">
        <f t="shared" si="3926"/>
        <v>0</v>
      </c>
      <c r="KL465" s="327">
        <f t="shared" si="3927"/>
        <v>0</v>
      </c>
      <c r="KM465" s="327">
        <f t="shared" si="3928"/>
        <v>0</v>
      </c>
      <c r="KN465" s="327">
        <f t="shared" si="3929"/>
        <v>0</v>
      </c>
      <c r="KO465" s="327">
        <f t="shared" si="3930"/>
        <v>0</v>
      </c>
      <c r="KP465" s="327">
        <f t="shared" si="3931"/>
        <v>0</v>
      </c>
      <c r="KQ465" s="327">
        <f t="shared" si="3932"/>
        <v>0</v>
      </c>
      <c r="KR465" s="739"/>
      <c r="KS465" s="739"/>
      <c r="KT465" s="739"/>
      <c r="KU465" s="739"/>
      <c r="KV465" s="739"/>
      <c r="KW465" s="739"/>
      <c r="KX465" s="739"/>
      <c r="KY465" s="739"/>
      <c r="KZ465" s="1362">
        <f t="shared" si="4022"/>
        <v>0</v>
      </c>
      <c r="LA465" s="1217">
        <f t="shared" si="4023"/>
        <v>0</v>
      </c>
      <c r="LB465" s="1217">
        <f t="shared" si="4024"/>
        <v>0</v>
      </c>
      <c r="LC465" s="1217">
        <f t="shared" si="4025"/>
        <v>0</v>
      </c>
      <c r="LD465" s="545">
        <f t="shared" si="4026"/>
        <v>0</v>
      </c>
      <c r="LE465" s="545">
        <f t="shared" si="4027"/>
        <v>0</v>
      </c>
      <c r="LF465" s="329">
        <f t="shared" si="4028"/>
        <v>0</v>
      </c>
      <c r="LG465" s="550">
        <f t="shared" si="4029"/>
        <v>0</v>
      </c>
      <c r="LH465" s="550">
        <f t="shared" si="4030"/>
        <v>0</v>
      </c>
      <c r="LI465" s="550">
        <f t="shared" si="4031"/>
        <v>0</v>
      </c>
      <c r="LJ465" s="550">
        <f t="shared" si="4032"/>
        <v>0</v>
      </c>
      <c r="LK465" s="550">
        <f t="shared" si="4033"/>
        <v>0</v>
      </c>
      <c r="LL465" s="550">
        <f t="shared" si="4034"/>
        <v>0</v>
      </c>
      <c r="LM465" s="550">
        <f t="shared" si="4035"/>
        <v>0</v>
      </c>
      <c r="LN465" s="550">
        <f t="shared" si="4036"/>
        <v>0</v>
      </c>
      <c r="LO465" s="1217">
        <f t="shared" si="4037"/>
        <v>0</v>
      </c>
      <c r="LP465" s="545">
        <f t="shared" si="4038"/>
        <v>0</v>
      </c>
      <c r="LQ465" s="329">
        <f t="shared" si="4039"/>
        <v>0</v>
      </c>
      <c r="LR465" s="550">
        <f t="shared" si="4040"/>
        <v>0</v>
      </c>
      <c r="LS465" s="550">
        <f t="shared" si="4041"/>
        <v>0</v>
      </c>
      <c r="LT465" s="550">
        <f t="shared" si="4042"/>
        <v>0</v>
      </c>
      <c r="LU465" s="550">
        <f t="shared" si="4043"/>
        <v>0</v>
      </c>
      <c r="LV465" s="932">
        <f t="shared" si="4044"/>
        <v>0</v>
      </c>
      <c r="LW465" s="932">
        <f t="shared" si="4045"/>
        <v>0</v>
      </c>
      <c r="LX465" s="932">
        <f t="shared" si="4046"/>
        <v>0</v>
      </c>
      <c r="LY465" s="932">
        <f t="shared" si="4047"/>
        <v>0</v>
      </c>
      <c r="LZ465" s="932">
        <f t="shared" si="4048"/>
        <v>0</v>
      </c>
      <c r="MA465" s="932">
        <f t="shared" si="4049"/>
        <v>0</v>
      </c>
      <c r="MB465" s="932">
        <f t="shared" si="4050"/>
        <v>0</v>
      </c>
      <c r="MC465" s="932">
        <f t="shared" si="4051"/>
        <v>0</v>
      </c>
      <c r="MD465" s="327">
        <f t="shared" si="4052"/>
        <v>0</v>
      </c>
      <c r="ME465" s="327">
        <f t="shared" si="4053"/>
        <v>0</v>
      </c>
      <c r="MF465" s="327">
        <f t="shared" si="4054"/>
        <v>0</v>
      </c>
      <c r="MG465" s="327">
        <f t="shared" si="4055"/>
        <v>0</v>
      </c>
      <c r="MH465" s="327">
        <f t="shared" si="4056"/>
        <v>0</v>
      </c>
      <c r="MI465" s="327">
        <f t="shared" si="4057"/>
        <v>0</v>
      </c>
      <c r="MJ465" s="327">
        <f t="shared" si="4058"/>
        <v>0</v>
      </c>
      <c r="MK465" s="327">
        <f t="shared" si="4059"/>
        <v>0</v>
      </c>
      <c r="ML465" s="327">
        <f t="shared" si="4060"/>
        <v>0</v>
      </c>
      <c r="MM465" s="327">
        <f t="shared" si="4061"/>
        <v>0</v>
      </c>
      <c r="MN465" s="327">
        <f t="shared" si="4062"/>
        <v>0</v>
      </c>
      <c r="MO465" s="327">
        <f t="shared" si="4063"/>
        <v>0</v>
      </c>
      <c r="MP465" s="327">
        <f t="shared" si="4064"/>
        <v>0</v>
      </c>
      <c r="MQ465" s="327">
        <f t="shared" si="4065"/>
        <v>0</v>
      </c>
    </row>
    <row r="466" spans="15:355" s="152" customFormat="1" ht="14.25" customHeight="1" outlineLevel="1" thickBot="1" x14ac:dyDescent="0.3">
      <c r="O466" s="1758"/>
      <c r="S466" s="1758"/>
      <c r="W466" s="1758"/>
      <c r="AA466" s="1758"/>
      <c r="AE466" s="1758"/>
      <c r="AI466" s="1758"/>
      <c r="AM466" s="1758"/>
      <c r="AQ466" s="1758"/>
      <c r="AU466" s="1758"/>
      <c r="AY466" s="1758"/>
      <c r="BQ466" s="1491"/>
      <c r="BR466" s="734">
        <f t="shared" si="3531"/>
        <v>0</v>
      </c>
      <c r="BS466" s="734">
        <f t="shared" si="3532"/>
        <v>0</v>
      </c>
      <c r="BT466" s="742">
        <v>0</v>
      </c>
      <c r="BU466" s="1781"/>
      <c r="BV466" s="1324"/>
      <c r="BW466" s="1248"/>
      <c r="BX466" s="1248"/>
      <c r="BY466" s="1248"/>
      <c r="BZ466" s="1249"/>
      <c r="CA466" s="1249"/>
      <c r="CB466" s="1250"/>
      <c r="CC466" s="1251"/>
      <c r="CD466" s="1251"/>
      <c r="CE466" s="1251"/>
      <c r="CF466" s="1251"/>
      <c r="CG466" s="1765"/>
      <c r="CH466" s="1252"/>
      <c r="CI466" s="1765"/>
      <c r="CJ466" s="1765"/>
      <c r="CK466" s="1253"/>
      <c r="CL466" s="1254"/>
      <c r="CM466" s="1255"/>
      <c r="CN466" s="1256"/>
      <c r="CO466" s="1256"/>
      <c r="CP466" s="1256"/>
      <c r="CQ466" s="1256"/>
      <c r="CR466" s="1766"/>
      <c r="CS466" s="1766"/>
      <c r="CT466" s="1766"/>
      <c r="CU466" s="1766"/>
      <c r="CV466" s="1766"/>
      <c r="CW466" s="1766"/>
      <c r="CX466" s="1766"/>
      <c r="CY466" s="1766"/>
      <c r="CZ466" s="1807"/>
      <c r="DA466" s="1807"/>
      <c r="DB466" s="1807"/>
      <c r="DC466" s="1807"/>
      <c r="DD466" s="1807"/>
      <c r="DE466" s="1258"/>
      <c r="DF466" s="1258"/>
      <c r="DG466" s="1258"/>
      <c r="DH466" s="1258"/>
      <c r="DI466" s="1258"/>
      <c r="DJ466" s="1258"/>
      <c r="DK466" s="1258"/>
      <c r="DL466" s="1258"/>
      <c r="DM466" s="1258"/>
      <c r="DN466" s="1022">
        <v>1</v>
      </c>
      <c r="DO466" s="1193">
        <v>0.94599999999999995</v>
      </c>
      <c r="DP466" s="1194">
        <v>1000</v>
      </c>
      <c r="DQ466" s="1195">
        <f t="shared" si="3889"/>
        <v>1.0570824524312896</v>
      </c>
      <c r="DR466" s="1192">
        <v>0.01</v>
      </c>
      <c r="DS466" s="1192">
        <f t="shared" si="3888"/>
        <v>1.0570824524312896E-5</v>
      </c>
      <c r="DT466" s="1767"/>
      <c r="DU466" s="1768"/>
      <c r="DV466" s="1769"/>
      <c r="DW466" s="1528">
        <f t="shared" si="3933"/>
        <v>0</v>
      </c>
      <c r="DX466" s="1770"/>
      <c r="DY466" s="1770"/>
      <c r="DZ466" s="1770"/>
      <c r="EA466" s="1770"/>
      <c r="EB466" s="1770"/>
      <c r="EC466" s="1770"/>
      <c r="ED466" s="1770"/>
      <c r="EE466" s="1770"/>
      <c r="EF466" s="1770"/>
      <c r="EG466" s="1770"/>
      <c r="EH466" s="1770"/>
      <c r="EI466" s="1770"/>
      <c r="EJ466" s="1770"/>
      <c r="EK466" s="1771"/>
      <c r="EL466" s="1772"/>
      <c r="EM466" s="739"/>
      <c r="EN466" s="739"/>
      <c r="EO466" s="739"/>
      <c r="EP466" s="739"/>
      <c r="EQ466" s="739"/>
      <c r="ER466" s="739"/>
      <c r="ES466" s="739"/>
      <c r="ET466" s="739"/>
      <c r="EU466" s="739"/>
      <c r="EV466" s="739"/>
      <c r="EW466" s="739"/>
      <c r="EX466" s="739"/>
      <c r="EY466" s="739"/>
      <c r="EZ466" s="1348">
        <f t="shared" si="3934"/>
        <v>0</v>
      </c>
      <c r="FA466" s="1203">
        <f t="shared" si="3935"/>
        <v>0</v>
      </c>
      <c r="FB466" s="1203">
        <f t="shared" si="3936"/>
        <v>0</v>
      </c>
      <c r="FC466" s="1203">
        <f t="shared" si="3937"/>
        <v>0</v>
      </c>
      <c r="FD466" s="1190">
        <f t="shared" si="3938"/>
        <v>0</v>
      </c>
      <c r="FE466" s="1190">
        <f t="shared" si="3939"/>
        <v>0</v>
      </c>
      <c r="FF466" s="927">
        <f t="shared" si="3940"/>
        <v>0</v>
      </c>
      <c r="FG466" s="1191">
        <f t="shared" si="3941"/>
        <v>0</v>
      </c>
      <c r="FH466" s="1191">
        <f t="shared" si="3942"/>
        <v>0</v>
      </c>
      <c r="FI466" s="1191">
        <f t="shared" si="3943"/>
        <v>0</v>
      </c>
      <c r="FJ466" s="1191">
        <f t="shared" si="3944"/>
        <v>0</v>
      </c>
      <c r="FK466" s="1191">
        <f t="shared" si="3945"/>
        <v>0</v>
      </c>
      <c r="FL466" s="1191">
        <f t="shared" si="3946"/>
        <v>0</v>
      </c>
      <c r="FM466" s="1191">
        <f t="shared" si="3947"/>
        <v>0</v>
      </c>
      <c r="FN466" s="1191">
        <f t="shared" si="3948"/>
        <v>0</v>
      </c>
      <c r="FO466" s="1203">
        <f t="shared" si="3548"/>
        <v>0</v>
      </c>
      <c r="FP466" s="1190">
        <f t="shared" si="3949"/>
        <v>0</v>
      </c>
      <c r="FQ466" s="927">
        <f t="shared" si="3950"/>
        <v>0</v>
      </c>
      <c r="FR466" s="1191">
        <f t="shared" si="3951"/>
        <v>0</v>
      </c>
      <c r="FS466" s="1191">
        <f t="shared" si="3952"/>
        <v>0</v>
      </c>
      <c r="FT466" s="1191">
        <f t="shared" si="3953"/>
        <v>0</v>
      </c>
      <c r="FU466" s="1191">
        <f t="shared" si="3954"/>
        <v>0</v>
      </c>
      <c r="FV466" s="1076">
        <f t="shared" si="3955"/>
        <v>0</v>
      </c>
      <c r="FW466" s="1076">
        <f t="shared" si="3956"/>
        <v>0</v>
      </c>
      <c r="FX466" s="1076">
        <f t="shared" si="3957"/>
        <v>0</v>
      </c>
      <c r="FY466" s="1076">
        <f t="shared" si="3958"/>
        <v>0</v>
      </c>
      <c r="FZ466" s="1076">
        <f t="shared" si="3959"/>
        <v>0</v>
      </c>
      <c r="GA466" s="1076">
        <f t="shared" si="3960"/>
        <v>0</v>
      </c>
      <c r="GB466" s="1076">
        <f t="shared" si="3961"/>
        <v>0</v>
      </c>
      <c r="GC466" s="1076">
        <f t="shared" si="3962"/>
        <v>0</v>
      </c>
      <c r="GD466" s="330">
        <f t="shared" si="3963"/>
        <v>0</v>
      </c>
      <c r="GE466" s="330">
        <f t="shared" si="3964"/>
        <v>0</v>
      </c>
      <c r="GF466" s="330">
        <f t="shared" si="3965"/>
        <v>0</v>
      </c>
      <c r="GG466" s="330">
        <f t="shared" si="3966"/>
        <v>0</v>
      </c>
      <c r="GH466" s="330">
        <f t="shared" si="3967"/>
        <v>0</v>
      </c>
      <c r="GI466" s="330">
        <f t="shared" si="3968"/>
        <v>0</v>
      </c>
      <c r="GJ466" s="330">
        <f t="shared" si="3969"/>
        <v>0</v>
      </c>
      <c r="GK466" s="330">
        <f t="shared" si="3970"/>
        <v>0</v>
      </c>
      <c r="GL466" s="330">
        <f t="shared" si="3971"/>
        <v>0</v>
      </c>
      <c r="GM466" s="330">
        <f t="shared" si="3972"/>
        <v>0</v>
      </c>
      <c r="GN466" s="330">
        <f t="shared" si="3973"/>
        <v>0</v>
      </c>
      <c r="GO466" s="330">
        <f t="shared" si="3974"/>
        <v>0</v>
      </c>
      <c r="GP466" s="330">
        <f t="shared" si="3975"/>
        <v>0</v>
      </c>
      <c r="GQ466" s="330">
        <f t="shared" si="3976"/>
        <v>0</v>
      </c>
      <c r="GR466" s="739"/>
      <c r="GS466" s="739"/>
      <c r="GT466" s="739"/>
      <c r="GU466" s="739"/>
      <c r="GV466" s="739"/>
      <c r="GW466" s="739"/>
      <c r="GX466" s="739"/>
      <c r="GY466" s="739"/>
      <c r="GZ466" s="1362">
        <f t="shared" si="3977"/>
        <v>0</v>
      </c>
      <c r="HA466" s="1215">
        <f t="shared" si="3978"/>
        <v>0</v>
      </c>
      <c r="HB466" s="1215">
        <f t="shared" si="3979"/>
        <v>0</v>
      </c>
      <c r="HC466" s="1215">
        <f t="shared" si="3980"/>
        <v>0</v>
      </c>
      <c r="HD466" s="543">
        <f t="shared" si="3981"/>
        <v>0</v>
      </c>
      <c r="HE466" s="543">
        <f t="shared" si="3982"/>
        <v>0</v>
      </c>
      <c r="HF466" s="328">
        <f t="shared" si="3983"/>
        <v>0</v>
      </c>
      <c r="HG466" s="546">
        <f t="shared" si="3984"/>
        <v>0</v>
      </c>
      <c r="HH466" s="546">
        <f t="shared" si="3985"/>
        <v>0</v>
      </c>
      <c r="HI466" s="546">
        <f t="shared" si="3986"/>
        <v>0</v>
      </c>
      <c r="HJ466" s="546">
        <f t="shared" si="3987"/>
        <v>0</v>
      </c>
      <c r="HK466" s="546">
        <f t="shared" si="3988"/>
        <v>0</v>
      </c>
      <c r="HL466" s="546">
        <f t="shared" si="3989"/>
        <v>0</v>
      </c>
      <c r="HM466" s="546">
        <f t="shared" si="3990"/>
        <v>0</v>
      </c>
      <c r="HN466" s="546">
        <f t="shared" si="3991"/>
        <v>0</v>
      </c>
      <c r="HO466" s="1215">
        <f t="shared" si="3992"/>
        <v>0</v>
      </c>
      <c r="HP466" s="543">
        <f t="shared" si="3993"/>
        <v>0</v>
      </c>
      <c r="HQ466" s="328">
        <f t="shared" si="3994"/>
        <v>0</v>
      </c>
      <c r="HR466" s="546">
        <f t="shared" si="3995"/>
        <v>0</v>
      </c>
      <c r="HS466" s="546">
        <f t="shared" si="3996"/>
        <v>0</v>
      </c>
      <c r="HT466" s="546">
        <f t="shared" si="3997"/>
        <v>0</v>
      </c>
      <c r="HU466" s="546">
        <f t="shared" si="3998"/>
        <v>0</v>
      </c>
      <c r="HV466" s="930">
        <f t="shared" si="3999"/>
        <v>0</v>
      </c>
      <c r="HW466" s="930">
        <f t="shared" si="4000"/>
        <v>0</v>
      </c>
      <c r="HX466" s="930">
        <f t="shared" si="4001"/>
        <v>0</v>
      </c>
      <c r="HY466" s="930">
        <f t="shared" si="4002"/>
        <v>0</v>
      </c>
      <c r="HZ466" s="930">
        <f t="shared" si="4003"/>
        <v>0</v>
      </c>
      <c r="IA466" s="930">
        <f t="shared" si="4004"/>
        <v>0</v>
      </c>
      <c r="IB466" s="930">
        <f t="shared" si="4005"/>
        <v>0</v>
      </c>
      <c r="IC466" s="930">
        <f t="shared" si="4006"/>
        <v>0</v>
      </c>
      <c r="ID466" s="322">
        <f t="shared" si="4007"/>
        <v>0</v>
      </c>
      <c r="IE466" s="322">
        <f t="shared" si="4008"/>
        <v>0</v>
      </c>
      <c r="IF466" s="322">
        <f t="shared" si="4009"/>
        <v>0</v>
      </c>
      <c r="IG466" s="322">
        <f t="shared" si="4010"/>
        <v>0</v>
      </c>
      <c r="IH466" s="322">
        <f t="shared" si="4011"/>
        <v>0</v>
      </c>
      <c r="II466" s="322">
        <f t="shared" si="4012"/>
        <v>0</v>
      </c>
      <c r="IJ466" s="322">
        <f t="shared" si="4013"/>
        <v>0</v>
      </c>
      <c r="IK466" s="322">
        <f t="shared" si="4014"/>
        <v>0</v>
      </c>
      <c r="IL466" s="322">
        <f t="shared" si="4015"/>
        <v>0</v>
      </c>
      <c r="IM466" s="322">
        <f t="shared" si="4016"/>
        <v>0</v>
      </c>
      <c r="IN466" s="322">
        <f t="shared" si="4017"/>
        <v>0</v>
      </c>
      <c r="IO466" s="322">
        <f t="shared" si="4018"/>
        <v>0</v>
      </c>
      <c r="IP466" s="322">
        <f t="shared" si="4019"/>
        <v>0</v>
      </c>
      <c r="IQ466" s="322">
        <f t="shared" si="4020"/>
        <v>0</v>
      </c>
      <c r="IR466" s="739"/>
      <c r="IS466" s="739"/>
      <c r="IT466" s="739"/>
      <c r="IU466" s="739"/>
      <c r="IV466" s="739"/>
      <c r="IW466" s="739"/>
      <c r="IX466" s="739"/>
      <c r="IY466" s="739"/>
      <c r="IZ466" s="1362">
        <f t="shared" si="4021"/>
        <v>0</v>
      </c>
      <c r="JA466" s="1217">
        <f t="shared" si="3890"/>
        <v>0</v>
      </c>
      <c r="JB466" s="1217">
        <f t="shared" si="3891"/>
        <v>0</v>
      </c>
      <c r="JC466" s="1217">
        <f t="shared" si="3892"/>
        <v>0</v>
      </c>
      <c r="JD466" s="545">
        <f t="shared" si="3893"/>
        <v>0</v>
      </c>
      <c r="JE466" s="545">
        <f t="shared" si="3894"/>
        <v>0</v>
      </c>
      <c r="JF466" s="329">
        <f t="shared" si="3895"/>
        <v>0</v>
      </c>
      <c r="JG466" s="550">
        <f t="shared" si="3896"/>
        <v>0</v>
      </c>
      <c r="JH466" s="550">
        <f t="shared" si="3897"/>
        <v>0</v>
      </c>
      <c r="JI466" s="550">
        <f t="shared" si="3898"/>
        <v>0</v>
      </c>
      <c r="JJ466" s="550">
        <f t="shared" si="3899"/>
        <v>0</v>
      </c>
      <c r="JK466" s="550">
        <f t="shared" si="3900"/>
        <v>0</v>
      </c>
      <c r="JL466" s="550">
        <f t="shared" si="3901"/>
        <v>0</v>
      </c>
      <c r="JM466" s="550">
        <f t="shared" si="3902"/>
        <v>0</v>
      </c>
      <c r="JN466" s="550">
        <f t="shared" si="3903"/>
        <v>0</v>
      </c>
      <c r="JO466" s="1217">
        <f t="shared" si="3904"/>
        <v>0</v>
      </c>
      <c r="JP466" s="545">
        <f t="shared" si="3905"/>
        <v>0</v>
      </c>
      <c r="JQ466" s="329">
        <f t="shared" si="3906"/>
        <v>0</v>
      </c>
      <c r="JR466" s="550">
        <f t="shared" si="3907"/>
        <v>0</v>
      </c>
      <c r="JS466" s="550">
        <f t="shared" si="3908"/>
        <v>0</v>
      </c>
      <c r="JT466" s="550">
        <f t="shared" si="3909"/>
        <v>0</v>
      </c>
      <c r="JU466" s="550">
        <f t="shared" si="3910"/>
        <v>0</v>
      </c>
      <c r="JV466" s="932">
        <f t="shared" si="3911"/>
        <v>0</v>
      </c>
      <c r="JW466" s="932">
        <f t="shared" si="3912"/>
        <v>0</v>
      </c>
      <c r="JX466" s="932">
        <f t="shared" si="3913"/>
        <v>0</v>
      </c>
      <c r="JY466" s="932">
        <f t="shared" si="3914"/>
        <v>0</v>
      </c>
      <c r="JZ466" s="932">
        <f t="shared" si="3915"/>
        <v>0</v>
      </c>
      <c r="KA466" s="932">
        <f t="shared" si="3916"/>
        <v>0</v>
      </c>
      <c r="KB466" s="932">
        <f t="shared" si="3917"/>
        <v>0</v>
      </c>
      <c r="KC466" s="932">
        <f t="shared" si="3918"/>
        <v>0</v>
      </c>
      <c r="KD466" s="327">
        <f t="shared" si="3919"/>
        <v>0</v>
      </c>
      <c r="KE466" s="327">
        <f t="shared" si="3920"/>
        <v>0</v>
      </c>
      <c r="KF466" s="327">
        <f t="shared" si="3921"/>
        <v>0</v>
      </c>
      <c r="KG466" s="327">
        <f t="shared" si="3922"/>
        <v>0</v>
      </c>
      <c r="KH466" s="327">
        <f t="shared" si="3923"/>
        <v>0</v>
      </c>
      <c r="KI466" s="327">
        <f t="shared" si="3924"/>
        <v>0</v>
      </c>
      <c r="KJ466" s="327">
        <f t="shared" si="3925"/>
        <v>0</v>
      </c>
      <c r="KK466" s="327">
        <f t="shared" si="3926"/>
        <v>0</v>
      </c>
      <c r="KL466" s="327">
        <f t="shared" si="3927"/>
        <v>0</v>
      </c>
      <c r="KM466" s="327">
        <f t="shared" si="3928"/>
        <v>0</v>
      </c>
      <c r="KN466" s="327">
        <f t="shared" si="3929"/>
        <v>0</v>
      </c>
      <c r="KO466" s="327">
        <f t="shared" si="3930"/>
        <v>0</v>
      </c>
      <c r="KP466" s="327">
        <f t="shared" si="3931"/>
        <v>0</v>
      </c>
      <c r="KQ466" s="327">
        <f t="shared" si="3932"/>
        <v>0</v>
      </c>
      <c r="KR466" s="739"/>
      <c r="KS466" s="739"/>
      <c r="KT466" s="739"/>
      <c r="KU466" s="739"/>
      <c r="KV466" s="739"/>
      <c r="KW466" s="739"/>
      <c r="KX466" s="739"/>
      <c r="KY466" s="739"/>
      <c r="KZ466" s="1362">
        <f t="shared" si="4022"/>
        <v>0</v>
      </c>
      <c r="LA466" s="1217">
        <f t="shared" si="4023"/>
        <v>0</v>
      </c>
      <c r="LB466" s="1217">
        <f t="shared" si="4024"/>
        <v>0</v>
      </c>
      <c r="LC466" s="1217">
        <f t="shared" si="4025"/>
        <v>0</v>
      </c>
      <c r="LD466" s="545">
        <f t="shared" si="4026"/>
        <v>0</v>
      </c>
      <c r="LE466" s="545">
        <f t="shared" si="4027"/>
        <v>0</v>
      </c>
      <c r="LF466" s="329">
        <f t="shared" si="4028"/>
        <v>0</v>
      </c>
      <c r="LG466" s="550">
        <f t="shared" si="4029"/>
        <v>0</v>
      </c>
      <c r="LH466" s="550">
        <f t="shared" si="4030"/>
        <v>0</v>
      </c>
      <c r="LI466" s="550">
        <f t="shared" si="4031"/>
        <v>0</v>
      </c>
      <c r="LJ466" s="550">
        <f t="shared" si="4032"/>
        <v>0</v>
      </c>
      <c r="LK466" s="550">
        <f t="shared" si="4033"/>
        <v>0</v>
      </c>
      <c r="LL466" s="550">
        <f t="shared" si="4034"/>
        <v>0</v>
      </c>
      <c r="LM466" s="550">
        <f t="shared" si="4035"/>
        <v>0</v>
      </c>
      <c r="LN466" s="550">
        <f t="shared" si="4036"/>
        <v>0</v>
      </c>
      <c r="LO466" s="1217">
        <f t="shared" si="4037"/>
        <v>0</v>
      </c>
      <c r="LP466" s="545">
        <f t="shared" si="4038"/>
        <v>0</v>
      </c>
      <c r="LQ466" s="329">
        <f t="shared" si="4039"/>
        <v>0</v>
      </c>
      <c r="LR466" s="550">
        <f t="shared" si="4040"/>
        <v>0</v>
      </c>
      <c r="LS466" s="550">
        <f t="shared" si="4041"/>
        <v>0</v>
      </c>
      <c r="LT466" s="550">
        <f t="shared" si="4042"/>
        <v>0</v>
      </c>
      <c r="LU466" s="550">
        <f t="shared" si="4043"/>
        <v>0</v>
      </c>
      <c r="LV466" s="932">
        <f t="shared" si="4044"/>
        <v>0</v>
      </c>
      <c r="LW466" s="932">
        <f t="shared" si="4045"/>
        <v>0</v>
      </c>
      <c r="LX466" s="932">
        <f t="shared" si="4046"/>
        <v>0</v>
      </c>
      <c r="LY466" s="932">
        <f t="shared" si="4047"/>
        <v>0</v>
      </c>
      <c r="LZ466" s="932">
        <f t="shared" si="4048"/>
        <v>0</v>
      </c>
      <c r="MA466" s="932">
        <f t="shared" si="4049"/>
        <v>0</v>
      </c>
      <c r="MB466" s="932">
        <f t="shared" si="4050"/>
        <v>0</v>
      </c>
      <c r="MC466" s="932">
        <f t="shared" si="4051"/>
        <v>0</v>
      </c>
      <c r="MD466" s="327">
        <f t="shared" si="4052"/>
        <v>0</v>
      </c>
      <c r="ME466" s="327">
        <f t="shared" si="4053"/>
        <v>0</v>
      </c>
      <c r="MF466" s="327">
        <f t="shared" si="4054"/>
        <v>0</v>
      </c>
      <c r="MG466" s="327">
        <f t="shared" si="4055"/>
        <v>0</v>
      </c>
      <c r="MH466" s="327">
        <f t="shared" si="4056"/>
        <v>0</v>
      </c>
      <c r="MI466" s="327">
        <f t="shared" si="4057"/>
        <v>0</v>
      </c>
      <c r="MJ466" s="327">
        <f t="shared" si="4058"/>
        <v>0</v>
      </c>
      <c r="MK466" s="327">
        <f t="shared" si="4059"/>
        <v>0</v>
      </c>
      <c r="ML466" s="327">
        <f t="shared" si="4060"/>
        <v>0</v>
      </c>
      <c r="MM466" s="327">
        <f t="shared" si="4061"/>
        <v>0</v>
      </c>
      <c r="MN466" s="327">
        <f t="shared" si="4062"/>
        <v>0</v>
      </c>
      <c r="MO466" s="327">
        <f t="shared" si="4063"/>
        <v>0</v>
      </c>
      <c r="MP466" s="327">
        <f t="shared" si="4064"/>
        <v>0</v>
      </c>
      <c r="MQ466" s="327">
        <f t="shared" si="4065"/>
        <v>0</v>
      </c>
    </row>
    <row r="467" spans="15:355" s="152" customFormat="1" ht="14.25" customHeight="1" outlineLevel="1" thickBot="1" x14ac:dyDescent="0.3">
      <c r="O467" s="1758"/>
      <c r="S467" s="1758"/>
      <c r="W467" s="1758"/>
      <c r="AA467" s="1758"/>
      <c r="AE467" s="1758"/>
      <c r="AI467" s="1758"/>
      <c r="AM467" s="1758"/>
      <c r="AQ467" s="1758"/>
      <c r="AU467" s="1758"/>
      <c r="AY467" s="1758"/>
      <c r="BQ467" s="1491"/>
      <c r="BR467" s="734">
        <f t="shared" si="3531"/>
        <v>0</v>
      </c>
      <c r="BS467" s="734">
        <f t="shared" si="3532"/>
        <v>0</v>
      </c>
      <c r="BT467" s="742">
        <v>0</v>
      </c>
      <c r="BU467" s="1781"/>
      <c r="BV467" s="1324"/>
      <c r="BW467" s="1248"/>
      <c r="BX467" s="1248"/>
      <c r="BY467" s="1248"/>
      <c r="BZ467" s="1249"/>
      <c r="CA467" s="1249"/>
      <c r="CB467" s="1250"/>
      <c r="CC467" s="1251"/>
      <c r="CD467" s="1251"/>
      <c r="CE467" s="1251"/>
      <c r="CF467" s="1251"/>
      <c r="CG467" s="1765"/>
      <c r="CH467" s="1252"/>
      <c r="CI467" s="1765"/>
      <c r="CJ467" s="1765"/>
      <c r="CK467" s="1253"/>
      <c r="CL467" s="1254"/>
      <c r="CM467" s="1255"/>
      <c r="CN467" s="1256"/>
      <c r="CO467" s="1256"/>
      <c r="CP467" s="1256"/>
      <c r="CQ467" s="1256"/>
      <c r="CR467" s="1766"/>
      <c r="CS467" s="1766"/>
      <c r="CT467" s="1766"/>
      <c r="CU467" s="1766"/>
      <c r="CV467" s="1766"/>
      <c r="CW467" s="1766"/>
      <c r="CX467" s="1766"/>
      <c r="CY467" s="1766"/>
      <c r="CZ467" s="1807"/>
      <c r="DA467" s="1807"/>
      <c r="DB467" s="1807"/>
      <c r="DC467" s="1807"/>
      <c r="DD467" s="1807"/>
      <c r="DE467" s="1258"/>
      <c r="DF467" s="1258"/>
      <c r="DG467" s="1258"/>
      <c r="DH467" s="1258"/>
      <c r="DI467" s="1258"/>
      <c r="DJ467" s="1258"/>
      <c r="DK467" s="1258"/>
      <c r="DL467" s="1258"/>
      <c r="DM467" s="1258"/>
      <c r="DN467" s="1022">
        <v>1</v>
      </c>
      <c r="DO467" s="1193">
        <v>0.94599999999999995</v>
      </c>
      <c r="DP467" s="1194">
        <v>1000</v>
      </c>
      <c r="DQ467" s="1195">
        <f t="shared" si="3889"/>
        <v>1.0570824524312896</v>
      </c>
      <c r="DR467" s="1192">
        <v>0.01</v>
      </c>
      <c r="DS467" s="1192">
        <f t="shared" si="3888"/>
        <v>1.0570824524312896E-5</v>
      </c>
      <c r="DT467" s="1767"/>
      <c r="DU467" s="1768"/>
      <c r="DV467" s="1769"/>
      <c r="DW467" s="1528">
        <f t="shared" si="3933"/>
        <v>0</v>
      </c>
      <c r="DX467" s="1770"/>
      <c r="DY467" s="1770"/>
      <c r="DZ467" s="1770"/>
      <c r="EA467" s="1770"/>
      <c r="EB467" s="1770"/>
      <c r="EC467" s="1770"/>
      <c r="ED467" s="1770"/>
      <c r="EE467" s="1770"/>
      <c r="EF467" s="1770"/>
      <c r="EG467" s="1770"/>
      <c r="EH467" s="1770"/>
      <c r="EI467" s="1770"/>
      <c r="EJ467" s="1770"/>
      <c r="EK467" s="1771"/>
      <c r="EL467" s="1772"/>
      <c r="EM467" s="739"/>
      <c r="EN467" s="739"/>
      <c r="EO467" s="739"/>
      <c r="EP467" s="739"/>
      <c r="EQ467" s="739"/>
      <c r="ER467" s="739"/>
      <c r="ES467" s="739"/>
      <c r="ET467" s="739"/>
      <c r="EU467" s="739"/>
      <c r="EV467" s="739"/>
      <c r="EW467" s="739"/>
      <c r="EX467" s="739"/>
      <c r="EY467" s="739"/>
      <c r="EZ467" s="1348">
        <f t="shared" si="3934"/>
        <v>0</v>
      </c>
      <c r="FA467" s="1203">
        <f t="shared" si="3935"/>
        <v>0</v>
      </c>
      <c r="FB467" s="1203">
        <f t="shared" si="3936"/>
        <v>0</v>
      </c>
      <c r="FC467" s="1203">
        <f t="shared" si="3937"/>
        <v>0</v>
      </c>
      <c r="FD467" s="1190">
        <f t="shared" si="3938"/>
        <v>0</v>
      </c>
      <c r="FE467" s="1190">
        <f t="shared" si="3939"/>
        <v>0</v>
      </c>
      <c r="FF467" s="927">
        <f t="shared" si="3940"/>
        <v>0</v>
      </c>
      <c r="FG467" s="1191">
        <f t="shared" si="3941"/>
        <v>0</v>
      </c>
      <c r="FH467" s="1191">
        <f t="shared" si="3942"/>
        <v>0</v>
      </c>
      <c r="FI467" s="1191">
        <f t="shared" si="3943"/>
        <v>0</v>
      </c>
      <c r="FJ467" s="1191">
        <f t="shared" si="3944"/>
        <v>0</v>
      </c>
      <c r="FK467" s="1191">
        <f t="shared" si="3945"/>
        <v>0</v>
      </c>
      <c r="FL467" s="1191">
        <f t="shared" si="3946"/>
        <v>0</v>
      </c>
      <c r="FM467" s="1191">
        <f t="shared" si="3947"/>
        <v>0</v>
      </c>
      <c r="FN467" s="1191">
        <f t="shared" si="3948"/>
        <v>0</v>
      </c>
      <c r="FO467" s="1203">
        <f t="shared" si="3548"/>
        <v>0</v>
      </c>
      <c r="FP467" s="1190">
        <f t="shared" si="3949"/>
        <v>0</v>
      </c>
      <c r="FQ467" s="927">
        <f t="shared" si="3950"/>
        <v>0</v>
      </c>
      <c r="FR467" s="1191">
        <f t="shared" si="3951"/>
        <v>0</v>
      </c>
      <c r="FS467" s="1191">
        <f t="shared" si="3952"/>
        <v>0</v>
      </c>
      <c r="FT467" s="1191">
        <f t="shared" si="3953"/>
        <v>0</v>
      </c>
      <c r="FU467" s="1191">
        <f t="shared" si="3954"/>
        <v>0</v>
      </c>
      <c r="FV467" s="1076">
        <f t="shared" si="3955"/>
        <v>0</v>
      </c>
      <c r="FW467" s="1076">
        <f t="shared" si="3956"/>
        <v>0</v>
      </c>
      <c r="FX467" s="1076">
        <f t="shared" si="3957"/>
        <v>0</v>
      </c>
      <c r="FY467" s="1076">
        <f t="shared" si="3958"/>
        <v>0</v>
      </c>
      <c r="FZ467" s="1076">
        <f t="shared" si="3959"/>
        <v>0</v>
      </c>
      <c r="GA467" s="1076">
        <f t="shared" si="3960"/>
        <v>0</v>
      </c>
      <c r="GB467" s="1076">
        <f t="shared" si="3961"/>
        <v>0</v>
      </c>
      <c r="GC467" s="1076">
        <f t="shared" si="3962"/>
        <v>0</v>
      </c>
      <c r="GD467" s="330">
        <f t="shared" si="3963"/>
        <v>0</v>
      </c>
      <c r="GE467" s="330">
        <f t="shared" si="3964"/>
        <v>0</v>
      </c>
      <c r="GF467" s="330">
        <f t="shared" si="3965"/>
        <v>0</v>
      </c>
      <c r="GG467" s="330">
        <f t="shared" si="3966"/>
        <v>0</v>
      </c>
      <c r="GH467" s="330">
        <f t="shared" si="3967"/>
        <v>0</v>
      </c>
      <c r="GI467" s="330">
        <f t="shared" si="3968"/>
        <v>0</v>
      </c>
      <c r="GJ467" s="330">
        <f t="shared" si="3969"/>
        <v>0</v>
      </c>
      <c r="GK467" s="330">
        <f t="shared" si="3970"/>
        <v>0</v>
      </c>
      <c r="GL467" s="330">
        <f t="shared" si="3971"/>
        <v>0</v>
      </c>
      <c r="GM467" s="330">
        <f t="shared" si="3972"/>
        <v>0</v>
      </c>
      <c r="GN467" s="330">
        <f t="shared" si="3973"/>
        <v>0</v>
      </c>
      <c r="GO467" s="330">
        <f t="shared" si="3974"/>
        <v>0</v>
      </c>
      <c r="GP467" s="330">
        <f t="shared" si="3975"/>
        <v>0</v>
      </c>
      <c r="GQ467" s="330">
        <f t="shared" si="3976"/>
        <v>0</v>
      </c>
      <c r="GR467" s="739"/>
      <c r="GS467" s="739"/>
      <c r="GT467" s="739"/>
      <c r="GU467" s="739"/>
      <c r="GV467" s="739"/>
      <c r="GW467" s="739"/>
      <c r="GX467" s="739"/>
      <c r="GY467" s="739"/>
      <c r="GZ467" s="1362">
        <f t="shared" si="3977"/>
        <v>0</v>
      </c>
      <c r="HA467" s="1215">
        <f t="shared" si="3978"/>
        <v>0</v>
      </c>
      <c r="HB467" s="1215">
        <f t="shared" si="3979"/>
        <v>0</v>
      </c>
      <c r="HC467" s="1215">
        <f t="shared" si="3980"/>
        <v>0</v>
      </c>
      <c r="HD467" s="543">
        <f t="shared" si="3981"/>
        <v>0</v>
      </c>
      <c r="HE467" s="543">
        <f t="shared" si="3982"/>
        <v>0</v>
      </c>
      <c r="HF467" s="328">
        <f t="shared" si="3983"/>
        <v>0</v>
      </c>
      <c r="HG467" s="546">
        <f t="shared" si="3984"/>
        <v>0</v>
      </c>
      <c r="HH467" s="546">
        <f t="shared" si="3985"/>
        <v>0</v>
      </c>
      <c r="HI467" s="546">
        <f t="shared" si="3986"/>
        <v>0</v>
      </c>
      <c r="HJ467" s="546">
        <f t="shared" si="3987"/>
        <v>0</v>
      </c>
      <c r="HK467" s="546">
        <f t="shared" si="3988"/>
        <v>0</v>
      </c>
      <c r="HL467" s="546">
        <f t="shared" si="3989"/>
        <v>0</v>
      </c>
      <c r="HM467" s="546">
        <f t="shared" si="3990"/>
        <v>0</v>
      </c>
      <c r="HN467" s="546">
        <f t="shared" si="3991"/>
        <v>0</v>
      </c>
      <c r="HO467" s="1215">
        <f t="shared" si="3992"/>
        <v>0</v>
      </c>
      <c r="HP467" s="543">
        <f t="shared" si="3993"/>
        <v>0</v>
      </c>
      <c r="HQ467" s="328">
        <f t="shared" si="3994"/>
        <v>0</v>
      </c>
      <c r="HR467" s="546">
        <f t="shared" si="3995"/>
        <v>0</v>
      </c>
      <c r="HS467" s="546">
        <f t="shared" si="3996"/>
        <v>0</v>
      </c>
      <c r="HT467" s="546">
        <f t="shared" si="3997"/>
        <v>0</v>
      </c>
      <c r="HU467" s="546">
        <f t="shared" si="3998"/>
        <v>0</v>
      </c>
      <c r="HV467" s="930">
        <f t="shared" si="3999"/>
        <v>0</v>
      </c>
      <c r="HW467" s="930">
        <f t="shared" si="4000"/>
        <v>0</v>
      </c>
      <c r="HX467" s="930">
        <f t="shared" si="4001"/>
        <v>0</v>
      </c>
      <c r="HY467" s="930">
        <f t="shared" si="4002"/>
        <v>0</v>
      </c>
      <c r="HZ467" s="930">
        <f t="shared" si="4003"/>
        <v>0</v>
      </c>
      <c r="IA467" s="930">
        <f t="shared" si="4004"/>
        <v>0</v>
      </c>
      <c r="IB467" s="930">
        <f t="shared" si="4005"/>
        <v>0</v>
      </c>
      <c r="IC467" s="930">
        <f t="shared" si="4006"/>
        <v>0</v>
      </c>
      <c r="ID467" s="322">
        <f t="shared" si="4007"/>
        <v>0</v>
      </c>
      <c r="IE467" s="322">
        <f t="shared" si="4008"/>
        <v>0</v>
      </c>
      <c r="IF467" s="322">
        <f t="shared" si="4009"/>
        <v>0</v>
      </c>
      <c r="IG467" s="322">
        <f t="shared" si="4010"/>
        <v>0</v>
      </c>
      <c r="IH467" s="322">
        <f t="shared" si="4011"/>
        <v>0</v>
      </c>
      <c r="II467" s="322">
        <f t="shared" si="4012"/>
        <v>0</v>
      </c>
      <c r="IJ467" s="322">
        <f t="shared" si="4013"/>
        <v>0</v>
      </c>
      <c r="IK467" s="322">
        <f t="shared" si="4014"/>
        <v>0</v>
      </c>
      <c r="IL467" s="322">
        <f t="shared" si="4015"/>
        <v>0</v>
      </c>
      <c r="IM467" s="322">
        <f t="shared" si="4016"/>
        <v>0</v>
      </c>
      <c r="IN467" s="322">
        <f t="shared" si="4017"/>
        <v>0</v>
      </c>
      <c r="IO467" s="322">
        <f t="shared" si="4018"/>
        <v>0</v>
      </c>
      <c r="IP467" s="322">
        <f t="shared" si="4019"/>
        <v>0</v>
      </c>
      <c r="IQ467" s="322">
        <f t="shared" si="4020"/>
        <v>0</v>
      </c>
      <c r="IR467" s="739"/>
      <c r="IS467" s="739"/>
      <c r="IT467" s="739"/>
      <c r="IU467" s="739"/>
      <c r="IV467" s="739"/>
      <c r="IW467" s="739"/>
      <c r="IX467" s="739"/>
      <c r="IY467" s="739"/>
      <c r="IZ467" s="1362">
        <f t="shared" si="4021"/>
        <v>0</v>
      </c>
      <c r="JA467" s="1217">
        <f t="shared" si="3890"/>
        <v>0</v>
      </c>
      <c r="JB467" s="1217">
        <f t="shared" si="3891"/>
        <v>0</v>
      </c>
      <c r="JC467" s="1217">
        <f t="shared" si="3892"/>
        <v>0</v>
      </c>
      <c r="JD467" s="545">
        <f t="shared" si="3893"/>
        <v>0</v>
      </c>
      <c r="JE467" s="545">
        <f t="shared" si="3894"/>
        <v>0</v>
      </c>
      <c r="JF467" s="329">
        <f t="shared" si="3895"/>
        <v>0</v>
      </c>
      <c r="JG467" s="550">
        <f t="shared" si="3896"/>
        <v>0</v>
      </c>
      <c r="JH467" s="550">
        <f t="shared" si="3897"/>
        <v>0</v>
      </c>
      <c r="JI467" s="550">
        <f t="shared" si="3898"/>
        <v>0</v>
      </c>
      <c r="JJ467" s="550">
        <f t="shared" si="3899"/>
        <v>0</v>
      </c>
      <c r="JK467" s="550">
        <f t="shared" si="3900"/>
        <v>0</v>
      </c>
      <c r="JL467" s="550">
        <f t="shared" si="3901"/>
        <v>0</v>
      </c>
      <c r="JM467" s="550">
        <f t="shared" si="3902"/>
        <v>0</v>
      </c>
      <c r="JN467" s="550">
        <f t="shared" si="3903"/>
        <v>0</v>
      </c>
      <c r="JO467" s="1217">
        <f t="shared" si="3904"/>
        <v>0</v>
      </c>
      <c r="JP467" s="545">
        <f t="shared" si="3905"/>
        <v>0</v>
      </c>
      <c r="JQ467" s="329">
        <f t="shared" si="3906"/>
        <v>0</v>
      </c>
      <c r="JR467" s="550">
        <f t="shared" si="3907"/>
        <v>0</v>
      </c>
      <c r="JS467" s="550">
        <f t="shared" si="3908"/>
        <v>0</v>
      </c>
      <c r="JT467" s="550">
        <f t="shared" si="3909"/>
        <v>0</v>
      </c>
      <c r="JU467" s="550">
        <f t="shared" si="3910"/>
        <v>0</v>
      </c>
      <c r="JV467" s="932">
        <f t="shared" si="3911"/>
        <v>0</v>
      </c>
      <c r="JW467" s="932">
        <f t="shared" si="3912"/>
        <v>0</v>
      </c>
      <c r="JX467" s="932">
        <f t="shared" si="3913"/>
        <v>0</v>
      </c>
      <c r="JY467" s="932">
        <f t="shared" si="3914"/>
        <v>0</v>
      </c>
      <c r="JZ467" s="932">
        <f t="shared" si="3915"/>
        <v>0</v>
      </c>
      <c r="KA467" s="932">
        <f t="shared" si="3916"/>
        <v>0</v>
      </c>
      <c r="KB467" s="932">
        <f t="shared" si="3917"/>
        <v>0</v>
      </c>
      <c r="KC467" s="932">
        <f t="shared" si="3918"/>
        <v>0</v>
      </c>
      <c r="KD467" s="327">
        <f t="shared" si="3919"/>
        <v>0</v>
      </c>
      <c r="KE467" s="327">
        <f t="shared" si="3920"/>
        <v>0</v>
      </c>
      <c r="KF467" s="327">
        <f t="shared" si="3921"/>
        <v>0</v>
      </c>
      <c r="KG467" s="327">
        <f t="shared" si="3922"/>
        <v>0</v>
      </c>
      <c r="KH467" s="327">
        <f t="shared" si="3923"/>
        <v>0</v>
      </c>
      <c r="KI467" s="327">
        <f t="shared" si="3924"/>
        <v>0</v>
      </c>
      <c r="KJ467" s="327">
        <f t="shared" si="3925"/>
        <v>0</v>
      </c>
      <c r="KK467" s="327">
        <f t="shared" si="3926"/>
        <v>0</v>
      </c>
      <c r="KL467" s="327">
        <f t="shared" si="3927"/>
        <v>0</v>
      </c>
      <c r="KM467" s="327">
        <f t="shared" si="3928"/>
        <v>0</v>
      </c>
      <c r="KN467" s="327">
        <f t="shared" si="3929"/>
        <v>0</v>
      </c>
      <c r="KO467" s="327">
        <f t="shared" si="3930"/>
        <v>0</v>
      </c>
      <c r="KP467" s="327">
        <f t="shared" si="3931"/>
        <v>0</v>
      </c>
      <c r="KQ467" s="327">
        <f t="shared" si="3932"/>
        <v>0</v>
      </c>
      <c r="KR467" s="739"/>
      <c r="KS467" s="739"/>
      <c r="KT467" s="739"/>
      <c r="KU467" s="739"/>
      <c r="KV467" s="739"/>
      <c r="KW467" s="739"/>
      <c r="KX467" s="739"/>
      <c r="KY467" s="739"/>
      <c r="KZ467" s="1362">
        <f t="shared" si="4022"/>
        <v>0</v>
      </c>
      <c r="LA467" s="1217">
        <f t="shared" si="4023"/>
        <v>0</v>
      </c>
      <c r="LB467" s="1217">
        <f t="shared" si="4024"/>
        <v>0</v>
      </c>
      <c r="LC467" s="1217">
        <f t="shared" si="4025"/>
        <v>0</v>
      </c>
      <c r="LD467" s="545">
        <f t="shared" si="4026"/>
        <v>0</v>
      </c>
      <c r="LE467" s="545">
        <f t="shared" si="4027"/>
        <v>0</v>
      </c>
      <c r="LF467" s="329">
        <f t="shared" si="4028"/>
        <v>0</v>
      </c>
      <c r="LG467" s="550">
        <f t="shared" si="4029"/>
        <v>0</v>
      </c>
      <c r="LH467" s="550">
        <f t="shared" si="4030"/>
        <v>0</v>
      </c>
      <c r="LI467" s="550">
        <f t="shared" si="4031"/>
        <v>0</v>
      </c>
      <c r="LJ467" s="550">
        <f t="shared" si="4032"/>
        <v>0</v>
      </c>
      <c r="LK467" s="550">
        <f t="shared" si="4033"/>
        <v>0</v>
      </c>
      <c r="LL467" s="550">
        <f t="shared" si="4034"/>
        <v>0</v>
      </c>
      <c r="LM467" s="550">
        <f t="shared" si="4035"/>
        <v>0</v>
      </c>
      <c r="LN467" s="550">
        <f t="shared" si="4036"/>
        <v>0</v>
      </c>
      <c r="LO467" s="1217">
        <f t="shared" si="4037"/>
        <v>0</v>
      </c>
      <c r="LP467" s="545">
        <f t="shared" si="4038"/>
        <v>0</v>
      </c>
      <c r="LQ467" s="329">
        <f t="shared" si="4039"/>
        <v>0</v>
      </c>
      <c r="LR467" s="550">
        <f t="shared" si="4040"/>
        <v>0</v>
      </c>
      <c r="LS467" s="550">
        <f t="shared" si="4041"/>
        <v>0</v>
      </c>
      <c r="LT467" s="550">
        <f t="shared" si="4042"/>
        <v>0</v>
      </c>
      <c r="LU467" s="550">
        <f t="shared" si="4043"/>
        <v>0</v>
      </c>
      <c r="LV467" s="932">
        <f t="shared" si="4044"/>
        <v>0</v>
      </c>
      <c r="LW467" s="932">
        <f t="shared" si="4045"/>
        <v>0</v>
      </c>
      <c r="LX467" s="932">
        <f t="shared" si="4046"/>
        <v>0</v>
      </c>
      <c r="LY467" s="932">
        <f t="shared" si="4047"/>
        <v>0</v>
      </c>
      <c r="LZ467" s="932">
        <f t="shared" si="4048"/>
        <v>0</v>
      </c>
      <c r="MA467" s="932">
        <f t="shared" si="4049"/>
        <v>0</v>
      </c>
      <c r="MB467" s="932">
        <f t="shared" si="4050"/>
        <v>0</v>
      </c>
      <c r="MC467" s="932">
        <f t="shared" si="4051"/>
        <v>0</v>
      </c>
      <c r="MD467" s="327">
        <f t="shared" si="4052"/>
        <v>0</v>
      </c>
      <c r="ME467" s="327">
        <f t="shared" si="4053"/>
        <v>0</v>
      </c>
      <c r="MF467" s="327">
        <f t="shared" si="4054"/>
        <v>0</v>
      </c>
      <c r="MG467" s="327">
        <f t="shared" si="4055"/>
        <v>0</v>
      </c>
      <c r="MH467" s="327">
        <f t="shared" si="4056"/>
        <v>0</v>
      </c>
      <c r="MI467" s="327">
        <f t="shared" si="4057"/>
        <v>0</v>
      </c>
      <c r="MJ467" s="327">
        <f t="shared" si="4058"/>
        <v>0</v>
      </c>
      <c r="MK467" s="327">
        <f t="shared" si="4059"/>
        <v>0</v>
      </c>
      <c r="ML467" s="327">
        <f t="shared" si="4060"/>
        <v>0</v>
      </c>
      <c r="MM467" s="327">
        <f t="shared" si="4061"/>
        <v>0</v>
      </c>
      <c r="MN467" s="327">
        <f t="shared" si="4062"/>
        <v>0</v>
      </c>
      <c r="MO467" s="327">
        <f t="shared" si="4063"/>
        <v>0</v>
      </c>
      <c r="MP467" s="327">
        <f t="shared" si="4064"/>
        <v>0</v>
      </c>
      <c r="MQ467" s="327">
        <f t="shared" si="4065"/>
        <v>0</v>
      </c>
    </row>
    <row r="468" spans="15:355" s="152" customFormat="1" ht="14.25" customHeight="1" outlineLevel="1" thickBot="1" x14ac:dyDescent="0.3">
      <c r="O468" s="1758"/>
      <c r="S468" s="1758"/>
      <c r="W468" s="1758"/>
      <c r="AA468" s="1758"/>
      <c r="AE468" s="1758"/>
      <c r="AI468" s="1758"/>
      <c r="AM468" s="1758"/>
      <c r="AQ468" s="1758"/>
      <c r="AU468" s="1758"/>
      <c r="AY468" s="1758"/>
      <c r="BQ468" s="1491"/>
      <c r="BR468" s="734">
        <f t="shared" si="3531"/>
        <v>0</v>
      </c>
      <c r="BS468" s="734">
        <f t="shared" si="3532"/>
        <v>0</v>
      </c>
      <c r="BT468" s="742">
        <v>0</v>
      </c>
      <c r="BU468" s="1781"/>
      <c r="BV468" s="1324"/>
      <c r="BW468" s="1248"/>
      <c r="BX468" s="1248"/>
      <c r="BY468" s="1248"/>
      <c r="BZ468" s="1249"/>
      <c r="CA468" s="1249"/>
      <c r="CB468" s="1250"/>
      <c r="CC468" s="1251"/>
      <c r="CD468" s="1251"/>
      <c r="CE468" s="1251"/>
      <c r="CF468" s="1251"/>
      <c r="CG468" s="1765"/>
      <c r="CH468" s="1252"/>
      <c r="CI468" s="1765"/>
      <c r="CJ468" s="1765"/>
      <c r="CK468" s="1253"/>
      <c r="CL468" s="1254"/>
      <c r="CM468" s="1255"/>
      <c r="CN468" s="1256"/>
      <c r="CO468" s="1256"/>
      <c r="CP468" s="1256"/>
      <c r="CQ468" s="1256"/>
      <c r="CR468" s="1766"/>
      <c r="CS468" s="1766"/>
      <c r="CT468" s="1766"/>
      <c r="CU468" s="1766"/>
      <c r="CV468" s="1766"/>
      <c r="CW468" s="1766"/>
      <c r="CX468" s="1766"/>
      <c r="CY468" s="1766"/>
      <c r="CZ468" s="1807"/>
      <c r="DA468" s="1807"/>
      <c r="DB468" s="1807"/>
      <c r="DC468" s="1807"/>
      <c r="DD468" s="1807"/>
      <c r="DE468" s="1258"/>
      <c r="DF468" s="1258"/>
      <c r="DG468" s="1258"/>
      <c r="DH468" s="1258"/>
      <c r="DI468" s="1258"/>
      <c r="DJ468" s="1258"/>
      <c r="DK468" s="1258"/>
      <c r="DL468" s="1258"/>
      <c r="DM468" s="1258"/>
      <c r="DN468" s="1022">
        <v>1</v>
      </c>
      <c r="DO468" s="1193">
        <v>0.94599999999999995</v>
      </c>
      <c r="DP468" s="1194">
        <v>1000</v>
      </c>
      <c r="DQ468" s="1195">
        <f t="shared" si="3889"/>
        <v>1.0570824524312896</v>
      </c>
      <c r="DR468" s="1192">
        <v>0.01</v>
      </c>
      <c r="DS468" s="1192">
        <f t="shared" si="3888"/>
        <v>1.0570824524312896E-5</v>
      </c>
      <c r="DT468" s="1767"/>
      <c r="DU468" s="1768"/>
      <c r="DV468" s="1769"/>
      <c r="DW468" s="1528">
        <f t="shared" si="3933"/>
        <v>0</v>
      </c>
      <c r="DX468" s="1770"/>
      <c r="DY468" s="1770"/>
      <c r="DZ468" s="1770"/>
      <c r="EA468" s="1770"/>
      <c r="EB468" s="1770"/>
      <c r="EC468" s="1770"/>
      <c r="ED468" s="1770"/>
      <c r="EE468" s="1770"/>
      <c r="EF468" s="1770"/>
      <c r="EG468" s="1770"/>
      <c r="EH468" s="1770"/>
      <c r="EI468" s="1770"/>
      <c r="EJ468" s="1770"/>
      <c r="EK468" s="1771"/>
      <c r="EL468" s="1772"/>
      <c r="EM468" s="739"/>
      <c r="EN468" s="739"/>
      <c r="EO468" s="739"/>
      <c r="EP468" s="739"/>
      <c r="EQ468" s="739"/>
      <c r="ER468" s="739"/>
      <c r="ES468" s="739"/>
      <c r="ET468" s="739"/>
      <c r="EU468" s="739"/>
      <c r="EV468" s="739"/>
      <c r="EW468" s="739"/>
      <c r="EX468" s="739"/>
      <c r="EY468" s="739"/>
      <c r="EZ468" s="1348">
        <f t="shared" si="3934"/>
        <v>0</v>
      </c>
      <c r="FA468" s="1203">
        <f t="shared" si="3935"/>
        <v>0</v>
      </c>
      <c r="FB468" s="1203">
        <f t="shared" si="3936"/>
        <v>0</v>
      </c>
      <c r="FC468" s="1203">
        <f t="shared" si="3937"/>
        <v>0</v>
      </c>
      <c r="FD468" s="1190">
        <f t="shared" si="3938"/>
        <v>0</v>
      </c>
      <c r="FE468" s="1190">
        <f t="shared" si="3939"/>
        <v>0</v>
      </c>
      <c r="FF468" s="927">
        <f t="shared" si="3940"/>
        <v>0</v>
      </c>
      <c r="FG468" s="1191">
        <f t="shared" si="3941"/>
        <v>0</v>
      </c>
      <c r="FH468" s="1191">
        <f t="shared" si="3942"/>
        <v>0</v>
      </c>
      <c r="FI468" s="1191">
        <f t="shared" si="3943"/>
        <v>0</v>
      </c>
      <c r="FJ468" s="1191">
        <f t="shared" si="3944"/>
        <v>0</v>
      </c>
      <c r="FK468" s="1191">
        <f t="shared" si="3945"/>
        <v>0</v>
      </c>
      <c r="FL468" s="1191">
        <f t="shared" si="3946"/>
        <v>0</v>
      </c>
      <c r="FM468" s="1191">
        <f t="shared" si="3947"/>
        <v>0</v>
      </c>
      <c r="FN468" s="1191">
        <f t="shared" si="3948"/>
        <v>0</v>
      </c>
      <c r="FO468" s="1203">
        <f t="shared" si="3548"/>
        <v>0</v>
      </c>
      <c r="FP468" s="1190">
        <f t="shared" si="3949"/>
        <v>0</v>
      </c>
      <c r="FQ468" s="927">
        <f t="shared" si="3950"/>
        <v>0</v>
      </c>
      <c r="FR468" s="1191">
        <f t="shared" si="3951"/>
        <v>0</v>
      </c>
      <c r="FS468" s="1191">
        <f t="shared" si="3952"/>
        <v>0</v>
      </c>
      <c r="FT468" s="1191">
        <f t="shared" si="3953"/>
        <v>0</v>
      </c>
      <c r="FU468" s="1191">
        <f t="shared" si="3954"/>
        <v>0</v>
      </c>
      <c r="FV468" s="1076">
        <f t="shared" si="3955"/>
        <v>0</v>
      </c>
      <c r="FW468" s="1076">
        <f t="shared" si="3956"/>
        <v>0</v>
      </c>
      <c r="FX468" s="1076">
        <f t="shared" si="3957"/>
        <v>0</v>
      </c>
      <c r="FY468" s="1076">
        <f t="shared" si="3958"/>
        <v>0</v>
      </c>
      <c r="FZ468" s="1076">
        <f t="shared" si="3959"/>
        <v>0</v>
      </c>
      <c r="GA468" s="1076">
        <f t="shared" si="3960"/>
        <v>0</v>
      </c>
      <c r="GB468" s="1076">
        <f t="shared" si="3961"/>
        <v>0</v>
      </c>
      <c r="GC468" s="1076">
        <f t="shared" si="3962"/>
        <v>0</v>
      </c>
      <c r="GD468" s="330">
        <f t="shared" si="3963"/>
        <v>0</v>
      </c>
      <c r="GE468" s="330">
        <f t="shared" si="3964"/>
        <v>0</v>
      </c>
      <c r="GF468" s="330">
        <f t="shared" si="3965"/>
        <v>0</v>
      </c>
      <c r="GG468" s="330">
        <f t="shared" si="3966"/>
        <v>0</v>
      </c>
      <c r="GH468" s="330">
        <f t="shared" si="3967"/>
        <v>0</v>
      </c>
      <c r="GI468" s="330">
        <f t="shared" si="3968"/>
        <v>0</v>
      </c>
      <c r="GJ468" s="330">
        <f t="shared" si="3969"/>
        <v>0</v>
      </c>
      <c r="GK468" s="330">
        <f t="shared" si="3970"/>
        <v>0</v>
      </c>
      <c r="GL468" s="330">
        <f t="shared" si="3971"/>
        <v>0</v>
      </c>
      <c r="GM468" s="330">
        <f t="shared" si="3972"/>
        <v>0</v>
      </c>
      <c r="GN468" s="330">
        <f t="shared" si="3973"/>
        <v>0</v>
      </c>
      <c r="GO468" s="330">
        <f t="shared" si="3974"/>
        <v>0</v>
      </c>
      <c r="GP468" s="330">
        <f t="shared" si="3975"/>
        <v>0</v>
      </c>
      <c r="GQ468" s="330">
        <f t="shared" si="3976"/>
        <v>0</v>
      </c>
      <c r="GR468" s="739"/>
      <c r="GS468" s="739"/>
      <c r="GT468" s="739"/>
      <c r="GU468" s="739"/>
      <c r="GV468" s="739"/>
      <c r="GW468" s="739"/>
      <c r="GX468" s="739"/>
      <c r="GY468" s="739"/>
      <c r="GZ468" s="1362">
        <f t="shared" si="3977"/>
        <v>0</v>
      </c>
      <c r="HA468" s="1215">
        <f t="shared" si="3978"/>
        <v>0</v>
      </c>
      <c r="HB468" s="1215">
        <f t="shared" si="3979"/>
        <v>0</v>
      </c>
      <c r="HC468" s="1215">
        <f t="shared" si="3980"/>
        <v>0</v>
      </c>
      <c r="HD468" s="543">
        <f t="shared" si="3981"/>
        <v>0</v>
      </c>
      <c r="HE468" s="543">
        <f t="shared" si="3982"/>
        <v>0</v>
      </c>
      <c r="HF468" s="328">
        <f t="shared" si="3983"/>
        <v>0</v>
      </c>
      <c r="HG468" s="546">
        <f t="shared" si="3984"/>
        <v>0</v>
      </c>
      <c r="HH468" s="546">
        <f t="shared" si="3985"/>
        <v>0</v>
      </c>
      <c r="HI468" s="546">
        <f t="shared" si="3986"/>
        <v>0</v>
      </c>
      <c r="HJ468" s="546">
        <f t="shared" si="3987"/>
        <v>0</v>
      </c>
      <c r="HK468" s="546">
        <f t="shared" si="3988"/>
        <v>0</v>
      </c>
      <c r="HL468" s="546">
        <f t="shared" si="3989"/>
        <v>0</v>
      </c>
      <c r="HM468" s="546">
        <f t="shared" si="3990"/>
        <v>0</v>
      </c>
      <c r="HN468" s="546">
        <f t="shared" si="3991"/>
        <v>0</v>
      </c>
      <c r="HO468" s="1215">
        <f t="shared" si="3992"/>
        <v>0</v>
      </c>
      <c r="HP468" s="543">
        <f t="shared" si="3993"/>
        <v>0</v>
      </c>
      <c r="HQ468" s="328">
        <f t="shared" si="3994"/>
        <v>0</v>
      </c>
      <c r="HR468" s="546">
        <f t="shared" si="3995"/>
        <v>0</v>
      </c>
      <c r="HS468" s="546">
        <f t="shared" si="3996"/>
        <v>0</v>
      </c>
      <c r="HT468" s="546">
        <f t="shared" si="3997"/>
        <v>0</v>
      </c>
      <c r="HU468" s="546">
        <f t="shared" si="3998"/>
        <v>0</v>
      </c>
      <c r="HV468" s="930">
        <f t="shared" si="3999"/>
        <v>0</v>
      </c>
      <c r="HW468" s="930">
        <f t="shared" si="4000"/>
        <v>0</v>
      </c>
      <c r="HX468" s="930">
        <f t="shared" si="4001"/>
        <v>0</v>
      </c>
      <c r="HY468" s="930">
        <f t="shared" si="4002"/>
        <v>0</v>
      </c>
      <c r="HZ468" s="930">
        <f t="shared" si="4003"/>
        <v>0</v>
      </c>
      <c r="IA468" s="930">
        <f t="shared" si="4004"/>
        <v>0</v>
      </c>
      <c r="IB468" s="930">
        <f t="shared" si="4005"/>
        <v>0</v>
      </c>
      <c r="IC468" s="930">
        <f t="shared" si="4006"/>
        <v>0</v>
      </c>
      <c r="ID468" s="322">
        <f t="shared" si="4007"/>
        <v>0</v>
      </c>
      <c r="IE468" s="322">
        <f t="shared" si="4008"/>
        <v>0</v>
      </c>
      <c r="IF468" s="322">
        <f t="shared" si="4009"/>
        <v>0</v>
      </c>
      <c r="IG468" s="322">
        <f t="shared" si="4010"/>
        <v>0</v>
      </c>
      <c r="IH468" s="322">
        <f t="shared" si="4011"/>
        <v>0</v>
      </c>
      <c r="II468" s="322">
        <f t="shared" si="4012"/>
        <v>0</v>
      </c>
      <c r="IJ468" s="322">
        <f t="shared" si="4013"/>
        <v>0</v>
      </c>
      <c r="IK468" s="322">
        <f t="shared" si="4014"/>
        <v>0</v>
      </c>
      <c r="IL468" s="322">
        <f t="shared" si="4015"/>
        <v>0</v>
      </c>
      <c r="IM468" s="322">
        <f t="shared" si="4016"/>
        <v>0</v>
      </c>
      <c r="IN468" s="322">
        <f t="shared" si="4017"/>
        <v>0</v>
      </c>
      <c r="IO468" s="322">
        <f t="shared" si="4018"/>
        <v>0</v>
      </c>
      <c r="IP468" s="322">
        <f t="shared" si="4019"/>
        <v>0</v>
      </c>
      <c r="IQ468" s="322">
        <f t="shared" si="4020"/>
        <v>0</v>
      </c>
      <c r="IR468" s="739"/>
      <c r="IS468" s="739"/>
      <c r="IT468" s="739"/>
      <c r="IU468" s="739"/>
      <c r="IV468" s="739"/>
      <c r="IW468" s="739"/>
      <c r="IX468" s="739"/>
      <c r="IY468" s="739"/>
      <c r="IZ468" s="1362">
        <f t="shared" si="4021"/>
        <v>0</v>
      </c>
      <c r="JA468" s="1217">
        <f t="shared" si="3890"/>
        <v>0</v>
      </c>
      <c r="JB468" s="1217">
        <f t="shared" si="3891"/>
        <v>0</v>
      </c>
      <c r="JC468" s="1217">
        <f t="shared" si="3892"/>
        <v>0</v>
      </c>
      <c r="JD468" s="545">
        <f t="shared" si="3893"/>
        <v>0</v>
      </c>
      <c r="JE468" s="545">
        <f t="shared" si="3894"/>
        <v>0</v>
      </c>
      <c r="JF468" s="329">
        <f t="shared" si="3895"/>
        <v>0</v>
      </c>
      <c r="JG468" s="550">
        <f t="shared" si="3896"/>
        <v>0</v>
      </c>
      <c r="JH468" s="550">
        <f t="shared" si="3897"/>
        <v>0</v>
      </c>
      <c r="JI468" s="550">
        <f t="shared" si="3898"/>
        <v>0</v>
      </c>
      <c r="JJ468" s="550">
        <f t="shared" si="3899"/>
        <v>0</v>
      </c>
      <c r="JK468" s="550">
        <f t="shared" si="3900"/>
        <v>0</v>
      </c>
      <c r="JL468" s="550">
        <f t="shared" si="3901"/>
        <v>0</v>
      </c>
      <c r="JM468" s="550">
        <f t="shared" si="3902"/>
        <v>0</v>
      </c>
      <c r="JN468" s="550">
        <f t="shared" si="3903"/>
        <v>0</v>
      </c>
      <c r="JO468" s="1217">
        <f t="shared" si="3904"/>
        <v>0</v>
      </c>
      <c r="JP468" s="545">
        <f t="shared" si="3905"/>
        <v>0</v>
      </c>
      <c r="JQ468" s="329">
        <f t="shared" si="3906"/>
        <v>0</v>
      </c>
      <c r="JR468" s="550">
        <f t="shared" si="3907"/>
        <v>0</v>
      </c>
      <c r="JS468" s="550">
        <f t="shared" si="3908"/>
        <v>0</v>
      </c>
      <c r="JT468" s="550">
        <f t="shared" si="3909"/>
        <v>0</v>
      </c>
      <c r="JU468" s="550">
        <f t="shared" si="3910"/>
        <v>0</v>
      </c>
      <c r="JV468" s="932">
        <f t="shared" si="3911"/>
        <v>0</v>
      </c>
      <c r="JW468" s="932">
        <f t="shared" si="3912"/>
        <v>0</v>
      </c>
      <c r="JX468" s="932">
        <f t="shared" si="3913"/>
        <v>0</v>
      </c>
      <c r="JY468" s="932">
        <f t="shared" si="3914"/>
        <v>0</v>
      </c>
      <c r="JZ468" s="932">
        <f t="shared" si="3915"/>
        <v>0</v>
      </c>
      <c r="KA468" s="932">
        <f t="shared" si="3916"/>
        <v>0</v>
      </c>
      <c r="KB468" s="932">
        <f t="shared" si="3917"/>
        <v>0</v>
      </c>
      <c r="KC468" s="932">
        <f t="shared" si="3918"/>
        <v>0</v>
      </c>
      <c r="KD468" s="327">
        <f t="shared" si="3919"/>
        <v>0</v>
      </c>
      <c r="KE468" s="327">
        <f t="shared" si="3920"/>
        <v>0</v>
      </c>
      <c r="KF468" s="327">
        <f t="shared" si="3921"/>
        <v>0</v>
      </c>
      <c r="KG468" s="327">
        <f t="shared" si="3922"/>
        <v>0</v>
      </c>
      <c r="KH468" s="327">
        <f t="shared" si="3923"/>
        <v>0</v>
      </c>
      <c r="KI468" s="327">
        <f t="shared" si="3924"/>
        <v>0</v>
      </c>
      <c r="KJ468" s="327">
        <f t="shared" si="3925"/>
        <v>0</v>
      </c>
      <c r="KK468" s="327">
        <f t="shared" si="3926"/>
        <v>0</v>
      </c>
      <c r="KL468" s="327">
        <f t="shared" si="3927"/>
        <v>0</v>
      </c>
      <c r="KM468" s="327">
        <f t="shared" si="3928"/>
        <v>0</v>
      </c>
      <c r="KN468" s="327">
        <f t="shared" si="3929"/>
        <v>0</v>
      </c>
      <c r="KO468" s="327">
        <f t="shared" si="3930"/>
        <v>0</v>
      </c>
      <c r="KP468" s="327">
        <f t="shared" si="3931"/>
        <v>0</v>
      </c>
      <c r="KQ468" s="327">
        <f t="shared" si="3932"/>
        <v>0</v>
      </c>
      <c r="KR468" s="739"/>
      <c r="KS468" s="739"/>
      <c r="KT468" s="739"/>
      <c r="KU468" s="739"/>
      <c r="KV468" s="739"/>
      <c r="KW468" s="739"/>
      <c r="KX468" s="739"/>
      <c r="KY468" s="739"/>
      <c r="KZ468" s="1362">
        <f t="shared" si="4022"/>
        <v>0</v>
      </c>
      <c r="LA468" s="1217">
        <f t="shared" si="4023"/>
        <v>0</v>
      </c>
      <c r="LB468" s="1217">
        <f t="shared" si="4024"/>
        <v>0</v>
      </c>
      <c r="LC468" s="1217">
        <f t="shared" si="4025"/>
        <v>0</v>
      </c>
      <c r="LD468" s="545">
        <f t="shared" si="4026"/>
        <v>0</v>
      </c>
      <c r="LE468" s="545">
        <f t="shared" si="4027"/>
        <v>0</v>
      </c>
      <c r="LF468" s="329">
        <f t="shared" si="4028"/>
        <v>0</v>
      </c>
      <c r="LG468" s="550">
        <f t="shared" si="4029"/>
        <v>0</v>
      </c>
      <c r="LH468" s="550">
        <f t="shared" si="4030"/>
        <v>0</v>
      </c>
      <c r="LI468" s="550">
        <f t="shared" si="4031"/>
        <v>0</v>
      </c>
      <c r="LJ468" s="550">
        <f t="shared" si="4032"/>
        <v>0</v>
      </c>
      <c r="LK468" s="550">
        <f t="shared" si="4033"/>
        <v>0</v>
      </c>
      <c r="LL468" s="550">
        <f t="shared" si="4034"/>
        <v>0</v>
      </c>
      <c r="LM468" s="550">
        <f t="shared" si="4035"/>
        <v>0</v>
      </c>
      <c r="LN468" s="550">
        <f t="shared" si="4036"/>
        <v>0</v>
      </c>
      <c r="LO468" s="1217">
        <f t="shared" si="4037"/>
        <v>0</v>
      </c>
      <c r="LP468" s="545">
        <f t="shared" si="4038"/>
        <v>0</v>
      </c>
      <c r="LQ468" s="329">
        <f t="shared" si="4039"/>
        <v>0</v>
      </c>
      <c r="LR468" s="550">
        <f t="shared" si="4040"/>
        <v>0</v>
      </c>
      <c r="LS468" s="550">
        <f t="shared" si="4041"/>
        <v>0</v>
      </c>
      <c r="LT468" s="550">
        <f t="shared" si="4042"/>
        <v>0</v>
      </c>
      <c r="LU468" s="550">
        <f t="shared" si="4043"/>
        <v>0</v>
      </c>
      <c r="LV468" s="932">
        <f t="shared" si="4044"/>
        <v>0</v>
      </c>
      <c r="LW468" s="932">
        <f t="shared" si="4045"/>
        <v>0</v>
      </c>
      <c r="LX468" s="932">
        <f t="shared" si="4046"/>
        <v>0</v>
      </c>
      <c r="LY468" s="932">
        <f t="shared" si="4047"/>
        <v>0</v>
      </c>
      <c r="LZ468" s="932">
        <f t="shared" si="4048"/>
        <v>0</v>
      </c>
      <c r="MA468" s="932">
        <f t="shared" si="4049"/>
        <v>0</v>
      </c>
      <c r="MB468" s="932">
        <f t="shared" si="4050"/>
        <v>0</v>
      </c>
      <c r="MC468" s="932">
        <f t="shared" si="4051"/>
        <v>0</v>
      </c>
      <c r="MD468" s="327">
        <f t="shared" si="4052"/>
        <v>0</v>
      </c>
      <c r="ME468" s="327">
        <f t="shared" si="4053"/>
        <v>0</v>
      </c>
      <c r="MF468" s="327">
        <f t="shared" si="4054"/>
        <v>0</v>
      </c>
      <c r="MG468" s="327">
        <f t="shared" si="4055"/>
        <v>0</v>
      </c>
      <c r="MH468" s="327">
        <f t="shared" si="4056"/>
        <v>0</v>
      </c>
      <c r="MI468" s="327">
        <f t="shared" si="4057"/>
        <v>0</v>
      </c>
      <c r="MJ468" s="327">
        <f t="shared" si="4058"/>
        <v>0</v>
      </c>
      <c r="MK468" s="327">
        <f t="shared" si="4059"/>
        <v>0</v>
      </c>
      <c r="ML468" s="327">
        <f t="shared" si="4060"/>
        <v>0</v>
      </c>
      <c r="MM468" s="327">
        <f t="shared" si="4061"/>
        <v>0</v>
      </c>
      <c r="MN468" s="327">
        <f t="shared" si="4062"/>
        <v>0</v>
      </c>
      <c r="MO468" s="327">
        <f t="shared" si="4063"/>
        <v>0</v>
      </c>
      <c r="MP468" s="327">
        <f t="shared" si="4064"/>
        <v>0</v>
      </c>
      <c r="MQ468" s="327">
        <f t="shared" si="4065"/>
        <v>0</v>
      </c>
    </row>
    <row r="469" spans="15:355" s="152" customFormat="1" ht="14.25" customHeight="1" outlineLevel="1" thickBot="1" x14ac:dyDescent="0.3">
      <c r="O469" s="1758"/>
      <c r="S469" s="1758"/>
      <c r="W469" s="1758"/>
      <c r="AA469" s="1758"/>
      <c r="AE469" s="1758"/>
      <c r="AI469" s="1758"/>
      <c r="AM469" s="1758"/>
      <c r="AQ469" s="1758"/>
      <c r="AU469" s="1758"/>
      <c r="AY469" s="1758"/>
      <c r="BQ469" s="1491"/>
      <c r="BR469" s="734">
        <f t="shared" si="3531"/>
        <v>0</v>
      </c>
      <c r="BS469" s="734">
        <f t="shared" si="3532"/>
        <v>0</v>
      </c>
      <c r="BT469" s="742">
        <v>0</v>
      </c>
      <c r="BU469" s="1781"/>
      <c r="BV469" s="1324"/>
      <c r="BW469" s="1248"/>
      <c r="BX469" s="1248"/>
      <c r="BY469" s="1248"/>
      <c r="BZ469" s="1249"/>
      <c r="CA469" s="1249"/>
      <c r="CB469" s="1250"/>
      <c r="CC469" s="1251"/>
      <c r="CD469" s="1251"/>
      <c r="CE469" s="1251"/>
      <c r="CF469" s="1251"/>
      <c r="CG469" s="1765"/>
      <c r="CH469" s="1252"/>
      <c r="CI469" s="1765"/>
      <c r="CJ469" s="1765"/>
      <c r="CK469" s="1253"/>
      <c r="CL469" s="1254"/>
      <c r="CM469" s="1255"/>
      <c r="CN469" s="1256"/>
      <c r="CO469" s="1256"/>
      <c r="CP469" s="1256"/>
      <c r="CQ469" s="1256"/>
      <c r="CR469" s="1766"/>
      <c r="CS469" s="1766"/>
      <c r="CT469" s="1766"/>
      <c r="CU469" s="1766"/>
      <c r="CV469" s="1766"/>
      <c r="CW469" s="1766"/>
      <c r="CX469" s="1766"/>
      <c r="CY469" s="1766"/>
      <c r="CZ469" s="1807"/>
      <c r="DA469" s="1807"/>
      <c r="DB469" s="1807"/>
      <c r="DC469" s="1807"/>
      <c r="DD469" s="1807"/>
      <c r="DE469" s="1258"/>
      <c r="DF469" s="1258"/>
      <c r="DG469" s="1258"/>
      <c r="DH469" s="1258"/>
      <c r="DI469" s="1258"/>
      <c r="DJ469" s="1258"/>
      <c r="DK469" s="1258"/>
      <c r="DL469" s="1258"/>
      <c r="DM469" s="1258"/>
      <c r="DN469" s="1022">
        <v>1</v>
      </c>
      <c r="DO469" s="1193">
        <v>0.94599999999999995</v>
      </c>
      <c r="DP469" s="1194">
        <v>1000</v>
      </c>
      <c r="DQ469" s="1195">
        <f t="shared" si="3889"/>
        <v>1.0570824524312896</v>
      </c>
      <c r="DR469" s="1192">
        <v>0.01</v>
      </c>
      <c r="DS469" s="1192">
        <f t="shared" si="3888"/>
        <v>1.0570824524312896E-5</v>
      </c>
      <c r="DT469" s="1767"/>
      <c r="DU469" s="1768"/>
      <c r="DV469" s="1769"/>
      <c r="DW469" s="1528">
        <f t="shared" si="3933"/>
        <v>0</v>
      </c>
      <c r="DX469" s="1770"/>
      <c r="DY469" s="1770"/>
      <c r="DZ469" s="1770"/>
      <c r="EA469" s="1770"/>
      <c r="EB469" s="1770"/>
      <c r="EC469" s="1770"/>
      <c r="ED469" s="1770"/>
      <c r="EE469" s="1770"/>
      <c r="EF469" s="1770"/>
      <c r="EG469" s="1770"/>
      <c r="EH469" s="1770"/>
      <c r="EI469" s="1770"/>
      <c r="EJ469" s="1770"/>
      <c r="EK469" s="1771"/>
      <c r="EL469" s="1772"/>
      <c r="EM469" s="739"/>
      <c r="EN469" s="739"/>
      <c r="EO469" s="739"/>
      <c r="EP469" s="739"/>
      <c r="EQ469" s="739"/>
      <c r="ER469" s="739"/>
      <c r="ES469" s="739"/>
      <c r="ET469" s="739"/>
      <c r="EU469" s="739"/>
      <c r="EV469" s="739"/>
      <c r="EW469" s="739"/>
      <c r="EX469" s="739"/>
      <c r="EY469" s="739"/>
      <c r="EZ469" s="1348">
        <f t="shared" si="3934"/>
        <v>0</v>
      </c>
      <c r="FA469" s="1203">
        <f t="shared" si="3935"/>
        <v>0</v>
      </c>
      <c r="FB469" s="1203">
        <f t="shared" si="3936"/>
        <v>0</v>
      </c>
      <c r="FC469" s="1203">
        <f t="shared" si="3937"/>
        <v>0</v>
      </c>
      <c r="FD469" s="1190">
        <f t="shared" si="3938"/>
        <v>0</v>
      </c>
      <c r="FE469" s="1190">
        <f t="shared" si="3939"/>
        <v>0</v>
      </c>
      <c r="FF469" s="927">
        <f t="shared" si="3940"/>
        <v>0</v>
      </c>
      <c r="FG469" s="1191">
        <f t="shared" si="3941"/>
        <v>0</v>
      </c>
      <c r="FH469" s="1191">
        <f t="shared" si="3942"/>
        <v>0</v>
      </c>
      <c r="FI469" s="1191">
        <f t="shared" si="3943"/>
        <v>0</v>
      </c>
      <c r="FJ469" s="1191">
        <f t="shared" si="3944"/>
        <v>0</v>
      </c>
      <c r="FK469" s="1191">
        <f t="shared" si="3945"/>
        <v>0</v>
      </c>
      <c r="FL469" s="1191">
        <f t="shared" si="3946"/>
        <v>0</v>
      </c>
      <c r="FM469" s="1191">
        <f t="shared" si="3947"/>
        <v>0</v>
      </c>
      <c r="FN469" s="1191">
        <f t="shared" si="3948"/>
        <v>0</v>
      </c>
      <c r="FO469" s="1203">
        <f t="shared" si="3548"/>
        <v>0</v>
      </c>
      <c r="FP469" s="1190">
        <f t="shared" si="3949"/>
        <v>0</v>
      </c>
      <c r="FQ469" s="927">
        <f t="shared" si="3950"/>
        <v>0</v>
      </c>
      <c r="FR469" s="1191">
        <f t="shared" si="3951"/>
        <v>0</v>
      </c>
      <c r="FS469" s="1191">
        <f t="shared" si="3952"/>
        <v>0</v>
      </c>
      <c r="FT469" s="1191">
        <f t="shared" si="3953"/>
        <v>0</v>
      </c>
      <c r="FU469" s="1191">
        <f t="shared" si="3954"/>
        <v>0</v>
      </c>
      <c r="FV469" s="1076">
        <f t="shared" si="3955"/>
        <v>0</v>
      </c>
      <c r="FW469" s="1076">
        <f t="shared" si="3956"/>
        <v>0</v>
      </c>
      <c r="FX469" s="1076">
        <f t="shared" si="3957"/>
        <v>0</v>
      </c>
      <c r="FY469" s="1076">
        <f t="shared" si="3958"/>
        <v>0</v>
      </c>
      <c r="FZ469" s="1076">
        <f t="shared" si="3959"/>
        <v>0</v>
      </c>
      <c r="GA469" s="1076">
        <f t="shared" si="3960"/>
        <v>0</v>
      </c>
      <c r="GB469" s="1076">
        <f t="shared" si="3961"/>
        <v>0</v>
      </c>
      <c r="GC469" s="1076">
        <f t="shared" si="3962"/>
        <v>0</v>
      </c>
      <c r="GD469" s="330">
        <f t="shared" si="3963"/>
        <v>0</v>
      </c>
      <c r="GE469" s="330">
        <f t="shared" si="3964"/>
        <v>0</v>
      </c>
      <c r="GF469" s="330">
        <f t="shared" si="3965"/>
        <v>0</v>
      </c>
      <c r="GG469" s="330">
        <f t="shared" si="3966"/>
        <v>0</v>
      </c>
      <c r="GH469" s="330">
        <f t="shared" si="3967"/>
        <v>0</v>
      </c>
      <c r="GI469" s="330">
        <f t="shared" si="3968"/>
        <v>0</v>
      </c>
      <c r="GJ469" s="330">
        <f t="shared" si="3969"/>
        <v>0</v>
      </c>
      <c r="GK469" s="330">
        <f t="shared" si="3970"/>
        <v>0</v>
      </c>
      <c r="GL469" s="330">
        <f t="shared" si="3971"/>
        <v>0</v>
      </c>
      <c r="GM469" s="330">
        <f t="shared" si="3972"/>
        <v>0</v>
      </c>
      <c r="GN469" s="330">
        <f t="shared" si="3973"/>
        <v>0</v>
      </c>
      <c r="GO469" s="330">
        <f t="shared" si="3974"/>
        <v>0</v>
      </c>
      <c r="GP469" s="330">
        <f t="shared" si="3975"/>
        <v>0</v>
      </c>
      <c r="GQ469" s="330">
        <f t="shared" si="3976"/>
        <v>0</v>
      </c>
      <c r="GR469" s="739"/>
      <c r="GS469" s="739"/>
      <c r="GT469" s="739"/>
      <c r="GU469" s="739"/>
      <c r="GV469" s="739"/>
      <c r="GW469" s="739"/>
      <c r="GX469" s="739"/>
      <c r="GY469" s="739"/>
      <c r="GZ469" s="1362">
        <f t="shared" si="3977"/>
        <v>0</v>
      </c>
      <c r="HA469" s="1215">
        <f t="shared" si="3978"/>
        <v>0</v>
      </c>
      <c r="HB469" s="1215">
        <f t="shared" si="3979"/>
        <v>0</v>
      </c>
      <c r="HC469" s="1215">
        <f t="shared" si="3980"/>
        <v>0</v>
      </c>
      <c r="HD469" s="543">
        <f t="shared" si="3981"/>
        <v>0</v>
      </c>
      <c r="HE469" s="543">
        <f t="shared" si="3982"/>
        <v>0</v>
      </c>
      <c r="HF469" s="328">
        <f t="shared" si="3983"/>
        <v>0</v>
      </c>
      <c r="HG469" s="546">
        <f t="shared" si="3984"/>
        <v>0</v>
      </c>
      <c r="HH469" s="546">
        <f t="shared" si="3985"/>
        <v>0</v>
      </c>
      <c r="HI469" s="546">
        <f t="shared" si="3986"/>
        <v>0</v>
      </c>
      <c r="HJ469" s="546">
        <f t="shared" si="3987"/>
        <v>0</v>
      </c>
      <c r="HK469" s="546">
        <f t="shared" si="3988"/>
        <v>0</v>
      </c>
      <c r="HL469" s="546">
        <f t="shared" si="3989"/>
        <v>0</v>
      </c>
      <c r="HM469" s="546">
        <f t="shared" si="3990"/>
        <v>0</v>
      </c>
      <c r="HN469" s="546">
        <f t="shared" si="3991"/>
        <v>0</v>
      </c>
      <c r="HO469" s="1215">
        <f t="shared" si="3992"/>
        <v>0</v>
      </c>
      <c r="HP469" s="543">
        <f t="shared" si="3993"/>
        <v>0</v>
      </c>
      <c r="HQ469" s="328">
        <f t="shared" si="3994"/>
        <v>0</v>
      </c>
      <c r="HR469" s="546">
        <f t="shared" si="3995"/>
        <v>0</v>
      </c>
      <c r="HS469" s="546">
        <f t="shared" si="3996"/>
        <v>0</v>
      </c>
      <c r="HT469" s="546">
        <f t="shared" si="3997"/>
        <v>0</v>
      </c>
      <c r="HU469" s="546">
        <f t="shared" si="3998"/>
        <v>0</v>
      </c>
      <c r="HV469" s="930">
        <f t="shared" si="3999"/>
        <v>0</v>
      </c>
      <c r="HW469" s="930">
        <f t="shared" si="4000"/>
        <v>0</v>
      </c>
      <c r="HX469" s="930">
        <f t="shared" si="4001"/>
        <v>0</v>
      </c>
      <c r="HY469" s="930">
        <f t="shared" si="4002"/>
        <v>0</v>
      </c>
      <c r="HZ469" s="930">
        <f t="shared" si="4003"/>
        <v>0</v>
      </c>
      <c r="IA469" s="930">
        <f t="shared" si="4004"/>
        <v>0</v>
      </c>
      <c r="IB469" s="930">
        <f t="shared" si="4005"/>
        <v>0</v>
      </c>
      <c r="IC469" s="930">
        <f t="shared" si="4006"/>
        <v>0</v>
      </c>
      <c r="ID469" s="322">
        <f t="shared" si="4007"/>
        <v>0</v>
      </c>
      <c r="IE469" s="322">
        <f t="shared" si="4008"/>
        <v>0</v>
      </c>
      <c r="IF469" s="322">
        <f t="shared" si="4009"/>
        <v>0</v>
      </c>
      <c r="IG469" s="322">
        <f t="shared" si="4010"/>
        <v>0</v>
      </c>
      <c r="IH469" s="322">
        <f t="shared" si="4011"/>
        <v>0</v>
      </c>
      <c r="II469" s="322">
        <f t="shared" si="4012"/>
        <v>0</v>
      </c>
      <c r="IJ469" s="322">
        <f t="shared" si="4013"/>
        <v>0</v>
      </c>
      <c r="IK469" s="322">
        <f t="shared" si="4014"/>
        <v>0</v>
      </c>
      <c r="IL469" s="322">
        <f t="shared" si="4015"/>
        <v>0</v>
      </c>
      <c r="IM469" s="322">
        <f t="shared" si="4016"/>
        <v>0</v>
      </c>
      <c r="IN469" s="322">
        <f t="shared" si="4017"/>
        <v>0</v>
      </c>
      <c r="IO469" s="322">
        <f t="shared" si="4018"/>
        <v>0</v>
      </c>
      <c r="IP469" s="322">
        <f t="shared" si="4019"/>
        <v>0</v>
      </c>
      <c r="IQ469" s="322">
        <f t="shared" si="4020"/>
        <v>0</v>
      </c>
      <c r="IR469" s="739"/>
      <c r="IS469" s="739"/>
      <c r="IT469" s="739"/>
      <c r="IU469" s="739"/>
      <c r="IV469" s="739"/>
      <c r="IW469" s="739"/>
      <c r="IX469" s="739"/>
      <c r="IY469" s="739"/>
      <c r="IZ469" s="1362">
        <f t="shared" si="4021"/>
        <v>0</v>
      </c>
      <c r="JA469" s="1217">
        <f t="shared" si="3890"/>
        <v>0</v>
      </c>
      <c r="JB469" s="1217">
        <f t="shared" si="3891"/>
        <v>0</v>
      </c>
      <c r="JC469" s="1217">
        <f t="shared" si="3892"/>
        <v>0</v>
      </c>
      <c r="JD469" s="545">
        <f t="shared" si="3893"/>
        <v>0</v>
      </c>
      <c r="JE469" s="545">
        <f t="shared" si="3894"/>
        <v>0</v>
      </c>
      <c r="JF469" s="329">
        <f t="shared" si="3895"/>
        <v>0</v>
      </c>
      <c r="JG469" s="550">
        <f t="shared" si="3896"/>
        <v>0</v>
      </c>
      <c r="JH469" s="550">
        <f t="shared" si="3897"/>
        <v>0</v>
      </c>
      <c r="JI469" s="550">
        <f t="shared" si="3898"/>
        <v>0</v>
      </c>
      <c r="JJ469" s="550">
        <f t="shared" si="3899"/>
        <v>0</v>
      </c>
      <c r="JK469" s="550">
        <f t="shared" si="3900"/>
        <v>0</v>
      </c>
      <c r="JL469" s="550">
        <f t="shared" si="3901"/>
        <v>0</v>
      </c>
      <c r="JM469" s="550">
        <f t="shared" si="3902"/>
        <v>0</v>
      </c>
      <c r="JN469" s="550">
        <f t="shared" si="3903"/>
        <v>0</v>
      </c>
      <c r="JO469" s="1217">
        <f t="shared" si="3904"/>
        <v>0</v>
      </c>
      <c r="JP469" s="545">
        <f t="shared" si="3905"/>
        <v>0</v>
      </c>
      <c r="JQ469" s="329">
        <f t="shared" si="3906"/>
        <v>0</v>
      </c>
      <c r="JR469" s="550">
        <f t="shared" si="3907"/>
        <v>0</v>
      </c>
      <c r="JS469" s="550">
        <f t="shared" si="3908"/>
        <v>0</v>
      </c>
      <c r="JT469" s="550">
        <f t="shared" si="3909"/>
        <v>0</v>
      </c>
      <c r="JU469" s="550">
        <f t="shared" si="3910"/>
        <v>0</v>
      </c>
      <c r="JV469" s="932">
        <f t="shared" si="3911"/>
        <v>0</v>
      </c>
      <c r="JW469" s="932">
        <f t="shared" si="3912"/>
        <v>0</v>
      </c>
      <c r="JX469" s="932">
        <f t="shared" si="3913"/>
        <v>0</v>
      </c>
      <c r="JY469" s="932">
        <f t="shared" si="3914"/>
        <v>0</v>
      </c>
      <c r="JZ469" s="932">
        <f t="shared" si="3915"/>
        <v>0</v>
      </c>
      <c r="KA469" s="932">
        <f t="shared" si="3916"/>
        <v>0</v>
      </c>
      <c r="KB469" s="932">
        <f t="shared" si="3917"/>
        <v>0</v>
      </c>
      <c r="KC469" s="932">
        <f t="shared" si="3918"/>
        <v>0</v>
      </c>
      <c r="KD469" s="327">
        <f t="shared" si="3919"/>
        <v>0</v>
      </c>
      <c r="KE469" s="327">
        <f t="shared" si="3920"/>
        <v>0</v>
      </c>
      <c r="KF469" s="327">
        <f t="shared" si="3921"/>
        <v>0</v>
      </c>
      <c r="KG469" s="327">
        <f t="shared" si="3922"/>
        <v>0</v>
      </c>
      <c r="KH469" s="327">
        <f t="shared" si="3923"/>
        <v>0</v>
      </c>
      <c r="KI469" s="327">
        <f t="shared" si="3924"/>
        <v>0</v>
      </c>
      <c r="KJ469" s="327">
        <f t="shared" si="3925"/>
        <v>0</v>
      </c>
      <c r="KK469" s="327">
        <f t="shared" si="3926"/>
        <v>0</v>
      </c>
      <c r="KL469" s="327">
        <f t="shared" si="3927"/>
        <v>0</v>
      </c>
      <c r="KM469" s="327">
        <f t="shared" si="3928"/>
        <v>0</v>
      </c>
      <c r="KN469" s="327">
        <f t="shared" si="3929"/>
        <v>0</v>
      </c>
      <c r="KO469" s="327">
        <f t="shared" si="3930"/>
        <v>0</v>
      </c>
      <c r="KP469" s="327">
        <f t="shared" si="3931"/>
        <v>0</v>
      </c>
      <c r="KQ469" s="327">
        <f t="shared" si="3932"/>
        <v>0</v>
      </c>
      <c r="KR469" s="739"/>
      <c r="KS469" s="739"/>
      <c r="KT469" s="739"/>
      <c r="KU469" s="739"/>
      <c r="KV469" s="739"/>
      <c r="KW469" s="739"/>
      <c r="KX469" s="739"/>
      <c r="KY469" s="739"/>
      <c r="KZ469" s="1362">
        <f t="shared" si="4022"/>
        <v>0</v>
      </c>
      <c r="LA469" s="1217">
        <f t="shared" si="4023"/>
        <v>0</v>
      </c>
      <c r="LB469" s="1217">
        <f t="shared" si="4024"/>
        <v>0</v>
      </c>
      <c r="LC469" s="1217">
        <f t="shared" si="4025"/>
        <v>0</v>
      </c>
      <c r="LD469" s="545">
        <f t="shared" si="4026"/>
        <v>0</v>
      </c>
      <c r="LE469" s="545">
        <f t="shared" si="4027"/>
        <v>0</v>
      </c>
      <c r="LF469" s="329">
        <f t="shared" si="4028"/>
        <v>0</v>
      </c>
      <c r="LG469" s="550">
        <f t="shared" si="4029"/>
        <v>0</v>
      </c>
      <c r="LH469" s="550">
        <f t="shared" si="4030"/>
        <v>0</v>
      </c>
      <c r="LI469" s="550">
        <f t="shared" si="4031"/>
        <v>0</v>
      </c>
      <c r="LJ469" s="550">
        <f t="shared" si="4032"/>
        <v>0</v>
      </c>
      <c r="LK469" s="550">
        <f t="shared" si="4033"/>
        <v>0</v>
      </c>
      <c r="LL469" s="550">
        <f t="shared" si="4034"/>
        <v>0</v>
      </c>
      <c r="LM469" s="550">
        <f t="shared" si="4035"/>
        <v>0</v>
      </c>
      <c r="LN469" s="550">
        <f t="shared" si="4036"/>
        <v>0</v>
      </c>
      <c r="LO469" s="1217">
        <f t="shared" si="4037"/>
        <v>0</v>
      </c>
      <c r="LP469" s="545">
        <f t="shared" si="4038"/>
        <v>0</v>
      </c>
      <c r="LQ469" s="329">
        <f t="shared" si="4039"/>
        <v>0</v>
      </c>
      <c r="LR469" s="550">
        <f t="shared" si="4040"/>
        <v>0</v>
      </c>
      <c r="LS469" s="550">
        <f t="shared" si="4041"/>
        <v>0</v>
      </c>
      <c r="LT469" s="550">
        <f t="shared" si="4042"/>
        <v>0</v>
      </c>
      <c r="LU469" s="550">
        <f t="shared" si="4043"/>
        <v>0</v>
      </c>
      <c r="LV469" s="932">
        <f t="shared" si="4044"/>
        <v>0</v>
      </c>
      <c r="LW469" s="932">
        <f t="shared" si="4045"/>
        <v>0</v>
      </c>
      <c r="LX469" s="932">
        <f t="shared" si="4046"/>
        <v>0</v>
      </c>
      <c r="LY469" s="932">
        <f t="shared" si="4047"/>
        <v>0</v>
      </c>
      <c r="LZ469" s="932">
        <f t="shared" si="4048"/>
        <v>0</v>
      </c>
      <c r="MA469" s="932">
        <f t="shared" si="4049"/>
        <v>0</v>
      </c>
      <c r="MB469" s="932">
        <f t="shared" si="4050"/>
        <v>0</v>
      </c>
      <c r="MC469" s="932">
        <f t="shared" si="4051"/>
        <v>0</v>
      </c>
      <c r="MD469" s="327">
        <f t="shared" si="4052"/>
        <v>0</v>
      </c>
      <c r="ME469" s="327">
        <f t="shared" si="4053"/>
        <v>0</v>
      </c>
      <c r="MF469" s="327">
        <f t="shared" si="4054"/>
        <v>0</v>
      </c>
      <c r="MG469" s="327">
        <f t="shared" si="4055"/>
        <v>0</v>
      </c>
      <c r="MH469" s="327">
        <f t="shared" si="4056"/>
        <v>0</v>
      </c>
      <c r="MI469" s="327">
        <f t="shared" si="4057"/>
        <v>0</v>
      </c>
      <c r="MJ469" s="327">
        <f t="shared" si="4058"/>
        <v>0</v>
      </c>
      <c r="MK469" s="327">
        <f t="shared" si="4059"/>
        <v>0</v>
      </c>
      <c r="ML469" s="327">
        <f t="shared" si="4060"/>
        <v>0</v>
      </c>
      <c r="MM469" s="327">
        <f t="shared" si="4061"/>
        <v>0</v>
      </c>
      <c r="MN469" s="327">
        <f t="shared" si="4062"/>
        <v>0</v>
      </c>
      <c r="MO469" s="327">
        <f t="shared" si="4063"/>
        <v>0</v>
      </c>
      <c r="MP469" s="327">
        <f t="shared" si="4064"/>
        <v>0</v>
      </c>
      <c r="MQ469" s="327">
        <f t="shared" si="4065"/>
        <v>0</v>
      </c>
    </row>
    <row r="470" spans="15:355" s="152" customFormat="1" ht="14.25" customHeight="1" outlineLevel="1" thickBot="1" x14ac:dyDescent="0.3">
      <c r="O470" s="1758"/>
      <c r="S470" s="1758"/>
      <c r="W470" s="1758"/>
      <c r="AA470" s="1758"/>
      <c r="AE470" s="1758"/>
      <c r="AI470" s="1758"/>
      <c r="AM470" s="1758"/>
      <c r="AQ470" s="1758"/>
      <c r="AU470" s="1758"/>
      <c r="AY470" s="1758"/>
      <c r="BQ470" s="1491"/>
      <c r="BR470" s="734">
        <f t="shared" si="3531"/>
        <v>0</v>
      </c>
      <c r="BS470" s="734">
        <f t="shared" si="3532"/>
        <v>0</v>
      </c>
      <c r="BT470" s="742">
        <v>0</v>
      </c>
      <c r="BU470" s="1781"/>
      <c r="BV470" s="1324"/>
      <c r="BW470" s="1248"/>
      <c r="BX470" s="1248"/>
      <c r="BY470" s="1248"/>
      <c r="BZ470" s="1249"/>
      <c r="CA470" s="1249"/>
      <c r="CB470" s="1250"/>
      <c r="CC470" s="1251"/>
      <c r="CD470" s="1251"/>
      <c r="CE470" s="1251"/>
      <c r="CF470" s="1251"/>
      <c r="CG470" s="1765"/>
      <c r="CH470" s="1252"/>
      <c r="CI470" s="1765"/>
      <c r="CJ470" s="1765"/>
      <c r="CK470" s="1253"/>
      <c r="CL470" s="1254"/>
      <c r="CM470" s="1255"/>
      <c r="CN470" s="1256"/>
      <c r="CO470" s="1256"/>
      <c r="CP470" s="1256"/>
      <c r="CQ470" s="1256"/>
      <c r="CR470" s="1766"/>
      <c r="CS470" s="1766"/>
      <c r="CT470" s="1766"/>
      <c r="CU470" s="1766"/>
      <c r="CV470" s="1766"/>
      <c r="CW470" s="1766"/>
      <c r="CX470" s="1766"/>
      <c r="CY470" s="1766"/>
      <c r="CZ470" s="1807"/>
      <c r="DA470" s="1807"/>
      <c r="DB470" s="1807"/>
      <c r="DC470" s="1807"/>
      <c r="DD470" s="1807"/>
      <c r="DE470" s="1258"/>
      <c r="DF470" s="1258"/>
      <c r="DG470" s="1258"/>
      <c r="DH470" s="1258"/>
      <c r="DI470" s="1258"/>
      <c r="DJ470" s="1258"/>
      <c r="DK470" s="1258"/>
      <c r="DL470" s="1258"/>
      <c r="DM470" s="1258"/>
      <c r="DN470" s="1022">
        <v>1</v>
      </c>
      <c r="DO470" s="1193">
        <v>0.94599999999999995</v>
      </c>
      <c r="DP470" s="1194">
        <v>1000</v>
      </c>
      <c r="DQ470" s="1195">
        <f t="shared" si="3889"/>
        <v>1.0570824524312896</v>
      </c>
      <c r="DR470" s="1192">
        <v>0.01</v>
      </c>
      <c r="DS470" s="1192">
        <f t="shared" si="3888"/>
        <v>1.0570824524312896E-5</v>
      </c>
      <c r="DT470" s="1767"/>
      <c r="DU470" s="1768"/>
      <c r="DV470" s="1769"/>
      <c r="DW470" s="1528">
        <f t="shared" si="3933"/>
        <v>0</v>
      </c>
      <c r="DX470" s="1770"/>
      <c r="DY470" s="1770"/>
      <c r="DZ470" s="1770"/>
      <c r="EA470" s="1770"/>
      <c r="EB470" s="1770"/>
      <c r="EC470" s="1770"/>
      <c r="ED470" s="1770"/>
      <c r="EE470" s="1770"/>
      <c r="EF470" s="1770"/>
      <c r="EG470" s="1770"/>
      <c r="EH470" s="1770"/>
      <c r="EI470" s="1770"/>
      <c r="EJ470" s="1770"/>
      <c r="EK470" s="1771"/>
      <c r="EL470" s="1772"/>
      <c r="EM470" s="739"/>
      <c r="EN470" s="739"/>
      <c r="EO470" s="739"/>
      <c r="EP470" s="739"/>
      <c r="EQ470" s="739"/>
      <c r="ER470" s="739"/>
      <c r="ES470" s="739"/>
      <c r="ET470" s="739"/>
      <c r="EU470" s="739"/>
      <c r="EV470" s="739"/>
      <c r="EW470" s="739"/>
      <c r="EX470" s="739"/>
      <c r="EY470" s="739"/>
      <c r="EZ470" s="1348">
        <f t="shared" si="3934"/>
        <v>0</v>
      </c>
      <c r="FA470" s="1203">
        <f t="shared" si="3935"/>
        <v>0</v>
      </c>
      <c r="FB470" s="1203">
        <f t="shared" si="3936"/>
        <v>0</v>
      </c>
      <c r="FC470" s="1203">
        <f t="shared" si="3937"/>
        <v>0</v>
      </c>
      <c r="FD470" s="1190">
        <f t="shared" si="3938"/>
        <v>0</v>
      </c>
      <c r="FE470" s="1190">
        <f t="shared" si="3939"/>
        <v>0</v>
      </c>
      <c r="FF470" s="927">
        <f t="shared" si="3940"/>
        <v>0</v>
      </c>
      <c r="FG470" s="1191">
        <f t="shared" si="3941"/>
        <v>0</v>
      </c>
      <c r="FH470" s="1191">
        <f t="shared" si="3942"/>
        <v>0</v>
      </c>
      <c r="FI470" s="1191">
        <f t="shared" si="3943"/>
        <v>0</v>
      </c>
      <c r="FJ470" s="1191">
        <f t="shared" si="3944"/>
        <v>0</v>
      </c>
      <c r="FK470" s="1191">
        <f t="shared" si="3945"/>
        <v>0</v>
      </c>
      <c r="FL470" s="1191">
        <f t="shared" si="3946"/>
        <v>0</v>
      </c>
      <c r="FM470" s="1191">
        <f t="shared" si="3947"/>
        <v>0</v>
      </c>
      <c r="FN470" s="1191">
        <f t="shared" si="3948"/>
        <v>0</v>
      </c>
      <c r="FO470" s="1203">
        <f t="shared" si="3548"/>
        <v>0</v>
      </c>
      <c r="FP470" s="1190">
        <f t="shared" si="3949"/>
        <v>0</v>
      </c>
      <c r="FQ470" s="927">
        <f t="shared" si="3950"/>
        <v>0</v>
      </c>
      <c r="FR470" s="1191">
        <f t="shared" si="3951"/>
        <v>0</v>
      </c>
      <c r="FS470" s="1191">
        <f t="shared" si="3952"/>
        <v>0</v>
      </c>
      <c r="FT470" s="1191">
        <f t="shared" si="3953"/>
        <v>0</v>
      </c>
      <c r="FU470" s="1191">
        <f t="shared" si="3954"/>
        <v>0</v>
      </c>
      <c r="FV470" s="1076">
        <f t="shared" si="3955"/>
        <v>0</v>
      </c>
      <c r="FW470" s="1076">
        <f t="shared" si="3956"/>
        <v>0</v>
      </c>
      <c r="FX470" s="1076">
        <f t="shared" si="3957"/>
        <v>0</v>
      </c>
      <c r="FY470" s="1076">
        <f t="shared" si="3958"/>
        <v>0</v>
      </c>
      <c r="FZ470" s="1076">
        <f t="shared" si="3959"/>
        <v>0</v>
      </c>
      <c r="GA470" s="1076">
        <f t="shared" si="3960"/>
        <v>0</v>
      </c>
      <c r="GB470" s="1076">
        <f t="shared" si="3961"/>
        <v>0</v>
      </c>
      <c r="GC470" s="1076">
        <f t="shared" si="3962"/>
        <v>0</v>
      </c>
      <c r="GD470" s="330">
        <f t="shared" si="3963"/>
        <v>0</v>
      </c>
      <c r="GE470" s="330">
        <f t="shared" si="3964"/>
        <v>0</v>
      </c>
      <c r="GF470" s="330">
        <f t="shared" si="3965"/>
        <v>0</v>
      </c>
      <c r="GG470" s="330">
        <f t="shared" si="3966"/>
        <v>0</v>
      </c>
      <c r="GH470" s="330">
        <f t="shared" si="3967"/>
        <v>0</v>
      </c>
      <c r="GI470" s="330">
        <f t="shared" si="3968"/>
        <v>0</v>
      </c>
      <c r="GJ470" s="330">
        <f t="shared" si="3969"/>
        <v>0</v>
      </c>
      <c r="GK470" s="330">
        <f t="shared" si="3970"/>
        <v>0</v>
      </c>
      <c r="GL470" s="330">
        <f t="shared" si="3971"/>
        <v>0</v>
      </c>
      <c r="GM470" s="330">
        <f t="shared" si="3972"/>
        <v>0</v>
      </c>
      <c r="GN470" s="330">
        <f t="shared" si="3973"/>
        <v>0</v>
      </c>
      <c r="GO470" s="330">
        <f t="shared" si="3974"/>
        <v>0</v>
      </c>
      <c r="GP470" s="330">
        <f t="shared" si="3975"/>
        <v>0</v>
      </c>
      <c r="GQ470" s="330">
        <f t="shared" si="3976"/>
        <v>0</v>
      </c>
      <c r="GR470" s="739"/>
      <c r="GS470" s="739"/>
      <c r="GT470" s="739"/>
      <c r="GU470" s="739"/>
      <c r="GV470" s="739"/>
      <c r="GW470" s="739"/>
      <c r="GX470" s="739"/>
      <c r="GY470" s="739"/>
      <c r="GZ470" s="1362">
        <f t="shared" si="3977"/>
        <v>0</v>
      </c>
      <c r="HA470" s="1215">
        <f t="shared" si="3978"/>
        <v>0</v>
      </c>
      <c r="HB470" s="1215">
        <f t="shared" si="3979"/>
        <v>0</v>
      </c>
      <c r="HC470" s="1215">
        <f t="shared" si="3980"/>
        <v>0</v>
      </c>
      <c r="HD470" s="543">
        <f t="shared" si="3981"/>
        <v>0</v>
      </c>
      <c r="HE470" s="543">
        <f t="shared" si="3982"/>
        <v>0</v>
      </c>
      <c r="HF470" s="328">
        <f t="shared" si="3983"/>
        <v>0</v>
      </c>
      <c r="HG470" s="546">
        <f t="shared" si="3984"/>
        <v>0</v>
      </c>
      <c r="HH470" s="546">
        <f t="shared" si="3985"/>
        <v>0</v>
      </c>
      <c r="HI470" s="546">
        <f t="shared" si="3986"/>
        <v>0</v>
      </c>
      <c r="HJ470" s="546">
        <f t="shared" si="3987"/>
        <v>0</v>
      </c>
      <c r="HK470" s="546">
        <f t="shared" si="3988"/>
        <v>0</v>
      </c>
      <c r="HL470" s="546">
        <f t="shared" si="3989"/>
        <v>0</v>
      </c>
      <c r="HM470" s="546">
        <f t="shared" si="3990"/>
        <v>0</v>
      </c>
      <c r="HN470" s="546">
        <f t="shared" si="3991"/>
        <v>0</v>
      </c>
      <c r="HO470" s="1215">
        <f t="shared" si="3992"/>
        <v>0</v>
      </c>
      <c r="HP470" s="543">
        <f t="shared" si="3993"/>
        <v>0</v>
      </c>
      <c r="HQ470" s="328">
        <f t="shared" si="3994"/>
        <v>0</v>
      </c>
      <c r="HR470" s="546">
        <f t="shared" si="3995"/>
        <v>0</v>
      </c>
      <c r="HS470" s="546">
        <f t="shared" si="3996"/>
        <v>0</v>
      </c>
      <c r="HT470" s="546">
        <f t="shared" si="3997"/>
        <v>0</v>
      </c>
      <c r="HU470" s="546">
        <f t="shared" si="3998"/>
        <v>0</v>
      </c>
      <c r="HV470" s="930">
        <f t="shared" si="3999"/>
        <v>0</v>
      </c>
      <c r="HW470" s="930">
        <f t="shared" si="4000"/>
        <v>0</v>
      </c>
      <c r="HX470" s="930">
        <f t="shared" si="4001"/>
        <v>0</v>
      </c>
      <c r="HY470" s="930">
        <f t="shared" si="4002"/>
        <v>0</v>
      </c>
      <c r="HZ470" s="930">
        <f t="shared" si="4003"/>
        <v>0</v>
      </c>
      <c r="IA470" s="930">
        <f t="shared" si="4004"/>
        <v>0</v>
      </c>
      <c r="IB470" s="930">
        <f t="shared" si="4005"/>
        <v>0</v>
      </c>
      <c r="IC470" s="930">
        <f t="shared" si="4006"/>
        <v>0</v>
      </c>
      <c r="ID470" s="322">
        <f t="shared" si="4007"/>
        <v>0</v>
      </c>
      <c r="IE470" s="322">
        <f t="shared" si="4008"/>
        <v>0</v>
      </c>
      <c r="IF470" s="322">
        <f t="shared" si="4009"/>
        <v>0</v>
      </c>
      <c r="IG470" s="322">
        <f t="shared" si="4010"/>
        <v>0</v>
      </c>
      <c r="IH470" s="322">
        <f t="shared" si="4011"/>
        <v>0</v>
      </c>
      <c r="II470" s="322">
        <f t="shared" si="4012"/>
        <v>0</v>
      </c>
      <c r="IJ470" s="322">
        <f t="shared" si="4013"/>
        <v>0</v>
      </c>
      <c r="IK470" s="322">
        <f t="shared" si="4014"/>
        <v>0</v>
      </c>
      <c r="IL470" s="322">
        <f t="shared" si="4015"/>
        <v>0</v>
      </c>
      <c r="IM470" s="322">
        <f t="shared" si="4016"/>
        <v>0</v>
      </c>
      <c r="IN470" s="322">
        <f t="shared" si="4017"/>
        <v>0</v>
      </c>
      <c r="IO470" s="322">
        <f t="shared" si="4018"/>
        <v>0</v>
      </c>
      <c r="IP470" s="322">
        <f t="shared" si="4019"/>
        <v>0</v>
      </c>
      <c r="IQ470" s="322">
        <f t="shared" si="4020"/>
        <v>0</v>
      </c>
      <c r="IR470" s="739"/>
      <c r="IS470" s="739"/>
      <c r="IT470" s="739"/>
      <c r="IU470" s="739"/>
      <c r="IV470" s="739"/>
      <c r="IW470" s="739"/>
      <c r="IX470" s="739"/>
      <c r="IY470" s="739"/>
      <c r="IZ470" s="1362">
        <f t="shared" si="4021"/>
        <v>0</v>
      </c>
      <c r="JA470" s="1217">
        <f t="shared" si="3890"/>
        <v>0</v>
      </c>
      <c r="JB470" s="1217">
        <f t="shared" si="3891"/>
        <v>0</v>
      </c>
      <c r="JC470" s="1217">
        <f t="shared" si="3892"/>
        <v>0</v>
      </c>
      <c r="JD470" s="545">
        <f t="shared" si="3893"/>
        <v>0</v>
      </c>
      <c r="JE470" s="545">
        <f t="shared" si="3894"/>
        <v>0</v>
      </c>
      <c r="JF470" s="329">
        <f t="shared" si="3895"/>
        <v>0</v>
      </c>
      <c r="JG470" s="550">
        <f t="shared" si="3896"/>
        <v>0</v>
      </c>
      <c r="JH470" s="550">
        <f t="shared" si="3897"/>
        <v>0</v>
      </c>
      <c r="JI470" s="550">
        <f t="shared" si="3898"/>
        <v>0</v>
      </c>
      <c r="JJ470" s="550">
        <f t="shared" si="3899"/>
        <v>0</v>
      </c>
      <c r="JK470" s="550">
        <f t="shared" si="3900"/>
        <v>0</v>
      </c>
      <c r="JL470" s="550">
        <f t="shared" si="3901"/>
        <v>0</v>
      </c>
      <c r="JM470" s="550">
        <f t="shared" si="3902"/>
        <v>0</v>
      </c>
      <c r="JN470" s="550">
        <f t="shared" si="3903"/>
        <v>0</v>
      </c>
      <c r="JO470" s="1217">
        <f t="shared" si="3904"/>
        <v>0</v>
      </c>
      <c r="JP470" s="545">
        <f t="shared" si="3905"/>
        <v>0</v>
      </c>
      <c r="JQ470" s="329">
        <f t="shared" si="3906"/>
        <v>0</v>
      </c>
      <c r="JR470" s="550">
        <f t="shared" si="3907"/>
        <v>0</v>
      </c>
      <c r="JS470" s="550">
        <f t="shared" si="3908"/>
        <v>0</v>
      </c>
      <c r="JT470" s="550">
        <f t="shared" si="3909"/>
        <v>0</v>
      </c>
      <c r="JU470" s="550">
        <f t="shared" si="3910"/>
        <v>0</v>
      </c>
      <c r="JV470" s="932">
        <f t="shared" si="3911"/>
        <v>0</v>
      </c>
      <c r="JW470" s="932">
        <f t="shared" si="3912"/>
        <v>0</v>
      </c>
      <c r="JX470" s="932">
        <f t="shared" si="3913"/>
        <v>0</v>
      </c>
      <c r="JY470" s="932">
        <f t="shared" si="3914"/>
        <v>0</v>
      </c>
      <c r="JZ470" s="932">
        <f t="shared" si="3915"/>
        <v>0</v>
      </c>
      <c r="KA470" s="932">
        <f t="shared" si="3916"/>
        <v>0</v>
      </c>
      <c r="KB470" s="932">
        <f t="shared" si="3917"/>
        <v>0</v>
      </c>
      <c r="KC470" s="932">
        <f t="shared" si="3918"/>
        <v>0</v>
      </c>
      <c r="KD470" s="327">
        <f t="shared" si="3919"/>
        <v>0</v>
      </c>
      <c r="KE470" s="327">
        <f t="shared" si="3920"/>
        <v>0</v>
      </c>
      <c r="KF470" s="327">
        <f t="shared" si="3921"/>
        <v>0</v>
      </c>
      <c r="KG470" s="327">
        <f t="shared" si="3922"/>
        <v>0</v>
      </c>
      <c r="KH470" s="327">
        <f t="shared" si="3923"/>
        <v>0</v>
      </c>
      <c r="KI470" s="327">
        <f t="shared" si="3924"/>
        <v>0</v>
      </c>
      <c r="KJ470" s="327">
        <f t="shared" si="3925"/>
        <v>0</v>
      </c>
      <c r="KK470" s="327">
        <f t="shared" si="3926"/>
        <v>0</v>
      </c>
      <c r="KL470" s="327">
        <f t="shared" si="3927"/>
        <v>0</v>
      </c>
      <c r="KM470" s="327">
        <f t="shared" si="3928"/>
        <v>0</v>
      </c>
      <c r="KN470" s="327">
        <f t="shared" si="3929"/>
        <v>0</v>
      </c>
      <c r="KO470" s="327">
        <f t="shared" si="3930"/>
        <v>0</v>
      </c>
      <c r="KP470" s="327">
        <f t="shared" si="3931"/>
        <v>0</v>
      </c>
      <c r="KQ470" s="327">
        <f t="shared" si="3932"/>
        <v>0</v>
      </c>
      <c r="KR470" s="739"/>
      <c r="KS470" s="739"/>
      <c r="KT470" s="739"/>
      <c r="KU470" s="739"/>
      <c r="KV470" s="739"/>
      <c r="KW470" s="739"/>
      <c r="KX470" s="739"/>
      <c r="KY470" s="739"/>
      <c r="KZ470" s="1362">
        <f t="shared" si="4022"/>
        <v>0</v>
      </c>
      <c r="LA470" s="1217">
        <f t="shared" si="4023"/>
        <v>0</v>
      </c>
      <c r="LB470" s="1217">
        <f t="shared" si="4024"/>
        <v>0</v>
      </c>
      <c r="LC470" s="1217">
        <f t="shared" si="4025"/>
        <v>0</v>
      </c>
      <c r="LD470" s="545">
        <f t="shared" si="4026"/>
        <v>0</v>
      </c>
      <c r="LE470" s="545">
        <f t="shared" si="4027"/>
        <v>0</v>
      </c>
      <c r="LF470" s="329">
        <f t="shared" si="4028"/>
        <v>0</v>
      </c>
      <c r="LG470" s="550">
        <f t="shared" si="4029"/>
        <v>0</v>
      </c>
      <c r="LH470" s="550">
        <f t="shared" si="4030"/>
        <v>0</v>
      </c>
      <c r="LI470" s="550">
        <f t="shared" si="4031"/>
        <v>0</v>
      </c>
      <c r="LJ470" s="550">
        <f t="shared" si="4032"/>
        <v>0</v>
      </c>
      <c r="LK470" s="550">
        <f t="shared" si="4033"/>
        <v>0</v>
      </c>
      <c r="LL470" s="550">
        <f t="shared" si="4034"/>
        <v>0</v>
      </c>
      <c r="LM470" s="550">
        <f t="shared" si="4035"/>
        <v>0</v>
      </c>
      <c r="LN470" s="550">
        <f t="shared" si="4036"/>
        <v>0</v>
      </c>
      <c r="LO470" s="1217">
        <f t="shared" si="4037"/>
        <v>0</v>
      </c>
      <c r="LP470" s="545">
        <f t="shared" si="4038"/>
        <v>0</v>
      </c>
      <c r="LQ470" s="329">
        <f t="shared" si="4039"/>
        <v>0</v>
      </c>
      <c r="LR470" s="550">
        <f t="shared" si="4040"/>
        <v>0</v>
      </c>
      <c r="LS470" s="550">
        <f t="shared" si="4041"/>
        <v>0</v>
      </c>
      <c r="LT470" s="550">
        <f t="shared" si="4042"/>
        <v>0</v>
      </c>
      <c r="LU470" s="550">
        <f t="shared" si="4043"/>
        <v>0</v>
      </c>
      <c r="LV470" s="932">
        <f t="shared" si="4044"/>
        <v>0</v>
      </c>
      <c r="LW470" s="932">
        <f t="shared" si="4045"/>
        <v>0</v>
      </c>
      <c r="LX470" s="932">
        <f t="shared" si="4046"/>
        <v>0</v>
      </c>
      <c r="LY470" s="932">
        <f t="shared" si="4047"/>
        <v>0</v>
      </c>
      <c r="LZ470" s="932">
        <f t="shared" si="4048"/>
        <v>0</v>
      </c>
      <c r="MA470" s="932">
        <f t="shared" si="4049"/>
        <v>0</v>
      </c>
      <c r="MB470" s="932">
        <f t="shared" si="4050"/>
        <v>0</v>
      </c>
      <c r="MC470" s="932">
        <f t="shared" si="4051"/>
        <v>0</v>
      </c>
      <c r="MD470" s="327">
        <f t="shared" si="4052"/>
        <v>0</v>
      </c>
      <c r="ME470" s="327">
        <f t="shared" si="4053"/>
        <v>0</v>
      </c>
      <c r="MF470" s="327">
        <f t="shared" si="4054"/>
        <v>0</v>
      </c>
      <c r="MG470" s="327">
        <f t="shared" si="4055"/>
        <v>0</v>
      </c>
      <c r="MH470" s="327">
        <f t="shared" si="4056"/>
        <v>0</v>
      </c>
      <c r="MI470" s="327">
        <f t="shared" si="4057"/>
        <v>0</v>
      </c>
      <c r="MJ470" s="327">
        <f t="shared" si="4058"/>
        <v>0</v>
      </c>
      <c r="MK470" s="327">
        <f t="shared" si="4059"/>
        <v>0</v>
      </c>
      <c r="ML470" s="327">
        <f t="shared" si="4060"/>
        <v>0</v>
      </c>
      <c r="MM470" s="327">
        <f t="shared" si="4061"/>
        <v>0</v>
      </c>
      <c r="MN470" s="327">
        <f t="shared" si="4062"/>
        <v>0</v>
      </c>
      <c r="MO470" s="327">
        <f t="shared" si="4063"/>
        <v>0</v>
      </c>
      <c r="MP470" s="327">
        <f t="shared" si="4064"/>
        <v>0</v>
      </c>
      <c r="MQ470" s="327">
        <f t="shared" si="4065"/>
        <v>0</v>
      </c>
    </row>
    <row r="471" spans="15:355" s="152" customFormat="1" ht="14.25" customHeight="1" outlineLevel="1" thickBot="1" x14ac:dyDescent="0.3">
      <c r="O471" s="1758"/>
      <c r="S471" s="1758"/>
      <c r="W471" s="1758"/>
      <c r="AA471" s="1758"/>
      <c r="AE471" s="1758"/>
      <c r="AI471" s="1758"/>
      <c r="AM471" s="1758"/>
      <c r="AQ471" s="1758"/>
      <c r="AU471" s="1758"/>
      <c r="AY471" s="1758"/>
      <c r="BQ471" s="1491"/>
      <c r="BR471" s="734">
        <f t="shared" si="3531"/>
        <v>0</v>
      </c>
      <c r="BS471" s="734">
        <f t="shared" si="3532"/>
        <v>0</v>
      </c>
      <c r="BT471" s="742">
        <v>0</v>
      </c>
      <c r="BU471" s="1781"/>
      <c r="BV471" s="1324"/>
      <c r="BW471" s="1248"/>
      <c r="BX471" s="1248"/>
      <c r="BY471" s="1248"/>
      <c r="BZ471" s="1249"/>
      <c r="CA471" s="1249"/>
      <c r="CB471" s="1250"/>
      <c r="CC471" s="1251"/>
      <c r="CD471" s="1251"/>
      <c r="CE471" s="1251"/>
      <c r="CF471" s="1251"/>
      <c r="CG471" s="1765"/>
      <c r="CH471" s="1252"/>
      <c r="CI471" s="1765"/>
      <c r="CJ471" s="1765"/>
      <c r="CK471" s="1253"/>
      <c r="CL471" s="1254"/>
      <c r="CM471" s="1255"/>
      <c r="CN471" s="1256"/>
      <c r="CO471" s="1256"/>
      <c r="CP471" s="1256"/>
      <c r="CQ471" s="1256"/>
      <c r="CR471" s="1766"/>
      <c r="CS471" s="1766"/>
      <c r="CT471" s="1766"/>
      <c r="CU471" s="1766"/>
      <c r="CV471" s="1766"/>
      <c r="CW471" s="1766"/>
      <c r="CX471" s="1766"/>
      <c r="CY471" s="1766"/>
      <c r="CZ471" s="1807"/>
      <c r="DA471" s="1807"/>
      <c r="DB471" s="1807"/>
      <c r="DC471" s="1807"/>
      <c r="DD471" s="1807"/>
      <c r="DE471" s="1258"/>
      <c r="DF471" s="1258"/>
      <c r="DG471" s="1258"/>
      <c r="DH471" s="1258"/>
      <c r="DI471" s="1258"/>
      <c r="DJ471" s="1258"/>
      <c r="DK471" s="1258"/>
      <c r="DL471" s="1258"/>
      <c r="DM471" s="1258"/>
      <c r="DN471" s="1022">
        <v>1</v>
      </c>
      <c r="DO471" s="1193">
        <v>0.94599999999999995</v>
      </c>
      <c r="DP471" s="1194">
        <v>1000</v>
      </c>
      <c r="DQ471" s="1195">
        <f t="shared" si="3889"/>
        <v>1.0570824524312896</v>
      </c>
      <c r="DR471" s="1192">
        <v>0.01</v>
      </c>
      <c r="DS471" s="1192">
        <f t="shared" si="3888"/>
        <v>1.0570824524312896E-5</v>
      </c>
      <c r="DT471" s="1767"/>
      <c r="DU471" s="1768"/>
      <c r="DV471" s="1769"/>
      <c r="DW471" s="1528">
        <f t="shared" si="3933"/>
        <v>0</v>
      </c>
      <c r="DX471" s="1770"/>
      <c r="DY471" s="1770"/>
      <c r="DZ471" s="1770"/>
      <c r="EA471" s="1770"/>
      <c r="EB471" s="1770"/>
      <c r="EC471" s="1770"/>
      <c r="ED471" s="1770"/>
      <c r="EE471" s="1770"/>
      <c r="EF471" s="1770"/>
      <c r="EG471" s="1770"/>
      <c r="EH471" s="1770"/>
      <c r="EI471" s="1770"/>
      <c r="EJ471" s="1770"/>
      <c r="EK471" s="1771"/>
      <c r="EL471" s="1772"/>
      <c r="EM471" s="739"/>
      <c r="EN471" s="739"/>
      <c r="EO471" s="739"/>
      <c r="EP471" s="739"/>
      <c r="EQ471" s="739"/>
      <c r="ER471" s="739"/>
      <c r="ES471" s="739"/>
      <c r="ET471" s="739"/>
      <c r="EU471" s="739"/>
      <c r="EV471" s="739"/>
      <c r="EW471" s="739"/>
      <c r="EX471" s="739"/>
      <c r="EY471" s="739"/>
      <c r="EZ471" s="1348">
        <f t="shared" si="3934"/>
        <v>0</v>
      </c>
      <c r="FA471" s="1203">
        <f t="shared" si="3935"/>
        <v>0</v>
      </c>
      <c r="FB471" s="1203">
        <f t="shared" si="3936"/>
        <v>0</v>
      </c>
      <c r="FC471" s="1203">
        <f t="shared" si="3937"/>
        <v>0</v>
      </c>
      <c r="FD471" s="1190">
        <f t="shared" si="3938"/>
        <v>0</v>
      </c>
      <c r="FE471" s="1190">
        <f t="shared" si="3939"/>
        <v>0</v>
      </c>
      <c r="FF471" s="927">
        <f t="shared" si="3940"/>
        <v>0</v>
      </c>
      <c r="FG471" s="1191">
        <f t="shared" si="3941"/>
        <v>0</v>
      </c>
      <c r="FH471" s="1191">
        <f t="shared" si="3942"/>
        <v>0</v>
      </c>
      <c r="FI471" s="1191">
        <f t="shared" si="3943"/>
        <v>0</v>
      </c>
      <c r="FJ471" s="1191">
        <f t="shared" si="3944"/>
        <v>0</v>
      </c>
      <c r="FK471" s="1191">
        <f t="shared" si="3945"/>
        <v>0</v>
      </c>
      <c r="FL471" s="1191">
        <f t="shared" si="3946"/>
        <v>0</v>
      </c>
      <c r="FM471" s="1191">
        <f t="shared" si="3947"/>
        <v>0</v>
      </c>
      <c r="FN471" s="1191">
        <f t="shared" si="3948"/>
        <v>0</v>
      </c>
      <c r="FO471" s="1203">
        <f t="shared" si="3548"/>
        <v>0</v>
      </c>
      <c r="FP471" s="1190">
        <f t="shared" si="3949"/>
        <v>0</v>
      </c>
      <c r="FQ471" s="927">
        <f t="shared" si="3950"/>
        <v>0</v>
      </c>
      <c r="FR471" s="1191">
        <f t="shared" si="3951"/>
        <v>0</v>
      </c>
      <c r="FS471" s="1191">
        <f t="shared" si="3952"/>
        <v>0</v>
      </c>
      <c r="FT471" s="1191">
        <f t="shared" si="3953"/>
        <v>0</v>
      </c>
      <c r="FU471" s="1191">
        <f t="shared" si="3954"/>
        <v>0</v>
      </c>
      <c r="FV471" s="1076">
        <f t="shared" si="3955"/>
        <v>0</v>
      </c>
      <c r="FW471" s="1076">
        <f t="shared" si="3956"/>
        <v>0</v>
      </c>
      <c r="FX471" s="1076">
        <f t="shared" si="3957"/>
        <v>0</v>
      </c>
      <c r="FY471" s="1076">
        <f t="shared" si="3958"/>
        <v>0</v>
      </c>
      <c r="FZ471" s="1076">
        <f t="shared" si="3959"/>
        <v>0</v>
      </c>
      <c r="GA471" s="1076">
        <f t="shared" si="3960"/>
        <v>0</v>
      </c>
      <c r="GB471" s="1076">
        <f t="shared" si="3961"/>
        <v>0</v>
      </c>
      <c r="GC471" s="1076">
        <f t="shared" si="3962"/>
        <v>0</v>
      </c>
      <c r="GD471" s="330">
        <f t="shared" si="3963"/>
        <v>0</v>
      </c>
      <c r="GE471" s="330">
        <f t="shared" si="3964"/>
        <v>0</v>
      </c>
      <c r="GF471" s="330">
        <f t="shared" si="3965"/>
        <v>0</v>
      </c>
      <c r="GG471" s="330">
        <f t="shared" si="3966"/>
        <v>0</v>
      </c>
      <c r="GH471" s="330">
        <f t="shared" si="3967"/>
        <v>0</v>
      </c>
      <c r="GI471" s="330">
        <f t="shared" si="3968"/>
        <v>0</v>
      </c>
      <c r="GJ471" s="330">
        <f t="shared" si="3969"/>
        <v>0</v>
      </c>
      <c r="GK471" s="330">
        <f t="shared" si="3970"/>
        <v>0</v>
      </c>
      <c r="GL471" s="330">
        <f t="shared" si="3971"/>
        <v>0</v>
      </c>
      <c r="GM471" s="330">
        <f t="shared" si="3972"/>
        <v>0</v>
      </c>
      <c r="GN471" s="330">
        <f t="shared" si="3973"/>
        <v>0</v>
      </c>
      <c r="GO471" s="330">
        <f t="shared" si="3974"/>
        <v>0</v>
      </c>
      <c r="GP471" s="330">
        <f t="shared" si="3975"/>
        <v>0</v>
      </c>
      <c r="GQ471" s="330">
        <f t="shared" si="3976"/>
        <v>0</v>
      </c>
      <c r="GR471" s="739"/>
      <c r="GS471" s="739"/>
      <c r="GT471" s="739"/>
      <c r="GU471" s="739"/>
      <c r="GV471" s="739"/>
      <c r="GW471" s="739"/>
      <c r="GX471" s="739"/>
      <c r="GY471" s="739"/>
      <c r="GZ471" s="1362">
        <f t="shared" si="3977"/>
        <v>0</v>
      </c>
      <c r="HA471" s="1215">
        <f t="shared" si="3978"/>
        <v>0</v>
      </c>
      <c r="HB471" s="1215">
        <f t="shared" si="3979"/>
        <v>0</v>
      </c>
      <c r="HC471" s="1215">
        <f t="shared" si="3980"/>
        <v>0</v>
      </c>
      <c r="HD471" s="543">
        <f t="shared" si="3981"/>
        <v>0</v>
      </c>
      <c r="HE471" s="543">
        <f t="shared" si="3982"/>
        <v>0</v>
      </c>
      <c r="HF471" s="328">
        <f t="shared" si="3983"/>
        <v>0</v>
      </c>
      <c r="HG471" s="546">
        <f t="shared" si="3984"/>
        <v>0</v>
      </c>
      <c r="HH471" s="546">
        <f t="shared" si="3985"/>
        <v>0</v>
      </c>
      <c r="HI471" s="546">
        <f t="shared" si="3986"/>
        <v>0</v>
      </c>
      <c r="HJ471" s="546">
        <f t="shared" si="3987"/>
        <v>0</v>
      </c>
      <c r="HK471" s="546">
        <f t="shared" si="3988"/>
        <v>0</v>
      </c>
      <c r="HL471" s="546">
        <f t="shared" si="3989"/>
        <v>0</v>
      </c>
      <c r="HM471" s="546">
        <f t="shared" si="3990"/>
        <v>0</v>
      </c>
      <c r="HN471" s="546">
        <f t="shared" si="3991"/>
        <v>0</v>
      </c>
      <c r="HO471" s="1215">
        <f t="shared" si="3992"/>
        <v>0</v>
      </c>
      <c r="HP471" s="543">
        <f t="shared" si="3993"/>
        <v>0</v>
      </c>
      <c r="HQ471" s="328">
        <f t="shared" si="3994"/>
        <v>0</v>
      </c>
      <c r="HR471" s="546">
        <f t="shared" si="3995"/>
        <v>0</v>
      </c>
      <c r="HS471" s="546">
        <f t="shared" si="3996"/>
        <v>0</v>
      </c>
      <c r="HT471" s="546">
        <f t="shared" si="3997"/>
        <v>0</v>
      </c>
      <c r="HU471" s="546">
        <f t="shared" si="3998"/>
        <v>0</v>
      </c>
      <c r="HV471" s="930">
        <f t="shared" si="3999"/>
        <v>0</v>
      </c>
      <c r="HW471" s="930">
        <f t="shared" si="4000"/>
        <v>0</v>
      </c>
      <c r="HX471" s="930">
        <f t="shared" si="4001"/>
        <v>0</v>
      </c>
      <c r="HY471" s="930">
        <f t="shared" si="4002"/>
        <v>0</v>
      </c>
      <c r="HZ471" s="930">
        <f t="shared" si="4003"/>
        <v>0</v>
      </c>
      <c r="IA471" s="930">
        <f t="shared" si="4004"/>
        <v>0</v>
      </c>
      <c r="IB471" s="930">
        <f t="shared" si="4005"/>
        <v>0</v>
      </c>
      <c r="IC471" s="930">
        <f t="shared" si="4006"/>
        <v>0</v>
      </c>
      <c r="ID471" s="322">
        <f t="shared" si="4007"/>
        <v>0</v>
      </c>
      <c r="IE471" s="322">
        <f t="shared" si="4008"/>
        <v>0</v>
      </c>
      <c r="IF471" s="322">
        <f t="shared" si="4009"/>
        <v>0</v>
      </c>
      <c r="IG471" s="322">
        <f t="shared" si="4010"/>
        <v>0</v>
      </c>
      <c r="IH471" s="322">
        <f t="shared" si="4011"/>
        <v>0</v>
      </c>
      <c r="II471" s="322">
        <f t="shared" si="4012"/>
        <v>0</v>
      </c>
      <c r="IJ471" s="322">
        <f t="shared" si="4013"/>
        <v>0</v>
      </c>
      <c r="IK471" s="322">
        <f t="shared" si="4014"/>
        <v>0</v>
      </c>
      <c r="IL471" s="322">
        <f t="shared" si="4015"/>
        <v>0</v>
      </c>
      <c r="IM471" s="322">
        <f t="shared" si="4016"/>
        <v>0</v>
      </c>
      <c r="IN471" s="322">
        <f t="shared" si="4017"/>
        <v>0</v>
      </c>
      <c r="IO471" s="322">
        <f t="shared" si="4018"/>
        <v>0</v>
      </c>
      <c r="IP471" s="322">
        <f t="shared" si="4019"/>
        <v>0</v>
      </c>
      <c r="IQ471" s="322">
        <f t="shared" si="4020"/>
        <v>0</v>
      </c>
      <c r="IR471" s="739"/>
      <c r="IS471" s="739"/>
      <c r="IT471" s="739"/>
      <c r="IU471" s="739"/>
      <c r="IV471" s="739"/>
      <c r="IW471" s="739"/>
      <c r="IX471" s="739"/>
      <c r="IY471" s="739"/>
      <c r="IZ471" s="1362">
        <f t="shared" si="4021"/>
        <v>0</v>
      </c>
      <c r="JA471" s="1217">
        <f t="shared" si="3890"/>
        <v>0</v>
      </c>
      <c r="JB471" s="1217">
        <f t="shared" si="3891"/>
        <v>0</v>
      </c>
      <c r="JC471" s="1217">
        <f t="shared" si="3892"/>
        <v>0</v>
      </c>
      <c r="JD471" s="545">
        <f t="shared" si="3893"/>
        <v>0</v>
      </c>
      <c r="JE471" s="545">
        <f t="shared" si="3894"/>
        <v>0</v>
      </c>
      <c r="JF471" s="329">
        <f t="shared" si="3895"/>
        <v>0</v>
      </c>
      <c r="JG471" s="550">
        <f t="shared" si="3896"/>
        <v>0</v>
      </c>
      <c r="JH471" s="550">
        <f t="shared" si="3897"/>
        <v>0</v>
      </c>
      <c r="JI471" s="550">
        <f t="shared" si="3898"/>
        <v>0</v>
      </c>
      <c r="JJ471" s="550">
        <f t="shared" si="3899"/>
        <v>0</v>
      </c>
      <c r="JK471" s="550">
        <f t="shared" si="3900"/>
        <v>0</v>
      </c>
      <c r="JL471" s="550">
        <f t="shared" si="3901"/>
        <v>0</v>
      </c>
      <c r="JM471" s="550">
        <f t="shared" si="3902"/>
        <v>0</v>
      </c>
      <c r="JN471" s="550">
        <f t="shared" si="3903"/>
        <v>0</v>
      </c>
      <c r="JO471" s="1217">
        <f t="shared" si="3904"/>
        <v>0</v>
      </c>
      <c r="JP471" s="545">
        <f t="shared" si="3905"/>
        <v>0</v>
      </c>
      <c r="JQ471" s="329">
        <f t="shared" si="3906"/>
        <v>0</v>
      </c>
      <c r="JR471" s="550">
        <f t="shared" si="3907"/>
        <v>0</v>
      </c>
      <c r="JS471" s="550">
        <f t="shared" si="3908"/>
        <v>0</v>
      </c>
      <c r="JT471" s="550">
        <f t="shared" si="3909"/>
        <v>0</v>
      </c>
      <c r="JU471" s="550">
        <f t="shared" si="3910"/>
        <v>0</v>
      </c>
      <c r="JV471" s="932">
        <f t="shared" si="3911"/>
        <v>0</v>
      </c>
      <c r="JW471" s="932">
        <f t="shared" si="3912"/>
        <v>0</v>
      </c>
      <c r="JX471" s="932">
        <f t="shared" si="3913"/>
        <v>0</v>
      </c>
      <c r="JY471" s="932">
        <f t="shared" si="3914"/>
        <v>0</v>
      </c>
      <c r="JZ471" s="932">
        <f t="shared" si="3915"/>
        <v>0</v>
      </c>
      <c r="KA471" s="932">
        <f t="shared" si="3916"/>
        <v>0</v>
      </c>
      <c r="KB471" s="932">
        <f t="shared" si="3917"/>
        <v>0</v>
      </c>
      <c r="KC471" s="932">
        <f t="shared" si="3918"/>
        <v>0</v>
      </c>
      <c r="KD471" s="327">
        <f t="shared" si="3919"/>
        <v>0</v>
      </c>
      <c r="KE471" s="327">
        <f t="shared" si="3920"/>
        <v>0</v>
      </c>
      <c r="KF471" s="327">
        <f t="shared" si="3921"/>
        <v>0</v>
      </c>
      <c r="KG471" s="327">
        <f t="shared" si="3922"/>
        <v>0</v>
      </c>
      <c r="KH471" s="327">
        <f t="shared" si="3923"/>
        <v>0</v>
      </c>
      <c r="KI471" s="327">
        <f t="shared" si="3924"/>
        <v>0</v>
      </c>
      <c r="KJ471" s="327">
        <f t="shared" si="3925"/>
        <v>0</v>
      </c>
      <c r="KK471" s="327">
        <f t="shared" si="3926"/>
        <v>0</v>
      </c>
      <c r="KL471" s="327">
        <f t="shared" si="3927"/>
        <v>0</v>
      </c>
      <c r="KM471" s="327">
        <f t="shared" si="3928"/>
        <v>0</v>
      </c>
      <c r="KN471" s="327">
        <f t="shared" si="3929"/>
        <v>0</v>
      </c>
      <c r="KO471" s="327">
        <f t="shared" si="3930"/>
        <v>0</v>
      </c>
      <c r="KP471" s="327">
        <f t="shared" si="3931"/>
        <v>0</v>
      </c>
      <c r="KQ471" s="327">
        <f t="shared" si="3932"/>
        <v>0</v>
      </c>
      <c r="KR471" s="739"/>
      <c r="KS471" s="739"/>
      <c r="KT471" s="739"/>
      <c r="KU471" s="739"/>
      <c r="KV471" s="739"/>
      <c r="KW471" s="739"/>
      <c r="KX471" s="739"/>
      <c r="KY471" s="739"/>
      <c r="KZ471" s="1362">
        <f t="shared" si="4022"/>
        <v>0</v>
      </c>
      <c r="LA471" s="1217">
        <f t="shared" si="4023"/>
        <v>0</v>
      </c>
      <c r="LB471" s="1217">
        <f t="shared" si="4024"/>
        <v>0</v>
      </c>
      <c r="LC471" s="1217">
        <f t="shared" si="4025"/>
        <v>0</v>
      </c>
      <c r="LD471" s="545">
        <f t="shared" si="4026"/>
        <v>0</v>
      </c>
      <c r="LE471" s="545">
        <f t="shared" si="4027"/>
        <v>0</v>
      </c>
      <c r="LF471" s="329">
        <f t="shared" si="4028"/>
        <v>0</v>
      </c>
      <c r="LG471" s="550">
        <f t="shared" si="4029"/>
        <v>0</v>
      </c>
      <c r="LH471" s="550">
        <f t="shared" si="4030"/>
        <v>0</v>
      </c>
      <c r="LI471" s="550">
        <f t="shared" si="4031"/>
        <v>0</v>
      </c>
      <c r="LJ471" s="550">
        <f t="shared" si="4032"/>
        <v>0</v>
      </c>
      <c r="LK471" s="550">
        <f t="shared" si="4033"/>
        <v>0</v>
      </c>
      <c r="LL471" s="550">
        <f t="shared" si="4034"/>
        <v>0</v>
      </c>
      <c r="LM471" s="550">
        <f t="shared" si="4035"/>
        <v>0</v>
      </c>
      <c r="LN471" s="550">
        <f t="shared" si="4036"/>
        <v>0</v>
      </c>
      <c r="LO471" s="1217">
        <f t="shared" si="4037"/>
        <v>0</v>
      </c>
      <c r="LP471" s="545">
        <f t="shared" si="4038"/>
        <v>0</v>
      </c>
      <c r="LQ471" s="329">
        <f t="shared" si="4039"/>
        <v>0</v>
      </c>
      <c r="LR471" s="550">
        <f t="shared" si="4040"/>
        <v>0</v>
      </c>
      <c r="LS471" s="550">
        <f t="shared" si="4041"/>
        <v>0</v>
      </c>
      <c r="LT471" s="550">
        <f t="shared" si="4042"/>
        <v>0</v>
      </c>
      <c r="LU471" s="550">
        <f t="shared" si="4043"/>
        <v>0</v>
      </c>
      <c r="LV471" s="932">
        <f t="shared" si="4044"/>
        <v>0</v>
      </c>
      <c r="LW471" s="932">
        <f t="shared" si="4045"/>
        <v>0</v>
      </c>
      <c r="LX471" s="932">
        <f t="shared" si="4046"/>
        <v>0</v>
      </c>
      <c r="LY471" s="932">
        <f t="shared" si="4047"/>
        <v>0</v>
      </c>
      <c r="LZ471" s="932">
        <f t="shared" si="4048"/>
        <v>0</v>
      </c>
      <c r="MA471" s="932">
        <f t="shared" si="4049"/>
        <v>0</v>
      </c>
      <c r="MB471" s="932">
        <f t="shared" si="4050"/>
        <v>0</v>
      </c>
      <c r="MC471" s="932">
        <f t="shared" si="4051"/>
        <v>0</v>
      </c>
      <c r="MD471" s="327">
        <f t="shared" si="4052"/>
        <v>0</v>
      </c>
      <c r="ME471" s="327">
        <f t="shared" si="4053"/>
        <v>0</v>
      </c>
      <c r="MF471" s="327">
        <f t="shared" si="4054"/>
        <v>0</v>
      </c>
      <c r="MG471" s="327">
        <f t="shared" si="4055"/>
        <v>0</v>
      </c>
      <c r="MH471" s="327">
        <f t="shared" si="4056"/>
        <v>0</v>
      </c>
      <c r="MI471" s="327">
        <f t="shared" si="4057"/>
        <v>0</v>
      </c>
      <c r="MJ471" s="327">
        <f t="shared" si="4058"/>
        <v>0</v>
      </c>
      <c r="MK471" s="327">
        <f t="shared" si="4059"/>
        <v>0</v>
      </c>
      <c r="ML471" s="327">
        <f t="shared" si="4060"/>
        <v>0</v>
      </c>
      <c r="MM471" s="327">
        <f t="shared" si="4061"/>
        <v>0</v>
      </c>
      <c r="MN471" s="327">
        <f t="shared" si="4062"/>
        <v>0</v>
      </c>
      <c r="MO471" s="327">
        <f t="shared" si="4063"/>
        <v>0</v>
      </c>
      <c r="MP471" s="327">
        <f t="shared" si="4064"/>
        <v>0</v>
      </c>
      <c r="MQ471" s="327">
        <f t="shared" si="4065"/>
        <v>0</v>
      </c>
    </row>
    <row r="472" spans="15:355" s="152" customFormat="1" ht="14.25" customHeight="1" outlineLevel="1" thickBot="1" x14ac:dyDescent="0.3">
      <c r="O472" s="1758"/>
      <c r="S472" s="1758"/>
      <c r="W472" s="1758"/>
      <c r="AA472" s="1758"/>
      <c r="AE472" s="1758"/>
      <c r="AI472" s="1758"/>
      <c r="AM472" s="1758"/>
      <c r="AQ472" s="1758"/>
      <c r="AU472" s="1758"/>
      <c r="AY472" s="1758"/>
      <c r="BQ472" s="1491"/>
      <c r="BR472" s="734">
        <f t="shared" si="3531"/>
        <v>0</v>
      </c>
      <c r="BS472" s="734">
        <f t="shared" si="3532"/>
        <v>0</v>
      </c>
      <c r="BT472" s="742">
        <v>0</v>
      </c>
      <c r="BU472" s="1781"/>
      <c r="BV472" s="1324"/>
      <c r="BW472" s="1248"/>
      <c r="BX472" s="1248"/>
      <c r="BY472" s="1248"/>
      <c r="BZ472" s="1249"/>
      <c r="CA472" s="1249"/>
      <c r="CB472" s="1250"/>
      <c r="CC472" s="1251"/>
      <c r="CD472" s="1251"/>
      <c r="CE472" s="1251"/>
      <c r="CF472" s="1251"/>
      <c r="CG472" s="1765"/>
      <c r="CH472" s="1252"/>
      <c r="CI472" s="1765"/>
      <c r="CJ472" s="1765"/>
      <c r="CK472" s="1253"/>
      <c r="CL472" s="1254"/>
      <c r="CM472" s="1255"/>
      <c r="CN472" s="1256"/>
      <c r="CO472" s="1256"/>
      <c r="CP472" s="1256"/>
      <c r="CQ472" s="1256"/>
      <c r="CR472" s="1766"/>
      <c r="CS472" s="1766"/>
      <c r="CT472" s="1766"/>
      <c r="CU472" s="1766"/>
      <c r="CV472" s="1766"/>
      <c r="CW472" s="1766"/>
      <c r="CX472" s="1766"/>
      <c r="CY472" s="1766"/>
      <c r="CZ472" s="1807"/>
      <c r="DA472" s="1807"/>
      <c r="DB472" s="1807"/>
      <c r="DC472" s="1807"/>
      <c r="DD472" s="1807"/>
      <c r="DE472" s="1258"/>
      <c r="DF472" s="1258"/>
      <c r="DG472" s="1258"/>
      <c r="DH472" s="1258"/>
      <c r="DI472" s="1258"/>
      <c r="DJ472" s="1258"/>
      <c r="DK472" s="1258"/>
      <c r="DL472" s="1258"/>
      <c r="DM472" s="1258"/>
      <c r="DN472" s="1022">
        <v>1</v>
      </c>
      <c r="DO472" s="1193">
        <v>0.94599999999999995</v>
      </c>
      <c r="DP472" s="1194">
        <v>1000</v>
      </c>
      <c r="DQ472" s="1195">
        <f t="shared" si="3889"/>
        <v>1.0570824524312896</v>
      </c>
      <c r="DR472" s="1192">
        <v>0.01</v>
      </c>
      <c r="DS472" s="1192">
        <f t="shared" si="3888"/>
        <v>1.0570824524312896E-5</v>
      </c>
      <c r="DT472" s="1767"/>
      <c r="DU472" s="1768"/>
      <c r="DV472" s="1769"/>
      <c r="DW472" s="1528">
        <f t="shared" si="3933"/>
        <v>0</v>
      </c>
      <c r="DX472" s="1770"/>
      <c r="DY472" s="1770"/>
      <c r="DZ472" s="1770"/>
      <c r="EA472" s="1770"/>
      <c r="EB472" s="1770"/>
      <c r="EC472" s="1770"/>
      <c r="ED472" s="1770"/>
      <c r="EE472" s="1770"/>
      <c r="EF472" s="1770"/>
      <c r="EG472" s="1770"/>
      <c r="EH472" s="1770"/>
      <c r="EI472" s="1770"/>
      <c r="EJ472" s="1770"/>
      <c r="EK472" s="1771"/>
      <c r="EL472" s="1772"/>
      <c r="EM472" s="739"/>
      <c r="EN472" s="739"/>
      <c r="EO472" s="739"/>
      <c r="EP472" s="739"/>
      <c r="EQ472" s="739"/>
      <c r="ER472" s="739"/>
      <c r="ES472" s="739"/>
      <c r="ET472" s="739"/>
      <c r="EU472" s="739"/>
      <c r="EV472" s="739"/>
      <c r="EW472" s="739"/>
      <c r="EX472" s="739"/>
      <c r="EY472" s="739"/>
      <c r="EZ472" s="1348">
        <f t="shared" si="3934"/>
        <v>0</v>
      </c>
      <c r="FA472" s="1203">
        <f t="shared" si="3935"/>
        <v>0</v>
      </c>
      <c r="FB472" s="1203">
        <f t="shared" si="3936"/>
        <v>0</v>
      </c>
      <c r="FC472" s="1203">
        <f t="shared" si="3937"/>
        <v>0</v>
      </c>
      <c r="FD472" s="1190">
        <f t="shared" si="3938"/>
        <v>0</v>
      </c>
      <c r="FE472" s="1190">
        <f t="shared" si="3939"/>
        <v>0</v>
      </c>
      <c r="FF472" s="927">
        <f t="shared" si="3940"/>
        <v>0</v>
      </c>
      <c r="FG472" s="1191">
        <f t="shared" si="3941"/>
        <v>0</v>
      </c>
      <c r="FH472" s="1191">
        <f t="shared" si="3942"/>
        <v>0</v>
      </c>
      <c r="FI472" s="1191">
        <f t="shared" si="3943"/>
        <v>0</v>
      </c>
      <c r="FJ472" s="1191">
        <f t="shared" si="3944"/>
        <v>0</v>
      </c>
      <c r="FK472" s="1191">
        <f t="shared" si="3945"/>
        <v>0</v>
      </c>
      <c r="FL472" s="1191">
        <f t="shared" si="3946"/>
        <v>0</v>
      </c>
      <c r="FM472" s="1191">
        <f t="shared" si="3947"/>
        <v>0</v>
      </c>
      <c r="FN472" s="1191">
        <f t="shared" si="3948"/>
        <v>0</v>
      </c>
      <c r="FO472" s="1203">
        <f t="shared" si="3548"/>
        <v>0</v>
      </c>
      <c r="FP472" s="1190">
        <f t="shared" si="3949"/>
        <v>0</v>
      </c>
      <c r="FQ472" s="927">
        <f t="shared" si="3950"/>
        <v>0</v>
      </c>
      <c r="FR472" s="1191">
        <f t="shared" si="3951"/>
        <v>0</v>
      </c>
      <c r="FS472" s="1191">
        <f t="shared" si="3952"/>
        <v>0</v>
      </c>
      <c r="FT472" s="1191">
        <f t="shared" si="3953"/>
        <v>0</v>
      </c>
      <c r="FU472" s="1191">
        <f t="shared" si="3954"/>
        <v>0</v>
      </c>
      <c r="FV472" s="1076">
        <f t="shared" si="3955"/>
        <v>0</v>
      </c>
      <c r="FW472" s="1076">
        <f t="shared" si="3956"/>
        <v>0</v>
      </c>
      <c r="FX472" s="1076">
        <f t="shared" si="3957"/>
        <v>0</v>
      </c>
      <c r="FY472" s="1076">
        <f t="shared" si="3958"/>
        <v>0</v>
      </c>
      <c r="FZ472" s="1076">
        <f t="shared" si="3959"/>
        <v>0</v>
      </c>
      <c r="GA472" s="1076">
        <f t="shared" si="3960"/>
        <v>0</v>
      </c>
      <c r="GB472" s="1076">
        <f t="shared" si="3961"/>
        <v>0</v>
      </c>
      <c r="GC472" s="1076">
        <f t="shared" si="3962"/>
        <v>0</v>
      </c>
      <c r="GD472" s="330">
        <f t="shared" si="3963"/>
        <v>0</v>
      </c>
      <c r="GE472" s="330">
        <f t="shared" si="3964"/>
        <v>0</v>
      </c>
      <c r="GF472" s="330">
        <f t="shared" si="3965"/>
        <v>0</v>
      </c>
      <c r="GG472" s="330">
        <f t="shared" si="3966"/>
        <v>0</v>
      </c>
      <c r="GH472" s="330">
        <f t="shared" si="3967"/>
        <v>0</v>
      </c>
      <c r="GI472" s="330">
        <f t="shared" si="3968"/>
        <v>0</v>
      </c>
      <c r="GJ472" s="330">
        <f t="shared" si="3969"/>
        <v>0</v>
      </c>
      <c r="GK472" s="330">
        <f t="shared" si="3970"/>
        <v>0</v>
      </c>
      <c r="GL472" s="330">
        <f t="shared" si="3971"/>
        <v>0</v>
      </c>
      <c r="GM472" s="330">
        <f t="shared" si="3972"/>
        <v>0</v>
      </c>
      <c r="GN472" s="330">
        <f t="shared" si="3973"/>
        <v>0</v>
      </c>
      <c r="GO472" s="330">
        <f t="shared" si="3974"/>
        <v>0</v>
      </c>
      <c r="GP472" s="330">
        <f t="shared" si="3975"/>
        <v>0</v>
      </c>
      <c r="GQ472" s="330">
        <f t="shared" si="3976"/>
        <v>0</v>
      </c>
      <c r="GR472" s="739"/>
      <c r="GS472" s="739"/>
      <c r="GT472" s="739"/>
      <c r="GU472" s="739"/>
      <c r="GV472" s="739"/>
      <c r="GW472" s="739"/>
      <c r="GX472" s="739"/>
      <c r="GY472" s="739"/>
      <c r="GZ472" s="1362">
        <f t="shared" si="3977"/>
        <v>0</v>
      </c>
      <c r="HA472" s="1215">
        <f t="shared" si="3978"/>
        <v>0</v>
      </c>
      <c r="HB472" s="1215">
        <f t="shared" si="3979"/>
        <v>0</v>
      </c>
      <c r="HC472" s="1215">
        <f t="shared" si="3980"/>
        <v>0</v>
      </c>
      <c r="HD472" s="543">
        <f t="shared" si="3981"/>
        <v>0</v>
      </c>
      <c r="HE472" s="543">
        <f t="shared" si="3982"/>
        <v>0</v>
      </c>
      <c r="HF472" s="328">
        <f t="shared" si="3983"/>
        <v>0</v>
      </c>
      <c r="HG472" s="546">
        <f t="shared" si="3984"/>
        <v>0</v>
      </c>
      <c r="HH472" s="546">
        <f t="shared" si="3985"/>
        <v>0</v>
      </c>
      <c r="HI472" s="546">
        <f t="shared" si="3986"/>
        <v>0</v>
      </c>
      <c r="HJ472" s="546">
        <f t="shared" si="3987"/>
        <v>0</v>
      </c>
      <c r="HK472" s="546">
        <f t="shared" si="3988"/>
        <v>0</v>
      </c>
      <c r="HL472" s="546">
        <f t="shared" si="3989"/>
        <v>0</v>
      </c>
      <c r="HM472" s="546">
        <f t="shared" si="3990"/>
        <v>0</v>
      </c>
      <c r="HN472" s="546">
        <f t="shared" si="3991"/>
        <v>0</v>
      </c>
      <c r="HO472" s="1215">
        <f t="shared" si="3992"/>
        <v>0</v>
      </c>
      <c r="HP472" s="543">
        <f t="shared" si="3993"/>
        <v>0</v>
      </c>
      <c r="HQ472" s="328">
        <f t="shared" si="3994"/>
        <v>0</v>
      </c>
      <c r="HR472" s="546">
        <f t="shared" si="3995"/>
        <v>0</v>
      </c>
      <c r="HS472" s="546">
        <f t="shared" si="3996"/>
        <v>0</v>
      </c>
      <c r="HT472" s="546">
        <f t="shared" si="3997"/>
        <v>0</v>
      </c>
      <c r="HU472" s="546">
        <f t="shared" si="3998"/>
        <v>0</v>
      </c>
      <c r="HV472" s="930">
        <f t="shared" si="3999"/>
        <v>0</v>
      </c>
      <c r="HW472" s="930">
        <f t="shared" si="4000"/>
        <v>0</v>
      </c>
      <c r="HX472" s="930">
        <f t="shared" si="4001"/>
        <v>0</v>
      </c>
      <c r="HY472" s="930">
        <f t="shared" si="4002"/>
        <v>0</v>
      </c>
      <c r="HZ472" s="930">
        <f t="shared" si="4003"/>
        <v>0</v>
      </c>
      <c r="IA472" s="930">
        <f t="shared" si="4004"/>
        <v>0</v>
      </c>
      <c r="IB472" s="930">
        <f t="shared" si="4005"/>
        <v>0</v>
      </c>
      <c r="IC472" s="930">
        <f t="shared" si="4006"/>
        <v>0</v>
      </c>
      <c r="ID472" s="322">
        <f t="shared" si="4007"/>
        <v>0</v>
      </c>
      <c r="IE472" s="322">
        <f t="shared" si="4008"/>
        <v>0</v>
      </c>
      <c r="IF472" s="322">
        <f t="shared" si="4009"/>
        <v>0</v>
      </c>
      <c r="IG472" s="322">
        <f t="shared" si="4010"/>
        <v>0</v>
      </c>
      <c r="IH472" s="322">
        <f t="shared" si="4011"/>
        <v>0</v>
      </c>
      <c r="II472" s="322">
        <f t="shared" si="4012"/>
        <v>0</v>
      </c>
      <c r="IJ472" s="322">
        <f t="shared" si="4013"/>
        <v>0</v>
      </c>
      <c r="IK472" s="322">
        <f t="shared" si="4014"/>
        <v>0</v>
      </c>
      <c r="IL472" s="322">
        <f t="shared" si="4015"/>
        <v>0</v>
      </c>
      <c r="IM472" s="322">
        <f t="shared" si="4016"/>
        <v>0</v>
      </c>
      <c r="IN472" s="322">
        <f t="shared" si="4017"/>
        <v>0</v>
      </c>
      <c r="IO472" s="322">
        <f t="shared" si="4018"/>
        <v>0</v>
      </c>
      <c r="IP472" s="322">
        <f t="shared" si="4019"/>
        <v>0</v>
      </c>
      <c r="IQ472" s="322">
        <f t="shared" si="4020"/>
        <v>0</v>
      </c>
      <c r="IR472" s="739"/>
      <c r="IS472" s="739"/>
      <c r="IT472" s="739"/>
      <c r="IU472" s="739"/>
      <c r="IV472" s="739"/>
      <c r="IW472" s="739"/>
      <c r="IX472" s="739"/>
      <c r="IY472" s="739"/>
      <c r="IZ472" s="1362">
        <f t="shared" si="4021"/>
        <v>0</v>
      </c>
      <c r="JA472" s="1217">
        <f t="shared" si="3890"/>
        <v>0</v>
      </c>
      <c r="JB472" s="1217">
        <f t="shared" si="3891"/>
        <v>0</v>
      </c>
      <c r="JC472" s="1217">
        <f t="shared" si="3892"/>
        <v>0</v>
      </c>
      <c r="JD472" s="545">
        <f t="shared" si="3893"/>
        <v>0</v>
      </c>
      <c r="JE472" s="545">
        <f t="shared" si="3894"/>
        <v>0</v>
      </c>
      <c r="JF472" s="329">
        <f t="shared" si="3895"/>
        <v>0</v>
      </c>
      <c r="JG472" s="550">
        <f t="shared" si="3896"/>
        <v>0</v>
      </c>
      <c r="JH472" s="550">
        <f t="shared" si="3897"/>
        <v>0</v>
      </c>
      <c r="JI472" s="550">
        <f t="shared" si="3898"/>
        <v>0</v>
      </c>
      <c r="JJ472" s="550">
        <f t="shared" si="3899"/>
        <v>0</v>
      </c>
      <c r="JK472" s="550">
        <f t="shared" si="3900"/>
        <v>0</v>
      </c>
      <c r="JL472" s="550">
        <f t="shared" si="3901"/>
        <v>0</v>
      </c>
      <c r="JM472" s="550">
        <f t="shared" si="3902"/>
        <v>0</v>
      </c>
      <c r="JN472" s="550">
        <f t="shared" si="3903"/>
        <v>0</v>
      </c>
      <c r="JO472" s="1217">
        <f t="shared" si="3904"/>
        <v>0</v>
      </c>
      <c r="JP472" s="545">
        <f t="shared" si="3905"/>
        <v>0</v>
      </c>
      <c r="JQ472" s="329">
        <f t="shared" si="3906"/>
        <v>0</v>
      </c>
      <c r="JR472" s="550">
        <f t="shared" si="3907"/>
        <v>0</v>
      </c>
      <c r="JS472" s="550">
        <f t="shared" si="3908"/>
        <v>0</v>
      </c>
      <c r="JT472" s="550">
        <f t="shared" si="3909"/>
        <v>0</v>
      </c>
      <c r="JU472" s="550">
        <f t="shared" si="3910"/>
        <v>0</v>
      </c>
      <c r="JV472" s="932">
        <f t="shared" si="3911"/>
        <v>0</v>
      </c>
      <c r="JW472" s="932">
        <f t="shared" si="3912"/>
        <v>0</v>
      </c>
      <c r="JX472" s="932">
        <f t="shared" si="3913"/>
        <v>0</v>
      </c>
      <c r="JY472" s="932">
        <f t="shared" si="3914"/>
        <v>0</v>
      </c>
      <c r="JZ472" s="932">
        <f t="shared" si="3915"/>
        <v>0</v>
      </c>
      <c r="KA472" s="932">
        <f t="shared" si="3916"/>
        <v>0</v>
      </c>
      <c r="KB472" s="932">
        <f t="shared" si="3917"/>
        <v>0</v>
      </c>
      <c r="KC472" s="932">
        <f t="shared" si="3918"/>
        <v>0</v>
      </c>
      <c r="KD472" s="327">
        <f t="shared" si="3919"/>
        <v>0</v>
      </c>
      <c r="KE472" s="327">
        <f t="shared" si="3920"/>
        <v>0</v>
      </c>
      <c r="KF472" s="327">
        <f t="shared" si="3921"/>
        <v>0</v>
      </c>
      <c r="KG472" s="327">
        <f t="shared" si="3922"/>
        <v>0</v>
      </c>
      <c r="KH472" s="327">
        <f t="shared" si="3923"/>
        <v>0</v>
      </c>
      <c r="KI472" s="327">
        <f t="shared" si="3924"/>
        <v>0</v>
      </c>
      <c r="KJ472" s="327">
        <f t="shared" si="3925"/>
        <v>0</v>
      </c>
      <c r="KK472" s="327">
        <f t="shared" si="3926"/>
        <v>0</v>
      </c>
      <c r="KL472" s="327">
        <f t="shared" si="3927"/>
        <v>0</v>
      </c>
      <c r="KM472" s="327">
        <f t="shared" si="3928"/>
        <v>0</v>
      </c>
      <c r="KN472" s="327">
        <f t="shared" si="3929"/>
        <v>0</v>
      </c>
      <c r="KO472" s="327">
        <f t="shared" si="3930"/>
        <v>0</v>
      </c>
      <c r="KP472" s="327">
        <f t="shared" si="3931"/>
        <v>0</v>
      </c>
      <c r="KQ472" s="327">
        <f t="shared" si="3932"/>
        <v>0</v>
      </c>
      <c r="KR472" s="739"/>
      <c r="KS472" s="739"/>
      <c r="KT472" s="739"/>
      <c r="KU472" s="739"/>
      <c r="KV472" s="739"/>
      <c r="KW472" s="739"/>
      <c r="KX472" s="739"/>
      <c r="KY472" s="739"/>
      <c r="KZ472" s="1362">
        <f t="shared" si="4022"/>
        <v>0</v>
      </c>
      <c r="LA472" s="1217">
        <f t="shared" si="4023"/>
        <v>0</v>
      </c>
      <c r="LB472" s="1217">
        <f t="shared" si="4024"/>
        <v>0</v>
      </c>
      <c r="LC472" s="1217">
        <f t="shared" si="4025"/>
        <v>0</v>
      </c>
      <c r="LD472" s="545">
        <f t="shared" si="4026"/>
        <v>0</v>
      </c>
      <c r="LE472" s="545">
        <f t="shared" si="4027"/>
        <v>0</v>
      </c>
      <c r="LF472" s="329">
        <f t="shared" si="4028"/>
        <v>0</v>
      </c>
      <c r="LG472" s="550">
        <f t="shared" si="4029"/>
        <v>0</v>
      </c>
      <c r="LH472" s="550">
        <f t="shared" si="4030"/>
        <v>0</v>
      </c>
      <c r="LI472" s="550">
        <f t="shared" si="4031"/>
        <v>0</v>
      </c>
      <c r="LJ472" s="550">
        <f t="shared" si="4032"/>
        <v>0</v>
      </c>
      <c r="LK472" s="550">
        <f t="shared" si="4033"/>
        <v>0</v>
      </c>
      <c r="LL472" s="550">
        <f t="shared" si="4034"/>
        <v>0</v>
      </c>
      <c r="LM472" s="550">
        <f t="shared" si="4035"/>
        <v>0</v>
      </c>
      <c r="LN472" s="550">
        <f t="shared" si="4036"/>
        <v>0</v>
      </c>
      <c r="LO472" s="1217">
        <f t="shared" si="4037"/>
        <v>0</v>
      </c>
      <c r="LP472" s="545">
        <f t="shared" si="4038"/>
        <v>0</v>
      </c>
      <c r="LQ472" s="329">
        <f t="shared" si="4039"/>
        <v>0</v>
      </c>
      <c r="LR472" s="550">
        <f t="shared" si="4040"/>
        <v>0</v>
      </c>
      <c r="LS472" s="550">
        <f t="shared" si="4041"/>
        <v>0</v>
      </c>
      <c r="LT472" s="550">
        <f t="shared" si="4042"/>
        <v>0</v>
      </c>
      <c r="LU472" s="550">
        <f t="shared" si="4043"/>
        <v>0</v>
      </c>
      <c r="LV472" s="932">
        <f t="shared" si="4044"/>
        <v>0</v>
      </c>
      <c r="LW472" s="932">
        <f t="shared" si="4045"/>
        <v>0</v>
      </c>
      <c r="LX472" s="932">
        <f t="shared" si="4046"/>
        <v>0</v>
      </c>
      <c r="LY472" s="932">
        <f t="shared" si="4047"/>
        <v>0</v>
      </c>
      <c r="LZ472" s="932">
        <f t="shared" si="4048"/>
        <v>0</v>
      </c>
      <c r="MA472" s="932">
        <f t="shared" si="4049"/>
        <v>0</v>
      </c>
      <c r="MB472" s="932">
        <f t="shared" si="4050"/>
        <v>0</v>
      </c>
      <c r="MC472" s="932">
        <f t="shared" si="4051"/>
        <v>0</v>
      </c>
      <c r="MD472" s="327">
        <f t="shared" si="4052"/>
        <v>0</v>
      </c>
      <c r="ME472" s="327">
        <f t="shared" si="4053"/>
        <v>0</v>
      </c>
      <c r="MF472" s="327">
        <f t="shared" si="4054"/>
        <v>0</v>
      </c>
      <c r="MG472" s="327">
        <f t="shared" si="4055"/>
        <v>0</v>
      </c>
      <c r="MH472" s="327">
        <f t="shared" si="4056"/>
        <v>0</v>
      </c>
      <c r="MI472" s="327">
        <f t="shared" si="4057"/>
        <v>0</v>
      </c>
      <c r="MJ472" s="327">
        <f t="shared" si="4058"/>
        <v>0</v>
      </c>
      <c r="MK472" s="327">
        <f t="shared" si="4059"/>
        <v>0</v>
      </c>
      <c r="ML472" s="327">
        <f t="shared" si="4060"/>
        <v>0</v>
      </c>
      <c r="MM472" s="327">
        <f t="shared" si="4061"/>
        <v>0</v>
      </c>
      <c r="MN472" s="327">
        <f t="shared" si="4062"/>
        <v>0</v>
      </c>
      <c r="MO472" s="327">
        <f t="shared" si="4063"/>
        <v>0</v>
      </c>
      <c r="MP472" s="327">
        <f t="shared" si="4064"/>
        <v>0</v>
      </c>
      <c r="MQ472" s="327">
        <f t="shared" si="4065"/>
        <v>0</v>
      </c>
    </row>
    <row r="473" spans="15:355" s="152" customFormat="1" ht="14.25" customHeight="1" outlineLevel="1" thickBot="1" x14ac:dyDescent="0.3">
      <c r="O473" s="1758"/>
      <c r="S473" s="1758"/>
      <c r="W473" s="1758"/>
      <c r="AA473" s="1758"/>
      <c r="AE473" s="1758"/>
      <c r="AI473" s="1758"/>
      <c r="AM473" s="1758"/>
      <c r="AQ473" s="1758"/>
      <c r="AU473" s="1758"/>
      <c r="AY473" s="1758"/>
      <c r="BQ473" s="1491"/>
      <c r="BR473" s="734">
        <f t="shared" si="3531"/>
        <v>0</v>
      </c>
      <c r="BS473" s="734">
        <f t="shared" si="3532"/>
        <v>0</v>
      </c>
      <c r="BT473" s="742">
        <v>0</v>
      </c>
      <c r="BU473" s="1781"/>
      <c r="BV473" s="1324"/>
      <c r="BW473" s="1248"/>
      <c r="BX473" s="1248"/>
      <c r="BY473" s="1248"/>
      <c r="BZ473" s="1249"/>
      <c r="CA473" s="1249"/>
      <c r="CB473" s="1250"/>
      <c r="CC473" s="1251"/>
      <c r="CD473" s="1251"/>
      <c r="CE473" s="1251"/>
      <c r="CF473" s="1251"/>
      <c r="CG473" s="1765"/>
      <c r="CH473" s="1252"/>
      <c r="CI473" s="1765"/>
      <c r="CJ473" s="1765"/>
      <c r="CK473" s="1253"/>
      <c r="CL473" s="1254"/>
      <c r="CM473" s="1255"/>
      <c r="CN473" s="1256"/>
      <c r="CO473" s="1256"/>
      <c r="CP473" s="1256"/>
      <c r="CQ473" s="1256"/>
      <c r="CR473" s="1766"/>
      <c r="CS473" s="1766"/>
      <c r="CT473" s="1766"/>
      <c r="CU473" s="1766"/>
      <c r="CV473" s="1766"/>
      <c r="CW473" s="1766"/>
      <c r="CX473" s="1766"/>
      <c r="CY473" s="1766"/>
      <c r="CZ473" s="1807"/>
      <c r="DA473" s="1807"/>
      <c r="DB473" s="1807"/>
      <c r="DC473" s="1807"/>
      <c r="DD473" s="1807"/>
      <c r="DE473" s="1258"/>
      <c r="DF473" s="1258"/>
      <c r="DG473" s="1258"/>
      <c r="DH473" s="1258"/>
      <c r="DI473" s="1258"/>
      <c r="DJ473" s="1258"/>
      <c r="DK473" s="1258"/>
      <c r="DL473" s="1258"/>
      <c r="DM473" s="1258"/>
      <c r="DN473" s="1022">
        <v>1</v>
      </c>
      <c r="DO473" s="1193">
        <v>0.94599999999999995</v>
      </c>
      <c r="DP473" s="1194">
        <v>1000</v>
      </c>
      <c r="DQ473" s="1195">
        <f t="shared" si="3889"/>
        <v>1.0570824524312896</v>
      </c>
      <c r="DR473" s="1192">
        <v>0.01</v>
      </c>
      <c r="DS473" s="1192">
        <f t="shared" si="3888"/>
        <v>1.0570824524312896E-5</v>
      </c>
      <c r="DT473" s="1767"/>
      <c r="DU473" s="1768"/>
      <c r="DV473" s="1769"/>
      <c r="DW473" s="1528">
        <f t="shared" si="3933"/>
        <v>0</v>
      </c>
      <c r="DX473" s="1770"/>
      <c r="DY473" s="1770"/>
      <c r="DZ473" s="1770"/>
      <c r="EA473" s="1770"/>
      <c r="EB473" s="1770"/>
      <c r="EC473" s="1770"/>
      <c r="ED473" s="1770"/>
      <c r="EE473" s="1770"/>
      <c r="EF473" s="1770"/>
      <c r="EG473" s="1770"/>
      <c r="EH473" s="1770"/>
      <c r="EI473" s="1770"/>
      <c r="EJ473" s="1770"/>
      <c r="EK473" s="1771"/>
      <c r="EL473" s="1772"/>
      <c r="EM473" s="739"/>
      <c r="EN473" s="739"/>
      <c r="EO473" s="739"/>
      <c r="EP473" s="739"/>
      <c r="EQ473" s="739"/>
      <c r="ER473" s="739"/>
      <c r="ES473" s="739"/>
      <c r="ET473" s="739"/>
      <c r="EU473" s="739"/>
      <c r="EV473" s="739"/>
      <c r="EW473" s="739"/>
      <c r="EX473" s="739"/>
      <c r="EY473" s="739"/>
      <c r="EZ473" s="1348">
        <f t="shared" si="3934"/>
        <v>0</v>
      </c>
      <c r="FA473" s="1203">
        <f t="shared" si="3935"/>
        <v>0</v>
      </c>
      <c r="FB473" s="1203">
        <f t="shared" si="3936"/>
        <v>0</v>
      </c>
      <c r="FC473" s="1203">
        <f t="shared" si="3937"/>
        <v>0</v>
      </c>
      <c r="FD473" s="1190">
        <f t="shared" si="3938"/>
        <v>0</v>
      </c>
      <c r="FE473" s="1190">
        <f t="shared" si="3939"/>
        <v>0</v>
      </c>
      <c r="FF473" s="927">
        <f t="shared" si="3940"/>
        <v>0</v>
      </c>
      <c r="FG473" s="1191">
        <f t="shared" si="3941"/>
        <v>0</v>
      </c>
      <c r="FH473" s="1191">
        <f t="shared" si="3942"/>
        <v>0</v>
      </c>
      <c r="FI473" s="1191">
        <f t="shared" si="3943"/>
        <v>0</v>
      </c>
      <c r="FJ473" s="1191">
        <f t="shared" si="3944"/>
        <v>0</v>
      </c>
      <c r="FK473" s="1191">
        <f t="shared" si="3945"/>
        <v>0</v>
      </c>
      <c r="FL473" s="1191">
        <f t="shared" si="3946"/>
        <v>0</v>
      </c>
      <c r="FM473" s="1191">
        <f t="shared" si="3947"/>
        <v>0</v>
      </c>
      <c r="FN473" s="1191">
        <f t="shared" si="3948"/>
        <v>0</v>
      </c>
      <c r="FO473" s="1203">
        <f t="shared" si="3548"/>
        <v>0</v>
      </c>
      <c r="FP473" s="1190">
        <f t="shared" si="3949"/>
        <v>0</v>
      </c>
      <c r="FQ473" s="927">
        <f t="shared" si="3950"/>
        <v>0</v>
      </c>
      <c r="FR473" s="1191">
        <f t="shared" si="3951"/>
        <v>0</v>
      </c>
      <c r="FS473" s="1191">
        <f t="shared" si="3952"/>
        <v>0</v>
      </c>
      <c r="FT473" s="1191">
        <f t="shared" si="3953"/>
        <v>0</v>
      </c>
      <c r="FU473" s="1191">
        <f t="shared" si="3954"/>
        <v>0</v>
      </c>
      <c r="FV473" s="1076">
        <f t="shared" si="3955"/>
        <v>0</v>
      </c>
      <c r="FW473" s="1076">
        <f t="shared" si="3956"/>
        <v>0</v>
      </c>
      <c r="FX473" s="1076">
        <f t="shared" si="3957"/>
        <v>0</v>
      </c>
      <c r="FY473" s="1076">
        <f t="shared" si="3958"/>
        <v>0</v>
      </c>
      <c r="FZ473" s="1076">
        <f t="shared" si="3959"/>
        <v>0</v>
      </c>
      <c r="GA473" s="1076">
        <f t="shared" si="3960"/>
        <v>0</v>
      </c>
      <c r="GB473" s="1076">
        <f t="shared" si="3961"/>
        <v>0</v>
      </c>
      <c r="GC473" s="1076">
        <f t="shared" si="3962"/>
        <v>0</v>
      </c>
      <c r="GD473" s="330">
        <f t="shared" si="3963"/>
        <v>0</v>
      </c>
      <c r="GE473" s="330">
        <f t="shared" si="3964"/>
        <v>0</v>
      </c>
      <c r="GF473" s="330">
        <f t="shared" si="3965"/>
        <v>0</v>
      </c>
      <c r="GG473" s="330">
        <f t="shared" si="3966"/>
        <v>0</v>
      </c>
      <c r="GH473" s="330">
        <f t="shared" si="3967"/>
        <v>0</v>
      </c>
      <c r="GI473" s="330">
        <f t="shared" si="3968"/>
        <v>0</v>
      </c>
      <c r="GJ473" s="330">
        <f t="shared" si="3969"/>
        <v>0</v>
      </c>
      <c r="GK473" s="330">
        <f t="shared" si="3970"/>
        <v>0</v>
      </c>
      <c r="GL473" s="330">
        <f t="shared" si="3971"/>
        <v>0</v>
      </c>
      <c r="GM473" s="330">
        <f t="shared" si="3972"/>
        <v>0</v>
      </c>
      <c r="GN473" s="330">
        <f t="shared" si="3973"/>
        <v>0</v>
      </c>
      <c r="GO473" s="330">
        <f t="shared" si="3974"/>
        <v>0</v>
      </c>
      <c r="GP473" s="330">
        <f t="shared" si="3975"/>
        <v>0</v>
      </c>
      <c r="GQ473" s="330">
        <f t="shared" si="3976"/>
        <v>0</v>
      </c>
      <c r="GR473" s="739"/>
      <c r="GS473" s="739"/>
      <c r="GT473" s="739"/>
      <c r="GU473" s="739"/>
      <c r="GV473" s="739"/>
      <c r="GW473" s="739"/>
      <c r="GX473" s="739"/>
      <c r="GY473" s="739"/>
      <c r="GZ473" s="1362">
        <f t="shared" si="3977"/>
        <v>0</v>
      </c>
      <c r="HA473" s="1215">
        <f t="shared" si="3978"/>
        <v>0</v>
      </c>
      <c r="HB473" s="1215">
        <f t="shared" si="3979"/>
        <v>0</v>
      </c>
      <c r="HC473" s="1215">
        <f t="shared" si="3980"/>
        <v>0</v>
      </c>
      <c r="HD473" s="543">
        <f t="shared" si="3981"/>
        <v>0</v>
      </c>
      <c r="HE473" s="543">
        <f t="shared" si="3982"/>
        <v>0</v>
      </c>
      <c r="HF473" s="328">
        <f t="shared" si="3983"/>
        <v>0</v>
      </c>
      <c r="HG473" s="546">
        <f t="shared" si="3984"/>
        <v>0</v>
      </c>
      <c r="HH473" s="546">
        <f t="shared" si="3985"/>
        <v>0</v>
      </c>
      <c r="HI473" s="546">
        <f t="shared" si="3986"/>
        <v>0</v>
      </c>
      <c r="HJ473" s="546">
        <f t="shared" si="3987"/>
        <v>0</v>
      </c>
      <c r="HK473" s="546">
        <f t="shared" si="3988"/>
        <v>0</v>
      </c>
      <c r="HL473" s="546">
        <f t="shared" si="3989"/>
        <v>0</v>
      </c>
      <c r="HM473" s="546">
        <f t="shared" si="3990"/>
        <v>0</v>
      </c>
      <c r="HN473" s="546">
        <f t="shared" si="3991"/>
        <v>0</v>
      </c>
      <c r="HO473" s="1215">
        <f t="shared" si="3992"/>
        <v>0</v>
      </c>
      <c r="HP473" s="543">
        <f t="shared" si="3993"/>
        <v>0</v>
      </c>
      <c r="HQ473" s="328">
        <f t="shared" si="3994"/>
        <v>0</v>
      </c>
      <c r="HR473" s="546">
        <f t="shared" si="3995"/>
        <v>0</v>
      </c>
      <c r="HS473" s="546">
        <f t="shared" si="3996"/>
        <v>0</v>
      </c>
      <c r="HT473" s="546">
        <f t="shared" si="3997"/>
        <v>0</v>
      </c>
      <c r="HU473" s="546">
        <f t="shared" si="3998"/>
        <v>0</v>
      </c>
      <c r="HV473" s="930">
        <f t="shared" si="3999"/>
        <v>0</v>
      </c>
      <c r="HW473" s="930">
        <f t="shared" si="4000"/>
        <v>0</v>
      </c>
      <c r="HX473" s="930">
        <f t="shared" si="4001"/>
        <v>0</v>
      </c>
      <c r="HY473" s="930">
        <f t="shared" si="4002"/>
        <v>0</v>
      </c>
      <c r="HZ473" s="930">
        <f t="shared" si="4003"/>
        <v>0</v>
      </c>
      <c r="IA473" s="930">
        <f t="shared" si="4004"/>
        <v>0</v>
      </c>
      <c r="IB473" s="930">
        <f t="shared" si="4005"/>
        <v>0</v>
      </c>
      <c r="IC473" s="930">
        <f t="shared" si="4006"/>
        <v>0</v>
      </c>
      <c r="ID473" s="322">
        <f t="shared" si="4007"/>
        <v>0</v>
      </c>
      <c r="IE473" s="322">
        <f t="shared" si="4008"/>
        <v>0</v>
      </c>
      <c r="IF473" s="322">
        <f t="shared" si="4009"/>
        <v>0</v>
      </c>
      <c r="IG473" s="322">
        <f t="shared" si="4010"/>
        <v>0</v>
      </c>
      <c r="IH473" s="322">
        <f t="shared" si="4011"/>
        <v>0</v>
      </c>
      <c r="II473" s="322">
        <f t="shared" si="4012"/>
        <v>0</v>
      </c>
      <c r="IJ473" s="322">
        <f t="shared" si="4013"/>
        <v>0</v>
      </c>
      <c r="IK473" s="322">
        <f t="shared" si="4014"/>
        <v>0</v>
      </c>
      <c r="IL473" s="322">
        <f t="shared" si="4015"/>
        <v>0</v>
      </c>
      <c r="IM473" s="322">
        <f t="shared" si="4016"/>
        <v>0</v>
      </c>
      <c r="IN473" s="322">
        <f t="shared" si="4017"/>
        <v>0</v>
      </c>
      <c r="IO473" s="322">
        <f t="shared" si="4018"/>
        <v>0</v>
      </c>
      <c r="IP473" s="322">
        <f t="shared" si="4019"/>
        <v>0</v>
      </c>
      <c r="IQ473" s="322">
        <f t="shared" si="4020"/>
        <v>0</v>
      </c>
      <c r="IR473" s="739"/>
      <c r="IS473" s="739"/>
      <c r="IT473" s="739"/>
      <c r="IU473" s="739"/>
      <c r="IV473" s="739"/>
      <c r="IW473" s="739"/>
      <c r="IX473" s="739"/>
      <c r="IY473" s="739"/>
      <c r="IZ473" s="1362">
        <f t="shared" si="4021"/>
        <v>0</v>
      </c>
      <c r="JA473" s="1217">
        <f t="shared" si="3890"/>
        <v>0</v>
      </c>
      <c r="JB473" s="1217">
        <f t="shared" si="3891"/>
        <v>0</v>
      </c>
      <c r="JC473" s="1217">
        <f t="shared" si="3892"/>
        <v>0</v>
      </c>
      <c r="JD473" s="545">
        <f t="shared" si="3893"/>
        <v>0</v>
      </c>
      <c r="JE473" s="545">
        <f t="shared" si="3894"/>
        <v>0</v>
      </c>
      <c r="JF473" s="329">
        <f t="shared" si="3895"/>
        <v>0</v>
      </c>
      <c r="JG473" s="550">
        <f t="shared" si="3896"/>
        <v>0</v>
      </c>
      <c r="JH473" s="550">
        <f t="shared" si="3897"/>
        <v>0</v>
      </c>
      <c r="JI473" s="550">
        <f t="shared" si="3898"/>
        <v>0</v>
      </c>
      <c r="JJ473" s="550">
        <f t="shared" si="3899"/>
        <v>0</v>
      </c>
      <c r="JK473" s="550">
        <f t="shared" si="3900"/>
        <v>0</v>
      </c>
      <c r="JL473" s="550">
        <f t="shared" si="3901"/>
        <v>0</v>
      </c>
      <c r="JM473" s="550">
        <f t="shared" si="3902"/>
        <v>0</v>
      </c>
      <c r="JN473" s="550">
        <f t="shared" si="3903"/>
        <v>0</v>
      </c>
      <c r="JO473" s="1217">
        <f t="shared" si="3904"/>
        <v>0</v>
      </c>
      <c r="JP473" s="545">
        <f t="shared" si="3905"/>
        <v>0</v>
      </c>
      <c r="JQ473" s="329">
        <f t="shared" si="3906"/>
        <v>0</v>
      </c>
      <c r="JR473" s="550">
        <f t="shared" si="3907"/>
        <v>0</v>
      </c>
      <c r="JS473" s="550">
        <f t="shared" si="3908"/>
        <v>0</v>
      </c>
      <c r="JT473" s="550">
        <f t="shared" si="3909"/>
        <v>0</v>
      </c>
      <c r="JU473" s="550">
        <f t="shared" si="3910"/>
        <v>0</v>
      </c>
      <c r="JV473" s="932">
        <f t="shared" si="3911"/>
        <v>0</v>
      </c>
      <c r="JW473" s="932">
        <f t="shared" si="3912"/>
        <v>0</v>
      </c>
      <c r="JX473" s="932">
        <f t="shared" si="3913"/>
        <v>0</v>
      </c>
      <c r="JY473" s="932">
        <f t="shared" si="3914"/>
        <v>0</v>
      </c>
      <c r="JZ473" s="932">
        <f t="shared" si="3915"/>
        <v>0</v>
      </c>
      <c r="KA473" s="932">
        <f t="shared" si="3916"/>
        <v>0</v>
      </c>
      <c r="KB473" s="932">
        <f t="shared" si="3917"/>
        <v>0</v>
      </c>
      <c r="KC473" s="932">
        <f t="shared" si="3918"/>
        <v>0</v>
      </c>
      <c r="KD473" s="327">
        <f t="shared" si="3919"/>
        <v>0</v>
      </c>
      <c r="KE473" s="327">
        <f t="shared" si="3920"/>
        <v>0</v>
      </c>
      <c r="KF473" s="327">
        <f t="shared" si="3921"/>
        <v>0</v>
      </c>
      <c r="KG473" s="327">
        <f t="shared" si="3922"/>
        <v>0</v>
      </c>
      <c r="KH473" s="327">
        <f t="shared" si="3923"/>
        <v>0</v>
      </c>
      <c r="KI473" s="327">
        <f t="shared" si="3924"/>
        <v>0</v>
      </c>
      <c r="KJ473" s="327">
        <f t="shared" si="3925"/>
        <v>0</v>
      </c>
      <c r="KK473" s="327">
        <f t="shared" si="3926"/>
        <v>0</v>
      </c>
      <c r="KL473" s="327">
        <f t="shared" si="3927"/>
        <v>0</v>
      </c>
      <c r="KM473" s="327">
        <f t="shared" si="3928"/>
        <v>0</v>
      </c>
      <c r="KN473" s="327">
        <f t="shared" si="3929"/>
        <v>0</v>
      </c>
      <c r="KO473" s="327">
        <f t="shared" si="3930"/>
        <v>0</v>
      </c>
      <c r="KP473" s="327">
        <f t="shared" si="3931"/>
        <v>0</v>
      </c>
      <c r="KQ473" s="327">
        <f t="shared" si="3932"/>
        <v>0</v>
      </c>
      <c r="KR473" s="739"/>
      <c r="KS473" s="739"/>
      <c r="KT473" s="739"/>
      <c r="KU473" s="739"/>
      <c r="KV473" s="739"/>
      <c r="KW473" s="739"/>
      <c r="KX473" s="739"/>
      <c r="KY473" s="739"/>
      <c r="KZ473" s="1362">
        <f t="shared" si="4022"/>
        <v>0</v>
      </c>
      <c r="LA473" s="1217">
        <f t="shared" si="4023"/>
        <v>0</v>
      </c>
      <c r="LB473" s="1217">
        <f t="shared" si="4024"/>
        <v>0</v>
      </c>
      <c r="LC473" s="1217">
        <f t="shared" si="4025"/>
        <v>0</v>
      </c>
      <c r="LD473" s="545">
        <f t="shared" si="4026"/>
        <v>0</v>
      </c>
      <c r="LE473" s="545">
        <f t="shared" si="4027"/>
        <v>0</v>
      </c>
      <c r="LF473" s="329">
        <f t="shared" si="4028"/>
        <v>0</v>
      </c>
      <c r="LG473" s="550">
        <f t="shared" si="4029"/>
        <v>0</v>
      </c>
      <c r="LH473" s="550">
        <f t="shared" si="4030"/>
        <v>0</v>
      </c>
      <c r="LI473" s="550">
        <f t="shared" si="4031"/>
        <v>0</v>
      </c>
      <c r="LJ473" s="550">
        <f t="shared" si="4032"/>
        <v>0</v>
      </c>
      <c r="LK473" s="550">
        <f t="shared" si="4033"/>
        <v>0</v>
      </c>
      <c r="LL473" s="550">
        <f t="shared" si="4034"/>
        <v>0</v>
      </c>
      <c r="LM473" s="550">
        <f t="shared" si="4035"/>
        <v>0</v>
      </c>
      <c r="LN473" s="550">
        <f t="shared" si="4036"/>
        <v>0</v>
      </c>
      <c r="LO473" s="1217">
        <f t="shared" si="4037"/>
        <v>0</v>
      </c>
      <c r="LP473" s="545">
        <f t="shared" si="4038"/>
        <v>0</v>
      </c>
      <c r="LQ473" s="329">
        <f t="shared" si="4039"/>
        <v>0</v>
      </c>
      <c r="LR473" s="550">
        <f t="shared" si="4040"/>
        <v>0</v>
      </c>
      <c r="LS473" s="550">
        <f t="shared" si="4041"/>
        <v>0</v>
      </c>
      <c r="LT473" s="550">
        <f t="shared" si="4042"/>
        <v>0</v>
      </c>
      <c r="LU473" s="550">
        <f t="shared" si="4043"/>
        <v>0</v>
      </c>
      <c r="LV473" s="932">
        <f t="shared" si="4044"/>
        <v>0</v>
      </c>
      <c r="LW473" s="932">
        <f t="shared" si="4045"/>
        <v>0</v>
      </c>
      <c r="LX473" s="932">
        <f t="shared" si="4046"/>
        <v>0</v>
      </c>
      <c r="LY473" s="932">
        <f t="shared" si="4047"/>
        <v>0</v>
      </c>
      <c r="LZ473" s="932">
        <f t="shared" si="4048"/>
        <v>0</v>
      </c>
      <c r="MA473" s="932">
        <f t="shared" si="4049"/>
        <v>0</v>
      </c>
      <c r="MB473" s="932">
        <f t="shared" si="4050"/>
        <v>0</v>
      </c>
      <c r="MC473" s="932">
        <f t="shared" si="4051"/>
        <v>0</v>
      </c>
      <c r="MD473" s="327">
        <f t="shared" si="4052"/>
        <v>0</v>
      </c>
      <c r="ME473" s="327">
        <f t="shared" si="4053"/>
        <v>0</v>
      </c>
      <c r="MF473" s="327">
        <f t="shared" si="4054"/>
        <v>0</v>
      </c>
      <c r="MG473" s="327">
        <f t="shared" si="4055"/>
        <v>0</v>
      </c>
      <c r="MH473" s="327">
        <f t="shared" si="4056"/>
        <v>0</v>
      </c>
      <c r="MI473" s="327">
        <f t="shared" si="4057"/>
        <v>0</v>
      </c>
      <c r="MJ473" s="327">
        <f t="shared" si="4058"/>
        <v>0</v>
      </c>
      <c r="MK473" s="327">
        <f t="shared" si="4059"/>
        <v>0</v>
      </c>
      <c r="ML473" s="327">
        <f t="shared" si="4060"/>
        <v>0</v>
      </c>
      <c r="MM473" s="327">
        <f t="shared" si="4061"/>
        <v>0</v>
      </c>
      <c r="MN473" s="327">
        <f t="shared" si="4062"/>
        <v>0</v>
      </c>
      <c r="MO473" s="327">
        <f t="shared" si="4063"/>
        <v>0</v>
      </c>
      <c r="MP473" s="327">
        <f t="shared" si="4064"/>
        <v>0</v>
      </c>
      <c r="MQ473" s="327">
        <f t="shared" si="4065"/>
        <v>0</v>
      </c>
    </row>
    <row r="474" spans="15:355" s="152" customFormat="1" ht="14.25" customHeight="1" outlineLevel="1" thickBot="1" x14ac:dyDescent="0.3">
      <c r="O474" s="1758"/>
      <c r="S474" s="1758"/>
      <c r="W474" s="1758"/>
      <c r="AA474" s="1758"/>
      <c r="AE474" s="1758"/>
      <c r="AI474" s="1758"/>
      <c r="AM474" s="1758"/>
      <c r="AQ474" s="1758"/>
      <c r="AU474" s="1758"/>
      <c r="AY474" s="1758"/>
      <c r="BQ474" s="1491"/>
      <c r="BR474" s="734">
        <f t="shared" si="3531"/>
        <v>0</v>
      </c>
      <c r="BS474" s="734">
        <f t="shared" si="3532"/>
        <v>0</v>
      </c>
      <c r="BT474" s="742">
        <v>0</v>
      </c>
      <c r="BU474" s="1781"/>
      <c r="BV474" s="1324"/>
      <c r="BW474" s="1248"/>
      <c r="BX474" s="1248"/>
      <c r="BY474" s="1248"/>
      <c r="BZ474" s="1249"/>
      <c r="CA474" s="1249"/>
      <c r="CB474" s="1250"/>
      <c r="CC474" s="1251"/>
      <c r="CD474" s="1251"/>
      <c r="CE474" s="1251"/>
      <c r="CF474" s="1251"/>
      <c r="CG474" s="1765"/>
      <c r="CH474" s="1252"/>
      <c r="CI474" s="1765"/>
      <c r="CJ474" s="1765"/>
      <c r="CK474" s="1253"/>
      <c r="CL474" s="1254"/>
      <c r="CM474" s="1255"/>
      <c r="CN474" s="1256"/>
      <c r="CO474" s="1256"/>
      <c r="CP474" s="1256"/>
      <c r="CQ474" s="1256"/>
      <c r="CR474" s="1766"/>
      <c r="CS474" s="1766"/>
      <c r="CT474" s="1766"/>
      <c r="CU474" s="1766"/>
      <c r="CV474" s="1766"/>
      <c r="CW474" s="1766"/>
      <c r="CX474" s="1766"/>
      <c r="CY474" s="1766"/>
      <c r="CZ474" s="1807"/>
      <c r="DA474" s="1807"/>
      <c r="DB474" s="1807"/>
      <c r="DC474" s="1807"/>
      <c r="DD474" s="1807"/>
      <c r="DE474" s="1258"/>
      <c r="DF474" s="1258"/>
      <c r="DG474" s="1258"/>
      <c r="DH474" s="1258"/>
      <c r="DI474" s="1258"/>
      <c r="DJ474" s="1258"/>
      <c r="DK474" s="1258"/>
      <c r="DL474" s="1258"/>
      <c r="DM474" s="1258"/>
      <c r="DN474" s="1022">
        <v>1</v>
      </c>
      <c r="DO474" s="1193">
        <v>0.94599999999999995</v>
      </c>
      <c r="DP474" s="1194">
        <v>1000</v>
      </c>
      <c r="DQ474" s="1195">
        <f t="shared" si="3889"/>
        <v>1.0570824524312896</v>
      </c>
      <c r="DR474" s="1192">
        <v>0.01</v>
      </c>
      <c r="DS474" s="1192">
        <f t="shared" si="3888"/>
        <v>1.0570824524312896E-5</v>
      </c>
      <c r="DT474" s="1767"/>
      <c r="DU474" s="1768"/>
      <c r="DV474" s="1769"/>
      <c r="DW474" s="1528">
        <f t="shared" si="3933"/>
        <v>0</v>
      </c>
      <c r="DX474" s="1770"/>
      <c r="DY474" s="1770"/>
      <c r="DZ474" s="1770"/>
      <c r="EA474" s="1770"/>
      <c r="EB474" s="1770"/>
      <c r="EC474" s="1770"/>
      <c r="ED474" s="1770"/>
      <c r="EE474" s="1770"/>
      <c r="EF474" s="1770"/>
      <c r="EG474" s="1770"/>
      <c r="EH474" s="1770"/>
      <c r="EI474" s="1770"/>
      <c r="EJ474" s="1770"/>
      <c r="EK474" s="1771"/>
      <c r="EL474" s="1772"/>
      <c r="EM474" s="739"/>
      <c r="EN474" s="739"/>
      <c r="EO474" s="739"/>
      <c r="EP474" s="739"/>
      <c r="EQ474" s="739"/>
      <c r="ER474" s="739"/>
      <c r="ES474" s="739"/>
      <c r="ET474" s="739"/>
      <c r="EU474" s="739"/>
      <c r="EV474" s="739"/>
      <c r="EW474" s="739"/>
      <c r="EX474" s="739"/>
      <c r="EY474" s="739"/>
      <c r="EZ474" s="1348">
        <f t="shared" si="3934"/>
        <v>0</v>
      </c>
      <c r="FA474" s="1203">
        <f t="shared" si="3935"/>
        <v>0</v>
      </c>
      <c r="FB474" s="1203">
        <f t="shared" si="3936"/>
        <v>0</v>
      </c>
      <c r="FC474" s="1203">
        <f t="shared" si="3937"/>
        <v>0</v>
      </c>
      <c r="FD474" s="1190">
        <f t="shared" si="3938"/>
        <v>0</v>
      </c>
      <c r="FE474" s="1190">
        <f t="shared" si="3939"/>
        <v>0</v>
      </c>
      <c r="FF474" s="927">
        <f t="shared" si="3940"/>
        <v>0</v>
      </c>
      <c r="FG474" s="1191">
        <f t="shared" si="3941"/>
        <v>0</v>
      </c>
      <c r="FH474" s="1191">
        <f t="shared" si="3942"/>
        <v>0</v>
      </c>
      <c r="FI474" s="1191">
        <f t="shared" si="3943"/>
        <v>0</v>
      </c>
      <c r="FJ474" s="1191">
        <f t="shared" si="3944"/>
        <v>0</v>
      </c>
      <c r="FK474" s="1191">
        <f t="shared" si="3945"/>
        <v>0</v>
      </c>
      <c r="FL474" s="1191">
        <f t="shared" si="3946"/>
        <v>0</v>
      </c>
      <c r="FM474" s="1191">
        <f t="shared" si="3947"/>
        <v>0</v>
      </c>
      <c r="FN474" s="1191">
        <f t="shared" si="3948"/>
        <v>0</v>
      </c>
      <c r="FO474" s="1203">
        <f t="shared" si="3548"/>
        <v>0</v>
      </c>
      <c r="FP474" s="1190">
        <f t="shared" si="3949"/>
        <v>0</v>
      </c>
      <c r="FQ474" s="927">
        <f t="shared" si="3950"/>
        <v>0</v>
      </c>
      <c r="FR474" s="1191">
        <f t="shared" si="3951"/>
        <v>0</v>
      </c>
      <c r="FS474" s="1191">
        <f t="shared" si="3952"/>
        <v>0</v>
      </c>
      <c r="FT474" s="1191">
        <f t="shared" si="3953"/>
        <v>0</v>
      </c>
      <c r="FU474" s="1191">
        <f t="shared" si="3954"/>
        <v>0</v>
      </c>
      <c r="FV474" s="1076">
        <f t="shared" si="3955"/>
        <v>0</v>
      </c>
      <c r="FW474" s="1076">
        <f t="shared" si="3956"/>
        <v>0</v>
      </c>
      <c r="FX474" s="1076">
        <f t="shared" si="3957"/>
        <v>0</v>
      </c>
      <c r="FY474" s="1076">
        <f t="shared" si="3958"/>
        <v>0</v>
      </c>
      <c r="FZ474" s="1076">
        <f t="shared" si="3959"/>
        <v>0</v>
      </c>
      <c r="GA474" s="1076">
        <f t="shared" si="3960"/>
        <v>0</v>
      </c>
      <c r="GB474" s="1076">
        <f t="shared" si="3961"/>
        <v>0</v>
      </c>
      <c r="GC474" s="1076">
        <f t="shared" si="3962"/>
        <v>0</v>
      </c>
      <c r="GD474" s="330">
        <f t="shared" si="3963"/>
        <v>0</v>
      </c>
      <c r="GE474" s="330">
        <f t="shared" si="3964"/>
        <v>0</v>
      </c>
      <c r="GF474" s="330">
        <f t="shared" si="3965"/>
        <v>0</v>
      </c>
      <c r="GG474" s="330">
        <f t="shared" si="3966"/>
        <v>0</v>
      </c>
      <c r="GH474" s="330">
        <f t="shared" si="3967"/>
        <v>0</v>
      </c>
      <c r="GI474" s="330">
        <f t="shared" si="3968"/>
        <v>0</v>
      </c>
      <c r="GJ474" s="330">
        <f t="shared" si="3969"/>
        <v>0</v>
      </c>
      <c r="GK474" s="330">
        <f t="shared" si="3970"/>
        <v>0</v>
      </c>
      <c r="GL474" s="330">
        <f t="shared" si="3971"/>
        <v>0</v>
      </c>
      <c r="GM474" s="330">
        <f t="shared" si="3972"/>
        <v>0</v>
      </c>
      <c r="GN474" s="330">
        <f t="shared" si="3973"/>
        <v>0</v>
      </c>
      <c r="GO474" s="330">
        <f t="shared" si="3974"/>
        <v>0</v>
      </c>
      <c r="GP474" s="330">
        <f t="shared" si="3975"/>
        <v>0</v>
      </c>
      <c r="GQ474" s="330">
        <f t="shared" si="3976"/>
        <v>0</v>
      </c>
      <c r="GR474" s="739"/>
      <c r="GS474" s="739"/>
      <c r="GT474" s="739"/>
      <c r="GU474" s="739"/>
      <c r="GV474" s="739"/>
      <c r="GW474" s="739"/>
      <c r="GX474" s="739"/>
      <c r="GY474" s="739"/>
      <c r="GZ474" s="1362">
        <f t="shared" si="3977"/>
        <v>0</v>
      </c>
      <c r="HA474" s="1215">
        <f t="shared" si="3978"/>
        <v>0</v>
      </c>
      <c r="HB474" s="1215">
        <f t="shared" si="3979"/>
        <v>0</v>
      </c>
      <c r="HC474" s="1215">
        <f t="shared" si="3980"/>
        <v>0</v>
      </c>
      <c r="HD474" s="543">
        <f t="shared" si="3981"/>
        <v>0</v>
      </c>
      <c r="HE474" s="543">
        <f t="shared" si="3982"/>
        <v>0</v>
      </c>
      <c r="HF474" s="328">
        <f t="shared" si="3983"/>
        <v>0</v>
      </c>
      <c r="HG474" s="546">
        <f t="shared" si="3984"/>
        <v>0</v>
      </c>
      <c r="HH474" s="546">
        <f t="shared" si="3985"/>
        <v>0</v>
      </c>
      <c r="HI474" s="546">
        <f t="shared" si="3986"/>
        <v>0</v>
      </c>
      <c r="HJ474" s="546">
        <f t="shared" si="3987"/>
        <v>0</v>
      </c>
      <c r="HK474" s="546">
        <f t="shared" si="3988"/>
        <v>0</v>
      </c>
      <c r="HL474" s="546">
        <f t="shared" si="3989"/>
        <v>0</v>
      </c>
      <c r="HM474" s="546">
        <f t="shared" si="3990"/>
        <v>0</v>
      </c>
      <c r="HN474" s="546">
        <f t="shared" si="3991"/>
        <v>0</v>
      </c>
      <c r="HO474" s="1215">
        <f t="shared" si="3992"/>
        <v>0</v>
      </c>
      <c r="HP474" s="543">
        <f t="shared" si="3993"/>
        <v>0</v>
      </c>
      <c r="HQ474" s="328">
        <f t="shared" si="3994"/>
        <v>0</v>
      </c>
      <c r="HR474" s="546">
        <f t="shared" si="3995"/>
        <v>0</v>
      </c>
      <c r="HS474" s="546">
        <f t="shared" si="3996"/>
        <v>0</v>
      </c>
      <c r="HT474" s="546">
        <f t="shared" si="3997"/>
        <v>0</v>
      </c>
      <c r="HU474" s="546">
        <f t="shared" si="3998"/>
        <v>0</v>
      </c>
      <c r="HV474" s="930">
        <f t="shared" si="3999"/>
        <v>0</v>
      </c>
      <c r="HW474" s="930">
        <f t="shared" si="4000"/>
        <v>0</v>
      </c>
      <c r="HX474" s="930">
        <f t="shared" si="4001"/>
        <v>0</v>
      </c>
      <c r="HY474" s="930">
        <f t="shared" si="4002"/>
        <v>0</v>
      </c>
      <c r="HZ474" s="930">
        <f t="shared" si="4003"/>
        <v>0</v>
      </c>
      <c r="IA474" s="930">
        <f t="shared" si="4004"/>
        <v>0</v>
      </c>
      <c r="IB474" s="930">
        <f t="shared" si="4005"/>
        <v>0</v>
      </c>
      <c r="IC474" s="930">
        <f t="shared" si="4006"/>
        <v>0</v>
      </c>
      <c r="ID474" s="322">
        <f t="shared" si="4007"/>
        <v>0</v>
      </c>
      <c r="IE474" s="322">
        <f t="shared" si="4008"/>
        <v>0</v>
      </c>
      <c r="IF474" s="322">
        <f t="shared" si="4009"/>
        <v>0</v>
      </c>
      <c r="IG474" s="322">
        <f t="shared" si="4010"/>
        <v>0</v>
      </c>
      <c r="IH474" s="322">
        <f t="shared" si="4011"/>
        <v>0</v>
      </c>
      <c r="II474" s="322">
        <f t="shared" si="4012"/>
        <v>0</v>
      </c>
      <c r="IJ474" s="322">
        <f t="shared" si="4013"/>
        <v>0</v>
      </c>
      <c r="IK474" s="322">
        <f t="shared" si="4014"/>
        <v>0</v>
      </c>
      <c r="IL474" s="322">
        <f t="shared" si="4015"/>
        <v>0</v>
      </c>
      <c r="IM474" s="322">
        <f t="shared" si="4016"/>
        <v>0</v>
      </c>
      <c r="IN474" s="322">
        <f t="shared" si="4017"/>
        <v>0</v>
      </c>
      <c r="IO474" s="322">
        <f t="shared" si="4018"/>
        <v>0</v>
      </c>
      <c r="IP474" s="322">
        <f t="shared" si="4019"/>
        <v>0</v>
      </c>
      <c r="IQ474" s="322">
        <f t="shared" si="4020"/>
        <v>0</v>
      </c>
      <c r="IR474" s="739"/>
      <c r="IS474" s="739"/>
      <c r="IT474" s="739"/>
      <c r="IU474" s="739"/>
      <c r="IV474" s="739"/>
      <c r="IW474" s="739"/>
      <c r="IX474" s="739"/>
      <c r="IY474" s="739"/>
      <c r="IZ474" s="1362">
        <f t="shared" si="4021"/>
        <v>0</v>
      </c>
      <c r="JA474" s="1217">
        <f t="shared" si="3890"/>
        <v>0</v>
      </c>
      <c r="JB474" s="1217">
        <f t="shared" si="3891"/>
        <v>0</v>
      </c>
      <c r="JC474" s="1217">
        <f t="shared" si="3892"/>
        <v>0</v>
      </c>
      <c r="JD474" s="545">
        <f t="shared" si="3893"/>
        <v>0</v>
      </c>
      <c r="JE474" s="545">
        <f t="shared" si="3894"/>
        <v>0</v>
      </c>
      <c r="JF474" s="329">
        <f t="shared" si="3895"/>
        <v>0</v>
      </c>
      <c r="JG474" s="550">
        <f t="shared" si="3896"/>
        <v>0</v>
      </c>
      <c r="JH474" s="550">
        <f t="shared" si="3897"/>
        <v>0</v>
      </c>
      <c r="JI474" s="550">
        <f t="shared" si="3898"/>
        <v>0</v>
      </c>
      <c r="JJ474" s="550">
        <f t="shared" si="3899"/>
        <v>0</v>
      </c>
      <c r="JK474" s="550">
        <f t="shared" si="3900"/>
        <v>0</v>
      </c>
      <c r="JL474" s="550">
        <f t="shared" si="3901"/>
        <v>0</v>
      </c>
      <c r="JM474" s="550">
        <f t="shared" si="3902"/>
        <v>0</v>
      </c>
      <c r="JN474" s="550">
        <f t="shared" si="3903"/>
        <v>0</v>
      </c>
      <c r="JO474" s="1217">
        <f t="shared" si="3904"/>
        <v>0</v>
      </c>
      <c r="JP474" s="545">
        <f t="shared" si="3905"/>
        <v>0</v>
      </c>
      <c r="JQ474" s="329">
        <f t="shared" si="3906"/>
        <v>0</v>
      </c>
      <c r="JR474" s="550">
        <f t="shared" si="3907"/>
        <v>0</v>
      </c>
      <c r="JS474" s="550">
        <f t="shared" si="3908"/>
        <v>0</v>
      </c>
      <c r="JT474" s="550">
        <f t="shared" si="3909"/>
        <v>0</v>
      </c>
      <c r="JU474" s="550">
        <f t="shared" si="3910"/>
        <v>0</v>
      </c>
      <c r="JV474" s="932">
        <f t="shared" si="3911"/>
        <v>0</v>
      </c>
      <c r="JW474" s="932">
        <f t="shared" si="3912"/>
        <v>0</v>
      </c>
      <c r="JX474" s="932">
        <f t="shared" si="3913"/>
        <v>0</v>
      </c>
      <c r="JY474" s="932">
        <f t="shared" si="3914"/>
        <v>0</v>
      </c>
      <c r="JZ474" s="932">
        <f t="shared" si="3915"/>
        <v>0</v>
      </c>
      <c r="KA474" s="932">
        <f t="shared" si="3916"/>
        <v>0</v>
      </c>
      <c r="KB474" s="932">
        <f t="shared" si="3917"/>
        <v>0</v>
      </c>
      <c r="KC474" s="932">
        <f t="shared" si="3918"/>
        <v>0</v>
      </c>
      <c r="KD474" s="327">
        <f t="shared" si="3919"/>
        <v>0</v>
      </c>
      <c r="KE474" s="327">
        <f t="shared" si="3920"/>
        <v>0</v>
      </c>
      <c r="KF474" s="327">
        <f t="shared" si="3921"/>
        <v>0</v>
      </c>
      <c r="KG474" s="327">
        <f t="shared" si="3922"/>
        <v>0</v>
      </c>
      <c r="KH474" s="327">
        <f t="shared" si="3923"/>
        <v>0</v>
      </c>
      <c r="KI474" s="327">
        <f t="shared" si="3924"/>
        <v>0</v>
      </c>
      <c r="KJ474" s="327">
        <f t="shared" si="3925"/>
        <v>0</v>
      </c>
      <c r="KK474" s="327">
        <f t="shared" si="3926"/>
        <v>0</v>
      </c>
      <c r="KL474" s="327">
        <f t="shared" si="3927"/>
        <v>0</v>
      </c>
      <c r="KM474" s="327">
        <f t="shared" si="3928"/>
        <v>0</v>
      </c>
      <c r="KN474" s="327">
        <f t="shared" si="3929"/>
        <v>0</v>
      </c>
      <c r="KO474" s="327">
        <f t="shared" si="3930"/>
        <v>0</v>
      </c>
      <c r="KP474" s="327">
        <f t="shared" si="3931"/>
        <v>0</v>
      </c>
      <c r="KQ474" s="327">
        <f t="shared" si="3932"/>
        <v>0</v>
      </c>
      <c r="KR474" s="739"/>
      <c r="KS474" s="739"/>
      <c r="KT474" s="739"/>
      <c r="KU474" s="739"/>
      <c r="KV474" s="739"/>
      <c r="KW474" s="739"/>
      <c r="KX474" s="739"/>
      <c r="KY474" s="739"/>
      <c r="KZ474" s="1362">
        <f t="shared" si="4022"/>
        <v>0</v>
      </c>
      <c r="LA474" s="1217">
        <f t="shared" si="4023"/>
        <v>0</v>
      </c>
      <c r="LB474" s="1217">
        <f t="shared" si="4024"/>
        <v>0</v>
      </c>
      <c r="LC474" s="1217">
        <f t="shared" si="4025"/>
        <v>0</v>
      </c>
      <c r="LD474" s="545">
        <f t="shared" si="4026"/>
        <v>0</v>
      </c>
      <c r="LE474" s="545">
        <f t="shared" si="4027"/>
        <v>0</v>
      </c>
      <c r="LF474" s="329">
        <f t="shared" si="4028"/>
        <v>0</v>
      </c>
      <c r="LG474" s="550">
        <f t="shared" si="4029"/>
        <v>0</v>
      </c>
      <c r="LH474" s="550">
        <f t="shared" si="4030"/>
        <v>0</v>
      </c>
      <c r="LI474" s="550">
        <f t="shared" si="4031"/>
        <v>0</v>
      </c>
      <c r="LJ474" s="550">
        <f t="shared" si="4032"/>
        <v>0</v>
      </c>
      <c r="LK474" s="550">
        <f t="shared" si="4033"/>
        <v>0</v>
      </c>
      <c r="LL474" s="550">
        <f t="shared" si="4034"/>
        <v>0</v>
      </c>
      <c r="LM474" s="550">
        <f t="shared" si="4035"/>
        <v>0</v>
      </c>
      <c r="LN474" s="550">
        <f t="shared" si="4036"/>
        <v>0</v>
      </c>
      <c r="LO474" s="1217">
        <f t="shared" si="4037"/>
        <v>0</v>
      </c>
      <c r="LP474" s="545">
        <f t="shared" si="4038"/>
        <v>0</v>
      </c>
      <c r="LQ474" s="329">
        <f t="shared" si="4039"/>
        <v>0</v>
      </c>
      <c r="LR474" s="550">
        <f t="shared" si="4040"/>
        <v>0</v>
      </c>
      <c r="LS474" s="550">
        <f t="shared" si="4041"/>
        <v>0</v>
      </c>
      <c r="LT474" s="550">
        <f t="shared" si="4042"/>
        <v>0</v>
      </c>
      <c r="LU474" s="550">
        <f t="shared" si="4043"/>
        <v>0</v>
      </c>
      <c r="LV474" s="932">
        <f t="shared" si="4044"/>
        <v>0</v>
      </c>
      <c r="LW474" s="932">
        <f t="shared" si="4045"/>
        <v>0</v>
      </c>
      <c r="LX474" s="932">
        <f t="shared" si="4046"/>
        <v>0</v>
      </c>
      <c r="LY474" s="932">
        <f t="shared" si="4047"/>
        <v>0</v>
      </c>
      <c r="LZ474" s="932">
        <f t="shared" si="4048"/>
        <v>0</v>
      </c>
      <c r="MA474" s="932">
        <f t="shared" si="4049"/>
        <v>0</v>
      </c>
      <c r="MB474" s="932">
        <f t="shared" si="4050"/>
        <v>0</v>
      </c>
      <c r="MC474" s="932">
        <f t="shared" si="4051"/>
        <v>0</v>
      </c>
      <c r="MD474" s="327">
        <f t="shared" si="4052"/>
        <v>0</v>
      </c>
      <c r="ME474" s="327">
        <f t="shared" si="4053"/>
        <v>0</v>
      </c>
      <c r="MF474" s="327">
        <f t="shared" si="4054"/>
        <v>0</v>
      </c>
      <c r="MG474" s="327">
        <f t="shared" si="4055"/>
        <v>0</v>
      </c>
      <c r="MH474" s="327">
        <f t="shared" si="4056"/>
        <v>0</v>
      </c>
      <c r="MI474" s="327">
        <f t="shared" si="4057"/>
        <v>0</v>
      </c>
      <c r="MJ474" s="327">
        <f t="shared" si="4058"/>
        <v>0</v>
      </c>
      <c r="MK474" s="327">
        <f t="shared" si="4059"/>
        <v>0</v>
      </c>
      <c r="ML474" s="327">
        <f t="shared" si="4060"/>
        <v>0</v>
      </c>
      <c r="MM474" s="327">
        <f t="shared" si="4061"/>
        <v>0</v>
      </c>
      <c r="MN474" s="327">
        <f t="shared" si="4062"/>
        <v>0</v>
      </c>
      <c r="MO474" s="327">
        <f t="shared" si="4063"/>
        <v>0</v>
      </c>
      <c r="MP474" s="327">
        <f t="shared" si="4064"/>
        <v>0</v>
      </c>
      <c r="MQ474" s="327">
        <f t="shared" si="4065"/>
        <v>0</v>
      </c>
    </row>
    <row r="475" spans="15:355" s="152" customFormat="1" ht="14.25" customHeight="1" outlineLevel="1" thickBot="1" x14ac:dyDescent="0.3">
      <c r="O475" s="1758"/>
      <c r="S475" s="1758"/>
      <c r="W475" s="1758"/>
      <c r="AA475" s="1758"/>
      <c r="AE475" s="1758"/>
      <c r="AI475" s="1758"/>
      <c r="AM475" s="1758"/>
      <c r="AQ475" s="1758"/>
      <c r="AU475" s="1758"/>
      <c r="AY475" s="1758"/>
      <c r="BQ475" s="1491"/>
      <c r="BR475" s="734">
        <f t="shared" si="3531"/>
        <v>0</v>
      </c>
      <c r="BS475" s="734">
        <f t="shared" si="3532"/>
        <v>0</v>
      </c>
      <c r="BT475" s="742">
        <v>0</v>
      </c>
      <c r="BU475" s="1781"/>
      <c r="BV475" s="1324"/>
      <c r="BW475" s="1248"/>
      <c r="BX475" s="1248"/>
      <c r="BY475" s="1248"/>
      <c r="BZ475" s="1249"/>
      <c r="CA475" s="1249"/>
      <c r="CB475" s="1250"/>
      <c r="CC475" s="1251"/>
      <c r="CD475" s="1251"/>
      <c r="CE475" s="1251"/>
      <c r="CF475" s="1251"/>
      <c r="CG475" s="1765"/>
      <c r="CH475" s="1252"/>
      <c r="CI475" s="1765"/>
      <c r="CJ475" s="1765"/>
      <c r="CK475" s="1253"/>
      <c r="CL475" s="1254"/>
      <c r="CM475" s="1255"/>
      <c r="CN475" s="1256"/>
      <c r="CO475" s="1256"/>
      <c r="CP475" s="1256"/>
      <c r="CQ475" s="1256"/>
      <c r="CR475" s="1766"/>
      <c r="CS475" s="1766"/>
      <c r="CT475" s="1766"/>
      <c r="CU475" s="1766"/>
      <c r="CV475" s="1766"/>
      <c r="CW475" s="1766"/>
      <c r="CX475" s="1766"/>
      <c r="CY475" s="1766"/>
      <c r="CZ475" s="1807"/>
      <c r="DA475" s="1807"/>
      <c r="DB475" s="1807"/>
      <c r="DC475" s="1807"/>
      <c r="DD475" s="1807"/>
      <c r="DE475" s="1258"/>
      <c r="DF475" s="1258"/>
      <c r="DG475" s="1258"/>
      <c r="DH475" s="1258"/>
      <c r="DI475" s="1258"/>
      <c r="DJ475" s="1258"/>
      <c r="DK475" s="1258"/>
      <c r="DL475" s="1258"/>
      <c r="DM475" s="1258"/>
      <c r="DN475" s="1022">
        <v>1</v>
      </c>
      <c r="DO475" s="1193">
        <v>0.94599999999999995</v>
      </c>
      <c r="DP475" s="1194">
        <v>1000</v>
      </c>
      <c r="DQ475" s="1195">
        <f t="shared" si="3889"/>
        <v>1.0570824524312896</v>
      </c>
      <c r="DR475" s="1192">
        <v>0.01</v>
      </c>
      <c r="DS475" s="1192">
        <f t="shared" si="3888"/>
        <v>1.0570824524312896E-5</v>
      </c>
      <c r="DT475" s="1767"/>
      <c r="DU475" s="1768"/>
      <c r="DV475" s="1769"/>
      <c r="DW475" s="1528">
        <f t="shared" si="3933"/>
        <v>0</v>
      </c>
      <c r="DX475" s="1770"/>
      <c r="DY475" s="1770"/>
      <c r="DZ475" s="1770"/>
      <c r="EA475" s="1770"/>
      <c r="EB475" s="1770"/>
      <c r="EC475" s="1770"/>
      <c r="ED475" s="1770"/>
      <c r="EE475" s="1770"/>
      <c r="EF475" s="1770"/>
      <c r="EG475" s="1770"/>
      <c r="EH475" s="1770"/>
      <c r="EI475" s="1770"/>
      <c r="EJ475" s="1770"/>
      <c r="EK475" s="1771"/>
      <c r="EL475" s="1772"/>
      <c r="EM475" s="739"/>
      <c r="EN475" s="739"/>
      <c r="EO475" s="739"/>
      <c r="EP475" s="739"/>
      <c r="EQ475" s="739"/>
      <c r="ER475" s="739"/>
      <c r="ES475" s="739"/>
      <c r="ET475" s="739"/>
      <c r="EU475" s="739"/>
      <c r="EV475" s="739"/>
      <c r="EW475" s="739"/>
      <c r="EX475" s="739"/>
      <c r="EY475" s="739"/>
      <c r="EZ475" s="1348">
        <f t="shared" si="3934"/>
        <v>0</v>
      </c>
      <c r="FA475" s="1203">
        <f t="shared" si="3935"/>
        <v>0</v>
      </c>
      <c r="FB475" s="1203">
        <f t="shared" si="3936"/>
        <v>0</v>
      </c>
      <c r="FC475" s="1203">
        <f t="shared" si="3937"/>
        <v>0</v>
      </c>
      <c r="FD475" s="1190">
        <f t="shared" si="3938"/>
        <v>0</v>
      </c>
      <c r="FE475" s="1190">
        <f t="shared" si="3939"/>
        <v>0</v>
      </c>
      <c r="FF475" s="927">
        <f t="shared" si="3940"/>
        <v>0</v>
      </c>
      <c r="FG475" s="1191">
        <f t="shared" si="3941"/>
        <v>0</v>
      </c>
      <c r="FH475" s="1191">
        <f t="shared" si="3942"/>
        <v>0</v>
      </c>
      <c r="FI475" s="1191">
        <f t="shared" si="3943"/>
        <v>0</v>
      </c>
      <c r="FJ475" s="1191">
        <f t="shared" si="3944"/>
        <v>0</v>
      </c>
      <c r="FK475" s="1191">
        <f t="shared" si="3945"/>
        <v>0</v>
      </c>
      <c r="FL475" s="1191">
        <f t="shared" si="3946"/>
        <v>0</v>
      </c>
      <c r="FM475" s="1191">
        <f t="shared" si="3947"/>
        <v>0</v>
      </c>
      <c r="FN475" s="1191">
        <f t="shared" si="3948"/>
        <v>0</v>
      </c>
      <c r="FO475" s="1203">
        <f t="shared" si="3548"/>
        <v>0</v>
      </c>
      <c r="FP475" s="1190">
        <f t="shared" si="3949"/>
        <v>0</v>
      </c>
      <c r="FQ475" s="927">
        <f t="shared" si="3950"/>
        <v>0</v>
      </c>
      <c r="FR475" s="1191">
        <f t="shared" si="3951"/>
        <v>0</v>
      </c>
      <c r="FS475" s="1191">
        <f t="shared" si="3952"/>
        <v>0</v>
      </c>
      <c r="FT475" s="1191">
        <f t="shared" si="3953"/>
        <v>0</v>
      </c>
      <c r="FU475" s="1191">
        <f t="shared" si="3954"/>
        <v>0</v>
      </c>
      <c r="FV475" s="1076">
        <f t="shared" si="3955"/>
        <v>0</v>
      </c>
      <c r="FW475" s="1076">
        <f t="shared" si="3956"/>
        <v>0</v>
      </c>
      <c r="FX475" s="1076">
        <f t="shared" si="3957"/>
        <v>0</v>
      </c>
      <c r="FY475" s="1076">
        <f t="shared" si="3958"/>
        <v>0</v>
      </c>
      <c r="FZ475" s="1076">
        <f t="shared" si="3959"/>
        <v>0</v>
      </c>
      <c r="GA475" s="1076">
        <f t="shared" si="3960"/>
        <v>0</v>
      </c>
      <c r="GB475" s="1076">
        <f t="shared" si="3961"/>
        <v>0</v>
      </c>
      <c r="GC475" s="1076">
        <f t="shared" si="3962"/>
        <v>0</v>
      </c>
      <c r="GD475" s="330">
        <f t="shared" si="3963"/>
        <v>0</v>
      </c>
      <c r="GE475" s="330">
        <f t="shared" si="3964"/>
        <v>0</v>
      </c>
      <c r="GF475" s="330">
        <f t="shared" si="3965"/>
        <v>0</v>
      </c>
      <c r="GG475" s="330">
        <f t="shared" si="3966"/>
        <v>0</v>
      </c>
      <c r="GH475" s="330">
        <f t="shared" si="3967"/>
        <v>0</v>
      </c>
      <c r="GI475" s="330">
        <f t="shared" si="3968"/>
        <v>0</v>
      </c>
      <c r="GJ475" s="330">
        <f t="shared" si="3969"/>
        <v>0</v>
      </c>
      <c r="GK475" s="330">
        <f t="shared" si="3970"/>
        <v>0</v>
      </c>
      <c r="GL475" s="330">
        <f t="shared" si="3971"/>
        <v>0</v>
      </c>
      <c r="GM475" s="330">
        <f t="shared" si="3972"/>
        <v>0</v>
      </c>
      <c r="GN475" s="330">
        <f t="shared" si="3973"/>
        <v>0</v>
      </c>
      <c r="GO475" s="330">
        <f t="shared" si="3974"/>
        <v>0</v>
      </c>
      <c r="GP475" s="330">
        <f t="shared" si="3975"/>
        <v>0</v>
      </c>
      <c r="GQ475" s="330">
        <f t="shared" si="3976"/>
        <v>0</v>
      </c>
      <c r="GR475" s="739"/>
      <c r="GS475" s="739"/>
      <c r="GT475" s="739"/>
      <c r="GU475" s="739"/>
      <c r="GV475" s="739"/>
      <c r="GW475" s="739"/>
      <c r="GX475" s="739"/>
      <c r="GY475" s="739"/>
      <c r="GZ475" s="1362">
        <f t="shared" si="3977"/>
        <v>0</v>
      </c>
      <c r="HA475" s="1215">
        <f t="shared" si="3978"/>
        <v>0</v>
      </c>
      <c r="HB475" s="1215">
        <f t="shared" si="3979"/>
        <v>0</v>
      </c>
      <c r="HC475" s="1215">
        <f t="shared" si="3980"/>
        <v>0</v>
      </c>
      <c r="HD475" s="543">
        <f t="shared" si="3981"/>
        <v>0</v>
      </c>
      <c r="HE475" s="543">
        <f t="shared" si="3982"/>
        <v>0</v>
      </c>
      <c r="HF475" s="328">
        <f t="shared" si="3983"/>
        <v>0</v>
      </c>
      <c r="HG475" s="546">
        <f t="shared" si="3984"/>
        <v>0</v>
      </c>
      <c r="HH475" s="546">
        <f t="shared" si="3985"/>
        <v>0</v>
      </c>
      <c r="HI475" s="546">
        <f t="shared" si="3986"/>
        <v>0</v>
      </c>
      <c r="HJ475" s="546">
        <f t="shared" si="3987"/>
        <v>0</v>
      </c>
      <c r="HK475" s="546">
        <f t="shared" si="3988"/>
        <v>0</v>
      </c>
      <c r="HL475" s="546">
        <f t="shared" si="3989"/>
        <v>0</v>
      </c>
      <c r="HM475" s="546">
        <f t="shared" si="3990"/>
        <v>0</v>
      </c>
      <c r="HN475" s="546">
        <f t="shared" si="3991"/>
        <v>0</v>
      </c>
      <c r="HO475" s="1215">
        <f t="shared" si="3992"/>
        <v>0</v>
      </c>
      <c r="HP475" s="543">
        <f t="shared" si="3993"/>
        <v>0</v>
      </c>
      <c r="HQ475" s="328">
        <f t="shared" si="3994"/>
        <v>0</v>
      </c>
      <c r="HR475" s="546">
        <f t="shared" si="3995"/>
        <v>0</v>
      </c>
      <c r="HS475" s="546">
        <f t="shared" si="3996"/>
        <v>0</v>
      </c>
      <c r="HT475" s="546">
        <f t="shared" si="3997"/>
        <v>0</v>
      </c>
      <c r="HU475" s="546">
        <f t="shared" si="3998"/>
        <v>0</v>
      </c>
      <c r="HV475" s="930">
        <f t="shared" si="3999"/>
        <v>0</v>
      </c>
      <c r="HW475" s="930">
        <f t="shared" si="4000"/>
        <v>0</v>
      </c>
      <c r="HX475" s="930">
        <f t="shared" si="4001"/>
        <v>0</v>
      </c>
      <c r="HY475" s="930">
        <f t="shared" si="4002"/>
        <v>0</v>
      </c>
      <c r="HZ475" s="930">
        <f t="shared" si="4003"/>
        <v>0</v>
      </c>
      <c r="IA475" s="930">
        <f t="shared" si="4004"/>
        <v>0</v>
      </c>
      <c r="IB475" s="930">
        <f t="shared" si="4005"/>
        <v>0</v>
      </c>
      <c r="IC475" s="930">
        <f t="shared" si="4006"/>
        <v>0</v>
      </c>
      <c r="ID475" s="322">
        <f t="shared" si="4007"/>
        <v>0</v>
      </c>
      <c r="IE475" s="322">
        <f t="shared" si="4008"/>
        <v>0</v>
      </c>
      <c r="IF475" s="322">
        <f t="shared" si="4009"/>
        <v>0</v>
      </c>
      <c r="IG475" s="322">
        <f t="shared" si="4010"/>
        <v>0</v>
      </c>
      <c r="IH475" s="322">
        <f t="shared" si="4011"/>
        <v>0</v>
      </c>
      <c r="II475" s="322">
        <f t="shared" si="4012"/>
        <v>0</v>
      </c>
      <c r="IJ475" s="322">
        <f t="shared" si="4013"/>
        <v>0</v>
      </c>
      <c r="IK475" s="322">
        <f t="shared" si="4014"/>
        <v>0</v>
      </c>
      <c r="IL475" s="322">
        <f t="shared" si="4015"/>
        <v>0</v>
      </c>
      <c r="IM475" s="322">
        <f t="shared" si="4016"/>
        <v>0</v>
      </c>
      <c r="IN475" s="322">
        <f t="shared" si="4017"/>
        <v>0</v>
      </c>
      <c r="IO475" s="322">
        <f t="shared" si="4018"/>
        <v>0</v>
      </c>
      <c r="IP475" s="322">
        <f t="shared" si="4019"/>
        <v>0</v>
      </c>
      <c r="IQ475" s="322">
        <f t="shared" si="4020"/>
        <v>0</v>
      </c>
      <c r="IR475" s="739"/>
      <c r="IS475" s="739"/>
      <c r="IT475" s="739"/>
      <c r="IU475" s="739"/>
      <c r="IV475" s="739"/>
      <c r="IW475" s="739"/>
      <c r="IX475" s="739"/>
      <c r="IY475" s="739"/>
      <c r="IZ475" s="1362">
        <f t="shared" si="4021"/>
        <v>0</v>
      </c>
      <c r="JA475" s="1217">
        <f t="shared" si="3890"/>
        <v>0</v>
      </c>
      <c r="JB475" s="1217">
        <f t="shared" si="3891"/>
        <v>0</v>
      </c>
      <c r="JC475" s="1217">
        <f t="shared" si="3892"/>
        <v>0</v>
      </c>
      <c r="JD475" s="545">
        <f t="shared" si="3893"/>
        <v>0</v>
      </c>
      <c r="JE475" s="545">
        <f t="shared" si="3894"/>
        <v>0</v>
      </c>
      <c r="JF475" s="329">
        <f t="shared" si="3895"/>
        <v>0</v>
      </c>
      <c r="JG475" s="550">
        <f t="shared" si="3896"/>
        <v>0</v>
      </c>
      <c r="JH475" s="550">
        <f t="shared" si="3897"/>
        <v>0</v>
      </c>
      <c r="JI475" s="550">
        <f t="shared" si="3898"/>
        <v>0</v>
      </c>
      <c r="JJ475" s="550">
        <f t="shared" si="3899"/>
        <v>0</v>
      </c>
      <c r="JK475" s="550">
        <f t="shared" si="3900"/>
        <v>0</v>
      </c>
      <c r="JL475" s="550">
        <f t="shared" si="3901"/>
        <v>0</v>
      </c>
      <c r="JM475" s="550">
        <f t="shared" si="3902"/>
        <v>0</v>
      </c>
      <c r="JN475" s="550">
        <f t="shared" si="3903"/>
        <v>0</v>
      </c>
      <c r="JO475" s="1217">
        <f t="shared" si="3904"/>
        <v>0</v>
      </c>
      <c r="JP475" s="545">
        <f t="shared" si="3905"/>
        <v>0</v>
      </c>
      <c r="JQ475" s="329">
        <f t="shared" si="3906"/>
        <v>0</v>
      </c>
      <c r="JR475" s="550">
        <f t="shared" si="3907"/>
        <v>0</v>
      </c>
      <c r="JS475" s="550">
        <f t="shared" si="3908"/>
        <v>0</v>
      </c>
      <c r="JT475" s="550">
        <f t="shared" si="3909"/>
        <v>0</v>
      </c>
      <c r="JU475" s="550">
        <f t="shared" si="3910"/>
        <v>0</v>
      </c>
      <c r="JV475" s="932">
        <f t="shared" si="3911"/>
        <v>0</v>
      </c>
      <c r="JW475" s="932">
        <f t="shared" si="3912"/>
        <v>0</v>
      </c>
      <c r="JX475" s="932">
        <f t="shared" si="3913"/>
        <v>0</v>
      </c>
      <c r="JY475" s="932">
        <f t="shared" si="3914"/>
        <v>0</v>
      </c>
      <c r="JZ475" s="932">
        <f t="shared" si="3915"/>
        <v>0</v>
      </c>
      <c r="KA475" s="932">
        <f t="shared" si="3916"/>
        <v>0</v>
      </c>
      <c r="KB475" s="932">
        <f t="shared" si="3917"/>
        <v>0</v>
      </c>
      <c r="KC475" s="932">
        <f t="shared" si="3918"/>
        <v>0</v>
      </c>
      <c r="KD475" s="327">
        <f t="shared" si="3919"/>
        <v>0</v>
      </c>
      <c r="KE475" s="327">
        <f t="shared" si="3920"/>
        <v>0</v>
      </c>
      <c r="KF475" s="327">
        <f t="shared" si="3921"/>
        <v>0</v>
      </c>
      <c r="KG475" s="327">
        <f t="shared" si="3922"/>
        <v>0</v>
      </c>
      <c r="KH475" s="327">
        <f t="shared" si="3923"/>
        <v>0</v>
      </c>
      <c r="KI475" s="327">
        <f t="shared" si="3924"/>
        <v>0</v>
      </c>
      <c r="KJ475" s="327">
        <f t="shared" si="3925"/>
        <v>0</v>
      </c>
      <c r="KK475" s="327">
        <f t="shared" si="3926"/>
        <v>0</v>
      </c>
      <c r="KL475" s="327">
        <f t="shared" si="3927"/>
        <v>0</v>
      </c>
      <c r="KM475" s="327">
        <f t="shared" si="3928"/>
        <v>0</v>
      </c>
      <c r="KN475" s="327">
        <f t="shared" si="3929"/>
        <v>0</v>
      </c>
      <c r="KO475" s="327">
        <f t="shared" si="3930"/>
        <v>0</v>
      </c>
      <c r="KP475" s="327">
        <f t="shared" si="3931"/>
        <v>0</v>
      </c>
      <c r="KQ475" s="327">
        <f t="shared" si="3932"/>
        <v>0</v>
      </c>
      <c r="KR475" s="739"/>
      <c r="KS475" s="739"/>
      <c r="KT475" s="739"/>
      <c r="KU475" s="739"/>
      <c r="KV475" s="739"/>
      <c r="KW475" s="739"/>
      <c r="KX475" s="739"/>
      <c r="KY475" s="739"/>
      <c r="KZ475" s="1362">
        <f t="shared" si="4022"/>
        <v>0</v>
      </c>
      <c r="LA475" s="1217">
        <f t="shared" si="4023"/>
        <v>0</v>
      </c>
      <c r="LB475" s="1217">
        <f t="shared" si="4024"/>
        <v>0</v>
      </c>
      <c r="LC475" s="1217">
        <f t="shared" si="4025"/>
        <v>0</v>
      </c>
      <c r="LD475" s="545">
        <f t="shared" si="4026"/>
        <v>0</v>
      </c>
      <c r="LE475" s="545">
        <f t="shared" si="4027"/>
        <v>0</v>
      </c>
      <c r="LF475" s="329">
        <f t="shared" si="4028"/>
        <v>0</v>
      </c>
      <c r="LG475" s="550">
        <f t="shared" si="4029"/>
        <v>0</v>
      </c>
      <c r="LH475" s="550">
        <f t="shared" si="4030"/>
        <v>0</v>
      </c>
      <c r="LI475" s="550">
        <f t="shared" si="4031"/>
        <v>0</v>
      </c>
      <c r="LJ475" s="550">
        <f t="shared" si="4032"/>
        <v>0</v>
      </c>
      <c r="LK475" s="550">
        <f t="shared" si="4033"/>
        <v>0</v>
      </c>
      <c r="LL475" s="550">
        <f t="shared" si="4034"/>
        <v>0</v>
      </c>
      <c r="LM475" s="550">
        <f t="shared" si="4035"/>
        <v>0</v>
      </c>
      <c r="LN475" s="550">
        <f t="shared" si="4036"/>
        <v>0</v>
      </c>
      <c r="LO475" s="1217">
        <f t="shared" si="4037"/>
        <v>0</v>
      </c>
      <c r="LP475" s="545">
        <f t="shared" si="4038"/>
        <v>0</v>
      </c>
      <c r="LQ475" s="329">
        <f t="shared" si="4039"/>
        <v>0</v>
      </c>
      <c r="LR475" s="550">
        <f t="shared" si="4040"/>
        <v>0</v>
      </c>
      <c r="LS475" s="550">
        <f t="shared" si="4041"/>
        <v>0</v>
      </c>
      <c r="LT475" s="550">
        <f t="shared" si="4042"/>
        <v>0</v>
      </c>
      <c r="LU475" s="550">
        <f t="shared" si="4043"/>
        <v>0</v>
      </c>
      <c r="LV475" s="932">
        <f t="shared" si="4044"/>
        <v>0</v>
      </c>
      <c r="LW475" s="932">
        <f t="shared" si="4045"/>
        <v>0</v>
      </c>
      <c r="LX475" s="932">
        <f t="shared" si="4046"/>
        <v>0</v>
      </c>
      <c r="LY475" s="932">
        <f t="shared" si="4047"/>
        <v>0</v>
      </c>
      <c r="LZ475" s="932">
        <f t="shared" si="4048"/>
        <v>0</v>
      </c>
      <c r="MA475" s="932">
        <f t="shared" si="4049"/>
        <v>0</v>
      </c>
      <c r="MB475" s="932">
        <f t="shared" si="4050"/>
        <v>0</v>
      </c>
      <c r="MC475" s="932">
        <f t="shared" si="4051"/>
        <v>0</v>
      </c>
      <c r="MD475" s="327">
        <f t="shared" si="4052"/>
        <v>0</v>
      </c>
      <c r="ME475" s="327">
        <f t="shared" si="4053"/>
        <v>0</v>
      </c>
      <c r="MF475" s="327">
        <f t="shared" si="4054"/>
        <v>0</v>
      </c>
      <c r="MG475" s="327">
        <f t="shared" si="4055"/>
        <v>0</v>
      </c>
      <c r="MH475" s="327">
        <f t="shared" si="4056"/>
        <v>0</v>
      </c>
      <c r="MI475" s="327">
        <f t="shared" si="4057"/>
        <v>0</v>
      </c>
      <c r="MJ475" s="327">
        <f t="shared" si="4058"/>
        <v>0</v>
      </c>
      <c r="MK475" s="327">
        <f t="shared" si="4059"/>
        <v>0</v>
      </c>
      <c r="ML475" s="327">
        <f t="shared" si="4060"/>
        <v>0</v>
      </c>
      <c r="MM475" s="327">
        <f t="shared" si="4061"/>
        <v>0</v>
      </c>
      <c r="MN475" s="327">
        <f t="shared" si="4062"/>
        <v>0</v>
      </c>
      <c r="MO475" s="327">
        <f t="shared" si="4063"/>
        <v>0</v>
      </c>
      <c r="MP475" s="327">
        <f t="shared" si="4064"/>
        <v>0</v>
      </c>
      <c r="MQ475" s="327">
        <f t="shared" si="4065"/>
        <v>0</v>
      </c>
    </row>
    <row r="476" spans="15:355" s="152" customFormat="1" ht="14.25" customHeight="1" outlineLevel="1" thickBot="1" x14ac:dyDescent="0.3">
      <c r="O476" s="1758"/>
      <c r="S476" s="1758"/>
      <c r="W476" s="1758"/>
      <c r="AA476" s="1758"/>
      <c r="AE476" s="1758"/>
      <c r="AI476" s="1758"/>
      <c r="AM476" s="1758"/>
      <c r="AQ476" s="1758"/>
      <c r="AU476" s="1758"/>
      <c r="AY476" s="1758"/>
      <c r="BQ476" s="1491"/>
      <c r="BR476" s="734">
        <f t="shared" si="3531"/>
        <v>0</v>
      </c>
      <c r="BS476" s="734">
        <f t="shared" si="3532"/>
        <v>0</v>
      </c>
      <c r="BT476" s="742">
        <v>0</v>
      </c>
      <c r="BU476" s="1781"/>
      <c r="BV476" s="1324"/>
      <c r="BW476" s="1248"/>
      <c r="BX476" s="1248"/>
      <c r="BY476" s="1248"/>
      <c r="BZ476" s="1249"/>
      <c r="CA476" s="1249"/>
      <c r="CB476" s="1250"/>
      <c r="CC476" s="1251"/>
      <c r="CD476" s="1251"/>
      <c r="CE476" s="1251"/>
      <c r="CF476" s="1251"/>
      <c r="CG476" s="1765"/>
      <c r="CH476" s="1252"/>
      <c r="CI476" s="1765"/>
      <c r="CJ476" s="1765"/>
      <c r="CK476" s="1253"/>
      <c r="CL476" s="1254"/>
      <c r="CM476" s="1255"/>
      <c r="CN476" s="1256"/>
      <c r="CO476" s="1256"/>
      <c r="CP476" s="1256"/>
      <c r="CQ476" s="1256"/>
      <c r="CR476" s="1766"/>
      <c r="CS476" s="1766"/>
      <c r="CT476" s="1766"/>
      <c r="CU476" s="1766"/>
      <c r="CV476" s="1766"/>
      <c r="CW476" s="1766"/>
      <c r="CX476" s="1766"/>
      <c r="CY476" s="1766"/>
      <c r="CZ476" s="1807"/>
      <c r="DA476" s="1807"/>
      <c r="DB476" s="1807"/>
      <c r="DC476" s="1807"/>
      <c r="DD476" s="1807"/>
      <c r="DE476" s="1258"/>
      <c r="DF476" s="1258"/>
      <c r="DG476" s="1258"/>
      <c r="DH476" s="1258"/>
      <c r="DI476" s="1258"/>
      <c r="DJ476" s="1258"/>
      <c r="DK476" s="1258"/>
      <c r="DL476" s="1258"/>
      <c r="DM476" s="1258"/>
      <c r="DN476" s="1022">
        <v>1</v>
      </c>
      <c r="DO476" s="1193">
        <v>0.94599999999999995</v>
      </c>
      <c r="DP476" s="1194">
        <v>1000</v>
      </c>
      <c r="DQ476" s="1195">
        <f t="shared" si="3889"/>
        <v>1.0570824524312896</v>
      </c>
      <c r="DR476" s="1192">
        <v>0.01</v>
      </c>
      <c r="DS476" s="1192">
        <f t="shared" si="3888"/>
        <v>1.0570824524312896E-5</v>
      </c>
      <c r="DT476" s="1767"/>
      <c r="DU476" s="1768"/>
      <c r="DV476" s="1769"/>
      <c r="DW476" s="1528">
        <f t="shared" si="3933"/>
        <v>0</v>
      </c>
      <c r="DX476" s="1770"/>
      <c r="DY476" s="1770"/>
      <c r="DZ476" s="1770"/>
      <c r="EA476" s="1770"/>
      <c r="EB476" s="1770"/>
      <c r="EC476" s="1770"/>
      <c r="ED476" s="1770"/>
      <c r="EE476" s="1770"/>
      <c r="EF476" s="1770"/>
      <c r="EG476" s="1770"/>
      <c r="EH476" s="1770"/>
      <c r="EI476" s="1770"/>
      <c r="EJ476" s="1770"/>
      <c r="EK476" s="1771"/>
      <c r="EL476" s="1772"/>
      <c r="EM476" s="739"/>
      <c r="EN476" s="739"/>
      <c r="EO476" s="739"/>
      <c r="EP476" s="739"/>
      <c r="EQ476" s="739"/>
      <c r="ER476" s="739"/>
      <c r="ES476" s="739"/>
      <c r="ET476" s="739"/>
      <c r="EU476" s="739"/>
      <c r="EV476" s="739"/>
      <c r="EW476" s="739"/>
      <c r="EX476" s="739"/>
      <c r="EY476" s="739"/>
      <c r="EZ476" s="1348">
        <f t="shared" si="3934"/>
        <v>0</v>
      </c>
      <c r="FA476" s="1203">
        <f t="shared" si="3935"/>
        <v>0</v>
      </c>
      <c r="FB476" s="1203">
        <f t="shared" si="3936"/>
        <v>0</v>
      </c>
      <c r="FC476" s="1203">
        <f t="shared" si="3937"/>
        <v>0</v>
      </c>
      <c r="FD476" s="1190">
        <f t="shared" si="3938"/>
        <v>0</v>
      </c>
      <c r="FE476" s="1190">
        <f t="shared" si="3939"/>
        <v>0</v>
      </c>
      <c r="FF476" s="927">
        <f t="shared" si="3940"/>
        <v>0</v>
      </c>
      <c r="FG476" s="1191">
        <f t="shared" si="3941"/>
        <v>0</v>
      </c>
      <c r="FH476" s="1191">
        <f t="shared" si="3942"/>
        <v>0</v>
      </c>
      <c r="FI476" s="1191">
        <f t="shared" si="3943"/>
        <v>0</v>
      </c>
      <c r="FJ476" s="1191">
        <f t="shared" si="3944"/>
        <v>0</v>
      </c>
      <c r="FK476" s="1191">
        <f t="shared" si="3945"/>
        <v>0</v>
      </c>
      <c r="FL476" s="1191">
        <f t="shared" si="3946"/>
        <v>0</v>
      </c>
      <c r="FM476" s="1191">
        <f t="shared" si="3947"/>
        <v>0</v>
      </c>
      <c r="FN476" s="1191">
        <f t="shared" si="3948"/>
        <v>0</v>
      </c>
      <c r="FO476" s="1203">
        <f t="shared" si="3548"/>
        <v>0</v>
      </c>
      <c r="FP476" s="1190">
        <f t="shared" si="3949"/>
        <v>0</v>
      </c>
      <c r="FQ476" s="927">
        <f t="shared" si="3950"/>
        <v>0</v>
      </c>
      <c r="FR476" s="1191">
        <f t="shared" si="3951"/>
        <v>0</v>
      </c>
      <c r="FS476" s="1191">
        <f t="shared" si="3952"/>
        <v>0</v>
      </c>
      <c r="FT476" s="1191">
        <f t="shared" si="3953"/>
        <v>0</v>
      </c>
      <c r="FU476" s="1191">
        <f t="shared" si="3954"/>
        <v>0</v>
      </c>
      <c r="FV476" s="1076">
        <f t="shared" si="3955"/>
        <v>0</v>
      </c>
      <c r="FW476" s="1076">
        <f t="shared" si="3956"/>
        <v>0</v>
      </c>
      <c r="FX476" s="1076">
        <f t="shared" si="3957"/>
        <v>0</v>
      </c>
      <c r="FY476" s="1076">
        <f t="shared" si="3958"/>
        <v>0</v>
      </c>
      <c r="FZ476" s="1076">
        <f t="shared" si="3959"/>
        <v>0</v>
      </c>
      <c r="GA476" s="1076">
        <f t="shared" si="3960"/>
        <v>0</v>
      </c>
      <c r="GB476" s="1076">
        <f t="shared" si="3961"/>
        <v>0</v>
      </c>
      <c r="GC476" s="1076">
        <f t="shared" si="3962"/>
        <v>0</v>
      </c>
      <c r="GD476" s="330">
        <f t="shared" si="3963"/>
        <v>0</v>
      </c>
      <c r="GE476" s="330">
        <f t="shared" si="3964"/>
        <v>0</v>
      </c>
      <c r="GF476" s="330">
        <f t="shared" si="3965"/>
        <v>0</v>
      </c>
      <c r="GG476" s="330">
        <f t="shared" si="3966"/>
        <v>0</v>
      </c>
      <c r="GH476" s="330">
        <f t="shared" si="3967"/>
        <v>0</v>
      </c>
      <c r="GI476" s="330">
        <f t="shared" si="3968"/>
        <v>0</v>
      </c>
      <c r="GJ476" s="330">
        <f t="shared" si="3969"/>
        <v>0</v>
      </c>
      <c r="GK476" s="330">
        <f t="shared" si="3970"/>
        <v>0</v>
      </c>
      <c r="GL476" s="330">
        <f t="shared" si="3971"/>
        <v>0</v>
      </c>
      <c r="GM476" s="330">
        <f t="shared" si="3972"/>
        <v>0</v>
      </c>
      <c r="GN476" s="330">
        <f t="shared" si="3973"/>
        <v>0</v>
      </c>
      <c r="GO476" s="330">
        <f t="shared" si="3974"/>
        <v>0</v>
      </c>
      <c r="GP476" s="330">
        <f t="shared" si="3975"/>
        <v>0</v>
      </c>
      <c r="GQ476" s="330">
        <f t="shared" si="3976"/>
        <v>0</v>
      </c>
      <c r="GR476" s="739"/>
      <c r="GS476" s="739"/>
      <c r="GT476" s="739"/>
      <c r="GU476" s="739"/>
      <c r="GV476" s="739"/>
      <c r="GW476" s="739"/>
      <c r="GX476" s="739"/>
      <c r="GY476" s="739"/>
      <c r="GZ476" s="1362">
        <f t="shared" si="3977"/>
        <v>0</v>
      </c>
      <c r="HA476" s="1215">
        <f t="shared" si="3978"/>
        <v>0</v>
      </c>
      <c r="HB476" s="1215">
        <f t="shared" si="3979"/>
        <v>0</v>
      </c>
      <c r="HC476" s="1215">
        <f t="shared" si="3980"/>
        <v>0</v>
      </c>
      <c r="HD476" s="543">
        <f t="shared" si="3981"/>
        <v>0</v>
      </c>
      <c r="HE476" s="543">
        <f t="shared" si="3982"/>
        <v>0</v>
      </c>
      <c r="HF476" s="328">
        <f t="shared" si="3983"/>
        <v>0</v>
      </c>
      <c r="HG476" s="546">
        <f t="shared" si="3984"/>
        <v>0</v>
      </c>
      <c r="HH476" s="546">
        <f t="shared" si="3985"/>
        <v>0</v>
      </c>
      <c r="HI476" s="546">
        <f t="shared" si="3986"/>
        <v>0</v>
      </c>
      <c r="HJ476" s="546">
        <f t="shared" si="3987"/>
        <v>0</v>
      </c>
      <c r="HK476" s="546">
        <f t="shared" si="3988"/>
        <v>0</v>
      </c>
      <c r="HL476" s="546">
        <f t="shared" si="3989"/>
        <v>0</v>
      </c>
      <c r="HM476" s="546">
        <f t="shared" si="3990"/>
        <v>0</v>
      </c>
      <c r="HN476" s="546">
        <f t="shared" si="3991"/>
        <v>0</v>
      </c>
      <c r="HO476" s="1215">
        <f t="shared" si="3992"/>
        <v>0</v>
      </c>
      <c r="HP476" s="543">
        <f t="shared" si="3993"/>
        <v>0</v>
      </c>
      <c r="HQ476" s="328">
        <f t="shared" si="3994"/>
        <v>0</v>
      </c>
      <c r="HR476" s="546">
        <f t="shared" si="3995"/>
        <v>0</v>
      </c>
      <c r="HS476" s="546">
        <f t="shared" si="3996"/>
        <v>0</v>
      </c>
      <c r="HT476" s="546">
        <f t="shared" si="3997"/>
        <v>0</v>
      </c>
      <c r="HU476" s="546">
        <f t="shared" si="3998"/>
        <v>0</v>
      </c>
      <c r="HV476" s="930">
        <f t="shared" si="3999"/>
        <v>0</v>
      </c>
      <c r="HW476" s="930">
        <f t="shared" si="4000"/>
        <v>0</v>
      </c>
      <c r="HX476" s="930">
        <f t="shared" si="4001"/>
        <v>0</v>
      </c>
      <c r="HY476" s="930">
        <f t="shared" si="4002"/>
        <v>0</v>
      </c>
      <c r="HZ476" s="930">
        <f t="shared" si="4003"/>
        <v>0</v>
      </c>
      <c r="IA476" s="930">
        <f t="shared" si="4004"/>
        <v>0</v>
      </c>
      <c r="IB476" s="930">
        <f t="shared" si="4005"/>
        <v>0</v>
      </c>
      <c r="IC476" s="930">
        <f t="shared" si="4006"/>
        <v>0</v>
      </c>
      <c r="ID476" s="322">
        <f t="shared" si="4007"/>
        <v>0</v>
      </c>
      <c r="IE476" s="322">
        <f t="shared" si="4008"/>
        <v>0</v>
      </c>
      <c r="IF476" s="322">
        <f t="shared" si="4009"/>
        <v>0</v>
      </c>
      <c r="IG476" s="322">
        <f t="shared" si="4010"/>
        <v>0</v>
      </c>
      <c r="IH476" s="322">
        <f t="shared" si="4011"/>
        <v>0</v>
      </c>
      <c r="II476" s="322">
        <f t="shared" si="4012"/>
        <v>0</v>
      </c>
      <c r="IJ476" s="322">
        <f t="shared" si="4013"/>
        <v>0</v>
      </c>
      <c r="IK476" s="322">
        <f t="shared" si="4014"/>
        <v>0</v>
      </c>
      <c r="IL476" s="322">
        <f t="shared" si="4015"/>
        <v>0</v>
      </c>
      <c r="IM476" s="322">
        <f t="shared" si="4016"/>
        <v>0</v>
      </c>
      <c r="IN476" s="322">
        <f t="shared" si="4017"/>
        <v>0</v>
      </c>
      <c r="IO476" s="322">
        <f t="shared" si="4018"/>
        <v>0</v>
      </c>
      <c r="IP476" s="322">
        <f t="shared" si="4019"/>
        <v>0</v>
      </c>
      <c r="IQ476" s="322">
        <f t="shared" si="4020"/>
        <v>0</v>
      </c>
      <c r="IR476" s="739"/>
      <c r="IS476" s="739"/>
      <c r="IT476" s="739"/>
      <c r="IU476" s="739"/>
      <c r="IV476" s="739"/>
      <c r="IW476" s="739"/>
      <c r="IX476" s="739"/>
      <c r="IY476" s="739"/>
      <c r="IZ476" s="1362">
        <f t="shared" si="4021"/>
        <v>0</v>
      </c>
      <c r="JA476" s="1217">
        <f t="shared" si="3890"/>
        <v>0</v>
      </c>
      <c r="JB476" s="1217">
        <f t="shared" si="3891"/>
        <v>0</v>
      </c>
      <c r="JC476" s="1217">
        <f t="shared" si="3892"/>
        <v>0</v>
      </c>
      <c r="JD476" s="545">
        <f t="shared" si="3893"/>
        <v>0</v>
      </c>
      <c r="JE476" s="545">
        <f t="shared" si="3894"/>
        <v>0</v>
      </c>
      <c r="JF476" s="329">
        <f t="shared" si="3895"/>
        <v>0</v>
      </c>
      <c r="JG476" s="550">
        <f t="shared" si="3896"/>
        <v>0</v>
      </c>
      <c r="JH476" s="550">
        <f t="shared" si="3897"/>
        <v>0</v>
      </c>
      <c r="JI476" s="550">
        <f t="shared" si="3898"/>
        <v>0</v>
      </c>
      <c r="JJ476" s="550">
        <f t="shared" si="3899"/>
        <v>0</v>
      </c>
      <c r="JK476" s="550">
        <f t="shared" si="3900"/>
        <v>0</v>
      </c>
      <c r="JL476" s="550">
        <f t="shared" si="3901"/>
        <v>0</v>
      </c>
      <c r="JM476" s="550">
        <f t="shared" si="3902"/>
        <v>0</v>
      </c>
      <c r="JN476" s="550">
        <f t="shared" si="3903"/>
        <v>0</v>
      </c>
      <c r="JO476" s="1217">
        <f t="shared" si="3904"/>
        <v>0</v>
      </c>
      <c r="JP476" s="545">
        <f t="shared" si="3905"/>
        <v>0</v>
      </c>
      <c r="JQ476" s="329">
        <f t="shared" si="3906"/>
        <v>0</v>
      </c>
      <c r="JR476" s="550">
        <f t="shared" si="3907"/>
        <v>0</v>
      </c>
      <c r="JS476" s="550">
        <f t="shared" si="3908"/>
        <v>0</v>
      </c>
      <c r="JT476" s="550">
        <f t="shared" si="3909"/>
        <v>0</v>
      </c>
      <c r="JU476" s="550">
        <f t="shared" si="3910"/>
        <v>0</v>
      </c>
      <c r="JV476" s="932">
        <f t="shared" si="3911"/>
        <v>0</v>
      </c>
      <c r="JW476" s="932">
        <f t="shared" si="3912"/>
        <v>0</v>
      </c>
      <c r="JX476" s="932">
        <f t="shared" si="3913"/>
        <v>0</v>
      </c>
      <c r="JY476" s="932">
        <f t="shared" si="3914"/>
        <v>0</v>
      </c>
      <c r="JZ476" s="932">
        <f t="shared" si="3915"/>
        <v>0</v>
      </c>
      <c r="KA476" s="932">
        <f t="shared" si="3916"/>
        <v>0</v>
      </c>
      <c r="KB476" s="932">
        <f t="shared" si="3917"/>
        <v>0</v>
      </c>
      <c r="KC476" s="932">
        <f t="shared" si="3918"/>
        <v>0</v>
      </c>
      <c r="KD476" s="327">
        <f t="shared" si="3919"/>
        <v>0</v>
      </c>
      <c r="KE476" s="327">
        <f t="shared" si="3920"/>
        <v>0</v>
      </c>
      <c r="KF476" s="327">
        <f t="shared" si="3921"/>
        <v>0</v>
      </c>
      <c r="KG476" s="327">
        <f t="shared" si="3922"/>
        <v>0</v>
      </c>
      <c r="KH476" s="327">
        <f t="shared" si="3923"/>
        <v>0</v>
      </c>
      <c r="KI476" s="327">
        <f t="shared" si="3924"/>
        <v>0</v>
      </c>
      <c r="KJ476" s="327">
        <f t="shared" si="3925"/>
        <v>0</v>
      </c>
      <c r="KK476" s="327">
        <f t="shared" si="3926"/>
        <v>0</v>
      </c>
      <c r="KL476" s="327">
        <f t="shared" si="3927"/>
        <v>0</v>
      </c>
      <c r="KM476" s="327">
        <f t="shared" si="3928"/>
        <v>0</v>
      </c>
      <c r="KN476" s="327">
        <f t="shared" si="3929"/>
        <v>0</v>
      </c>
      <c r="KO476" s="327">
        <f t="shared" si="3930"/>
        <v>0</v>
      </c>
      <c r="KP476" s="327">
        <f t="shared" si="3931"/>
        <v>0</v>
      </c>
      <c r="KQ476" s="327">
        <f t="shared" si="3932"/>
        <v>0</v>
      </c>
      <c r="KR476" s="739"/>
      <c r="KS476" s="739"/>
      <c r="KT476" s="739"/>
      <c r="KU476" s="739"/>
      <c r="KV476" s="739"/>
      <c r="KW476" s="739"/>
      <c r="KX476" s="739"/>
      <c r="KY476" s="739"/>
      <c r="KZ476" s="1362">
        <f t="shared" si="4022"/>
        <v>0</v>
      </c>
      <c r="LA476" s="1217">
        <f t="shared" si="4023"/>
        <v>0</v>
      </c>
      <c r="LB476" s="1217">
        <f t="shared" si="4024"/>
        <v>0</v>
      </c>
      <c r="LC476" s="1217">
        <f t="shared" si="4025"/>
        <v>0</v>
      </c>
      <c r="LD476" s="545">
        <f t="shared" si="4026"/>
        <v>0</v>
      </c>
      <c r="LE476" s="545">
        <f t="shared" si="4027"/>
        <v>0</v>
      </c>
      <c r="LF476" s="329">
        <f t="shared" si="4028"/>
        <v>0</v>
      </c>
      <c r="LG476" s="550">
        <f t="shared" si="4029"/>
        <v>0</v>
      </c>
      <c r="LH476" s="550">
        <f t="shared" si="4030"/>
        <v>0</v>
      </c>
      <c r="LI476" s="550">
        <f t="shared" si="4031"/>
        <v>0</v>
      </c>
      <c r="LJ476" s="550">
        <f t="shared" si="4032"/>
        <v>0</v>
      </c>
      <c r="LK476" s="550">
        <f t="shared" si="4033"/>
        <v>0</v>
      </c>
      <c r="LL476" s="550">
        <f t="shared" si="4034"/>
        <v>0</v>
      </c>
      <c r="LM476" s="550">
        <f t="shared" si="4035"/>
        <v>0</v>
      </c>
      <c r="LN476" s="550">
        <f t="shared" si="4036"/>
        <v>0</v>
      </c>
      <c r="LO476" s="1217">
        <f t="shared" si="4037"/>
        <v>0</v>
      </c>
      <c r="LP476" s="545">
        <f t="shared" si="4038"/>
        <v>0</v>
      </c>
      <c r="LQ476" s="329">
        <f t="shared" si="4039"/>
        <v>0</v>
      </c>
      <c r="LR476" s="550">
        <f t="shared" si="4040"/>
        <v>0</v>
      </c>
      <c r="LS476" s="550">
        <f t="shared" si="4041"/>
        <v>0</v>
      </c>
      <c r="LT476" s="550">
        <f t="shared" si="4042"/>
        <v>0</v>
      </c>
      <c r="LU476" s="550">
        <f t="shared" si="4043"/>
        <v>0</v>
      </c>
      <c r="LV476" s="932">
        <f t="shared" si="4044"/>
        <v>0</v>
      </c>
      <c r="LW476" s="932">
        <f t="shared" si="4045"/>
        <v>0</v>
      </c>
      <c r="LX476" s="932">
        <f t="shared" si="4046"/>
        <v>0</v>
      </c>
      <c r="LY476" s="932">
        <f t="shared" si="4047"/>
        <v>0</v>
      </c>
      <c r="LZ476" s="932">
        <f t="shared" si="4048"/>
        <v>0</v>
      </c>
      <c r="MA476" s="932">
        <f t="shared" si="4049"/>
        <v>0</v>
      </c>
      <c r="MB476" s="932">
        <f t="shared" si="4050"/>
        <v>0</v>
      </c>
      <c r="MC476" s="932">
        <f t="shared" si="4051"/>
        <v>0</v>
      </c>
      <c r="MD476" s="327">
        <f t="shared" si="4052"/>
        <v>0</v>
      </c>
      <c r="ME476" s="327">
        <f t="shared" si="4053"/>
        <v>0</v>
      </c>
      <c r="MF476" s="327">
        <f t="shared" si="4054"/>
        <v>0</v>
      </c>
      <c r="MG476" s="327">
        <f t="shared" si="4055"/>
        <v>0</v>
      </c>
      <c r="MH476" s="327">
        <f t="shared" si="4056"/>
        <v>0</v>
      </c>
      <c r="MI476" s="327">
        <f t="shared" si="4057"/>
        <v>0</v>
      </c>
      <c r="MJ476" s="327">
        <f t="shared" si="4058"/>
        <v>0</v>
      </c>
      <c r="MK476" s="327">
        <f t="shared" si="4059"/>
        <v>0</v>
      </c>
      <c r="ML476" s="327">
        <f t="shared" si="4060"/>
        <v>0</v>
      </c>
      <c r="MM476" s="327">
        <f t="shared" si="4061"/>
        <v>0</v>
      </c>
      <c r="MN476" s="327">
        <f t="shared" si="4062"/>
        <v>0</v>
      </c>
      <c r="MO476" s="327">
        <f t="shared" si="4063"/>
        <v>0</v>
      </c>
      <c r="MP476" s="327">
        <f t="shared" si="4064"/>
        <v>0</v>
      </c>
      <c r="MQ476" s="327">
        <f t="shared" si="4065"/>
        <v>0</v>
      </c>
    </row>
    <row r="477" spans="15:355" s="152" customFormat="1" ht="14.25" customHeight="1" outlineLevel="1" thickBot="1" x14ac:dyDescent="0.3">
      <c r="O477" s="1758"/>
      <c r="S477" s="1758"/>
      <c r="W477" s="1758"/>
      <c r="AA477" s="1758"/>
      <c r="AE477" s="1758"/>
      <c r="AI477" s="1758"/>
      <c r="AM477" s="1758"/>
      <c r="AQ477" s="1758"/>
      <c r="AU477" s="1758"/>
      <c r="AY477" s="1758"/>
      <c r="BQ477" s="1491"/>
      <c r="BR477" s="734">
        <f t="shared" si="3531"/>
        <v>0</v>
      </c>
      <c r="BS477" s="734">
        <f t="shared" si="3532"/>
        <v>0</v>
      </c>
      <c r="BT477" s="742">
        <v>0</v>
      </c>
      <c r="BU477" s="1781"/>
      <c r="BV477" s="1324"/>
      <c r="BW477" s="1248"/>
      <c r="BX477" s="1248"/>
      <c r="BY477" s="1248"/>
      <c r="BZ477" s="1249"/>
      <c r="CA477" s="1249"/>
      <c r="CB477" s="1250"/>
      <c r="CC477" s="1251"/>
      <c r="CD477" s="1251"/>
      <c r="CE477" s="1251"/>
      <c r="CF477" s="1251"/>
      <c r="CG477" s="1765"/>
      <c r="CH477" s="1252"/>
      <c r="CI477" s="1765"/>
      <c r="CJ477" s="1765"/>
      <c r="CK477" s="1253"/>
      <c r="CL477" s="1254"/>
      <c r="CM477" s="1255"/>
      <c r="CN477" s="1256"/>
      <c r="CO477" s="1256"/>
      <c r="CP477" s="1256"/>
      <c r="CQ477" s="1256"/>
      <c r="CR477" s="1766"/>
      <c r="CS477" s="1766"/>
      <c r="CT477" s="1766"/>
      <c r="CU477" s="1766"/>
      <c r="CV477" s="1766"/>
      <c r="CW477" s="1766"/>
      <c r="CX477" s="1766"/>
      <c r="CY477" s="1766"/>
      <c r="CZ477" s="1807"/>
      <c r="DA477" s="1807"/>
      <c r="DB477" s="1807"/>
      <c r="DC477" s="1807"/>
      <c r="DD477" s="1807"/>
      <c r="DE477" s="1258"/>
      <c r="DF477" s="1258"/>
      <c r="DG477" s="1258"/>
      <c r="DH477" s="1258"/>
      <c r="DI477" s="1258"/>
      <c r="DJ477" s="1258"/>
      <c r="DK477" s="1258"/>
      <c r="DL477" s="1258"/>
      <c r="DM477" s="1258"/>
      <c r="DN477" s="1022">
        <v>1</v>
      </c>
      <c r="DO477" s="1193">
        <v>0.94599999999999995</v>
      </c>
      <c r="DP477" s="1194">
        <v>1000</v>
      </c>
      <c r="DQ477" s="1195">
        <f t="shared" si="3889"/>
        <v>1.0570824524312896</v>
      </c>
      <c r="DR477" s="1192">
        <v>0.01</v>
      </c>
      <c r="DS477" s="1192">
        <f t="shared" si="3888"/>
        <v>1.0570824524312896E-5</v>
      </c>
      <c r="DT477" s="1767"/>
      <c r="DU477" s="1768"/>
      <c r="DV477" s="1769"/>
      <c r="DW477" s="1528">
        <f t="shared" si="3933"/>
        <v>0</v>
      </c>
      <c r="DX477" s="1770"/>
      <c r="DY477" s="1770"/>
      <c r="DZ477" s="1770"/>
      <c r="EA477" s="1770"/>
      <c r="EB477" s="1770"/>
      <c r="EC477" s="1770"/>
      <c r="ED477" s="1770"/>
      <c r="EE477" s="1770"/>
      <c r="EF477" s="1770"/>
      <c r="EG477" s="1770"/>
      <c r="EH477" s="1770"/>
      <c r="EI477" s="1770"/>
      <c r="EJ477" s="1770"/>
      <c r="EK477" s="1771"/>
      <c r="EL477" s="1772"/>
      <c r="EM477" s="739"/>
      <c r="EN477" s="739"/>
      <c r="EO477" s="739"/>
      <c r="EP477" s="739"/>
      <c r="EQ477" s="739"/>
      <c r="ER477" s="739"/>
      <c r="ES477" s="739"/>
      <c r="ET477" s="739"/>
      <c r="EU477" s="739"/>
      <c r="EV477" s="739"/>
      <c r="EW477" s="739"/>
      <c r="EX477" s="739"/>
      <c r="EY477" s="739"/>
      <c r="EZ477" s="1348">
        <f t="shared" si="3934"/>
        <v>0</v>
      </c>
      <c r="FA477" s="1203">
        <f t="shared" si="3935"/>
        <v>0</v>
      </c>
      <c r="FB477" s="1203">
        <f t="shared" si="3936"/>
        <v>0</v>
      </c>
      <c r="FC477" s="1203">
        <f t="shared" si="3937"/>
        <v>0</v>
      </c>
      <c r="FD477" s="1190">
        <f t="shared" si="3938"/>
        <v>0</v>
      </c>
      <c r="FE477" s="1190">
        <f t="shared" si="3939"/>
        <v>0</v>
      </c>
      <c r="FF477" s="927">
        <f t="shared" si="3940"/>
        <v>0</v>
      </c>
      <c r="FG477" s="1191">
        <f t="shared" si="3941"/>
        <v>0</v>
      </c>
      <c r="FH477" s="1191">
        <f t="shared" si="3942"/>
        <v>0</v>
      </c>
      <c r="FI477" s="1191">
        <f t="shared" si="3943"/>
        <v>0</v>
      </c>
      <c r="FJ477" s="1191">
        <f t="shared" si="3944"/>
        <v>0</v>
      </c>
      <c r="FK477" s="1191">
        <f t="shared" si="3945"/>
        <v>0</v>
      </c>
      <c r="FL477" s="1191">
        <f t="shared" si="3946"/>
        <v>0</v>
      </c>
      <c r="FM477" s="1191">
        <f t="shared" si="3947"/>
        <v>0</v>
      </c>
      <c r="FN477" s="1191">
        <f t="shared" si="3948"/>
        <v>0</v>
      </c>
      <c r="FO477" s="1203">
        <f t="shared" si="3548"/>
        <v>0</v>
      </c>
      <c r="FP477" s="1190">
        <f t="shared" si="3949"/>
        <v>0</v>
      </c>
      <c r="FQ477" s="927">
        <f t="shared" si="3950"/>
        <v>0</v>
      </c>
      <c r="FR477" s="1191">
        <f t="shared" si="3951"/>
        <v>0</v>
      </c>
      <c r="FS477" s="1191">
        <f t="shared" si="3952"/>
        <v>0</v>
      </c>
      <c r="FT477" s="1191">
        <f t="shared" si="3953"/>
        <v>0</v>
      </c>
      <c r="FU477" s="1191">
        <f t="shared" si="3954"/>
        <v>0</v>
      </c>
      <c r="FV477" s="1076">
        <f t="shared" si="3955"/>
        <v>0</v>
      </c>
      <c r="FW477" s="1076">
        <f t="shared" si="3956"/>
        <v>0</v>
      </c>
      <c r="FX477" s="1076">
        <f t="shared" si="3957"/>
        <v>0</v>
      </c>
      <c r="FY477" s="1076">
        <f t="shared" si="3958"/>
        <v>0</v>
      </c>
      <c r="FZ477" s="1076">
        <f t="shared" si="3959"/>
        <v>0</v>
      </c>
      <c r="GA477" s="1076">
        <f t="shared" si="3960"/>
        <v>0</v>
      </c>
      <c r="GB477" s="1076">
        <f t="shared" si="3961"/>
        <v>0</v>
      </c>
      <c r="GC477" s="1076">
        <f t="shared" si="3962"/>
        <v>0</v>
      </c>
      <c r="GD477" s="330">
        <f t="shared" si="3963"/>
        <v>0</v>
      </c>
      <c r="GE477" s="330">
        <f t="shared" si="3964"/>
        <v>0</v>
      </c>
      <c r="GF477" s="330">
        <f t="shared" si="3965"/>
        <v>0</v>
      </c>
      <c r="GG477" s="330">
        <f t="shared" si="3966"/>
        <v>0</v>
      </c>
      <c r="GH477" s="330">
        <f t="shared" si="3967"/>
        <v>0</v>
      </c>
      <c r="GI477" s="330">
        <f t="shared" si="3968"/>
        <v>0</v>
      </c>
      <c r="GJ477" s="330">
        <f t="shared" si="3969"/>
        <v>0</v>
      </c>
      <c r="GK477" s="330">
        <f t="shared" si="3970"/>
        <v>0</v>
      </c>
      <c r="GL477" s="330">
        <f t="shared" si="3971"/>
        <v>0</v>
      </c>
      <c r="GM477" s="330">
        <f t="shared" si="3972"/>
        <v>0</v>
      </c>
      <c r="GN477" s="330">
        <f t="shared" si="3973"/>
        <v>0</v>
      </c>
      <c r="GO477" s="330">
        <f t="shared" si="3974"/>
        <v>0</v>
      </c>
      <c r="GP477" s="330">
        <f t="shared" si="3975"/>
        <v>0</v>
      </c>
      <c r="GQ477" s="330">
        <f t="shared" si="3976"/>
        <v>0</v>
      </c>
      <c r="GR477" s="739"/>
      <c r="GS477" s="739"/>
      <c r="GT477" s="739"/>
      <c r="GU477" s="739"/>
      <c r="GV477" s="739"/>
      <c r="GW477" s="739"/>
      <c r="GX477" s="739"/>
      <c r="GY477" s="739"/>
      <c r="GZ477" s="1362">
        <f t="shared" si="3977"/>
        <v>0</v>
      </c>
      <c r="HA477" s="1215">
        <f t="shared" si="3978"/>
        <v>0</v>
      </c>
      <c r="HB477" s="1215">
        <f t="shared" si="3979"/>
        <v>0</v>
      </c>
      <c r="HC477" s="1215">
        <f t="shared" si="3980"/>
        <v>0</v>
      </c>
      <c r="HD477" s="543">
        <f t="shared" si="3981"/>
        <v>0</v>
      </c>
      <c r="HE477" s="543">
        <f t="shared" si="3982"/>
        <v>0</v>
      </c>
      <c r="HF477" s="328">
        <f t="shared" si="3983"/>
        <v>0</v>
      </c>
      <c r="HG477" s="546">
        <f t="shared" si="3984"/>
        <v>0</v>
      </c>
      <c r="HH477" s="546">
        <f t="shared" si="3985"/>
        <v>0</v>
      </c>
      <c r="HI477" s="546">
        <f t="shared" si="3986"/>
        <v>0</v>
      </c>
      <c r="HJ477" s="546">
        <f t="shared" si="3987"/>
        <v>0</v>
      </c>
      <c r="HK477" s="546">
        <f t="shared" si="3988"/>
        <v>0</v>
      </c>
      <c r="HL477" s="546">
        <f t="shared" si="3989"/>
        <v>0</v>
      </c>
      <c r="HM477" s="546">
        <f t="shared" si="3990"/>
        <v>0</v>
      </c>
      <c r="HN477" s="546">
        <f t="shared" si="3991"/>
        <v>0</v>
      </c>
      <c r="HO477" s="1215">
        <f t="shared" si="3992"/>
        <v>0</v>
      </c>
      <c r="HP477" s="543">
        <f t="shared" si="3993"/>
        <v>0</v>
      </c>
      <c r="HQ477" s="328">
        <f t="shared" si="3994"/>
        <v>0</v>
      </c>
      <c r="HR477" s="546">
        <f t="shared" si="3995"/>
        <v>0</v>
      </c>
      <c r="HS477" s="546">
        <f t="shared" si="3996"/>
        <v>0</v>
      </c>
      <c r="HT477" s="546">
        <f t="shared" si="3997"/>
        <v>0</v>
      </c>
      <c r="HU477" s="546">
        <f t="shared" si="3998"/>
        <v>0</v>
      </c>
      <c r="HV477" s="930">
        <f t="shared" si="3999"/>
        <v>0</v>
      </c>
      <c r="HW477" s="930">
        <f t="shared" si="4000"/>
        <v>0</v>
      </c>
      <c r="HX477" s="930">
        <f t="shared" si="4001"/>
        <v>0</v>
      </c>
      <c r="HY477" s="930">
        <f t="shared" si="4002"/>
        <v>0</v>
      </c>
      <c r="HZ477" s="930">
        <f t="shared" si="4003"/>
        <v>0</v>
      </c>
      <c r="IA477" s="930">
        <f t="shared" si="4004"/>
        <v>0</v>
      </c>
      <c r="IB477" s="930">
        <f t="shared" si="4005"/>
        <v>0</v>
      </c>
      <c r="IC477" s="930">
        <f t="shared" si="4006"/>
        <v>0</v>
      </c>
      <c r="ID477" s="322">
        <f t="shared" si="4007"/>
        <v>0</v>
      </c>
      <c r="IE477" s="322">
        <f t="shared" si="4008"/>
        <v>0</v>
      </c>
      <c r="IF477" s="322">
        <f t="shared" si="4009"/>
        <v>0</v>
      </c>
      <c r="IG477" s="322">
        <f t="shared" si="4010"/>
        <v>0</v>
      </c>
      <c r="IH477" s="322">
        <f t="shared" si="4011"/>
        <v>0</v>
      </c>
      <c r="II477" s="322">
        <f t="shared" si="4012"/>
        <v>0</v>
      </c>
      <c r="IJ477" s="322">
        <f t="shared" si="4013"/>
        <v>0</v>
      </c>
      <c r="IK477" s="322">
        <f t="shared" si="4014"/>
        <v>0</v>
      </c>
      <c r="IL477" s="322">
        <f t="shared" si="4015"/>
        <v>0</v>
      </c>
      <c r="IM477" s="322">
        <f t="shared" si="4016"/>
        <v>0</v>
      </c>
      <c r="IN477" s="322">
        <f t="shared" si="4017"/>
        <v>0</v>
      </c>
      <c r="IO477" s="322">
        <f t="shared" si="4018"/>
        <v>0</v>
      </c>
      <c r="IP477" s="322">
        <f t="shared" si="4019"/>
        <v>0</v>
      </c>
      <c r="IQ477" s="322">
        <f t="shared" si="4020"/>
        <v>0</v>
      </c>
      <c r="IR477" s="739"/>
      <c r="IS477" s="739"/>
      <c r="IT477" s="739"/>
      <c r="IU477" s="739"/>
      <c r="IV477" s="739"/>
      <c r="IW477" s="739"/>
      <c r="IX477" s="739"/>
      <c r="IY477" s="739"/>
      <c r="IZ477" s="1362">
        <f t="shared" si="4021"/>
        <v>0</v>
      </c>
      <c r="JA477" s="1217">
        <f t="shared" si="3890"/>
        <v>0</v>
      </c>
      <c r="JB477" s="1217">
        <f t="shared" si="3891"/>
        <v>0</v>
      </c>
      <c r="JC477" s="1217">
        <f t="shared" si="3892"/>
        <v>0</v>
      </c>
      <c r="JD477" s="545">
        <f t="shared" si="3893"/>
        <v>0</v>
      </c>
      <c r="JE477" s="545">
        <f t="shared" si="3894"/>
        <v>0</v>
      </c>
      <c r="JF477" s="329">
        <f t="shared" si="3895"/>
        <v>0</v>
      </c>
      <c r="JG477" s="550">
        <f t="shared" si="3896"/>
        <v>0</v>
      </c>
      <c r="JH477" s="550">
        <f t="shared" si="3897"/>
        <v>0</v>
      </c>
      <c r="JI477" s="550">
        <f t="shared" si="3898"/>
        <v>0</v>
      </c>
      <c r="JJ477" s="550">
        <f t="shared" si="3899"/>
        <v>0</v>
      </c>
      <c r="JK477" s="550">
        <f t="shared" si="3900"/>
        <v>0</v>
      </c>
      <c r="JL477" s="550">
        <f t="shared" si="3901"/>
        <v>0</v>
      </c>
      <c r="JM477" s="550">
        <f t="shared" si="3902"/>
        <v>0</v>
      </c>
      <c r="JN477" s="550">
        <f t="shared" si="3903"/>
        <v>0</v>
      </c>
      <c r="JO477" s="1217">
        <f t="shared" si="3904"/>
        <v>0</v>
      </c>
      <c r="JP477" s="545">
        <f t="shared" si="3905"/>
        <v>0</v>
      </c>
      <c r="JQ477" s="329">
        <f t="shared" si="3906"/>
        <v>0</v>
      </c>
      <c r="JR477" s="550">
        <f t="shared" si="3907"/>
        <v>0</v>
      </c>
      <c r="JS477" s="550">
        <f t="shared" si="3908"/>
        <v>0</v>
      </c>
      <c r="JT477" s="550">
        <f t="shared" si="3909"/>
        <v>0</v>
      </c>
      <c r="JU477" s="550">
        <f t="shared" si="3910"/>
        <v>0</v>
      </c>
      <c r="JV477" s="932">
        <f t="shared" si="3911"/>
        <v>0</v>
      </c>
      <c r="JW477" s="932">
        <f t="shared" si="3912"/>
        <v>0</v>
      </c>
      <c r="JX477" s="932">
        <f t="shared" si="3913"/>
        <v>0</v>
      </c>
      <c r="JY477" s="932">
        <f t="shared" si="3914"/>
        <v>0</v>
      </c>
      <c r="JZ477" s="932">
        <f t="shared" si="3915"/>
        <v>0</v>
      </c>
      <c r="KA477" s="932">
        <f t="shared" si="3916"/>
        <v>0</v>
      </c>
      <c r="KB477" s="932">
        <f t="shared" si="3917"/>
        <v>0</v>
      </c>
      <c r="KC477" s="932">
        <f t="shared" si="3918"/>
        <v>0</v>
      </c>
      <c r="KD477" s="327">
        <f t="shared" si="3919"/>
        <v>0</v>
      </c>
      <c r="KE477" s="327">
        <f t="shared" si="3920"/>
        <v>0</v>
      </c>
      <c r="KF477" s="327">
        <f t="shared" si="3921"/>
        <v>0</v>
      </c>
      <c r="KG477" s="327">
        <f t="shared" si="3922"/>
        <v>0</v>
      </c>
      <c r="KH477" s="327">
        <f t="shared" si="3923"/>
        <v>0</v>
      </c>
      <c r="KI477" s="327">
        <f t="shared" si="3924"/>
        <v>0</v>
      </c>
      <c r="KJ477" s="327">
        <f t="shared" si="3925"/>
        <v>0</v>
      </c>
      <c r="KK477" s="327">
        <f t="shared" si="3926"/>
        <v>0</v>
      </c>
      <c r="KL477" s="327">
        <f t="shared" si="3927"/>
        <v>0</v>
      </c>
      <c r="KM477" s="327">
        <f t="shared" si="3928"/>
        <v>0</v>
      </c>
      <c r="KN477" s="327">
        <f t="shared" si="3929"/>
        <v>0</v>
      </c>
      <c r="KO477" s="327">
        <f t="shared" si="3930"/>
        <v>0</v>
      </c>
      <c r="KP477" s="327">
        <f t="shared" si="3931"/>
        <v>0</v>
      </c>
      <c r="KQ477" s="327">
        <f t="shared" si="3932"/>
        <v>0</v>
      </c>
      <c r="KR477" s="739"/>
      <c r="KS477" s="739"/>
      <c r="KT477" s="739"/>
      <c r="KU477" s="739"/>
      <c r="KV477" s="739"/>
      <c r="KW477" s="739"/>
      <c r="KX477" s="739"/>
      <c r="KY477" s="739"/>
      <c r="KZ477" s="1362">
        <f t="shared" si="4022"/>
        <v>0</v>
      </c>
      <c r="LA477" s="1217">
        <f t="shared" si="4023"/>
        <v>0</v>
      </c>
      <c r="LB477" s="1217">
        <f t="shared" si="4024"/>
        <v>0</v>
      </c>
      <c r="LC477" s="1217">
        <f t="shared" si="4025"/>
        <v>0</v>
      </c>
      <c r="LD477" s="545">
        <f t="shared" si="4026"/>
        <v>0</v>
      </c>
      <c r="LE477" s="545">
        <f t="shared" si="4027"/>
        <v>0</v>
      </c>
      <c r="LF477" s="329">
        <f t="shared" si="4028"/>
        <v>0</v>
      </c>
      <c r="LG477" s="550">
        <f t="shared" si="4029"/>
        <v>0</v>
      </c>
      <c r="LH477" s="550">
        <f t="shared" si="4030"/>
        <v>0</v>
      </c>
      <c r="LI477" s="550">
        <f t="shared" si="4031"/>
        <v>0</v>
      </c>
      <c r="LJ477" s="550">
        <f t="shared" si="4032"/>
        <v>0</v>
      </c>
      <c r="LK477" s="550">
        <f t="shared" si="4033"/>
        <v>0</v>
      </c>
      <c r="LL477" s="550">
        <f t="shared" si="4034"/>
        <v>0</v>
      </c>
      <c r="LM477" s="550">
        <f t="shared" si="4035"/>
        <v>0</v>
      </c>
      <c r="LN477" s="550">
        <f t="shared" si="4036"/>
        <v>0</v>
      </c>
      <c r="LO477" s="1217">
        <f t="shared" si="4037"/>
        <v>0</v>
      </c>
      <c r="LP477" s="545">
        <f t="shared" si="4038"/>
        <v>0</v>
      </c>
      <c r="LQ477" s="329">
        <f t="shared" si="4039"/>
        <v>0</v>
      </c>
      <c r="LR477" s="550">
        <f t="shared" si="4040"/>
        <v>0</v>
      </c>
      <c r="LS477" s="550">
        <f t="shared" si="4041"/>
        <v>0</v>
      </c>
      <c r="LT477" s="550">
        <f t="shared" si="4042"/>
        <v>0</v>
      </c>
      <c r="LU477" s="550">
        <f t="shared" si="4043"/>
        <v>0</v>
      </c>
      <c r="LV477" s="932">
        <f t="shared" si="4044"/>
        <v>0</v>
      </c>
      <c r="LW477" s="932">
        <f t="shared" si="4045"/>
        <v>0</v>
      </c>
      <c r="LX477" s="932">
        <f t="shared" si="4046"/>
        <v>0</v>
      </c>
      <c r="LY477" s="932">
        <f t="shared" si="4047"/>
        <v>0</v>
      </c>
      <c r="LZ477" s="932">
        <f t="shared" si="4048"/>
        <v>0</v>
      </c>
      <c r="MA477" s="932">
        <f t="shared" si="4049"/>
        <v>0</v>
      </c>
      <c r="MB477" s="932">
        <f t="shared" si="4050"/>
        <v>0</v>
      </c>
      <c r="MC477" s="932">
        <f t="shared" si="4051"/>
        <v>0</v>
      </c>
      <c r="MD477" s="327">
        <f t="shared" si="4052"/>
        <v>0</v>
      </c>
      <c r="ME477" s="327">
        <f t="shared" si="4053"/>
        <v>0</v>
      </c>
      <c r="MF477" s="327">
        <f t="shared" si="4054"/>
        <v>0</v>
      </c>
      <c r="MG477" s="327">
        <f t="shared" si="4055"/>
        <v>0</v>
      </c>
      <c r="MH477" s="327">
        <f t="shared" si="4056"/>
        <v>0</v>
      </c>
      <c r="MI477" s="327">
        <f t="shared" si="4057"/>
        <v>0</v>
      </c>
      <c r="MJ477" s="327">
        <f t="shared" si="4058"/>
        <v>0</v>
      </c>
      <c r="MK477" s="327">
        <f t="shared" si="4059"/>
        <v>0</v>
      </c>
      <c r="ML477" s="327">
        <f t="shared" si="4060"/>
        <v>0</v>
      </c>
      <c r="MM477" s="327">
        <f t="shared" si="4061"/>
        <v>0</v>
      </c>
      <c r="MN477" s="327">
        <f t="shared" si="4062"/>
        <v>0</v>
      </c>
      <c r="MO477" s="327">
        <f t="shared" si="4063"/>
        <v>0</v>
      </c>
      <c r="MP477" s="327">
        <f t="shared" si="4064"/>
        <v>0</v>
      </c>
      <c r="MQ477" s="327">
        <f t="shared" si="4065"/>
        <v>0</v>
      </c>
    </row>
    <row r="478" spans="15:355" s="152" customFormat="1" ht="14.25" customHeight="1" outlineLevel="1" thickBot="1" x14ac:dyDescent="0.3">
      <c r="O478" s="1758"/>
      <c r="S478" s="1758"/>
      <c r="W478" s="1758"/>
      <c r="AA478" s="1758"/>
      <c r="AE478" s="1758"/>
      <c r="AI478" s="1758"/>
      <c r="AM478" s="1758"/>
      <c r="AQ478" s="1758"/>
      <c r="AU478" s="1758"/>
      <c r="AY478" s="1758"/>
      <c r="BQ478" s="1491"/>
      <c r="BR478" s="734">
        <f t="shared" si="3531"/>
        <v>0</v>
      </c>
      <c r="BS478" s="734">
        <f t="shared" si="3532"/>
        <v>0</v>
      </c>
      <c r="BT478" s="742">
        <v>0</v>
      </c>
      <c r="BU478" s="1781"/>
      <c r="BV478" s="1324"/>
      <c r="BW478" s="1248"/>
      <c r="BX478" s="1248"/>
      <c r="BY478" s="1248"/>
      <c r="BZ478" s="1249"/>
      <c r="CA478" s="1249"/>
      <c r="CB478" s="1250"/>
      <c r="CC478" s="1251"/>
      <c r="CD478" s="1251"/>
      <c r="CE478" s="1251"/>
      <c r="CF478" s="1251"/>
      <c r="CG478" s="1765"/>
      <c r="CH478" s="1252"/>
      <c r="CI478" s="1765"/>
      <c r="CJ478" s="1765"/>
      <c r="CK478" s="1253"/>
      <c r="CL478" s="1254"/>
      <c r="CM478" s="1255"/>
      <c r="CN478" s="1256"/>
      <c r="CO478" s="1256"/>
      <c r="CP478" s="1256"/>
      <c r="CQ478" s="1256"/>
      <c r="CR478" s="1766"/>
      <c r="CS478" s="1766"/>
      <c r="CT478" s="1766"/>
      <c r="CU478" s="1766"/>
      <c r="CV478" s="1766"/>
      <c r="CW478" s="1766"/>
      <c r="CX478" s="1766"/>
      <c r="CY478" s="1766"/>
      <c r="CZ478" s="1807"/>
      <c r="DA478" s="1807"/>
      <c r="DB478" s="1807"/>
      <c r="DC478" s="1807"/>
      <c r="DD478" s="1807"/>
      <c r="DE478" s="1258"/>
      <c r="DF478" s="1258"/>
      <c r="DG478" s="1258"/>
      <c r="DH478" s="1258"/>
      <c r="DI478" s="1258"/>
      <c r="DJ478" s="1258"/>
      <c r="DK478" s="1258"/>
      <c r="DL478" s="1258"/>
      <c r="DM478" s="1258"/>
      <c r="DN478" s="1022">
        <v>1</v>
      </c>
      <c r="DO478" s="1193">
        <v>0.94599999999999995</v>
      </c>
      <c r="DP478" s="1194">
        <v>1000</v>
      </c>
      <c r="DQ478" s="1195">
        <f t="shared" si="3889"/>
        <v>1.0570824524312896</v>
      </c>
      <c r="DR478" s="1192">
        <v>0.01</v>
      </c>
      <c r="DS478" s="1192">
        <f t="shared" si="3888"/>
        <v>1.0570824524312896E-5</v>
      </c>
      <c r="DT478" s="1767"/>
      <c r="DU478" s="1768"/>
      <c r="DV478" s="1769"/>
      <c r="DW478" s="1528">
        <f t="shared" si="3933"/>
        <v>0</v>
      </c>
      <c r="DX478" s="1770"/>
      <c r="DY478" s="1770"/>
      <c r="DZ478" s="1770"/>
      <c r="EA478" s="1770"/>
      <c r="EB478" s="1770"/>
      <c r="EC478" s="1770"/>
      <c r="ED478" s="1770"/>
      <c r="EE478" s="1770"/>
      <c r="EF478" s="1770"/>
      <c r="EG478" s="1770"/>
      <c r="EH478" s="1770"/>
      <c r="EI478" s="1770"/>
      <c r="EJ478" s="1770"/>
      <c r="EK478" s="1771"/>
      <c r="EL478" s="1772"/>
      <c r="EM478" s="739"/>
      <c r="EN478" s="739"/>
      <c r="EO478" s="739"/>
      <c r="EP478" s="739"/>
      <c r="EQ478" s="739"/>
      <c r="ER478" s="739"/>
      <c r="ES478" s="739"/>
      <c r="ET478" s="739"/>
      <c r="EU478" s="739"/>
      <c r="EV478" s="739"/>
      <c r="EW478" s="739"/>
      <c r="EX478" s="739"/>
      <c r="EY478" s="739"/>
      <c r="EZ478" s="1348">
        <f t="shared" si="3934"/>
        <v>0</v>
      </c>
      <c r="FA478" s="1203">
        <f t="shared" si="3935"/>
        <v>0</v>
      </c>
      <c r="FB478" s="1203">
        <f t="shared" si="3936"/>
        <v>0</v>
      </c>
      <c r="FC478" s="1203">
        <f t="shared" si="3937"/>
        <v>0</v>
      </c>
      <c r="FD478" s="1190">
        <f t="shared" si="3938"/>
        <v>0</v>
      </c>
      <c r="FE478" s="1190">
        <f t="shared" si="3939"/>
        <v>0</v>
      </c>
      <c r="FF478" s="927">
        <f t="shared" si="3940"/>
        <v>0</v>
      </c>
      <c r="FG478" s="1191">
        <f t="shared" si="3941"/>
        <v>0</v>
      </c>
      <c r="FH478" s="1191">
        <f t="shared" si="3942"/>
        <v>0</v>
      </c>
      <c r="FI478" s="1191">
        <f t="shared" si="3943"/>
        <v>0</v>
      </c>
      <c r="FJ478" s="1191">
        <f t="shared" si="3944"/>
        <v>0</v>
      </c>
      <c r="FK478" s="1191">
        <f t="shared" si="3945"/>
        <v>0</v>
      </c>
      <c r="FL478" s="1191">
        <f t="shared" si="3946"/>
        <v>0</v>
      </c>
      <c r="FM478" s="1191">
        <f t="shared" si="3947"/>
        <v>0</v>
      </c>
      <c r="FN478" s="1191">
        <f t="shared" si="3948"/>
        <v>0</v>
      </c>
      <c r="FO478" s="1203">
        <f t="shared" si="3548"/>
        <v>0</v>
      </c>
      <c r="FP478" s="1190">
        <f t="shared" si="3949"/>
        <v>0</v>
      </c>
      <c r="FQ478" s="927">
        <f t="shared" si="3950"/>
        <v>0</v>
      </c>
      <c r="FR478" s="1191">
        <f t="shared" si="3951"/>
        <v>0</v>
      </c>
      <c r="FS478" s="1191">
        <f t="shared" si="3952"/>
        <v>0</v>
      </c>
      <c r="FT478" s="1191">
        <f t="shared" si="3953"/>
        <v>0</v>
      </c>
      <c r="FU478" s="1191">
        <f t="shared" si="3954"/>
        <v>0</v>
      </c>
      <c r="FV478" s="1076">
        <f t="shared" si="3955"/>
        <v>0</v>
      </c>
      <c r="FW478" s="1076">
        <f t="shared" si="3956"/>
        <v>0</v>
      </c>
      <c r="FX478" s="1076">
        <f t="shared" si="3957"/>
        <v>0</v>
      </c>
      <c r="FY478" s="1076">
        <f t="shared" si="3958"/>
        <v>0</v>
      </c>
      <c r="FZ478" s="1076">
        <f t="shared" si="3959"/>
        <v>0</v>
      </c>
      <c r="GA478" s="1076">
        <f t="shared" si="3960"/>
        <v>0</v>
      </c>
      <c r="GB478" s="1076">
        <f t="shared" si="3961"/>
        <v>0</v>
      </c>
      <c r="GC478" s="1076">
        <f t="shared" si="3962"/>
        <v>0</v>
      </c>
      <c r="GD478" s="330">
        <f t="shared" si="3963"/>
        <v>0</v>
      </c>
      <c r="GE478" s="330">
        <f t="shared" si="3964"/>
        <v>0</v>
      </c>
      <c r="GF478" s="330">
        <f t="shared" si="3965"/>
        <v>0</v>
      </c>
      <c r="GG478" s="330">
        <f t="shared" si="3966"/>
        <v>0</v>
      </c>
      <c r="GH478" s="330">
        <f t="shared" si="3967"/>
        <v>0</v>
      </c>
      <c r="GI478" s="330">
        <f t="shared" si="3968"/>
        <v>0</v>
      </c>
      <c r="GJ478" s="330">
        <f t="shared" si="3969"/>
        <v>0</v>
      </c>
      <c r="GK478" s="330">
        <f t="shared" si="3970"/>
        <v>0</v>
      </c>
      <c r="GL478" s="330">
        <f t="shared" si="3971"/>
        <v>0</v>
      </c>
      <c r="GM478" s="330">
        <f t="shared" si="3972"/>
        <v>0</v>
      </c>
      <c r="GN478" s="330">
        <f t="shared" si="3973"/>
        <v>0</v>
      </c>
      <c r="GO478" s="330">
        <f t="shared" si="3974"/>
        <v>0</v>
      </c>
      <c r="GP478" s="330">
        <f t="shared" si="3975"/>
        <v>0</v>
      </c>
      <c r="GQ478" s="330">
        <f t="shared" si="3976"/>
        <v>0</v>
      </c>
      <c r="GR478" s="739"/>
      <c r="GS478" s="739"/>
      <c r="GT478" s="739"/>
      <c r="GU478" s="739"/>
      <c r="GV478" s="739"/>
      <c r="GW478" s="739"/>
      <c r="GX478" s="739"/>
      <c r="GY478" s="739"/>
      <c r="GZ478" s="1362">
        <f t="shared" si="3977"/>
        <v>0</v>
      </c>
      <c r="HA478" s="1215">
        <f t="shared" si="3978"/>
        <v>0</v>
      </c>
      <c r="HB478" s="1215">
        <f t="shared" si="3979"/>
        <v>0</v>
      </c>
      <c r="HC478" s="1215">
        <f t="shared" si="3980"/>
        <v>0</v>
      </c>
      <c r="HD478" s="543">
        <f t="shared" si="3981"/>
        <v>0</v>
      </c>
      <c r="HE478" s="543">
        <f t="shared" si="3982"/>
        <v>0</v>
      </c>
      <c r="HF478" s="328">
        <f t="shared" si="3983"/>
        <v>0</v>
      </c>
      <c r="HG478" s="546">
        <f t="shared" si="3984"/>
        <v>0</v>
      </c>
      <c r="HH478" s="546">
        <f t="shared" si="3985"/>
        <v>0</v>
      </c>
      <c r="HI478" s="546">
        <f t="shared" si="3986"/>
        <v>0</v>
      </c>
      <c r="HJ478" s="546">
        <f t="shared" si="3987"/>
        <v>0</v>
      </c>
      <c r="HK478" s="546">
        <f t="shared" si="3988"/>
        <v>0</v>
      </c>
      <c r="HL478" s="546">
        <f t="shared" si="3989"/>
        <v>0</v>
      </c>
      <c r="HM478" s="546">
        <f t="shared" si="3990"/>
        <v>0</v>
      </c>
      <c r="HN478" s="546">
        <f t="shared" si="3991"/>
        <v>0</v>
      </c>
      <c r="HO478" s="1215">
        <f t="shared" si="3992"/>
        <v>0</v>
      </c>
      <c r="HP478" s="543">
        <f t="shared" si="3993"/>
        <v>0</v>
      </c>
      <c r="HQ478" s="328">
        <f t="shared" si="3994"/>
        <v>0</v>
      </c>
      <c r="HR478" s="546">
        <f t="shared" si="3995"/>
        <v>0</v>
      </c>
      <c r="HS478" s="546">
        <f t="shared" si="3996"/>
        <v>0</v>
      </c>
      <c r="HT478" s="546">
        <f t="shared" si="3997"/>
        <v>0</v>
      </c>
      <c r="HU478" s="546">
        <f t="shared" si="3998"/>
        <v>0</v>
      </c>
      <c r="HV478" s="930">
        <f t="shared" si="3999"/>
        <v>0</v>
      </c>
      <c r="HW478" s="930">
        <f t="shared" si="4000"/>
        <v>0</v>
      </c>
      <c r="HX478" s="930">
        <f t="shared" si="4001"/>
        <v>0</v>
      </c>
      <c r="HY478" s="930">
        <f t="shared" si="4002"/>
        <v>0</v>
      </c>
      <c r="HZ478" s="930">
        <f t="shared" si="4003"/>
        <v>0</v>
      </c>
      <c r="IA478" s="930">
        <f t="shared" si="4004"/>
        <v>0</v>
      </c>
      <c r="IB478" s="930">
        <f t="shared" si="4005"/>
        <v>0</v>
      </c>
      <c r="IC478" s="930">
        <f t="shared" si="4006"/>
        <v>0</v>
      </c>
      <c r="ID478" s="322">
        <f t="shared" si="4007"/>
        <v>0</v>
      </c>
      <c r="IE478" s="322">
        <f t="shared" si="4008"/>
        <v>0</v>
      </c>
      <c r="IF478" s="322">
        <f t="shared" si="4009"/>
        <v>0</v>
      </c>
      <c r="IG478" s="322">
        <f t="shared" si="4010"/>
        <v>0</v>
      </c>
      <c r="IH478" s="322">
        <f t="shared" si="4011"/>
        <v>0</v>
      </c>
      <c r="II478" s="322">
        <f t="shared" si="4012"/>
        <v>0</v>
      </c>
      <c r="IJ478" s="322">
        <f t="shared" si="4013"/>
        <v>0</v>
      </c>
      <c r="IK478" s="322">
        <f t="shared" si="4014"/>
        <v>0</v>
      </c>
      <c r="IL478" s="322">
        <f t="shared" si="4015"/>
        <v>0</v>
      </c>
      <c r="IM478" s="322">
        <f t="shared" si="4016"/>
        <v>0</v>
      </c>
      <c r="IN478" s="322">
        <f t="shared" si="4017"/>
        <v>0</v>
      </c>
      <c r="IO478" s="322">
        <f t="shared" si="4018"/>
        <v>0</v>
      </c>
      <c r="IP478" s="322">
        <f t="shared" si="4019"/>
        <v>0</v>
      </c>
      <c r="IQ478" s="322">
        <f t="shared" si="4020"/>
        <v>0</v>
      </c>
      <c r="IR478" s="739"/>
      <c r="IS478" s="739"/>
      <c r="IT478" s="739"/>
      <c r="IU478" s="739"/>
      <c r="IV478" s="739"/>
      <c r="IW478" s="739"/>
      <c r="IX478" s="739"/>
      <c r="IY478" s="739"/>
      <c r="IZ478" s="1362">
        <f t="shared" si="4021"/>
        <v>0</v>
      </c>
      <c r="JA478" s="1217">
        <f t="shared" si="3890"/>
        <v>0</v>
      </c>
      <c r="JB478" s="1217">
        <f t="shared" si="3891"/>
        <v>0</v>
      </c>
      <c r="JC478" s="1217">
        <f t="shared" si="3892"/>
        <v>0</v>
      </c>
      <c r="JD478" s="545">
        <f t="shared" si="3893"/>
        <v>0</v>
      </c>
      <c r="JE478" s="545">
        <f t="shared" si="3894"/>
        <v>0</v>
      </c>
      <c r="JF478" s="329">
        <f t="shared" si="3895"/>
        <v>0</v>
      </c>
      <c r="JG478" s="550">
        <f t="shared" si="3896"/>
        <v>0</v>
      </c>
      <c r="JH478" s="550">
        <f t="shared" si="3897"/>
        <v>0</v>
      </c>
      <c r="JI478" s="550">
        <f t="shared" si="3898"/>
        <v>0</v>
      </c>
      <c r="JJ478" s="550">
        <f t="shared" si="3899"/>
        <v>0</v>
      </c>
      <c r="JK478" s="550">
        <f t="shared" si="3900"/>
        <v>0</v>
      </c>
      <c r="JL478" s="550">
        <f t="shared" si="3901"/>
        <v>0</v>
      </c>
      <c r="JM478" s="550">
        <f t="shared" si="3902"/>
        <v>0</v>
      </c>
      <c r="JN478" s="550">
        <f t="shared" si="3903"/>
        <v>0</v>
      </c>
      <c r="JO478" s="1217">
        <f t="shared" si="3904"/>
        <v>0</v>
      </c>
      <c r="JP478" s="545">
        <f t="shared" si="3905"/>
        <v>0</v>
      </c>
      <c r="JQ478" s="329">
        <f t="shared" si="3906"/>
        <v>0</v>
      </c>
      <c r="JR478" s="550">
        <f t="shared" si="3907"/>
        <v>0</v>
      </c>
      <c r="JS478" s="550">
        <f t="shared" si="3908"/>
        <v>0</v>
      </c>
      <c r="JT478" s="550">
        <f t="shared" si="3909"/>
        <v>0</v>
      </c>
      <c r="JU478" s="550">
        <f t="shared" si="3910"/>
        <v>0</v>
      </c>
      <c r="JV478" s="932">
        <f t="shared" si="3911"/>
        <v>0</v>
      </c>
      <c r="JW478" s="932">
        <f t="shared" si="3912"/>
        <v>0</v>
      </c>
      <c r="JX478" s="932">
        <f t="shared" si="3913"/>
        <v>0</v>
      </c>
      <c r="JY478" s="932">
        <f t="shared" si="3914"/>
        <v>0</v>
      </c>
      <c r="JZ478" s="932">
        <f t="shared" si="3915"/>
        <v>0</v>
      </c>
      <c r="KA478" s="932">
        <f t="shared" si="3916"/>
        <v>0</v>
      </c>
      <c r="KB478" s="932">
        <f t="shared" si="3917"/>
        <v>0</v>
      </c>
      <c r="KC478" s="932">
        <f t="shared" si="3918"/>
        <v>0</v>
      </c>
      <c r="KD478" s="327">
        <f t="shared" si="3919"/>
        <v>0</v>
      </c>
      <c r="KE478" s="327">
        <f t="shared" si="3920"/>
        <v>0</v>
      </c>
      <c r="KF478" s="327">
        <f t="shared" si="3921"/>
        <v>0</v>
      </c>
      <c r="KG478" s="327">
        <f t="shared" si="3922"/>
        <v>0</v>
      </c>
      <c r="KH478" s="327">
        <f t="shared" si="3923"/>
        <v>0</v>
      </c>
      <c r="KI478" s="327">
        <f t="shared" si="3924"/>
        <v>0</v>
      </c>
      <c r="KJ478" s="327">
        <f t="shared" si="3925"/>
        <v>0</v>
      </c>
      <c r="KK478" s="327">
        <f t="shared" si="3926"/>
        <v>0</v>
      </c>
      <c r="KL478" s="327">
        <f t="shared" si="3927"/>
        <v>0</v>
      </c>
      <c r="KM478" s="327">
        <f t="shared" si="3928"/>
        <v>0</v>
      </c>
      <c r="KN478" s="327">
        <f t="shared" si="3929"/>
        <v>0</v>
      </c>
      <c r="KO478" s="327">
        <f t="shared" si="3930"/>
        <v>0</v>
      </c>
      <c r="KP478" s="327">
        <f t="shared" si="3931"/>
        <v>0</v>
      </c>
      <c r="KQ478" s="327">
        <f t="shared" si="3932"/>
        <v>0</v>
      </c>
      <c r="KR478" s="739"/>
      <c r="KS478" s="739"/>
      <c r="KT478" s="739"/>
      <c r="KU478" s="739"/>
      <c r="KV478" s="739"/>
      <c r="KW478" s="739"/>
      <c r="KX478" s="739"/>
      <c r="KY478" s="739"/>
      <c r="KZ478" s="1362">
        <f t="shared" si="4022"/>
        <v>0</v>
      </c>
      <c r="LA478" s="1217">
        <f t="shared" si="4023"/>
        <v>0</v>
      </c>
      <c r="LB478" s="1217">
        <f t="shared" si="4024"/>
        <v>0</v>
      </c>
      <c r="LC478" s="1217">
        <f t="shared" si="4025"/>
        <v>0</v>
      </c>
      <c r="LD478" s="545">
        <f t="shared" si="4026"/>
        <v>0</v>
      </c>
      <c r="LE478" s="545">
        <f t="shared" si="4027"/>
        <v>0</v>
      </c>
      <c r="LF478" s="329">
        <f t="shared" si="4028"/>
        <v>0</v>
      </c>
      <c r="LG478" s="550">
        <f t="shared" si="4029"/>
        <v>0</v>
      </c>
      <c r="LH478" s="550">
        <f t="shared" si="4030"/>
        <v>0</v>
      </c>
      <c r="LI478" s="550">
        <f t="shared" si="4031"/>
        <v>0</v>
      </c>
      <c r="LJ478" s="550">
        <f t="shared" si="4032"/>
        <v>0</v>
      </c>
      <c r="LK478" s="550">
        <f t="shared" si="4033"/>
        <v>0</v>
      </c>
      <c r="LL478" s="550">
        <f t="shared" si="4034"/>
        <v>0</v>
      </c>
      <c r="LM478" s="550">
        <f t="shared" si="4035"/>
        <v>0</v>
      </c>
      <c r="LN478" s="550">
        <f t="shared" si="4036"/>
        <v>0</v>
      </c>
      <c r="LO478" s="1217">
        <f t="shared" si="4037"/>
        <v>0</v>
      </c>
      <c r="LP478" s="545">
        <f t="shared" si="4038"/>
        <v>0</v>
      </c>
      <c r="LQ478" s="329">
        <f t="shared" si="4039"/>
        <v>0</v>
      </c>
      <c r="LR478" s="550">
        <f t="shared" si="4040"/>
        <v>0</v>
      </c>
      <c r="LS478" s="550">
        <f t="shared" si="4041"/>
        <v>0</v>
      </c>
      <c r="LT478" s="550">
        <f t="shared" si="4042"/>
        <v>0</v>
      </c>
      <c r="LU478" s="550">
        <f t="shared" si="4043"/>
        <v>0</v>
      </c>
      <c r="LV478" s="932">
        <f t="shared" si="4044"/>
        <v>0</v>
      </c>
      <c r="LW478" s="932">
        <f t="shared" si="4045"/>
        <v>0</v>
      </c>
      <c r="LX478" s="932">
        <f t="shared" si="4046"/>
        <v>0</v>
      </c>
      <c r="LY478" s="932">
        <f t="shared" si="4047"/>
        <v>0</v>
      </c>
      <c r="LZ478" s="932">
        <f t="shared" si="4048"/>
        <v>0</v>
      </c>
      <c r="MA478" s="932">
        <f t="shared" si="4049"/>
        <v>0</v>
      </c>
      <c r="MB478" s="932">
        <f t="shared" si="4050"/>
        <v>0</v>
      </c>
      <c r="MC478" s="932">
        <f t="shared" si="4051"/>
        <v>0</v>
      </c>
      <c r="MD478" s="327">
        <f t="shared" si="4052"/>
        <v>0</v>
      </c>
      <c r="ME478" s="327">
        <f t="shared" si="4053"/>
        <v>0</v>
      </c>
      <c r="MF478" s="327">
        <f t="shared" si="4054"/>
        <v>0</v>
      </c>
      <c r="MG478" s="327">
        <f t="shared" si="4055"/>
        <v>0</v>
      </c>
      <c r="MH478" s="327">
        <f t="shared" si="4056"/>
        <v>0</v>
      </c>
      <c r="MI478" s="327">
        <f t="shared" si="4057"/>
        <v>0</v>
      </c>
      <c r="MJ478" s="327">
        <f t="shared" si="4058"/>
        <v>0</v>
      </c>
      <c r="MK478" s="327">
        <f t="shared" si="4059"/>
        <v>0</v>
      </c>
      <c r="ML478" s="327">
        <f t="shared" si="4060"/>
        <v>0</v>
      </c>
      <c r="MM478" s="327">
        <f t="shared" si="4061"/>
        <v>0</v>
      </c>
      <c r="MN478" s="327">
        <f t="shared" si="4062"/>
        <v>0</v>
      </c>
      <c r="MO478" s="327">
        <f t="shared" si="4063"/>
        <v>0</v>
      </c>
      <c r="MP478" s="327">
        <f t="shared" si="4064"/>
        <v>0</v>
      </c>
      <c r="MQ478" s="327">
        <f t="shared" si="4065"/>
        <v>0</v>
      </c>
    </row>
    <row r="479" spans="15:355" s="152" customFormat="1" ht="14.25" customHeight="1" outlineLevel="1" thickBot="1" x14ac:dyDescent="0.3">
      <c r="O479" s="1758"/>
      <c r="S479" s="1758"/>
      <c r="W479" s="1758"/>
      <c r="AA479" s="1758"/>
      <c r="AE479" s="1758"/>
      <c r="AI479" s="1758"/>
      <c r="AM479" s="1758"/>
      <c r="AQ479" s="1758"/>
      <c r="AU479" s="1758"/>
      <c r="AY479" s="1758"/>
      <c r="BQ479" s="1491"/>
      <c r="BR479" s="734">
        <f t="shared" si="3531"/>
        <v>0</v>
      </c>
      <c r="BS479" s="734">
        <f t="shared" si="3532"/>
        <v>0</v>
      </c>
      <c r="BT479" s="742">
        <v>0</v>
      </c>
      <c r="BU479" s="1781"/>
      <c r="BV479" s="1324"/>
      <c r="BW479" s="1248"/>
      <c r="BX479" s="1248"/>
      <c r="BY479" s="1248"/>
      <c r="BZ479" s="1249"/>
      <c r="CA479" s="1249"/>
      <c r="CB479" s="1250"/>
      <c r="CC479" s="1251"/>
      <c r="CD479" s="1251"/>
      <c r="CE479" s="1251"/>
      <c r="CF479" s="1251"/>
      <c r="CG479" s="1765"/>
      <c r="CH479" s="1252"/>
      <c r="CI479" s="1765"/>
      <c r="CJ479" s="1765"/>
      <c r="CK479" s="1253"/>
      <c r="CL479" s="1254"/>
      <c r="CM479" s="1255"/>
      <c r="CN479" s="1256"/>
      <c r="CO479" s="1256"/>
      <c r="CP479" s="1256"/>
      <c r="CQ479" s="1256"/>
      <c r="CR479" s="1766"/>
      <c r="CS479" s="1766"/>
      <c r="CT479" s="1766"/>
      <c r="CU479" s="1766"/>
      <c r="CV479" s="1766"/>
      <c r="CW479" s="1766"/>
      <c r="CX479" s="1766"/>
      <c r="CY479" s="1766"/>
      <c r="CZ479" s="1807"/>
      <c r="DA479" s="1807"/>
      <c r="DB479" s="1807"/>
      <c r="DC479" s="1807"/>
      <c r="DD479" s="1807"/>
      <c r="DE479" s="1258"/>
      <c r="DF479" s="1258"/>
      <c r="DG479" s="1258"/>
      <c r="DH479" s="1258"/>
      <c r="DI479" s="1258"/>
      <c r="DJ479" s="1258"/>
      <c r="DK479" s="1258"/>
      <c r="DL479" s="1258"/>
      <c r="DM479" s="1258"/>
      <c r="DN479" s="1022">
        <v>1</v>
      </c>
      <c r="DO479" s="1193">
        <v>0.94599999999999995</v>
      </c>
      <c r="DP479" s="1194">
        <v>1000</v>
      </c>
      <c r="DQ479" s="1195">
        <f t="shared" si="3889"/>
        <v>1.0570824524312896</v>
      </c>
      <c r="DR479" s="1192">
        <v>0.01</v>
      </c>
      <c r="DS479" s="1192">
        <f t="shared" si="3888"/>
        <v>1.0570824524312896E-5</v>
      </c>
      <c r="DT479" s="1767"/>
      <c r="DU479" s="1768"/>
      <c r="DV479" s="1769"/>
      <c r="DW479" s="1528">
        <f t="shared" si="3933"/>
        <v>0</v>
      </c>
      <c r="DX479" s="1770"/>
      <c r="DY479" s="1770"/>
      <c r="DZ479" s="1770"/>
      <c r="EA479" s="1770"/>
      <c r="EB479" s="1770"/>
      <c r="EC479" s="1770"/>
      <c r="ED479" s="1770"/>
      <c r="EE479" s="1770"/>
      <c r="EF479" s="1770"/>
      <c r="EG479" s="1770"/>
      <c r="EH479" s="1770"/>
      <c r="EI479" s="1770"/>
      <c r="EJ479" s="1770"/>
      <c r="EK479" s="1771"/>
      <c r="EL479" s="1772"/>
      <c r="EM479" s="739"/>
      <c r="EN479" s="739"/>
      <c r="EO479" s="739"/>
      <c r="EP479" s="739"/>
      <c r="EQ479" s="739"/>
      <c r="ER479" s="739"/>
      <c r="ES479" s="739"/>
      <c r="ET479" s="739"/>
      <c r="EU479" s="739"/>
      <c r="EV479" s="739"/>
      <c r="EW479" s="739"/>
      <c r="EX479" s="739"/>
      <c r="EY479" s="739"/>
      <c r="EZ479" s="1348">
        <f t="shared" si="3934"/>
        <v>0</v>
      </c>
      <c r="FA479" s="1203">
        <f t="shared" si="3935"/>
        <v>0</v>
      </c>
      <c r="FB479" s="1203">
        <f t="shared" si="3936"/>
        <v>0</v>
      </c>
      <c r="FC479" s="1203">
        <f t="shared" si="3937"/>
        <v>0</v>
      </c>
      <c r="FD479" s="1190">
        <f t="shared" si="3938"/>
        <v>0</v>
      </c>
      <c r="FE479" s="1190">
        <f t="shared" si="3939"/>
        <v>0</v>
      </c>
      <c r="FF479" s="927">
        <f t="shared" si="3940"/>
        <v>0</v>
      </c>
      <c r="FG479" s="1191">
        <f t="shared" si="3941"/>
        <v>0</v>
      </c>
      <c r="FH479" s="1191">
        <f t="shared" si="3942"/>
        <v>0</v>
      </c>
      <c r="FI479" s="1191">
        <f t="shared" si="3943"/>
        <v>0</v>
      </c>
      <c r="FJ479" s="1191">
        <f t="shared" si="3944"/>
        <v>0</v>
      </c>
      <c r="FK479" s="1191">
        <f t="shared" si="3945"/>
        <v>0</v>
      </c>
      <c r="FL479" s="1191">
        <f t="shared" si="3946"/>
        <v>0</v>
      </c>
      <c r="FM479" s="1191">
        <f t="shared" si="3947"/>
        <v>0</v>
      </c>
      <c r="FN479" s="1191">
        <f t="shared" si="3948"/>
        <v>0</v>
      </c>
      <c r="FO479" s="1203">
        <f t="shared" si="3548"/>
        <v>0</v>
      </c>
      <c r="FP479" s="1190">
        <f t="shared" si="3949"/>
        <v>0</v>
      </c>
      <c r="FQ479" s="927">
        <f t="shared" si="3950"/>
        <v>0</v>
      </c>
      <c r="FR479" s="1191">
        <f t="shared" si="3951"/>
        <v>0</v>
      </c>
      <c r="FS479" s="1191">
        <f t="shared" si="3952"/>
        <v>0</v>
      </c>
      <c r="FT479" s="1191">
        <f t="shared" si="3953"/>
        <v>0</v>
      </c>
      <c r="FU479" s="1191">
        <f t="shared" si="3954"/>
        <v>0</v>
      </c>
      <c r="FV479" s="1076">
        <f t="shared" si="3955"/>
        <v>0</v>
      </c>
      <c r="FW479" s="1076">
        <f t="shared" si="3956"/>
        <v>0</v>
      </c>
      <c r="FX479" s="1076">
        <f t="shared" si="3957"/>
        <v>0</v>
      </c>
      <c r="FY479" s="1076">
        <f t="shared" si="3958"/>
        <v>0</v>
      </c>
      <c r="FZ479" s="1076">
        <f t="shared" si="3959"/>
        <v>0</v>
      </c>
      <c r="GA479" s="1076">
        <f t="shared" si="3960"/>
        <v>0</v>
      </c>
      <c r="GB479" s="1076">
        <f t="shared" si="3961"/>
        <v>0</v>
      </c>
      <c r="GC479" s="1076">
        <f t="shared" si="3962"/>
        <v>0</v>
      </c>
      <c r="GD479" s="330">
        <f t="shared" si="3963"/>
        <v>0</v>
      </c>
      <c r="GE479" s="330">
        <f t="shared" si="3964"/>
        <v>0</v>
      </c>
      <c r="GF479" s="330">
        <f t="shared" si="3965"/>
        <v>0</v>
      </c>
      <c r="GG479" s="330">
        <f t="shared" si="3966"/>
        <v>0</v>
      </c>
      <c r="GH479" s="330">
        <f t="shared" si="3967"/>
        <v>0</v>
      </c>
      <c r="GI479" s="330">
        <f t="shared" si="3968"/>
        <v>0</v>
      </c>
      <c r="GJ479" s="330">
        <f t="shared" si="3969"/>
        <v>0</v>
      </c>
      <c r="GK479" s="330">
        <f t="shared" si="3970"/>
        <v>0</v>
      </c>
      <c r="GL479" s="330">
        <f t="shared" si="3971"/>
        <v>0</v>
      </c>
      <c r="GM479" s="330">
        <f t="shared" si="3972"/>
        <v>0</v>
      </c>
      <c r="GN479" s="330">
        <f t="shared" si="3973"/>
        <v>0</v>
      </c>
      <c r="GO479" s="330">
        <f t="shared" si="3974"/>
        <v>0</v>
      </c>
      <c r="GP479" s="330">
        <f t="shared" si="3975"/>
        <v>0</v>
      </c>
      <c r="GQ479" s="330">
        <f t="shared" si="3976"/>
        <v>0</v>
      </c>
      <c r="GR479" s="739"/>
      <c r="GS479" s="739"/>
      <c r="GT479" s="739"/>
      <c r="GU479" s="739"/>
      <c r="GV479" s="739"/>
      <c r="GW479" s="739"/>
      <c r="GX479" s="739"/>
      <c r="GY479" s="739"/>
      <c r="GZ479" s="1362">
        <f t="shared" si="3977"/>
        <v>0</v>
      </c>
      <c r="HA479" s="1215">
        <f t="shared" si="3978"/>
        <v>0</v>
      </c>
      <c r="HB479" s="1215">
        <f t="shared" si="3979"/>
        <v>0</v>
      </c>
      <c r="HC479" s="1215">
        <f t="shared" si="3980"/>
        <v>0</v>
      </c>
      <c r="HD479" s="543">
        <f t="shared" si="3981"/>
        <v>0</v>
      </c>
      <c r="HE479" s="543">
        <f t="shared" si="3982"/>
        <v>0</v>
      </c>
      <c r="HF479" s="328">
        <f t="shared" si="3983"/>
        <v>0</v>
      </c>
      <c r="HG479" s="546">
        <f t="shared" si="3984"/>
        <v>0</v>
      </c>
      <c r="HH479" s="546">
        <f t="shared" si="3985"/>
        <v>0</v>
      </c>
      <c r="HI479" s="546">
        <f t="shared" si="3986"/>
        <v>0</v>
      </c>
      <c r="HJ479" s="546">
        <f t="shared" si="3987"/>
        <v>0</v>
      </c>
      <c r="HK479" s="546">
        <f t="shared" si="3988"/>
        <v>0</v>
      </c>
      <c r="HL479" s="546">
        <f t="shared" si="3989"/>
        <v>0</v>
      </c>
      <c r="HM479" s="546">
        <f t="shared" si="3990"/>
        <v>0</v>
      </c>
      <c r="HN479" s="546">
        <f t="shared" si="3991"/>
        <v>0</v>
      </c>
      <c r="HO479" s="1215">
        <f t="shared" si="3992"/>
        <v>0</v>
      </c>
      <c r="HP479" s="543">
        <f t="shared" si="3993"/>
        <v>0</v>
      </c>
      <c r="HQ479" s="328">
        <f t="shared" si="3994"/>
        <v>0</v>
      </c>
      <c r="HR479" s="546">
        <f t="shared" si="3995"/>
        <v>0</v>
      </c>
      <c r="HS479" s="546">
        <f t="shared" si="3996"/>
        <v>0</v>
      </c>
      <c r="HT479" s="546">
        <f t="shared" si="3997"/>
        <v>0</v>
      </c>
      <c r="HU479" s="546">
        <f t="shared" si="3998"/>
        <v>0</v>
      </c>
      <c r="HV479" s="930">
        <f t="shared" si="3999"/>
        <v>0</v>
      </c>
      <c r="HW479" s="930">
        <f t="shared" si="4000"/>
        <v>0</v>
      </c>
      <c r="HX479" s="930">
        <f t="shared" si="4001"/>
        <v>0</v>
      </c>
      <c r="HY479" s="930">
        <f t="shared" si="4002"/>
        <v>0</v>
      </c>
      <c r="HZ479" s="930">
        <f t="shared" si="4003"/>
        <v>0</v>
      </c>
      <c r="IA479" s="930">
        <f t="shared" si="4004"/>
        <v>0</v>
      </c>
      <c r="IB479" s="930">
        <f t="shared" si="4005"/>
        <v>0</v>
      </c>
      <c r="IC479" s="930">
        <f t="shared" si="4006"/>
        <v>0</v>
      </c>
      <c r="ID479" s="322">
        <f t="shared" si="4007"/>
        <v>0</v>
      </c>
      <c r="IE479" s="322">
        <f t="shared" si="4008"/>
        <v>0</v>
      </c>
      <c r="IF479" s="322">
        <f t="shared" si="4009"/>
        <v>0</v>
      </c>
      <c r="IG479" s="322">
        <f t="shared" si="4010"/>
        <v>0</v>
      </c>
      <c r="IH479" s="322">
        <f t="shared" si="4011"/>
        <v>0</v>
      </c>
      <c r="II479" s="322">
        <f t="shared" si="4012"/>
        <v>0</v>
      </c>
      <c r="IJ479" s="322">
        <f t="shared" si="4013"/>
        <v>0</v>
      </c>
      <c r="IK479" s="322">
        <f t="shared" si="4014"/>
        <v>0</v>
      </c>
      <c r="IL479" s="322">
        <f t="shared" si="4015"/>
        <v>0</v>
      </c>
      <c r="IM479" s="322">
        <f t="shared" si="4016"/>
        <v>0</v>
      </c>
      <c r="IN479" s="322">
        <f t="shared" si="4017"/>
        <v>0</v>
      </c>
      <c r="IO479" s="322">
        <f t="shared" si="4018"/>
        <v>0</v>
      </c>
      <c r="IP479" s="322">
        <f t="shared" si="4019"/>
        <v>0</v>
      </c>
      <c r="IQ479" s="322">
        <f t="shared" si="4020"/>
        <v>0</v>
      </c>
      <c r="IR479" s="739"/>
      <c r="IS479" s="739"/>
      <c r="IT479" s="739"/>
      <c r="IU479" s="739"/>
      <c r="IV479" s="739"/>
      <c r="IW479" s="739"/>
      <c r="IX479" s="739"/>
      <c r="IY479" s="739"/>
      <c r="IZ479" s="1362">
        <f t="shared" si="4021"/>
        <v>0</v>
      </c>
      <c r="JA479" s="1217">
        <f t="shared" ref="JA479:JA499" si="4066">SUM(BW479*$DP479)</f>
        <v>0</v>
      </c>
      <c r="JB479" s="1217">
        <f t="shared" ref="JB479:JB499" si="4067">SUM(BX479*$DP479)</f>
        <v>0</v>
      </c>
      <c r="JC479" s="1217">
        <f t="shared" ref="JC479:JC499" si="4068">SUM(BY479*$DP479)</f>
        <v>0</v>
      </c>
      <c r="JD479" s="545">
        <f t="shared" ref="JD479:JD499" si="4069">SUM(BZ479*$DP479)</f>
        <v>0</v>
      </c>
      <c r="JE479" s="545">
        <f t="shared" ref="JE479:JE499" si="4070">SUM(CA479*$DP479)</f>
        <v>0</v>
      </c>
      <c r="JF479" s="329">
        <f t="shared" ref="JF479:JF499" si="4071">SUM(CB479*$DP479)</f>
        <v>0</v>
      </c>
      <c r="JG479" s="550">
        <f t="shared" ref="JG479:JG499" si="4072">SUM(CC479*$DP479)</f>
        <v>0</v>
      </c>
      <c r="JH479" s="550">
        <f t="shared" ref="JH479:JH499" si="4073">SUM(CD479*$DP479)</f>
        <v>0</v>
      </c>
      <c r="JI479" s="550">
        <f t="shared" ref="JI479:JI499" si="4074">SUM(CE479*$DP479)</f>
        <v>0</v>
      </c>
      <c r="JJ479" s="550">
        <f t="shared" ref="JJ479:JJ499" si="4075">SUM(CF479*$DP479)</f>
        <v>0</v>
      </c>
      <c r="JK479" s="550">
        <f t="shared" ref="JK479:JK499" si="4076">SUM(CG479*$DP479)</f>
        <v>0</v>
      </c>
      <c r="JL479" s="550">
        <f t="shared" ref="JL479:JL499" si="4077">SUM(CH479*$DP479)</f>
        <v>0</v>
      </c>
      <c r="JM479" s="550">
        <f t="shared" ref="JM479:JM499" si="4078">SUM(CI479*$DP479)</f>
        <v>0</v>
      </c>
      <c r="JN479" s="550">
        <f t="shared" ref="JN479:JN499" si="4079">SUM(CJ479*$DP479)</f>
        <v>0</v>
      </c>
      <c r="JO479" s="1217">
        <f t="shared" ref="JO479:JO499" si="4080">SUM(CK479*$DP479)</f>
        <v>0</v>
      </c>
      <c r="JP479" s="545">
        <f t="shared" ref="JP479:JP499" si="4081">SUM(CL479*$DP479)</f>
        <v>0</v>
      </c>
      <c r="JQ479" s="329">
        <f t="shared" ref="JQ479:JQ499" si="4082">SUM(CM479*$DP479)</f>
        <v>0</v>
      </c>
      <c r="JR479" s="550">
        <f t="shared" ref="JR479:JR499" si="4083">SUM(CN479*$DP479)</f>
        <v>0</v>
      </c>
      <c r="JS479" s="550">
        <f t="shared" ref="JS479:JS499" si="4084">SUM(CO479*$DP479)</f>
        <v>0</v>
      </c>
      <c r="JT479" s="550">
        <f t="shared" ref="JT479:JT499" si="4085">SUM(CP479*$DP479)</f>
        <v>0</v>
      </c>
      <c r="JU479" s="550">
        <f t="shared" ref="JU479:JU499" si="4086">SUM(CQ479*$DP479)</f>
        <v>0</v>
      </c>
      <c r="JV479" s="932">
        <f t="shared" ref="JV479:JV499" si="4087">SUM(CR479*$DP479)</f>
        <v>0</v>
      </c>
      <c r="JW479" s="932">
        <f t="shared" ref="JW479:JW499" si="4088">SUM(CS479*$DP479)</f>
        <v>0</v>
      </c>
      <c r="JX479" s="932">
        <f t="shared" ref="JX479:JX499" si="4089">SUM(CT479*$DP479)</f>
        <v>0</v>
      </c>
      <c r="JY479" s="932">
        <f t="shared" ref="JY479:JY499" si="4090">SUM(CU479*$DP479)</f>
        <v>0</v>
      </c>
      <c r="JZ479" s="932">
        <f t="shared" ref="JZ479:JZ499" si="4091">SUM(CV479*$DP479)</f>
        <v>0</v>
      </c>
      <c r="KA479" s="932">
        <f t="shared" ref="KA479:KA499" si="4092">SUM(CW479*$DP479)</f>
        <v>0</v>
      </c>
      <c r="KB479" s="932">
        <f t="shared" ref="KB479:KB499" si="4093">SUM(CX479*$DP479)</f>
        <v>0</v>
      </c>
      <c r="KC479" s="932">
        <f t="shared" ref="KC479:KC499" si="4094">SUM(CY479*$DP479)</f>
        <v>0</v>
      </c>
      <c r="KD479" s="327">
        <f t="shared" ref="KD479:KD499" si="4095">SUM(CZ479*$DP479)</f>
        <v>0</v>
      </c>
      <c r="KE479" s="327">
        <f t="shared" ref="KE479:KE499" si="4096">SUM(DA479*$DP479)</f>
        <v>0</v>
      </c>
      <c r="KF479" s="327">
        <f t="shared" ref="KF479:KF499" si="4097">SUM(DB479*$DP479)</f>
        <v>0</v>
      </c>
      <c r="KG479" s="327">
        <f t="shared" ref="KG479:KG499" si="4098">SUM(DC479*$DP479)</f>
        <v>0</v>
      </c>
      <c r="KH479" s="327">
        <f t="shared" ref="KH479:KH499" si="4099">SUM(DD479*$DP479)</f>
        <v>0</v>
      </c>
      <c r="KI479" s="327">
        <f t="shared" ref="KI479:KI499" si="4100">SUM(DE479*$DP479)</f>
        <v>0</v>
      </c>
      <c r="KJ479" s="327">
        <f t="shared" ref="KJ479:KJ499" si="4101">SUM(DF479*$DP479)</f>
        <v>0</v>
      </c>
      <c r="KK479" s="327">
        <f t="shared" ref="KK479:KK499" si="4102">SUM(DG479*$DP479)</f>
        <v>0</v>
      </c>
      <c r="KL479" s="327">
        <f t="shared" ref="KL479:KL499" si="4103">SUM(DH479*$DP479)</f>
        <v>0</v>
      </c>
      <c r="KM479" s="327">
        <f t="shared" ref="KM479:KM499" si="4104">SUM(DI479*$DP479)</f>
        <v>0</v>
      </c>
      <c r="KN479" s="327">
        <f t="shared" ref="KN479:KN499" si="4105">SUM(DJ479*$DP479)</f>
        <v>0</v>
      </c>
      <c r="KO479" s="327">
        <f t="shared" ref="KO479:KO499" si="4106">SUM(DK479*$DP479)</f>
        <v>0</v>
      </c>
      <c r="KP479" s="327">
        <f t="shared" ref="KP479:KP499" si="4107">SUM(DL479*$DP479)</f>
        <v>0</v>
      </c>
      <c r="KQ479" s="327">
        <f t="shared" ref="KQ479:KQ499" si="4108">SUM(DM479*$DP479)</f>
        <v>0</v>
      </c>
      <c r="KR479" s="739"/>
      <c r="KS479" s="739"/>
      <c r="KT479" s="739"/>
      <c r="KU479" s="739"/>
      <c r="KV479" s="739"/>
      <c r="KW479" s="739"/>
      <c r="KX479" s="739"/>
      <c r="KY479" s="739"/>
      <c r="KZ479" s="1362">
        <f t="shared" si="4022"/>
        <v>0</v>
      </c>
      <c r="LA479" s="1217">
        <f t="shared" si="4023"/>
        <v>0</v>
      </c>
      <c r="LB479" s="1217">
        <f t="shared" si="4024"/>
        <v>0</v>
      </c>
      <c r="LC479" s="1217">
        <f t="shared" si="4025"/>
        <v>0</v>
      </c>
      <c r="LD479" s="545">
        <f t="shared" si="4026"/>
        <v>0</v>
      </c>
      <c r="LE479" s="545">
        <f t="shared" si="4027"/>
        <v>0</v>
      </c>
      <c r="LF479" s="329">
        <f t="shared" si="4028"/>
        <v>0</v>
      </c>
      <c r="LG479" s="550">
        <f t="shared" si="4029"/>
        <v>0</v>
      </c>
      <c r="LH479" s="550">
        <f t="shared" si="4030"/>
        <v>0</v>
      </c>
      <c r="LI479" s="550">
        <f t="shared" si="4031"/>
        <v>0</v>
      </c>
      <c r="LJ479" s="550">
        <f t="shared" si="4032"/>
        <v>0</v>
      </c>
      <c r="LK479" s="550">
        <f t="shared" si="4033"/>
        <v>0</v>
      </c>
      <c r="LL479" s="550">
        <f t="shared" si="4034"/>
        <v>0</v>
      </c>
      <c r="LM479" s="550">
        <f t="shared" si="4035"/>
        <v>0</v>
      </c>
      <c r="LN479" s="550">
        <f t="shared" si="4036"/>
        <v>0</v>
      </c>
      <c r="LO479" s="1217">
        <f t="shared" si="4037"/>
        <v>0</v>
      </c>
      <c r="LP479" s="545">
        <f t="shared" si="4038"/>
        <v>0</v>
      </c>
      <c r="LQ479" s="329">
        <f t="shared" si="4039"/>
        <v>0</v>
      </c>
      <c r="LR479" s="550">
        <f t="shared" si="4040"/>
        <v>0</v>
      </c>
      <c r="LS479" s="550">
        <f t="shared" si="4041"/>
        <v>0</v>
      </c>
      <c r="LT479" s="550">
        <f t="shared" si="4042"/>
        <v>0</v>
      </c>
      <c r="LU479" s="550">
        <f t="shared" si="4043"/>
        <v>0</v>
      </c>
      <c r="LV479" s="932">
        <f t="shared" si="4044"/>
        <v>0</v>
      </c>
      <c r="LW479" s="932">
        <f t="shared" si="4045"/>
        <v>0</v>
      </c>
      <c r="LX479" s="932">
        <f t="shared" si="4046"/>
        <v>0</v>
      </c>
      <c r="LY479" s="932">
        <f t="shared" si="4047"/>
        <v>0</v>
      </c>
      <c r="LZ479" s="932">
        <f t="shared" si="4048"/>
        <v>0</v>
      </c>
      <c r="MA479" s="932">
        <f t="shared" si="4049"/>
        <v>0</v>
      </c>
      <c r="MB479" s="932">
        <f t="shared" si="4050"/>
        <v>0</v>
      </c>
      <c r="MC479" s="932">
        <f t="shared" si="4051"/>
        <v>0</v>
      </c>
      <c r="MD479" s="327">
        <f t="shared" si="4052"/>
        <v>0</v>
      </c>
      <c r="ME479" s="327">
        <f t="shared" si="4053"/>
        <v>0</v>
      </c>
      <c r="MF479" s="327">
        <f t="shared" si="4054"/>
        <v>0</v>
      </c>
      <c r="MG479" s="327">
        <f t="shared" si="4055"/>
        <v>0</v>
      </c>
      <c r="MH479" s="327">
        <f t="shared" si="4056"/>
        <v>0</v>
      </c>
      <c r="MI479" s="327">
        <f t="shared" si="4057"/>
        <v>0</v>
      </c>
      <c r="MJ479" s="327">
        <f t="shared" si="4058"/>
        <v>0</v>
      </c>
      <c r="MK479" s="327">
        <f t="shared" si="4059"/>
        <v>0</v>
      </c>
      <c r="ML479" s="327">
        <f t="shared" si="4060"/>
        <v>0</v>
      </c>
      <c r="MM479" s="327">
        <f t="shared" si="4061"/>
        <v>0</v>
      </c>
      <c r="MN479" s="327">
        <f t="shared" si="4062"/>
        <v>0</v>
      </c>
      <c r="MO479" s="327">
        <f t="shared" si="4063"/>
        <v>0</v>
      </c>
      <c r="MP479" s="327">
        <f t="shared" si="4064"/>
        <v>0</v>
      </c>
      <c r="MQ479" s="327">
        <f t="shared" si="4065"/>
        <v>0</v>
      </c>
    </row>
    <row r="480" spans="15:355" s="152" customFormat="1" ht="14.25" customHeight="1" outlineLevel="1" thickBot="1" x14ac:dyDescent="0.3">
      <c r="O480" s="1758"/>
      <c r="S480" s="1758"/>
      <c r="W480" s="1758"/>
      <c r="AA480" s="1758"/>
      <c r="AE480" s="1758"/>
      <c r="AI480" s="1758"/>
      <c r="AM480" s="1758"/>
      <c r="AQ480" s="1758"/>
      <c r="AU480" s="1758"/>
      <c r="AY480" s="1758"/>
      <c r="BQ480" s="1491"/>
      <c r="BR480" s="734">
        <f t="shared" si="3531"/>
        <v>0</v>
      </c>
      <c r="BS480" s="734">
        <f t="shared" si="3532"/>
        <v>0</v>
      </c>
      <c r="BT480" s="742">
        <v>0</v>
      </c>
      <c r="BU480" s="1781"/>
      <c r="BV480" s="1324"/>
      <c r="BW480" s="1248"/>
      <c r="BX480" s="1248"/>
      <c r="BY480" s="1248"/>
      <c r="BZ480" s="1249"/>
      <c r="CA480" s="1249"/>
      <c r="CB480" s="1250"/>
      <c r="CC480" s="1251"/>
      <c r="CD480" s="1251"/>
      <c r="CE480" s="1251"/>
      <c r="CF480" s="1251"/>
      <c r="CG480" s="1765"/>
      <c r="CH480" s="1252"/>
      <c r="CI480" s="1765"/>
      <c r="CJ480" s="1765"/>
      <c r="CK480" s="1253"/>
      <c r="CL480" s="1254"/>
      <c r="CM480" s="1255"/>
      <c r="CN480" s="1256"/>
      <c r="CO480" s="1256"/>
      <c r="CP480" s="1256"/>
      <c r="CQ480" s="1256"/>
      <c r="CR480" s="1766"/>
      <c r="CS480" s="1766"/>
      <c r="CT480" s="1766"/>
      <c r="CU480" s="1766"/>
      <c r="CV480" s="1766"/>
      <c r="CW480" s="1766"/>
      <c r="CX480" s="1766"/>
      <c r="CY480" s="1766"/>
      <c r="CZ480" s="1807"/>
      <c r="DA480" s="1807"/>
      <c r="DB480" s="1807"/>
      <c r="DC480" s="1807"/>
      <c r="DD480" s="1807"/>
      <c r="DE480" s="1258"/>
      <c r="DF480" s="1258"/>
      <c r="DG480" s="1258"/>
      <c r="DH480" s="1258"/>
      <c r="DI480" s="1258"/>
      <c r="DJ480" s="1258"/>
      <c r="DK480" s="1258"/>
      <c r="DL480" s="1258"/>
      <c r="DM480" s="1258"/>
      <c r="DN480" s="1022">
        <v>1</v>
      </c>
      <c r="DO480" s="1193">
        <v>0.94599999999999995</v>
      </c>
      <c r="DP480" s="1194">
        <v>1000</v>
      </c>
      <c r="DQ480" s="1195">
        <f t="shared" si="3889"/>
        <v>1.0570824524312896</v>
      </c>
      <c r="DR480" s="1192">
        <v>0.01</v>
      </c>
      <c r="DS480" s="1192">
        <f t="shared" si="3888"/>
        <v>1.0570824524312896E-5</v>
      </c>
      <c r="DT480" s="1767"/>
      <c r="DU480" s="1768"/>
      <c r="DV480" s="1769"/>
      <c r="DW480" s="1528">
        <f t="shared" si="3933"/>
        <v>0</v>
      </c>
      <c r="DX480" s="1770"/>
      <c r="DY480" s="1770"/>
      <c r="DZ480" s="1770"/>
      <c r="EA480" s="1770"/>
      <c r="EB480" s="1770"/>
      <c r="EC480" s="1770"/>
      <c r="ED480" s="1770"/>
      <c r="EE480" s="1770"/>
      <c r="EF480" s="1770"/>
      <c r="EG480" s="1770"/>
      <c r="EH480" s="1770"/>
      <c r="EI480" s="1770"/>
      <c r="EJ480" s="1770"/>
      <c r="EK480" s="1771"/>
      <c r="EL480" s="1772"/>
      <c r="EM480" s="739"/>
      <c r="EN480" s="739"/>
      <c r="EO480" s="739"/>
      <c r="EP480" s="739"/>
      <c r="EQ480" s="739"/>
      <c r="ER480" s="739"/>
      <c r="ES480" s="739"/>
      <c r="ET480" s="739"/>
      <c r="EU480" s="739"/>
      <c r="EV480" s="739"/>
      <c r="EW480" s="739"/>
      <c r="EX480" s="739"/>
      <c r="EY480" s="739"/>
      <c r="EZ480" s="1348">
        <f t="shared" si="3934"/>
        <v>0</v>
      </c>
      <c r="FA480" s="1203">
        <f t="shared" si="3935"/>
        <v>0</v>
      </c>
      <c r="FB480" s="1203">
        <f t="shared" si="3936"/>
        <v>0</v>
      </c>
      <c r="FC480" s="1203">
        <f t="shared" si="3937"/>
        <v>0</v>
      </c>
      <c r="FD480" s="1190">
        <f t="shared" si="3938"/>
        <v>0</v>
      </c>
      <c r="FE480" s="1190">
        <f t="shared" si="3939"/>
        <v>0</v>
      </c>
      <c r="FF480" s="927">
        <f t="shared" si="3940"/>
        <v>0</v>
      </c>
      <c r="FG480" s="1191">
        <f t="shared" si="3941"/>
        <v>0</v>
      </c>
      <c r="FH480" s="1191">
        <f t="shared" si="3942"/>
        <v>0</v>
      </c>
      <c r="FI480" s="1191">
        <f t="shared" si="3943"/>
        <v>0</v>
      </c>
      <c r="FJ480" s="1191">
        <f t="shared" si="3944"/>
        <v>0</v>
      </c>
      <c r="FK480" s="1191">
        <f t="shared" si="3945"/>
        <v>0</v>
      </c>
      <c r="FL480" s="1191">
        <f t="shared" si="3946"/>
        <v>0</v>
      </c>
      <c r="FM480" s="1191">
        <f t="shared" si="3947"/>
        <v>0</v>
      </c>
      <c r="FN480" s="1191">
        <f t="shared" si="3948"/>
        <v>0</v>
      </c>
      <c r="FO480" s="1203">
        <f t="shared" si="3548"/>
        <v>0</v>
      </c>
      <c r="FP480" s="1190">
        <f t="shared" si="3949"/>
        <v>0</v>
      </c>
      <c r="FQ480" s="927">
        <f t="shared" si="3950"/>
        <v>0</v>
      </c>
      <c r="FR480" s="1191">
        <f t="shared" si="3951"/>
        <v>0</v>
      </c>
      <c r="FS480" s="1191">
        <f t="shared" si="3952"/>
        <v>0</v>
      </c>
      <c r="FT480" s="1191">
        <f t="shared" si="3953"/>
        <v>0</v>
      </c>
      <c r="FU480" s="1191">
        <f t="shared" si="3954"/>
        <v>0</v>
      </c>
      <c r="FV480" s="1076">
        <f t="shared" si="3955"/>
        <v>0</v>
      </c>
      <c r="FW480" s="1076">
        <f t="shared" si="3956"/>
        <v>0</v>
      </c>
      <c r="FX480" s="1076">
        <f t="shared" si="3957"/>
        <v>0</v>
      </c>
      <c r="FY480" s="1076">
        <f t="shared" si="3958"/>
        <v>0</v>
      </c>
      <c r="FZ480" s="1076">
        <f t="shared" si="3959"/>
        <v>0</v>
      </c>
      <c r="GA480" s="1076">
        <f t="shared" si="3960"/>
        <v>0</v>
      </c>
      <c r="GB480" s="1076">
        <f t="shared" si="3961"/>
        <v>0</v>
      </c>
      <c r="GC480" s="1076">
        <f t="shared" si="3962"/>
        <v>0</v>
      </c>
      <c r="GD480" s="330">
        <f t="shared" si="3963"/>
        <v>0</v>
      </c>
      <c r="GE480" s="330">
        <f t="shared" si="3964"/>
        <v>0</v>
      </c>
      <c r="GF480" s="330">
        <f t="shared" si="3965"/>
        <v>0</v>
      </c>
      <c r="GG480" s="330">
        <f t="shared" si="3966"/>
        <v>0</v>
      </c>
      <c r="GH480" s="330">
        <f t="shared" si="3967"/>
        <v>0</v>
      </c>
      <c r="GI480" s="330">
        <f t="shared" si="3968"/>
        <v>0</v>
      </c>
      <c r="GJ480" s="330">
        <f t="shared" si="3969"/>
        <v>0</v>
      </c>
      <c r="GK480" s="330">
        <f t="shared" si="3970"/>
        <v>0</v>
      </c>
      <c r="GL480" s="330">
        <f t="shared" si="3971"/>
        <v>0</v>
      </c>
      <c r="GM480" s="330">
        <f t="shared" si="3972"/>
        <v>0</v>
      </c>
      <c r="GN480" s="330">
        <f t="shared" si="3973"/>
        <v>0</v>
      </c>
      <c r="GO480" s="330">
        <f t="shared" si="3974"/>
        <v>0</v>
      </c>
      <c r="GP480" s="330">
        <f t="shared" si="3975"/>
        <v>0</v>
      </c>
      <c r="GQ480" s="330">
        <f t="shared" si="3976"/>
        <v>0</v>
      </c>
      <c r="GR480" s="739"/>
      <c r="GS480" s="739"/>
      <c r="GT480" s="739"/>
      <c r="GU480" s="739"/>
      <c r="GV480" s="739"/>
      <c r="GW480" s="739"/>
      <c r="GX480" s="739"/>
      <c r="GY480" s="739"/>
      <c r="GZ480" s="1362">
        <f t="shared" si="3977"/>
        <v>0</v>
      </c>
      <c r="HA480" s="1215">
        <f t="shared" si="3978"/>
        <v>0</v>
      </c>
      <c r="HB480" s="1215">
        <f t="shared" si="3979"/>
        <v>0</v>
      </c>
      <c r="HC480" s="1215">
        <f t="shared" si="3980"/>
        <v>0</v>
      </c>
      <c r="HD480" s="543">
        <f t="shared" si="3981"/>
        <v>0</v>
      </c>
      <c r="HE480" s="543">
        <f t="shared" si="3982"/>
        <v>0</v>
      </c>
      <c r="HF480" s="328">
        <f t="shared" si="3983"/>
        <v>0</v>
      </c>
      <c r="HG480" s="546">
        <f t="shared" si="3984"/>
        <v>0</v>
      </c>
      <c r="HH480" s="546">
        <f t="shared" si="3985"/>
        <v>0</v>
      </c>
      <c r="HI480" s="546">
        <f t="shared" si="3986"/>
        <v>0</v>
      </c>
      <c r="HJ480" s="546">
        <f t="shared" si="3987"/>
        <v>0</v>
      </c>
      <c r="HK480" s="546">
        <f t="shared" si="3988"/>
        <v>0</v>
      </c>
      <c r="HL480" s="546">
        <f t="shared" si="3989"/>
        <v>0</v>
      </c>
      <c r="HM480" s="546">
        <f t="shared" si="3990"/>
        <v>0</v>
      </c>
      <c r="HN480" s="546">
        <f t="shared" si="3991"/>
        <v>0</v>
      </c>
      <c r="HO480" s="1215">
        <f t="shared" si="3992"/>
        <v>0</v>
      </c>
      <c r="HP480" s="543">
        <f t="shared" si="3993"/>
        <v>0</v>
      </c>
      <c r="HQ480" s="328">
        <f t="shared" si="3994"/>
        <v>0</v>
      </c>
      <c r="HR480" s="546">
        <f t="shared" si="3995"/>
        <v>0</v>
      </c>
      <c r="HS480" s="546">
        <f t="shared" si="3996"/>
        <v>0</v>
      </c>
      <c r="HT480" s="546">
        <f t="shared" si="3997"/>
        <v>0</v>
      </c>
      <c r="HU480" s="546">
        <f t="shared" si="3998"/>
        <v>0</v>
      </c>
      <c r="HV480" s="930">
        <f t="shared" si="3999"/>
        <v>0</v>
      </c>
      <c r="HW480" s="930">
        <f t="shared" si="4000"/>
        <v>0</v>
      </c>
      <c r="HX480" s="930">
        <f t="shared" si="4001"/>
        <v>0</v>
      </c>
      <c r="HY480" s="930">
        <f t="shared" si="4002"/>
        <v>0</v>
      </c>
      <c r="HZ480" s="930">
        <f t="shared" si="4003"/>
        <v>0</v>
      </c>
      <c r="IA480" s="930">
        <f t="shared" si="4004"/>
        <v>0</v>
      </c>
      <c r="IB480" s="930">
        <f t="shared" si="4005"/>
        <v>0</v>
      </c>
      <c r="IC480" s="930">
        <f t="shared" si="4006"/>
        <v>0</v>
      </c>
      <c r="ID480" s="322">
        <f t="shared" si="4007"/>
        <v>0</v>
      </c>
      <c r="IE480" s="322">
        <f t="shared" si="4008"/>
        <v>0</v>
      </c>
      <c r="IF480" s="322">
        <f t="shared" si="4009"/>
        <v>0</v>
      </c>
      <c r="IG480" s="322">
        <f t="shared" si="4010"/>
        <v>0</v>
      </c>
      <c r="IH480" s="322">
        <f t="shared" si="4011"/>
        <v>0</v>
      </c>
      <c r="II480" s="322">
        <f t="shared" si="4012"/>
        <v>0</v>
      </c>
      <c r="IJ480" s="322">
        <f t="shared" si="4013"/>
        <v>0</v>
      </c>
      <c r="IK480" s="322">
        <f t="shared" si="4014"/>
        <v>0</v>
      </c>
      <c r="IL480" s="322">
        <f t="shared" si="4015"/>
        <v>0</v>
      </c>
      <c r="IM480" s="322">
        <f t="shared" si="4016"/>
        <v>0</v>
      </c>
      <c r="IN480" s="322">
        <f t="shared" si="4017"/>
        <v>0</v>
      </c>
      <c r="IO480" s="322">
        <f t="shared" si="4018"/>
        <v>0</v>
      </c>
      <c r="IP480" s="322">
        <f t="shared" si="4019"/>
        <v>0</v>
      </c>
      <c r="IQ480" s="322">
        <f t="shared" si="4020"/>
        <v>0</v>
      </c>
      <c r="IR480" s="739"/>
      <c r="IS480" s="739"/>
      <c r="IT480" s="739"/>
      <c r="IU480" s="739"/>
      <c r="IV480" s="739"/>
      <c r="IW480" s="739"/>
      <c r="IX480" s="739"/>
      <c r="IY480" s="739"/>
      <c r="IZ480" s="1362">
        <f t="shared" si="4021"/>
        <v>0</v>
      </c>
      <c r="JA480" s="1217">
        <f t="shared" si="4066"/>
        <v>0</v>
      </c>
      <c r="JB480" s="1217">
        <f t="shared" si="4067"/>
        <v>0</v>
      </c>
      <c r="JC480" s="1217">
        <f t="shared" si="4068"/>
        <v>0</v>
      </c>
      <c r="JD480" s="545">
        <f t="shared" si="4069"/>
        <v>0</v>
      </c>
      <c r="JE480" s="545">
        <f t="shared" si="4070"/>
        <v>0</v>
      </c>
      <c r="JF480" s="329">
        <f t="shared" si="4071"/>
        <v>0</v>
      </c>
      <c r="JG480" s="550">
        <f t="shared" si="4072"/>
        <v>0</v>
      </c>
      <c r="JH480" s="550">
        <f t="shared" si="4073"/>
        <v>0</v>
      </c>
      <c r="JI480" s="550">
        <f t="shared" si="4074"/>
        <v>0</v>
      </c>
      <c r="JJ480" s="550">
        <f t="shared" si="4075"/>
        <v>0</v>
      </c>
      <c r="JK480" s="550">
        <f t="shared" si="4076"/>
        <v>0</v>
      </c>
      <c r="JL480" s="550">
        <f t="shared" si="4077"/>
        <v>0</v>
      </c>
      <c r="JM480" s="550">
        <f t="shared" si="4078"/>
        <v>0</v>
      </c>
      <c r="JN480" s="550">
        <f t="shared" si="4079"/>
        <v>0</v>
      </c>
      <c r="JO480" s="1217">
        <f t="shared" si="4080"/>
        <v>0</v>
      </c>
      <c r="JP480" s="545">
        <f t="shared" si="4081"/>
        <v>0</v>
      </c>
      <c r="JQ480" s="329">
        <f t="shared" si="4082"/>
        <v>0</v>
      </c>
      <c r="JR480" s="550">
        <f t="shared" si="4083"/>
        <v>0</v>
      </c>
      <c r="JS480" s="550">
        <f t="shared" si="4084"/>
        <v>0</v>
      </c>
      <c r="JT480" s="550">
        <f t="shared" si="4085"/>
        <v>0</v>
      </c>
      <c r="JU480" s="550">
        <f t="shared" si="4086"/>
        <v>0</v>
      </c>
      <c r="JV480" s="932">
        <f t="shared" si="4087"/>
        <v>0</v>
      </c>
      <c r="JW480" s="932">
        <f t="shared" si="4088"/>
        <v>0</v>
      </c>
      <c r="JX480" s="932">
        <f t="shared" si="4089"/>
        <v>0</v>
      </c>
      <c r="JY480" s="932">
        <f t="shared" si="4090"/>
        <v>0</v>
      </c>
      <c r="JZ480" s="932">
        <f t="shared" si="4091"/>
        <v>0</v>
      </c>
      <c r="KA480" s="932">
        <f t="shared" si="4092"/>
        <v>0</v>
      </c>
      <c r="KB480" s="932">
        <f t="shared" si="4093"/>
        <v>0</v>
      </c>
      <c r="KC480" s="932">
        <f t="shared" si="4094"/>
        <v>0</v>
      </c>
      <c r="KD480" s="327">
        <f t="shared" si="4095"/>
        <v>0</v>
      </c>
      <c r="KE480" s="327">
        <f t="shared" si="4096"/>
        <v>0</v>
      </c>
      <c r="KF480" s="327">
        <f t="shared" si="4097"/>
        <v>0</v>
      </c>
      <c r="KG480" s="327">
        <f t="shared" si="4098"/>
        <v>0</v>
      </c>
      <c r="KH480" s="327">
        <f t="shared" si="4099"/>
        <v>0</v>
      </c>
      <c r="KI480" s="327">
        <f t="shared" si="4100"/>
        <v>0</v>
      </c>
      <c r="KJ480" s="327">
        <f t="shared" si="4101"/>
        <v>0</v>
      </c>
      <c r="KK480" s="327">
        <f t="shared" si="4102"/>
        <v>0</v>
      </c>
      <c r="KL480" s="327">
        <f t="shared" si="4103"/>
        <v>0</v>
      </c>
      <c r="KM480" s="327">
        <f t="shared" si="4104"/>
        <v>0</v>
      </c>
      <c r="KN480" s="327">
        <f t="shared" si="4105"/>
        <v>0</v>
      </c>
      <c r="KO480" s="327">
        <f t="shared" si="4106"/>
        <v>0</v>
      </c>
      <c r="KP480" s="327">
        <f t="shared" si="4107"/>
        <v>0</v>
      </c>
      <c r="KQ480" s="327">
        <f t="shared" si="4108"/>
        <v>0</v>
      </c>
      <c r="KR480" s="739"/>
      <c r="KS480" s="739"/>
      <c r="KT480" s="739"/>
      <c r="KU480" s="739"/>
      <c r="KV480" s="739"/>
      <c r="KW480" s="739"/>
      <c r="KX480" s="739"/>
      <c r="KY480" s="739"/>
      <c r="KZ480" s="1362">
        <f t="shared" si="4022"/>
        <v>0</v>
      </c>
      <c r="LA480" s="1217">
        <f t="shared" si="4023"/>
        <v>0</v>
      </c>
      <c r="LB480" s="1217">
        <f t="shared" si="4024"/>
        <v>0</v>
      </c>
      <c r="LC480" s="1217">
        <f t="shared" si="4025"/>
        <v>0</v>
      </c>
      <c r="LD480" s="545">
        <f t="shared" si="4026"/>
        <v>0</v>
      </c>
      <c r="LE480" s="545">
        <f t="shared" si="4027"/>
        <v>0</v>
      </c>
      <c r="LF480" s="329">
        <f t="shared" si="4028"/>
        <v>0</v>
      </c>
      <c r="LG480" s="550">
        <f t="shared" si="4029"/>
        <v>0</v>
      </c>
      <c r="LH480" s="550">
        <f t="shared" si="4030"/>
        <v>0</v>
      </c>
      <c r="LI480" s="550">
        <f t="shared" si="4031"/>
        <v>0</v>
      </c>
      <c r="LJ480" s="550">
        <f t="shared" si="4032"/>
        <v>0</v>
      </c>
      <c r="LK480" s="550">
        <f t="shared" si="4033"/>
        <v>0</v>
      </c>
      <c r="LL480" s="550">
        <f t="shared" si="4034"/>
        <v>0</v>
      </c>
      <c r="LM480" s="550">
        <f t="shared" si="4035"/>
        <v>0</v>
      </c>
      <c r="LN480" s="550">
        <f t="shared" si="4036"/>
        <v>0</v>
      </c>
      <c r="LO480" s="1217">
        <f t="shared" si="4037"/>
        <v>0</v>
      </c>
      <c r="LP480" s="545">
        <f t="shared" si="4038"/>
        <v>0</v>
      </c>
      <c r="LQ480" s="329">
        <f t="shared" si="4039"/>
        <v>0</v>
      </c>
      <c r="LR480" s="550">
        <f t="shared" si="4040"/>
        <v>0</v>
      </c>
      <c r="LS480" s="550">
        <f t="shared" si="4041"/>
        <v>0</v>
      </c>
      <c r="LT480" s="550">
        <f t="shared" si="4042"/>
        <v>0</v>
      </c>
      <c r="LU480" s="550">
        <f t="shared" si="4043"/>
        <v>0</v>
      </c>
      <c r="LV480" s="932">
        <f t="shared" si="4044"/>
        <v>0</v>
      </c>
      <c r="LW480" s="932">
        <f t="shared" si="4045"/>
        <v>0</v>
      </c>
      <c r="LX480" s="932">
        <f t="shared" si="4046"/>
        <v>0</v>
      </c>
      <c r="LY480" s="932">
        <f t="shared" si="4047"/>
        <v>0</v>
      </c>
      <c r="LZ480" s="932">
        <f t="shared" si="4048"/>
        <v>0</v>
      </c>
      <c r="MA480" s="932">
        <f t="shared" si="4049"/>
        <v>0</v>
      </c>
      <c r="MB480" s="932">
        <f t="shared" si="4050"/>
        <v>0</v>
      </c>
      <c r="MC480" s="932">
        <f t="shared" si="4051"/>
        <v>0</v>
      </c>
      <c r="MD480" s="327">
        <f t="shared" si="4052"/>
        <v>0</v>
      </c>
      <c r="ME480" s="327">
        <f t="shared" si="4053"/>
        <v>0</v>
      </c>
      <c r="MF480" s="327">
        <f t="shared" si="4054"/>
        <v>0</v>
      </c>
      <c r="MG480" s="327">
        <f t="shared" si="4055"/>
        <v>0</v>
      </c>
      <c r="MH480" s="327">
        <f t="shared" si="4056"/>
        <v>0</v>
      </c>
      <c r="MI480" s="327">
        <f t="shared" si="4057"/>
        <v>0</v>
      </c>
      <c r="MJ480" s="327">
        <f t="shared" si="4058"/>
        <v>0</v>
      </c>
      <c r="MK480" s="327">
        <f t="shared" si="4059"/>
        <v>0</v>
      </c>
      <c r="ML480" s="327">
        <f t="shared" si="4060"/>
        <v>0</v>
      </c>
      <c r="MM480" s="327">
        <f t="shared" si="4061"/>
        <v>0</v>
      </c>
      <c r="MN480" s="327">
        <f t="shared" si="4062"/>
        <v>0</v>
      </c>
      <c r="MO480" s="327">
        <f t="shared" si="4063"/>
        <v>0</v>
      </c>
      <c r="MP480" s="327">
        <f t="shared" si="4064"/>
        <v>0</v>
      </c>
      <c r="MQ480" s="327">
        <f t="shared" si="4065"/>
        <v>0</v>
      </c>
    </row>
    <row r="481" spans="15:355" s="152" customFormat="1" ht="14.25" customHeight="1" outlineLevel="1" thickBot="1" x14ac:dyDescent="0.3">
      <c r="O481" s="1758"/>
      <c r="S481" s="1758"/>
      <c r="W481" s="1758"/>
      <c r="AA481" s="1758"/>
      <c r="AE481" s="1758"/>
      <c r="AI481" s="1758"/>
      <c r="AM481" s="1758"/>
      <c r="AQ481" s="1758"/>
      <c r="AU481" s="1758"/>
      <c r="AY481" s="1758"/>
      <c r="BQ481" s="1491"/>
      <c r="BR481" s="734">
        <f t="shared" si="3531"/>
        <v>0</v>
      </c>
      <c r="BS481" s="734">
        <f t="shared" si="3532"/>
        <v>0</v>
      </c>
      <c r="BT481" s="742">
        <v>0</v>
      </c>
      <c r="BU481" s="1781"/>
      <c r="BV481" s="1324"/>
      <c r="BW481" s="1248"/>
      <c r="BX481" s="1248"/>
      <c r="BY481" s="1248"/>
      <c r="BZ481" s="1249"/>
      <c r="CA481" s="1249"/>
      <c r="CB481" s="1250"/>
      <c r="CC481" s="1251"/>
      <c r="CD481" s="1251"/>
      <c r="CE481" s="1251"/>
      <c r="CF481" s="1251"/>
      <c r="CG481" s="1765"/>
      <c r="CH481" s="1252"/>
      <c r="CI481" s="1765"/>
      <c r="CJ481" s="1765"/>
      <c r="CK481" s="1253"/>
      <c r="CL481" s="1254"/>
      <c r="CM481" s="1255"/>
      <c r="CN481" s="1256"/>
      <c r="CO481" s="1256"/>
      <c r="CP481" s="1256"/>
      <c r="CQ481" s="1256"/>
      <c r="CR481" s="1766"/>
      <c r="CS481" s="1766"/>
      <c r="CT481" s="1766"/>
      <c r="CU481" s="1766"/>
      <c r="CV481" s="1766"/>
      <c r="CW481" s="1766"/>
      <c r="CX481" s="1766"/>
      <c r="CY481" s="1766"/>
      <c r="CZ481" s="1807"/>
      <c r="DA481" s="1807"/>
      <c r="DB481" s="1807"/>
      <c r="DC481" s="1807"/>
      <c r="DD481" s="1807"/>
      <c r="DE481" s="1258"/>
      <c r="DF481" s="1258"/>
      <c r="DG481" s="1258"/>
      <c r="DH481" s="1258"/>
      <c r="DI481" s="1258"/>
      <c r="DJ481" s="1258"/>
      <c r="DK481" s="1258"/>
      <c r="DL481" s="1258"/>
      <c r="DM481" s="1258"/>
      <c r="DN481" s="1022">
        <v>1</v>
      </c>
      <c r="DO481" s="1193">
        <v>0.94599999999999995</v>
      </c>
      <c r="DP481" s="1194">
        <v>1000</v>
      </c>
      <c r="DQ481" s="1195">
        <f t="shared" si="3889"/>
        <v>1.0570824524312896</v>
      </c>
      <c r="DR481" s="1192">
        <v>0.01</v>
      </c>
      <c r="DS481" s="1192">
        <f t="shared" si="3888"/>
        <v>1.0570824524312896E-5</v>
      </c>
      <c r="DT481" s="1767"/>
      <c r="DU481" s="1768"/>
      <c r="DV481" s="1769"/>
      <c r="DW481" s="1528">
        <f t="shared" si="3933"/>
        <v>0</v>
      </c>
      <c r="DX481" s="1770"/>
      <c r="DY481" s="1770"/>
      <c r="DZ481" s="1770"/>
      <c r="EA481" s="1770"/>
      <c r="EB481" s="1770"/>
      <c r="EC481" s="1770"/>
      <c r="ED481" s="1770"/>
      <c r="EE481" s="1770"/>
      <c r="EF481" s="1770"/>
      <c r="EG481" s="1770"/>
      <c r="EH481" s="1770"/>
      <c r="EI481" s="1770"/>
      <c r="EJ481" s="1770"/>
      <c r="EK481" s="1771"/>
      <c r="EL481" s="1772"/>
      <c r="EM481" s="739"/>
      <c r="EN481" s="739"/>
      <c r="EO481" s="739"/>
      <c r="EP481" s="739"/>
      <c r="EQ481" s="739"/>
      <c r="ER481" s="739"/>
      <c r="ES481" s="739"/>
      <c r="ET481" s="739"/>
      <c r="EU481" s="739"/>
      <c r="EV481" s="739"/>
      <c r="EW481" s="739"/>
      <c r="EX481" s="739"/>
      <c r="EY481" s="739"/>
      <c r="EZ481" s="1348">
        <f t="shared" si="3934"/>
        <v>0</v>
      </c>
      <c r="FA481" s="1203">
        <f t="shared" si="3935"/>
        <v>0</v>
      </c>
      <c r="FB481" s="1203">
        <f t="shared" si="3936"/>
        <v>0</v>
      </c>
      <c r="FC481" s="1203">
        <f t="shared" si="3937"/>
        <v>0</v>
      </c>
      <c r="FD481" s="1190">
        <f t="shared" si="3938"/>
        <v>0</v>
      </c>
      <c r="FE481" s="1190">
        <f t="shared" si="3939"/>
        <v>0</v>
      </c>
      <c r="FF481" s="927">
        <f t="shared" si="3940"/>
        <v>0</v>
      </c>
      <c r="FG481" s="1191">
        <f t="shared" si="3941"/>
        <v>0</v>
      </c>
      <c r="FH481" s="1191">
        <f t="shared" si="3942"/>
        <v>0</v>
      </c>
      <c r="FI481" s="1191">
        <f t="shared" si="3943"/>
        <v>0</v>
      </c>
      <c r="FJ481" s="1191">
        <f t="shared" si="3944"/>
        <v>0</v>
      </c>
      <c r="FK481" s="1191">
        <f t="shared" si="3945"/>
        <v>0</v>
      </c>
      <c r="FL481" s="1191">
        <f t="shared" si="3946"/>
        <v>0</v>
      </c>
      <c r="FM481" s="1191">
        <f t="shared" si="3947"/>
        <v>0</v>
      </c>
      <c r="FN481" s="1191">
        <f t="shared" si="3948"/>
        <v>0</v>
      </c>
      <c r="FO481" s="1203">
        <f t="shared" si="3548"/>
        <v>0</v>
      </c>
      <c r="FP481" s="1190">
        <f t="shared" si="3949"/>
        <v>0</v>
      </c>
      <c r="FQ481" s="927">
        <f t="shared" si="3950"/>
        <v>0</v>
      </c>
      <c r="FR481" s="1191">
        <f t="shared" si="3951"/>
        <v>0</v>
      </c>
      <c r="FS481" s="1191">
        <f t="shared" si="3952"/>
        <v>0</v>
      </c>
      <c r="FT481" s="1191">
        <f t="shared" si="3953"/>
        <v>0</v>
      </c>
      <c r="FU481" s="1191">
        <f t="shared" si="3954"/>
        <v>0</v>
      </c>
      <c r="FV481" s="1076">
        <f t="shared" si="3955"/>
        <v>0</v>
      </c>
      <c r="FW481" s="1076">
        <f t="shared" si="3956"/>
        <v>0</v>
      </c>
      <c r="FX481" s="1076">
        <f t="shared" si="3957"/>
        <v>0</v>
      </c>
      <c r="FY481" s="1076">
        <f t="shared" si="3958"/>
        <v>0</v>
      </c>
      <c r="FZ481" s="1076">
        <f t="shared" si="3959"/>
        <v>0</v>
      </c>
      <c r="GA481" s="1076">
        <f t="shared" si="3960"/>
        <v>0</v>
      </c>
      <c r="GB481" s="1076">
        <f t="shared" si="3961"/>
        <v>0</v>
      </c>
      <c r="GC481" s="1076">
        <f t="shared" si="3962"/>
        <v>0</v>
      </c>
      <c r="GD481" s="330">
        <f t="shared" si="3963"/>
        <v>0</v>
      </c>
      <c r="GE481" s="330">
        <f t="shared" si="3964"/>
        <v>0</v>
      </c>
      <c r="GF481" s="330">
        <f t="shared" si="3965"/>
        <v>0</v>
      </c>
      <c r="GG481" s="330">
        <f t="shared" si="3966"/>
        <v>0</v>
      </c>
      <c r="GH481" s="330">
        <f t="shared" si="3967"/>
        <v>0</v>
      </c>
      <c r="GI481" s="330">
        <f t="shared" si="3968"/>
        <v>0</v>
      </c>
      <c r="GJ481" s="330">
        <f t="shared" si="3969"/>
        <v>0</v>
      </c>
      <c r="GK481" s="330">
        <f t="shared" si="3970"/>
        <v>0</v>
      </c>
      <c r="GL481" s="330">
        <f t="shared" si="3971"/>
        <v>0</v>
      </c>
      <c r="GM481" s="330">
        <f t="shared" si="3972"/>
        <v>0</v>
      </c>
      <c r="GN481" s="330">
        <f t="shared" si="3973"/>
        <v>0</v>
      </c>
      <c r="GO481" s="330">
        <f t="shared" si="3974"/>
        <v>0</v>
      </c>
      <c r="GP481" s="330">
        <f t="shared" si="3975"/>
        <v>0</v>
      </c>
      <c r="GQ481" s="330">
        <f t="shared" si="3976"/>
        <v>0</v>
      </c>
      <c r="GR481" s="739"/>
      <c r="GS481" s="739"/>
      <c r="GT481" s="739"/>
      <c r="GU481" s="739"/>
      <c r="GV481" s="739"/>
      <c r="GW481" s="739"/>
      <c r="GX481" s="739"/>
      <c r="GY481" s="739"/>
      <c r="GZ481" s="1362">
        <f t="shared" si="3977"/>
        <v>0</v>
      </c>
      <c r="HA481" s="1215">
        <f t="shared" si="3978"/>
        <v>0</v>
      </c>
      <c r="HB481" s="1215">
        <f t="shared" si="3979"/>
        <v>0</v>
      </c>
      <c r="HC481" s="1215">
        <f t="shared" si="3980"/>
        <v>0</v>
      </c>
      <c r="HD481" s="543">
        <f t="shared" si="3981"/>
        <v>0</v>
      </c>
      <c r="HE481" s="543">
        <f t="shared" si="3982"/>
        <v>0</v>
      </c>
      <c r="HF481" s="328">
        <f t="shared" si="3983"/>
        <v>0</v>
      </c>
      <c r="HG481" s="546">
        <f t="shared" si="3984"/>
        <v>0</v>
      </c>
      <c r="HH481" s="546">
        <f t="shared" si="3985"/>
        <v>0</v>
      </c>
      <c r="HI481" s="546">
        <f t="shared" si="3986"/>
        <v>0</v>
      </c>
      <c r="HJ481" s="546">
        <f t="shared" si="3987"/>
        <v>0</v>
      </c>
      <c r="HK481" s="546">
        <f t="shared" si="3988"/>
        <v>0</v>
      </c>
      <c r="HL481" s="546">
        <f t="shared" si="3989"/>
        <v>0</v>
      </c>
      <c r="HM481" s="546">
        <f t="shared" si="3990"/>
        <v>0</v>
      </c>
      <c r="HN481" s="546">
        <f t="shared" si="3991"/>
        <v>0</v>
      </c>
      <c r="HO481" s="1215">
        <f t="shared" si="3992"/>
        <v>0</v>
      </c>
      <c r="HP481" s="543">
        <f t="shared" si="3993"/>
        <v>0</v>
      </c>
      <c r="HQ481" s="328">
        <f t="shared" si="3994"/>
        <v>0</v>
      </c>
      <c r="HR481" s="546">
        <f t="shared" si="3995"/>
        <v>0</v>
      </c>
      <c r="HS481" s="546">
        <f t="shared" si="3996"/>
        <v>0</v>
      </c>
      <c r="HT481" s="546">
        <f t="shared" si="3997"/>
        <v>0</v>
      </c>
      <c r="HU481" s="546">
        <f t="shared" si="3998"/>
        <v>0</v>
      </c>
      <c r="HV481" s="930">
        <f t="shared" si="3999"/>
        <v>0</v>
      </c>
      <c r="HW481" s="930">
        <f t="shared" si="4000"/>
        <v>0</v>
      </c>
      <c r="HX481" s="930">
        <f t="shared" si="4001"/>
        <v>0</v>
      </c>
      <c r="HY481" s="930">
        <f t="shared" si="4002"/>
        <v>0</v>
      </c>
      <c r="HZ481" s="930">
        <f t="shared" si="4003"/>
        <v>0</v>
      </c>
      <c r="IA481" s="930">
        <f t="shared" si="4004"/>
        <v>0</v>
      </c>
      <c r="IB481" s="930">
        <f t="shared" si="4005"/>
        <v>0</v>
      </c>
      <c r="IC481" s="930">
        <f t="shared" si="4006"/>
        <v>0</v>
      </c>
      <c r="ID481" s="322">
        <f t="shared" si="4007"/>
        <v>0</v>
      </c>
      <c r="IE481" s="322">
        <f t="shared" si="4008"/>
        <v>0</v>
      </c>
      <c r="IF481" s="322">
        <f t="shared" si="4009"/>
        <v>0</v>
      </c>
      <c r="IG481" s="322">
        <f t="shared" si="4010"/>
        <v>0</v>
      </c>
      <c r="IH481" s="322">
        <f t="shared" si="4011"/>
        <v>0</v>
      </c>
      <c r="II481" s="322">
        <f t="shared" si="4012"/>
        <v>0</v>
      </c>
      <c r="IJ481" s="322">
        <f t="shared" si="4013"/>
        <v>0</v>
      </c>
      <c r="IK481" s="322">
        <f t="shared" si="4014"/>
        <v>0</v>
      </c>
      <c r="IL481" s="322">
        <f t="shared" si="4015"/>
        <v>0</v>
      </c>
      <c r="IM481" s="322">
        <f t="shared" si="4016"/>
        <v>0</v>
      </c>
      <c r="IN481" s="322">
        <f t="shared" si="4017"/>
        <v>0</v>
      </c>
      <c r="IO481" s="322">
        <f t="shared" si="4018"/>
        <v>0</v>
      </c>
      <c r="IP481" s="322">
        <f t="shared" si="4019"/>
        <v>0</v>
      </c>
      <c r="IQ481" s="322">
        <f t="shared" si="4020"/>
        <v>0</v>
      </c>
      <c r="IR481" s="739"/>
      <c r="IS481" s="739"/>
      <c r="IT481" s="739"/>
      <c r="IU481" s="739"/>
      <c r="IV481" s="739"/>
      <c r="IW481" s="739"/>
      <c r="IX481" s="739"/>
      <c r="IY481" s="739"/>
      <c r="IZ481" s="1362">
        <f t="shared" si="4021"/>
        <v>0</v>
      </c>
      <c r="JA481" s="1217">
        <f t="shared" si="4066"/>
        <v>0</v>
      </c>
      <c r="JB481" s="1217">
        <f t="shared" si="4067"/>
        <v>0</v>
      </c>
      <c r="JC481" s="1217">
        <f t="shared" si="4068"/>
        <v>0</v>
      </c>
      <c r="JD481" s="545">
        <f t="shared" si="4069"/>
        <v>0</v>
      </c>
      <c r="JE481" s="545">
        <f t="shared" si="4070"/>
        <v>0</v>
      </c>
      <c r="JF481" s="329">
        <f t="shared" si="4071"/>
        <v>0</v>
      </c>
      <c r="JG481" s="550">
        <f t="shared" si="4072"/>
        <v>0</v>
      </c>
      <c r="JH481" s="550">
        <f t="shared" si="4073"/>
        <v>0</v>
      </c>
      <c r="JI481" s="550">
        <f t="shared" si="4074"/>
        <v>0</v>
      </c>
      <c r="JJ481" s="550">
        <f t="shared" si="4075"/>
        <v>0</v>
      </c>
      <c r="JK481" s="550">
        <f t="shared" si="4076"/>
        <v>0</v>
      </c>
      <c r="JL481" s="550">
        <f t="shared" si="4077"/>
        <v>0</v>
      </c>
      <c r="JM481" s="550">
        <f t="shared" si="4078"/>
        <v>0</v>
      </c>
      <c r="JN481" s="550">
        <f t="shared" si="4079"/>
        <v>0</v>
      </c>
      <c r="JO481" s="1217">
        <f t="shared" si="4080"/>
        <v>0</v>
      </c>
      <c r="JP481" s="545">
        <f t="shared" si="4081"/>
        <v>0</v>
      </c>
      <c r="JQ481" s="329">
        <f t="shared" si="4082"/>
        <v>0</v>
      </c>
      <c r="JR481" s="550">
        <f t="shared" si="4083"/>
        <v>0</v>
      </c>
      <c r="JS481" s="550">
        <f t="shared" si="4084"/>
        <v>0</v>
      </c>
      <c r="JT481" s="550">
        <f t="shared" si="4085"/>
        <v>0</v>
      </c>
      <c r="JU481" s="550">
        <f t="shared" si="4086"/>
        <v>0</v>
      </c>
      <c r="JV481" s="932">
        <f t="shared" si="4087"/>
        <v>0</v>
      </c>
      <c r="JW481" s="932">
        <f t="shared" si="4088"/>
        <v>0</v>
      </c>
      <c r="JX481" s="932">
        <f t="shared" si="4089"/>
        <v>0</v>
      </c>
      <c r="JY481" s="932">
        <f t="shared" si="4090"/>
        <v>0</v>
      </c>
      <c r="JZ481" s="932">
        <f t="shared" si="4091"/>
        <v>0</v>
      </c>
      <c r="KA481" s="932">
        <f t="shared" si="4092"/>
        <v>0</v>
      </c>
      <c r="KB481" s="932">
        <f t="shared" si="4093"/>
        <v>0</v>
      </c>
      <c r="KC481" s="932">
        <f t="shared" si="4094"/>
        <v>0</v>
      </c>
      <c r="KD481" s="327">
        <f t="shared" si="4095"/>
        <v>0</v>
      </c>
      <c r="KE481" s="327">
        <f t="shared" si="4096"/>
        <v>0</v>
      </c>
      <c r="KF481" s="327">
        <f t="shared" si="4097"/>
        <v>0</v>
      </c>
      <c r="KG481" s="327">
        <f t="shared" si="4098"/>
        <v>0</v>
      </c>
      <c r="KH481" s="327">
        <f t="shared" si="4099"/>
        <v>0</v>
      </c>
      <c r="KI481" s="327">
        <f t="shared" si="4100"/>
        <v>0</v>
      </c>
      <c r="KJ481" s="327">
        <f t="shared" si="4101"/>
        <v>0</v>
      </c>
      <c r="KK481" s="327">
        <f t="shared" si="4102"/>
        <v>0</v>
      </c>
      <c r="KL481" s="327">
        <f t="shared" si="4103"/>
        <v>0</v>
      </c>
      <c r="KM481" s="327">
        <f t="shared" si="4104"/>
        <v>0</v>
      </c>
      <c r="KN481" s="327">
        <f t="shared" si="4105"/>
        <v>0</v>
      </c>
      <c r="KO481" s="327">
        <f t="shared" si="4106"/>
        <v>0</v>
      </c>
      <c r="KP481" s="327">
        <f t="shared" si="4107"/>
        <v>0</v>
      </c>
      <c r="KQ481" s="327">
        <f t="shared" si="4108"/>
        <v>0</v>
      </c>
      <c r="KR481" s="739"/>
      <c r="KS481" s="739"/>
      <c r="KT481" s="739"/>
      <c r="KU481" s="739"/>
      <c r="KV481" s="739"/>
      <c r="KW481" s="739"/>
      <c r="KX481" s="739"/>
      <c r="KY481" s="739"/>
      <c r="KZ481" s="1362">
        <f t="shared" si="4022"/>
        <v>0</v>
      </c>
      <c r="LA481" s="1217">
        <f t="shared" si="4023"/>
        <v>0</v>
      </c>
      <c r="LB481" s="1217">
        <f t="shared" si="4024"/>
        <v>0</v>
      </c>
      <c r="LC481" s="1217">
        <f t="shared" si="4025"/>
        <v>0</v>
      </c>
      <c r="LD481" s="545">
        <f t="shared" si="4026"/>
        <v>0</v>
      </c>
      <c r="LE481" s="545">
        <f t="shared" si="4027"/>
        <v>0</v>
      </c>
      <c r="LF481" s="329">
        <f t="shared" si="4028"/>
        <v>0</v>
      </c>
      <c r="LG481" s="550">
        <f t="shared" si="4029"/>
        <v>0</v>
      </c>
      <c r="LH481" s="550">
        <f t="shared" si="4030"/>
        <v>0</v>
      </c>
      <c r="LI481" s="550">
        <f t="shared" si="4031"/>
        <v>0</v>
      </c>
      <c r="LJ481" s="550">
        <f t="shared" si="4032"/>
        <v>0</v>
      </c>
      <c r="LK481" s="550">
        <f t="shared" si="4033"/>
        <v>0</v>
      </c>
      <c r="LL481" s="550">
        <f t="shared" si="4034"/>
        <v>0</v>
      </c>
      <c r="LM481" s="550">
        <f t="shared" si="4035"/>
        <v>0</v>
      </c>
      <c r="LN481" s="550">
        <f t="shared" si="4036"/>
        <v>0</v>
      </c>
      <c r="LO481" s="1217">
        <f t="shared" si="4037"/>
        <v>0</v>
      </c>
      <c r="LP481" s="545">
        <f t="shared" si="4038"/>
        <v>0</v>
      </c>
      <c r="LQ481" s="329">
        <f t="shared" si="4039"/>
        <v>0</v>
      </c>
      <c r="LR481" s="550">
        <f t="shared" si="4040"/>
        <v>0</v>
      </c>
      <c r="LS481" s="550">
        <f t="shared" si="4041"/>
        <v>0</v>
      </c>
      <c r="LT481" s="550">
        <f t="shared" si="4042"/>
        <v>0</v>
      </c>
      <c r="LU481" s="550">
        <f t="shared" si="4043"/>
        <v>0</v>
      </c>
      <c r="LV481" s="932">
        <f t="shared" si="4044"/>
        <v>0</v>
      </c>
      <c r="LW481" s="932">
        <f t="shared" si="4045"/>
        <v>0</v>
      </c>
      <c r="LX481" s="932">
        <f t="shared" si="4046"/>
        <v>0</v>
      </c>
      <c r="LY481" s="932">
        <f t="shared" si="4047"/>
        <v>0</v>
      </c>
      <c r="LZ481" s="932">
        <f t="shared" si="4048"/>
        <v>0</v>
      </c>
      <c r="MA481" s="932">
        <f t="shared" si="4049"/>
        <v>0</v>
      </c>
      <c r="MB481" s="932">
        <f t="shared" si="4050"/>
        <v>0</v>
      </c>
      <c r="MC481" s="932">
        <f t="shared" si="4051"/>
        <v>0</v>
      </c>
      <c r="MD481" s="327">
        <f t="shared" si="4052"/>
        <v>0</v>
      </c>
      <c r="ME481" s="327">
        <f t="shared" si="4053"/>
        <v>0</v>
      </c>
      <c r="MF481" s="327">
        <f t="shared" si="4054"/>
        <v>0</v>
      </c>
      <c r="MG481" s="327">
        <f t="shared" si="4055"/>
        <v>0</v>
      </c>
      <c r="MH481" s="327">
        <f t="shared" si="4056"/>
        <v>0</v>
      </c>
      <c r="MI481" s="327">
        <f t="shared" si="4057"/>
        <v>0</v>
      </c>
      <c r="MJ481" s="327">
        <f t="shared" si="4058"/>
        <v>0</v>
      </c>
      <c r="MK481" s="327">
        <f t="shared" si="4059"/>
        <v>0</v>
      </c>
      <c r="ML481" s="327">
        <f t="shared" si="4060"/>
        <v>0</v>
      </c>
      <c r="MM481" s="327">
        <f t="shared" si="4061"/>
        <v>0</v>
      </c>
      <c r="MN481" s="327">
        <f t="shared" si="4062"/>
        <v>0</v>
      </c>
      <c r="MO481" s="327">
        <f t="shared" si="4063"/>
        <v>0</v>
      </c>
      <c r="MP481" s="327">
        <f t="shared" si="4064"/>
        <v>0</v>
      </c>
      <c r="MQ481" s="327">
        <f t="shared" si="4065"/>
        <v>0</v>
      </c>
    </row>
    <row r="482" spans="15:355" s="152" customFormat="1" ht="14.25" customHeight="1" outlineLevel="1" thickBot="1" x14ac:dyDescent="0.3">
      <c r="O482" s="1758"/>
      <c r="S482" s="1758"/>
      <c r="W482" s="1758"/>
      <c r="AA482" s="1758"/>
      <c r="AE482" s="1758"/>
      <c r="AI482" s="1758"/>
      <c r="AM482" s="1758"/>
      <c r="AQ482" s="1758"/>
      <c r="AU482" s="1758"/>
      <c r="AY482" s="1758"/>
      <c r="BQ482" s="1491"/>
      <c r="BR482" s="734">
        <f t="shared" si="3531"/>
        <v>0</v>
      </c>
      <c r="BS482" s="734">
        <f t="shared" si="3532"/>
        <v>0</v>
      </c>
      <c r="BT482" s="742">
        <v>0</v>
      </c>
      <c r="BU482" s="1781"/>
      <c r="BV482" s="1324"/>
      <c r="BW482" s="1248"/>
      <c r="BX482" s="1248"/>
      <c r="BY482" s="1248"/>
      <c r="BZ482" s="1249"/>
      <c r="CA482" s="1249"/>
      <c r="CB482" s="1250"/>
      <c r="CC482" s="1251"/>
      <c r="CD482" s="1251"/>
      <c r="CE482" s="1251"/>
      <c r="CF482" s="1251"/>
      <c r="CG482" s="1765"/>
      <c r="CH482" s="1252"/>
      <c r="CI482" s="1765"/>
      <c r="CJ482" s="1765"/>
      <c r="CK482" s="1253"/>
      <c r="CL482" s="1254"/>
      <c r="CM482" s="1255"/>
      <c r="CN482" s="1256"/>
      <c r="CO482" s="1256"/>
      <c r="CP482" s="1256"/>
      <c r="CQ482" s="1256"/>
      <c r="CR482" s="1766"/>
      <c r="CS482" s="1766"/>
      <c r="CT482" s="1766"/>
      <c r="CU482" s="1766"/>
      <c r="CV482" s="1766"/>
      <c r="CW482" s="1766"/>
      <c r="CX482" s="1766"/>
      <c r="CY482" s="1766"/>
      <c r="CZ482" s="1807"/>
      <c r="DA482" s="1807"/>
      <c r="DB482" s="1807"/>
      <c r="DC482" s="1807"/>
      <c r="DD482" s="1807"/>
      <c r="DE482" s="1258"/>
      <c r="DF482" s="1258"/>
      <c r="DG482" s="1258"/>
      <c r="DH482" s="1258"/>
      <c r="DI482" s="1258"/>
      <c r="DJ482" s="1258"/>
      <c r="DK482" s="1258"/>
      <c r="DL482" s="1258"/>
      <c r="DM482" s="1258"/>
      <c r="DN482" s="1022">
        <v>1</v>
      </c>
      <c r="DO482" s="1193">
        <v>0.94599999999999995</v>
      </c>
      <c r="DP482" s="1194">
        <v>1000</v>
      </c>
      <c r="DQ482" s="1195">
        <f t="shared" si="3889"/>
        <v>1.0570824524312896</v>
      </c>
      <c r="DR482" s="1192">
        <v>0.01</v>
      </c>
      <c r="DS482" s="1192">
        <f t="shared" si="3888"/>
        <v>1.0570824524312896E-5</v>
      </c>
      <c r="DT482" s="1767"/>
      <c r="DU482" s="1768"/>
      <c r="DV482" s="1769"/>
      <c r="DW482" s="1528">
        <f t="shared" si="3933"/>
        <v>0</v>
      </c>
      <c r="DX482" s="1770"/>
      <c r="DY482" s="1770"/>
      <c r="DZ482" s="1770"/>
      <c r="EA482" s="1770"/>
      <c r="EB482" s="1770"/>
      <c r="EC482" s="1770"/>
      <c r="ED482" s="1770"/>
      <c r="EE482" s="1770"/>
      <c r="EF482" s="1770"/>
      <c r="EG482" s="1770"/>
      <c r="EH482" s="1770"/>
      <c r="EI482" s="1770"/>
      <c r="EJ482" s="1770"/>
      <c r="EK482" s="1771"/>
      <c r="EL482" s="1772"/>
      <c r="EM482" s="739"/>
      <c r="EN482" s="739"/>
      <c r="EO482" s="739"/>
      <c r="EP482" s="739"/>
      <c r="EQ482" s="739"/>
      <c r="ER482" s="739"/>
      <c r="ES482" s="739"/>
      <c r="ET482" s="739"/>
      <c r="EU482" s="739"/>
      <c r="EV482" s="739"/>
      <c r="EW482" s="739"/>
      <c r="EX482" s="739"/>
      <c r="EY482" s="739"/>
      <c r="EZ482" s="1348">
        <f t="shared" si="3934"/>
        <v>0</v>
      </c>
      <c r="FA482" s="1203">
        <f t="shared" si="3935"/>
        <v>0</v>
      </c>
      <c r="FB482" s="1203">
        <f t="shared" si="3936"/>
        <v>0</v>
      </c>
      <c r="FC482" s="1203">
        <f t="shared" si="3937"/>
        <v>0</v>
      </c>
      <c r="FD482" s="1190">
        <f t="shared" si="3938"/>
        <v>0</v>
      </c>
      <c r="FE482" s="1190">
        <f t="shared" si="3939"/>
        <v>0</v>
      </c>
      <c r="FF482" s="927">
        <f t="shared" si="3940"/>
        <v>0</v>
      </c>
      <c r="FG482" s="1191">
        <f t="shared" si="3941"/>
        <v>0</v>
      </c>
      <c r="FH482" s="1191">
        <f t="shared" si="3942"/>
        <v>0</v>
      </c>
      <c r="FI482" s="1191">
        <f t="shared" si="3943"/>
        <v>0</v>
      </c>
      <c r="FJ482" s="1191">
        <f t="shared" si="3944"/>
        <v>0</v>
      </c>
      <c r="FK482" s="1191">
        <f t="shared" si="3945"/>
        <v>0</v>
      </c>
      <c r="FL482" s="1191">
        <f t="shared" si="3946"/>
        <v>0</v>
      </c>
      <c r="FM482" s="1191">
        <f t="shared" si="3947"/>
        <v>0</v>
      </c>
      <c r="FN482" s="1191">
        <f t="shared" si="3948"/>
        <v>0</v>
      </c>
      <c r="FO482" s="1203">
        <f t="shared" si="3548"/>
        <v>0</v>
      </c>
      <c r="FP482" s="1190">
        <f t="shared" si="3949"/>
        <v>0</v>
      </c>
      <c r="FQ482" s="927">
        <f t="shared" si="3950"/>
        <v>0</v>
      </c>
      <c r="FR482" s="1191">
        <f t="shared" si="3951"/>
        <v>0</v>
      </c>
      <c r="FS482" s="1191">
        <f t="shared" si="3952"/>
        <v>0</v>
      </c>
      <c r="FT482" s="1191">
        <f t="shared" si="3953"/>
        <v>0</v>
      </c>
      <c r="FU482" s="1191">
        <f t="shared" si="3954"/>
        <v>0</v>
      </c>
      <c r="FV482" s="1076">
        <f t="shared" si="3955"/>
        <v>0</v>
      </c>
      <c r="FW482" s="1076">
        <f t="shared" si="3956"/>
        <v>0</v>
      </c>
      <c r="FX482" s="1076">
        <f t="shared" si="3957"/>
        <v>0</v>
      </c>
      <c r="FY482" s="1076">
        <f t="shared" si="3958"/>
        <v>0</v>
      </c>
      <c r="FZ482" s="1076">
        <f t="shared" si="3959"/>
        <v>0</v>
      </c>
      <c r="GA482" s="1076">
        <f t="shared" si="3960"/>
        <v>0</v>
      </c>
      <c r="GB482" s="1076">
        <f t="shared" si="3961"/>
        <v>0</v>
      </c>
      <c r="GC482" s="1076">
        <f t="shared" si="3962"/>
        <v>0</v>
      </c>
      <c r="GD482" s="330">
        <f t="shared" si="3963"/>
        <v>0</v>
      </c>
      <c r="GE482" s="330">
        <f t="shared" si="3964"/>
        <v>0</v>
      </c>
      <c r="GF482" s="330">
        <f t="shared" si="3965"/>
        <v>0</v>
      </c>
      <c r="GG482" s="330">
        <f t="shared" si="3966"/>
        <v>0</v>
      </c>
      <c r="GH482" s="330">
        <f t="shared" si="3967"/>
        <v>0</v>
      </c>
      <c r="GI482" s="330">
        <f t="shared" si="3968"/>
        <v>0</v>
      </c>
      <c r="GJ482" s="330">
        <f t="shared" si="3969"/>
        <v>0</v>
      </c>
      <c r="GK482" s="330">
        <f t="shared" si="3970"/>
        <v>0</v>
      </c>
      <c r="GL482" s="330">
        <f t="shared" si="3971"/>
        <v>0</v>
      </c>
      <c r="GM482" s="330">
        <f t="shared" si="3972"/>
        <v>0</v>
      </c>
      <c r="GN482" s="330">
        <f t="shared" si="3973"/>
        <v>0</v>
      </c>
      <c r="GO482" s="330">
        <f t="shared" si="3974"/>
        <v>0</v>
      </c>
      <c r="GP482" s="330">
        <f t="shared" si="3975"/>
        <v>0</v>
      </c>
      <c r="GQ482" s="330">
        <f t="shared" si="3976"/>
        <v>0</v>
      </c>
      <c r="GR482" s="739"/>
      <c r="GS482" s="739"/>
      <c r="GT482" s="739"/>
      <c r="GU482" s="739"/>
      <c r="GV482" s="739"/>
      <c r="GW482" s="739"/>
      <c r="GX482" s="739"/>
      <c r="GY482" s="739"/>
      <c r="GZ482" s="1362">
        <f t="shared" si="3977"/>
        <v>0</v>
      </c>
      <c r="HA482" s="1215">
        <f t="shared" si="3978"/>
        <v>0</v>
      </c>
      <c r="HB482" s="1215">
        <f t="shared" si="3979"/>
        <v>0</v>
      </c>
      <c r="HC482" s="1215">
        <f t="shared" si="3980"/>
        <v>0</v>
      </c>
      <c r="HD482" s="543">
        <f t="shared" si="3981"/>
        <v>0</v>
      </c>
      <c r="HE482" s="543">
        <f t="shared" si="3982"/>
        <v>0</v>
      </c>
      <c r="HF482" s="328">
        <f t="shared" si="3983"/>
        <v>0</v>
      </c>
      <c r="HG482" s="546">
        <f t="shared" si="3984"/>
        <v>0</v>
      </c>
      <c r="HH482" s="546">
        <f t="shared" si="3985"/>
        <v>0</v>
      </c>
      <c r="HI482" s="546">
        <f t="shared" si="3986"/>
        <v>0</v>
      </c>
      <c r="HJ482" s="546">
        <f t="shared" si="3987"/>
        <v>0</v>
      </c>
      <c r="HK482" s="546">
        <f t="shared" si="3988"/>
        <v>0</v>
      </c>
      <c r="HL482" s="546">
        <f t="shared" si="3989"/>
        <v>0</v>
      </c>
      <c r="HM482" s="546">
        <f t="shared" si="3990"/>
        <v>0</v>
      </c>
      <c r="HN482" s="546">
        <f t="shared" si="3991"/>
        <v>0</v>
      </c>
      <c r="HO482" s="1215">
        <f t="shared" si="3992"/>
        <v>0</v>
      </c>
      <c r="HP482" s="543">
        <f t="shared" si="3993"/>
        <v>0</v>
      </c>
      <c r="HQ482" s="328">
        <f t="shared" si="3994"/>
        <v>0</v>
      </c>
      <c r="HR482" s="546">
        <f t="shared" si="3995"/>
        <v>0</v>
      </c>
      <c r="HS482" s="546">
        <f t="shared" si="3996"/>
        <v>0</v>
      </c>
      <c r="HT482" s="546">
        <f t="shared" si="3997"/>
        <v>0</v>
      </c>
      <c r="HU482" s="546">
        <f t="shared" si="3998"/>
        <v>0</v>
      </c>
      <c r="HV482" s="930">
        <f t="shared" si="3999"/>
        <v>0</v>
      </c>
      <c r="HW482" s="930">
        <f t="shared" si="4000"/>
        <v>0</v>
      </c>
      <c r="HX482" s="930">
        <f t="shared" si="4001"/>
        <v>0</v>
      </c>
      <c r="HY482" s="930">
        <f t="shared" si="4002"/>
        <v>0</v>
      </c>
      <c r="HZ482" s="930">
        <f t="shared" si="4003"/>
        <v>0</v>
      </c>
      <c r="IA482" s="930">
        <f t="shared" si="4004"/>
        <v>0</v>
      </c>
      <c r="IB482" s="930">
        <f t="shared" si="4005"/>
        <v>0</v>
      </c>
      <c r="IC482" s="930">
        <f t="shared" si="4006"/>
        <v>0</v>
      </c>
      <c r="ID482" s="322">
        <f t="shared" si="4007"/>
        <v>0</v>
      </c>
      <c r="IE482" s="322">
        <f t="shared" si="4008"/>
        <v>0</v>
      </c>
      <c r="IF482" s="322">
        <f t="shared" si="4009"/>
        <v>0</v>
      </c>
      <c r="IG482" s="322">
        <f t="shared" si="4010"/>
        <v>0</v>
      </c>
      <c r="IH482" s="322">
        <f t="shared" si="4011"/>
        <v>0</v>
      </c>
      <c r="II482" s="322">
        <f t="shared" si="4012"/>
        <v>0</v>
      </c>
      <c r="IJ482" s="322">
        <f t="shared" si="4013"/>
        <v>0</v>
      </c>
      <c r="IK482" s="322">
        <f t="shared" si="4014"/>
        <v>0</v>
      </c>
      <c r="IL482" s="322">
        <f t="shared" si="4015"/>
        <v>0</v>
      </c>
      <c r="IM482" s="322">
        <f t="shared" si="4016"/>
        <v>0</v>
      </c>
      <c r="IN482" s="322">
        <f t="shared" si="4017"/>
        <v>0</v>
      </c>
      <c r="IO482" s="322">
        <f t="shared" si="4018"/>
        <v>0</v>
      </c>
      <c r="IP482" s="322">
        <f t="shared" si="4019"/>
        <v>0</v>
      </c>
      <c r="IQ482" s="322">
        <f t="shared" si="4020"/>
        <v>0</v>
      </c>
      <c r="IR482" s="739"/>
      <c r="IS482" s="739"/>
      <c r="IT482" s="739"/>
      <c r="IU482" s="739"/>
      <c r="IV482" s="739"/>
      <c r="IW482" s="739"/>
      <c r="IX482" s="739"/>
      <c r="IY482" s="739"/>
      <c r="IZ482" s="1362">
        <f t="shared" si="4021"/>
        <v>0</v>
      </c>
      <c r="JA482" s="1217">
        <f t="shared" si="4066"/>
        <v>0</v>
      </c>
      <c r="JB482" s="1217">
        <f t="shared" si="4067"/>
        <v>0</v>
      </c>
      <c r="JC482" s="1217">
        <f t="shared" si="4068"/>
        <v>0</v>
      </c>
      <c r="JD482" s="545">
        <f t="shared" si="4069"/>
        <v>0</v>
      </c>
      <c r="JE482" s="545">
        <f t="shared" si="4070"/>
        <v>0</v>
      </c>
      <c r="JF482" s="329">
        <f t="shared" si="4071"/>
        <v>0</v>
      </c>
      <c r="JG482" s="550">
        <f t="shared" si="4072"/>
        <v>0</v>
      </c>
      <c r="JH482" s="550">
        <f t="shared" si="4073"/>
        <v>0</v>
      </c>
      <c r="JI482" s="550">
        <f t="shared" si="4074"/>
        <v>0</v>
      </c>
      <c r="JJ482" s="550">
        <f t="shared" si="4075"/>
        <v>0</v>
      </c>
      <c r="JK482" s="550">
        <f t="shared" si="4076"/>
        <v>0</v>
      </c>
      <c r="JL482" s="550">
        <f t="shared" si="4077"/>
        <v>0</v>
      </c>
      <c r="JM482" s="550">
        <f t="shared" si="4078"/>
        <v>0</v>
      </c>
      <c r="JN482" s="550">
        <f t="shared" si="4079"/>
        <v>0</v>
      </c>
      <c r="JO482" s="1217">
        <f t="shared" si="4080"/>
        <v>0</v>
      </c>
      <c r="JP482" s="545">
        <f t="shared" si="4081"/>
        <v>0</v>
      </c>
      <c r="JQ482" s="329">
        <f t="shared" si="4082"/>
        <v>0</v>
      </c>
      <c r="JR482" s="550">
        <f t="shared" si="4083"/>
        <v>0</v>
      </c>
      <c r="JS482" s="550">
        <f t="shared" si="4084"/>
        <v>0</v>
      </c>
      <c r="JT482" s="550">
        <f t="shared" si="4085"/>
        <v>0</v>
      </c>
      <c r="JU482" s="550">
        <f t="shared" si="4086"/>
        <v>0</v>
      </c>
      <c r="JV482" s="932">
        <f t="shared" si="4087"/>
        <v>0</v>
      </c>
      <c r="JW482" s="932">
        <f t="shared" si="4088"/>
        <v>0</v>
      </c>
      <c r="JX482" s="932">
        <f t="shared" si="4089"/>
        <v>0</v>
      </c>
      <c r="JY482" s="932">
        <f t="shared" si="4090"/>
        <v>0</v>
      </c>
      <c r="JZ482" s="932">
        <f t="shared" si="4091"/>
        <v>0</v>
      </c>
      <c r="KA482" s="932">
        <f t="shared" si="4092"/>
        <v>0</v>
      </c>
      <c r="KB482" s="932">
        <f t="shared" si="4093"/>
        <v>0</v>
      </c>
      <c r="KC482" s="932">
        <f t="shared" si="4094"/>
        <v>0</v>
      </c>
      <c r="KD482" s="327">
        <f t="shared" si="4095"/>
        <v>0</v>
      </c>
      <c r="KE482" s="327">
        <f t="shared" si="4096"/>
        <v>0</v>
      </c>
      <c r="KF482" s="327">
        <f t="shared" si="4097"/>
        <v>0</v>
      </c>
      <c r="KG482" s="327">
        <f t="shared" si="4098"/>
        <v>0</v>
      </c>
      <c r="KH482" s="327">
        <f t="shared" si="4099"/>
        <v>0</v>
      </c>
      <c r="KI482" s="327">
        <f t="shared" si="4100"/>
        <v>0</v>
      </c>
      <c r="KJ482" s="327">
        <f t="shared" si="4101"/>
        <v>0</v>
      </c>
      <c r="KK482" s="327">
        <f t="shared" si="4102"/>
        <v>0</v>
      </c>
      <c r="KL482" s="327">
        <f t="shared" si="4103"/>
        <v>0</v>
      </c>
      <c r="KM482" s="327">
        <f t="shared" si="4104"/>
        <v>0</v>
      </c>
      <c r="KN482" s="327">
        <f t="shared" si="4105"/>
        <v>0</v>
      </c>
      <c r="KO482" s="327">
        <f t="shared" si="4106"/>
        <v>0</v>
      </c>
      <c r="KP482" s="327">
        <f t="shared" si="4107"/>
        <v>0</v>
      </c>
      <c r="KQ482" s="327">
        <f t="shared" si="4108"/>
        <v>0</v>
      </c>
      <c r="KR482" s="739"/>
      <c r="KS482" s="739"/>
      <c r="KT482" s="739"/>
      <c r="KU482" s="739"/>
      <c r="KV482" s="739"/>
      <c r="KW482" s="739"/>
      <c r="KX482" s="739"/>
      <c r="KY482" s="739"/>
      <c r="KZ482" s="1362">
        <f t="shared" si="4022"/>
        <v>0</v>
      </c>
      <c r="LA482" s="1217">
        <f t="shared" si="4023"/>
        <v>0</v>
      </c>
      <c r="LB482" s="1217">
        <f t="shared" si="4024"/>
        <v>0</v>
      </c>
      <c r="LC482" s="1217">
        <f t="shared" si="4025"/>
        <v>0</v>
      </c>
      <c r="LD482" s="545">
        <f t="shared" si="4026"/>
        <v>0</v>
      </c>
      <c r="LE482" s="545">
        <f t="shared" si="4027"/>
        <v>0</v>
      </c>
      <c r="LF482" s="329">
        <f t="shared" si="4028"/>
        <v>0</v>
      </c>
      <c r="LG482" s="550">
        <f t="shared" si="4029"/>
        <v>0</v>
      </c>
      <c r="LH482" s="550">
        <f t="shared" si="4030"/>
        <v>0</v>
      </c>
      <c r="LI482" s="550">
        <f t="shared" si="4031"/>
        <v>0</v>
      </c>
      <c r="LJ482" s="550">
        <f t="shared" si="4032"/>
        <v>0</v>
      </c>
      <c r="LK482" s="550">
        <f t="shared" si="4033"/>
        <v>0</v>
      </c>
      <c r="LL482" s="550">
        <f t="shared" si="4034"/>
        <v>0</v>
      </c>
      <c r="LM482" s="550">
        <f t="shared" si="4035"/>
        <v>0</v>
      </c>
      <c r="LN482" s="550">
        <f t="shared" si="4036"/>
        <v>0</v>
      </c>
      <c r="LO482" s="1217">
        <f t="shared" si="4037"/>
        <v>0</v>
      </c>
      <c r="LP482" s="545">
        <f t="shared" si="4038"/>
        <v>0</v>
      </c>
      <c r="LQ482" s="329">
        <f t="shared" si="4039"/>
        <v>0</v>
      </c>
      <c r="LR482" s="550">
        <f t="shared" si="4040"/>
        <v>0</v>
      </c>
      <c r="LS482" s="550">
        <f t="shared" si="4041"/>
        <v>0</v>
      </c>
      <c r="LT482" s="550">
        <f t="shared" si="4042"/>
        <v>0</v>
      </c>
      <c r="LU482" s="550">
        <f t="shared" si="4043"/>
        <v>0</v>
      </c>
      <c r="LV482" s="932">
        <f t="shared" si="4044"/>
        <v>0</v>
      </c>
      <c r="LW482" s="932">
        <f t="shared" si="4045"/>
        <v>0</v>
      </c>
      <c r="LX482" s="932">
        <f t="shared" si="4046"/>
        <v>0</v>
      </c>
      <c r="LY482" s="932">
        <f t="shared" si="4047"/>
        <v>0</v>
      </c>
      <c r="LZ482" s="932">
        <f t="shared" si="4048"/>
        <v>0</v>
      </c>
      <c r="MA482" s="932">
        <f t="shared" si="4049"/>
        <v>0</v>
      </c>
      <c r="MB482" s="932">
        <f t="shared" si="4050"/>
        <v>0</v>
      </c>
      <c r="MC482" s="932">
        <f t="shared" si="4051"/>
        <v>0</v>
      </c>
      <c r="MD482" s="327">
        <f t="shared" si="4052"/>
        <v>0</v>
      </c>
      <c r="ME482" s="327">
        <f t="shared" si="4053"/>
        <v>0</v>
      </c>
      <c r="MF482" s="327">
        <f t="shared" si="4054"/>
        <v>0</v>
      </c>
      <c r="MG482" s="327">
        <f t="shared" si="4055"/>
        <v>0</v>
      </c>
      <c r="MH482" s="327">
        <f t="shared" si="4056"/>
        <v>0</v>
      </c>
      <c r="MI482" s="327">
        <f t="shared" si="4057"/>
        <v>0</v>
      </c>
      <c r="MJ482" s="327">
        <f t="shared" si="4058"/>
        <v>0</v>
      </c>
      <c r="MK482" s="327">
        <f t="shared" si="4059"/>
        <v>0</v>
      </c>
      <c r="ML482" s="327">
        <f t="shared" si="4060"/>
        <v>0</v>
      </c>
      <c r="MM482" s="327">
        <f t="shared" si="4061"/>
        <v>0</v>
      </c>
      <c r="MN482" s="327">
        <f t="shared" si="4062"/>
        <v>0</v>
      </c>
      <c r="MO482" s="327">
        <f t="shared" si="4063"/>
        <v>0</v>
      </c>
      <c r="MP482" s="327">
        <f t="shared" si="4064"/>
        <v>0</v>
      </c>
      <c r="MQ482" s="327">
        <f t="shared" si="4065"/>
        <v>0</v>
      </c>
    </row>
    <row r="483" spans="15:355" s="152" customFormat="1" ht="14.25" customHeight="1" outlineLevel="1" thickBot="1" x14ac:dyDescent="0.3">
      <c r="O483" s="1758"/>
      <c r="S483" s="1758"/>
      <c r="W483" s="1758"/>
      <c r="AA483" s="1758"/>
      <c r="AE483" s="1758"/>
      <c r="AI483" s="1758"/>
      <c r="AM483" s="1758"/>
      <c r="AQ483" s="1758"/>
      <c r="AU483" s="1758"/>
      <c r="AY483" s="1758"/>
      <c r="BQ483" s="1491"/>
      <c r="BR483" s="734">
        <f t="shared" si="3531"/>
        <v>0</v>
      </c>
      <c r="BS483" s="734">
        <f t="shared" si="3532"/>
        <v>0</v>
      </c>
      <c r="BT483" s="742">
        <v>0</v>
      </c>
      <c r="BU483" s="1781"/>
      <c r="BV483" s="1324"/>
      <c r="BW483" s="1248"/>
      <c r="BX483" s="1248"/>
      <c r="BY483" s="1248"/>
      <c r="BZ483" s="1249"/>
      <c r="CA483" s="1249"/>
      <c r="CB483" s="1250"/>
      <c r="CC483" s="1251"/>
      <c r="CD483" s="1251"/>
      <c r="CE483" s="1251"/>
      <c r="CF483" s="1251"/>
      <c r="CG483" s="1765"/>
      <c r="CH483" s="1252"/>
      <c r="CI483" s="1765"/>
      <c r="CJ483" s="1765"/>
      <c r="CK483" s="1253"/>
      <c r="CL483" s="1254"/>
      <c r="CM483" s="1255"/>
      <c r="CN483" s="1256"/>
      <c r="CO483" s="1256"/>
      <c r="CP483" s="1256"/>
      <c r="CQ483" s="1256"/>
      <c r="CR483" s="1766"/>
      <c r="CS483" s="1766"/>
      <c r="CT483" s="1766"/>
      <c r="CU483" s="1766"/>
      <c r="CV483" s="1766"/>
      <c r="CW483" s="1766"/>
      <c r="CX483" s="1766"/>
      <c r="CY483" s="1766"/>
      <c r="CZ483" s="1807"/>
      <c r="DA483" s="1807"/>
      <c r="DB483" s="1807"/>
      <c r="DC483" s="1807"/>
      <c r="DD483" s="1807"/>
      <c r="DE483" s="1258"/>
      <c r="DF483" s="1258"/>
      <c r="DG483" s="1258"/>
      <c r="DH483" s="1258"/>
      <c r="DI483" s="1258"/>
      <c r="DJ483" s="1258"/>
      <c r="DK483" s="1258"/>
      <c r="DL483" s="1258"/>
      <c r="DM483" s="1258"/>
      <c r="DN483" s="1022">
        <v>1</v>
      </c>
      <c r="DO483" s="1193">
        <v>0.94599999999999995</v>
      </c>
      <c r="DP483" s="1194">
        <v>1000</v>
      </c>
      <c r="DQ483" s="1195">
        <f t="shared" si="3889"/>
        <v>1.0570824524312896</v>
      </c>
      <c r="DR483" s="1192">
        <v>0.01</v>
      </c>
      <c r="DS483" s="1192">
        <f t="shared" si="3888"/>
        <v>1.0570824524312896E-5</v>
      </c>
      <c r="DT483" s="1767"/>
      <c r="DU483" s="1768"/>
      <c r="DV483" s="1769"/>
      <c r="DW483" s="1528">
        <f t="shared" si="3933"/>
        <v>0</v>
      </c>
      <c r="DX483" s="1770"/>
      <c r="DY483" s="1770"/>
      <c r="DZ483" s="1770"/>
      <c r="EA483" s="1770"/>
      <c r="EB483" s="1770"/>
      <c r="EC483" s="1770"/>
      <c r="ED483" s="1770"/>
      <c r="EE483" s="1770"/>
      <c r="EF483" s="1770"/>
      <c r="EG483" s="1770"/>
      <c r="EH483" s="1770"/>
      <c r="EI483" s="1770"/>
      <c r="EJ483" s="1770"/>
      <c r="EK483" s="1771"/>
      <c r="EL483" s="1772"/>
      <c r="EM483" s="739"/>
      <c r="EN483" s="739"/>
      <c r="EO483" s="739"/>
      <c r="EP483" s="739"/>
      <c r="EQ483" s="739"/>
      <c r="ER483" s="739"/>
      <c r="ES483" s="739"/>
      <c r="ET483" s="739"/>
      <c r="EU483" s="739"/>
      <c r="EV483" s="739"/>
      <c r="EW483" s="739"/>
      <c r="EX483" s="739"/>
      <c r="EY483" s="739"/>
      <c r="EZ483" s="1348">
        <f t="shared" si="3934"/>
        <v>0</v>
      </c>
      <c r="FA483" s="1203">
        <f t="shared" si="3935"/>
        <v>0</v>
      </c>
      <c r="FB483" s="1203">
        <f t="shared" si="3936"/>
        <v>0</v>
      </c>
      <c r="FC483" s="1203">
        <f t="shared" si="3937"/>
        <v>0</v>
      </c>
      <c r="FD483" s="1190">
        <f t="shared" si="3938"/>
        <v>0</v>
      </c>
      <c r="FE483" s="1190">
        <f t="shared" si="3939"/>
        <v>0</v>
      </c>
      <c r="FF483" s="927">
        <f t="shared" si="3940"/>
        <v>0</v>
      </c>
      <c r="FG483" s="1191">
        <f t="shared" si="3941"/>
        <v>0</v>
      </c>
      <c r="FH483" s="1191">
        <f t="shared" si="3942"/>
        <v>0</v>
      </c>
      <c r="FI483" s="1191">
        <f t="shared" si="3943"/>
        <v>0</v>
      </c>
      <c r="FJ483" s="1191">
        <f t="shared" si="3944"/>
        <v>0</v>
      </c>
      <c r="FK483" s="1191">
        <f t="shared" si="3945"/>
        <v>0</v>
      </c>
      <c r="FL483" s="1191">
        <f t="shared" si="3946"/>
        <v>0</v>
      </c>
      <c r="FM483" s="1191">
        <f t="shared" si="3947"/>
        <v>0</v>
      </c>
      <c r="FN483" s="1191">
        <f t="shared" si="3948"/>
        <v>0</v>
      </c>
      <c r="FO483" s="1203">
        <f t="shared" si="3548"/>
        <v>0</v>
      </c>
      <c r="FP483" s="1190">
        <f t="shared" si="3949"/>
        <v>0</v>
      </c>
      <c r="FQ483" s="927">
        <f t="shared" si="3950"/>
        <v>0</v>
      </c>
      <c r="FR483" s="1191">
        <f t="shared" si="3951"/>
        <v>0</v>
      </c>
      <c r="FS483" s="1191">
        <f t="shared" si="3952"/>
        <v>0</v>
      </c>
      <c r="FT483" s="1191">
        <f t="shared" si="3953"/>
        <v>0</v>
      </c>
      <c r="FU483" s="1191">
        <f t="shared" si="3954"/>
        <v>0</v>
      </c>
      <c r="FV483" s="1076">
        <f t="shared" si="3955"/>
        <v>0</v>
      </c>
      <c r="FW483" s="1076">
        <f t="shared" si="3956"/>
        <v>0</v>
      </c>
      <c r="FX483" s="1076">
        <f t="shared" si="3957"/>
        <v>0</v>
      </c>
      <c r="FY483" s="1076">
        <f t="shared" si="3958"/>
        <v>0</v>
      </c>
      <c r="FZ483" s="1076">
        <f t="shared" si="3959"/>
        <v>0</v>
      </c>
      <c r="GA483" s="1076">
        <f t="shared" si="3960"/>
        <v>0</v>
      </c>
      <c r="GB483" s="1076">
        <f t="shared" si="3961"/>
        <v>0</v>
      </c>
      <c r="GC483" s="1076">
        <f t="shared" si="3962"/>
        <v>0</v>
      </c>
      <c r="GD483" s="330">
        <f t="shared" si="3963"/>
        <v>0</v>
      </c>
      <c r="GE483" s="330">
        <f t="shared" si="3964"/>
        <v>0</v>
      </c>
      <c r="GF483" s="330">
        <f t="shared" si="3965"/>
        <v>0</v>
      </c>
      <c r="GG483" s="330">
        <f t="shared" si="3966"/>
        <v>0</v>
      </c>
      <c r="GH483" s="330">
        <f t="shared" si="3967"/>
        <v>0</v>
      </c>
      <c r="GI483" s="330">
        <f t="shared" si="3968"/>
        <v>0</v>
      </c>
      <c r="GJ483" s="330">
        <f t="shared" si="3969"/>
        <v>0</v>
      </c>
      <c r="GK483" s="330">
        <f t="shared" si="3970"/>
        <v>0</v>
      </c>
      <c r="GL483" s="330">
        <f t="shared" si="3971"/>
        <v>0</v>
      </c>
      <c r="GM483" s="330">
        <f t="shared" si="3972"/>
        <v>0</v>
      </c>
      <c r="GN483" s="330">
        <f t="shared" si="3973"/>
        <v>0</v>
      </c>
      <c r="GO483" s="330">
        <f t="shared" si="3974"/>
        <v>0</v>
      </c>
      <c r="GP483" s="330">
        <f t="shared" si="3975"/>
        <v>0</v>
      </c>
      <c r="GQ483" s="330">
        <f t="shared" si="3976"/>
        <v>0</v>
      </c>
      <c r="GR483" s="739"/>
      <c r="GS483" s="739"/>
      <c r="GT483" s="739"/>
      <c r="GU483" s="739"/>
      <c r="GV483" s="739"/>
      <c r="GW483" s="739"/>
      <c r="GX483" s="739"/>
      <c r="GY483" s="739"/>
      <c r="GZ483" s="1362">
        <f t="shared" si="3977"/>
        <v>0</v>
      </c>
      <c r="HA483" s="1215">
        <f t="shared" si="3978"/>
        <v>0</v>
      </c>
      <c r="HB483" s="1215">
        <f t="shared" si="3979"/>
        <v>0</v>
      </c>
      <c r="HC483" s="1215">
        <f t="shared" si="3980"/>
        <v>0</v>
      </c>
      <c r="HD483" s="543">
        <f t="shared" si="3981"/>
        <v>0</v>
      </c>
      <c r="HE483" s="543">
        <f t="shared" si="3982"/>
        <v>0</v>
      </c>
      <c r="HF483" s="328">
        <f t="shared" si="3983"/>
        <v>0</v>
      </c>
      <c r="HG483" s="546">
        <f t="shared" si="3984"/>
        <v>0</v>
      </c>
      <c r="HH483" s="546">
        <f t="shared" si="3985"/>
        <v>0</v>
      </c>
      <c r="HI483" s="546">
        <f t="shared" si="3986"/>
        <v>0</v>
      </c>
      <c r="HJ483" s="546">
        <f t="shared" si="3987"/>
        <v>0</v>
      </c>
      <c r="HK483" s="546">
        <f t="shared" si="3988"/>
        <v>0</v>
      </c>
      <c r="HL483" s="546">
        <f t="shared" si="3989"/>
        <v>0</v>
      </c>
      <c r="HM483" s="546">
        <f t="shared" si="3990"/>
        <v>0</v>
      </c>
      <c r="HN483" s="546">
        <f t="shared" si="3991"/>
        <v>0</v>
      </c>
      <c r="HO483" s="1215">
        <f t="shared" si="3992"/>
        <v>0</v>
      </c>
      <c r="HP483" s="543">
        <f t="shared" si="3993"/>
        <v>0</v>
      </c>
      <c r="HQ483" s="328">
        <f t="shared" si="3994"/>
        <v>0</v>
      </c>
      <c r="HR483" s="546">
        <f t="shared" si="3995"/>
        <v>0</v>
      </c>
      <c r="HS483" s="546">
        <f t="shared" si="3996"/>
        <v>0</v>
      </c>
      <c r="HT483" s="546">
        <f t="shared" si="3997"/>
        <v>0</v>
      </c>
      <c r="HU483" s="546">
        <f t="shared" si="3998"/>
        <v>0</v>
      </c>
      <c r="HV483" s="930">
        <f t="shared" si="3999"/>
        <v>0</v>
      </c>
      <c r="HW483" s="930">
        <f t="shared" si="4000"/>
        <v>0</v>
      </c>
      <c r="HX483" s="930">
        <f t="shared" si="4001"/>
        <v>0</v>
      </c>
      <c r="HY483" s="930">
        <f t="shared" si="4002"/>
        <v>0</v>
      </c>
      <c r="HZ483" s="930">
        <f t="shared" si="4003"/>
        <v>0</v>
      </c>
      <c r="IA483" s="930">
        <f t="shared" si="4004"/>
        <v>0</v>
      </c>
      <c r="IB483" s="930">
        <f t="shared" si="4005"/>
        <v>0</v>
      </c>
      <c r="IC483" s="930">
        <f t="shared" si="4006"/>
        <v>0</v>
      </c>
      <c r="ID483" s="322">
        <f t="shared" si="4007"/>
        <v>0</v>
      </c>
      <c r="IE483" s="322">
        <f t="shared" si="4008"/>
        <v>0</v>
      </c>
      <c r="IF483" s="322">
        <f t="shared" si="4009"/>
        <v>0</v>
      </c>
      <c r="IG483" s="322">
        <f t="shared" si="4010"/>
        <v>0</v>
      </c>
      <c r="IH483" s="322">
        <f t="shared" si="4011"/>
        <v>0</v>
      </c>
      <c r="II483" s="322">
        <f t="shared" si="4012"/>
        <v>0</v>
      </c>
      <c r="IJ483" s="322">
        <f t="shared" si="4013"/>
        <v>0</v>
      </c>
      <c r="IK483" s="322">
        <f t="shared" si="4014"/>
        <v>0</v>
      </c>
      <c r="IL483" s="322">
        <f t="shared" si="4015"/>
        <v>0</v>
      </c>
      <c r="IM483" s="322">
        <f t="shared" si="4016"/>
        <v>0</v>
      </c>
      <c r="IN483" s="322">
        <f t="shared" si="4017"/>
        <v>0</v>
      </c>
      <c r="IO483" s="322">
        <f t="shared" si="4018"/>
        <v>0</v>
      </c>
      <c r="IP483" s="322">
        <f t="shared" si="4019"/>
        <v>0</v>
      </c>
      <c r="IQ483" s="322">
        <f t="shared" si="4020"/>
        <v>0</v>
      </c>
      <c r="IR483" s="739"/>
      <c r="IS483" s="739"/>
      <c r="IT483" s="739"/>
      <c r="IU483" s="739"/>
      <c r="IV483" s="739"/>
      <c r="IW483" s="739"/>
      <c r="IX483" s="739"/>
      <c r="IY483" s="739"/>
      <c r="IZ483" s="1362">
        <f t="shared" si="4021"/>
        <v>0</v>
      </c>
      <c r="JA483" s="1217">
        <f t="shared" si="4066"/>
        <v>0</v>
      </c>
      <c r="JB483" s="1217">
        <f t="shared" si="4067"/>
        <v>0</v>
      </c>
      <c r="JC483" s="1217">
        <f t="shared" si="4068"/>
        <v>0</v>
      </c>
      <c r="JD483" s="545">
        <f t="shared" si="4069"/>
        <v>0</v>
      </c>
      <c r="JE483" s="545">
        <f t="shared" si="4070"/>
        <v>0</v>
      </c>
      <c r="JF483" s="329">
        <f t="shared" si="4071"/>
        <v>0</v>
      </c>
      <c r="JG483" s="550">
        <f t="shared" si="4072"/>
        <v>0</v>
      </c>
      <c r="JH483" s="550">
        <f t="shared" si="4073"/>
        <v>0</v>
      </c>
      <c r="JI483" s="550">
        <f t="shared" si="4074"/>
        <v>0</v>
      </c>
      <c r="JJ483" s="550">
        <f t="shared" si="4075"/>
        <v>0</v>
      </c>
      <c r="JK483" s="550">
        <f t="shared" si="4076"/>
        <v>0</v>
      </c>
      <c r="JL483" s="550">
        <f t="shared" si="4077"/>
        <v>0</v>
      </c>
      <c r="JM483" s="550">
        <f t="shared" si="4078"/>
        <v>0</v>
      </c>
      <c r="JN483" s="550">
        <f t="shared" si="4079"/>
        <v>0</v>
      </c>
      <c r="JO483" s="1217">
        <f t="shared" si="4080"/>
        <v>0</v>
      </c>
      <c r="JP483" s="545">
        <f t="shared" si="4081"/>
        <v>0</v>
      </c>
      <c r="JQ483" s="329">
        <f t="shared" si="4082"/>
        <v>0</v>
      </c>
      <c r="JR483" s="550">
        <f t="shared" si="4083"/>
        <v>0</v>
      </c>
      <c r="JS483" s="550">
        <f t="shared" si="4084"/>
        <v>0</v>
      </c>
      <c r="JT483" s="550">
        <f t="shared" si="4085"/>
        <v>0</v>
      </c>
      <c r="JU483" s="550">
        <f t="shared" si="4086"/>
        <v>0</v>
      </c>
      <c r="JV483" s="932">
        <f t="shared" si="4087"/>
        <v>0</v>
      </c>
      <c r="JW483" s="932">
        <f t="shared" si="4088"/>
        <v>0</v>
      </c>
      <c r="JX483" s="932">
        <f t="shared" si="4089"/>
        <v>0</v>
      </c>
      <c r="JY483" s="932">
        <f t="shared" si="4090"/>
        <v>0</v>
      </c>
      <c r="JZ483" s="932">
        <f t="shared" si="4091"/>
        <v>0</v>
      </c>
      <c r="KA483" s="932">
        <f t="shared" si="4092"/>
        <v>0</v>
      </c>
      <c r="KB483" s="932">
        <f t="shared" si="4093"/>
        <v>0</v>
      </c>
      <c r="KC483" s="932">
        <f t="shared" si="4094"/>
        <v>0</v>
      </c>
      <c r="KD483" s="327">
        <f t="shared" si="4095"/>
        <v>0</v>
      </c>
      <c r="KE483" s="327">
        <f t="shared" si="4096"/>
        <v>0</v>
      </c>
      <c r="KF483" s="327">
        <f t="shared" si="4097"/>
        <v>0</v>
      </c>
      <c r="KG483" s="327">
        <f t="shared" si="4098"/>
        <v>0</v>
      </c>
      <c r="KH483" s="327">
        <f t="shared" si="4099"/>
        <v>0</v>
      </c>
      <c r="KI483" s="327">
        <f t="shared" si="4100"/>
        <v>0</v>
      </c>
      <c r="KJ483" s="327">
        <f t="shared" si="4101"/>
        <v>0</v>
      </c>
      <c r="KK483" s="327">
        <f t="shared" si="4102"/>
        <v>0</v>
      </c>
      <c r="KL483" s="327">
        <f t="shared" si="4103"/>
        <v>0</v>
      </c>
      <c r="KM483" s="327">
        <f t="shared" si="4104"/>
        <v>0</v>
      </c>
      <c r="KN483" s="327">
        <f t="shared" si="4105"/>
        <v>0</v>
      </c>
      <c r="KO483" s="327">
        <f t="shared" si="4106"/>
        <v>0</v>
      </c>
      <c r="KP483" s="327">
        <f t="shared" si="4107"/>
        <v>0</v>
      </c>
      <c r="KQ483" s="327">
        <f t="shared" si="4108"/>
        <v>0</v>
      </c>
      <c r="KR483" s="739"/>
      <c r="KS483" s="739"/>
      <c r="KT483" s="739"/>
      <c r="KU483" s="739"/>
      <c r="KV483" s="739"/>
      <c r="KW483" s="739"/>
      <c r="KX483" s="739"/>
      <c r="KY483" s="739"/>
      <c r="KZ483" s="1362">
        <f t="shared" si="4022"/>
        <v>0</v>
      </c>
      <c r="LA483" s="1217">
        <f t="shared" si="4023"/>
        <v>0</v>
      </c>
      <c r="LB483" s="1217">
        <f t="shared" si="4024"/>
        <v>0</v>
      </c>
      <c r="LC483" s="1217">
        <f t="shared" si="4025"/>
        <v>0</v>
      </c>
      <c r="LD483" s="545">
        <f t="shared" si="4026"/>
        <v>0</v>
      </c>
      <c r="LE483" s="545">
        <f t="shared" si="4027"/>
        <v>0</v>
      </c>
      <c r="LF483" s="329">
        <f t="shared" si="4028"/>
        <v>0</v>
      </c>
      <c r="LG483" s="550">
        <f t="shared" si="4029"/>
        <v>0</v>
      </c>
      <c r="LH483" s="550">
        <f t="shared" si="4030"/>
        <v>0</v>
      </c>
      <c r="LI483" s="550">
        <f t="shared" si="4031"/>
        <v>0</v>
      </c>
      <c r="LJ483" s="550">
        <f t="shared" si="4032"/>
        <v>0</v>
      </c>
      <c r="LK483" s="550">
        <f t="shared" si="4033"/>
        <v>0</v>
      </c>
      <c r="LL483" s="550">
        <f t="shared" si="4034"/>
        <v>0</v>
      </c>
      <c r="LM483" s="550">
        <f t="shared" si="4035"/>
        <v>0</v>
      </c>
      <c r="LN483" s="550">
        <f t="shared" si="4036"/>
        <v>0</v>
      </c>
      <c r="LO483" s="1217">
        <f t="shared" si="4037"/>
        <v>0</v>
      </c>
      <c r="LP483" s="545">
        <f t="shared" si="4038"/>
        <v>0</v>
      </c>
      <c r="LQ483" s="329">
        <f t="shared" si="4039"/>
        <v>0</v>
      </c>
      <c r="LR483" s="550">
        <f t="shared" si="4040"/>
        <v>0</v>
      </c>
      <c r="LS483" s="550">
        <f t="shared" si="4041"/>
        <v>0</v>
      </c>
      <c r="LT483" s="550">
        <f t="shared" si="4042"/>
        <v>0</v>
      </c>
      <c r="LU483" s="550">
        <f t="shared" si="4043"/>
        <v>0</v>
      </c>
      <c r="LV483" s="932">
        <f t="shared" si="4044"/>
        <v>0</v>
      </c>
      <c r="LW483" s="932">
        <f t="shared" si="4045"/>
        <v>0</v>
      </c>
      <c r="LX483" s="932">
        <f t="shared" si="4046"/>
        <v>0</v>
      </c>
      <c r="LY483" s="932">
        <f t="shared" si="4047"/>
        <v>0</v>
      </c>
      <c r="LZ483" s="932">
        <f t="shared" si="4048"/>
        <v>0</v>
      </c>
      <c r="MA483" s="932">
        <f t="shared" si="4049"/>
        <v>0</v>
      </c>
      <c r="MB483" s="932">
        <f t="shared" si="4050"/>
        <v>0</v>
      </c>
      <c r="MC483" s="932">
        <f t="shared" si="4051"/>
        <v>0</v>
      </c>
      <c r="MD483" s="327">
        <f t="shared" si="4052"/>
        <v>0</v>
      </c>
      <c r="ME483" s="327">
        <f t="shared" si="4053"/>
        <v>0</v>
      </c>
      <c r="MF483" s="327">
        <f t="shared" si="4054"/>
        <v>0</v>
      </c>
      <c r="MG483" s="327">
        <f t="shared" si="4055"/>
        <v>0</v>
      </c>
      <c r="MH483" s="327">
        <f t="shared" si="4056"/>
        <v>0</v>
      </c>
      <c r="MI483" s="327">
        <f t="shared" si="4057"/>
        <v>0</v>
      </c>
      <c r="MJ483" s="327">
        <f t="shared" si="4058"/>
        <v>0</v>
      </c>
      <c r="MK483" s="327">
        <f t="shared" si="4059"/>
        <v>0</v>
      </c>
      <c r="ML483" s="327">
        <f t="shared" si="4060"/>
        <v>0</v>
      </c>
      <c r="MM483" s="327">
        <f t="shared" si="4061"/>
        <v>0</v>
      </c>
      <c r="MN483" s="327">
        <f t="shared" si="4062"/>
        <v>0</v>
      </c>
      <c r="MO483" s="327">
        <f t="shared" si="4063"/>
        <v>0</v>
      </c>
      <c r="MP483" s="327">
        <f t="shared" si="4064"/>
        <v>0</v>
      </c>
      <c r="MQ483" s="327">
        <f t="shared" si="4065"/>
        <v>0</v>
      </c>
    </row>
    <row r="484" spans="15:355" s="152" customFormat="1" ht="14.25" customHeight="1" outlineLevel="1" thickBot="1" x14ac:dyDescent="0.3">
      <c r="O484" s="1758"/>
      <c r="S484" s="1758"/>
      <c r="W484" s="1758"/>
      <c r="AA484" s="1758"/>
      <c r="AE484" s="1758"/>
      <c r="AI484" s="1758"/>
      <c r="AM484" s="1758"/>
      <c r="AQ484" s="1758"/>
      <c r="AU484" s="1758"/>
      <c r="AY484" s="1758"/>
      <c r="BQ484" s="1491"/>
      <c r="BR484" s="734">
        <f t="shared" si="3531"/>
        <v>0</v>
      </c>
      <c r="BS484" s="734">
        <f t="shared" si="3532"/>
        <v>0</v>
      </c>
      <c r="BT484" s="742">
        <v>0</v>
      </c>
      <c r="BU484" s="1781"/>
      <c r="BV484" s="1324"/>
      <c r="BW484" s="1248"/>
      <c r="BX484" s="1248"/>
      <c r="BY484" s="1248"/>
      <c r="BZ484" s="1249"/>
      <c r="CA484" s="1249"/>
      <c r="CB484" s="1250"/>
      <c r="CC484" s="1251"/>
      <c r="CD484" s="1251"/>
      <c r="CE484" s="1251"/>
      <c r="CF484" s="1251"/>
      <c r="CG484" s="1765"/>
      <c r="CH484" s="1252"/>
      <c r="CI484" s="1765"/>
      <c r="CJ484" s="1765"/>
      <c r="CK484" s="1253"/>
      <c r="CL484" s="1254"/>
      <c r="CM484" s="1255"/>
      <c r="CN484" s="1256"/>
      <c r="CO484" s="1256"/>
      <c r="CP484" s="1256"/>
      <c r="CQ484" s="1256"/>
      <c r="CR484" s="1766"/>
      <c r="CS484" s="1766"/>
      <c r="CT484" s="1766"/>
      <c r="CU484" s="1766"/>
      <c r="CV484" s="1766"/>
      <c r="CW484" s="1766"/>
      <c r="CX484" s="1766"/>
      <c r="CY484" s="1766"/>
      <c r="CZ484" s="1807"/>
      <c r="DA484" s="1807"/>
      <c r="DB484" s="1807"/>
      <c r="DC484" s="1807"/>
      <c r="DD484" s="1807"/>
      <c r="DE484" s="1258"/>
      <c r="DF484" s="1258"/>
      <c r="DG484" s="1258"/>
      <c r="DH484" s="1258"/>
      <c r="DI484" s="1258"/>
      <c r="DJ484" s="1258"/>
      <c r="DK484" s="1258"/>
      <c r="DL484" s="1258"/>
      <c r="DM484" s="1258"/>
      <c r="DN484" s="1022">
        <v>1</v>
      </c>
      <c r="DO484" s="1193">
        <v>0.94599999999999995</v>
      </c>
      <c r="DP484" s="1194">
        <v>1000</v>
      </c>
      <c r="DQ484" s="1195">
        <f t="shared" si="3889"/>
        <v>1.0570824524312896</v>
      </c>
      <c r="DR484" s="1192">
        <v>0.01</v>
      </c>
      <c r="DS484" s="1192">
        <f t="shared" si="3888"/>
        <v>1.0570824524312896E-5</v>
      </c>
      <c r="DT484" s="1767"/>
      <c r="DU484" s="1768"/>
      <c r="DV484" s="1769"/>
      <c r="DW484" s="1528">
        <f t="shared" si="3933"/>
        <v>0</v>
      </c>
      <c r="DX484" s="1770"/>
      <c r="DY484" s="1770"/>
      <c r="DZ484" s="1770"/>
      <c r="EA484" s="1770"/>
      <c r="EB484" s="1770"/>
      <c r="EC484" s="1770"/>
      <c r="ED484" s="1770"/>
      <c r="EE484" s="1770"/>
      <c r="EF484" s="1770"/>
      <c r="EG484" s="1770"/>
      <c r="EH484" s="1770"/>
      <c r="EI484" s="1770"/>
      <c r="EJ484" s="1770"/>
      <c r="EK484" s="1771"/>
      <c r="EL484" s="1772"/>
      <c r="EM484" s="739"/>
      <c r="EN484" s="739"/>
      <c r="EO484" s="739"/>
      <c r="EP484" s="739"/>
      <c r="EQ484" s="739"/>
      <c r="ER484" s="739"/>
      <c r="ES484" s="739"/>
      <c r="ET484" s="739"/>
      <c r="EU484" s="739"/>
      <c r="EV484" s="739"/>
      <c r="EW484" s="739"/>
      <c r="EX484" s="739"/>
      <c r="EY484" s="739"/>
      <c r="EZ484" s="1348">
        <f t="shared" si="3934"/>
        <v>0</v>
      </c>
      <c r="FA484" s="1203">
        <f t="shared" si="3935"/>
        <v>0</v>
      </c>
      <c r="FB484" s="1203">
        <f t="shared" si="3936"/>
        <v>0</v>
      </c>
      <c r="FC484" s="1203">
        <f t="shared" si="3937"/>
        <v>0</v>
      </c>
      <c r="FD484" s="1190">
        <f t="shared" si="3938"/>
        <v>0</v>
      </c>
      <c r="FE484" s="1190">
        <f t="shared" si="3939"/>
        <v>0</v>
      </c>
      <c r="FF484" s="927">
        <f t="shared" si="3940"/>
        <v>0</v>
      </c>
      <c r="FG484" s="1191">
        <f t="shared" si="3941"/>
        <v>0</v>
      </c>
      <c r="FH484" s="1191">
        <f t="shared" si="3942"/>
        <v>0</v>
      </c>
      <c r="FI484" s="1191">
        <f t="shared" si="3943"/>
        <v>0</v>
      </c>
      <c r="FJ484" s="1191">
        <f t="shared" si="3944"/>
        <v>0</v>
      </c>
      <c r="FK484" s="1191">
        <f t="shared" si="3945"/>
        <v>0</v>
      </c>
      <c r="FL484" s="1191">
        <f t="shared" si="3946"/>
        <v>0</v>
      </c>
      <c r="FM484" s="1191">
        <f t="shared" si="3947"/>
        <v>0</v>
      </c>
      <c r="FN484" s="1191">
        <f t="shared" si="3948"/>
        <v>0</v>
      </c>
      <c r="FO484" s="1203">
        <f t="shared" si="3548"/>
        <v>0</v>
      </c>
      <c r="FP484" s="1190">
        <f t="shared" si="3949"/>
        <v>0</v>
      </c>
      <c r="FQ484" s="927">
        <f t="shared" si="3950"/>
        <v>0</v>
      </c>
      <c r="FR484" s="1191">
        <f t="shared" si="3951"/>
        <v>0</v>
      </c>
      <c r="FS484" s="1191">
        <f t="shared" si="3952"/>
        <v>0</v>
      </c>
      <c r="FT484" s="1191">
        <f t="shared" si="3953"/>
        <v>0</v>
      </c>
      <c r="FU484" s="1191">
        <f t="shared" si="3954"/>
        <v>0</v>
      </c>
      <c r="FV484" s="1076">
        <f t="shared" si="3955"/>
        <v>0</v>
      </c>
      <c r="FW484" s="1076">
        <f t="shared" si="3956"/>
        <v>0</v>
      </c>
      <c r="FX484" s="1076">
        <f t="shared" si="3957"/>
        <v>0</v>
      </c>
      <c r="FY484" s="1076">
        <f t="shared" si="3958"/>
        <v>0</v>
      </c>
      <c r="FZ484" s="1076">
        <f t="shared" si="3959"/>
        <v>0</v>
      </c>
      <c r="GA484" s="1076">
        <f t="shared" si="3960"/>
        <v>0</v>
      </c>
      <c r="GB484" s="1076">
        <f t="shared" si="3961"/>
        <v>0</v>
      </c>
      <c r="GC484" s="1076">
        <f t="shared" si="3962"/>
        <v>0</v>
      </c>
      <c r="GD484" s="330">
        <f t="shared" si="3963"/>
        <v>0</v>
      </c>
      <c r="GE484" s="330">
        <f t="shared" si="3964"/>
        <v>0</v>
      </c>
      <c r="GF484" s="330">
        <f t="shared" si="3965"/>
        <v>0</v>
      </c>
      <c r="GG484" s="330">
        <f t="shared" si="3966"/>
        <v>0</v>
      </c>
      <c r="GH484" s="330">
        <f t="shared" si="3967"/>
        <v>0</v>
      </c>
      <c r="GI484" s="330">
        <f t="shared" si="3968"/>
        <v>0</v>
      </c>
      <c r="GJ484" s="330">
        <f t="shared" si="3969"/>
        <v>0</v>
      </c>
      <c r="GK484" s="330">
        <f t="shared" si="3970"/>
        <v>0</v>
      </c>
      <c r="GL484" s="330">
        <f t="shared" si="3971"/>
        <v>0</v>
      </c>
      <c r="GM484" s="330">
        <f t="shared" si="3972"/>
        <v>0</v>
      </c>
      <c r="GN484" s="330">
        <f t="shared" si="3973"/>
        <v>0</v>
      </c>
      <c r="GO484" s="330">
        <f t="shared" si="3974"/>
        <v>0</v>
      </c>
      <c r="GP484" s="330">
        <f t="shared" si="3975"/>
        <v>0</v>
      </c>
      <c r="GQ484" s="330">
        <f t="shared" si="3976"/>
        <v>0</v>
      </c>
      <c r="GR484" s="739"/>
      <c r="GS484" s="739"/>
      <c r="GT484" s="739"/>
      <c r="GU484" s="739"/>
      <c r="GV484" s="739"/>
      <c r="GW484" s="739"/>
      <c r="GX484" s="739"/>
      <c r="GY484" s="739"/>
      <c r="GZ484" s="1362">
        <f t="shared" si="3977"/>
        <v>0</v>
      </c>
      <c r="HA484" s="1215">
        <f t="shared" si="3978"/>
        <v>0</v>
      </c>
      <c r="HB484" s="1215">
        <f t="shared" si="3979"/>
        <v>0</v>
      </c>
      <c r="HC484" s="1215">
        <f t="shared" si="3980"/>
        <v>0</v>
      </c>
      <c r="HD484" s="543">
        <f t="shared" si="3981"/>
        <v>0</v>
      </c>
      <c r="HE484" s="543">
        <f t="shared" si="3982"/>
        <v>0</v>
      </c>
      <c r="HF484" s="328">
        <f t="shared" si="3983"/>
        <v>0</v>
      </c>
      <c r="HG484" s="546">
        <f t="shared" si="3984"/>
        <v>0</v>
      </c>
      <c r="HH484" s="546">
        <f t="shared" si="3985"/>
        <v>0</v>
      </c>
      <c r="HI484" s="546">
        <f t="shared" si="3986"/>
        <v>0</v>
      </c>
      <c r="HJ484" s="546">
        <f t="shared" si="3987"/>
        <v>0</v>
      </c>
      <c r="HK484" s="546">
        <f t="shared" si="3988"/>
        <v>0</v>
      </c>
      <c r="HL484" s="546">
        <f t="shared" si="3989"/>
        <v>0</v>
      </c>
      <c r="HM484" s="546">
        <f t="shared" si="3990"/>
        <v>0</v>
      </c>
      <c r="HN484" s="546">
        <f t="shared" si="3991"/>
        <v>0</v>
      </c>
      <c r="HO484" s="1215">
        <f t="shared" si="3992"/>
        <v>0</v>
      </c>
      <c r="HP484" s="543">
        <f t="shared" si="3993"/>
        <v>0</v>
      </c>
      <c r="HQ484" s="328">
        <f t="shared" si="3994"/>
        <v>0</v>
      </c>
      <c r="HR484" s="546">
        <f t="shared" si="3995"/>
        <v>0</v>
      </c>
      <c r="HS484" s="546">
        <f t="shared" si="3996"/>
        <v>0</v>
      </c>
      <c r="HT484" s="546">
        <f t="shared" si="3997"/>
        <v>0</v>
      </c>
      <c r="HU484" s="546">
        <f t="shared" si="3998"/>
        <v>0</v>
      </c>
      <c r="HV484" s="930">
        <f t="shared" si="3999"/>
        <v>0</v>
      </c>
      <c r="HW484" s="930">
        <f t="shared" si="4000"/>
        <v>0</v>
      </c>
      <c r="HX484" s="930">
        <f t="shared" si="4001"/>
        <v>0</v>
      </c>
      <c r="HY484" s="930">
        <f t="shared" si="4002"/>
        <v>0</v>
      </c>
      <c r="HZ484" s="930">
        <f t="shared" si="4003"/>
        <v>0</v>
      </c>
      <c r="IA484" s="930">
        <f t="shared" si="4004"/>
        <v>0</v>
      </c>
      <c r="IB484" s="930">
        <f t="shared" si="4005"/>
        <v>0</v>
      </c>
      <c r="IC484" s="930">
        <f t="shared" si="4006"/>
        <v>0</v>
      </c>
      <c r="ID484" s="322">
        <f t="shared" si="4007"/>
        <v>0</v>
      </c>
      <c r="IE484" s="322">
        <f t="shared" si="4008"/>
        <v>0</v>
      </c>
      <c r="IF484" s="322">
        <f t="shared" si="4009"/>
        <v>0</v>
      </c>
      <c r="IG484" s="322">
        <f t="shared" si="4010"/>
        <v>0</v>
      </c>
      <c r="IH484" s="322">
        <f t="shared" si="4011"/>
        <v>0</v>
      </c>
      <c r="II484" s="322">
        <f t="shared" si="4012"/>
        <v>0</v>
      </c>
      <c r="IJ484" s="322">
        <f t="shared" si="4013"/>
        <v>0</v>
      </c>
      <c r="IK484" s="322">
        <f t="shared" si="4014"/>
        <v>0</v>
      </c>
      <c r="IL484" s="322">
        <f t="shared" si="4015"/>
        <v>0</v>
      </c>
      <c r="IM484" s="322">
        <f t="shared" si="4016"/>
        <v>0</v>
      </c>
      <c r="IN484" s="322">
        <f t="shared" si="4017"/>
        <v>0</v>
      </c>
      <c r="IO484" s="322">
        <f t="shared" si="4018"/>
        <v>0</v>
      </c>
      <c r="IP484" s="322">
        <f t="shared" si="4019"/>
        <v>0</v>
      </c>
      <c r="IQ484" s="322">
        <f t="shared" si="4020"/>
        <v>0</v>
      </c>
      <c r="IR484" s="739"/>
      <c r="IS484" s="739"/>
      <c r="IT484" s="739"/>
      <c r="IU484" s="739"/>
      <c r="IV484" s="739"/>
      <c r="IW484" s="739"/>
      <c r="IX484" s="739"/>
      <c r="IY484" s="739"/>
      <c r="IZ484" s="1362">
        <f t="shared" si="4021"/>
        <v>0</v>
      </c>
      <c r="JA484" s="1217">
        <f t="shared" si="4066"/>
        <v>0</v>
      </c>
      <c r="JB484" s="1217">
        <f t="shared" si="4067"/>
        <v>0</v>
      </c>
      <c r="JC484" s="1217">
        <f t="shared" si="4068"/>
        <v>0</v>
      </c>
      <c r="JD484" s="545">
        <f t="shared" si="4069"/>
        <v>0</v>
      </c>
      <c r="JE484" s="545">
        <f t="shared" si="4070"/>
        <v>0</v>
      </c>
      <c r="JF484" s="329">
        <f t="shared" si="4071"/>
        <v>0</v>
      </c>
      <c r="JG484" s="550">
        <f t="shared" si="4072"/>
        <v>0</v>
      </c>
      <c r="JH484" s="550">
        <f t="shared" si="4073"/>
        <v>0</v>
      </c>
      <c r="JI484" s="550">
        <f t="shared" si="4074"/>
        <v>0</v>
      </c>
      <c r="JJ484" s="550">
        <f t="shared" si="4075"/>
        <v>0</v>
      </c>
      <c r="JK484" s="550">
        <f t="shared" si="4076"/>
        <v>0</v>
      </c>
      <c r="JL484" s="550">
        <f t="shared" si="4077"/>
        <v>0</v>
      </c>
      <c r="JM484" s="550">
        <f t="shared" si="4078"/>
        <v>0</v>
      </c>
      <c r="JN484" s="550">
        <f t="shared" si="4079"/>
        <v>0</v>
      </c>
      <c r="JO484" s="1217">
        <f t="shared" si="4080"/>
        <v>0</v>
      </c>
      <c r="JP484" s="545">
        <f t="shared" si="4081"/>
        <v>0</v>
      </c>
      <c r="JQ484" s="329">
        <f t="shared" si="4082"/>
        <v>0</v>
      </c>
      <c r="JR484" s="550">
        <f t="shared" si="4083"/>
        <v>0</v>
      </c>
      <c r="JS484" s="550">
        <f t="shared" si="4084"/>
        <v>0</v>
      </c>
      <c r="JT484" s="550">
        <f t="shared" si="4085"/>
        <v>0</v>
      </c>
      <c r="JU484" s="550">
        <f t="shared" si="4086"/>
        <v>0</v>
      </c>
      <c r="JV484" s="932">
        <f t="shared" si="4087"/>
        <v>0</v>
      </c>
      <c r="JW484" s="932">
        <f t="shared" si="4088"/>
        <v>0</v>
      </c>
      <c r="JX484" s="932">
        <f t="shared" si="4089"/>
        <v>0</v>
      </c>
      <c r="JY484" s="932">
        <f t="shared" si="4090"/>
        <v>0</v>
      </c>
      <c r="JZ484" s="932">
        <f t="shared" si="4091"/>
        <v>0</v>
      </c>
      <c r="KA484" s="932">
        <f t="shared" si="4092"/>
        <v>0</v>
      </c>
      <c r="KB484" s="932">
        <f t="shared" si="4093"/>
        <v>0</v>
      </c>
      <c r="KC484" s="932">
        <f t="shared" si="4094"/>
        <v>0</v>
      </c>
      <c r="KD484" s="327">
        <f t="shared" si="4095"/>
        <v>0</v>
      </c>
      <c r="KE484" s="327">
        <f t="shared" si="4096"/>
        <v>0</v>
      </c>
      <c r="KF484" s="327">
        <f t="shared" si="4097"/>
        <v>0</v>
      </c>
      <c r="KG484" s="327">
        <f t="shared" si="4098"/>
        <v>0</v>
      </c>
      <c r="KH484" s="327">
        <f t="shared" si="4099"/>
        <v>0</v>
      </c>
      <c r="KI484" s="327">
        <f t="shared" si="4100"/>
        <v>0</v>
      </c>
      <c r="KJ484" s="327">
        <f t="shared" si="4101"/>
        <v>0</v>
      </c>
      <c r="KK484" s="327">
        <f t="shared" si="4102"/>
        <v>0</v>
      </c>
      <c r="KL484" s="327">
        <f t="shared" si="4103"/>
        <v>0</v>
      </c>
      <c r="KM484" s="327">
        <f t="shared" si="4104"/>
        <v>0</v>
      </c>
      <c r="KN484" s="327">
        <f t="shared" si="4105"/>
        <v>0</v>
      </c>
      <c r="KO484" s="327">
        <f t="shared" si="4106"/>
        <v>0</v>
      </c>
      <c r="KP484" s="327">
        <f t="shared" si="4107"/>
        <v>0</v>
      </c>
      <c r="KQ484" s="327">
        <f t="shared" si="4108"/>
        <v>0</v>
      </c>
      <c r="KR484" s="739"/>
      <c r="KS484" s="739"/>
      <c r="KT484" s="739"/>
      <c r="KU484" s="739"/>
      <c r="KV484" s="739"/>
      <c r="KW484" s="739"/>
      <c r="KX484" s="739"/>
      <c r="KY484" s="739"/>
      <c r="KZ484" s="1362">
        <f t="shared" si="4022"/>
        <v>0</v>
      </c>
      <c r="LA484" s="1217">
        <f t="shared" si="4023"/>
        <v>0</v>
      </c>
      <c r="LB484" s="1217">
        <f t="shared" si="4024"/>
        <v>0</v>
      </c>
      <c r="LC484" s="1217">
        <f t="shared" si="4025"/>
        <v>0</v>
      </c>
      <c r="LD484" s="545">
        <f t="shared" si="4026"/>
        <v>0</v>
      </c>
      <c r="LE484" s="545">
        <f t="shared" si="4027"/>
        <v>0</v>
      </c>
      <c r="LF484" s="329">
        <f t="shared" si="4028"/>
        <v>0</v>
      </c>
      <c r="LG484" s="550">
        <f t="shared" si="4029"/>
        <v>0</v>
      </c>
      <c r="LH484" s="550">
        <f t="shared" si="4030"/>
        <v>0</v>
      </c>
      <c r="LI484" s="550">
        <f t="shared" si="4031"/>
        <v>0</v>
      </c>
      <c r="LJ484" s="550">
        <f t="shared" si="4032"/>
        <v>0</v>
      </c>
      <c r="LK484" s="550">
        <f t="shared" si="4033"/>
        <v>0</v>
      </c>
      <c r="LL484" s="550">
        <f t="shared" si="4034"/>
        <v>0</v>
      </c>
      <c r="LM484" s="550">
        <f t="shared" si="4035"/>
        <v>0</v>
      </c>
      <c r="LN484" s="550">
        <f t="shared" si="4036"/>
        <v>0</v>
      </c>
      <c r="LO484" s="1217">
        <f t="shared" si="4037"/>
        <v>0</v>
      </c>
      <c r="LP484" s="545">
        <f t="shared" si="4038"/>
        <v>0</v>
      </c>
      <c r="LQ484" s="329">
        <f t="shared" si="4039"/>
        <v>0</v>
      </c>
      <c r="LR484" s="550">
        <f t="shared" si="4040"/>
        <v>0</v>
      </c>
      <c r="LS484" s="550">
        <f t="shared" si="4041"/>
        <v>0</v>
      </c>
      <c r="LT484" s="550">
        <f t="shared" si="4042"/>
        <v>0</v>
      </c>
      <c r="LU484" s="550">
        <f t="shared" si="4043"/>
        <v>0</v>
      </c>
      <c r="LV484" s="932">
        <f t="shared" si="4044"/>
        <v>0</v>
      </c>
      <c r="LW484" s="932">
        <f t="shared" si="4045"/>
        <v>0</v>
      </c>
      <c r="LX484" s="932">
        <f t="shared" si="4046"/>
        <v>0</v>
      </c>
      <c r="LY484" s="932">
        <f t="shared" si="4047"/>
        <v>0</v>
      </c>
      <c r="LZ484" s="932">
        <f t="shared" si="4048"/>
        <v>0</v>
      </c>
      <c r="MA484" s="932">
        <f t="shared" si="4049"/>
        <v>0</v>
      </c>
      <c r="MB484" s="932">
        <f t="shared" si="4050"/>
        <v>0</v>
      </c>
      <c r="MC484" s="932">
        <f t="shared" si="4051"/>
        <v>0</v>
      </c>
      <c r="MD484" s="327">
        <f t="shared" si="4052"/>
        <v>0</v>
      </c>
      <c r="ME484" s="327">
        <f t="shared" si="4053"/>
        <v>0</v>
      </c>
      <c r="MF484" s="327">
        <f t="shared" si="4054"/>
        <v>0</v>
      </c>
      <c r="MG484" s="327">
        <f t="shared" si="4055"/>
        <v>0</v>
      </c>
      <c r="MH484" s="327">
        <f t="shared" si="4056"/>
        <v>0</v>
      </c>
      <c r="MI484" s="327">
        <f t="shared" si="4057"/>
        <v>0</v>
      </c>
      <c r="MJ484" s="327">
        <f t="shared" si="4058"/>
        <v>0</v>
      </c>
      <c r="MK484" s="327">
        <f t="shared" si="4059"/>
        <v>0</v>
      </c>
      <c r="ML484" s="327">
        <f t="shared" si="4060"/>
        <v>0</v>
      </c>
      <c r="MM484" s="327">
        <f t="shared" si="4061"/>
        <v>0</v>
      </c>
      <c r="MN484" s="327">
        <f t="shared" si="4062"/>
        <v>0</v>
      </c>
      <c r="MO484" s="327">
        <f t="shared" si="4063"/>
        <v>0</v>
      </c>
      <c r="MP484" s="327">
        <f t="shared" si="4064"/>
        <v>0</v>
      </c>
      <c r="MQ484" s="327">
        <f t="shared" si="4065"/>
        <v>0</v>
      </c>
    </row>
    <row r="485" spans="15:355" s="152" customFormat="1" ht="14.25" customHeight="1" outlineLevel="1" thickBot="1" x14ac:dyDescent="0.3">
      <c r="O485" s="1758"/>
      <c r="S485" s="1758"/>
      <c r="W485" s="1758"/>
      <c r="AA485" s="1758"/>
      <c r="AE485" s="1758"/>
      <c r="AI485" s="1758"/>
      <c r="AM485" s="1758"/>
      <c r="AQ485" s="1758"/>
      <c r="AU485" s="1758"/>
      <c r="AY485" s="1758"/>
      <c r="BQ485" s="1491"/>
      <c r="BR485" s="734">
        <f t="shared" si="3531"/>
        <v>0</v>
      </c>
      <c r="BS485" s="734">
        <f t="shared" si="3532"/>
        <v>0</v>
      </c>
      <c r="BT485" s="742">
        <v>0</v>
      </c>
      <c r="BU485" s="1781"/>
      <c r="BV485" s="1324"/>
      <c r="BW485" s="1248"/>
      <c r="BX485" s="1248"/>
      <c r="BY485" s="1248"/>
      <c r="BZ485" s="1249"/>
      <c r="CA485" s="1249"/>
      <c r="CB485" s="1250"/>
      <c r="CC485" s="1251"/>
      <c r="CD485" s="1251"/>
      <c r="CE485" s="1251"/>
      <c r="CF485" s="1251"/>
      <c r="CG485" s="1765"/>
      <c r="CH485" s="1252"/>
      <c r="CI485" s="1765"/>
      <c r="CJ485" s="1765"/>
      <c r="CK485" s="1253"/>
      <c r="CL485" s="1254"/>
      <c r="CM485" s="1255"/>
      <c r="CN485" s="1256"/>
      <c r="CO485" s="1256"/>
      <c r="CP485" s="1256"/>
      <c r="CQ485" s="1256"/>
      <c r="CR485" s="1766"/>
      <c r="CS485" s="1766"/>
      <c r="CT485" s="1766"/>
      <c r="CU485" s="1766"/>
      <c r="CV485" s="1766"/>
      <c r="CW485" s="1766"/>
      <c r="CX485" s="1766"/>
      <c r="CY485" s="1766"/>
      <c r="CZ485" s="1807"/>
      <c r="DA485" s="1807"/>
      <c r="DB485" s="1807"/>
      <c r="DC485" s="1807"/>
      <c r="DD485" s="1807"/>
      <c r="DE485" s="1258"/>
      <c r="DF485" s="1258"/>
      <c r="DG485" s="1258"/>
      <c r="DH485" s="1258"/>
      <c r="DI485" s="1258"/>
      <c r="DJ485" s="1258"/>
      <c r="DK485" s="1258"/>
      <c r="DL485" s="1258"/>
      <c r="DM485" s="1258"/>
      <c r="DN485" s="1022">
        <v>1</v>
      </c>
      <c r="DO485" s="1193">
        <v>0.94599999999999995</v>
      </c>
      <c r="DP485" s="1194">
        <v>1000</v>
      </c>
      <c r="DQ485" s="1195">
        <f t="shared" si="3889"/>
        <v>1.0570824524312896</v>
      </c>
      <c r="DR485" s="1192">
        <v>0.01</v>
      </c>
      <c r="DS485" s="1192">
        <f t="shared" si="3888"/>
        <v>1.0570824524312896E-5</v>
      </c>
      <c r="DT485" s="1767"/>
      <c r="DU485" s="1768"/>
      <c r="DV485" s="1769"/>
      <c r="DW485" s="1528">
        <f t="shared" si="3933"/>
        <v>0</v>
      </c>
      <c r="DX485" s="1770"/>
      <c r="DY485" s="1770"/>
      <c r="DZ485" s="1770"/>
      <c r="EA485" s="1770"/>
      <c r="EB485" s="1770"/>
      <c r="EC485" s="1770"/>
      <c r="ED485" s="1770"/>
      <c r="EE485" s="1770"/>
      <c r="EF485" s="1770"/>
      <c r="EG485" s="1770"/>
      <c r="EH485" s="1770"/>
      <c r="EI485" s="1770"/>
      <c r="EJ485" s="1770"/>
      <c r="EK485" s="1771"/>
      <c r="EL485" s="1772"/>
      <c r="EM485" s="739"/>
      <c r="EN485" s="739"/>
      <c r="EO485" s="739"/>
      <c r="EP485" s="739"/>
      <c r="EQ485" s="739"/>
      <c r="ER485" s="739"/>
      <c r="ES485" s="739"/>
      <c r="ET485" s="739"/>
      <c r="EU485" s="739"/>
      <c r="EV485" s="739"/>
      <c r="EW485" s="739"/>
      <c r="EX485" s="739"/>
      <c r="EY485" s="739"/>
      <c r="EZ485" s="1348">
        <f t="shared" si="3934"/>
        <v>0</v>
      </c>
      <c r="FA485" s="1203">
        <f t="shared" si="3935"/>
        <v>0</v>
      </c>
      <c r="FB485" s="1203">
        <f t="shared" si="3936"/>
        <v>0</v>
      </c>
      <c r="FC485" s="1203">
        <f t="shared" si="3937"/>
        <v>0</v>
      </c>
      <c r="FD485" s="1190">
        <f t="shared" si="3938"/>
        <v>0</v>
      </c>
      <c r="FE485" s="1190">
        <f t="shared" si="3939"/>
        <v>0</v>
      </c>
      <c r="FF485" s="927">
        <f t="shared" si="3940"/>
        <v>0</v>
      </c>
      <c r="FG485" s="1191">
        <f t="shared" si="3941"/>
        <v>0</v>
      </c>
      <c r="FH485" s="1191">
        <f t="shared" si="3942"/>
        <v>0</v>
      </c>
      <c r="FI485" s="1191">
        <f t="shared" si="3943"/>
        <v>0</v>
      </c>
      <c r="FJ485" s="1191">
        <f t="shared" si="3944"/>
        <v>0</v>
      </c>
      <c r="FK485" s="1191">
        <f t="shared" si="3945"/>
        <v>0</v>
      </c>
      <c r="FL485" s="1191">
        <f t="shared" si="3946"/>
        <v>0</v>
      </c>
      <c r="FM485" s="1191">
        <f t="shared" si="3947"/>
        <v>0</v>
      </c>
      <c r="FN485" s="1191">
        <f t="shared" si="3948"/>
        <v>0</v>
      </c>
      <c r="FO485" s="1203">
        <f t="shared" si="3548"/>
        <v>0</v>
      </c>
      <c r="FP485" s="1190">
        <f t="shared" si="3949"/>
        <v>0</v>
      </c>
      <c r="FQ485" s="927">
        <f t="shared" si="3950"/>
        <v>0</v>
      </c>
      <c r="FR485" s="1191">
        <f t="shared" si="3951"/>
        <v>0</v>
      </c>
      <c r="FS485" s="1191">
        <f t="shared" si="3952"/>
        <v>0</v>
      </c>
      <c r="FT485" s="1191">
        <f t="shared" si="3953"/>
        <v>0</v>
      </c>
      <c r="FU485" s="1191">
        <f t="shared" si="3954"/>
        <v>0</v>
      </c>
      <c r="FV485" s="1076">
        <f t="shared" si="3955"/>
        <v>0</v>
      </c>
      <c r="FW485" s="1076">
        <f t="shared" si="3956"/>
        <v>0</v>
      </c>
      <c r="FX485" s="1076">
        <f t="shared" si="3957"/>
        <v>0</v>
      </c>
      <c r="FY485" s="1076">
        <f t="shared" si="3958"/>
        <v>0</v>
      </c>
      <c r="FZ485" s="1076">
        <f t="shared" si="3959"/>
        <v>0</v>
      </c>
      <c r="GA485" s="1076">
        <f t="shared" si="3960"/>
        <v>0</v>
      </c>
      <c r="GB485" s="1076">
        <f t="shared" si="3961"/>
        <v>0</v>
      </c>
      <c r="GC485" s="1076">
        <f t="shared" si="3962"/>
        <v>0</v>
      </c>
      <c r="GD485" s="330">
        <f t="shared" si="3963"/>
        <v>0</v>
      </c>
      <c r="GE485" s="330">
        <f t="shared" si="3964"/>
        <v>0</v>
      </c>
      <c r="GF485" s="330">
        <f t="shared" si="3965"/>
        <v>0</v>
      </c>
      <c r="GG485" s="330">
        <f t="shared" si="3966"/>
        <v>0</v>
      </c>
      <c r="GH485" s="330">
        <f t="shared" si="3967"/>
        <v>0</v>
      </c>
      <c r="GI485" s="330">
        <f t="shared" si="3968"/>
        <v>0</v>
      </c>
      <c r="GJ485" s="330">
        <f t="shared" si="3969"/>
        <v>0</v>
      </c>
      <c r="GK485" s="330">
        <f t="shared" si="3970"/>
        <v>0</v>
      </c>
      <c r="GL485" s="330">
        <f t="shared" si="3971"/>
        <v>0</v>
      </c>
      <c r="GM485" s="330">
        <f t="shared" si="3972"/>
        <v>0</v>
      </c>
      <c r="GN485" s="330">
        <f t="shared" si="3973"/>
        <v>0</v>
      </c>
      <c r="GO485" s="330">
        <f t="shared" si="3974"/>
        <v>0</v>
      </c>
      <c r="GP485" s="330">
        <f t="shared" si="3975"/>
        <v>0</v>
      </c>
      <c r="GQ485" s="330">
        <f t="shared" si="3976"/>
        <v>0</v>
      </c>
      <c r="GR485" s="739"/>
      <c r="GS485" s="739"/>
      <c r="GT485" s="739"/>
      <c r="GU485" s="739"/>
      <c r="GV485" s="739"/>
      <c r="GW485" s="739"/>
      <c r="GX485" s="739"/>
      <c r="GY485" s="739"/>
      <c r="GZ485" s="1362">
        <f t="shared" si="3977"/>
        <v>0</v>
      </c>
      <c r="HA485" s="1215">
        <f t="shared" si="3978"/>
        <v>0</v>
      </c>
      <c r="HB485" s="1215">
        <f t="shared" si="3979"/>
        <v>0</v>
      </c>
      <c r="HC485" s="1215">
        <f t="shared" si="3980"/>
        <v>0</v>
      </c>
      <c r="HD485" s="543">
        <f t="shared" si="3981"/>
        <v>0</v>
      </c>
      <c r="HE485" s="543">
        <f t="shared" si="3982"/>
        <v>0</v>
      </c>
      <c r="HF485" s="328">
        <f t="shared" si="3983"/>
        <v>0</v>
      </c>
      <c r="HG485" s="546">
        <f t="shared" si="3984"/>
        <v>0</v>
      </c>
      <c r="HH485" s="546">
        <f t="shared" si="3985"/>
        <v>0</v>
      </c>
      <c r="HI485" s="546">
        <f t="shared" si="3986"/>
        <v>0</v>
      </c>
      <c r="HJ485" s="546">
        <f t="shared" si="3987"/>
        <v>0</v>
      </c>
      <c r="HK485" s="546">
        <f t="shared" si="3988"/>
        <v>0</v>
      </c>
      <c r="HL485" s="546">
        <f t="shared" si="3989"/>
        <v>0</v>
      </c>
      <c r="HM485" s="546">
        <f t="shared" si="3990"/>
        <v>0</v>
      </c>
      <c r="HN485" s="546">
        <f t="shared" si="3991"/>
        <v>0</v>
      </c>
      <c r="HO485" s="1215">
        <f t="shared" si="3992"/>
        <v>0</v>
      </c>
      <c r="HP485" s="543">
        <f t="shared" si="3993"/>
        <v>0</v>
      </c>
      <c r="HQ485" s="328">
        <f t="shared" si="3994"/>
        <v>0</v>
      </c>
      <c r="HR485" s="546">
        <f t="shared" si="3995"/>
        <v>0</v>
      </c>
      <c r="HS485" s="546">
        <f t="shared" si="3996"/>
        <v>0</v>
      </c>
      <c r="HT485" s="546">
        <f t="shared" si="3997"/>
        <v>0</v>
      </c>
      <c r="HU485" s="546">
        <f t="shared" si="3998"/>
        <v>0</v>
      </c>
      <c r="HV485" s="930">
        <f t="shared" si="3999"/>
        <v>0</v>
      </c>
      <c r="HW485" s="930">
        <f t="shared" si="4000"/>
        <v>0</v>
      </c>
      <c r="HX485" s="930">
        <f t="shared" si="4001"/>
        <v>0</v>
      </c>
      <c r="HY485" s="930">
        <f t="shared" si="4002"/>
        <v>0</v>
      </c>
      <c r="HZ485" s="930">
        <f t="shared" si="4003"/>
        <v>0</v>
      </c>
      <c r="IA485" s="930">
        <f t="shared" si="4004"/>
        <v>0</v>
      </c>
      <c r="IB485" s="930">
        <f t="shared" si="4005"/>
        <v>0</v>
      </c>
      <c r="IC485" s="930">
        <f t="shared" si="4006"/>
        <v>0</v>
      </c>
      <c r="ID485" s="322">
        <f t="shared" si="4007"/>
        <v>0</v>
      </c>
      <c r="IE485" s="322">
        <f t="shared" si="4008"/>
        <v>0</v>
      </c>
      <c r="IF485" s="322">
        <f t="shared" si="4009"/>
        <v>0</v>
      </c>
      <c r="IG485" s="322">
        <f t="shared" si="4010"/>
        <v>0</v>
      </c>
      <c r="IH485" s="322">
        <f t="shared" si="4011"/>
        <v>0</v>
      </c>
      <c r="II485" s="322">
        <f t="shared" si="4012"/>
        <v>0</v>
      </c>
      <c r="IJ485" s="322">
        <f t="shared" si="4013"/>
        <v>0</v>
      </c>
      <c r="IK485" s="322">
        <f t="shared" si="4014"/>
        <v>0</v>
      </c>
      <c r="IL485" s="322">
        <f t="shared" si="4015"/>
        <v>0</v>
      </c>
      <c r="IM485" s="322">
        <f t="shared" si="4016"/>
        <v>0</v>
      </c>
      <c r="IN485" s="322">
        <f t="shared" si="4017"/>
        <v>0</v>
      </c>
      <c r="IO485" s="322">
        <f t="shared" si="4018"/>
        <v>0</v>
      </c>
      <c r="IP485" s="322">
        <f t="shared" si="4019"/>
        <v>0</v>
      </c>
      <c r="IQ485" s="322">
        <f t="shared" si="4020"/>
        <v>0</v>
      </c>
      <c r="IR485" s="739"/>
      <c r="IS485" s="739"/>
      <c r="IT485" s="739"/>
      <c r="IU485" s="739"/>
      <c r="IV485" s="739"/>
      <c r="IW485" s="739"/>
      <c r="IX485" s="739"/>
      <c r="IY485" s="739"/>
      <c r="IZ485" s="1362">
        <f t="shared" si="4021"/>
        <v>0</v>
      </c>
      <c r="JA485" s="1217">
        <f t="shared" si="4066"/>
        <v>0</v>
      </c>
      <c r="JB485" s="1217">
        <f t="shared" si="4067"/>
        <v>0</v>
      </c>
      <c r="JC485" s="1217">
        <f t="shared" si="4068"/>
        <v>0</v>
      </c>
      <c r="JD485" s="545">
        <f t="shared" si="4069"/>
        <v>0</v>
      </c>
      <c r="JE485" s="545">
        <f t="shared" si="4070"/>
        <v>0</v>
      </c>
      <c r="JF485" s="329">
        <f t="shared" si="4071"/>
        <v>0</v>
      </c>
      <c r="JG485" s="550">
        <f t="shared" si="4072"/>
        <v>0</v>
      </c>
      <c r="JH485" s="550">
        <f t="shared" si="4073"/>
        <v>0</v>
      </c>
      <c r="JI485" s="550">
        <f t="shared" si="4074"/>
        <v>0</v>
      </c>
      <c r="JJ485" s="550">
        <f t="shared" si="4075"/>
        <v>0</v>
      </c>
      <c r="JK485" s="550">
        <f t="shared" si="4076"/>
        <v>0</v>
      </c>
      <c r="JL485" s="550">
        <f t="shared" si="4077"/>
        <v>0</v>
      </c>
      <c r="JM485" s="550">
        <f t="shared" si="4078"/>
        <v>0</v>
      </c>
      <c r="JN485" s="550">
        <f t="shared" si="4079"/>
        <v>0</v>
      </c>
      <c r="JO485" s="1217">
        <f t="shared" si="4080"/>
        <v>0</v>
      </c>
      <c r="JP485" s="545">
        <f t="shared" si="4081"/>
        <v>0</v>
      </c>
      <c r="JQ485" s="329">
        <f t="shared" si="4082"/>
        <v>0</v>
      </c>
      <c r="JR485" s="550">
        <f t="shared" si="4083"/>
        <v>0</v>
      </c>
      <c r="JS485" s="550">
        <f t="shared" si="4084"/>
        <v>0</v>
      </c>
      <c r="JT485" s="550">
        <f t="shared" si="4085"/>
        <v>0</v>
      </c>
      <c r="JU485" s="550">
        <f t="shared" si="4086"/>
        <v>0</v>
      </c>
      <c r="JV485" s="932">
        <f t="shared" si="4087"/>
        <v>0</v>
      </c>
      <c r="JW485" s="932">
        <f t="shared" si="4088"/>
        <v>0</v>
      </c>
      <c r="JX485" s="932">
        <f t="shared" si="4089"/>
        <v>0</v>
      </c>
      <c r="JY485" s="932">
        <f t="shared" si="4090"/>
        <v>0</v>
      </c>
      <c r="JZ485" s="932">
        <f t="shared" si="4091"/>
        <v>0</v>
      </c>
      <c r="KA485" s="932">
        <f t="shared" si="4092"/>
        <v>0</v>
      </c>
      <c r="KB485" s="932">
        <f t="shared" si="4093"/>
        <v>0</v>
      </c>
      <c r="KC485" s="932">
        <f t="shared" si="4094"/>
        <v>0</v>
      </c>
      <c r="KD485" s="327">
        <f t="shared" si="4095"/>
        <v>0</v>
      </c>
      <c r="KE485" s="327">
        <f t="shared" si="4096"/>
        <v>0</v>
      </c>
      <c r="KF485" s="327">
        <f t="shared" si="4097"/>
        <v>0</v>
      </c>
      <c r="KG485" s="327">
        <f t="shared" si="4098"/>
        <v>0</v>
      </c>
      <c r="KH485" s="327">
        <f t="shared" si="4099"/>
        <v>0</v>
      </c>
      <c r="KI485" s="327">
        <f t="shared" si="4100"/>
        <v>0</v>
      </c>
      <c r="KJ485" s="327">
        <f t="shared" si="4101"/>
        <v>0</v>
      </c>
      <c r="KK485" s="327">
        <f t="shared" si="4102"/>
        <v>0</v>
      </c>
      <c r="KL485" s="327">
        <f t="shared" si="4103"/>
        <v>0</v>
      </c>
      <c r="KM485" s="327">
        <f t="shared" si="4104"/>
        <v>0</v>
      </c>
      <c r="KN485" s="327">
        <f t="shared" si="4105"/>
        <v>0</v>
      </c>
      <c r="KO485" s="327">
        <f t="shared" si="4106"/>
        <v>0</v>
      </c>
      <c r="KP485" s="327">
        <f t="shared" si="4107"/>
        <v>0</v>
      </c>
      <c r="KQ485" s="327">
        <f t="shared" si="4108"/>
        <v>0</v>
      </c>
      <c r="KR485" s="739"/>
      <c r="KS485" s="739"/>
      <c r="KT485" s="739"/>
      <c r="KU485" s="739"/>
      <c r="KV485" s="739"/>
      <c r="KW485" s="739"/>
      <c r="KX485" s="739"/>
      <c r="KY485" s="739"/>
      <c r="KZ485" s="1362">
        <f t="shared" si="4022"/>
        <v>0</v>
      </c>
      <c r="LA485" s="1217">
        <f t="shared" si="4023"/>
        <v>0</v>
      </c>
      <c r="LB485" s="1217">
        <f t="shared" si="4024"/>
        <v>0</v>
      </c>
      <c r="LC485" s="1217">
        <f t="shared" si="4025"/>
        <v>0</v>
      </c>
      <c r="LD485" s="545">
        <f t="shared" si="4026"/>
        <v>0</v>
      </c>
      <c r="LE485" s="545">
        <f t="shared" si="4027"/>
        <v>0</v>
      </c>
      <c r="LF485" s="329">
        <f t="shared" si="4028"/>
        <v>0</v>
      </c>
      <c r="LG485" s="550">
        <f t="shared" si="4029"/>
        <v>0</v>
      </c>
      <c r="LH485" s="550">
        <f t="shared" si="4030"/>
        <v>0</v>
      </c>
      <c r="LI485" s="550">
        <f t="shared" si="4031"/>
        <v>0</v>
      </c>
      <c r="LJ485" s="550">
        <f t="shared" si="4032"/>
        <v>0</v>
      </c>
      <c r="LK485" s="550">
        <f t="shared" si="4033"/>
        <v>0</v>
      </c>
      <c r="LL485" s="550">
        <f t="shared" si="4034"/>
        <v>0</v>
      </c>
      <c r="LM485" s="550">
        <f t="shared" si="4035"/>
        <v>0</v>
      </c>
      <c r="LN485" s="550">
        <f t="shared" si="4036"/>
        <v>0</v>
      </c>
      <c r="LO485" s="1217">
        <f t="shared" si="4037"/>
        <v>0</v>
      </c>
      <c r="LP485" s="545">
        <f t="shared" si="4038"/>
        <v>0</v>
      </c>
      <c r="LQ485" s="329">
        <f t="shared" si="4039"/>
        <v>0</v>
      </c>
      <c r="LR485" s="550">
        <f t="shared" si="4040"/>
        <v>0</v>
      </c>
      <c r="LS485" s="550">
        <f t="shared" si="4041"/>
        <v>0</v>
      </c>
      <c r="LT485" s="550">
        <f t="shared" si="4042"/>
        <v>0</v>
      </c>
      <c r="LU485" s="550">
        <f t="shared" si="4043"/>
        <v>0</v>
      </c>
      <c r="LV485" s="932">
        <f t="shared" si="4044"/>
        <v>0</v>
      </c>
      <c r="LW485" s="932">
        <f t="shared" si="4045"/>
        <v>0</v>
      </c>
      <c r="LX485" s="932">
        <f t="shared" si="4046"/>
        <v>0</v>
      </c>
      <c r="LY485" s="932">
        <f t="shared" si="4047"/>
        <v>0</v>
      </c>
      <c r="LZ485" s="932">
        <f t="shared" si="4048"/>
        <v>0</v>
      </c>
      <c r="MA485" s="932">
        <f t="shared" si="4049"/>
        <v>0</v>
      </c>
      <c r="MB485" s="932">
        <f t="shared" si="4050"/>
        <v>0</v>
      </c>
      <c r="MC485" s="932">
        <f t="shared" si="4051"/>
        <v>0</v>
      </c>
      <c r="MD485" s="327">
        <f t="shared" si="4052"/>
        <v>0</v>
      </c>
      <c r="ME485" s="327">
        <f t="shared" si="4053"/>
        <v>0</v>
      </c>
      <c r="MF485" s="327">
        <f t="shared" si="4054"/>
        <v>0</v>
      </c>
      <c r="MG485" s="327">
        <f t="shared" si="4055"/>
        <v>0</v>
      </c>
      <c r="MH485" s="327">
        <f t="shared" si="4056"/>
        <v>0</v>
      </c>
      <c r="MI485" s="327">
        <f t="shared" si="4057"/>
        <v>0</v>
      </c>
      <c r="MJ485" s="327">
        <f t="shared" si="4058"/>
        <v>0</v>
      </c>
      <c r="MK485" s="327">
        <f t="shared" si="4059"/>
        <v>0</v>
      </c>
      <c r="ML485" s="327">
        <f t="shared" si="4060"/>
        <v>0</v>
      </c>
      <c r="MM485" s="327">
        <f t="shared" si="4061"/>
        <v>0</v>
      </c>
      <c r="MN485" s="327">
        <f t="shared" si="4062"/>
        <v>0</v>
      </c>
      <c r="MO485" s="327">
        <f t="shared" si="4063"/>
        <v>0</v>
      </c>
      <c r="MP485" s="327">
        <f t="shared" si="4064"/>
        <v>0</v>
      </c>
      <c r="MQ485" s="327">
        <f t="shared" si="4065"/>
        <v>0</v>
      </c>
    </row>
    <row r="486" spans="15:355" s="152" customFormat="1" ht="14.25" customHeight="1" outlineLevel="1" thickBot="1" x14ac:dyDescent="0.3">
      <c r="O486" s="1758"/>
      <c r="S486" s="1758"/>
      <c r="W486" s="1758"/>
      <c r="AA486" s="1758"/>
      <c r="AE486" s="1758"/>
      <c r="AI486" s="1758"/>
      <c r="AM486" s="1758"/>
      <c r="AQ486" s="1758"/>
      <c r="AU486" s="1758"/>
      <c r="AY486" s="1758"/>
      <c r="BQ486" s="1491"/>
      <c r="BR486" s="734">
        <f t="shared" si="3531"/>
        <v>0</v>
      </c>
      <c r="BS486" s="734">
        <f t="shared" si="3532"/>
        <v>0</v>
      </c>
      <c r="BT486" s="742">
        <v>0</v>
      </c>
      <c r="BU486" s="1781"/>
      <c r="BV486" s="1324"/>
      <c r="BW486" s="1248"/>
      <c r="BX486" s="1248"/>
      <c r="BY486" s="1248"/>
      <c r="BZ486" s="1249"/>
      <c r="CA486" s="1249"/>
      <c r="CB486" s="1250"/>
      <c r="CC486" s="1251"/>
      <c r="CD486" s="1251"/>
      <c r="CE486" s="1251"/>
      <c r="CF486" s="1251"/>
      <c r="CG486" s="1765"/>
      <c r="CH486" s="1252"/>
      <c r="CI486" s="1765"/>
      <c r="CJ486" s="1765"/>
      <c r="CK486" s="1253"/>
      <c r="CL486" s="1254"/>
      <c r="CM486" s="1255"/>
      <c r="CN486" s="1256"/>
      <c r="CO486" s="1256"/>
      <c r="CP486" s="1256"/>
      <c r="CQ486" s="1256"/>
      <c r="CR486" s="1766"/>
      <c r="CS486" s="1766"/>
      <c r="CT486" s="1766"/>
      <c r="CU486" s="1766"/>
      <c r="CV486" s="1766"/>
      <c r="CW486" s="1766"/>
      <c r="CX486" s="1766"/>
      <c r="CY486" s="1766"/>
      <c r="CZ486" s="1807"/>
      <c r="DA486" s="1807"/>
      <c r="DB486" s="1807"/>
      <c r="DC486" s="1807"/>
      <c r="DD486" s="1807"/>
      <c r="DE486" s="1258"/>
      <c r="DF486" s="1258"/>
      <c r="DG486" s="1258"/>
      <c r="DH486" s="1258"/>
      <c r="DI486" s="1258"/>
      <c r="DJ486" s="1258"/>
      <c r="DK486" s="1258"/>
      <c r="DL486" s="1258"/>
      <c r="DM486" s="1258"/>
      <c r="DN486" s="1022">
        <v>1</v>
      </c>
      <c r="DO486" s="1193">
        <v>0.94599999999999995</v>
      </c>
      <c r="DP486" s="1194">
        <v>1000</v>
      </c>
      <c r="DQ486" s="1195">
        <f t="shared" si="3889"/>
        <v>1.0570824524312896</v>
      </c>
      <c r="DR486" s="1192">
        <v>0.01</v>
      </c>
      <c r="DS486" s="1192">
        <f t="shared" si="3888"/>
        <v>1.0570824524312896E-5</v>
      </c>
      <c r="DT486" s="1767"/>
      <c r="DU486" s="1768"/>
      <c r="DV486" s="1769"/>
      <c r="DW486" s="1528">
        <f t="shared" si="3933"/>
        <v>0</v>
      </c>
      <c r="DX486" s="1770"/>
      <c r="DY486" s="1770"/>
      <c r="DZ486" s="1770"/>
      <c r="EA486" s="1770"/>
      <c r="EB486" s="1770"/>
      <c r="EC486" s="1770"/>
      <c r="ED486" s="1770"/>
      <c r="EE486" s="1770"/>
      <c r="EF486" s="1770"/>
      <c r="EG486" s="1770"/>
      <c r="EH486" s="1770"/>
      <c r="EI486" s="1770"/>
      <c r="EJ486" s="1770"/>
      <c r="EK486" s="1771"/>
      <c r="EL486" s="1772"/>
      <c r="EM486" s="739"/>
      <c r="EN486" s="739"/>
      <c r="EO486" s="739"/>
      <c r="EP486" s="739"/>
      <c r="EQ486" s="739"/>
      <c r="ER486" s="739"/>
      <c r="ES486" s="739"/>
      <c r="ET486" s="739"/>
      <c r="EU486" s="739"/>
      <c r="EV486" s="739"/>
      <c r="EW486" s="739"/>
      <c r="EX486" s="739"/>
      <c r="EY486" s="739"/>
      <c r="EZ486" s="1348">
        <f t="shared" si="3934"/>
        <v>0</v>
      </c>
      <c r="FA486" s="1203">
        <f t="shared" si="3935"/>
        <v>0</v>
      </c>
      <c r="FB486" s="1203">
        <f t="shared" si="3936"/>
        <v>0</v>
      </c>
      <c r="FC486" s="1203">
        <f t="shared" si="3937"/>
        <v>0</v>
      </c>
      <c r="FD486" s="1190">
        <f t="shared" si="3938"/>
        <v>0</v>
      </c>
      <c r="FE486" s="1190">
        <f t="shared" si="3939"/>
        <v>0</v>
      </c>
      <c r="FF486" s="927">
        <f t="shared" si="3940"/>
        <v>0</v>
      </c>
      <c r="FG486" s="1191">
        <f t="shared" si="3941"/>
        <v>0</v>
      </c>
      <c r="FH486" s="1191">
        <f t="shared" si="3942"/>
        <v>0</v>
      </c>
      <c r="FI486" s="1191">
        <f t="shared" si="3943"/>
        <v>0</v>
      </c>
      <c r="FJ486" s="1191">
        <f t="shared" si="3944"/>
        <v>0</v>
      </c>
      <c r="FK486" s="1191">
        <f t="shared" si="3945"/>
        <v>0</v>
      </c>
      <c r="FL486" s="1191">
        <f t="shared" si="3946"/>
        <v>0</v>
      </c>
      <c r="FM486" s="1191">
        <f t="shared" si="3947"/>
        <v>0</v>
      </c>
      <c r="FN486" s="1191">
        <f t="shared" si="3948"/>
        <v>0</v>
      </c>
      <c r="FO486" s="1203">
        <f t="shared" si="3548"/>
        <v>0</v>
      </c>
      <c r="FP486" s="1190">
        <f t="shared" si="3949"/>
        <v>0</v>
      </c>
      <c r="FQ486" s="927">
        <f t="shared" si="3950"/>
        <v>0</v>
      </c>
      <c r="FR486" s="1191">
        <f t="shared" si="3951"/>
        <v>0</v>
      </c>
      <c r="FS486" s="1191">
        <f t="shared" si="3952"/>
        <v>0</v>
      </c>
      <c r="FT486" s="1191">
        <f t="shared" si="3953"/>
        <v>0</v>
      </c>
      <c r="FU486" s="1191">
        <f t="shared" si="3954"/>
        <v>0</v>
      </c>
      <c r="FV486" s="1076">
        <f t="shared" si="3955"/>
        <v>0</v>
      </c>
      <c r="FW486" s="1076">
        <f t="shared" si="3956"/>
        <v>0</v>
      </c>
      <c r="FX486" s="1076">
        <f t="shared" si="3957"/>
        <v>0</v>
      </c>
      <c r="FY486" s="1076">
        <f t="shared" si="3958"/>
        <v>0</v>
      </c>
      <c r="FZ486" s="1076">
        <f t="shared" si="3959"/>
        <v>0</v>
      </c>
      <c r="GA486" s="1076">
        <f t="shared" si="3960"/>
        <v>0</v>
      </c>
      <c r="GB486" s="1076">
        <f t="shared" si="3961"/>
        <v>0</v>
      </c>
      <c r="GC486" s="1076">
        <f t="shared" si="3962"/>
        <v>0</v>
      </c>
      <c r="GD486" s="330">
        <f t="shared" si="3963"/>
        <v>0</v>
      </c>
      <c r="GE486" s="330">
        <f t="shared" si="3964"/>
        <v>0</v>
      </c>
      <c r="GF486" s="330">
        <f t="shared" si="3965"/>
        <v>0</v>
      </c>
      <c r="GG486" s="330">
        <f t="shared" si="3966"/>
        <v>0</v>
      </c>
      <c r="GH486" s="330">
        <f t="shared" si="3967"/>
        <v>0</v>
      </c>
      <c r="GI486" s="330">
        <f t="shared" si="3968"/>
        <v>0</v>
      </c>
      <c r="GJ486" s="330">
        <f t="shared" si="3969"/>
        <v>0</v>
      </c>
      <c r="GK486" s="330">
        <f t="shared" si="3970"/>
        <v>0</v>
      </c>
      <c r="GL486" s="330">
        <f t="shared" si="3971"/>
        <v>0</v>
      </c>
      <c r="GM486" s="330">
        <f t="shared" si="3972"/>
        <v>0</v>
      </c>
      <c r="GN486" s="330">
        <f t="shared" si="3973"/>
        <v>0</v>
      </c>
      <c r="GO486" s="330">
        <f t="shared" si="3974"/>
        <v>0</v>
      </c>
      <c r="GP486" s="330">
        <f t="shared" si="3975"/>
        <v>0</v>
      </c>
      <c r="GQ486" s="330">
        <f t="shared" si="3976"/>
        <v>0</v>
      </c>
      <c r="GR486" s="739"/>
      <c r="GS486" s="739"/>
      <c r="GT486" s="739"/>
      <c r="GU486" s="739"/>
      <c r="GV486" s="739"/>
      <c r="GW486" s="739"/>
      <c r="GX486" s="739"/>
      <c r="GY486" s="739"/>
      <c r="GZ486" s="1362">
        <f t="shared" si="3977"/>
        <v>0</v>
      </c>
      <c r="HA486" s="1215">
        <f t="shared" si="3978"/>
        <v>0</v>
      </c>
      <c r="HB486" s="1215">
        <f t="shared" si="3979"/>
        <v>0</v>
      </c>
      <c r="HC486" s="1215">
        <f t="shared" si="3980"/>
        <v>0</v>
      </c>
      <c r="HD486" s="543">
        <f t="shared" si="3981"/>
        <v>0</v>
      </c>
      <c r="HE486" s="543">
        <f t="shared" si="3982"/>
        <v>0</v>
      </c>
      <c r="HF486" s="328">
        <f t="shared" si="3983"/>
        <v>0</v>
      </c>
      <c r="HG486" s="546">
        <f t="shared" si="3984"/>
        <v>0</v>
      </c>
      <c r="HH486" s="546">
        <f t="shared" si="3985"/>
        <v>0</v>
      </c>
      <c r="HI486" s="546">
        <f t="shared" si="3986"/>
        <v>0</v>
      </c>
      <c r="HJ486" s="546">
        <f t="shared" si="3987"/>
        <v>0</v>
      </c>
      <c r="HK486" s="546">
        <f t="shared" si="3988"/>
        <v>0</v>
      </c>
      <c r="HL486" s="546">
        <f t="shared" si="3989"/>
        <v>0</v>
      </c>
      <c r="HM486" s="546">
        <f t="shared" si="3990"/>
        <v>0</v>
      </c>
      <c r="HN486" s="546">
        <f t="shared" si="3991"/>
        <v>0</v>
      </c>
      <c r="HO486" s="1215">
        <f t="shared" si="3992"/>
        <v>0</v>
      </c>
      <c r="HP486" s="543">
        <f t="shared" si="3993"/>
        <v>0</v>
      </c>
      <c r="HQ486" s="328">
        <f t="shared" si="3994"/>
        <v>0</v>
      </c>
      <c r="HR486" s="546">
        <f t="shared" si="3995"/>
        <v>0</v>
      </c>
      <c r="HS486" s="546">
        <f t="shared" si="3996"/>
        <v>0</v>
      </c>
      <c r="HT486" s="546">
        <f t="shared" si="3997"/>
        <v>0</v>
      </c>
      <c r="HU486" s="546">
        <f t="shared" si="3998"/>
        <v>0</v>
      </c>
      <c r="HV486" s="930">
        <f t="shared" si="3999"/>
        <v>0</v>
      </c>
      <c r="HW486" s="930">
        <f t="shared" si="4000"/>
        <v>0</v>
      </c>
      <c r="HX486" s="930">
        <f t="shared" si="4001"/>
        <v>0</v>
      </c>
      <c r="HY486" s="930">
        <f t="shared" si="4002"/>
        <v>0</v>
      </c>
      <c r="HZ486" s="930">
        <f t="shared" si="4003"/>
        <v>0</v>
      </c>
      <c r="IA486" s="930">
        <f t="shared" si="4004"/>
        <v>0</v>
      </c>
      <c r="IB486" s="930">
        <f t="shared" si="4005"/>
        <v>0</v>
      </c>
      <c r="IC486" s="930">
        <f t="shared" si="4006"/>
        <v>0</v>
      </c>
      <c r="ID486" s="322">
        <f t="shared" si="4007"/>
        <v>0</v>
      </c>
      <c r="IE486" s="322">
        <f t="shared" si="4008"/>
        <v>0</v>
      </c>
      <c r="IF486" s="322">
        <f t="shared" si="4009"/>
        <v>0</v>
      </c>
      <c r="IG486" s="322">
        <f t="shared" si="4010"/>
        <v>0</v>
      </c>
      <c r="IH486" s="322">
        <f t="shared" si="4011"/>
        <v>0</v>
      </c>
      <c r="II486" s="322">
        <f t="shared" si="4012"/>
        <v>0</v>
      </c>
      <c r="IJ486" s="322">
        <f t="shared" si="4013"/>
        <v>0</v>
      </c>
      <c r="IK486" s="322">
        <f t="shared" si="4014"/>
        <v>0</v>
      </c>
      <c r="IL486" s="322">
        <f t="shared" si="4015"/>
        <v>0</v>
      </c>
      <c r="IM486" s="322">
        <f t="shared" si="4016"/>
        <v>0</v>
      </c>
      <c r="IN486" s="322">
        <f t="shared" si="4017"/>
        <v>0</v>
      </c>
      <c r="IO486" s="322">
        <f t="shared" si="4018"/>
        <v>0</v>
      </c>
      <c r="IP486" s="322">
        <f t="shared" si="4019"/>
        <v>0</v>
      </c>
      <c r="IQ486" s="322">
        <f t="shared" si="4020"/>
        <v>0</v>
      </c>
      <c r="IR486" s="739"/>
      <c r="IS486" s="739"/>
      <c r="IT486" s="739"/>
      <c r="IU486" s="739"/>
      <c r="IV486" s="739"/>
      <c r="IW486" s="739"/>
      <c r="IX486" s="739"/>
      <c r="IY486" s="739"/>
      <c r="IZ486" s="1362">
        <f t="shared" si="4021"/>
        <v>0</v>
      </c>
      <c r="JA486" s="1217">
        <f t="shared" si="4066"/>
        <v>0</v>
      </c>
      <c r="JB486" s="1217">
        <f t="shared" si="4067"/>
        <v>0</v>
      </c>
      <c r="JC486" s="1217">
        <f t="shared" si="4068"/>
        <v>0</v>
      </c>
      <c r="JD486" s="545">
        <f t="shared" si="4069"/>
        <v>0</v>
      </c>
      <c r="JE486" s="545">
        <f t="shared" si="4070"/>
        <v>0</v>
      </c>
      <c r="JF486" s="329">
        <f t="shared" si="4071"/>
        <v>0</v>
      </c>
      <c r="JG486" s="550">
        <f t="shared" si="4072"/>
        <v>0</v>
      </c>
      <c r="JH486" s="550">
        <f t="shared" si="4073"/>
        <v>0</v>
      </c>
      <c r="JI486" s="550">
        <f t="shared" si="4074"/>
        <v>0</v>
      </c>
      <c r="JJ486" s="550">
        <f t="shared" si="4075"/>
        <v>0</v>
      </c>
      <c r="JK486" s="550">
        <f t="shared" si="4076"/>
        <v>0</v>
      </c>
      <c r="JL486" s="550">
        <f t="shared" si="4077"/>
        <v>0</v>
      </c>
      <c r="JM486" s="550">
        <f t="shared" si="4078"/>
        <v>0</v>
      </c>
      <c r="JN486" s="550">
        <f t="shared" si="4079"/>
        <v>0</v>
      </c>
      <c r="JO486" s="1217">
        <f t="shared" si="4080"/>
        <v>0</v>
      </c>
      <c r="JP486" s="545">
        <f t="shared" si="4081"/>
        <v>0</v>
      </c>
      <c r="JQ486" s="329">
        <f t="shared" si="4082"/>
        <v>0</v>
      </c>
      <c r="JR486" s="550">
        <f t="shared" si="4083"/>
        <v>0</v>
      </c>
      <c r="JS486" s="550">
        <f t="shared" si="4084"/>
        <v>0</v>
      </c>
      <c r="JT486" s="550">
        <f t="shared" si="4085"/>
        <v>0</v>
      </c>
      <c r="JU486" s="550">
        <f t="shared" si="4086"/>
        <v>0</v>
      </c>
      <c r="JV486" s="932">
        <f t="shared" si="4087"/>
        <v>0</v>
      </c>
      <c r="JW486" s="932">
        <f t="shared" si="4088"/>
        <v>0</v>
      </c>
      <c r="JX486" s="932">
        <f t="shared" si="4089"/>
        <v>0</v>
      </c>
      <c r="JY486" s="932">
        <f t="shared" si="4090"/>
        <v>0</v>
      </c>
      <c r="JZ486" s="932">
        <f t="shared" si="4091"/>
        <v>0</v>
      </c>
      <c r="KA486" s="932">
        <f t="shared" si="4092"/>
        <v>0</v>
      </c>
      <c r="KB486" s="932">
        <f t="shared" si="4093"/>
        <v>0</v>
      </c>
      <c r="KC486" s="932">
        <f t="shared" si="4094"/>
        <v>0</v>
      </c>
      <c r="KD486" s="327">
        <f t="shared" si="4095"/>
        <v>0</v>
      </c>
      <c r="KE486" s="327">
        <f t="shared" si="4096"/>
        <v>0</v>
      </c>
      <c r="KF486" s="327">
        <f t="shared" si="4097"/>
        <v>0</v>
      </c>
      <c r="KG486" s="327">
        <f t="shared" si="4098"/>
        <v>0</v>
      </c>
      <c r="KH486" s="327">
        <f t="shared" si="4099"/>
        <v>0</v>
      </c>
      <c r="KI486" s="327">
        <f t="shared" si="4100"/>
        <v>0</v>
      </c>
      <c r="KJ486" s="327">
        <f t="shared" si="4101"/>
        <v>0</v>
      </c>
      <c r="KK486" s="327">
        <f t="shared" si="4102"/>
        <v>0</v>
      </c>
      <c r="KL486" s="327">
        <f t="shared" si="4103"/>
        <v>0</v>
      </c>
      <c r="KM486" s="327">
        <f t="shared" si="4104"/>
        <v>0</v>
      </c>
      <c r="KN486" s="327">
        <f t="shared" si="4105"/>
        <v>0</v>
      </c>
      <c r="KO486" s="327">
        <f t="shared" si="4106"/>
        <v>0</v>
      </c>
      <c r="KP486" s="327">
        <f t="shared" si="4107"/>
        <v>0</v>
      </c>
      <c r="KQ486" s="327">
        <f t="shared" si="4108"/>
        <v>0</v>
      </c>
      <c r="KR486" s="739"/>
      <c r="KS486" s="739"/>
      <c r="KT486" s="739"/>
      <c r="KU486" s="739"/>
      <c r="KV486" s="739"/>
      <c r="KW486" s="739"/>
      <c r="KX486" s="739"/>
      <c r="KY486" s="739"/>
      <c r="KZ486" s="1362">
        <f t="shared" si="4022"/>
        <v>0</v>
      </c>
      <c r="LA486" s="1217">
        <f t="shared" si="4023"/>
        <v>0</v>
      </c>
      <c r="LB486" s="1217">
        <f t="shared" si="4024"/>
        <v>0</v>
      </c>
      <c r="LC486" s="1217">
        <f t="shared" si="4025"/>
        <v>0</v>
      </c>
      <c r="LD486" s="545">
        <f t="shared" si="4026"/>
        <v>0</v>
      </c>
      <c r="LE486" s="545">
        <f t="shared" si="4027"/>
        <v>0</v>
      </c>
      <c r="LF486" s="329">
        <f t="shared" si="4028"/>
        <v>0</v>
      </c>
      <c r="LG486" s="550">
        <f t="shared" si="4029"/>
        <v>0</v>
      </c>
      <c r="LH486" s="550">
        <f t="shared" si="4030"/>
        <v>0</v>
      </c>
      <c r="LI486" s="550">
        <f t="shared" si="4031"/>
        <v>0</v>
      </c>
      <c r="LJ486" s="550">
        <f t="shared" si="4032"/>
        <v>0</v>
      </c>
      <c r="LK486" s="550">
        <f t="shared" si="4033"/>
        <v>0</v>
      </c>
      <c r="LL486" s="550">
        <f t="shared" si="4034"/>
        <v>0</v>
      </c>
      <c r="LM486" s="550">
        <f t="shared" si="4035"/>
        <v>0</v>
      </c>
      <c r="LN486" s="550">
        <f t="shared" si="4036"/>
        <v>0</v>
      </c>
      <c r="LO486" s="1217">
        <f t="shared" si="4037"/>
        <v>0</v>
      </c>
      <c r="LP486" s="545">
        <f t="shared" si="4038"/>
        <v>0</v>
      </c>
      <c r="LQ486" s="329">
        <f t="shared" si="4039"/>
        <v>0</v>
      </c>
      <c r="LR486" s="550">
        <f t="shared" si="4040"/>
        <v>0</v>
      </c>
      <c r="LS486" s="550">
        <f t="shared" si="4041"/>
        <v>0</v>
      </c>
      <c r="LT486" s="550">
        <f t="shared" si="4042"/>
        <v>0</v>
      </c>
      <c r="LU486" s="550">
        <f t="shared" si="4043"/>
        <v>0</v>
      </c>
      <c r="LV486" s="932">
        <f t="shared" si="4044"/>
        <v>0</v>
      </c>
      <c r="LW486" s="932">
        <f t="shared" si="4045"/>
        <v>0</v>
      </c>
      <c r="LX486" s="932">
        <f t="shared" si="4046"/>
        <v>0</v>
      </c>
      <c r="LY486" s="932">
        <f t="shared" si="4047"/>
        <v>0</v>
      </c>
      <c r="LZ486" s="932">
        <f t="shared" si="4048"/>
        <v>0</v>
      </c>
      <c r="MA486" s="932">
        <f t="shared" si="4049"/>
        <v>0</v>
      </c>
      <c r="MB486" s="932">
        <f t="shared" si="4050"/>
        <v>0</v>
      </c>
      <c r="MC486" s="932">
        <f t="shared" si="4051"/>
        <v>0</v>
      </c>
      <c r="MD486" s="327">
        <f t="shared" si="4052"/>
        <v>0</v>
      </c>
      <c r="ME486" s="327">
        <f t="shared" si="4053"/>
        <v>0</v>
      </c>
      <c r="MF486" s="327">
        <f t="shared" si="4054"/>
        <v>0</v>
      </c>
      <c r="MG486" s="327">
        <f t="shared" si="4055"/>
        <v>0</v>
      </c>
      <c r="MH486" s="327">
        <f t="shared" si="4056"/>
        <v>0</v>
      </c>
      <c r="MI486" s="327">
        <f t="shared" si="4057"/>
        <v>0</v>
      </c>
      <c r="MJ486" s="327">
        <f t="shared" si="4058"/>
        <v>0</v>
      </c>
      <c r="MK486" s="327">
        <f t="shared" si="4059"/>
        <v>0</v>
      </c>
      <c r="ML486" s="327">
        <f t="shared" si="4060"/>
        <v>0</v>
      </c>
      <c r="MM486" s="327">
        <f t="shared" si="4061"/>
        <v>0</v>
      </c>
      <c r="MN486" s="327">
        <f t="shared" si="4062"/>
        <v>0</v>
      </c>
      <c r="MO486" s="327">
        <f t="shared" si="4063"/>
        <v>0</v>
      </c>
      <c r="MP486" s="327">
        <f t="shared" si="4064"/>
        <v>0</v>
      </c>
      <c r="MQ486" s="327">
        <f t="shared" si="4065"/>
        <v>0</v>
      </c>
    </row>
    <row r="487" spans="15:355" s="152" customFormat="1" ht="14.25" customHeight="1" outlineLevel="1" thickBot="1" x14ac:dyDescent="0.3">
      <c r="O487" s="1758"/>
      <c r="S487" s="1758"/>
      <c r="W487" s="1758"/>
      <c r="AA487" s="1758"/>
      <c r="AE487" s="1758"/>
      <c r="AI487" s="1758"/>
      <c r="AM487" s="1758"/>
      <c r="AQ487" s="1758"/>
      <c r="AU487" s="1758"/>
      <c r="AY487" s="1758"/>
      <c r="BQ487" s="1491"/>
      <c r="BR487" s="734">
        <f t="shared" si="3531"/>
        <v>0</v>
      </c>
      <c r="BS487" s="734">
        <f t="shared" si="3532"/>
        <v>0</v>
      </c>
      <c r="BT487" s="742">
        <v>0</v>
      </c>
      <c r="BU487" s="1781"/>
      <c r="BV487" s="1324"/>
      <c r="BW487" s="1248"/>
      <c r="BX487" s="1248"/>
      <c r="BY487" s="1248"/>
      <c r="BZ487" s="1249"/>
      <c r="CA487" s="1249"/>
      <c r="CB487" s="1250"/>
      <c r="CC487" s="1251"/>
      <c r="CD487" s="1251"/>
      <c r="CE487" s="1251"/>
      <c r="CF487" s="1251"/>
      <c r="CG487" s="1765"/>
      <c r="CH487" s="1252"/>
      <c r="CI487" s="1765"/>
      <c r="CJ487" s="1765"/>
      <c r="CK487" s="1253"/>
      <c r="CL487" s="1254"/>
      <c r="CM487" s="1255"/>
      <c r="CN487" s="1256"/>
      <c r="CO487" s="1256"/>
      <c r="CP487" s="1256"/>
      <c r="CQ487" s="1256"/>
      <c r="CR487" s="1766"/>
      <c r="CS487" s="1766"/>
      <c r="CT487" s="1766"/>
      <c r="CU487" s="1766"/>
      <c r="CV487" s="1766"/>
      <c r="CW487" s="1766"/>
      <c r="CX487" s="1766"/>
      <c r="CY487" s="1766"/>
      <c r="CZ487" s="1807"/>
      <c r="DA487" s="1807"/>
      <c r="DB487" s="1807"/>
      <c r="DC487" s="1807"/>
      <c r="DD487" s="1807"/>
      <c r="DE487" s="1258"/>
      <c r="DF487" s="1258"/>
      <c r="DG487" s="1258"/>
      <c r="DH487" s="1258"/>
      <c r="DI487" s="1258"/>
      <c r="DJ487" s="1258"/>
      <c r="DK487" s="1258"/>
      <c r="DL487" s="1258"/>
      <c r="DM487" s="1258"/>
      <c r="DN487" s="1022">
        <v>1</v>
      </c>
      <c r="DO487" s="1193">
        <v>0.94599999999999995</v>
      </c>
      <c r="DP487" s="1194">
        <v>1000</v>
      </c>
      <c r="DQ487" s="1195">
        <f t="shared" si="3889"/>
        <v>1.0570824524312896</v>
      </c>
      <c r="DR487" s="1192">
        <v>0.01</v>
      </c>
      <c r="DS487" s="1192">
        <f t="shared" si="3888"/>
        <v>1.0570824524312896E-5</v>
      </c>
      <c r="DT487" s="1767"/>
      <c r="DU487" s="1768"/>
      <c r="DV487" s="1769"/>
      <c r="DW487" s="1528">
        <f t="shared" si="3933"/>
        <v>0</v>
      </c>
      <c r="DX487" s="1770"/>
      <c r="DY487" s="1770"/>
      <c r="DZ487" s="1770"/>
      <c r="EA487" s="1770"/>
      <c r="EB487" s="1770"/>
      <c r="EC487" s="1770"/>
      <c r="ED487" s="1770"/>
      <c r="EE487" s="1770"/>
      <c r="EF487" s="1770"/>
      <c r="EG487" s="1770"/>
      <c r="EH487" s="1770"/>
      <c r="EI487" s="1770"/>
      <c r="EJ487" s="1770"/>
      <c r="EK487" s="1771"/>
      <c r="EL487" s="1772"/>
      <c r="EM487" s="739"/>
      <c r="EN487" s="739"/>
      <c r="EO487" s="739"/>
      <c r="EP487" s="739"/>
      <c r="EQ487" s="739"/>
      <c r="ER487" s="739"/>
      <c r="ES487" s="739"/>
      <c r="ET487" s="739"/>
      <c r="EU487" s="739"/>
      <c r="EV487" s="739"/>
      <c r="EW487" s="739"/>
      <c r="EX487" s="739"/>
      <c r="EY487" s="739"/>
      <c r="EZ487" s="1348">
        <f t="shared" si="3934"/>
        <v>0</v>
      </c>
      <c r="FA487" s="1203">
        <f t="shared" si="3935"/>
        <v>0</v>
      </c>
      <c r="FB487" s="1203">
        <f t="shared" si="3936"/>
        <v>0</v>
      </c>
      <c r="FC487" s="1203">
        <f t="shared" si="3937"/>
        <v>0</v>
      </c>
      <c r="FD487" s="1190">
        <f t="shared" si="3938"/>
        <v>0</v>
      </c>
      <c r="FE487" s="1190">
        <f t="shared" si="3939"/>
        <v>0</v>
      </c>
      <c r="FF487" s="927">
        <f t="shared" si="3940"/>
        <v>0</v>
      </c>
      <c r="FG487" s="1191">
        <f t="shared" si="3941"/>
        <v>0</v>
      </c>
      <c r="FH487" s="1191">
        <f t="shared" si="3942"/>
        <v>0</v>
      </c>
      <c r="FI487" s="1191">
        <f t="shared" si="3943"/>
        <v>0</v>
      </c>
      <c r="FJ487" s="1191">
        <f t="shared" si="3944"/>
        <v>0</v>
      </c>
      <c r="FK487" s="1191">
        <f t="shared" si="3945"/>
        <v>0</v>
      </c>
      <c r="FL487" s="1191">
        <f t="shared" si="3946"/>
        <v>0</v>
      </c>
      <c r="FM487" s="1191">
        <f t="shared" si="3947"/>
        <v>0</v>
      </c>
      <c r="FN487" s="1191">
        <f t="shared" si="3948"/>
        <v>0</v>
      </c>
      <c r="FO487" s="1203">
        <f t="shared" si="3548"/>
        <v>0</v>
      </c>
      <c r="FP487" s="1190">
        <f t="shared" si="3949"/>
        <v>0</v>
      </c>
      <c r="FQ487" s="927">
        <f t="shared" si="3950"/>
        <v>0</v>
      </c>
      <c r="FR487" s="1191">
        <f t="shared" si="3951"/>
        <v>0</v>
      </c>
      <c r="FS487" s="1191">
        <f t="shared" si="3952"/>
        <v>0</v>
      </c>
      <c r="FT487" s="1191">
        <f t="shared" si="3953"/>
        <v>0</v>
      </c>
      <c r="FU487" s="1191">
        <f t="shared" si="3954"/>
        <v>0</v>
      </c>
      <c r="FV487" s="1076">
        <f t="shared" si="3955"/>
        <v>0</v>
      </c>
      <c r="FW487" s="1076">
        <f t="shared" si="3956"/>
        <v>0</v>
      </c>
      <c r="FX487" s="1076">
        <f t="shared" si="3957"/>
        <v>0</v>
      </c>
      <c r="FY487" s="1076">
        <f t="shared" si="3958"/>
        <v>0</v>
      </c>
      <c r="FZ487" s="1076">
        <f t="shared" si="3959"/>
        <v>0</v>
      </c>
      <c r="GA487" s="1076">
        <f t="shared" si="3960"/>
        <v>0</v>
      </c>
      <c r="GB487" s="1076">
        <f t="shared" si="3961"/>
        <v>0</v>
      </c>
      <c r="GC487" s="1076">
        <f t="shared" si="3962"/>
        <v>0</v>
      </c>
      <c r="GD487" s="330">
        <f t="shared" si="3963"/>
        <v>0</v>
      </c>
      <c r="GE487" s="330">
        <f t="shared" si="3964"/>
        <v>0</v>
      </c>
      <c r="GF487" s="330">
        <f t="shared" si="3965"/>
        <v>0</v>
      </c>
      <c r="GG487" s="330">
        <f t="shared" si="3966"/>
        <v>0</v>
      </c>
      <c r="GH487" s="330">
        <f t="shared" si="3967"/>
        <v>0</v>
      </c>
      <c r="GI487" s="330">
        <f t="shared" si="3968"/>
        <v>0</v>
      </c>
      <c r="GJ487" s="330">
        <f t="shared" si="3969"/>
        <v>0</v>
      </c>
      <c r="GK487" s="330">
        <f t="shared" si="3970"/>
        <v>0</v>
      </c>
      <c r="GL487" s="330">
        <f t="shared" si="3971"/>
        <v>0</v>
      </c>
      <c r="GM487" s="330">
        <f t="shared" si="3972"/>
        <v>0</v>
      </c>
      <c r="GN487" s="330">
        <f t="shared" si="3973"/>
        <v>0</v>
      </c>
      <c r="GO487" s="330">
        <f t="shared" si="3974"/>
        <v>0</v>
      </c>
      <c r="GP487" s="330">
        <f t="shared" si="3975"/>
        <v>0</v>
      </c>
      <c r="GQ487" s="330">
        <f t="shared" si="3976"/>
        <v>0</v>
      </c>
      <c r="GR487" s="739"/>
      <c r="GS487" s="739"/>
      <c r="GT487" s="739"/>
      <c r="GU487" s="739"/>
      <c r="GV487" s="739"/>
      <c r="GW487" s="739"/>
      <c r="GX487" s="739"/>
      <c r="GY487" s="739"/>
      <c r="GZ487" s="1362">
        <f t="shared" si="3977"/>
        <v>0</v>
      </c>
      <c r="HA487" s="1215">
        <f t="shared" si="3978"/>
        <v>0</v>
      </c>
      <c r="HB487" s="1215">
        <f t="shared" si="3979"/>
        <v>0</v>
      </c>
      <c r="HC487" s="1215">
        <f t="shared" si="3980"/>
        <v>0</v>
      </c>
      <c r="HD487" s="543">
        <f t="shared" si="3981"/>
        <v>0</v>
      </c>
      <c r="HE487" s="543">
        <f t="shared" si="3982"/>
        <v>0</v>
      </c>
      <c r="HF487" s="328">
        <f t="shared" si="3983"/>
        <v>0</v>
      </c>
      <c r="HG487" s="546">
        <f t="shared" si="3984"/>
        <v>0</v>
      </c>
      <c r="HH487" s="546">
        <f t="shared" si="3985"/>
        <v>0</v>
      </c>
      <c r="HI487" s="546">
        <f t="shared" si="3986"/>
        <v>0</v>
      </c>
      <c r="HJ487" s="546">
        <f t="shared" si="3987"/>
        <v>0</v>
      </c>
      <c r="HK487" s="546">
        <f t="shared" si="3988"/>
        <v>0</v>
      </c>
      <c r="HL487" s="546">
        <f t="shared" si="3989"/>
        <v>0</v>
      </c>
      <c r="HM487" s="546">
        <f t="shared" si="3990"/>
        <v>0</v>
      </c>
      <c r="HN487" s="546">
        <f t="shared" si="3991"/>
        <v>0</v>
      </c>
      <c r="HO487" s="1215">
        <f t="shared" si="3992"/>
        <v>0</v>
      </c>
      <c r="HP487" s="543">
        <f t="shared" si="3993"/>
        <v>0</v>
      </c>
      <c r="HQ487" s="328">
        <f t="shared" si="3994"/>
        <v>0</v>
      </c>
      <c r="HR487" s="546">
        <f t="shared" si="3995"/>
        <v>0</v>
      </c>
      <c r="HS487" s="546">
        <f t="shared" si="3996"/>
        <v>0</v>
      </c>
      <c r="HT487" s="546">
        <f t="shared" si="3997"/>
        <v>0</v>
      </c>
      <c r="HU487" s="546">
        <f t="shared" si="3998"/>
        <v>0</v>
      </c>
      <c r="HV487" s="930">
        <f t="shared" si="3999"/>
        <v>0</v>
      </c>
      <c r="HW487" s="930">
        <f t="shared" si="4000"/>
        <v>0</v>
      </c>
      <c r="HX487" s="930">
        <f t="shared" si="4001"/>
        <v>0</v>
      </c>
      <c r="HY487" s="930">
        <f t="shared" si="4002"/>
        <v>0</v>
      </c>
      <c r="HZ487" s="930">
        <f t="shared" si="4003"/>
        <v>0</v>
      </c>
      <c r="IA487" s="930">
        <f t="shared" si="4004"/>
        <v>0</v>
      </c>
      <c r="IB487" s="930">
        <f t="shared" si="4005"/>
        <v>0</v>
      </c>
      <c r="IC487" s="930">
        <f t="shared" si="4006"/>
        <v>0</v>
      </c>
      <c r="ID487" s="322">
        <f t="shared" si="4007"/>
        <v>0</v>
      </c>
      <c r="IE487" s="322">
        <f t="shared" si="4008"/>
        <v>0</v>
      </c>
      <c r="IF487" s="322">
        <f t="shared" si="4009"/>
        <v>0</v>
      </c>
      <c r="IG487" s="322">
        <f t="shared" si="4010"/>
        <v>0</v>
      </c>
      <c r="IH487" s="322">
        <f t="shared" si="4011"/>
        <v>0</v>
      </c>
      <c r="II487" s="322">
        <f t="shared" si="4012"/>
        <v>0</v>
      </c>
      <c r="IJ487" s="322">
        <f t="shared" si="4013"/>
        <v>0</v>
      </c>
      <c r="IK487" s="322">
        <f t="shared" si="4014"/>
        <v>0</v>
      </c>
      <c r="IL487" s="322">
        <f t="shared" si="4015"/>
        <v>0</v>
      </c>
      <c r="IM487" s="322">
        <f t="shared" si="4016"/>
        <v>0</v>
      </c>
      <c r="IN487" s="322">
        <f t="shared" si="4017"/>
        <v>0</v>
      </c>
      <c r="IO487" s="322">
        <f t="shared" si="4018"/>
        <v>0</v>
      </c>
      <c r="IP487" s="322">
        <f t="shared" si="4019"/>
        <v>0</v>
      </c>
      <c r="IQ487" s="322">
        <f t="shared" si="4020"/>
        <v>0</v>
      </c>
      <c r="IR487" s="739"/>
      <c r="IS487" s="739"/>
      <c r="IT487" s="739"/>
      <c r="IU487" s="739"/>
      <c r="IV487" s="739"/>
      <c r="IW487" s="739"/>
      <c r="IX487" s="739"/>
      <c r="IY487" s="739"/>
      <c r="IZ487" s="1362">
        <f t="shared" si="4021"/>
        <v>0</v>
      </c>
      <c r="JA487" s="1217">
        <f t="shared" si="4066"/>
        <v>0</v>
      </c>
      <c r="JB487" s="1217">
        <f t="shared" si="4067"/>
        <v>0</v>
      </c>
      <c r="JC487" s="1217">
        <f t="shared" si="4068"/>
        <v>0</v>
      </c>
      <c r="JD487" s="545">
        <f t="shared" si="4069"/>
        <v>0</v>
      </c>
      <c r="JE487" s="545">
        <f t="shared" si="4070"/>
        <v>0</v>
      </c>
      <c r="JF487" s="329">
        <f t="shared" si="4071"/>
        <v>0</v>
      </c>
      <c r="JG487" s="550">
        <f t="shared" si="4072"/>
        <v>0</v>
      </c>
      <c r="JH487" s="550">
        <f t="shared" si="4073"/>
        <v>0</v>
      </c>
      <c r="JI487" s="550">
        <f t="shared" si="4074"/>
        <v>0</v>
      </c>
      <c r="JJ487" s="550">
        <f t="shared" si="4075"/>
        <v>0</v>
      </c>
      <c r="JK487" s="550">
        <f t="shared" si="4076"/>
        <v>0</v>
      </c>
      <c r="JL487" s="550">
        <f t="shared" si="4077"/>
        <v>0</v>
      </c>
      <c r="JM487" s="550">
        <f t="shared" si="4078"/>
        <v>0</v>
      </c>
      <c r="JN487" s="550">
        <f t="shared" si="4079"/>
        <v>0</v>
      </c>
      <c r="JO487" s="1217">
        <f t="shared" si="4080"/>
        <v>0</v>
      </c>
      <c r="JP487" s="545">
        <f t="shared" si="4081"/>
        <v>0</v>
      </c>
      <c r="JQ487" s="329">
        <f t="shared" si="4082"/>
        <v>0</v>
      </c>
      <c r="JR487" s="550">
        <f t="shared" si="4083"/>
        <v>0</v>
      </c>
      <c r="JS487" s="550">
        <f t="shared" si="4084"/>
        <v>0</v>
      </c>
      <c r="JT487" s="550">
        <f t="shared" si="4085"/>
        <v>0</v>
      </c>
      <c r="JU487" s="550">
        <f t="shared" si="4086"/>
        <v>0</v>
      </c>
      <c r="JV487" s="932">
        <f t="shared" si="4087"/>
        <v>0</v>
      </c>
      <c r="JW487" s="932">
        <f t="shared" si="4088"/>
        <v>0</v>
      </c>
      <c r="JX487" s="932">
        <f t="shared" si="4089"/>
        <v>0</v>
      </c>
      <c r="JY487" s="932">
        <f t="shared" si="4090"/>
        <v>0</v>
      </c>
      <c r="JZ487" s="932">
        <f t="shared" si="4091"/>
        <v>0</v>
      </c>
      <c r="KA487" s="932">
        <f t="shared" si="4092"/>
        <v>0</v>
      </c>
      <c r="KB487" s="932">
        <f t="shared" si="4093"/>
        <v>0</v>
      </c>
      <c r="KC487" s="932">
        <f t="shared" si="4094"/>
        <v>0</v>
      </c>
      <c r="KD487" s="327">
        <f t="shared" si="4095"/>
        <v>0</v>
      </c>
      <c r="KE487" s="327">
        <f t="shared" si="4096"/>
        <v>0</v>
      </c>
      <c r="KF487" s="327">
        <f t="shared" si="4097"/>
        <v>0</v>
      </c>
      <c r="KG487" s="327">
        <f t="shared" si="4098"/>
        <v>0</v>
      </c>
      <c r="KH487" s="327">
        <f t="shared" si="4099"/>
        <v>0</v>
      </c>
      <c r="KI487" s="327">
        <f t="shared" si="4100"/>
        <v>0</v>
      </c>
      <c r="KJ487" s="327">
        <f t="shared" si="4101"/>
        <v>0</v>
      </c>
      <c r="KK487" s="327">
        <f t="shared" si="4102"/>
        <v>0</v>
      </c>
      <c r="KL487" s="327">
        <f t="shared" si="4103"/>
        <v>0</v>
      </c>
      <c r="KM487" s="327">
        <f t="shared" si="4104"/>
        <v>0</v>
      </c>
      <c r="KN487" s="327">
        <f t="shared" si="4105"/>
        <v>0</v>
      </c>
      <c r="KO487" s="327">
        <f t="shared" si="4106"/>
        <v>0</v>
      </c>
      <c r="KP487" s="327">
        <f t="shared" si="4107"/>
        <v>0</v>
      </c>
      <c r="KQ487" s="327">
        <f t="shared" si="4108"/>
        <v>0</v>
      </c>
      <c r="KR487" s="739"/>
      <c r="KS487" s="739"/>
      <c r="KT487" s="739"/>
      <c r="KU487" s="739"/>
      <c r="KV487" s="739"/>
      <c r="KW487" s="739"/>
      <c r="KX487" s="739"/>
      <c r="KY487" s="739"/>
      <c r="KZ487" s="1362">
        <f t="shared" si="4022"/>
        <v>0</v>
      </c>
      <c r="LA487" s="1217">
        <f t="shared" si="4023"/>
        <v>0</v>
      </c>
      <c r="LB487" s="1217">
        <f t="shared" si="4024"/>
        <v>0</v>
      </c>
      <c r="LC487" s="1217">
        <f t="shared" si="4025"/>
        <v>0</v>
      </c>
      <c r="LD487" s="545">
        <f t="shared" si="4026"/>
        <v>0</v>
      </c>
      <c r="LE487" s="545">
        <f t="shared" si="4027"/>
        <v>0</v>
      </c>
      <c r="LF487" s="329">
        <f t="shared" si="4028"/>
        <v>0</v>
      </c>
      <c r="LG487" s="550">
        <f t="shared" si="4029"/>
        <v>0</v>
      </c>
      <c r="LH487" s="550">
        <f t="shared" si="4030"/>
        <v>0</v>
      </c>
      <c r="LI487" s="550">
        <f t="shared" si="4031"/>
        <v>0</v>
      </c>
      <c r="LJ487" s="550">
        <f t="shared" si="4032"/>
        <v>0</v>
      </c>
      <c r="LK487" s="550">
        <f t="shared" si="4033"/>
        <v>0</v>
      </c>
      <c r="LL487" s="550">
        <f t="shared" si="4034"/>
        <v>0</v>
      </c>
      <c r="LM487" s="550">
        <f t="shared" si="4035"/>
        <v>0</v>
      </c>
      <c r="LN487" s="550">
        <f t="shared" si="4036"/>
        <v>0</v>
      </c>
      <c r="LO487" s="1217">
        <f t="shared" si="4037"/>
        <v>0</v>
      </c>
      <c r="LP487" s="545">
        <f t="shared" si="4038"/>
        <v>0</v>
      </c>
      <c r="LQ487" s="329">
        <f t="shared" si="4039"/>
        <v>0</v>
      </c>
      <c r="LR487" s="550">
        <f t="shared" si="4040"/>
        <v>0</v>
      </c>
      <c r="LS487" s="550">
        <f t="shared" si="4041"/>
        <v>0</v>
      </c>
      <c r="LT487" s="550">
        <f t="shared" si="4042"/>
        <v>0</v>
      </c>
      <c r="LU487" s="550">
        <f t="shared" si="4043"/>
        <v>0</v>
      </c>
      <c r="LV487" s="932">
        <f t="shared" si="4044"/>
        <v>0</v>
      </c>
      <c r="LW487" s="932">
        <f t="shared" si="4045"/>
        <v>0</v>
      </c>
      <c r="LX487" s="932">
        <f t="shared" si="4046"/>
        <v>0</v>
      </c>
      <c r="LY487" s="932">
        <f t="shared" si="4047"/>
        <v>0</v>
      </c>
      <c r="LZ487" s="932">
        <f t="shared" si="4048"/>
        <v>0</v>
      </c>
      <c r="MA487" s="932">
        <f t="shared" si="4049"/>
        <v>0</v>
      </c>
      <c r="MB487" s="932">
        <f t="shared" si="4050"/>
        <v>0</v>
      </c>
      <c r="MC487" s="932">
        <f t="shared" si="4051"/>
        <v>0</v>
      </c>
      <c r="MD487" s="327">
        <f t="shared" si="4052"/>
        <v>0</v>
      </c>
      <c r="ME487" s="327">
        <f t="shared" si="4053"/>
        <v>0</v>
      </c>
      <c r="MF487" s="327">
        <f t="shared" si="4054"/>
        <v>0</v>
      </c>
      <c r="MG487" s="327">
        <f t="shared" si="4055"/>
        <v>0</v>
      </c>
      <c r="MH487" s="327">
        <f t="shared" si="4056"/>
        <v>0</v>
      </c>
      <c r="MI487" s="327">
        <f t="shared" si="4057"/>
        <v>0</v>
      </c>
      <c r="MJ487" s="327">
        <f t="shared" si="4058"/>
        <v>0</v>
      </c>
      <c r="MK487" s="327">
        <f t="shared" si="4059"/>
        <v>0</v>
      </c>
      <c r="ML487" s="327">
        <f t="shared" si="4060"/>
        <v>0</v>
      </c>
      <c r="MM487" s="327">
        <f t="shared" si="4061"/>
        <v>0</v>
      </c>
      <c r="MN487" s="327">
        <f t="shared" si="4062"/>
        <v>0</v>
      </c>
      <c r="MO487" s="327">
        <f t="shared" si="4063"/>
        <v>0</v>
      </c>
      <c r="MP487" s="327">
        <f t="shared" si="4064"/>
        <v>0</v>
      </c>
      <c r="MQ487" s="327">
        <f t="shared" si="4065"/>
        <v>0</v>
      </c>
    </row>
    <row r="488" spans="15:355" s="152" customFormat="1" ht="14.25" customHeight="1" outlineLevel="1" thickBot="1" x14ac:dyDescent="0.3">
      <c r="O488" s="1758"/>
      <c r="S488" s="1758"/>
      <c r="W488" s="1758"/>
      <c r="AA488" s="1758"/>
      <c r="AE488" s="1758"/>
      <c r="AI488" s="1758"/>
      <c r="AM488" s="1758"/>
      <c r="AQ488" s="1758"/>
      <c r="AU488" s="1758"/>
      <c r="AY488" s="1758"/>
      <c r="BQ488" s="1491"/>
      <c r="BR488" s="734">
        <f t="shared" si="3531"/>
        <v>0</v>
      </c>
      <c r="BS488" s="734">
        <f t="shared" si="3532"/>
        <v>0</v>
      </c>
      <c r="BT488" s="742">
        <v>0</v>
      </c>
      <c r="BU488" s="1781"/>
      <c r="BV488" s="1324"/>
      <c r="BW488" s="1248"/>
      <c r="BX488" s="1248"/>
      <c r="BY488" s="1248"/>
      <c r="BZ488" s="1249"/>
      <c r="CA488" s="1249"/>
      <c r="CB488" s="1250"/>
      <c r="CC488" s="1251"/>
      <c r="CD488" s="1251"/>
      <c r="CE488" s="1251"/>
      <c r="CF488" s="1251"/>
      <c r="CG488" s="1765"/>
      <c r="CH488" s="1252"/>
      <c r="CI488" s="1765"/>
      <c r="CJ488" s="1765"/>
      <c r="CK488" s="1253"/>
      <c r="CL488" s="1254"/>
      <c r="CM488" s="1255"/>
      <c r="CN488" s="1256"/>
      <c r="CO488" s="1256"/>
      <c r="CP488" s="1256"/>
      <c r="CQ488" s="1256"/>
      <c r="CR488" s="1766"/>
      <c r="CS488" s="1766"/>
      <c r="CT488" s="1766"/>
      <c r="CU488" s="1766"/>
      <c r="CV488" s="1766"/>
      <c r="CW488" s="1766"/>
      <c r="CX488" s="1766"/>
      <c r="CY488" s="1766"/>
      <c r="CZ488" s="1807"/>
      <c r="DA488" s="1807"/>
      <c r="DB488" s="1807"/>
      <c r="DC488" s="1807"/>
      <c r="DD488" s="1807"/>
      <c r="DE488" s="1258"/>
      <c r="DF488" s="1258"/>
      <c r="DG488" s="1258"/>
      <c r="DH488" s="1258"/>
      <c r="DI488" s="1258"/>
      <c r="DJ488" s="1258"/>
      <c r="DK488" s="1258"/>
      <c r="DL488" s="1258"/>
      <c r="DM488" s="1258"/>
      <c r="DN488" s="1022">
        <v>1</v>
      </c>
      <c r="DO488" s="1193">
        <v>0.94599999999999995</v>
      </c>
      <c r="DP488" s="1194">
        <v>1000</v>
      </c>
      <c r="DQ488" s="1195">
        <f t="shared" si="3889"/>
        <v>1.0570824524312896</v>
      </c>
      <c r="DR488" s="1192">
        <v>0.01</v>
      </c>
      <c r="DS488" s="1192">
        <f t="shared" si="3888"/>
        <v>1.0570824524312896E-5</v>
      </c>
      <c r="DT488" s="1767"/>
      <c r="DU488" s="1768"/>
      <c r="DV488" s="1769"/>
      <c r="DW488" s="1528">
        <f t="shared" si="3933"/>
        <v>0</v>
      </c>
      <c r="DX488" s="1770"/>
      <c r="DY488" s="1770"/>
      <c r="DZ488" s="1770"/>
      <c r="EA488" s="1770"/>
      <c r="EB488" s="1770"/>
      <c r="EC488" s="1770"/>
      <c r="ED488" s="1770"/>
      <c r="EE488" s="1770"/>
      <c r="EF488" s="1770"/>
      <c r="EG488" s="1770"/>
      <c r="EH488" s="1770"/>
      <c r="EI488" s="1770"/>
      <c r="EJ488" s="1770"/>
      <c r="EK488" s="1771"/>
      <c r="EL488" s="1772"/>
      <c r="EM488" s="739"/>
      <c r="EN488" s="739"/>
      <c r="EO488" s="739"/>
      <c r="EP488" s="739"/>
      <c r="EQ488" s="739"/>
      <c r="ER488" s="739"/>
      <c r="ES488" s="739"/>
      <c r="ET488" s="739"/>
      <c r="EU488" s="739"/>
      <c r="EV488" s="739"/>
      <c r="EW488" s="739"/>
      <c r="EX488" s="739"/>
      <c r="EY488" s="739"/>
      <c r="EZ488" s="1348">
        <f t="shared" si="3934"/>
        <v>0</v>
      </c>
      <c r="FA488" s="1203">
        <f t="shared" si="3935"/>
        <v>0</v>
      </c>
      <c r="FB488" s="1203">
        <f t="shared" si="3936"/>
        <v>0</v>
      </c>
      <c r="FC488" s="1203">
        <f t="shared" si="3937"/>
        <v>0</v>
      </c>
      <c r="FD488" s="1190">
        <f t="shared" si="3938"/>
        <v>0</v>
      </c>
      <c r="FE488" s="1190">
        <f t="shared" si="3939"/>
        <v>0</v>
      </c>
      <c r="FF488" s="927">
        <f t="shared" si="3940"/>
        <v>0</v>
      </c>
      <c r="FG488" s="1191">
        <f t="shared" si="3941"/>
        <v>0</v>
      </c>
      <c r="FH488" s="1191">
        <f t="shared" si="3942"/>
        <v>0</v>
      </c>
      <c r="FI488" s="1191">
        <f t="shared" si="3943"/>
        <v>0</v>
      </c>
      <c r="FJ488" s="1191">
        <f t="shared" si="3944"/>
        <v>0</v>
      </c>
      <c r="FK488" s="1191">
        <f t="shared" si="3945"/>
        <v>0</v>
      </c>
      <c r="FL488" s="1191">
        <f t="shared" si="3946"/>
        <v>0</v>
      </c>
      <c r="FM488" s="1191">
        <f t="shared" si="3947"/>
        <v>0</v>
      </c>
      <c r="FN488" s="1191">
        <f t="shared" si="3948"/>
        <v>0</v>
      </c>
      <c r="FO488" s="1203">
        <f t="shared" si="3548"/>
        <v>0</v>
      </c>
      <c r="FP488" s="1190">
        <f t="shared" si="3949"/>
        <v>0</v>
      </c>
      <c r="FQ488" s="927">
        <f t="shared" si="3950"/>
        <v>0</v>
      </c>
      <c r="FR488" s="1191">
        <f t="shared" si="3951"/>
        <v>0</v>
      </c>
      <c r="FS488" s="1191">
        <f t="shared" si="3952"/>
        <v>0</v>
      </c>
      <c r="FT488" s="1191">
        <f t="shared" si="3953"/>
        <v>0</v>
      </c>
      <c r="FU488" s="1191">
        <f t="shared" si="3954"/>
        <v>0</v>
      </c>
      <c r="FV488" s="1076">
        <f t="shared" si="3955"/>
        <v>0</v>
      </c>
      <c r="FW488" s="1076">
        <f t="shared" si="3956"/>
        <v>0</v>
      </c>
      <c r="FX488" s="1076">
        <f t="shared" si="3957"/>
        <v>0</v>
      </c>
      <c r="FY488" s="1076">
        <f t="shared" si="3958"/>
        <v>0</v>
      </c>
      <c r="FZ488" s="1076">
        <f t="shared" si="3959"/>
        <v>0</v>
      </c>
      <c r="GA488" s="1076">
        <f t="shared" si="3960"/>
        <v>0</v>
      </c>
      <c r="GB488" s="1076">
        <f t="shared" si="3961"/>
        <v>0</v>
      </c>
      <c r="GC488" s="1076">
        <f t="shared" si="3962"/>
        <v>0</v>
      </c>
      <c r="GD488" s="330">
        <f t="shared" si="3963"/>
        <v>0</v>
      </c>
      <c r="GE488" s="330">
        <f t="shared" si="3964"/>
        <v>0</v>
      </c>
      <c r="GF488" s="330">
        <f t="shared" si="3965"/>
        <v>0</v>
      </c>
      <c r="GG488" s="330">
        <f t="shared" si="3966"/>
        <v>0</v>
      </c>
      <c r="GH488" s="330">
        <f t="shared" si="3967"/>
        <v>0</v>
      </c>
      <c r="GI488" s="330">
        <f t="shared" si="3968"/>
        <v>0</v>
      </c>
      <c r="GJ488" s="330">
        <f t="shared" si="3969"/>
        <v>0</v>
      </c>
      <c r="GK488" s="330">
        <f t="shared" si="3970"/>
        <v>0</v>
      </c>
      <c r="GL488" s="330">
        <f t="shared" si="3971"/>
        <v>0</v>
      </c>
      <c r="GM488" s="330">
        <f t="shared" si="3972"/>
        <v>0</v>
      </c>
      <c r="GN488" s="330">
        <f t="shared" si="3973"/>
        <v>0</v>
      </c>
      <c r="GO488" s="330">
        <f t="shared" si="3974"/>
        <v>0</v>
      </c>
      <c r="GP488" s="330">
        <f t="shared" si="3975"/>
        <v>0</v>
      </c>
      <c r="GQ488" s="330">
        <f t="shared" si="3976"/>
        <v>0</v>
      </c>
      <c r="GR488" s="739"/>
      <c r="GS488" s="739"/>
      <c r="GT488" s="739"/>
      <c r="GU488" s="739"/>
      <c r="GV488" s="739"/>
      <c r="GW488" s="739"/>
      <c r="GX488" s="739"/>
      <c r="GY488" s="739"/>
      <c r="GZ488" s="1362">
        <f t="shared" si="3977"/>
        <v>0</v>
      </c>
      <c r="HA488" s="1215">
        <f t="shared" si="3978"/>
        <v>0</v>
      </c>
      <c r="HB488" s="1215">
        <f t="shared" si="3979"/>
        <v>0</v>
      </c>
      <c r="HC488" s="1215">
        <f t="shared" si="3980"/>
        <v>0</v>
      </c>
      <c r="HD488" s="543">
        <f t="shared" si="3981"/>
        <v>0</v>
      </c>
      <c r="HE488" s="543">
        <f t="shared" si="3982"/>
        <v>0</v>
      </c>
      <c r="HF488" s="328">
        <f t="shared" si="3983"/>
        <v>0</v>
      </c>
      <c r="HG488" s="546">
        <f t="shared" si="3984"/>
        <v>0</v>
      </c>
      <c r="HH488" s="546">
        <f t="shared" si="3985"/>
        <v>0</v>
      </c>
      <c r="HI488" s="546">
        <f t="shared" si="3986"/>
        <v>0</v>
      </c>
      <c r="HJ488" s="546">
        <f t="shared" si="3987"/>
        <v>0</v>
      </c>
      <c r="HK488" s="546">
        <f t="shared" si="3988"/>
        <v>0</v>
      </c>
      <c r="HL488" s="546">
        <f t="shared" si="3989"/>
        <v>0</v>
      </c>
      <c r="HM488" s="546">
        <f t="shared" si="3990"/>
        <v>0</v>
      </c>
      <c r="HN488" s="546">
        <f t="shared" si="3991"/>
        <v>0</v>
      </c>
      <c r="HO488" s="1215">
        <f t="shared" si="3992"/>
        <v>0</v>
      </c>
      <c r="HP488" s="543">
        <f t="shared" si="3993"/>
        <v>0</v>
      </c>
      <c r="HQ488" s="328">
        <f t="shared" si="3994"/>
        <v>0</v>
      </c>
      <c r="HR488" s="546">
        <f t="shared" si="3995"/>
        <v>0</v>
      </c>
      <c r="HS488" s="546">
        <f t="shared" si="3996"/>
        <v>0</v>
      </c>
      <c r="HT488" s="546">
        <f t="shared" si="3997"/>
        <v>0</v>
      </c>
      <c r="HU488" s="546">
        <f t="shared" si="3998"/>
        <v>0</v>
      </c>
      <c r="HV488" s="930">
        <f t="shared" si="3999"/>
        <v>0</v>
      </c>
      <c r="HW488" s="930">
        <f t="shared" si="4000"/>
        <v>0</v>
      </c>
      <c r="HX488" s="930">
        <f t="shared" si="4001"/>
        <v>0</v>
      </c>
      <c r="HY488" s="930">
        <f t="shared" si="4002"/>
        <v>0</v>
      </c>
      <c r="HZ488" s="930">
        <f t="shared" si="4003"/>
        <v>0</v>
      </c>
      <c r="IA488" s="930">
        <f t="shared" si="4004"/>
        <v>0</v>
      </c>
      <c r="IB488" s="930">
        <f t="shared" si="4005"/>
        <v>0</v>
      </c>
      <c r="IC488" s="930">
        <f t="shared" si="4006"/>
        <v>0</v>
      </c>
      <c r="ID488" s="322">
        <f t="shared" si="4007"/>
        <v>0</v>
      </c>
      <c r="IE488" s="322">
        <f t="shared" si="4008"/>
        <v>0</v>
      </c>
      <c r="IF488" s="322">
        <f t="shared" si="4009"/>
        <v>0</v>
      </c>
      <c r="IG488" s="322">
        <f t="shared" si="4010"/>
        <v>0</v>
      </c>
      <c r="IH488" s="322">
        <f t="shared" si="4011"/>
        <v>0</v>
      </c>
      <c r="II488" s="322">
        <f t="shared" si="4012"/>
        <v>0</v>
      </c>
      <c r="IJ488" s="322">
        <f t="shared" si="4013"/>
        <v>0</v>
      </c>
      <c r="IK488" s="322">
        <f t="shared" si="4014"/>
        <v>0</v>
      </c>
      <c r="IL488" s="322">
        <f t="shared" si="4015"/>
        <v>0</v>
      </c>
      <c r="IM488" s="322">
        <f t="shared" si="4016"/>
        <v>0</v>
      </c>
      <c r="IN488" s="322">
        <f t="shared" si="4017"/>
        <v>0</v>
      </c>
      <c r="IO488" s="322">
        <f t="shared" si="4018"/>
        <v>0</v>
      </c>
      <c r="IP488" s="322">
        <f t="shared" si="4019"/>
        <v>0</v>
      </c>
      <c r="IQ488" s="322">
        <f t="shared" si="4020"/>
        <v>0</v>
      </c>
      <c r="IR488" s="739"/>
      <c r="IS488" s="739"/>
      <c r="IT488" s="739"/>
      <c r="IU488" s="739"/>
      <c r="IV488" s="739"/>
      <c r="IW488" s="739"/>
      <c r="IX488" s="739"/>
      <c r="IY488" s="739"/>
      <c r="IZ488" s="1362">
        <f t="shared" si="4021"/>
        <v>0</v>
      </c>
      <c r="JA488" s="1217">
        <f t="shared" si="4066"/>
        <v>0</v>
      </c>
      <c r="JB488" s="1217">
        <f t="shared" si="4067"/>
        <v>0</v>
      </c>
      <c r="JC488" s="1217">
        <f t="shared" si="4068"/>
        <v>0</v>
      </c>
      <c r="JD488" s="545">
        <f t="shared" si="4069"/>
        <v>0</v>
      </c>
      <c r="JE488" s="545">
        <f t="shared" si="4070"/>
        <v>0</v>
      </c>
      <c r="JF488" s="329">
        <f t="shared" si="4071"/>
        <v>0</v>
      </c>
      <c r="JG488" s="550">
        <f t="shared" si="4072"/>
        <v>0</v>
      </c>
      <c r="JH488" s="550">
        <f t="shared" si="4073"/>
        <v>0</v>
      </c>
      <c r="JI488" s="550">
        <f t="shared" si="4074"/>
        <v>0</v>
      </c>
      <c r="JJ488" s="550">
        <f t="shared" si="4075"/>
        <v>0</v>
      </c>
      <c r="JK488" s="550">
        <f t="shared" si="4076"/>
        <v>0</v>
      </c>
      <c r="JL488" s="550">
        <f t="shared" si="4077"/>
        <v>0</v>
      </c>
      <c r="JM488" s="550">
        <f t="shared" si="4078"/>
        <v>0</v>
      </c>
      <c r="JN488" s="550">
        <f t="shared" si="4079"/>
        <v>0</v>
      </c>
      <c r="JO488" s="1217">
        <f t="shared" si="4080"/>
        <v>0</v>
      </c>
      <c r="JP488" s="545">
        <f t="shared" si="4081"/>
        <v>0</v>
      </c>
      <c r="JQ488" s="329">
        <f t="shared" si="4082"/>
        <v>0</v>
      </c>
      <c r="JR488" s="550">
        <f t="shared" si="4083"/>
        <v>0</v>
      </c>
      <c r="JS488" s="550">
        <f t="shared" si="4084"/>
        <v>0</v>
      </c>
      <c r="JT488" s="550">
        <f t="shared" si="4085"/>
        <v>0</v>
      </c>
      <c r="JU488" s="550">
        <f t="shared" si="4086"/>
        <v>0</v>
      </c>
      <c r="JV488" s="932">
        <f t="shared" si="4087"/>
        <v>0</v>
      </c>
      <c r="JW488" s="932">
        <f t="shared" si="4088"/>
        <v>0</v>
      </c>
      <c r="JX488" s="932">
        <f t="shared" si="4089"/>
        <v>0</v>
      </c>
      <c r="JY488" s="932">
        <f t="shared" si="4090"/>
        <v>0</v>
      </c>
      <c r="JZ488" s="932">
        <f t="shared" si="4091"/>
        <v>0</v>
      </c>
      <c r="KA488" s="932">
        <f t="shared" si="4092"/>
        <v>0</v>
      </c>
      <c r="KB488" s="932">
        <f t="shared" si="4093"/>
        <v>0</v>
      </c>
      <c r="KC488" s="932">
        <f t="shared" si="4094"/>
        <v>0</v>
      </c>
      <c r="KD488" s="327">
        <f t="shared" si="4095"/>
        <v>0</v>
      </c>
      <c r="KE488" s="327">
        <f t="shared" si="4096"/>
        <v>0</v>
      </c>
      <c r="KF488" s="327">
        <f t="shared" si="4097"/>
        <v>0</v>
      </c>
      <c r="KG488" s="327">
        <f t="shared" si="4098"/>
        <v>0</v>
      </c>
      <c r="KH488" s="327">
        <f t="shared" si="4099"/>
        <v>0</v>
      </c>
      <c r="KI488" s="327">
        <f t="shared" si="4100"/>
        <v>0</v>
      </c>
      <c r="KJ488" s="327">
        <f t="shared" si="4101"/>
        <v>0</v>
      </c>
      <c r="KK488" s="327">
        <f t="shared" si="4102"/>
        <v>0</v>
      </c>
      <c r="KL488" s="327">
        <f t="shared" si="4103"/>
        <v>0</v>
      </c>
      <c r="KM488" s="327">
        <f t="shared" si="4104"/>
        <v>0</v>
      </c>
      <c r="KN488" s="327">
        <f t="shared" si="4105"/>
        <v>0</v>
      </c>
      <c r="KO488" s="327">
        <f t="shared" si="4106"/>
        <v>0</v>
      </c>
      <c r="KP488" s="327">
        <f t="shared" si="4107"/>
        <v>0</v>
      </c>
      <c r="KQ488" s="327">
        <f t="shared" si="4108"/>
        <v>0</v>
      </c>
      <c r="KR488" s="739"/>
      <c r="KS488" s="739"/>
      <c r="KT488" s="739"/>
      <c r="KU488" s="739"/>
      <c r="KV488" s="739"/>
      <c r="KW488" s="739"/>
      <c r="KX488" s="739"/>
      <c r="KY488" s="739"/>
      <c r="KZ488" s="1362">
        <f t="shared" si="4022"/>
        <v>0</v>
      </c>
      <c r="LA488" s="1217">
        <f t="shared" si="4023"/>
        <v>0</v>
      </c>
      <c r="LB488" s="1217">
        <f t="shared" si="4024"/>
        <v>0</v>
      </c>
      <c r="LC488" s="1217">
        <f t="shared" si="4025"/>
        <v>0</v>
      </c>
      <c r="LD488" s="545">
        <f t="shared" si="4026"/>
        <v>0</v>
      </c>
      <c r="LE488" s="545">
        <f t="shared" si="4027"/>
        <v>0</v>
      </c>
      <c r="LF488" s="329">
        <f t="shared" si="4028"/>
        <v>0</v>
      </c>
      <c r="LG488" s="550">
        <f t="shared" si="4029"/>
        <v>0</v>
      </c>
      <c r="LH488" s="550">
        <f t="shared" si="4030"/>
        <v>0</v>
      </c>
      <c r="LI488" s="550">
        <f t="shared" si="4031"/>
        <v>0</v>
      </c>
      <c r="LJ488" s="550">
        <f t="shared" si="4032"/>
        <v>0</v>
      </c>
      <c r="LK488" s="550">
        <f t="shared" si="4033"/>
        <v>0</v>
      </c>
      <c r="LL488" s="550">
        <f t="shared" si="4034"/>
        <v>0</v>
      </c>
      <c r="LM488" s="550">
        <f t="shared" si="4035"/>
        <v>0</v>
      </c>
      <c r="LN488" s="550">
        <f t="shared" si="4036"/>
        <v>0</v>
      </c>
      <c r="LO488" s="1217">
        <f t="shared" si="4037"/>
        <v>0</v>
      </c>
      <c r="LP488" s="545">
        <f t="shared" si="4038"/>
        <v>0</v>
      </c>
      <c r="LQ488" s="329">
        <f t="shared" si="4039"/>
        <v>0</v>
      </c>
      <c r="LR488" s="550">
        <f t="shared" si="4040"/>
        <v>0</v>
      </c>
      <c r="LS488" s="550">
        <f t="shared" si="4041"/>
        <v>0</v>
      </c>
      <c r="LT488" s="550">
        <f t="shared" si="4042"/>
        <v>0</v>
      </c>
      <c r="LU488" s="550">
        <f t="shared" si="4043"/>
        <v>0</v>
      </c>
      <c r="LV488" s="932">
        <f t="shared" si="4044"/>
        <v>0</v>
      </c>
      <c r="LW488" s="932">
        <f t="shared" si="4045"/>
        <v>0</v>
      </c>
      <c r="LX488" s="932">
        <f t="shared" si="4046"/>
        <v>0</v>
      </c>
      <c r="LY488" s="932">
        <f t="shared" si="4047"/>
        <v>0</v>
      </c>
      <c r="LZ488" s="932">
        <f t="shared" si="4048"/>
        <v>0</v>
      </c>
      <c r="MA488" s="932">
        <f t="shared" si="4049"/>
        <v>0</v>
      </c>
      <c r="MB488" s="932">
        <f t="shared" si="4050"/>
        <v>0</v>
      </c>
      <c r="MC488" s="932">
        <f t="shared" si="4051"/>
        <v>0</v>
      </c>
      <c r="MD488" s="327">
        <f t="shared" si="4052"/>
        <v>0</v>
      </c>
      <c r="ME488" s="327">
        <f t="shared" si="4053"/>
        <v>0</v>
      </c>
      <c r="MF488" s="327">
        <f t="shared" si="4054"/>
        <v>0</v>
      </c>
      <c r="MG488" s="327">
        <f t="shared" si="4055"/>
        <v>0</v>
      </c>
      <c r="MH488" s="327">
        <f t="shared" si="4056"/>
        <v>0</v>
      </c>
      <c r="MI488" s="327">
        <f t="shared" si="4057"/>
        <v>0</v>
      </c>
      <c r="MJ488" s="327">
        <f t="shared" si="4058"/>
        <v>0</v>
      </c>
      <c r="MK488" s="327">
        <f t="shared" si="4059"/>
        <v>0</v>
      </c>
      <c r="ML488" s="327">
        <f t="shared" si="4060"/>
        <v>0</v>
      </c>
      <c r="MM488" s="327">
        <f t="shared" si="4061"/>
        <v>0</v>
      </c>
      <c r="MN488" s="327">
        <f t="shared" si="4062"/>
        <v>0</v>
      </c>
      <c r="MO488" s="327">
        <f t="shared" si="4063"/>
        <v>0</v>
      </c>
      <c r="MP488" s="327">
        <f t="shared" si="4064"/>
        <v>0</v>
      </c>
      <c r="MQ488" s="327">
        <f t="shared" si="4065"/>
        <v>0</v>
      </c>
    </row>
    <row r="489" spans="15:355" s="152" customFormat="1" ht="14.25" customHeight="1" outlineLevel="1" thickBot="1" x14ac:dyDescent="0.3">
      <c r="O489" s="1758"/>
      <c r="S489" s="1758"/>
      <c r="W489" s="1758"/>
      <c r="AA489" s="1758"/>
      <c r="AE489" s="1758"/>
      <c r="AI489" s="1758"/>
      <c r="AM489" s="1758"/>
      <c r="AQ489" s="1758"/>
      <c r="AU489" s="1758"/>
      <c r="AY489" s="1758"/>
      <c r="BQ489" s="1491"/>
      <c r="BR489" s="734">
        <f t="shared" si="3531"/>
        <v>0</v>
      </c>
      <c r="BS489" s="734">
        <f t="shared" si="3532"/>
        <v>0</v>
      </c>
      <c r="BT489" s="742">
        <v>0</v>
      </c>
      <c r="BU489" s="1781"/>
      <c r="BV489" s="1324"/>
      <c r="BW489" s="1248"/>
      <c r="BX489" s="1248"/>
      <c r="BY489" s="1248"/>
      <c r="BZ489" s="1249"/>
      <c r="CA489" s="1249"/>
      <c r="CB489" s="1250"/>
      <c r="CC489" s="1251"/>
      <c r="CD489" s="1251"/>
      <c r="CE489" s="1251"/>
      <c r="CF489" s="1251"/>
      <c r="CG489" s="1765"/>
      <c r="CH489" s="1252"/>
      <c r="CI489" s="1765"/>
      <c r="CJ489" s="1765"/>
      <c r="CK489" s="1253"/>
      <c r="CL489" s="1254"/>
      <c r="CM489" s="1255"/>
      <c r="CN489" s="1256"/>
      <c r="CO489" s="1256"/>
      <c r="CP489" s="1256"/>
      <c r="CQ489" s="1256"/>
      <c r="CR489" s="1766"/>
      <c r="CS489" s="1766"/>
      <c r="CT489" s="1766"/>
      <c r="CU489" s="1766"/>
      <c r="CV489" s="1766"/>
      <c r="CW489" s="1766"/>
      <c r="CX489" s="1766"/>
      <c r="CY489" s="1766"/>
      <c r="CZ489" s="1807"/>
      <c r="DA489" s="1807"/>
      <c r="DB489" s="1807"/>
      <c r="DC489" s="1807"/>
      <c r="DD489" s="1807"/>
      <c r="DE489" s="1258"/>
      <c r="DF489" s="1258"/>
      <c r="DG489" s="1258"/>
      <c r="DH489" s="1258"/>
      <c r="DI489" s="1258"/>
      <c r="DJ489" s="1258"/>
      <c r="DK489" s="1258"/>
      <c r="DL489" s="1258"/>
      <c r="DM489" s="1258"/>
      <c r="DN489" s="1022">
        <v>1</v>
      </c>
      <c r="DO489" s="1193">
        <v>0.94599999999999995</v>
      </c>
      <c r="DP489" s="1194">
        <v>1000</v>
      </c>
      <c r="DQ489" s="1195">
        <f t="shared" si="3889"/>
        <v>1.0570824524312896</v>
      </c>
      <c r="DR489" s="1192">
        <v>0.01</v>
      </c>
      <c r="DS489" s="1192">
        <f t="shared" si="3888"/>
        <v>1.0570824524312896E-5</v>
      </c>
      <c r="DT489" s="1767"/>
      <c r="DU489" s="1768"/>
      <c r="DV489" s="1769"/>
      <c r="DW489" s="1528">
        <f t="shared" si="3933"/>
        <v>0</v>
      </c>
      <c r="DX489" s="1770"/>
      <c r="DY489" s="1770"/>
      <c r="DZ489" s="1770"/>
      <c r="EA489" s="1770"/>
      <c r="EB489" s="1770"/>
      <c r="EC489" s="1770"/>
      <c r="ED489" s="1770"/>
      <c r="EE489" s="1770"/>
      <c r="EF489" s="1770"/>
      <c r="EG489" s="1770"/>
      <c r="EH489" s="1770"/>
      <c r="EI489" s="1770"/>
      <c r="EJ489" s="1770"/>
      <c r="EK489" s="1771"/>
      <c r="EL489" s="1772"/>
      <c r="EM489" s="739"/>
      <c r="EN489" s="739"/>
      <c r="EO489" s="739"/>
      <c r="EP489" s="739"/>
      <c r="EQ489" s="739"/>
      <c r="ER489" s="739"/>
      <c r="ES489" s="739"/>
      <c r="ET489" s="739"/>
      <c r="EU489" s="739"/>
      <c r="EV489" s="739"/>
      <c r="EW489" s="739"/>
      <c r="EX489" s="739"/>
      <c r="EY489" s="739"/>
      <c r="EZ489" s="1348">
        <f t="shared" si="3934"/>
        <v>0</v>
      </c>
      <c r="FA489" s="1203">
        <f t="shared" si="3935"/>
        <v>0</v>
      </c>
      <c r="FB489" s="1203">
        <f t="shared" si="3936"/>
        <v>0</v>
      </c>
      <c r="FC489" s="1203">
        <f t="shared" si="3937"/>
        <v>0</v>
      </c>
      <c r="FD489" s="1190">
        <f t="shared" si="3938"/>
        <v>0</v>
      </c>
      <c r="FE489" s="1190">
        <f t="shared" si="3939"/>
        <v>0</v>
      </c>
      <c r="FF489" s="927">
        <f t="shared" si="3940"/>
        <v>0</v>
      </c>
      <c r="FG489" s="1191">
        <f t="shared" si="3941"/>
        <v>0</v>
      </c>
      <c r="FH489" s="1191">
        <f t="shared" si="3942"/>
        <v>0</v>
      </c>
      <c r="FI489" s="1191">
        <f t="shared" si="3943"/>
        <v>0</v>
      </c>
      <c r="FJ489" s="1191">
        <f t="shared" si="3944"/>
        <v>0</v>
      </c>
      <c r="FK489" s="1191">
        <f t="shared" si="3945"/>
        <v>0</v>
      </c>
      <c r="FL489" s="1191">
        <f t="shared" si="3946"/>
        <v>0</v>
      </c>
      <c r="FM489" s="1191">
        <f t="shared" si="3947"/>
        <v>0</v>
      </c>
      <c r="FN489" s="1191">
        <f t="shared" si="3948"/>
        <v>0</v>
      </c>
      <c r="FO489" s="1203">
        <f t="shared" si="3548"/>
        <v>0</v>
      </c>
      <c r="FP489" s="1190">
        <f t="shared" si="3949"/>
        <v>0</v>
      </c>
      <c r="FQ489" s="927">
        <f t="shared" si="3950"/>
        <v>0</v>
      </c>
      <c r="FR489" s="1191">
        <f t="shared" si="3951"/>
        <v>0</v>
      </c>
      <c r="FS489" s="1191">
        <f t="shared" si="3952"/>
        <v>0</v>
      </c>
      <c r="FT489" s="1191">
        <f t="shared" si="3953"/>
        <v>0</v>
      </c>
      <c r="FU489" s="1191">
        <f t="shared" si="3954"/>
        <v>0</v>
      </c>
      <c r="FV489" s="1076">
        <f t="shared" si="3955"/>
        <v>0</v>
      </c>
      <c r="FW489" s="1076">
        <f t="shared" si="3956"/>
        <v>0</v>
      </c>
      <c r="FX489" s="1076">
        <f t="shared" si="3957"/>
        <v>0</v>
      </c>
      <c r="FY489" s="1076">
        <f t="shared" si="3958"/>
        <v>0</v>
      </c>
      <c r="FZ489" s="1076">
        <f t="shared" si="3959"/>
        <v>0</v>
      </c>
      <c r="GA489" s="1076">
        <f t="shared" si="3960"/>
        <v>0</v>
      </c>
      <c r="GB489" s="1076">
        <f t="shared" si="3961"/>
        <v>0</v>
      </c>
      <c r="GC489" s="1076">
        <f t="shared" si="3962"/>
        <v>0</v>
      </c>
      <c r="GD489" s="330">
        <f t="shared" si="3963"/>
        <v>0</v>
      </c>
      <c r="GE489" s="330">
        <f t="shared" si="3964"/>
        <v>0</v>
      </c>
      <c r="GF489" s="330">
        <f t="shared" si="3965"/>
        <v>0</v>
      </c>
      <c r="GG489" s="330">
        <f t="shared" si="3966"/>
        <v>0</v>
      </c>
      <c r="GH489" s="330">
        <f t="shared" si="3967"/>
        <v>0</v>
      </c>
      <c r="GI489" s="330">
        <f t="shared" si="3968"/>
        <v>0</v>
      </c>
      <c r="GJ489" s="330">
        <f t="shared" si="3969"/>
        <v>0</v>
      </c>
      <c r="GK489" s="330">
        <f t="shared" si="3970"/>
        <v>0</v>
      </c>
      <c r="GL489" s="330">
        <f t="shared" si="3971"/>
        <v>0</v>
      </c>
      <c r="GM489" s="330">
        <f t="shared" si="3972"/>
        <v>0</v>
      </c>
      <c r="GN489" s="330">
        <f t="shared" si="3973"/>
        <v>0</v>
      </c>
      <c r="GO489" s="330">
        <f t="shared" si="3974"/>
        <v>0</v>
      </c>
      <c r="GP489" s="330">
        <f t="shared" si="3975"/>
        <v>0</v>
      </c>
      <c r="GQ489" s="330">
        <f t="shared" si="3976"/>
        <v>0</v>
      </c>
      <c r="GR489" s="739"/>
      <c r="GS489" s="739"/>
      <c r="GT489" s="739"/>
      <c r="GU489" s="739"/>
      <c r="GV489" s="739"/>
      <c r="GW489" s="739"/>
      <c r="GX489" s="739"/>
      <c r="GY489" s="739"/>
      <c r="GZ489" s="1362">
        <f t="shared" si="3977"/>
        <v>0</v>
      </c>
      <c r="HA489" s="1215">
        <f t="shared" si="3978"/>
        <v>0</v>
      </c>
      <c r="HB489" s="1215">
        <f t="shared" si="3979"/>
        <v>0</v>
      </c>
      <c r="HC489" s="1215">
        <f t="shared" si="3980"/>
        <v>0</v>
      </c>
      <c r="HD489" s="543">
        <f t="shared" si="3981"/>
        <v>0</v>
      </c>
      <c r="HE489" s="543">
        <f t="shared" si="3982"/>
        <v>0</v>
      </c>
      <c r="HF489" s="328">
        <f t="shared" si="3983"/>
        <v>0</v>
      </c>
      <c r="HG489" s="546">
        <f t="shared" si="3984"/>
        <v>0</v>
      </c>
      <c r="HH489" s="546">
        <f t="shared" si="3985"/>
        <v>0</v>
      </c>
      <c r="HI489" s="546">
        <f t="shared" si="3986"/>
        <v>0</v>
      </c>
      <c r="HJ489" s="546">
        <f t="shared" si="3987"/>
        <v>0</v>
      </c>
      <c r="HK489" s="546">
        <f t="shared" si="3988"/>
        <v>0</v>
      </c>
      <c r="HL489" s="546">
        <f t="shared" si="3989"/>
        <v>0</v>
      </c>
      <c r="HM489" s="546">
        <f t="shared" si="3990"/>
        <v>0</v>
      </c>
      <c r="HN489" s="546">
        <f t="shared" si="3991"/>
        <v>0</v>
      </c>
      <c r="HO489" s="1215">
        <f t="shared" si="3992"/>
        <v>0</v>
      </c>
      <c r="HP489" s="543">
        <f t="shared" si="3993"/>
        <v>0</v>
      </c>
      <c r="HQ489" s="328">
        <f t="shared" si="3994"/>
        <v>0</v>
      </c>
      <c r="HR489" s="546">
        <f t="shared" si="3995"/>
        <v>0</v>
      </c>
      <c r="HS489" s="546">
        <f t="shared" si="3996"/>
        <v>0</v>
      </c>
      <c r="HT489" s="546">
        <f t="shared" si="3997"/>
        <v>0</v>
      </c>
      <c r="HU489" s="546">
        <f t="shared" si="3998"/>
        <v>0</v>
      </c>
      <c r="HV489" s="930">
        <f t="shared" si="3999"/>
        <v>0</v>
      </c>
      <c r="HW489" s="930">
        <f t="shared" si="4000"/>
        <v>0</v>
      </c>
      <c r="HX489" s="930">
        <f t="shared" si="4001"/>
        <v>0</v>
      </c>
      <c r="HY489" s="930">
        <f t="shared" si="4002"/>
        <v>0</v>
      </c>
      <c r="HZ489" s="930">
        <f t="shared" si="4003"/>
        <v>0</v>
      </c>
      <c r="IA489" s="930">
        <f t="shared" si="4004"/>
        <v>0</v>
      </c>
      <c r="IB489" s="930">
        <f t="shared" si="4005"/>
        <v>0</v>
      </c>
      <c r="IC489" s="930">
        <f t="shared" si="4006"/>
        <v>0</v>
      </c>
      <c r="ID489" s="322">
        <f t="shared" si="4007"/>
        <v>0</v>
      </c>
      <c r="IE489" s="322">
        <f t="shared" si="4008"/>
        <v>0</v>
      </c>
      <c r="IF489" s="322">
        <f t="shared" si="4009"/>
        <v>0</v>
      </c>
      <c r="IG489" s="322">
        <f t="shared" si="4010"/>
        <v>0</v>
      </c>
      <c r="IH489" s="322">
        <f t="shared" si="4011"/>
        <v>0</v>
      </c>
      <c r="II489" s="322">
        <f t="shared" si="4012"/>
        <v>0</v>
      </c>
      <c r="IJ489" s="322">
        <f t="shared" si="4013"/>
        <v>0</v>
      </c>
      <c r="IK489" s="322">
        <f t="shared" si="4014"/>
        <v>0</v>
      </c>
      <c r="IL489" s="322">
        <f t="shared" si="4015"/>
        <v>0</v>
      </c>
      <c r="IM489" s="322">
        <f t="shared" si="4016"/>
        <v>0</v>
      </c>
      <c r="IN489" s="322">
        <f t="shared" si="4017"/>
        <v>0</v>
      </c>
      <c r="IO489" s="322">
        <f t="shared" si="4018"/>
        <v>0</v>
      </c>
      <c r="IP489" s="322">
        <f t="shared" si="4019"/>
        <v>0</v>
      </c>
      <c r="IQ489" s="322">
        <f t="shared" si="4020"/>
        <v>0</v>
      </c>
      <c r="IR489" s="739"/>
      <c r="IS489" s="739"/>
      <c r="IT489" s="739"/>
      <c r="IU489" s="739"/>
      <c r="IV489" s="739"/>
      <c r="IW489" s="739"/>
      <c r="IX489" s="739"/>
      <c r="IY489" s="739"/>
      <c r="IZ489" s="1362">
        <f t="shared" si="4021"/>
        <v>0</v>
      </c>
      <c r="JA489" s="1217">
        <f t="shared" si="4066"/>
        <v>0</v>
      </c>
      <c r="JB489" s="1217">
        <f t="shared" si="4067"/>
        <v>0</v>
      </c>
      <c r="JC489" s="1217">
        <f t="shared" si="4068"/>
        <v>0</v>
      </c>
      <c r="JD489" s="545">
        <f t="shared" si="4069"/>
        <v>0</v>
      </c>
      <c r="JE489" s="545">
        <f t="shared" si="4070"/>
        <v>0</v>
      </c>
      <c r="JF489" s="329">
        <f t="shared" si="4071"/>
        <v>0</v>
      </c>
      <c r="JG489" s="550">
        <f t="shared" si="4072"/>
        <v>0</v>
      </c>
      <c r="JH489" s="550">
        <f t="shared" si="4073"/>
        <v>0</v>
      </c>
      <c r="JI489" s="550">
        <f t="shared" si="4074"/>
        <v>0</v>
      </c>
      <c r="JJ489" s="550">
        <f t="shared" si="4075"/>
        <v>0</v>
      </c>
      <c r="JK489" s="550">
        <f t="shared" si="4076"/>
        <v>0</v>
      </c>
      <c r="JL489" s="550">
        <f t="shared" si="4077"/>
        <v>0</v>
      </c>
      <c r="JM489" s="550">
        <f t="shared" si="4078"/>
        <v>0</v>
      </c>
      <c r="JN489" s="550">
        <f t="shared" si="4079"/>
        <v>0</v>
      </c>
      <c r="JO489" s="1217">
        <f t="shared" si="4080"/>
        <v>0</v>
      </c>
      <c r="JP489" s="545">
        <f t="shared" si="4081"/>
        <v>0</v>
      </c>
      <c r="JQ489" s="329">
        <f t="shared" si="4082"/>
        <v>0</v>
      </c>
      <c r="JR489" s="550">
        <f t="shared" si="4083"/>
        <v>0</v>
      </c>
      <c r="JS489" s="550">
        <f t="shared" si="4084"/>
        <v>0</v>
      </c>
      <c r="JT489" s="550">
        <f t="shared" si="4085"/>
        <v>0</v>
      </c>
      <c r="JU489" s="550">
        <f t="shared" si="4086"/>
        <v>0</v>
      </c>
      <c r="JV489" s="932">
        <f t="shared" si="4087"/>
        <v>0</v>
      </c>
      <c r="JW489" s="932">
        <f t="shared" si="4088"/>
        <v>0</v>
      </c>
      <c r="JX489" s="932">
        <f t="shared" si="4089"/>
        <v>0</v>
      </c>
      <c r="JY489" s="932">
        <f t="shared" si="4090"/>
        <v>0</v>
      </c>
      <c r="JZ489" s="932">
        <f t="shared" si="4091"/>
        <v>0</v>
      </c>
      <c r="KA489" s="932">
        <f t="shared" si="4092"/>
        <v>0</v>
      </c>
      <c r="KB489" s="932">
        <f t="shared" si="4093"/>
        <v>0</v>
      </c>
      <c r="KC489" s="932">
        <f t="shared" si="4094"/>
        <v>0</v>
      </c>
      <c r="KD489" s="327">
        <f t="shared" si="4095"/>
        <v>0</v>
      </c>
      <c r="KE489" s="327">
        <f t="shared" si="4096"/>
        <v>0</v>
      </c>
      <c r="KF489" s="327">
        <f t="shared" si="4097"/>
        <v>0</v>
      </c>
      <c r="KG489" s="327">
        <f t="shared" si="4098"/>
        <v>0</v>
      </c>
      <c r="KH489" s="327">
        <f t="shared" si="4099"/>
        <v>0</v>
      </c>
      <c r="KI489" s="327">
        <f t="shared" si="4100"/>
        <v>0</v>
      </c>
      <c r="KJ489" s="327">
        <f t="shared" si="4101"/>
        <v>0</v>
      </c>
      <c r="KK489" s="327">
        <f t="shared" si="4102"/>
        <v>0</v>
      </c>
      <c r="KL489" s="327">
        <f t="shared" si="4103"/>
        <v>0</v>
      </c>
      <c r="KM489" s="327">
        <f t="shared" si="4104"/>
        <v>0</v>
      </c>
      <c r="KN489" s="327">
        <f t="shared" si="4105"/>
        <v>0</v>
      </c>
      <c r="KO489" s="327">
        <f t="shared" si="4106"/>
        <v>0</v>
      </c>
      <c r="KP489" s="327">
        <f t="shared" si="4107"/>
        <v>0</v>
      </c>
      <c r="KQ489" s="327">
        <f t="shared" si="4108"/>
        <v>0</v>
      </c>
      <c r="KR489" s="739"/>
      <c r="KS489" s="739"/>
      <c r="KT489" s="739"/>
      <c r="KU489" s="739"/>
      <c r="KV489" s="739"/>
      <c r="KW489" s="739"/>
      <c r="KX489" s="739"/>
      <c r="KY489" s="739"/>
      <c r="KZ489" s="1362">
        <f t="shared" si="4022"/>
        <v>0</v>
      </c>
      <c r="LA489" s="1217">
        <f t="shared" si="4023"/>
        <v>0</v>
      </c>
      <c r="LB489" s="1217">
        <f t="shared" si="4024"/>
        <v>0</v>
      </c>
      <c r="LC489" s="1217">
        <f t="shared" si="4025"/>
        <v>0</v>
      </c>
      <c r="LD489" s="545">
        <f t="shared" si="4026"/>
        <v>0</v>
      </c>
      <c r="LE489" s="545">
        <f t="shared" si="4027"/>
        <v>0</v>
      </c>
      <c r="LF489" s="329">
        <f t="shared" si="4028"/>
        <v>0</v>
      </c>
      <c r="LG489" s="550">
        <f t="shared" si="4029"/>
        <v>0</v>
      </c>
      <c r="LH489" s="550">
        <f t="shared" si="4030"/>
        <v>0</v>
      </c>
      <c r="LI489" s="550">
        <f t="shared" si="4031"/>
        <v>0</v>
      </c>
      <c r="LJ489" s="550">
        <f t="shared" si="4032"/>
        <v>0</v>
      </c>
      <c r="LK489" s="550">
        <f t="shared" si="4033"/>
        <v>0</v>
      </c>
      <c r="LL489" s="550">
        <f t="shared" si="4034"/>
        <v>0</v>
      </c>
      <c r="LM489" s="550">
        <f t="shared" si="4035"/>
        <v>0</v>
      </c>
      <c r="LN489" s="550">
        <f t="shared" si="4036"/>
        <v>0</v>
      </c>
      <c r="LO489" s="1217">
        <f t="shared" si="4037"/>
        <v>0</v>
      </c>
      <c r="LP489" s="545">
        <f t="shared" si="4038"/>
        <v>0</v>
      </c>
      <c r="LQ489" s="329">
        <f t="shared" si="4039"/>
        <v>0</v>
      </c>
      <c r="LR489" s="550">
        <f t="shared" si="4040"/>
        <v>0</v>
      </c>
      <c r="LS489" s="550">
        <f t="shared" si="4041"/>
        <v>0</v>
      </c>
      <c r="LT489" s="550">
        <f t="shared" si="4042"/>
        <v>0</v>
      </c>
      <c r="LU489" s="550">
        <f t="shared" si="4043"/>
        <v>0</v>
      </c>
      <c r="LV489" s="932">
        <f t="shared" si="4044"/>
        <v>0</v>
      </c>
      <c r="LW489" s="932">
        <f t="shared" si="4045"/>
        <v>0</v>
      </c>
      <c r="LX489" s="932">
        <f t="shared" si="4046"/>
        <v>0</v>
      </c>
      <c r="LY489" s="932">
        <f t="shared" si="4047"/>
        <v>0</v>
      </c>
      <c r="LZ489" s="932">
        <f t="shared" si="4048"/>
        <v>0</v>
      </c>
      <c r="MA489" s="932">
        <f t="shared" si="4049"/>
        <v>0</v>
      </c>
      <c r="MB489" s="932">
        <f t="shared" si="4050"/>
        <v>0</v>
      </c>
      <c r="MC489" s="932">
        <f t="shared" si="4051"/>
        <v>0</v>
      </c>
      <c r="MD489" s="327">
        <f t="shared" si="4052"/>
        <v>0</v>
      </c>
      <c r="ME489" s="327">
        <f t="shared" si="4053"/>
        <v>0</v>
      </c>
      <c r="MF489" s="327">
        <f t="shared" si="4054"/>
        <v>0</v>
      </c>
      <c r="MG489" s="327">
        <f t="shared" si="4055"/>
        <v>0</v>
      </c>
      <c r="MH489" s="327">
        <f t="shared" si="4056"/>
        <v>0</v>
      </c>
      <c r="MI489" s="327">
        <f t="shared" si="4057"/>
        <v>0</v>
      </c>
      <c r="MJ489" s="327">
        <f t="shared" si="4058"/>
        <v>0</v>
      </c>
      <c r="MK489" s="327">
        <f t="shared" si="4059"/>
        <v>0</v>
      </c>
      <c r="ML489" s="327">
        <f t="shared" si="4060"/>
        <v>0</v>
      </c>
      <c r="MM489" s="327">
        <f t="shared" si="4061"/>
        <v>0</v>
      </c>
      <c r="MN489" s="327">
        <f t="shared" si="4062"/>
        <v>0</v>
      </c>
      <c r="MO489" s="327">
        <f t="shared" si="4063"/>
        <v>0</v>
      </c>
      <c r="MP489" s="327">
        <f t="shared" si="4064"/>
        <v>0</v>
      </c>
      <c r="MQ489" s="327">
        <f t="shared" si="4065"/>
        <v>0</v>
      </c>
    </row>
    <row r="490" spans="15:355" s="152" customFormat="1" ht="14.25" customHeight="1" outlineLevel="1" thickBot="1" x14ac:dyDescent="0.3">
      <c r="O490" s="1758"/>
      <c r="S490" s="1758"/>
      <c r="W490" s="1758"/>
      <c r="AA490" s="1758"/>
      <c r="AE490" s="1758"/>
      <c r="AI490" s="1758"/>
      <c r="AM490" s="1758"/>
      <c r="AQ490" s="1758"/>
      <c r="AU490" s="1758"/>
      <c r="AY490" s="1758"/>
      <c r="BQ490" s="1491"/>
      <c r="BR490" s="734">
        <f t="shared" si="3531"/>
        <v>0</v>
      </c>
      <c r="BS490" s="734">
        <f t="shared" si="3532"/>
        <v>0</v>
      </c>
      <c r="BT490" s="742">
        <v>0</v>
      </c>
      <c r="BU490" s="1781"/>
      <c r="BV490" s="1324"/>
      <c r="BW490" s="1248"/>
      <c r="BX490" s="1248"/>
      <c r="BY490" s="1248"/>
      <c r="BZ490" s="1249"/>
      <c r="CA490" s="1249"/>
      <c r="CB490" s="1250"/>
      <c r="CC490" s="1251"/>
      <c r="CD490" s="1251"/>
      <c r="CE490" s="1251"/>
      <c r="CF490" s="1251"/>
      <c r="CG490" s="1765"/>
      <c r="CH490" s="1252"/>
      <c r="CI490" s="1765"/>
      <c r="CJ490" s="1765"/>
      <c r="CK490" s="1253"/>
      <c r="CL490" s="1254"/>
      <c r="CM490" s="1255"/>
      <c r="CN490" s="1256"/>
      <c r="CO490" s="1256"/>
      <c r="CP490" s="1256"/>
      <c r="CQ490" s="1256"/>
      <c r="CR490" s="1766"/>
      <c r="CS490" s="1766"/>
      <c r="CT490" s="1766"/>
      <c r="CU490" s="1766"/>
      <c r="CV490" s="1766"/>
      <c r="CW490" s="1766"/>
      <c r="CX490" s="1766"/>
      <c r="CY490" s="1766"/>
      <c r="CZ490" s="1807"/>
      <c r="DA490" s="1807"/>
      <c r="DB490" s="1807"/>
      <c r="DC490" s="1807"/>
      <c r="DD490" s="1807"/>
      <c r="DE490" s="1258"/>
      <c r="DF490" s="1258"/>
      <c r="DG490" s="1258"/>
      <c r="DH490" s="1258"/>
      <c r="DI490" s="1258"/>
      <c r="DJ490" s="1258"/>
      <c r="DK490" s="1258"/>
      <c r="DL490" s="1258"/>
      <c r="DM490" s="1258"/>
      <c r="DN490" s="1022">
        <v>1</v>
      </c>
      <c r="DO490" s="1193">
        <v>0.94599999999999995</v>
      </c>
      <c r="DP490" s="1194">
        <v>1000</v>
      </c>
      <c r="DQ490" s="1195">
        <f t="shared" si="3889"/>
        <v>1.0570824524312896</v>
      </c>
      <c r="DR490" s="1192">
        <v>0.01</v>
      </c>
      <c r="DS490" s="1192">
        <f t="shared" si="3888"/>
        <v>1.0570824524312896E-5</v>
      </c>
      <c r="DT490" s="1767"/>
      <c r="DU490" s="1768"/>
      <c r="DV490" s="1769"/>
      <c r="DW490" s="1528">
        <f t="shared" si="3933"/>
        <v>0</v>
      </c>
      <c r="DX490" s="1770"/>
      <c r="DY490" s="1770"/>
      <c r="DZ490" s="1770"/>
      <c r="EA490" s="1770"/>
      <c r="EB490" s="1770"/>
      <c r="EC490" s="1770"/>
      <c r="ED490" s="1770"/>
      <c r="EE490" s="1770"/>
      <c r="EF490" s="1770"/>
      <c r="EG490" s="1770"/>
      <c r="EH490" s="1770"/>
      <c r="EI490" s="1770"/>
      <c r="EJ490" s="1770"/>
      <c r="EK490" s="1771"/>
      <c r="EL490" s="1772"/>
      <c r="EM490" s="739"/>
      <c r="EN490" s="739"/>
      <c r="EO490" s="739"/>
      <c r="EP490" s="739"/>
      <c r="EQ490" s="739"/>
      <c r="ER490" s="739"/>
      <c r="ES490" s="739"/>
      <c r="ET490" s="739"/>
      <c r="EU490" s="739"/>
      <c r="EV490" s="739"/>
      <c r="EW490" s="739"/>
      <c r="EX490" s="739"/>
      <c r="EY490" s="739"/>
      <c r="EZ490" s="1348">
        <f t="shared" si="3934"/>
        <v>0</v>
      </c>
      <c r="FA490" s="1203">
        <f t="shared" si="3935"/>
        <v>0</v>
      </c>
      <c r="FB490" s="1203">
        <f t="shared" si="3936"/>
        <v>0</v>
      </c>
      <c r="FC490" s="1203">
        <f t="shared" si="3937"/>
        <v>0</v>
      </c>
      <c r="FD490" s="1190">
        <f t="shared" si="3938"/>
        <v>0</v>
      </c>
      <c r="FE490" s="1190">
        <f t="shared" si="3939"/>
        <v>0</v>
      </c>
      <c r="FF490" s="927">
        <f t="shared" si="3940"/>
        <v>0</v>
      </c>
      <c r="FG490" s="1191">
        <f t="shared" si="3941"/>
        <v>0</v>
      </c>
      <c r="FH490" s="1191">
        <f t="shared" si="3942"/>
        <v>0</v>
      </c>
      <c r="FI490" s="1191">
        <f t="shared" si="3943"/>
        <v>0</v>
      </c>
      <c r="FJ490" s="1191">
        <f t="shared" si="3944"/>
        <v>0</v>
      </c>
      <c r="FK490" s="1191">
        <f t="shared" si="3945"/>
        <v>0</v>
      </c>
      <c r="FL490" s="1191">
        <f t="shared" si="3946"/>
        <v>0</v>
      </c>
      <c r="FM490" s="1191">
        <f t="shared" si="3947"/>
        <v>0</v>
      </c>
      <c r="FN490" s="1191">
        <f t="shared" si="3948"/>
        <v>0</v>
      </c>
      <c r="FO490" s="1203">
        <f t="shared" si="3548"/>
        <v>0</v>
      </c>
      <c r="FP490" s="1190">
        <f t="shared" si="3949"/>
        <v>0</v>
      </c>
      <c r="FQ490" s="927">
        <f t="shared" si="3950"/>
        <v>0</v>
      </c>
      <c r="FR490" s="1191">
        <f t="shared" si="3951"/>
        <v>0</v>
      </c>
      <c r="FS490" s="1191">
        <f t="shared" si="3952"/>
        <v>0</v>
      </c>
      <c r="FT490" s="1191">
        <f t="shared" si="3953"/>
        <v>0</v>
      </c>
      <c r="FU490" s="1191">
        <f t="shared" si="3954"/>
        <v>0</v>
      </c>
      <c r="FV490" s="1076">
        <f t="shared" si="3955"/>
        <v>0</v>
      </c>
      <c r="FW490" s="1076">
        <f t="shared" si="3956"/>
        <v>0</v>
      </c>
      <c r="FX490" s="1076">
        <f t="shared" si="3957"/>
        <v>0</v>
      </c>
      <c r="FY490" s="1076">
        <f t="shared" si="3958"/>
        <v>0</v>
      </c>
      <c r="FZ490" s="1076">
        <f t="shared" si="3959"/>
        <v>0</v>
      </c>
      <c r="GA490" s="1076">
        <f t="shared" si="3960"/>
        <v>0</v>
      </c>
      <c r="GB490" s="1076">
        <f t="shared" si="3961"/>
        <v>0</v>
      </c>
      <c r="GC490" s="1076">
        <f t="shared" si="3962"/>
        <v>0</v>
      </c>
      <c r="GD490" s="330">
        <f t="shared" si="3963"/>
        <v>0</v>
      </c>
      <c r="GE490" s="330">
        <f t="shared" si="3964"/>
        <v>0</v>
      </c>
      <c r="GF490" s="330">
        <f t="shared" si="3965"/>
        <v>0</v>
      </c>
      <c r="GG490" s="330">
        <f t="shared" si="3966"/>
        <v>0</v>
      </c>
      <c r="GH490" s="330">
        <f t="shared" si="3967"/>
        <v>0</v>
      </c>
      <c r="GI490" s="330">
        <f t="shared" si="3968"/>
        <v>0</v>
      </c>
      <c r="GJ490" s="330">
        <f t="shared" si="3969"/>
        <v>0</v>
      </c>
      <c r="GK490" s="330">
        <f t="shared" si="3970"/>
        <v>0</v>
      </c>
      <c r="GL490" s="330">
        <f t="shared" si="3971"/>
        <v>0</v>
      </c>
      <c r="GM490" s="330">
        <f t="shared" si="3972"/>
        <v>0</v>
      </c>
      <c r="GN490" s="330">
        <f t="shared" si="3973"/>
        <v>0</v>
      </c>
      <c r="GO490" s="330">
        <f t="shared" si="3974"/>
        <v>0</v>
      </c>
      <c r="GP490" s="330">
        <f t="shared" si="3975"/>
        <v>0</v>
      </c>
      <c r="GQ490" s="330">
        <f t="shared" si="3976"/>
        <v>0</v>
      </c>
      <c r="GR490" s="739"/>
      <c r="GS490" s="739"/>
      <c r="GT490" s="739"/>
      <c r="GU490" s="739"/>
      <c r="GV490" s="739"/>
      <c r="GW490" s="739"/>
      <c r="GX490" s="739"/>
      <c r="GY490" s="739"/>
      <c r="GZ490" s="1362">
        <f t="shared" si="3977"/>
        <v>0</v>
      </c>
      <c r="HA490" s="1215">
        <f t="shared" si="3978"/>
        <v>0</v>
      </c>
      <c r="HB490" s="1215">
        <f t="shared" si="3979"/>
        <v>0</v>
      </c>
      <c r="HC490" s="1215">
        <f t="shared" si="3980"/>
        <v>0</v>
      </c>
      <c r="HD490" s="543">
        <f t="shared" si="3981"/>
        <v>0</v>
      </c>
      <c r="HE490" s="543">
        <f t="shared" si="3982"/>
        <v>0</v>
      </c>
      <c r="HF490" s="328">
        <f t="shared" si="3983"/>
        <v>0</v>
      </c>
      <c r="HG490" s="546">
        <f t="shared" si="3984"/>
        <v>0</v>
      </c>
      <c r="HH490" s="546">
        <f t="shared" si="3985"/>
        <v>0</v>
      </c>
      <c r="HI490" s="546">
        <f t="shared" si="3986"/>
        <v>0</v>
      </c>
      <c r="HJ490" s="546">
        <f t="shared" si="3987"/>
        <v>0</v>
      </c>
      <c r="HK490" s="546">
        <f t="shared" si="3988"/>
        <v>0</v>
      </c>
      <c r="HL490" s="546">
        <f t="shared" si="3989"/>
        <v>0</v>
      </c>
      <c r="HM490" s="546">
        <f t="shared" si="3990"/>
        <v>0</v>
      </c>
      <c r="HN490" s="546">
        <f t="shared" si="3991"/>
        <v>0</v>
      </c>
      <c r="HO490" s="1215">
        <f t="shared" si="3992"/>
        <v>0</v>
      </c>
      <c r="HP490" s="543">
        <f t="shared" si="3993"/>
        <v>0</v>
      </c>
      <c r="HQ490" s="328">
        <f t="shared" si="3994"/>
        <v>0</v>
      </c>
      <c r="HR490" s="546">
        <f t="shared" si="3995"/>
        <v>0</v>
      </c>
      <c r="HS490" s="546">
        <f t="shared" si="3996"/>
        <v>0</v>
      </c>
      <c r="HT490" s="546">
        <f t="shared" si="3997"/>
        <v>0</v>
      </c>
      <c r="HU490" s="546">
        <f t="shared" si="3998"/>
        <v>0</v>
      </c>
      <c r="HV490" s="930">
        <f t="shared" si="3999"/>
        <v>0</v>
      </c>
      <c r="HW490" s="930">
        <f t="shared" si="4000"/>
        <v>0</v>
      </c>
      <c r="HX490" s="930">
        <f t="shared" si="4001"/>
        <v>0</v>
      </c>
      <c r="HY490" s="930">
        <f t="shared" si="4002"/>
        <v>0</v>
      </c>
      <c r="HZ490" s="930">
        <f t="shared" si="4003"/>
        <v>0</v>
      </c>
      <c r="IA490" s="930">
        <f t="shared" si="4004"/>
        <v>0</v>
      </c>
      <c r="IB490" s="930">
        <f t="shared" si="4005"/>
        <v>0</v>
      </c>
      <c r="IC490" s="930">
        <f t="shared" si="4006"/>
        <v>0</v>
      </c>
      <c r="ID490" s="322">
        <f t="shared" si="4007"/>
        <v>0</v>
      </c>
      <c r="IE490" s="322">
        <f t="shared" si="4008"/>
        <v>0</v>
      </c>
      <c r="IF490" s="322">
        <f t="shared" si="4009"/>
        <v>0</v>
      </c>
      <c r="IG490" s="322">
        <f t="shared" si="4010"/>
        <v>0</v>
      </c>
      <c r="IH490" s="322">
        <f t="shared" si="4011"/>
        <v>0</v>
      </c>
      <c r="II490" s="322">
        <f t="shared" si="4012"/>
        <v>0</v>
      </c>
      <c r="IJ490" s="322">
        <f t="shared" si="4013"/>
        <v>0</v>
      </c>
      <c r="IK490" s="322">
        <f t="shared" si="4014"/>
        <v>0</v>
      </c>
      <c r="IL490" s="322">
        <f t="shared" si="4015"/>
        <v>0</v>
      </c>
      <c r="IM490" s="322">
        <f t="shared" si="4016"/>
        <v>0</v>
      </c>
      <c r="IN490" s="322">
        <f t="shared" si="4017"/>
        <v>0</v>
      </c>
      <c r="IO490" s="322">
        <f t="shared" si="4018"/>
        <v>0</v>
      </c>
      <c r="IP490" s="322">
        <f t="shared" si="4019"/>
        <v>0</v>
      </c>
      <c r="IQ490" s="322">
        <f t="shared" si="4020"/>
        <v>0</v>
      </c>
      <c r="IR490" s="739"/>
      <c r="IS490" s="739"/>
      <c r="IT490" s="739"/>
      <c r="IU490" s="739"/>
      <c r="IV490" s="739"/>
      <c r="IW490" s="739"/>
      <c r="IX490" s="739"/>
      <c r="IY490" s="739"/>
      <c r="IZ490" s="1362">
        <f t="shared" si="4021"/>
        <v>0</v>
      </c>
      <c r="JA490" s="1217">
        <f t="shared" si="4066"/>
        <v>0</v>
      </c>
      <c r="JB490" s="1217">
        <f t="shared" si="4067"/>
        <v>0</v>
      </c>
      <c r="JC490" s="1217">
        <f t="shared" si="4068"/>
        <v>0</v>
      </c>
      <c r="JD490" s="545">
        <f t="shared" si="4069"/>
        <v>0</v>
      </c>
      <c r="JE490" s="545">
        <f t="shared" si="4070"/>
        <v>0</v>
      </c>
      <c r="JF490" s="329">
        <f t="shared" si="4071"/>
        <v>0</v>
      </c>
      <c r="JG490" s="550">
        <f t="shared" si="4072"/>
        <v>0</v>
      </c>
      <c r="JH490" s="550">
        <f t="shared" si="4073"/>
        <v>0</v>
      </c>
      <c r="JI490" s="550">
        <f t="shared" si="4074"/>
        <v>0</v>
      </c>
      <c r="JJ490" s="550">
        <f t="shared" si="4075"/>
        <v>0</v>
      </c>
      <c r="JK490" s="550">
        <f t="shared" si="4076"/>
        <v>0</v>
      </c>
      <c r="JL490" s="550">
        <f t="shared" si="4077"/>
        <v>0</v>
      </c>
      <c r="JM490" s="550">
        <f t="shared" si="4078"/>
        <v>0</v>
      </c>
      <c r="JN490" s="550">
        <f t="shared" si="4079"/>
        <v>0</v>
      </c>
      <c r="JO490" s="1217">
        <f t="shared" si="4080"/>
        <v>0</v>
      </c>
      <c r="JP490" s="545">
        <f t="shared" si="4081"/>
        <v>0</v>
      </c>
      <c r="JQ490" s="329">
        <f t="shared" si="4082"/>
        <v>0</v>
      </c>
      <c r="JR490" s="550">
        <f t="shared" si="4083"/>
        <v>0</v>
      </c>
      <c r="JS490" s="550">
        <f t="shared" si="4084"/>
        <v>0</v>
      </c>
      <c r="JT490" s="550">
        <f t="shared" si="4085"/>
        <v>0</v>
      </c>
      <c r="JU490" s="550">
        <f t="shared" si="4086"/>
        <v>0</v>
      </c>
      <c r="JV490" s="932">
        <f t="shared" si="4087"/>
        <v>0</v>
      </c>
      <c r="JW490" s="932">
        <f t="shared" si="4088"/>
        <v>0</v>
      </c>
      <c r="JX490" s="932">
        <f t="shared" si="4089"/>
        <v>0</v>
      </c>
      <c r="JY490" s="932">
        <f t="shared" si="4090"/>
        <v>0</v>
      </c>
      <c r="JZ490" s="932">
        <f t="shared" si="4091"/>
        <v>0</v>
      </c>
      <c r="KA490" s="932">
        <f t="shared" si="4092"/>
        <v>0</v>
      </c>
      <c r="KB490" s="932">
        <f t="shared" si="4093"/>
        <v>0</v>
      </c>
      <c r="KC490" s="932">
        <f t="shared" si="4094"/>
        <v>0</v>
      </c>
      <c r="KD490" s="327">
        <f t="shared" si="4095"/>
        <v>0</v>
      </c>
      <c r="KE490" s="327">
        <f t="shared" si="4096"/>
        <v>0</v>
      </c>
      <c r="KF490" s="327">
        <f t="shared" si="4097"/>
        <v>0</v>
      </c>
      <c r="KG490" s="327">
        <f t="shared" si="4098"/>
        <v>0</v>
      </c>
      <c r="KH490" s="327">
        <f t="shared" si="4099"/>
        <v>0</v>
      </c>
      <c r="KI490" s="327">
        <f t="shared" si="4100"/>
        <v>0</v>
      </c>
      <c r="KJ490" s="327">
        <f t="shared" si="4101"/>
        <v>0</v>
      </c>
      <c r="KK490" s="327">
        <f t="shared" si="4102"/>
        <v>0</v>
      </c>
      <c r="KL490" s="327">
        <f t="shared" si="4103"/>
        <v>0</v>
      </c>
      <c r="KM490" s="327">
        <f t="shared" si="4104"/>
        <v>0</v>
      </c>
      <c r="KN490" s="327">
        <f t="shared" si="4105"/>
        <v>0</v>
      </c>
      <c r="KO490" s="327">
        <f t="shared" si="4106"/>
        <v>0</v>
      </c>
      <c r="KP490" s="327">
        <f t="shared" si="4107"/>
        <v>0</v>
      </c>
      <c r="KQ490" s="327">
        <f t="shared" si="4108"/>
        <v>0</v>
      </c>
      <c r="KR490" s="739"/>
      <c r="KS490" s="739"/>
      <c r="KT490" s="739"/>
      <c r="KU490" s="739"/>
      <c r="KV490" s="739"/>
      <c r="KW490" s="739"/>
      <c r="KX490" s="739"/>
      <c r="KY490" s="739"/>
      <c r="KZ490" s="1362">
        <f t="shared" si="4022"/>
        <v>0</v>
      </c>
      <c r="LA490" s="1217">
        <f t="shared" si="4023"/>
        <v>0</v>
      </c>
      <c r="LB490" s="1217">
        <f t="shared" si="4024"/>
        <v>0</v>
      </c>
      <c r="LC490" s="1217">
        <f t="shared" si="4025"/>
        <v>0</v>
      </c>
      <c r="LD490" s="545">
        <f t="shared" si="4026"/>
        <v>0</v>
      </c>
      <c r="LE490" s="545">
        <f t="shared" si="4027"/>
        <v>0</v>
      </c>
      <c r="LF490" s="329">
        <f t="shared" si="4028"/>
        <v>0</v>
      </c>
      <c r="LG490" s="550">
        <f t="shared" si="4029"/>
        <v>0</v>
      </c>
      <c r="LH490" s="550">
        <f t="shared" si="4030"/>
        <v>0</v>
      </c>
      <c r="LI490" s="550">
        <f t="shared" si="4031"/>
        <v>0</v>
      </c>
      <c r="LJ490" s="550">
        <f t="shared" si="4032"/>
        <v>0</v>
      </c>
      <c r="LK490" s="550">
        <f t="shared" si="4033"/>
        <v>0</v>
      </c>
      <c r="LL490" s="550">
        <f t="shared" si="4034"/>
        <v>0</v>
      </c>
      <c r="LM490" s="550">
        <f t="shared" si="4035"/>
        <v>0</v>
      </c>
      <c r="LN490" s="550">
        <f t="shared" si="4036"/>
        <v>0</v>
      </c>
      <c r="LO490" s="1217">
        <f t="shared" si="4037"/>
        <v>0</v>
      </c>
      <c r="LP490" s="545">
        <f t="shared" si="4038"/>
        <v>0</v>
      </c>
      <c r="LQ490" s="329">
        <f t="shared" si="4039"/>
        <v>0</v>
      </c>
      <c r="LR490" s="550">
        <f t="shared" si="4040"/>
        <v>0</v>
      </c>
      <c r="LS490" s="550">
        <f t="shared" si="4041"/>
        <v>0</v>
      </c>
      <c r="LT490" s="550">
        <f t="shared" si="4042"/>
        <v>0</v>
      </c>
      <c r="LU490" s="550">
        <f t="shared" si="4043"/>
        <v>0</v>
      </c>
      <c r="LV490" s="932">
        <f t="shared" si="4044"/>
        <v>0</v>
      </c>
      <c r="LW490" s="932">
        <f t="shared" si="4045"/>
        <v>0</v>
      </c>
      <c r="LX490" s="932">
        <f t="shared" si="4046"/>
        <v>0</v>
      </c>
      <c r="LY490" s="932">
        <f t="shared" si="4047"/>
        <v>0</v>
      </c>
      <c r="LZ490" s="932">
        <f t="shared" si="4048"/>
        <v>0</v>
      </c>
      <c r="MA490" s="932">
        <f t="shared" si="4049"/>
        <v>0</v>
      </c>
      <c r="MB490" s="932">
        <f t="shared" si="4050"/>
        <v>0</v>
      </c>
      <c r="MC490" s="932">
        <f t="shared" si="4051"/>
        <v>0</v>
      </c>
      <c r="MD490" s="327">
        <f t="shared" si="4052"/>
        <v>0</v>
      </c>
      <c r="ME490" s="327">
        <f t="shared" si="4053"/>
        <v>0</v>
      </c>
      <c r="MF490" s="327">
        <f t="shared" si="4054"/>
        <v>0</v>
      </c>
      <c r="MG490" s="327">
        <f t="shared" si="4055"/>
        <v>0</v>
      </c>
      <c r="MH490" s="327">
        <f t="shared" si="4056"/>
        <v>0</v>
      </c>
      <c r="MI490" s="327">
        <f t="shared" si="4057"/>
        <v>0</v>
      </c>
      <c r="MJ490" s="327">
        <f t="shared" si="4058"/>
        <v>0</v>
      </c>
      <c r="MK490" s="327">
        <f t="shared" si="4059"/>
        <v>0</v>
      </c>
      <c r="ML490" s="327">
        <f t="shared" si="4060"/>
        <v>0</v>
      </c>
      <c r="MM490" s="327">
        <f t="shared" si="4061"/>
        <v>0</v>
      </c>
      <c r="MN490" s="327">
        <f t="shared" si="4062"/>
        <v>0</v>
      </c>
      <c r="MO490" s="327">
        <f t="shared" si="4063"/>
        <v>0</v>
      </c>
      <c r="MP490" s="327">
        <f t="shared" si="4064"/>
        <v>0</v>
      </c>
      <c r="MQ490" s="327">
        <f t="shared" si="4065"/>
        <v>0</v>
      </c>
    </row>
    <row r="491" spans="15:355" s="152" customFormat="1" ht="14.25" customHeight="1" outlineLevel="1" thickBot="1" x14ac:dyDescent="0.3">
      <c r="O491" s="1758"/>
      <c r="S491" s="1758"/>
      <c r="W491" s="1758"/>
      <c r="AA491" s="1758"/>
      <c r="AE491" s="1758"/>
      <c r="AI491" s="1758"/>
      <c r="AM491" s="1758"/>
      <c r="AQ491" s="1758"/>
      <c r="AU491" s="1758"/>
      <c r="AY491" s="1758"/>
      <c r="BQ491" s="1491"/>
      <c r="BR491" s="734">
        <f t="shared" si="3531"/>
        <v>0</v>
      </c>
      <c r="BS491" s="734">
        <f t="shared" si="3532"/>
        <v>0</v>
      </c>
      <c r="BT491" s="742">
        <v>0</v>
      </c>
      <c r="BU491" s="1781"/>
      <c r="BV491" s="1324"/>
      <c r="BW491" s="1248"/>
      <c r="BX491" s="1248"/>
      <c r="BY491" s="1248"/>
      <c r="BZ491" s="1249"/>
      <c r="CA491" s="1249"/>
      <c r="CB491" s="1250"/>
      <c r="CC491" s="1251"/>
      <c r="CD491" s="1251"/>
      <c r="CE491" s="1251"/>
      <c r="CF491" s="1251"/>
      <c r="CG491" s="1765"/>
      <c r="CH491" s="1252"/>
      <c r="CI491" s="1765"/>
      <c r="CJ491" s="1765"/>
      <c r="CK491" s="1253"/>
      <c r="CL491" s="1254"/>
      <c r="CM491" s="1255"/>
      <c r="CN491" s="1256"/>
      <c r="CO491" s="1256"/>
      <c r="CP491" s="1256"/>
      <c r="CQ491" s="1256"/>
      <c r="CR491" s="1766"/>
      <c r="CS491" s="1766"/>
      <c r="CT491" s="1766"/>
      <c r="CU491" s="1766"/>
      <c r="CV491" s="1766"/>
      <c r="CW491" s="1766"/>
      <c r="CX491" s="1766"/>
      <c r="CY491" s="1766"/>
      <c r="CZ491" s="1807"/>
      <c r="DA491" s="1807"/>
      <c r="DB491" s="1807"/>
      <c r="DC491" s="1807"/>
      <c r="DD491" s="1807"/>
      <c r="DE491" s="1258"/>
      <c r="DF491" s="1258"/>
      <c r="DG491" s="1258"/>
      <c r="DH491" s="1258"/>
      <c r="DI491" s="1258"/>
      <c r="DJ491" s="1258"/>
      <c r="DK491" s="1258"/>
      <c r="DL491" s="1258"/>
      <c r="DM491" s="1258"/>
      <c r="DN491" s="1022">
        <v>1</v>
      </c>
      <c r="DO491" s="1193">
        <v>0.94599999999999995</v>
      </c>
      <c r="DP491" s="1194">
        <v>1000</v>
      </c>
      <c r="DQ491" s="1195">
        <f t="shared" si="3889"/>
        <v>1.0570824524312896</v>
      </c>
      <c r="DR491" s="1192">
        <v>0.01</v>
      </c>
      <c r="DS491" s="1192">
        <f t="shared" si="3888"/>
        <v>1.0570824524312896E-5</v>
      </c>
      <c r="DT491" s="1767"/>
      <c r="DU491" s="1768"/>
      <c r="DV491" s="1769"/>
      <c r="DW491" s="1528">
        <f t="shared" si="3933"/>
        <v>0</v>
      </c>
      <c r="DX491" s="1770"/>
      <c r="DY491" s="1770"/>
      <c r="DZ491" s="1770"/>
      <c r="EA491" s="1770"/>
      <c r="EB491" s="1770"/>
      <c r="EC491" s="1770"/>
      <c r="ED491" s="1770"/>
      <c r="EE491" s="1770"/>
      <c r="EF491" s="1770"/>
      <c r="EG491" s="1770"/>
      <c r="EH491" s="1770"/>
      <c r="EI491" s="1770"/>
      <c r="EJ491" s="1770"/>
      <c r="EK491" s="1771"/>
      <c r="EL491" s="1772"/>
      <c r="EM491" s="739"/>
      <c r="EN491" s="739"/>
      <c r="EO491" s="739"/>
      <c r="EP491" s="739"/>
      <c r="EQ491" s="739"/>
      <c r="ER491" s="739"/>
      <c r="ES491" s="739"/>
      <c r="ET491" s="739"/>
      <c r="EU491" s="739"/>
      <c r="EV491" s="739"/>
      <c r="EW491" s="739"/>
      <c r="EX491" s="739"/>
      <c r="EY491" s="739"/>
      <c r="EZ491" s="1348">
        <f t="shared" si="3934"/>
        <v>0</v>
      </c>
      <c r="FA491" s="1203">
        <f t="shared" si="3935"/>
        <v>0</v>
      </c>
      <c r="FB491" s="1203">
        <f t="shared" si="3936"/>
        <v>0</v>
      </c>
      <c r="FC491" s="1203">
        <f t="shared" si="3937"/>
        <v>0</v>
      </c>
      <c r="FD491" s="1190">
        <f t="shared" si="3938"/>
        <v>0</v>
      </c>
      <c r="FE491" s="1190">
        <f t="shared" si="3939"/>
        <v>0</v>
      </c>
      <c r="FF491" s="927">
        <f t="shared" si="3940"/>
        <v>0</v>
      </c>
      <c r="FG491" s="1191">
        <f t="shared" si="3941"/>
        <v>0</v>
      </c>
      <c r="FH491" s="1191">
        <f t="shared" si="3942"/>
        <v>0</v>
      </c>
      <c r="FI491" s="1191">
        <f t="shared" si="3943"/>
        <v>0</v>
      </c>
      <c r="FJ491" s="1191">
        <f t="shared" si="3944"/>
        <v>0</v>
      </c>
      <c r="FK491" s="1191">
        <f t="shared" si="3945"/>
        <v>0</v>
      </c>
      <c r="FL491" s="1191">
        <f t="shared" si="3946"/>
        <v>0</v>
      </c>
      <c r="FM491" s="1191">
        <f t="shared" si="3947"/>
        <v>0</v>
      </c>
      <c r="FN491" s="1191">
        <f t="shared" si="3948"/>
        <v>0</v>
      </c>
      <c r="FO491" s="1203">
        <f t="shared" si="3548"/>
        <v>0</v>
      </c>
      <c r="FP491" s="1190">
        <f t="shared" si="3949"/>
        <v>0</v>
      </c>
      <c r="FQ491" s="927">
        <f t="shared" si="3950"/>
        <v>0</v>
      </c>
      <c r="FR491" s="1191">
        <f t="shared" si="3951"/>
        <v>0</v>
      </c>
      <c r="FS491" s="1191">
        <f t="shared" si="3952"/>
        <v>0</v>
      </c>
      <c r="FT491" s="1191">
        <f t="shared" si="3953"/>
        <v>0</v>
      </c>
      <c r="FU491" s="1191">
        <f t="shared" si="3954"/>
        <v>0</v>
      </c>
      <c r="FV491" s="1076">
        <f t="shared" si="3955"/>
        <v>0</v>
      </c>
      <c r="FW491" s="1076">
        <f t="shared" si="3956"/>
        <v>0</v>
      </c>
      <c r="FX491" s="1076">
        <f t="shared" si="3957"/>
        <v>0</v>
      </c>
      <c r="FY491" s="1076">
        <f t="shared" si="3958"/>
        <v>0</v>
      </c>
      <c r="FZ491" s="1076">
        <f t="shared" si="3959"/>
        <v>0</v>
      </c>
      <c r="GA491" s="1076">
        <f t="shared" si="3960"/>
        <v>0</v>
      </c>
      <c r="GB491" s="1076">
        <f t="shared" si="3961"/>
        <v>0</v>
      </c>
      <c r="GC491" s="1076">
        <f t="shared" si="3962"/>
        <v>0</v>
      </c>
      <c r="GD491" s="330">
        <f t="shared" si="3963"/>
        <v>0</v>
      </c>
      <c r="GE491" s="330">
        <f t="shared" si="3964"/>
        <v>0</v>
      </c>
      <c r="GF491" s="330">
        <f t="shared" si="3965"/>
        <v>0</v>
      </c>
      <c r="GG491" s="330">
        <f t="shared" si="3966"/>
        <v>0</v>
      </c>
      <c r="GH491" s="330">
        <f t="shared" si="3967"/>
        <v>0</v>
      </c>
      <c r="GI491" s="330">
        <f t="shared" si="3968"/>
        <v>0</v>
      </c>
      <c r="GJ491" s="330">
        <f t="shared" si="3969"/>
        <v>0</v>
      </c>
      <c r="GK491" s="330">
        <f t="shared" si="3970"/>
        <v>0</v>
      </c>
      <c r="GL491" s="330">
        <f t="shared" si="3971"/>
        <v>0</v>
      </c>
      <c r="GM491" s="330">
        <f t="shared" si="3972"/>
        <v>0</v>
      </c>
      <c r="GN491" s="330">
        <f t="shared" si="3973"/>
        <v>0</v>
      </c>
      <c r="GO491" s="330">
        <f t="shared" si="3974"/>
        <v>0</v>
      </c>
      <c r="GP491" s="330">
        <f t="shared" si="3975"/>
        <v>0</v>
      </c>
      <c r="GQ491" s="330">
        <f t="shared" si="3976"/>
        <v>0</v>
      </c>
      <c r="GR491" s="739"/>
      <c r="GS491" s="739"/>
      <c r="GT491" s="739"/>
      <c r="GU491" s="739"/>
      <c r="GV491" s="739"/>
      <c r="GW491" s="739"/>
      <c r="GX491" s="739"/>
      <c r="GY491" s="739"/>
      <c r="GZ491" s="1362">
        <f t="shared" si="3977"/>
        <v>0</v>
      </c>
      <c r="HA491" s="1215">
        <f t="shared" si="3978"/>
        <v>0</v>
      </c>
      <c r="HB491" s="1215">
        <f t="shared" si="3979"/>
        <v>0</v>
      </c>
      <c r="HC491" s="1215">
        <f t="shared" si="3980"/>
        <v>0</v>
      </c>
      <c r="HD491" s="543">
        <f t="shared" si="3981"/>
        <v>0</v>
      </c>
      <c r="HE491" s="543">
        <f t="shared" si="3982"/>
        <v>0</v>
      </c>
      <c r="HF491" s="328">
        <f t="shared" si="3983"/>
        <v>0</v>
      </c>
      <c r="HG491" s="546">
        <f t="shared" si="3984"/>
        <v>0</v>
      </c>
      <c r="HH491" s="546">
        <f t="shared" si="3985"/>
        <v>0</v>
      </c>
      <c r="HI491" s="546">
        <f t="shared" si="3986"/>
        <v>0</v>
      </c>
      <c r="HJ491" s="546">
        <f t="shared" si="3987"/>
        <v>0</v>
      </c>
      <c r="HK491" s="546">
        <f t="shared" si="3988"/>
        <v>0</v>
      </c>
      <c r="HL491" s="546">
        <f t="shared" si="3989"/>
        <v>0</v>
      </c>
      <c r="HM491" s="546">
        <f t="shared" si="3990"/>
        <v>0</v>
      </c>
      <c r="HN491" s="546">
        <f t="shared" si="3991"/>
        <v>0</v>
      </c>
      <c r="HO491" s="1215">
        <f t="shared" si="3992"/>
        <v>0</v>
      </c>
      <c r="HP491" s="543">
        <f t="shared" si="3993"/>
        <v>0</v>
      </c>
      <c r="HQ491" s="328">
        <f t="shared" si="3994"/>
        <v>0</v>
      </c>
      <c r="HR491" s="546">
        <f t="shared" si="3995"/>
        <v>0</v>
      </c>
      <c r="HS491" s="546">
        <f t="shared" si="3996"/>
        <v>0</v>
      </c>
      <c r="HT491" s="546">
        <f t="shared" si="3997"/>
        <v>0</v>
      </c>
      <c r="HU491" s="546">
        <f t="shared" si="3998"/>
        <v>0</v>
      </c>
      <c r="HV491" s="930">
        <f t="shared" si="3999"/>
        <v>0</v>
      </c>
      <c r="HW491" s="930">
        <f t="shared" si="4000"/>
        <v>0</v>
      </c>
      <c r="HX491" s="930">
        <f t="shared" si="4001"/>
        <v>0</v>
      </c>
      <c r="HY491" s="930">
        <f t="shared" si="4002"/>
        <v>0</v>
      </c>
      <c r="HZ491" s="930">
        <f t="shared" si="4003"/>
        <v>0</v>
      </c>
      <c r="IA491" s="930">
        <f t="shared" si="4004"/>
        <v>0</v>
      </c>
      <c r="IB491" s="930">
        <f t="shared" si="4005"/>
        <v>0</v>
      </c>
      <c r="IC491" s="930">
        <f t="shared" si="4006"/>
        <v>0</v>
      </c>
      <c r="ID491" s="322">
        <f t="shared" si="4007"/>
        <v>0</v>
      </c>
      <c r="IE491" s="322">
        <f t="shared" si="4008"/>
        <v>0</v>
      </c>
      <c r="IF491" s="322">
        <f t="shared" si="4009"/>
        <v>0</v>
      </c>
      <c r="IG491" s="322">
        <f t="shared" si="4010"/>
        <v>0</v>
      </c>
      <c r="IH491" s="322">
        <f t="shared" si="4011"/>
        <v>0</v>
      </c>
      <c r="II491" s="322">
        <f t="shared" si="4012"/>
        <v>0</v>
      </c>
      <c r="IJ491" s="322">
        <f t="shared" si="4013"/>
        <v>0</v>
      </c>
      <c r="IK491" s="322">
        <f t="shared" si="4014"/>
        <v>0</v>
      </c>
      <c r="IL491" s="322">
        <f t="shared" si="4015"/>
        <v>0</v>
      </c>
      <c r="IM491" s="322">
        <f t="shared" si="4016"/>
        <v>0</v>
      </c>
      <c r="IN491" s="322">
        <f t="shared" si="4017"/>
        <v>0</v>
      </c>
      <c r="IO491" s="322">
        <f t="shared" si="4018"/>
        <v>0</v>
      </c>
      <c r="IP491" s="322">
        <f t="shared" si="4019"/>
        <v>0</v>
      </c>
      <c r="IQ491" s="322">
        <f t="shared" si="4020"/>
        <v>0</v>
      </c>
      <c r="IR491" s="739"/>
      <c r="IS491" s="739"/>
      <c r="IT491" s="739"/>
      <c r="IU491" s="739"/>
      <c r="IV491" s="739"/>
      <c r="IW491" s="739"/>
      <c r="IX491" s="739"/>
      <c r="IY491" s="739"/>
      <c r="IZ491" s="1362">
        <f t="shared" si="4021"/>
        <v>0</v>
      </c>
      <c r="JA491" s="1217">
        <f t="shared" si="4066"/>
        <v>0</v>
      </c>
      <c r="JB491" s="1217">
        <f t="shared" si="4067"/>
        <v>0</v>
      </c>
      <c r="JC491" s="1217">
        <f t="shared" si="4068"/>
        <v>0</v>
      </c>
      <c r="JD491" s="545">
        <f t="shared" si="4069"/>
        <v>0</v>
      </c>
      <c r="JE491" s="545">
        <f t="shared" si="4070"/>
        <v>0</v>
      </c>
      <c r="JF491" s="329">
        <f t="shared" si="4071"/>
        <v>0</v>
      </c>
      <c r="JG491" s="550">
        <f t="shared" si="4072"/>
        <v>0</v>
      </c>
      <c r="JH491" s="550">
        <f t="shared" si="4073"/>
        <v>0</v>
      </c>
      <c r="JI491" s="550">
        <f t="shared" si="4074"/>
        <v>0</v>
      </c>
      <c r="JJ491" s="550">
        <f t="shared" si="4075"/>
        <v>0</v>
      </c>
      <c r="JK491" s="550">
        <f t="shared" si="4076"/>
        <v>0</v>
      </c>
      <c r="JL491" s="550">
        <f t="shared" si="4077"/>
        <v>0</v>
      </c>
      <c r="JM491" s="550">
        <f t="shared" si="4078"/>
        <v>0</v>
      </c>
      <c r="JN491" s="550">
        <f t="shared" si="4079"/>
        <v>0</v>
      </c>
      <c r="JO491" s="1217">
        <f t="shared" si="4080"/>
        <v>0</v>
      </c>
      <c r="JP491" s="545">
        <f t="shared" si="4081"/>
        <v>0</v>
      </c>
      <c r="JQ491" s="329">
        <f t="shared" si="4082"/>
        <v>0</v>
      </c>
      <c r="JR491" s="550">
        <f t="shared" si="4083"/>
        <v>0</v>
      </c>
      <c r="JS491" s="550">
        <f t="shared" si="4084"/>
        <v>0</v>
      </c>
      <c r="JT491" s="550">
        <f t="shared" si="4085"/>
        <v>0</v>
      </c>
      <c r="JU491" s="550">
        <f t="shared" si="4086"/>
        <v>0</v>
      </c>
      <c r="JV491" s="932">
        <f t="shared" si="4087"/>
        <v>0</v>
      </c>
      <c r="JW491" s="932">
        <f t="shared" si="4088"/>
        <v>0</v>
      </c>
      <c r="JX491" s="932">
        <f t="shared" si="4089"/>
        <v>0</v>
      </c>
      <c r="JY491" s="932">
        <f t="shared" si="4090"/>
        <v>0</v>
      </c>
      <c r="JZ491" s="932">
        <f t="shared" si="4091"/>
        <v>0</v>
      </c>
      <c r="KA491" s="932">
        <f t="shared" si="4092"/>
        <v>0</v>
      </c>
      <c r="KB491" s="932">
        <f t="shared" si="4093"/>
        <v>0</v>
      </c>
      <c r="KC491" s="932">
        <f t="shared" si="4094"/>
        <v>0</v>
      </c>
      <c r="KD491" s="327">
        <f t="shared" si="4095"/>
        <v>0</v>
      </c>
      <c r="KE491" s="327">
        <f t="shared" si="4096"/>
        <v>0</v>
      </c>
      <c r="KF491" s="327">
        <f t="shared" si="4097"/>
        <v>0</v>
      </c>
      <c r="KG491" s="327">
        <f t="shared" si="4098"/>
        <v>0</v>
      </c>
      <c r="KH491" s="327">
        <f t="shared" si="4099"/>
        <v>0</v>
      </c>
      <c r="KI491" s="327">
        <f t="shared" si="4100"/>
        <v>0</v>
      </c>
      <c r="KJ491" s="327">
        <f t="shared" si="4101"/>
        <v>0</v>
      </c>
      <c r="KK491" s="327">
        <f t="shared" si="4102"/>
        <v>0</v>
      </c>
      <c r="KL491" s="327">
        <f t="shared" si="4103"/>
        <v>0</v>
      </c>
      <c r="KM491" s="327">
        <f t="shared" si="4104"/>
        <v>0</v>
      </c>
      <c r="KN491" s="327">
        <f t="shared" si="4105"/>
        <v>0</v>
      </c>
      <c r="KO491" s="327">
        <f t="shared" si="4106"/>
        <v>0</v>
      </c>
      <c r="KP491" s="327">
        <f t="shared" si="4107"/>
        <v>0</v>
      </c>
      <c r="KQ491" s="327">
        <f t="shared" si="4108"/>
        <v>0</v>
      </c>
      <c r="KR491" s="739"/>
      <c r="KS491" s="739"/>
      <c r="KT491" s="739"/>
      <c r="KU491" s="739"/>
      <c r="KV491" s="739"/>
      <c r="KW491" s="739"/>
      <c r="KX491" s="739"/>
      <c r="KY491" s="739"/>
      <c r="KZ491" s="1362">
        <f t="shared" si="4022"/>
        <v>0</v>
      </c>
      <c r="LA491" s="1217">
        <f t="shared" si="4023"/>
        <v>0</v>
      </c>
      <c r="LB491" s="1217">
        <f t="shared" si="4024"/>
        <v>0</v>
      </c>
      <c r="LC491" s="1217">
        <f t="shared" si="4025"/>
        <v>0</v>
      </c>
      <c r="LD491" s="545">
        <f t="shared" si="4026"/>
        <v>0</v>
      </c>
      <c r="LE491" s="545">
        <f t="shared" si="4027"/>
        <v>0</v>
      </c>
      <c r="LF491" s="329">
        <f t="shared" si="4028"/>
        <v>0</v>
      </c>
      <c r="LG491" s="550">
        <f t="shared" si="4029"/>
        <v>0</v>
      </c>
      <c r="LH491" s="550">
        <f t="shared" si="4030"/>
        <v>0</v>
      </c>
      <c r="LI491" s="550">
        <f t="shared" si="4031"/>
        <v>0</v>
      </c>
      <c r="LJ491" s="550">
        <f t="shared" si="4032"/>
        <v>0</v>
      </c>
      <c r="LK491" s="550">
        <f t="shared" si="4033"/>
        <v>0</v>
      </c>
      <c r="LL491" s="550">
        <f t="shared" si="4034"/>
        <v>0</v>
      </c>
      <c r="LM491" s="550">
        <f t="shared" si="4035"/>
        <v>0</v>
      </c>
      <c r="LN491" s="550">
        <f t="shared" si="4036"/>
        <v>0</v>
      </c>
      <c r="LO491" s="1217">
        <f t="shared" si="4037"/>
        <v>0</v>
      </c>
      <c r="LP491" s="545">
        <f t="shared" si="4038"/>
        <v>0</v>
      </c>
      <c r="LQ491" s="329">
        <f t="shared" si="4039"/>
        <v>0</v>
      </c>
      <c r="LR491" s="550">
        <f t="shared" si="4040"/>
        <v>0</v>
      </c>
      <c r="LS491" s="550">
        <f t="shared" si="4041"/>
        <v>0</v>
      </c>
      <c r="LT491" s="550">
        <f t="shared" si="4042"/>
        <v>0</v>
      </c>
      <c r="LU491" s="550">
        <f t="shared" si="4043"/>
        <v>0</v>
      </c>
      <c r="LV491" s="932">
        <f t="shared" si="4044"/>
        <v>0</v>
      </c>
      <c r="LW491" s="932">
        <f t="shared" si="4045"/>
        <v>0</v>
      </c>
      <c r="LX491" s="932">
        <f t="shared" si="4046"/>
        <v>0</v>
      </c>
      <c r="LY491" s="932">
        <f t="shared" si="4047"/>
        <v>0</v>
      </c>
      <c r="LZ491" s="932">
        <f t="shared" si="4048"/>
        <v>0</v>
      </c>
      <c r="MA491" s="932">
        <f t="shared" si="4049"/>
        <v>0</v>
      </c>
      <c r="MB491" s="932">
        <f t="shared" si="4050"/>
        <v>0</v>
      </c>
      <c r="MC491" s="932">
        <f t="shared" si="4051"/>
        <v>0</v>
      </c>
      <c r="MD491" s="327">
        <f t="shared" si="4052"/>
        <v>0</v>
      </c>
      <c r="ME491" s="327">
        <f t="shared" si="4053"/>
        <v>0</v>
      </c>
      <c r="MF491" s="327">
        <f t="shared" si="4054"/>
        <v>0</v>
      </c>
      <c r="MG491" s="327">
        <f t="shared" si="4055"/>
        <v>0</v>
      </c>
      <c r="MH491" s="327">
        <f t="shared" si="4056"/>
        <v>0</v>
      </c>
      <c r="MI491" s="327">
        <f t="shared" si="4057"/>
        <v>0</v>
      </c>
      <c r="MJ491" s="327">
        <f t="shared" si="4058"/>
        <v>0</v>
      </c>
      <c r="MK491" s="327">
        <f t="shared" si="4059"/>
        <v>0</v>
      </c>
      <c r="ML491" s="327">
        <f t="shared" si="4060"/>
        <v>0</v>
      </c>
      <c r="MM491" s="327">
        <f t="shared" si="4061"/>
        <v>0</v>
      </c>
      <c r="MN491" s="327">
        <f t="shared" si="4062"/>
        <v>0</v>
      </c>
      <c r="MO491" s="327">
        <f t="shared" si="4063"/>
        <v>0</v>
      </c>
      <c r="MP491" s="327">
        <f t="shared" si="4064"/>
        <v>0</v>
      </c>
      <c r="MQ491" s="327">
        <f t="shared" si="4065"/>
        <v>0</v>
      </c>
    </row>
    <row r="492" spans="15:355" s="152" customFormat="1" ht="14.25" customHeight="1" outlineLevel="1" thickBot="1" x14ac:dyDescent="0.3">
      <c r="O492" s="1758"/>
      <c r="S492" s="1758"/>
      <c r="W492" s="1758"/>
      <c r="AA492" s="1758"/>
      <c r="AE492" s="1758"/>
      <c r="AI492" s="1758"/>
      <c r="AM492" s="1758"/>
      <c r="AQ492" s="1758"/>
      <c r="AU492" s="1758"/>
      <c r="AY492" s="1758"/>
      <c r="BQ492" s="1491"/>
      <c r="BR492" s="734">
        <f t="shared" si="3531"/>
        <v>0</v>
      </c>
      <c r="BS492" s="734">
        <f t="shared" si="3532"/>
        <v>0</v>
      </c>
      <c r="BT492" s="742">
        <v>0</v>
      </c>
      <c r="BU492" s="1781"/>
      <c r="BV492" s="1324"/>
      <c r="BW492" s="1248"/>
      <c r="BX492" s="1248"/>
      <c r="BY492" s="1248"/>
      <c r="BZ492" s="1249"/>
      <c r="CA492" s="1249"/>
      <c r="CB492" s="1250"/>
      <c r="CC492" s="1251"/>
      <c r="CD492" s="1251"/>
      <c r="CE492" s="1251"/>
      <c r="CF492" s="1251"/>
      <c r="CG492" s="1765"/>
      <c r="CH492" s="1252"/>
      <c r="CI492" s="1765"/>
      <c r="CJ492" s="1765"/>
      <c r="CK492" s="1253"/>
      <c r="CL492" s="1254"/>
      <c r="CM492" s="1255"/>
      <c r="CN492" s="1256"/>
      <c r="CO492" s="1256"/>
      <c r="CP492" s="1256"/>
      <c r="CQ492" s="1256"/>
      <c r="CR492" s="1766"/>
      <c r="CS492" s="1766"/>
      <c r="CT492" s="1766"/>
      <c r="CU492" s="1766"/>
      <c r="CV492" s="1766"/>
      <c r="CW492" s="1766"/>
      <c r="CX492" s="1766"/>
      <c r="CY492" s="1766"/>
      <c r="CZ492" s="1807"/>
      <c r="DA492" s="1807"/>
      <c r="DB492" s="1807"/>
      <c r="DC492" s="1807"/>
      <c r="DD492" s="1807"/>
      <c r="DE492" s="1258"/>
      <c r="DF492" s="1258"/>
      <c r="DG492" s="1258"/>
      <c r="DH492" s="1258"/>
      <c r="DI492" s="1258"/>
      <c r="DJ492" s="1258"/>
      <c r="DK492" s="1258"/>
      <c r="DL492" s="1258"/>
      <c r="DM492" s="1258"/>
      <c r="DN492" s="1022">
        <v>1</v>
      </c>
      <c r="DO492" s="1193">
        <v>0.94599999999999995</v>
      </c>
      <c r="DP492" s="1194">
        <v>1000</v>
      </c>
      <c r="DQ492" s="1195">
        <f t="shared" si="3889"/>
        <v>1.0570824524312896</v>
      </c>
      <c r="DR492" s="1192">
        <v>0.01</v>
      </c>
      <c r="DS492" s="1192">
        <f t="shared" si="3888"/>
        <v>1.0570824524312896E-5</v>
      </c>
      <c r="DT492" s="1767"/>
      <c r="DU492" s="1768"/>
      <c r="DV492" s="1769"/>
      <c r="DW492" s="1528">
        <f t="shared" si="3933"/>
        <v>0</v>
      </c>
      <c r="DX492" s="1770"/>
      <c r="DY492" s="1770"/>
      <c r="DZ492" s="1770"/>
      <c r="EA492" s="1770"/>
      <c r="EB492" s="1770"/>
      <c r="EC492" s="1770"/>
      <c r="ED492" s="1770"/>
      <c r="EE492" s="1770"/>
      <c r="EF492" s="1770"/>
      <c r="EG492" s="1770"/>
      <c r="EH492" s="1770"/>
      <c r="EI492" s="1770"/>
      <c r="EJ492" s="1770"/>
      <c r="EK492" s="1771"/>
      <c r="EL492" s="1772"/>
      <c r="EM492" s="739"/>
      <c r="EN492" s="739"/>
      <c r="EO492" s="739"/>
      <c r="EP492" s="739"/>
      <c r="EQ492" s="739"/>
      <c r="ER492" s="739"/>
      <c r="ES492" s="739"/>
      <c r="ET492" s="739"/>
      <c r="EU492" s="739"/>
      <c r="EV492" s="739"/>
      <c r="EW492" s="739"/>
      <c r="EX492" s="739"/>
      <c r="EY492" s="739"/>
      <c r="EZ492" s="1348">
        <f t="shared" si="3934"/>
        <v>0</v>
      </c>
      <c r="FA492" s="1203">
        <f t="shared" si="3935"/>
        <v>0</v>
      </c>
      <c r="FB492" s="1203">
        <f t="shared" si="3936"/>
        <v>0</v>
      </c>
      <c r="FC492" s="1203">
        <f t="shared" si="3937"/>
        <v>0</v>
      </c>
      <c r="FD492" s="1190">
        <f t="shared" si="3938"/>
        <v>0</v>
      </c>
      <c r="FE492" s="1190">
        <f t="shared" si="3939"/>
        <v>0</v>
      </c>
      <c r="FF492" s="927">
        <f t="shared" si="3940"/>
        <v>0</v>
      </c>
      <c r="FG492" s="1191">
        <f t="shared" si="3941"/>
        <v>0</v>
      </c>
      <c r="FH492" s="1191">
        <f t="shared" si="3942"/>
        <v>0</v>
      </c>
      <c r="FI492" s="1191">
        <f t="shared" si="3943"/>
        <v>0</v>
      </c>
      <c r="FJ492" s="1191">
        <f t="shared" si="3944"/>
        <v>0</v>
      </c>
      <c r="FK492" s="1191">
        <f t="shared" si="3945"/>
        <v>0</v>
      </c>
      <c r="FL492" s="1191">
        <f t="shared" si="3946"/>
        <v>0</v>
      </c>
      <c r="FM492" s="1191">
        <f t="shared" si="3947"/>
        <v>0</v>
      </c>
      <c r="FN492" s="1191">
        <f t="shared" si="3948"/>
        <v>0</v>
      </c>
      <c r="FO492" s="1203">
        <f t="shared" si="3548"/>
        <v>0</v>
      </c>
      <c r="FP492" s="1190">
        <f t="shared" si="3949"/>
        <v>0</v>
      </c>
      <c r="FQ492" s="927">
        <f t="shared" si="3950"/>
        <v>0</v>
      </c>
      <c r="FR492" s="1191">
        <f t="shared" si="3951"/>
        <v>0</v>
      </c>
      <c r="FS492" s="1191">
        <f t="shared" si="3952"/>
        <v>0</v>
      </c>
      <c r="FT492" s="1191">
        <f t="shared" si="3953"/>
        <v>0</v>
      </c>
      <c r="FU492" s="1191">
        <f t="shared" si="3954"/>
        <v>0</v>
      </c>
      <c r="FV492" s="1076">
        <f t="shared" si="3955"/>
        <v>0</v>
      </c>
      <c r="FW492" s="1076">
        <f t="shared" si="3956"/>
        <v>0</v>
      </c>
      <c r="FX492" s="1076">
        <f t="shared" si="3957"/>
        <v>0</v>
      </c>
      <c r="FY492" s="1076">
        <f t="shared" si="3958"/>
        <v>0</v>
      </c>
      <c r="FZ492" s="1076">
        <f t="shared" si="3959"/>
        <v>0</v>
      </c>
      <c r="GA492" s="1076">
        <f t="shared" si="3960"/>
        <v>0</v>
      </c>
      <c r="GB492" s="1076">
        <f t="shared" si="3961"/>
        <v>0</v>
      </c>
      <c r="GC492" s="1076">
        <f t="shared" si="3962"/>
        <v>0</v>
      </c>
      <c r="GD492" s="330">
        <f t="shared" si="3963"/>
        <v>0</v>
      </c>
      <c r="GE492" s="330">
        <f t="shared" si="3964"/>
        <v>0</v>
      </c>
      <c r="GF492" s="330">
        <f t="shared" si="3965"/>
        <v>0</v>
      </c>
      <c r="GG492" s="330">
        <f t="shared" si="3966"/>
        <v>0</v>
      </c>
      <c r="GH492" s="330">
        <f t="shared" si="3967"/>
        <v>0</v>
      </c>
      <c r="GI492" s="330">
        <f t="shared" si="3968"/>
        <v>0</v>
      </c>
      <c r="GJ492" s="330">
        <f t="shared" si="3969"/>
        <v>0</v>
      </c>
      <c r="GK492" s="330">
        <f t="shared" si="3970"/>
        <v>0</v>
      </c>
      <c r="GL492" s="330">
        <f t="shared" si="3971"/>
        <v>0</v>
      </c>
      <c r="GM492" s="330">
        <f t="shared" si="3972"/>
        <v>0</v>
      </c>
      <c r="GN492" s="330">
        <f t="shared" si="3973"/>
        <v>0</v>
      </c>
      <c r="GO492" s="330">
        <f t="shared" si="3974"/>
        <v>0</v>
      </c>
      <c r="GP492" s="330">
        <f t="shared" si="3975"/>
        <v>0</v>
      </c>
      <c r="GQ492" s="330">
        <f t="shared" si="3976"/>
        <v>0</v>
      </c>
      <c r="GR492" s="739"/>
      <c r="GS492" s="739"/>
      <c r="GT492" s="739"/>
      <c r="GU492" s="739"/>
      <c r="GV492" s="739"/>
      <c r="GW492" s="739"/>
      <c r="GX492" s="739"/>
      <c r="GY492" s="739"/>
      <c r="GZ492" s="1362">
        <f t="shared" si="3977"/>
        <v>0</v>
      </c>
      <c r="HA492" s="1215">
        <f t="shared" si="3978"/>
        <v>0</v>
      </c>
      <c r="HB492" s="1215">
        <f t="shared" si="3979"/>
        <v>0</v>
      </c>
      <c r="HC492" s="1215">
        <f t="shared" si="3980"/>
        <v>0</v>
      </c>
      <c r="HD492" s="543">
        <f t="shared" si="3981"/>
        <v>0</v>
      </c>
      <c r="HE492" s="543">
        <f t="shared" si="3982"/>
        <v>0</v>
      </c>
      <c r="HF492" s="328">
        <f t="shared" si="3983"/>
        <v>0</v>
      </c>
      <c r="HG492" s="546">
        <f t="shared" si="3984"/>
        <v>0</v>
      </c>
      <c r="HH492" s="546">
        <f t="shared" si="3985"/>
        <v>0</v>
      </c>
      <c r="HI492" s="546">
        <f t="shared" si="3986"/>
        <v>0</v>
      </c>
      <c r="HJ492" s="546">
        <f t="shared" si="3987"/>
        <v>0</v>
      </c>
      <c r="HK492" s="546">
        <f t="shared" si="3988"/>
        <v>0</v>
      </c>
      <c r="HL492" s="546">
        <f t="shared" si="3989"/>
        <v>0</v>
      </c>
      <c r="HM492" s="546">
        <f t="shared" si="3990"/>
        <v>0</v>
      </c>
      <c r="HN492" s="546">
        <f t="shared" si="3991"/>
        <v>0</v>
      </c>
      <c r="HO492" s="1215">
        <f t="shared" si="3992"/>
        <v>0</v>
      </c>
      <c r="HP492" s="543">
        <f t="shared" si="3993"/>
        <v>0</v>
      </c>
      <c r="HQ492" s="328">
        <f t="shared" si="3994"/>
        <v>0</v>
      </c>
      <c r="HR492" s="546">
        <f t="shared" si="3995"/>
        <v>0</v>
      </c>
      <c r="HS492" s="546">
        <f t="shared" si="3996"/>
        <v>0</v>
      </c>
      <c r="HT492" s="546">
        <f t="shared" si="3997"/>
        <v>0</v>
      </c>
      <c r="HU492" s="546">
        <f t="shared" si="3998"/>
        <v>0</v>
      </c>
      <c r="HV492" s="930">
        <f t="shared" si="3999"/>
        <v>0</v>
      </c>
      <c r="HW492" s="930">
        <f t="shared" si="4000"/>
        <v>0</v>
      </c>
      <c r="HX492" s="930">
        <f t="shared" si="4001"/>
        <v>0</v>
      </c>
      <c r="HY492" s="930">
        <f t="shared" si="4002"/>
        <v>0</v>
      </c>
      <c r="HZ492" s="930">
        <f t="shared" si="4003"/>
        <v>0</v>
      </c>
      <c r="IA492" s="930">
        <f t="shared" si="4004"/>
        <v>0</v>
      </c>
      <c r="IB492" s="930">
        <f t="shared" si="4005"/>
        <v>0</v>
      </c>
      <c r="IC492" s="930">
        <f t="shared" si="4006"/>
        <v>0</v>
      </c>
      <c r="ID492" s="322">
        <f t="shared" si="4007"/>
        <v>0</v>
      </c>
      <c r="IE492" s="322">
        <f t="shared" si="4008"/>
        <v>0</v>
      </c>
      <c r="IF492" s="322">
        <f t="shared" si="4009"/>
        <v>0</v>
      </c>
      <c r="IG492" s="322">
        <f t="shared" si="4010"/>
        <v>0</v>
      </c>
      <c r="IH492" s="322">
        <f t="shared" si="4011"/>
        <v>0</v>
      </c>
      <c r="II492" s="322">
        <f t="shared" si="4012"/>
        <v>0</v>
      </c>
      <c r="IJ492" s="322">
        <f t="shared" si="4013"/>
        <v>0</v>
      </c>
      <c r="IK492" s="322">
        <f t="shared" si="4014"/>
        <v>0</v>
      </c>
      <c r="IL492" s="322">
        <f t="shared" si="4015"/>
        <v>0</v>
      </c>
      <c r="IM492" s="322">
        <f t="shared" si="4016"/>
        <v>0</v>
      </c>
      <c r="IN492" s="322">
        <f t="shared" si="4017"/>
        <v>0</v>
      </c>
      <c r="IO492" s="322">
        <f t="shared" si="4018"/>
        <v>0</v>
      </c>
      <c r="IP492" s="322">
        <f t="shared" si="4019"/>
        <v>0</v>
      </c>
      <c r="IQ492" s="322">
        <f t="shared" si="4020"/>
        <v>0</v>
      </c>
      <c r="IR492" s="739"/>
      <c r="IS492" s="739"/>
      <c r="IT492" s="739"/>
      <c r="IU492" s="739"/>
      <c r="IV492" s="739"/>
      <c r="IW492" s="739"/>
      <c r="IX492" s="739"/>
      <c r="IY492" s="739"/>
      <c r="IZ492" s="1362">
        <f t="shared" si="4021"/>
        <v>0</v>
      </c>
      <c r="JA492" s="1217">
        <f t="shared" si="4066"/>
        <v>0</v>
      </c>
      <c r="JB492" s="1217">
        <f t="shared" si="4067"/>
        <v>0</v>
      </c>
      <c r="JC492" s="1217">
        <f t="shared" si="4068"/>
        <v>0</v>
      </c>
      <c r="JD492" s="545">
        <f t="shared" si="4069"/>
        <v>0</v>
      </c>
      <c r="JE492" s="545">
        <f t="shared" si="4070"/>
        <v>0</v>
      </c>
      <c r="JF492" s="329">
        <f t="shared" si="4071"/>
        <v>0</v>
      </c>
      <c r="JG492" s="550">
        <f t="shared" si="4072"/>
        <v>0</v>
      </c>
      <c r="JH492" s="550">
        <f t="shared" si="4073"/>
        <v>0</v>
      </c>
      <c r="JI492" s="550">
        <f t="shared" si="4074"/>
        <v>0</v>
      </c>
      <c r="JJ492" s="550">
        <f t="shared" si="4075"/>
        <v>0</v>
      </c>
      <c r="JK492" s="550">
        <f t="shared" si="4076"/>
        <v>0</v>
      </c>
      <c r="JL492" s="550">
        <f t="shared" si="4077"/>
        <v>0</v>
      </c>
      <c r="JM492" s="550">
        <f t="shared" si="4078"/>
        <v>0</v>
      </c>
      <c r="JN492" s="550">
        <f t="shared" si="4079"/>
        <v>0</v>
      </c>
      <c r="JO492" s="1217">
        <f t="shared" si="4080"/>
        <v>0</v>
      </c>
      <c r="JP492" s="545">
        <f t="shared" si="4081"/>
        <v>0</v>
      </c>
      <c r="JQ492" s="329">
        <f t="shared" si="4082"/>
        <v>0</v>
      </c>
      <c r="JR492" s="550">
        <f t="shared" si="4083"/>
        <v>0</v>
      </c>
      <c r="JS492" s="550">
        <f t="shared" si="4084"/>
        <v>0</v>
      </c>
      <c r="JT492" s="550">
        <f t="shared" si="4085"/>
        <v>0</v>
      </c>
      <c r="JU492" s="550">
        <f t="shared" si="4086"/>
        <v>0</v>
      </c>
      <c r="JV492" s="932">
        <f t="shared" si="4087"/>
        <v>0</v>
      </c>
      <c r="JW492" s="932">
        <f t="shared" si="4088"/>
        <v>0</v>
      </c>
      <c r="JX492" s="932">
        <f t="shared" si="4089"/>
        <v>0</v>
      </c>
      <c r="JY492" s="932">
        <f t="shared" si="4090"/>
        <v>0</v>
      </c>
      <c r="JZ492" s="932">
        <f t="shared" si="4091"/>
        <v>0</v>
      </c>
      <c r="KA492" s="932">
        <f t="shared" si="4092"/>
        <v>0</v>
      </c>
      <c r="KB492" s="932">
        <f t="shared" si="4093"/>
        <v>0</v>
      </c>
      <c r="KC492" s="932">
        <f t="shared" si="4094"/>
        <v>0</v>
      </c>
      <c r="KD492" s="327">
        <f t="shared" si="4095"/>
        <v>0</v>
      </c>
      <c r="KE492" s="327">
        <f t="shared" si="4096"/>
        <v>0</v>
      </c>
      <c r="KF492" s="327">
        <f t="shared" si="4097"/>
        <v>0</v>
      </c>
      <c r="KG492" s="327">
        <f t="shared" si="4098"/>
        <v>0</v>
      </c>
      <c r="KH492" s="327">
        <f t="shared" si="4099"/>
        <v>0</v>
      </c>
      <c r="KI492" s="327">
        <f t="shared" si="4100"/>
        <v>0</v>
      </c>
      <c r="KJ492" s="327">
        <f t="shared" si="4101"/>
        <v>0</v>
      </c>
      <c r="KK492" s="327">
        <f t="shared" si="4102"/>
        <v>0</v>
      </c>
      <c r="KL492" s="327">
        <f t="shared" si="4103"/>
        <v>0</v>
      </c>
      <c r="KM492" s="327">
        <f t="shared" si="4104"/>
        <v>0</v>
      </c>
      <c r="KN492" s="327">
        <f t="shared" si="4105"/>
        <v>0</v>
      </c>
      <c r="KO492" s="327">
        <f t="shared" si="4106"/>
        <v>0</v>
      </c>
      <c r="KP492" s="327">
        <f t="shared" si="4107"/>
        <v>0</v>
      </c>
      <c r="KQ492" s="327">
        <f t="shared" si="4108"/>
        <v>0</v>
      </c>
      <c r="KR492" s="739"/>
      <c r="KS492" s="739"/>
      <c r="KT492" s="739"/>
      <c r="KU492" s="739"/>
      <c r="KV492" s="739"/>
      <c r="KW492" s="739"/>
      <c r="KX492" s="739"/>
      <c r="KY492" s="739"/>
      <c r="KZ492" s="1362">
        <f t="shared" si="4022"/>
        <v>0</v>
      </c>
      <c r="LA492" s="1217">
        <f t="shared" si="4023"/>
        <v>0</v>
      </c>
      <c r="LB492" s="1217">
        <f t="shared" si="4024"/>
        <v>0</v>
      </c>
      <c r="LC492" s="1217">
        <f t="shared" si="4025"/>
        <v>0</v>
      </c>
      <c r="LD492" s="545">
        <f t="shared" si="4026"/>
        <v>0</v>
      </c>
      <c r="LE492" s="545">
        <f t="shared" si="4027"/>
        <v>0</v>
      </c>
      <c r="LF492" s="329">
        <f t="shared" si="4028"/>
        <v>0</v>
      </c>
      <c r="LG492" s="550">
        <f t="shared" si="4029"/>
        <v>0</v>
      </c>
      <c r="LH492" s="550">
        <f t="shared" si="4030"/>
        <v>0</v>
      </c>
      <c r="LI492" s="550">
        <f t="shared" si="4031"/>
        <v>0</v>
      </c>
      <c r="LJ492" s="550">
        <f t="shared" si="4032"/>
        <v>0</v>
      </c>
      <c r="LK492" s="550">
        <f t="shared" si="4033"/>
        <v>0</v>
      </c>
      <c r="LL492" s="550">
        <f t="shared" si="4034"/>
        <v>0</v>
      </c>
      <c r="LM492" s="550">
        <f t="shared" si="4035"/>
        <v>0</v>
      </c>
      <c r="LN492" s="550">
        <f t="shared" si="4036"/>
        <v>0</v>
      </c>
      <c r="LO492" s="1217">
        <f t="shared" si="4037"/>
        <v>0</v>
      </c>
      <c r="LP492" s="545">
        <f t="shared" si="4038"/>
        <v>0</v>
      </c>
      <c r="LQ492" s="329">
        <f t="shared" si="4039"/>
        <v>0</v>
      </c>
      <c r="LR492" s="550">
        <f t="shared" si="4040"/>
        <v>0</v>
      </c>
      <c r="LS492" s="550">
        <f t="shared" si="4041"/>
        <v>0</v>
      </c>
      <c r="LT492" s="550">
        <f t="shared" si="4042"/>
        <v>0</v>
      </c>
      <c r="LU492" s="550">
        <f t="shared" si="4043"/>
        <v>0</v>
      </c>
      <c r="LV492" s="932">
        <f t="shared" si="4044"/>
        <v>0</v>
      </c>
      <c r="LW492" s="932">
        <f t="shared" si="4045"/>
        <v>0</v>
      </c>
      <c r="LX492" s="932">
        <f t="shared" si="4046"/>
        <v>0</v>
      </c>
      <c r="LY492" s="932">
        <f t="shared" si="4047"/>
        <v>0</v>
      </c>
      <c r="LZ492" s="932">
        <f t="shared" si="4048"/>
        <v>0</v>
      </c>
      <c r="MA492" s="932">
        <f t="shared" si="4049"/>
        <v>0</v>
      </c>
      <c r="MB492" s="932">
        <f t="shared" si="4050"/>
        <v>0</v>
      </c>
      <c r="MC492" s="932">
        <f t="shared" si="4051"/>
        <v>0</v>
      </c>
      <c r="MD492" s="327">
        <f t="shared" si="4052"/>
        <v>0</v>
      </c>
      <c r="ME492" s="327">
        <f t="shared" si="4053"/>
        <v>0</v>
      </c>
      <c r="MF492" s="327">
        <f t="shared" si="4054"/>
        <v>0</v>
      </c>
      <c r="MG492" s="327">
        <f t="shared" si="4055"/>
        <v>0</v>
      </c>
      <c r="MH492" s="327">
        <f t="shared" si="4056"/>
        <v>0</v>
      </c>
      <c r="MI492" s="327">
        <f t="shared" si="4057"/>
        <v>0</v>
      </c>
      <c r="MJ492" s="327">
        <f t="shared" si="4058"/>
        <v>0</v>
      </c>
      <c r="MK492" s="327">
        <f t="shared" si="4059"/>
        <v>0</v>
      </c>
      <c r="ML492" s="327">
        <f t="shared" si="4060"/>
        <v>0</v>
      </c>
      <c r="MM492" s="327">
        <f t="shared" si="4061"/>
        <v>0</v>
      </c>
      <c r="MN492" s="327">
        <f t="shared" si="4062"/>
        <v>0</v>
      </c>
      <c r="MO492" s="327">
        <f t="shared" si="4063"/>
        <v>0</v>
      </c>
      <c r="MP492" s="327">
        <f t="shared" si="4064"/>
        <v>0</v>
      </c>
      <c r="MQ492" s="327">
        <f t="shared" si="4065"/>
        <v>0</v>
      </c>
    </row>
    <row r="493" spans="15:355" s="152" customFormat="1" ht="14.25" customHeight="1" outlineLevel="1" thickBot="1" x14ac:dyDescent="0.3">
      <c r="O493" s="1758"/>
      <c r="S493" s="1758"/>
      <c r="W493" s="1758"/>
      <c r="AA493" s="1758"/>
      <c r="AE493" s="1758"/>
      <c r="AI493" s="1758"/>
      <c r="AM493" s="1758"/>
      <c r="AQ493" s="1758"/>
      <c r="AU493" s="1758"/>
      <c r="AY493" s="1758"/>
      <c r="BQ493" s="1491"/>
      <c r="BR493" s="734">
        <f t="shared" si="3531"/>
        <v>0</v>
      </c>
      <c r="BS493" s="734">
        <f t="shared" si="3532"/>
        <v>0</v>
      </c>
      <c r="BT493" s="742">
        <v>0</v>
      </c>
      <c r="BU493" s="1781"/>
      <c r="BV493" s="1324"/>
      <c r="BW493" s="1248"/>
      <c r="BX493" s="1248"/>
      <c r="BY493" s="1248"/>
      <c r="BZ493" s="1249"/>
      <c r="CA493" s="1249"/>
      <c r="CB493" s="1250"/>
      <c r="CC493" s="1251"/>
      <c r="CD493" s="1251"/>
      <c r="CE493" s="1251"/>
      <c r="CF493" s="1251"/>
      <c r="CG493" s="1765"/>
      <c r="CH493" s="1252"/>
      <c r="CI493" s="1765"/>
      <c r="CJ493" s="1765"/>
      <c r="CK493" s="1253"/>
      <c r="CL493" s="1254"/>
      <c r="CM493" s="1255"/>
      <c r="CN493" s="1256"/>
      <c r="CO493" s="1256"/>
      <c r="CP493" s="1256"/>
      <c r="CQ493" s="1256"/>
      <c r="CR493" s="1766"/>
      <c r="CS493" s="1766"/>
      <c r="CT493" s="1766"/>
      <c r="CU493" s="1766"/>
      <c r="CV493" s="1766"/>
      <c r="CW493" s="1766"/>
      <c r="CX493" s="1766"/>
      <c r="CY493" s="1766"/>
      <c r="CZ493" s="1807"/>
      <c r="DA493" s="1807"/>
      <c r="DB493" s="1807"/>
      <c r="DC493" s="1807"/>
      <c r="DD493" s="1807"/>
      <c r="DE493" s="1258"/>
      <c r="DF493" s="1258"/>
      <c r="DG493" s="1258"/>
      <c r="DH493" s="1258"/>
      <c r="DI493" s="1258"/>
      <c r="DJ493" s="1258"/>
      <c r="DK493" s="1258"/>
      <c r="DL493" s="1258"/>
      <c r="DM493" s="1258"/>
      <c r="DN493" s="1022">
        <v>1</v>
      </c>
      <c r="DO493" s="1193">
        <v>0.94599999999999995</v>
      </c>
      <c r="DP493" s="1194">
        <v>1000</v>
      </c>
      <c r="DQ493" s="1195">
        <f t="shared" si="3889"/>
        <v>1.0570824524312896</v>
      </c>
      <c r="DR493" s="1192">
        <v>0.01</v>
      </c>
      <c r="DS493" s="1192">
        <f t="shared" si="3888"/>
        <v>1.0570824524312896E-5</v>
      </c>
      <c r="DT493" s="1767"/>
      <c r="DU493" s="1768"/>
      <c r="DV493" s="1769"/>
      <c r="DW493" s="1528">
        <f t="shared" si="3933"/>
        <v>0</v>
      </c>
      <c r="DX493" s="1770"/>
      <c r="DY493" s="1770"/>
      <c r="DZ493" s="1770"/>
      <c r="EA493" s="1770"/>
      <c r="EB493" s="1770"/>
      <c r="EC493" s="1770"/>
      <c r="ED493" s="1770"/>
      <c r="EE493" s="1770"/>
      <c r="EF493" s="1770"/>
      <c r="EG493" s="1770"/>
      <c r="EH493" s="1770"/>
      <c r="EI493" s="1770"/>
      <c r="EJ493" s="1770"/>
      <c r="EK493" s="1771"/>
      <c r="EL493" s="1772"/>
      <c r="EM493" s="739"/>
      <c r="EN493" s="739"/>
      <c r="EO493" s="739"/>
      <c r="EP493" s="739"/>
      <c r="EQ493" s="739"/>
      <c r="ER493" s="739"/>
      <c r="ES493" s="739"/>
      <c r="ET493" s="739"/>
      <c r="EU493" s="739"/>
      <c r="EV493" s="739"/>
      <c r="EW493" s="739"/>
      <c r="EX493" s="739"/>
      <c r="EY493" s="739"/>
      <c r="EZ493" s="1348">
        <f t="shared" si="3934"/>
        <v>0</v>
      </c>
      <c r="FA493" s="1203">
        <f t="shared" si="3935"/>
        <v>0</v>
      </c>
      <c r="FB493" s="1203">
        <f t="shared" si="3936"/>
        <v>0</v>
      </c>
      <c r="FC493" s="1203">
        <f t="shared" si="3937"/>
        <v>0</v>
      </c>
      <c r="FD493" s="1190">
        <f t="shared" si="3938"/>
        <v>0</v>
      </c>
      <c r="FE493" s="1190">
        <f t="shared" si="3939"/>
        <v>0</v>
      </c>
      <c r="FF493" s="927">
        <f t="shared" si="3940"/>
        <v>0</v>
      </c>
      <c r="FG493" s="1191">
        <f t="shared" si="3941"/>
        <v>0</v>
      </c>
      <c r="FH493" s="1191">
        <f t="shared" si="3942"/>
        <v>0</v>
      </c>
      <c r="FI493" s="1191">
        <f t="shared" si="3943"/>
        <v>0</v>
      </c>
      <c r="FJ493" s="1191">
        <f t="shared" si="3944"/>
        <v>0</v>
      </c>
      <c r="FK493" s="1191">
        <f t="shared" si="3945"/>
        <v>0</v>
      </c>
      <c r="FL493" s="1191">
        <f t="shared" si="3946"/>
        <v>0</v>
      </c>
      <c r="FM493" s="1191">
        <f t="shared" si="3947"/>
        <v>0</v>
      </c>
      <c r="FN493" s="1191">
        <f t="shared" si="3948"/>
        <v>0</v>
      </c>
      <c r="FO493" s="1203">
        <f t="shared" si="3548"/>
        <v>0</v>
      </c>
      <c r="FP493" s="1190">
        <f t="shared" si="3949"/>
        <v>0</v>
      </c>
      <c r="FQ493" s="927">
        <f t="shared" si="3950"/>
        <v>0</v>
      </c>
      <c r="FR493" s="1191">
        <f t="shared" si="3951"/>
        <v>0</v>
      </c>
      <c r="FS493" s="1191">
        <f t="shared" si="3952"/>
        <v>0</v>
      </c>
      <c r="FT493" s="1191">
        <f t="shared" si="3953"/>
        <v>0</v>
      </c>
      <c r="FU493" s="1191">
        <f t="shared" si="3954"/>
        <v>0</v>
      </c>
      <c r="FV493" s="1076">
        <f t="shared" si="3955"/>
        <v>0</v>
      </c>
      <c r="FW493" s="1076">
        <f t="shared" si="3956"/>
        <v>0</v>
      </c>
      <c r="FX493" s="1076">
        <f t="shared" si="3957"/>
        <v>0</v>
      </c>
      <c r="FY493" s="1076">
        <f t="shared" si="3958"/>
        <v>0</v>
      </c>
      <c r="FZ493" s="1076">
        <f t="shared" si="3959"/>
        <v>0</v>
      </c>
      <c r="GA493" s="1076">
        <f t="shared" si="3960"/>
        <v>0</v>
      </c>
      <c r="GB493" s="1076">
        <f t="shared" si="3961"/>
        <v>0</v>
      </c>
      <c r="GC493" s="1076">
        <f t="shared" si="3962"/>
        <v>0</v>
      </c>
      <c r="GD493" s="330">
        <f t="shared" si="3963"/>
        <v>0</v>
      </c>
      <c r="GE493" s="330">
        <f t="shared" si="3964"/>
        <v>0</v>
      </c>
      <c r="GF493" s="330">
        <f t="shared" si="3965"/>
        <v>0</v>
      </c>
      <c r="GG493" s="330">
        <f t="shared" si="3966"/>
        <v>0</v>
      </c>
      <c r="GH493" s="330">
        <f t="shared" si="3967"/>
        <v>0</v>
      </c>
      <c r="GI493" s="330">
        <f t="shared" si="3968"/>
        <v>0</v>
      </c>
      <c r="GJ493" s="330">
        <f t="shared" si="3969"/>
        <v>0</v>
      </c>
      <c r="GK493" s="330">
        <f t="shared" si="3970"/>
        <v>0</v>
      </c>
      <c r="GL493" s="330">
        <f t="shared" si="3971"/>
        <v>0</v>
      </c>
      <c r="GM493" s="330">
        <f t="shared" si="3972"/>
        <v>0</v>
      </c>
      <c r="GN493" s="330">
        <f t="shared" si="3973"/>
        <v>0</v>
      </c>
      <c r="GO493" s="330">
        <f t="shared" si="3974"/>
        <v>0</v>
      </c>
      <c r="GP493" s="330">
        <f t="shared" si="3975"/>
        <v>0</v>
      </c>
      <c r="GQ493" s="330">
        <f t="shared" si="3976"/>
        <v>0</v>
      </c>
      <c r="GR493" s="739"/>
      <c r="GS493" s="739"/>
      <c r="GT493" s="739"/>
      <c r="GU493" s="739"/>
      <c r="GV493" s="739"/>
      <c r="GW493" s="739"/>
      <c r="GX493" s="739"/>
      <c r="GY493" s="739"/>
      <c r="GZ493" s="1362">
        <f t="shared" si="3977"/>
        <v>0</v>
      </c>
      <c r="HA493" s="1215">
        <f t="shared" si="3978"/>
        <v>0</v>
      </c>
      <c r="HB493" s="1215">
        <f t="shared" si="3979"/>
        <v>0</v>
      </c>
      <c r="HC493" s="1215">
        <f t="shared" si="3980"/>
        <v>0</v>
      </c>
      <c r="HD493" s="543">
        <f t="shared" si="3981"/>
        <v>0</v>
      </c>
      <c r="HE493" s="543">
        <f t="shared" si="3982"/>
        <v>0</v>
      </c>
      <c r="HF493" s="328">
        <f t="shared" si="3983"/>
        <v>0</v>
      </c>
      <c r="HG493" s="546">
        <f t="shared" si="3984"/>
        <v>0</v>
      </c>
      <c r="HH493" s="546">
        <f t="shared" si="3985"/>
        <v>0</v>
      </c>
      <c r="HI493" s="546">
        <f t="shared" si="3986"/>
        <v>0</v>
      </c>
      <c r="HJ493" s="546">
        <f t="shared" si="3987"/>
        <v>0</v>
      </c>
      <c r="HK493" s="546">
        <f t="shared" si="3988"/>
        <v>0</v>
      </c>
      <c r="HL493" s="546">
        <f t="shared" si="3989"/>
        <v>0</v>
      </c>
      <c r="HM493" s="546">
        <f t="shared" si="3990"/>
        <v>0</v>
      </c>
      <c r="HN493" s="546">
        <f t="shared" si="3991"/>
        <v>0</v>
      </c>
      <c r="HO493" s="1215">
        <f t="shared" si="3992"/>
        <v>0</v>
      </c>
      <c r="HP493" s="543">
        <f t="shared" si="3993"/>
        <v>0</v>
      </c>
      <c r="HQ493" s="328">
        <f t="shared" si="3994"/>
        <v>0</v>
      </c>
      <c r="HR493" s="546">
        <f t="shared" si="3995"/>
        <v>0</v>
      </c>
      <c r="HS493" s="546">
        <f t="shared" si="3996"/>
        <v>0</v>
      </c>
      <c r="HT493" s="546">
        <f t="shared" si="3997"/>
        <v>0</v>
      </c>
      <c r="HU493" s="546">
        <f t="shared" si="3998"/>
        <v>0</v>
      </c>
      <c r="HV493" s="930">
        <f t="shared" si="3999"/>
        <v>0</v>
      </c>
      <c r="HW493" s="930">
        <f t="shared" si="4000"/>
        <v>0</v>
      </c>
      <c r="HX493" s="930">
        <f t="shared" si="4001"/>
        <v>0</v>
      </c>
      <c r="HY493" s="930">
        <f t="shared" si="4002"/>
        <v>0</v>
      </c>
      <c r="HZ493" s="930">
        <f t="shared" si="4003"/>
        <v>0</v>
      </c>
      <c r="IA493" s="930">
        <f t="shared" si="4004"/>
        <v>0</v>
      </c>
      <c r="IB493" s="930">
        <f t="shared" si="4005"/>
        <v>0</v>
      </c>
      <c r="IC493" s="930">
        <f t="shared" si="4006"/>
        <v>0</v>
      </c>
      <c r="ID493" s="322">
        <f t="shared" si="4007"/>
        <v>0</v>
      </c>
      <c r="IE493" s="322">
        <f t="shared" si="4008"/>
        <v>0</v>
      </c>
      <c r="IF493" s="322">
        <f t="shared" si="4009"/>
        <v>0</v>
      </c>
      <c r="IG493" s="322">
        <f t="shared" si="4010"/>
        <v>0</v>
      </c>
      <c r="IH493" s="322">
        <f t="shared" si="4011"/>
        <v>0</v>
      </c>
      <c r="II493" s="322">
        <f t="shared" si="4012"/>
        <v>0</v>
      </c>
      <c r="IJ493" s="322">
        <f t="shared" si="4013"/>
        <v>0</v>
      </c>
      <c r="IK493" s="322">
        <f t="shared" si="4014"/>
        <v>0</v>
      </c>
      <c r="IL493" s="322">
        <f t="shared" si="4015"/>
        <v>0</v>
      </c>
      <c r="IM493" s="322">
        <f t="shared" si="4016"/>
        <v>0</v>
      </c>
      <c r="IN493" s="322">
        <f t="shared" si="4017"/>
        <v>0</v>
      </c>
      <c r="IO493" s="322">
        <f t="shared" si="4018"/>
        <v>0</v>
      </c>
      <c r="IP493" s="322">
        <f t="shared" si="4019"/>
        <v>0</v>
      </c>
      <c r="IQ493" s="322">
        <f t="shared" si="4020"/>
        <v>0</v>
      </c>
      <c r="IR493" s="739"/>
      <c r="IS493" s="739"/>
      <c r="IT493" s="739"/>
      <c r="IU493" s="739"/>
      <c r="IV493" s="739"/>
      <c r="IW493" s="739"/>
      <c r="IX493" s="739"/>
      <c r="IY493" s="739"/>
      <c r="IZ493" s="1362">
        <f t="shared" si="4021"/>
        <v>0</v>
      </c>
      <c r="JA493" s="1217">
        <f t="shared" si="4066"/>
        <v>0</v>
      </c>
      <c r="JB493" s="1217">
        <f t="shared" si="4067"/>
        <v>0</v>
      </c>
      <c r="JC493" s="1217">
        <f t="shared" si="4068"/>
        <v>0</v>
      </c>
      <c r="JD493" s="545">
        <f t="shared" si="4069"/>
        <v>0</v>
      </c>
      <c r="JE493" s="545">
        <f t="shared" si="4070"/>
        <v>0</v>
      </c>
      <c r="JF493" s="329">
        <f t="shared" si="4071"/>
        <v>0</v>
      </c>
      <c r="JG493" s="550">
        <f t="shared" si="4072"/>
        <v>0</v>
      </c>
      <c r="JH493" s="550">
        <f t="shared" si="4073"/>
        <v>0</v>
      </c>
      <c r="JI493" s="550">
        <f t="shared" si="4074"/>
        <v>0</v>
      </c>
      <c r="JJ493" s="550">
        <f t="shared" si="4075"/>
        <v>0</v>
      </c>
      <c r="JK493" s="550">
        <f t="shared" si="4076"/>
        <v>0</v>
      </c>
      <c r="JL493" s="550">
        <f t="shared" si="4077"/>
        <v>0</v>
      </c>
      <c r="JM493" s="550">
        <f t="shared" si="4078"/>
        <v>0</v>
      </c>
      <c r="JN493" s="550">
        <f t="shared" si="4079"/>
        <v>0</v>
      </c>
      <c r="JO493" s="1217">
        <f t="shared" si="4080"/>
        <v>0</v>
      </c>
      <c r="JP493" s="545">
        <f t="shared" si="4081"/>
        <v>0</v>
      </c>
      <c r="JQ493" s="329">
        <f t="shared" si="4082"/>
        <v>0</v>
      </c>
      <c r="JR493" s="550">
        <f t="shared" si="4083"/>
        <v>0</v>
      </c>
      <c r="JS493" s="550">
        <f t="shared" si="4084"/>
        <v>0</v>
      </c>
      <c r="JT493" s="550">
        <f t="shared" si="4085"/>
        <v>0</v>
      </c>
      <c r="JU493" s="550">
        <f t="shared" si="4086"/>
        <v>0</v>
      </c>
      <c r="JV493" s="932">
        <f t="shared" si="4087"/>
        <v>0</v>
      </c>
      <c r="JW493" s="932">
        <f t="shared" si="4088"/>
        <v>0</v>
      </c>
      <c r="JX493" s="932">
        <f t="shared" si="4089"/>
        <v>0</v>
      </c>
      <c r="JY493" s="932">
        <f t="shared" si="4090"/>
        <v>0</v>
      </c>
      <c r="JZ493" s="932">
        <f t="shared" si="4091"/>
        <v>0</v>
      </c>
      <c r="KA493" s="932">
        <f t="shared" si="4092"/>
        <v>0</v>
      </c>
      <c r="KB493" s="932">
        <f t="shared" si="4093"/>
        <v>0</v>
      </c>
      <c r="KC493" s="932">
        <f t="shared" si="4094"/>
        <v>0</v>
      </c>
      <c r="KD493" s="327">
        <f t="shared" si="4095"/>
        <v>0</v>
      </c>
      <c r="KE493" s="327">
        <f t="shared" si="4096"/>
        <v>0</v>
      </c>
      <c r="KF493" s="327">
        <f t="shared" si="4097"/>
        <v>0</v>
      </c>
      <c r="KG493" s="327">
        <f t="shared" si="4098"/>
        <v>0</v>
      </c>
      <c r="KH493" s="327">
        <f t="shared" si="4099"/>
        <v>0</v>
      </c>
      <c r="KI493" s="327">
        <f t="shared" si="4100"/>
        <v>0</v>
      </c>
      <c r="KJ493" s="327">
        <f t="shared" si="4101"/>
        <v>0</v>
      </c>
      <c r="KK493" s="327">
        <f t="shared" si="4102"/>
        <v>0</v>
      </c>
      <c r="KL493" s="327">
        <f t="shared" si="4103"/>
        <v>0</v>
      </c>
      <c r="KM493" s="327">
        <f t="shared" si="4104"/>
        <v>0</v>
      </c>
      <c r="KN493" s="327">
        <f t="shared" si="4105"/>
        <v>0</v>
      </c>
      <c r="KO493" s="327">
        <f t="shared" si="4106"/>
        <v>0</v>
      </c>
      <c r="KP493" s="327">
        <f t="shared" si="4107"/>
        <v>0</v>
      </c>
      <c r="KQ493" s="327">
        <f t="shared" si="4108"/>
        <v>0</v>
      </c>
      <c r="KR493" s="739"/>
      <c r="KS493" s="739"/>
      <c r="KT493" s="739"/>
      <c r="KU493" s="739"/>
      <c r="KV493" s="739"/>
      <c r="KW493" s="739"/>
      <c r="KX493" s="739"/>
      <c r="KY493" s="739"/>
      <c r="KZ493" s="1362">
        <f t="shared" si="4022"/>
        <v>0</v>
      </c>
      <c r="LA493" s="1217">
        <f t="shared" si="4023"/>
        <v>0</v>
      </c>
      <c r="LB493" s="1217">
        <f t="shared" si="4024"/>
        <v>0</v>
      </c>
      <c r="LC493" s="1217">
        <f t="shared" si="4025"/>
        <v>0</v>
      </c>
      <c r="LD493" s="545">
        <f t="shared" si="4026"/>
        <v>0</v>
      </c>
      <c r="LE493" s="545">
        <f t="shared" si="4027"/>
        <v>0</v>
      </c>
      <c r="LF493" s="329">
        <f t="shared" si="4028"/>
        <v>0</v>
      </c>
      <c r="LG493" s="550">
        <f t="shared" si="4029"/>
        <v>0</v>
      </c>
      <c r="LH493" s="550">
        <f t="shared" si="4030"/>
        <v>0</v>
      </c>
      <c r="LI493" s="550">
        <f t="shared" si="4031"/>
        <v>0</v>
      </c>
      <c r="LJ493" s="550">
        <f t="shared" si="4032"/>
        <v>0</v>
      </c>
      <c r="LK493" s="550">
        <f t="shared" si="4033"/>
        <v>0</v>
      </c>
      <c r="LL493" s="550">
        <f t="shared" si="4034"/>
        <v>0</v>
      </c>
      <c r="LM493" s="550">
        <f t="shared" si="4035"/>
        <v>0</v>
      </c>
      <c r="LN493" s="550">
        <f t="shared" si="4036"/>
        <v>0</v>
      </c>
      <c r="LO493" s="1217">
        <f t="shared" si="4037"/>
        <v>0</v>
      </c>
      <c r="LP493" s="545">
        <f t="shared" si="4038"/>
        <v>0</v>
      </c>
      <c r="LQ493" s="329">
        <f t="shared" si="4039"/>
        <v>0</v>
      </c>
      <c r="LR493" s="550">
        <f t="shared" si="4040"/>
        <v>0</v>
      </c>
      <c r="LS493" s="550">
        <f t="shared" si="4041"/>
        <v>0</v>
      </c>
      <c r="LT493" s="550">
        <f t="shared" si="4042"/>
        <v>0</v>
      </c>
      <c r="LU493" s="550">
        <f t="shared" si="4043"/>
        <v>0</v>
      </c>
      <c r="LV493" s="932">
        <f t="shared" si="4044"/>
        <v>0</v>
      </c>
      <c r="LW493" s="932">
        <f t="shared" si="4045"/>
        <v>0</v>
      </c>
      <c r="LX493" s="932">
        <f t="shared" si="4046"/>
        <v>0</v>
      </c>
      <c r="LY493" s="932">
        <f t="shared" si="4047"/>
        <v>0</v>
      </c>
      <c r="LZ493" s="932">
        <f t="shared" si="4048"/>
        <v>0</v>
      </c>
      <c r="MA493" s="932">
        <f t="shared" si="4049"/>
        <v>0</v>
      </c>
      <c r="MB493" s="932">
        <f t="shared" si="4050"/>
        <v>0</v>
      </c>
      <c r="MC493" s="932">
        <f t="shared" si="4051"/>
        <v>0</v>
      </c>
      <c r="MD493" s="327">
        <f t="shared" si="4052"/>
        <v>0</v>
      </c>
      <c r="ME493" s="327">
        <f t="shared" si="4053"/>
        <v>0</v>
      </c>
      <c r="MF493" s="327">
        <f t="shared" si="4054"/>
        <v>0</v>
      </c>
      <c r="MG493" s="327">
        <f t="shared" si="4055"/>
        <v>0</v>
      </c>
      <c r="MH493" s="327">
        <f t="shared" si="4056"/>
        <v>0</v>
      </c>
      <c r="MI493" s="327">
        <f t="shared" si="4057"/>
        <v>0</v>
      </c>
      <c r="MJ493" s="327">
        <f t="shared" si="4058"/>
        <v>0</v>
      </c>
      <c r="MK493" s="327">
        <f t="shared" si="4059"/>
        <v>0</v>
      </c>
      <c r="ML493" s="327">
        <f t="shared" si="4060"/>
        <v>0</v>
      </c>
      <c r="MM493" s="327">
        <f t="shared" si="4061"/>
        <v>0</v>
      </c>
      <c r="MN493" s="327">
        <f t="shared" si="4062"/>
        <v>0</v>
      </c>
      <c r="MO493" s="327">
        <f t="shared" si="4063"/>
        <v>0</v>
      </c>
      <c r="MP493" s="327">
        <f t="shared" si="4064"/>
        <v>0</v>
      </c>
      <c r="MQ493" s="327">
        <f t="shared" si="4065"/>
        <v>0</v>
      </c>
    </row>
    <row r="494" spans="15:355" s="152" customFormat="1" ht="14.25" customHeight="1" outlineLevel="1" thickBot="1" x14ac:dyDescent="0.3">
      <c r="O494" s="1758"/>
      <c r="S494" s="1758"/>
      <c r="W494" s="1758"/>
      <c r="AA494" s="1758"/>
      <c r="AE494" s="1758"/>
      <c r="AI494" s="1758"/>
      <c r="AM494" s="1758"/>
      <c r="AQ494" s="1758"/>
      <c r="AU494" s="1758"/>
      <c r="AY494" s="1758"/>
      <c r="BQ494" s="1491"/>
      <c r="BR494" s="734">
        <f t="shared" si="3531"/>
        <v>0</v>
      </c>
      <c r="BS494" s="734">
        <f t="shared" si="3532"/>
        <v>0</v>
      </c>
      <c r="BT494" s="742">
        <v>0</v>
      </c>
      <c r="BU494" s="1781"/>
      <c r="BV494" s="1324"/>
      <c r="BW494" s="1248"/>
      <c r="BX494" s="1248"/>
      <c r="BY494" s="1248"/>
      <c r="BZ494" s="1249"/>
      <c r="CA494" s="1249"/>
      <c r="CB494" s="1250"/>
      <c r="CC494" s="1251"/>
      <c r="CD494" s="1251"/>
      <c r="CE494" s="1251"/>
      <c r="CF494" s="1251"/>
      <c r="CG494" s="1765"/>
      <c r="CH494" s="1252"/>
      <c r="CI494" s="1765"/>
      <c r="CJ494" s="1765"/>
      <c r="CK494" s="1253"/>
      <c r="CL494" s="1254"/>
      <c r="CM494" s="1255"/>
      <c r="CN494" s="1256"/>
      <c r="CO494" s="1256"/>
      <c r="CP494" s="1256"/>
      <c r="CQ494" s="1256"/>
      <c r="CR494" s="1766"/>
      <c r="CS494" s="1766"/>
      <c r="CT494" s="1766"/>
      <c r="CU494" s="1766"/>
      <c r="CV494" s="1766"/>
      <c r="CW494" s="1766"/>
      <c r="CX494" s="1766"/>
      <c r="CY494" s="1766"/>
      <c r="CZ494" s="1807"/>
      <c r="DA494" s="1807"/>
      <c r="DB494" s="1807"/>
      <c r="DC494" s="1807"/>
      <c r="DD494" s="1807"/>
      <c r="DE494" s="1258"/>
      <c r="DF494" s="1258"/>
      <c r="DG494" s="1258"/>
      <c r="DH494" s="1258"/>
      <c r="DI494" s="1258"/>
      <c r="DJ494" s="1258"/>
      <c r="DK494" s="1258"/>
      <c r="DL494" s="1258"/>
      <c r="DM494" s="1258"/>
      <c r="DN494" s="1022">
        <v>1</v>
      </c>
      <c r="DO494" s="1193">
        <v>0.94599999999999995</v>
      </c>
      <c r="DP494" s="1194">
        <v>1000</v>
      </c>
      <c r="DQ494" s="1195">
        <f t="shared" si="3889"/>
        <v>1.0570824524312896</v>
      </c>
      <c r="DR494" s="1192">
        <v>0.01</v>
      </c>
      <c r="DS494" s="1192">
        <f t="shared" si="3888"/>
        <v>1.0570824524312896E-5</v>
      </c>
      <c r="DT494" s="1767"/>
      <c r="DU494" s="1768"/>
      <c r="DV494" s="1769"/>
      <c r="DW494" s="1528">
        <f t="shared" si="3933"/>
        <v>0</v>
      </c>
      <c r="DX494" s="1770"/>
      <c r="DY494" s="1770"/>
      <c r="DZ494" s="1770"/>
      <c r="EA494" s="1770"/>
      <c r="EB494" s="1770"/>
      <c r="EC494" s="1770"/>
      <c r="ED494" s="1770"/>
      <c r="EE494" s="1770"/>
      <c r="EF494" s="1770"/>
      <c r="EG494" s="1770"/>
      <c r="EH494" s="1770"/>
      <c r="EI494" s="1770"/>
      <c r="EJ494" s="1770"/>
      <c r="EK494" s="1771"/>
      <c r="EL494" s="1772"/>
      <c r="EM494" s="739"/>
      <c r="EN494" s="739"/>
      <c r="EO494" s="739"/>
      <c r="EP494" s="739"/>
      <c r="EQ494" s="739"/>
      <c r="ER494" s="739"/>
      <c r="ES494" s="739"/>
      <c r="ET494" s="739"/>
      <c r="EU494" s="739"/>
      <c r="EV494" s="739"/>
      <c r="EW494" s="739"/>
      <c r="EX494" s="739"/>
      <c r="EY494" s="739"/>
      <c r="EZ494" s="1348">
        <f t="shared" si="3934"/>
        <v>0</v>
      </c>
      <c r="FA494" s="1203">
        <f t="shared" si="3935"/>
        <v>0</v>
      </c>
      <c r="FB494" s="1203">
        <f t="shared" si="3936"/>
        <v>0</v>
      </c>
      <c r="FC494" s="1203">
        <f t="shared" si="3937"/>
        <v>0</v>
      </c>
      <c r="FD494" s="1190">
        <f t="shared" si="3938"/>
        <v>0</v>
      </c>
      <c r="FE494" s="1190">
        <f t="shared" si="3939"/>
        <v>0</v>
      </c>
      <c r="FF494" s="927">
        <f t="shared" si="3940"/>
        <v>0</v>
      </c>
      <c r="FG494" s="1191">
        <f t="shared" si="3941"/>
        <v>0</v>
      </c>
      <c r="FH494" s="1191">
        <f t="shared" si="3942"/>
        <v>0</v>
      </c>
      <c r="FI494" s="1191">
        <f t="shared" si="3943"/>
        <v>0</v>
      </c>
      <c r="FJ494" s="1191">
        <f t="shared" si="3944"/>
        <v>0</v>
      </c>
      <c r="FK494" s="1191">
        <f t="shared" si="3945"/>
        <v>0</v>
      </c>
      <c r="FL494" s="1191">
        <f t="shared" si="3946"/>
        <v>0</v>
      </c>
      <c r="FM494" s="1191">
        <f t="shared" si="3947"/>
        <v>0</v>
      </c>
      <c r="FN494" s="1191">
        <f t="shared" si="3948"/>
        <v>0</v>
      </c>
      <c r="FO494" s="1203">
        <f t="shared" si="3548"/>
        <v>0</v>
      </c>
      <c r="FP494" s="1190">
        <f t="shared" si="3949"/>
        <v>0</v>
      </c>
      <c r="FQ494" s="927">
        <f t="shared" si="3950"/>
        <v>0</v>
      </c>
      <c r="FR494" s="1191">
        <f t="shared" si="3951"/>
        <v>0</v>
      </c>
      <c r="FS494" s="1191">
        <f t="shared" si="3952"/>
        <v>0</v>
      </c>
      <c r="FT494" s="1191">
        <f t="shared" si="3953"/>
        <v>0</v>
      </c>
      <c r="FU494" s="1191">
        <f t="shared" si="3954"/>
        <v>0</v>
      </c>
      <c r="FV494" s="1076">
        <f t="shared" si="3955"/>
        <v>0</v>
      </c>
      <c r="FW494" s="1076">
        <f t="shared" si="3956"/>
        <v>0</v>
      </c>
      <c r="FX494" s="1076">
        <f t="shared" si="3957"/>
        <v>0</v>
      </c>
      <c r="FY494" s="1076">
        <f t="shared" si="3958"/>
        <v>0</v>
      </c>
      <c r="FZ494" s="1076">
        <f t="shared" si="3959"/>
        <v>0</v>
      </c>
      <c r="GA494" s="1076">
        <f t="shared" si="3960"/>
        <v>0</v>
      </c>
      <c r="GB494" s="1076">
        <f t="shared" si="3961"/>
        <v>0</v>
      </c>
      <c r="GC494" s="1076">
        <f t="shared" si="3962"/>
        <v>0</v>
      </c>
      <c r="GD494" s="330">
        <f t="shared" si="3963"/>
        <v>0</v>
      </c>
      <c r="GE494" s="330">
        <f t="shared" si="3964"/>
        <v>0</v>
      </c>
      <c r="GF494" s="330">
        <f t="shared" si="3965"/>
        <v>0</v>
      </c>
      <c r="GG494" s="330">
        <f t="shared" si="3966"/>
        <v>0</v>
      </c>
      <c r="GH494" s="330">
        <f t="shared" si="3967"/>
        <v>0</v>
      </c>
      <c r="GI494" s="330">
        <f t="shared" si="3968"/>
        <v>0</v>
      </c>
      <c r="GJ494" s="330">
        <f t="shared" si="3969"/>
        <v>0</v>
      </c>
      <c r="GK494" s="330">
        <f t="shared" si="3970"/>
        <v>0</v>
      </c>
      <c r="GL494" s="330">
        <f t="shared" si="3971"/>
        <v>0</v>
      </c>
      <c r="GM494" s="330">
        <f t="shared" si="3972"/>
        <v>0</v>
      </c>
      <c r="GN494" s="330">
        <f t="shared" si="3973"/>
        <v>0</v>
      </c>
      <c r="GO494" s="330">
        <f t="shared" si="3974"/>
        <v>0</v>
      </c>
      <c r="GP494" s="330">
        <f t="shared" si="3975"/>
        <v>0</v>
      </c>
      <c r="GQ494" s="330">
        <f t="shared" si="3976"/>
        <v>0</v>
      </c>
      <c r="GR494" s="739"/>
      <c r="GS494" s="739"/>
      <c r="GT494" s="739"/>
      <c r="GU494" s="739"/>
      <c r="GV494" s="739"/>
      <c r="GW494" s="739"/>
      <c r="GX494" s="739"/>
      <c r="GY494" s="739"/>
      <c r="GZ494" s="1362">
        <f t="shared" si="3977"/>
        <v>0</v>
      </c>
      <c r="HA494" s="1215">
        <f t="shared" si="3978"/>
        <v>0</v>
      </c>
      <c r="HB494" s="1215">
        <f t="shared" si="3979"/>
        <v>0</v>
      </c>
      <c r="HC494" s="1215">
        <f t="shared" si="3980"/>
        <v>0</v>
      </c>
      <c r="HD494" s="543">
        <f t="shared" si="3981"/>
        <v>0</v>
      </c>
      <c r="HE494" s="543">
        <f t="shared" si="3982"/>
        <v>0</v>
      </c>
      <c r="HF494" s="328">
        <f t="shared" si="3983"/>
        <v>0</v>
      </c>
      <c r="HG494" s="546">
        <f t="shared" si="3984"/>
        <v>0</v>
      </c>
      <c r="HH494" s="546">
        <f t="shared" si="3985"/>
        <v>0</v>
      </c>
      <c r="HI494" s="546">
        <f t="shared" si="3986"/>
        <v>0</v>
      </c>
      <c r="HJ494" s="546">
        <f t="shared" si="3987"/>
        <v>0</v>
      </c>
      <c r="HK494" s="546">
        <f t="shared" si="3988"/>
        <v>0</v>
      </c>
      <c r="HL494" s="546">
        <f t="shared" si="3989"/>
        <v>0</v>
      </c>
      <c r="HM494" s="546">
        <f t="shared" si="3990"/>
        <v>0</v>
      </c>
      <c r="HN494" s="546">
        <f t="shared" si="3991"/>
        <v>0</v>
      </c>
      <c r="HO494" s="1215">
        <f t="shared" si="3992"/>
        <v>0</v>
      </c>
      <c r="HP494" s="543">
        <f t="shared" si="3993"/>
        <v>0</v>
      </c>
      <c r="HQ494" s="328">
        <f t="shared" si="3994"/>
        <v>0</v>
      </c>
      <c r="HR494" s="546">
        <f t="shared" si="3995"/>
        <v>0</v>
      </c>
      <c r="HS494" s="546">
        <f t="shared" si="3996"/>
        <v>0</v>
      </c>
      <c r="HT494" s="546">
        <f t="shared" si="3997"/>
        <v>0</v>
      </c>
      <c r="HU494" s="546">
        <f t="shared" si="3998"/>
        <v>0</v>
      </c>
      <c r="HV494" s="930">
        <f t="shared" si="3999"/>
        <v>0</v>
      </c>
      <c r="HW494" s="930">
        <f t="shared" si="4000"/>
        <v>0</v>
      </c>
      <c r="HX494" s="930">
        <f t="shared" si="4001"/>
        <v>0</v>
      </c>
      <c r="HY494" s="930">
        <f t="shared" si="4002"/>
        <v>0</v>
      </c>
      <c r="HZ494" s="930">
        <f t="shared" si="4003"/>
        <v>0</v>
      </c>
      <c r="IA494" s="930">
        <f t="shared" si="4004"/>
        <v>0</v>
      </c>
      <c r="IB494" s="930">
        <f t="shared" si="4005"/>
        <v>0</v>
      </c>
      <c r="IC494" s="930">
        <f t="shared" si="4006"/>
        <v>0</v>
      </c>
      <c r="ID494" s="322">
        <f t="shared" si="4007"/>
        <v>0</v>
      </c>
      <c r="IE494" s="322">
        <f t="shared" si="4008"/>
        <v>0</v>
      </c>
      <c r="IF494" s="322">
        <f t="shared" si="4009"/>
        <v>0</v>
      </c>
      <c r="IG494" s="322">
        <f t="shared" si="4010"/>
        <v>0</v>
      </c>
      <c r="IH494" s="322">
        <f t="shared" si="4011"/>
        <v>0</v>
      </c>
      <c r="II494" s="322">
        <f t="shared" si="4012"/>
        <v>0</v>
      </c>
      <c r="IJ494" s="322">
        <f t="shared" si="4013"/>
        <v>0</v>
      </c>
      <c r="IK494" s="322">
        <f t="shared" si="4014"/>
        <v>0</v>
      </c>
      <c r="IL494" s="322">
        <f t="shared" si="4015"/>
        <v>0</v>
      </c>
      <c r="IM494" s="322">
        <f t="shared" si="4016"/>
        <v>0</v>
      </c>
      <c r="IN494" s="322">
        <f t="shared" si="4017"/>
        <v>0</v>
      </c>
      <c r="IO494" s="322">
        <f t="shared" si="4018"/>
        <v>0</v>
      </c>
      <c r="IP494" s="322">
        <f t="shared" si="4019"/>
        <v>0</v>
      </c>
      <c r="IQ494" s="322">
        <f t="shared" si="4020"/>
        <v>0</v>
      </c>
      <c r="IR494" s="739"/>
      <c r="IS494" s="739"/>
      <c r="IT494" s="739"/>
      <c r="IU494" s="739"/>
      <c r="IV494" s="739"/>
      <c r="IW494" s="739"/>
      <c r="IX494" s="739"/>
      <c r="IY494" s="739"/>
      <c r="IZ494" s="1362">
        <f t="shared" si="4021"/>
        <v>0</v>
      </c>
      <c r="JA494" s="1217">
        <f t="shared" si="4066"/>
        <v>0</v>
      </c>
      <c r="JB494" s="1217">
        <f t="shared" si="4067"/>
        <v>0</v>
      </c>
      <c r="JC494" s="1217">
        <f t="shared" si="4068"/>
        <v>0</v>
      </c>
      <c r="JD494" s="545">
        <f t="shared" si="4069"/>
        <v>0</v>
      </c>
      <c r="JE494" s="545">
        <f t="shared" si="4070"/>
        <v>0</v>
      </c>
      <c r="JF494" s="329">
        <f t="shared" si="4071"/>
        <v>0</v>
      </c>
      <c r="JG494" s="550">
        <f t="shared" si="4072"/>
        <v>0</v>
      </c>
      <c r="JH494" s="550">
        <f t="shared" si="4073"/>
        <v>0</v>
      </c>
      <c r="JI494" s="550">
        <f t="shared" si="4074"/>
        <v>0</v>
      </c>
      <c r="JJ494" s="550">
        <f t="shared" si="4075"/>
        <v>0</v>
      </c>
      <c r="JK494" s="550">
        <f t="shared" si="4076"/>
        <v>0</v>
      </c>
      <c r="JL494" s="550">
        <f t="shared" si="4077"/>
        <v>0</v>
      </c>
      <c r="JM494" s="550">
        <f t="shared" si="4078"/>
        <v>0</v>
      </c>
      <c r="JN494" s="550">
        <f t="shared" si="4079"/>
        <v>0</v>
      </c>
      <c r="JO494" s="1217">
        <f t="shared" si="4080"/>
        <v>0</v>
      </c>
      <c r="JP494" s="545">
        <f t="shared" si="4081"/>
        <v>0</v>
      </c>
      <c r="JQ494" s="329">
        <f t="shared" si="4082"/>
        <v>0</v>
      </c>
      <c r="JR494" s="550">
        <f t="shared" si="4083"/>
        <v>0</v>
      </c>
      <c r="JS494" s="550">
        <f t="shared" si="4084"/>
        <v>0</v>
      </c>
      <c r="JT494" s="550">
        <f t="shared" si="4085"/>
        <v>0</v>
      </c>
      <c r="JU494" s="550">
        <f t="shared" si="4086"/>
        <v>0</v>
      </c>
      <c r="JV494" s="932">
        <f t="shared" si="4087"/>
        <v>0</v>
      </c>
      <c r="JW494" s="932">
        <f t="shared" si="4088"/>
        <v>0</v>
      </c>
      <c r="JX494" s="932">
        <f t="shared" si="4089"/>
        <v>0</v>
      </c>
      <c r="JY494" s="932">
        <f t="shared" si="4090"/>
        <v>0</v>
      </c>
      <c r="JZ494" s="932">
        <f t="shared" si="4091"/>
        <v>0</v>
      </c>
      <c r="KA494" s="932">
        <f t="shared" si="4092"/>
        <v>0</v>
      </c>
      <c r="KB494" s="932">
        <f t="shared" si="4093"/>
        <v>0</v>
      </c>
      <c r="KC494" s="932">
        <f t="shared" si="4094"/>
        <v>0</v>
      </c>
      <c r="KD494" s="327">
        <f t="shared" si="4095"/>
        <v>0</v>
      </c>
      <c r="KE494" s="327">
        <f t="shared" si="4096"/>
        <v>0</v>
      </c>
      <c r="KF494" s="327">
        <f t="shared" si="4097"/>
        <v>0</v>
      </c>
      <c r="KG494" s="327">
        <f t="shared" si="4098"/>
        <v>0</v>
      </c>
      <c r="KH494" s="327">
        <f t="shared" si="4099"/>
        <v>0</v>
      </c>
      <c r="KI494" s="327">
        <f t="shared" si="4100"/>
        <v>0</v>
      </c>
      <c r="KJ494" s="327">
        <f t="shared" si="4101"/>
        <v>0</v>
      </c>
      <c r="KK494" s="327">
        <f t="shared" si="4102"/>
        <v>0</v>
      </c>
      <c r="KL494" s="327">
        <f t="shared" si="4103"/>
        <v>0</v>
      </c>
      <c r="KM494" s="327">
        <f t="shared" si="4104"/>
        <v>0</v>
      </c>
      <c r="KN494" s="327">
        <f t="shared" si="4105"/>
        <v>0</v>
      </c>
      <c r="KO494" s="327">
        <f t="shared" si="4106"/>
        <v>0</v>
      </c>
      <c r="KP494" s="327">
        <f t="shared" si="4107"/>
        <v>0</v>
      </c>
      <c r="KQ494" s="327">
        <f t="shared" si="4108"/>
        <v>0</v>
      </c>
      <c r="KR494" s="739"/>
      <c r="KS494" s="739"/>
      <c r="KT494" s="739"/>
      <c r="KU494" s="739"/>
      <c r="KV494" s="739"/>
      <c r="KW494" s="739"/>
      <c r="KX494" s="739"/>
      <c r="KY494" s="739"/>
      <c r="KZ494" s="1362">
        <f t="shared" si="4022"/>
        <v>0</v>
      </c>
      <c r="LA494" s="1217">
        <f t="shared" si="4023"/>
        <v>0</v>
      </c>
      <c r="LB494" s="1217">
        <f t="shared" si="4024"/>
        <v>0</v>
      </c>
      <c r="LC494" s="1217">
        <f t="shared" si="4025"/>
        <v>0</v>
      </c>
      <c r="LD494" s="545">
        <f t="shared" si="4026"/>
        <v>0</v>
      </c>
      <c r="LE494" s="545">
        <f t="shared" si="4027"/>
        <v>0</v>
      </c>
      <c r="LF494" s="329">
        <f t="shared" si="4028"/>
        <v>0</v>
      </c>
      <c r="LG494" s="550">
        <f t="shared" si="4029"/>
        <v>0</v>
      </c>
      <c r="LH494" s="550">
        <f t="shared" si="4030"/>
        <v>0</v>
      </c>
      <c r="LI494" s="550">
        <f t="shared" si="4031"/>
        <v>0</v>
      </c>
      <c r="LJ494" s="550">
        <f t="shared" si="4032"/>
        <v>0</v>
      </c>
      <c r="LK494" s="550">
        <f t="shared" si="4033"/>
        <v>0</v>
      </c>
      <c r="LL494" s="550">
        <f t="shared" si="4034"/>
        <v>0</v>
      </c>
      <c r="LM494" s="550">
        <f t="shared" si="4035"/>
        <v>0</v>
      </c>
      <c r="LN494" s="550">
        <f t="shared" si="4036"/>
        <v>0</v>
      </c>
      <c r="LO494" s="1217">
        <f t="shared" si="4037"/>
        <v>0</v>
      </c>
      <c r="LP494" s="545">
        <f t="shared" si="4038"/>
        <v>0</v>
      </c>
      <c r="LQ494" s="329">
        <f t="shared" si="4039"/>
        <v>0</v>
      </c>
      <c r="LR494" s="550">
        <f t="shared" si="4040"/>
        <v>0</v>
      </c>
      <c r="LS494" s="550">
        <f t="shared" si="4041"/>
        <v>0</v>
      </c>
      <c r="LT494" s="550">
        <f t="shared" si="4042"/>
        <v>0</v>
      </c>
      <c r="LU494" s="550">
        <f t="shared" si="4043"/>
        <v>0</v>
      </c>
      <c r="LV494" s="932">
        <f t="shared" si="4044"/>
        <v>0</v>
      </c>
      <c r="LW494" s="932">
        <f t="shared" si="4045"/>
        <v>0</v>
      </c>
      <c r="LX494" s="932">
        <f t="shared" si="4046"/>
        <v>0</v>
      </c>
      <c r="LY494" s="932">
        <f t="shared" si="4047"/>
        <v>0</v>
      </c>
      <c r="LZ494" s="932">
        <f t="shared" si="4048"/>
        <v>0</v>
      </c>
      <c r="MA494" s="932">
        <f t="shared" si="4049"/>
        <v>0</v>
      </c>
      <c r="MB494" s="932">
        <f t="shared" si="4050"/>
        <v>0</v>
      </c>
      <c r="MC494" s="932">
        <f t="shared" si="4051"/>
        <v>0</v>
      </c>
      <c r="MD494" s="327">
        <f t="shared" si="4052"/>
        <v>0</v>
      </c>
      <c r="ME494" s="327">
        <f t="shared" si="4053"/>
        <v>0</v>
      </c>
      <c r="MF494" s="327">
        <f t="shared" si="4054"/>
        <v>0</v>
      </c>
      <c r="MG494" s="327">
        <f t="shared" si="4055"/>
        <v>0</v>
      </c>
      <c r="MH494" s="327">
        <f t="shared" si="4056"/>
        <v>0</v>
      </c>
      <c r="MI494" s="327">
        <f t="shared" si="4057"/>
        <v>0</v>
      </c>
      <c r="MJ494" s="327">
        <f t="shared" si="4058"/>
        <v>0</v>
      </c>
      <c r="MK494" s="327">
        <f t="shared" si="4059"/>
        <v>0</v>
      </c>
      <c r="ML494" s="327">
        <f t="shared" si="4060"/>
        <v>0</v>
      </c>
      <c r="MM494" s="327">
        <f t="shared" si="4061"/>
        <v>0</v>
      </c>
      <c r="MN494" s="327">
        <f t="shared" si="4062"/>
        <v>0</v>
      </c>
      <c r="MO494" s="327">
        <f t="shared" si="4063"/>
        <v>0</v>
      </c>
      <c r="MP494" s="327">
        <f t="shared" si="4064"/>
        <v>0</v>
      </c>
      <c r="MQ494" s="327">
        <f t="shared" si="4065"/>
        <v>0</v>
      </c>
    </row>
    <row r="495" spans="15:355" s="152" customFormat="1" ht="14.25" customHeight="1" outlineLevel="1" thickBot="1" x14ac:dyDescent="0.3">
      <c r="O495" s="1758"/>
      <c r="S495" s="1758"/>
      <c r="W495" s="1758"/>
      <c r="AA495" s="1758"/>
      <c r="AE495" s="1758"/>
      <c r="AI495" s="1758"/>
      <c r="AM495" s="1758"/>
      <c r="AQ495" s="1758"/>
      <c r="AU495" s="1758"/>
      <c r="AY495" s="1758"/>
      <c r="BQ495" s="1491"/>
      <c r="BR495" s="734">
        <f t="shared" si="3531"/>
        <v>0</v>
      </c>
      <c r="BS495" s="734">
        <f t="shared" si="3532"/>
        <v>0</v>
      </c>
      <c r="BT495" s="742">
        <v>0</v>
      </c>
      <c r="BU495" s="1781"/>
      <c r="BV495" s="1324"/>
      <c r="BW495" s="1248"/>
      <c r="BX495" s="1248"/>
      <c r="BY495" s="1248"/>
      <c r="BZ495" s="1249"/>
      <c r="CA495" s="1249"/>
      <c r="CB495" s="1250"/>
      <c r="CC495" s="1251"/>
      <c r="CD495" s="1251"/>
      <c r="CE495" s="1251"/>
      <c r="CF495" s="1251"/>
      <c r="CG495" s="1765"/>
      <c r="CH495" s="1252"/>
      <c r="CI495" s="1765"/>
      <c r="CJ495" s="1765"/>
      <c r="CK495" s="1253"/>
      <c r="CL495" s="1254"/>
      <c r="CM495" s="1255"/>
      <c r="CN495" s="1256"/>
      <c r="CO495" s="1256"/>
      <c r="CP495" s="1256"/>
      <c r="CQ495" s="1256"/>
      <c r="CR495" s="1766"/>
      <c r="CS495" s="1766"/>
      <c r="CT495" s="1766"/>
      <c r="CU495" s="1766"/>
      <c r="CV495" s="1766"/>
      <c r="CW495" s="1766"/>
      <c r="CX495" s="1766"/>
      <c r="CY495" s="1766"/>
      <c r="CZ495" s="1807"/>
      <c r="DA495" s="1807"/>
      <c r="DB495" s="1807"/>
      <c r="DC495" s="1807"/>
      <c r="DD495" s="1807"/>
      <c r="DE495" s="1258"/>
      <c r="DF495" s="1258"/>
      <c r="DG495" s="1258"/>
      <c r="DH495" s="1258"/>
      <c r="DI495" s="1258"/>
      <c r="DJ495" s="1258"/>
      <c r="DK495" s="1258"/>
      <c r="DL495" s="1258"/>
      <c r="DM495" s="1258"/>
      <c r="DN495" s="1022">
        <v>1</v>
      </c>
      <c r="DO495" s="1193">
        <v>0.94599999999999995</v>
      </c>
      <c r="DP495" s="1194">
        <v>1000</v>
      </c>
      <c r="DQ495" s="1195">
        <f t="shared" si="3889"/>
        <v>1.0570824524312896</v>
      </c>
      <c r="DR495" s="1192">
        <v>0.01</v>
      </c>
      <c r="DS495" s="1192">
        <f t="shared" si="3888"/>
        <v>1.0570824524312896E-5</v>
      </c>
      <c r="DT495" s="1767"/>
      <c r="DU495" s="1768"/>
      <c r="DV495" s="1769"/>
      <c r="DW495" s="1528">
        <f t="shared" si="3933"/>
        <v>0</v>
      </c>
      <c r="DX495" s="1770"/>
      <c r="DY495" s="1770"/>
      <c r="DZ495" s="1770"/>
      <c r="EA495" s="1770"/>
      <c r="EB495" s="1770"/>
      <c r="EC495" s="1770"/>
      <c r="ED495" s="1770"/>
      <c r="EE495" s="1770"/>
      <c r="EF495" s="1770"/>
      <c r="EG495" s="1770"/>
      <c r="EH495" s="1770"/>
      <c r="EI495" s="1770"/>
      <c r="EJ495" s="1770"/>
      <c r="EK495" s="1771"/>
      <c r="EL495" s="1772"/>
      <c r="EM495" s="739"/>
      <c r="EN495" s="739"/>
      <c r="EO495" s="739"/>
      <c r="EP495" s="739"/>
      <c r="EQ495" s="739"/>
      <c r="ER495" s="739"/>
      <c r="ES495" s="739"/>
      <c r="ET495" s="739"/>
      <c r="EU495" s="739"/>
      <c r="EV495" s="739"/>
      <c r="EW495" s="739"/>
      <c r="EX495" s="739"/>
      <c r="EY495" s="739"/>
      <c r="EZ495" s="1348">
        <f t="shared" si="3934"/>
        <v>0</v>
      </c>
      <c r="FA495" s="1203">
        <f t="shared" si="3935"/>
        <v>0</v>
      </c>
      <c r="FB495" s="1203">
        <f t="shared" si="3936"/>
        <v>0</v>
      </c>
      <c r="FC495" s="1203">
        <f t="shared" si="3937"/>
        <v>0</v>
      </c>
      <c r="FD495" s="1190">
        <f t="shared" si="3938"/>
        <v>0</v>
      </c>
      <c r="FE495" s="1190">
        <f t="shared" si="3939"/>
        <v>0</v>
      </c>
      <c r="FF495" s="927">
        <f t="shared" si="3940"/>
        <v>0</v>
      </c>
      <c r="FG495" s="1191">
        <f t="shared" si="3941"/>
        <v>0</v>
      </c>
      <c r="FH495" s="1191">
        <f t="shared" si="3942"/>
        <v>0</v>
      </c>
      <c r="FI495" s="1191">
        <f t="shared" si="3943"/>
        <v>0</v>
      </c>
      <c r="FJ495" s="1191">
        <f t="shared" si="3944"/>
        <v>0</v>
      </c>
      <c r="FK495" s="1191">
        <f t="shared" si="3945"/>
        <v>0</v>
      </c>
      <c r="FL495" s="1191">
        <f t="shared" si="3946"/>
        <v>0</v>
      </c>
      <c r="FM495" s="1191">
        <f t="shared" si="3947"/>
        <v>0</v>
      </c>
      <c r="FN495" s="1191">
        <f t="shared" si="3948"/>
        <v>0</v>
      </c>
      <c r="FO495" s="1203">
        <f t="shared" si="3548"/>
        <v>0</v>
      </c>
      <c r="FP495" s="1190">
        <f t="shared" si="3949"/>
        <v>0</v>
      </c>
      <c r="FQ495" s="927">
        <f t="shared" si="3950"/>
        <v>0</v>
      </c>
      <c r="FR495" s="1191">
        <f t="shared" si="3951"/>
        <v>0</v>
      </c>
      <c r="FS495" s="1191">
        <f t="shared" si="3952"/>
        <v>0</v>
      </c>
      <c r="FT495" s="1191">
        <f t="shared" si="3953"/>
        <v>0</v>
      </c>
      <c r="FU495" s="1191">
        <f t="shared" si="3954"/>
        <v>0</v>
      </c>
      <c r="FV495" s="1076">
        <f t="shared" si="3955"/>
        <v>0</v>
      </c>
      <c r="FW495" s="1076">
        <f t="shared" si="3956"/>
        <v>0</v>
      </c>
      <c r="FX495" s="1076">
        <f t="shared" si="3957"/>
        <v>0</v>
      </c>
      <c r="FY495" s="1076">
        <f t="shared" si="3958"/>
        <v>0</v>
      </c>
      <c r="FZ495" s="1076">
        <f t="shared" si="3959"/>
        <v>0</v>
      </c>
      <c r="GA495" s="1076">
        <f t="shared" si="3960"/>
        <v>0</v>
      </c>
      <c r="GB495" s="1076">
        <f t="shared" si="3961"/>
        <v>0</v>
      </c>
      <c r="GC495" s="1076">
        <f t="shared" si="3962"/>
        <v>0</v>
      </c>
      <c r="GD495" s="330">
        <f t="shared" si="3963"/>
        <v>0</v>
      </c>
      <c r="GE495" s="330">
        <f t="shared" si="3964"/>
        <v>0</v>
      </c>
      <c r="GF495" s="330">
        <f t="shared" si="3965"/>
        <v>0</v>
      </c>
      <c r="GG495" s="330">
        <f t="shared" si="3966"/>
        <v>0</v>
      </c>
      <c r="GH495" s="330">
        <f t="shared" si="3967"/>
        <v>0</v>
      </c>
      <c r="GI495" s="330">
        <f t="shared" si="3968"/>
        <v>0</v>
      </c>
      <c r="GJ495" s="330">
        <f t="shared" si="3969"/>
        <v>0</v>
      </c>
      <c r="GK495" s="330">
        <f t="shared" si="3970"/>
        <v>0</v>
      </c>
      <c r="GL495" s="330">
        <f t="shared" si="3971"/>
        <v>0</v>
      </c>
      <c r="GM495" s="330">
        <f t="shared" si="3972"/>
        <v>0</v>
      </c>
      <c r="GN495" s="330">
        <f t="shared" si="3973"/>
        <v>0</v>
      </c>
      <c r="GO495" s="330">
        <f t="shared" si="3974"/>
        <v>0</v>
      </c>
      <c r="GP495" s="330">
        <f t="shared" si="3975"/>
        <v>0</v>
      </c>
      <c r="GQ495" s="330">
        <f t="shared" si="3976"/>
        <v>0</v>
      </c>
      <c r="GR495" s="739"/>
      <c r="GS495" s="739"/>
      <c r="GT495" s="739"/>
      <c r="GU495" s="739"/>
      <c r="GV495" s="739"/>
      <c r="GW495" s="739"/>
      <c r="GX495" s="739"/>
      <c r="GY495" s="739"/>
      <c r="GZ495" s="1362">
        <f t="shared" si="3977"/>
        <v>0</v>
      </c>
      <c r="HA495" s="1215">
        <f t="shared" si="3978"/>
        <v>0</v>
      </c>
      <c r="HB495" s="1215">
        <f t="shared" si="3979"/>
        <v>0</v>
      </c>
      <c r="HC495" s="1215">
        <f t="shared" si="3980"/>
        <v>0</v>
      </c>
      <c r="HD495" s="543">
        <f t="shared" si="3981"/>
        <v>0</v>
      </c>
      <c r="HE495" s="543">
        <f t="shared" si="3982"/>
        <v>0</v>
      </c>
      <c r="HF495" s="328">
        <f t="shared" si="3983"/>
        <v>0</v>
      </c>
      <c r="HG495" s="546">
        <f t="shared" si="3984"/>
        <v>0</v>
      </c>
      <c r="HH495" s="546">
        <f t="shared" si="3985"/>
        <v>0</v>
      </c>
      <c r="HI495" s="546">
        <f t="shared" si="3986"/>
        <v>0</v>
      </c>
      <c r="HJ495" s="546">
        <f t="shared" si="3987"/>
        <v>0</v>
      </c>
      <c r="HK495" s="546">
        <f t="shared" si="3988"/>
        <v>0</v>
      </c>
      <c r="HL495" s="546">
        <f t="shared" si="3989"/>
        <v>0</v>
      </c>
      <c r="HM495" s="546">
        <f t="shared" si="3990"/>
        <v>0</v>
      </c>
      <c r="HN495" s="546">
        <f t="shared" si="3991"/>
        <v>0</v>
      </c>
      <c r="HO495" s="1215">
        <f t="shared" si="3992"/>
        <v>0</v>
      </c>
      <c r="HP495" s="543">
        <f t="shared" si="3993"/>
        <v>0</v>
      </c>
      <c r="HQ495" s="328">
        <f t="shared" si="3994"/>
        <v>0</v>
      </c>
      <c r="HR495" s="546">
        <f t="shared" si="3995"/>
        <v>0</v>
      </c>
      <c r="HS495" s="546">
        <f t="shared" si="3996"/>
        <v>0</v>
      </c>
      <c r="HT495" s="546">
        <f t="shared" si="3997"/>
        <v>0</v>
      </c>
      <c r="HU495" s="546">
        <f t="shared" si="3998"/>
        <v>0</v>
      </c>
      <c r="HV495" s="930">
        <f t="shared" si="3999"/>
        <v>0</v>
      </c>
      <c r="HW495" s="930">
        <f t="shared" si="4000"/>
        <v>0</v>
      </c>
      <c r="HX495" s="930">
        <f t="shared" si="4001"/>
        <v>0</v>
      </c>
      <c r="HY495" s="930">
        <f t="shared" si="4002"/>
        <v>0</v>
      </c>
      <c r="HZ495" s="930">
        <f t="shared" si="4003"/>
        <v>0</v>
      </c>
      <c r="IA495" s="930">
        <f t="shared" si="4004"/>
        <v>0</v>
      </c>
      <c r="IB495" s="930">
        <f t="shared" si="4005"/>
        <v>0</v>
      </c>
      <c r="IC495" s="930">
        <f t="shared" si="4006"/>
        <v>0</v>
      </c>
      <c r="ID495" s="322">
        <f t="shared" si="4007"/>
        <v>0</v>
      </c>
      <c r="IE495" s="322">
        <f t="shared" si="4008"/>
        <v>0</v>
      </c>
      <c r="IF495" s="322">
        <f t="shared" si="4009"/>
        <v>0</v>
      </c>
      <c r="IG495" s="322">
        <f t="shared" si="4010"/>
        <v>0</v>
      </c>
      <c r="IH495" s="322">
        <f t="shared" si="4011"/>
        <v>0</v>
      </c>
      <c r="II495" s="322">
        <f t="shared" si="4012"/>
        <v>0</v>
      </c>
      <c r="IJ495" s="322">
        <f t="shared" si="4013"/>
        <v>0</v>
      </c>
      <c r="IK495" s="322">
        <f t="shared" si="4014"/>
        <v>0</v>
      </c>
      <c r="IL495" s="322">
        <f t="shared" si="4015"/>
        <v>0</v>
      </c>
      <c r="IM495" s="322">
        <f t="shared" si="4016"/>
        <v>0</v>
      </c>
      <c r="IN495" s="322">
        <f t="shared" si="4017"/>
        <v>0</v>
      </c>
      <c r="IO495" s="322">
        <f t="shared" si="4018"/>
        <v>0</v>
      </c>
      <c r="IP495" s="322">
        <f t="shared" si="4019"/>
        <v>0</v>
      </c>
      <c r="IQ495" s="322">
        <f t="shared" si="4020"/>
        <v>0</v>
      </c>
      <c r="IR495" s="739"/>
      <c r="IS495" s="739"/>
      <c r="IT495" s="739"/>
      <c r="IU495" s="739"/>
      <c r="IV495" s="739"/>
      <c r="IW495" s="739"/>
      <c r="IX495" s="739"/>
      <c r="IY495" s="739"/>
      <c r="IZ495" s="1362">
        <f t="shared" si="4021"/>
        <v>0</v>
      </c>
      <c r="JA495" s="1217">
        <f t="shared" si="4066"/>
        <v>0</v>
      </c>
      <c r="JB495" s="1217">
        <f t="shared" si="4067"/>
        <v>0</v>
      </c>
      <c r="JC495" s="1217">
        <f t="shared" si="4068"/>
        <v>0</v>
      </c>
      <c r="JD495" s="545">
        <f t="shared" si="4069"/>
        <v>0</v>
      </c>
      <c r="JE495" s="545">
        <f t="shared" si="4070"/>
        <v>0</v>
      </c>
      <c r="JF495" s="329">
        <f t="shared" si="4071"/>
        <v>0</v>
      </c>
      <c r="JG495" s="550">
        <f t="shared" si="4072"/>
        <v>0</v>
      </c>
      <c r="JH495" s="550">
        <f t="shared" si="4073"/>
        <v>0</v>
      </c>
      <c r="JI495" s="550">
        <f t="shared" si="4074"/>
        <v>0</v>
      </c>
      <c r="JJ495" s="550">
        <f t="shared" si="4075"/>
        <v>0</v>
      </c>
      <c r="JK495" s="550">
        <f t="shared" si="4076"/>
        <v>0</v>
      </c>
      <c r="JL495" s="550">
        <f t="shared" si="4077"/>
        <v>0</v>
      </c>
      <c r="JM495" s="550">
        <f t="shared" si="4078"/>
        <v>0</v>
      </c>
      <c r="JN495" s="550">
        <f t="shared" si="4079"/>
        <v>0</v>
      </c>
      <c r="JO495" s="1217">
        <f t="shared" si="4080"/>
        <v>0</v>
      </c>
      <c r="JP495" s="545">
        <f t="shared" si="4081"/>
        <v>0</v>
      </c>
      <c r="JQ495" s="329">
        <f t="shared" si="4082"/>
        <v>0</v>
      </c>
      <c r="JR495" s="550">
        <f t="shared" si="4083"/>
        <v>0</v>
      </c>
      <c r="JS495" s="550">
        <f t="shared" si="4084"/>
        <v>0</v>
      </c>
      <c r="JT495" s="550">
        <f t="shared" si="4085"/>
        <v>0</v>
      </c>
      <c r="JU495" s="550">
        <f t="shared" si="4086"/>
        <v>0</v>
      </c>
      <c r="JV495" s="932">
        <f t="shared" si="4087"/>
        <v>0</v>
      </c>
      <c r="JW495" s="932">
        <f t="shared" si="4088"/>
        <v>0</v>
      </c>
      <c r="JX495" s="932">
        <f t="shared" si="4089"/>
        <v>0</v>
      </c>
      <c r="JY495" s="932">
        <f t="shared" si="4090"/>
        <v>0</v>
      </c>
      <c r="JZ495" s="932">
        <f t="shared" si="4091"/>
        <v>0</v>
      </c>
      <c r="KA495" s="932">
        <f t="shared" si="4092"/>
        <v>0</v>
      </c>
      <c r="KB495" s="932">
        <f t="shared" si="4093"/>
        <v>0</v>
      </c>
      <c r="KC495" s="932">
        <f t="shared" si="4094"/>
        <v>0</v>
      </c>
      <c r="KD495" s="327">
        <f t="shared" si="4095"/>
        <v>0</v>
      </c>
      <c r="KE495" s="327">
        <f t="shared" si="4096"/>
        <v>0</v>
      </c>
      <c r="KF495" s="327">
        <f t="shared" si="4097"/>
        <v>0</v>
      </c>
      <c r="KG495" s="327">
        <f t="shared" si="4098"/>
        <v>0</v>
      </c>
      <c r="KH495" s="327">
        <f t="shared" si="4099"/>
        <v>0</v>
      </c>
      <c r="KI495" s="327">
        <f t="shared" si="4100"/>
        <v>0</v>
      </c>
      <c r="KJ495" s="327">
        <f t="shared" si="4101"/>
        <v>0</v>
      </c>
      <c r="KK495" s="327">
        <f t="shared" si="4102"/>
        <v>0</v>
      </c>
      <c r="KL495" s="327">
        <f t="shared" si="4103"/>
        <v>0</v>
      </c>
      <c r="KM495" s="327">
        <f t="shared" si="4104"/>
        <v>0</v>
      </c>
      <c r="KN495" s="327">
        <f t="shared" si="4105"/>
        <v>0</v>
      </c>
      <c r="KO495" s="327">
        <f t="shared" si="4106"/>
        <v>0</v>
      </c>
      <c r="KP495" s="327">
        <f t="shared" si="4107"/>
        <v>0</v>
      </c>
      <c r="KQ495" s="327">
        <f t="shared" si="4108"/>
        <v>0</v>
      </c>
      <c r="KR495" s="739"/>
      <c r="KS495" s="739"/>
      <c r="KT495" s="739"/>
      <c r="KU495" s="739"/>
      <c r="KV495" s="739"/>
      <c r="KW495" s="739"/>
      <c r="KX495" s="739"/>
      <c r="KY495" s="739"/>
      <c r="KZ495" s="1362">
        <f t="shared" si="4022"/>
        <v>0</v>
      </c>
      <c r="LA495" s="1217">
        <f t="shared" si="4023"/>
        <v>0</v>
      </c>
      <c r="LB495" s="1217">
        <f t="shared" si="4024"/>
        <v>0</v>
      </c>
      <c r="LC495" s="1217">
        <f t="shared" si="4025"/>
        <v>0</v>
      </c>
      <c r="LD495" s="545">
        <f t="shared" si="4026"/>
        <v>0</v>
      </c>
      <c r="LE495" s="545">
        <f t="shared" si="4027"/>
        <v>0</v>
      </c>
      <c r="LF495" s="329">
        <f t="shared" si="4028"/>
        <v>0</v>
      </c>
      <c r="LG495" s="550">
        <f t="shared" si="4029"/>
        <v>0</v>
      </c>
      <c r="LH495" s="550">
        <f t="shared" si="4030"/>
        <v>0</v>
      </c>
      <c r="LI495" s="550">
        <f t="shared" si="4031"/>
        <v>0</v>
      </c>
      <c r="LJ495" s="550">
        <f t="shared" si="4032"/>
        <v>0</v>
      </c>
      <c r="LK495" s="550">
        <f t="shared" si="4033"/>
        <v>0</v>
      </c>
      <c r="LL495" s="550">
        <f t="shared" si="4034"/>
        <v>0</v>
      </c>
      <c r="LM495" s="550">
        <f t="shared" si="4035"/>
        <v>0</v>
      </c>
      <c r="LN495" s="550">
        <f t="shared" si="4036"/>
        <v>0</v>
      </c>
      <c r="LO495" s="1217">
        <f t="shared" si="4037"/>
        <v>0</v>
      </c>
      <c r="LP495" s="545">
        <f t="shared" si="4038"/>
        <v>0</v>
      </c>
      <c r="LQ495" s="329">
        <f t="shared" si="4039"/>
        <v>0</v>
      </c>
      <c r="LR495" s="550">
        <f t="shared" si="4040"/>
        <v>0</v>
      </c>
      <c r="LS495" s="550">
        <f t="shared" si="4041"/>
        <v>0</v>
      </c>
      <c r="LT495" s="550">
        <f t="shared" si="4042"/>
        <v>0</v>
      </c>
      <c r="LU495" s="550">
        <f t="shared" si="4043"/>
        <v>0</v>
      </c>
      <c r="LV495" s="932">
        <f t="shared" si="4044"/>
        <v>0</v>
      </c>
      <c r="LW495" s="932">
        <f t="shared" si="4045"/>
        <v>0</v>
      </c>
      <c r="LX495" s="932">
        <f t="shared" si="4046"/>
        <v>0</v>
      </c>
      <c r="LY495" s="932">
        <f t="shared" si="4047"/>
        <v>0</v>
      </c>
      <c r="LZ495" s="932">
        <f t="shared" si="4048"/>
        <v>0</v>
      </c>
      <c r="MA495" s="932">
        <f t="shared" si="4049"/>
        <v>0</v>
      </c>
      <c r="MB495" s="932">
        <f t="shared" si="4050"/>
        <v>0</v>
      </c>
      <c r="MC495" s="932">
        <f t="shared" si="4051"/>
        <v>0</v>
      </c>
      <c r="MD495" s="327">
        <f t="shared" si="4052"/>
        <v>0</v>
      </c>
      <c r="ME495" s="327">
        <f t="shared" si="4053"/>
        <v>0</v>
      </c>
      <c r="MF495" s="327">
        <f t="shared" si="4054"/>
        <v>0</v>
      </c>
      <c r="MG495" s="327">
        <f t="shared" si="4055"/>
        <v>0</v>
      </c>
      <c r="MH495" s="327">
        <f t="shared" si="4056"/>
        <v>0</v>
      </c>
      <c r="MI495" s="327">
        <f t="shared" si="4057"/>
        <v>0</v>
      </c>
      <c r="MJ495" s="327">
        <f t="shared" si="4058"/>
        <v>0</v>
      </c>
      <c r="MK495" s="327">
        <f t="shared" si="4059"/>
        <v>0</v>
      </c>
      <c r="ML495" s="327">
        <f t="shared" si="4060"/>
        <v>0</v>
      </c>
      <c r="MM495" s="327">
        <f t="shared" si="4061"/>
        <v>0</v>
      </c>
      <c r="MN495" s="327">
        <f t="shared" si="4062"/>
        <v>0</v>
      </c>
      <c r="MO495" s="327">
        <f t="shared" si="4063"/>
        <v>0</v>
      </c>
      <c r="MP495" s="327">
        <f t="shared" si="4064"/>
        <v>0</v>
      </c>
      <c r="MQ495" s="327">
        <f t="shared" si="4065"/>
        <v>0</v>
      </c>
    </row>
    <row r="496" spans="15:355" s="152" customFormat="1" ht="14.25" customHeight="1" outlineLevel="1" thickBot="1" x14ac:dyDescent="0.3">
      <c r="O496" s="1758"/>
      <c r="S496" s="1758"/>
      <c r="W496" s="1758"/>
      <c r="AA496" s="1758"/>
      <c r="AE496" s="1758"/>
      <c r="AI496" s="1758"/>
      <c r="AM496" s="1758"/>
      <c r="AQ496" s="1758"/>
      <c r="AU496" s="1758"/>
      <c r="AY496" s="1758"/>
      <c r="BQ496" s="1491"/>
      <c r="BR496" s="734">
        <f t="shared" si="3531"/>
        <v>0</v>
      </c>
      <c r="BS496" s="734">
        <f t="shared" si="3532"/>
        <v>0</v>
      </c>
      <c r="BT496" s="742">
        <v>0</v>
      </c>
      <c r="BU496" s="1781"/>
      <c r="BV496" s="1324"/>
      <c r="BW496" s="1248"/>
      <c r="BX496" s="1248"/>
      <c r="BY496" s="1248"/>
      <c r="BZ496" s="1249"/>
      <c r="CA496" s="1249"/>
      <c r="CB496" s="1250"/>
      <c r="CC496" s="1251"/>
      <c r="CD496" s="1251"/>
      <c r="CE496" s="1251"/>
      <c r="CF496" s="1251"/>
      <c r="CG496" s="1765"/>
      <c r="CH496" s="1252"/>
      <c r="CI496" s="1765"/>
      <c r="CJ496" s="1765"/>
      <c r="CK496" s="1253"/>
      <c r="CL496" s="1254"/>
      <c r="CM496" s="1255"/>
      <c r="CN496" s="1256"/>
      <c r="CO496" s="1256"/>
      <c r="CP496" s="1256"/>
      <c r="CQ496" s="1256"/>
      <c r="CR496" s="1766"/>
      <c r="CS496" s="1766"/>
      <c r="CT496" s="1766"/>
      <c r="CU496" s="1766"/>
      <c r="CV496" s="1766"/>
      <c r="CW496" s="1766"/>
      <c r="CX496" s="1766"/>
      <c r="CY496" s="1766"/>
      <c r="CZ496" s="1807"/>
      <c r="DA496" s="1807"/>
      <c r="DB496" s="1807"/>
      <c r="DC496" s="1807"/>
      <c r="DD496" s="1807"/>
      <c r="DE496" s="1258"/>
      <c r="DF496" s="1258"/>
      <c r="DG496" s="1258"/>
      <c r="DH496" s="1258"/>
      <c r="DI496" s="1258"/>
      <c r="DJ496" s="1258"/>
      <c r="DK496" s="1258"/>
      <c r="DL496" s="1258"/>
      <c r="DM496" s="1258"/>
      <c r="DN496" s="1022">
        <v>1</v>
      </c>
      <c r="DO496" s="1193">
        <v>0.94599999999999995</v>
      </c>
      <c r="DP496" s="1194">
        <v>1000</v>
      </c>
      <c r="DQ496" s="1195">
        <f t="shared" si="3889"/>
        <v>1.0570824524312896</v>
      </c>
      <c r="DR496" s="1192">
        <v>0.01</v>
      </c>
      <c r="DS496" s="1192">
        <f t="shared" si="3888"/>
        <v>1.0570824524312896E-5</v>
      </c>
      <c r="DT496" s="1767"/>
      <c r="DU496" s="1768"/>
      <c r="DV496" s="1769"/>
      <c r="DW496" s="1528">
        <f t="shared" si="3933"/>
        <v>0</v>
      </c>
      <c r="DX496" s="1770"/>
      <c r="DY496" s="1770"/>
      <c r="DZ496" s="1770"/>
      <c r="EA496" s="1770"/>
      <c r="EB496" s="1770"/>
      <c r="EC496" s="1770"/>
      <c r="ED496" s="1770"/>
      <c r="EE496" s="1770"/>
      <c r="EF496" s="1770"/>
      <c r="EG496" s="1770"/>
      <c r="EH496" s="1770"/>
      <c r="EI496" s="1770"/>
      <c r="EJ496" s="1770"/>
      <c r="EK496" s="1771"/>
      <c r="EL496" s="1772"/>
      <c r="EM496" s="739"/>
      <c r="EN496" s="739"/>
      <c r="EO496" s="739"/>
      <c r="EP496" s="739"/>
      <c r="EQ496" s="739"/>
      <c r="ER496" s="739"/>
      <c r="ES496" s="739"/>
      <c r="ET496" s="739"/>
      <c r="EU496" s="739"/>
      <c r="EV496" s="739"/>
      <c r="EW496" s="739"/>
      <c r="EX496" s="739"/>
      <c r="EY496" s="739"/>
      <c r="EZ496" s="1348">
        <f t="shared" si="3934"/>
        <v>0</v>
      </c>
      <c r="FA496" s="1203">
        <f t="shared" si="3935"/>
        <v>0</v>
      </c>
      <c r="FB496" s="1203">
        <f t="shared" si="3936"/>
        <v>0</v>
      </c>
      <c r="FC496" s="1203">
        <f t="shared" si="3937"/>
        <v>0</v>
      </c>
      <c r="FD496" s="1190">
        <f t="shared" si="3938"/>
        <v>0</v>
      </c>
      <c r="FE496" s="1190">
        <f t="shared" si="3939"/>
        <v>0</v>
      </c>
      <c r="FF496" s="927">
        <f t="shared" si="3940"/>
        <v>0</v>
      </c>
      <c r="FG496" s="1191">
        <f t="shared" si="3941"/>
        <v>0</v>
      </c>
      <c r="FH496" s="1191">
        <f t="shared" si="3942"/>
        <v>0</v>
      </c>
      <c r="FI496" s="1191">
        <f t="shared" si="3943"/>
        <v>0</v>
      </c>
      <c r="FJ496" s="1191">
        <f t="shared" si="3944"/>
        <v>0</v>
      </c>
      <c r="FK496" s="1191">
        <f t="shared" si="3945"/>
        <v>0</v>
      </c>
      <c r="FL496" s="1191">
        <f t="shared" si="3946"/>
        <v>0</v>
      </c>
      <c r="FM496" s="1191">
        <f t="shared" si="3947"/>
        <v>0</v>
      </c>
      <c r="FN496" s="1191">
        <f t="shared" si="3948"/>
        <v>0</v>
      </c>
      <c r="FO496" s="1203">
        <f t="shared" si="3548"/>
        <v>0</v>
      </c>
      <c r="FP496" s="1190">
        <f t="shared" si="3949"/>
        <v>0</v>
      </c>
      <c r="FQ496" s="927">
        <f t="shared" si="3950"/>
        <v>0</v>
      </c>
      <c r="FR496" s="1191">
        <f t="shared" si="3951"/>
        <v>0</v>
      </c>
      <c r="FS496" s="1191">
        <f t="shared" si="3952"/>
        <v>0</v>
      </c>
      <c r="FT496" s="1191">
        <f t="shared" si="3953"/>
        <v>0</v>
      </c>
      <c r="FU496" s="1191">
        <f t="shared" si="3954"/>
        <v>0</v>
      </c>
      <c r="FV496" s="1076">
        <f t="shared" si="3955"/>
        <v>0</v>
      </c>
      <c r="FW496" s="1076">
        <f t="shared" si="3956"/>
        <v>0</v>
      </c>
      <c r="FX496" s="1076">
        <f t="shared" si="3957"/>
        <v>0</v>
      </c>
      <c r="FY496" s="1076">
        <f t="shared" si="3958"/>
        <v>0</v>
      </c>
      <c r="FZ496" s="1076">
        <f t="shared" si="3959"/>
        <v>0</v>
      </c>
      <c r="GA496" s="1076">
        <f t="shared" si="3960"/>
        <v>0</v>
      </c>
      <c r="GB496" s="1076">
        <f t="shared" si="3961"/>
        <v>0</v>
      </c>
      <c r="GC496" s="1076">
        <f t="shared" si="3962"/>
        <v>0</v>
      </c>
      <c r="GD496" s="330">
        <f t="shared" si="3963"/>
        <v>0</v>
      </c>
      <c r="GE496" s="330">
        <f t="shared" si="3964"/>
        <v>0</v>
      </c>
      <c r="GF496" s="330">
        <f t="shared" si="3965"/>
        <v>0</v>
      </c>
      <c r="GG496" s="330">
        <f t="shared" si="3966"/>
        <v>0</v>
      </c>
      <c r="GH496" s="330">
        <f t="shared" si="3967"/>
        <v>0</v>
      </c>
      <c r="GI496" s="330">
        <f t="shared" si="3968"/>
        <v>0</v>
      </c>
      <c r="GJ496" s="330">
        <f t="shared" si="3969"/>
        <v>0</v>
      </c>
      <c r="GK496" s="330">
        <f t="shared" si="3970"/>
        <v>0</v>
      </c>
      <c r="GL496" s="330">
        <f t="shared" si="3971"/>
        <v>0</v>
      </c>
      <c r="GM496" s="330">
        <f t="shared" si="3972"/>
        <v>0</v>
      </c>
      <c r="GN496" s="330">
        <f t="shared" si="3973"/>
        <v>0</v>
      </c>
      <c r="GO496" s="330">
        <f t="shared" si="3974"/>
        <v>0</v>
      </c>
      <c r="GP496" s="330">
        <f t="shared" si="3975"/>
        <v>0</v>
      </c>
      <c r="GQ496" s="330">
        <f t="shared" si="3976"/>
        <v>0</v>
      </c>
      <c r="GR496" s="739"/>
      <c r="GS496" s="739"/>
      <c r="GT496" s="739"/>
      <c r="GU496" s="739"/>
      <c r="GV496" s="739"/>
      <c r="GW496" s="739"/>
      <c r="GX496" s="739"/>
      <c r="GY496" s="739"/>
      <c r="GZ496" s="1362">
        <f t="shared" si="3977"/>
        <v>0</v>
      </c>
      <c r="HA496" s="1215">
        <f t="shared" si="3978"/>
        <v>0</v>
      </c>
      <c r="HB496" s="1215">
        <f t="shared" si="3979"/>
        <v>0</v>
      </c>
      <c r="HC496" s="1215">
        <f t="shared" si="3980"/>
        <v>0</v>
      </c>
      <c r="HD496" s="543">
        <f t="shared" si="3981"/>
        <v>0</v>
      </c>
      <c r="HE496" s="543">
        <f t="shared" si="3982"/>
        <v>0</v>
      </c>
      <c r="HF496" s="328">
        <f t="shared" si="3983"/>
        <v>0</v>
      </c>
      <c r="HG496" s="546">
        <f t="shared" si="3984"/>
        <v>0</v>
      </c>
      <c r="HH496" s="546">
        <f t="shared" si="3985"/>
        <v>0</v>
      </c>
      <c r="HI496" s="546">
        <f t="shared" si="3986"/>
        <v>0</v>
      </c>
      <c r="HJ496" s="546">
        <f t="shared" si="3987"/>
        <v>0</v>
      </c>
      <c r="HK496" s="546">
        <f t="shared" si="3988"/>
        <v>0</v>
      </c>
      <c r="HL496" s="546">
        <f t="shared" si="3989"/>
        <v>0</v>
      </c>
      <c r="HM496" s="546">
        <f t="shared" si="3990"/>
        <v>0</v>
      </c>
      <c r="HN496" s="546">
        <f t="shared" si="3991"/>
        <v>0</v>
      </c>
      <c r="HO496" s="1215">
        <f t="shared" si="3992"/>
        <v>0</v>
      </c>
      <c r="HP496" s="543">
        <f t="shared" si="3993"/>
        <v>0</v>
      </c>
      <c r="HQ496" s="328">
        <f t="shared" si="3994"/>
        <v>0</v>
      </c>
      <c r="HR496" s="546">
        <f t="shared" si="3995"/>
        <v>0</v>
      </c>
      <c r="HS496" s="546">
        <f t="shared" si="3996"/>
        <v>0</v>
      </c>
      <c r="HT496" s="546">
        <f t="shared" si="3997"/>
        <v>0</v>
      </c>
      <c r="HU496" s="546">
        <f t="shared" si="3998"/>
        <v>0</v>
      </c>
      <c r="HV496" s="930">
        <f t="shared" si="3999"/>
        <v>0</v>
      </c>
      <c r="HW496" s="930">
        <f t="shared" si="4000"/>
        <v>0</v>
      </c>
      <c r="HX496" s="930">
        <f t="shared" si="4001"/>
        <v>0</v>
      </c>
      <c r="HY496" s="930">
        <f t="shared" si="4002"/>
        <v>0</v>
      </c>
      <c r="HZ496" s="930">
        <f t="shared" si="4003"/>
        <v>0</v>
      </c>
      <c r="IA496" s="930">
        <f t="shared" si="4004"/>
        <v>0</v>
      </c>
      <c r="IB496" s="930">
        <f t="shared" si="4005"/>
        <v>0</v>
      </c>
      <c r="IC496" s="930">
        <f t="shared" si="4006"/>
        <v>0</v>
      </c>
      <c r="ID496" s="322">
        <f t="shared" si="4007"/>
        <v>0</v>
      </c>
      <c r="IE496" s="322">
        <f t="shared" si="4008"/>
        <v>0</v>
      </c>
      <c r="IF496" s="322">
        <f t="shared" si="4009"/>
        <v>0</v>
      </c>
      <c r="IG496" s="322">
        <f t="shared" si="4010"/>
        <v>0</v>
      </c>
      <c r="IH496" s="322">
        <f t="shared" si="4011"/>
        <v>0</v>
      </c>
      <c r="II496" s="322">
        <f t="shared" si="4012"/>
        <v>0</v>
      </c>
      <c r="IJ496" s="322">
        <f t="shared" si="4013"/>
        <v>0</v>
      </c>
      <c r="IK496" s="322">
        <f t="shared" si="4014"/>
        <v>0</v>
      </c>
      <c r="IL496" s="322">
        <f t="shared" si="4015"/>
        <v>0</v>
      </c>
      <c r="IM496" s="322">
        <f t="shared" si="4016"/>
        <v>0</v>
      </c>
      <c r="IN496" s="322">
        <f t="shared" si="4017"/>
        <v>0</v>
      </c>
      <c r="IO496" s="322">
        <f t="shared" si="4018"/>
        <v>0</v>
      </c>
      <c r="IP496" s="322">
        <f t="shared" si="4019"/>
        <v>0</v>
      </c>
      <c r="IQ496" s="322">
        <f t="shared" si="4020"/>
        <v>0</v>
      </c>
      <c r="IR496" s="739"/>
      <c r="IS496" s="739"/>
      <c r="IT496" s="739"/>
      <c r="IU496" s="739"/>
      <c r="IV496" s="739"/>
      <c r="IW496" s="739"/>
      <c r="IX496" s="739"/>
      <c r="IY496" s="739"/>
      <c r="IZ496" s="1362">
        <f t="shared" si="4021"/>
        <v>0</v>
      </c>
      <c r="JA496" s="1217">
        <f t="shared" si="4066"/>
        <v>0</v>
      </c>
      <c r="JB496" s="1217">
        <f t="shared" si="4067"/>
        <v>0</v>
      </c>
      <c r="JC496" s="1217">
        <f t="shared" si="4068"/>
        <v>0</v>
      </c>
      <c r="JD496" s="545">
        <f t="shared" si="4069"/>
        <v>0</v>
      </c>
      <c r="JE496" s="545">
        <f t="shared" si="4070"/>
        <v>0</v>
      </c>
      <c r="JF496" s="329">
        <f t="shared" si="4071"/>
        <v>0</v>
      </c>
      <c r="JG496" s="550">
        <f t="shared" si="4072"/>
        <v>0</v>
      </c>
      <c r="JH496" s="550">
        <f t="shared" si="4073"/>
        <v>0</v>
      </c>
      <c r="JI496" s="550">
        <f t="shared" si="4074"/>
        <v>0</v>
      </c>
      <c r="JJ496" s="550">
        <f t="shared" si="4075"/>
        <v>0</v>
      </c>
      <c r="JK496" s="550">
        <f t="shared" si="4076"/>
        <v>0</v>
      </c>
      <c r="JL496" s="550">
        <f t="shared" si="4077"/>
        <v>0</v>
      </c>
      <c r="JM496" s="550">
        <f t="shared" si="4078"/>
        <v>0</v>
      </c>
      <c r="JN496" s="550">
        <f t="shared" si="4079"/>
        <v>0</v>
      </c>
      <c r="JO496" s="1217">
        <f t="shared" si="4080"/>
        <v>0</v>
      </c>
      <c r="JP496" s="545">
        <f t="shared" si="4081"/>
        <v>0</v>
      </c>
      <c r="JQ496" s="329">
        <f t="shared" si="4082"/>
        <v>0</v>
      </c>
      <c r="JR496" s="550">
        <f t="shared" si="4083"/>
        <v>0</v>
      </c>
      <c r="JS496" s="550">
        <f t="shared" si="4084"/>
        <v>0</v>
      </c>
      <c r="JT496" s="550">
        <f t="shared" si="4085"/>
        <v>0</v>
      </c>
      <c r="JU496" s="550">
        <f t="shared" si="4086"/>
        <v>0</v>
      </c>
      <c r="JV496" s="932">
        <f t="shared" si="4087"/>
        <v>0</v>
      </c>
      <c r="JW496" s="932">
        <f t="shared" si="4088"/>
        <v>0</v>
      </c>
      <c r="JX496" s="932">
        <f t="shared" si="4089"/>
        <v>0</v>
      </c>
      <c r="JY496" s="932">
        <f t="shared" si="4090"/>
        <v>0</v>
      </c>
      <c r="JZ496" s="932">
        <f t="shared" si="4091"/>
        <v>0</v>
      </c>
      <c r="KA496" s="932">
        <f t="shared" si="4092"/>
        <v>0</v>
      </c>
      <c r="KB496" s="932">
        <f t="shared" si="4093"/>
        <v>0</v>
      </c>
      <c r="KC496" s="932">
        <f t="shared" si="4094"/>
        <v>0</v>
      </c>
      <c r="KD496" s="327">
        <f t="shared" si="4095"/>
        <v>0</v>
      </c>
      <c r="KE496" s="327">
        <f t="shared" si="4096"/>
        <v>0</v>
      </c>
      <c r="KF496" s="327">
        <f t="shared" si="4097"/>
        <v>0</v>
      </c>
      <c r="KG496" s="327">
        <f t="shared" si="4098"/>
        <v>0</v>
      </c>
      <c r="KH496" s="327">
        <f t="shared" si="4099"/>
        <v>0</v>
      </c>
      <c r="KI496" s="327">
        <f t="shared" si="4100"/>
        <v>0</v>
      </c>
      <c r="KJ496" s="327">
        <f t="shared" si="4101"/>
        <v>0</v>
      </c>
      <c r="KK496" s="327">
        <f t="shared" si="4102"/>
        <v>0</v>
      </c>
      <c r="KL496" s="327">
        <f t="shared" si="4103"/>
        <v>0</v>
      </c>
      <c r="KM496" s="327">
        <f t="shared" si="4104"/>
        <v>0</v>
      </c>
      <c r="KN496" s="327">
        <f t="shared" si="4105"/>
        <v>0</v>
      </c>
      <c r="KO496" s="327">
        <f t="shared" si="4106"/>
        <v>0</v>
      </c>
      <c r="KP496" s="327">
        <f t="shared" si="4107"/>
        <v>0</v>
      </c>
      <c r="KQ496" s="327">
        <f t="shared" si="4108"/>
        <v>0</v>
      </c>
      <c r="KR496" s="739"/>
      <c r="KS496" s="739"/>
      <c r="KT496" s="739"/>
      <c r="KU496" s="739"/>
      <c r="KV496" s="739"/>
      <c r="KW496" s="739"/>
      <c r="KX496" s="739"/>
      <c r="KY496" s="739"/>
      <c r="KZ496" s="1362">
        <f t="shared" si="4022"/>
        <v>0</v>
      </c>
      <c r="LA496" s="1217">
        <f t="shared" si="4023"/>
        <v>0</v>
      </c>
      <c r="LB496" s="1217">
        <f t="shared" si="4024"/>
        <v>0</v>
      </c>
      <c r="LC496" s="1217">
        <f t="shared" si="4025"/>
        <v>0</v>
      </c>
      <c r="LD496" s="545">
        <f t="shared" si="4026"/>
        <v>0</v>
      </c>
      <c r="LE496" s="545">
        <f t="shared" si="4027"/>
        <v>0</v>
      </c>
      <c r="LF496" s="329">
        <f t="shared" si="4028"/>
        <v>0</v>
      </c>
      <c r="LG496" s="550">
        <f t="shared" si="4029"/>
        <v>0</v>
      </c>
      <c r="LH496" s="550">
        <f t="shared" si="4030"/>
        <v>0</v>
      </c>
      <c r="LI496" s="550">
        <f t="shared" si="4031"/>
        <v>0</v>
      </c>
      <c r="LJ496" s="550">
        <f t="shared" si="4032"/>
        <v>0</v>
      </c>
      <c r="LK496" s="550">
        <f t="shared" si="4033"/>
        <v>0</v>
      </c>
      <c r="LL496" s="550">
        <f t="shared" si="4034"/>
        <v>0</v>
      </c>
      <c r="LM496" s="550">
        <f t="shared" si="4035"/>
        <v>0</v>
      </c>
      <c r="LN496" s="550">
        <f t="shared" si="4036"/>
        <v>0</v>
      </c>
      <c r="LO496" s="1217">
        <f t="shared" si="4037"/>
        <v>0</v>
      </c>
      <c r="LP496" s="545">
        <f t="shared" si="4038"/>
        <v>0</v>
      </c>
      <c r="LQ496" s="329">
        <f t="shared" si="4039"/>
        <v>0</v>
      </c>
      <c r="LR496" s="550">
        <f t="shared" si="4040"/>
        <v>0</v>
      </c>
      <c r="LS496" s="550">
        <f t="shared" si="4041"/>
        <v>0</v>
      </c>
      <c r="LT496" s="550">
        <f t="shared" si="4042"/>
        <v>0</v>
      </c>
      <c r="LU496" s="550">
        <f t="shared" si="4043"/>
        <v>0</v>
      </c>
      <c r="LV496" s="932">
        <f t="shared" si="4044"/>
        <v>0</v>
      </c>
      <c r="LW496" s="932">
        <f t="shared" si="4045"/>
        <v>0</v>
      </c>
      <c r="LX496" s="932">
        <f t="shared" si="4046"/>
        <v>0</v>
      </c>
      <c r="LY496" s="932">
        <f t="shared" si="4047"/>
        <v>0</v>
      </c>
      <c r="LZ496" s="932">
        <f t="shared" si="4048"/>
        <v>0</v>
      </c>
      <c r="MA496" s="932">
        <f t="shared" si="4049"/>
        <v>0</v>
      </c>
      <c r="MB496" s="932">
        <f t="shared" si="4050"/>
        <v>0</v>
      </c>
      <c r="MC496" s="932">
        <f t="shared" si="4051"/>
        <v>0</v>
      </c>
      <c r="MD496" s="327">
        <f t="shared" si="4052"/>
        <v>0</v>
      </c>
      <c r="ME496" s="327">
        <f t="shared" si="4053"/>
        <v>0</v>
      </c>
      <c r="MF496" s="327">
        <f t="shared" si="4054"/>
        <v>0</v>
      </c>
      <c r="MG496" s="327">
        <f t="shared" si="4055"/>
        <v>0</v>
      </c>
      <c r="MH496" s="327">
        <f t="shared" si="4056"/>
        <v>0</v>
      </c>
      <c r="MI496" s="327">
        <f t="shared" si="4057"/>
        <v>0</v>
      </c>
      <c r="MJ496" s="327">
        <f t="shared" si="4058"/>
        <v>0</v>
      </c>
      <c r="MK496" s="327">
        <f t="shared" si="4059"/>
        <v>0</v>
      </c>
      <c r="ML496" s="327">
        <f t="shared" si="4060"/>
        <v>0</v>
      </c>
      <c r="MM496" s="327">
        <f t="shared" si="4061"/>
        <v>0</v>
      </c>
      <c r="MN496" s="327">
        <f t="shared" si="4062"/>
        <v>0</v>
      </c>
      <c r="MO496" s="327">
        <f t="shared" si="4063"/>
        <v>0</v>
      </c>
      <c r="MP496" s="327">
        <f t="shared" si="4064"/>
        <v>0</v>
      </c>
      <c r="MQ496" s="327">
        <f t="shared" si="4065"/>
        <v>0</v>
      </c>
    </row>
    <row r="497" spans="2:355" s="152" customFormat="1" ht="14.25" customHeight="1" outlineLevel="1" thickBot="1" x14ac:dyDescent="0.3">
      <c r="O497" s="1758"/>
      <c r="S497" s="1758"/>
      <c r="W497" s="1758"/>
      <c r="AA497" s="1758"/>
      <c r="AE497" s="1758"/>
      <c r="AI497" s="1758"/>
      <c r="AM497" s="1758"/>
      <c r="AQ497" s="1758"/>
      <c r="AU497" s="1758"/>
      <c r="AY497" s="1758"/>
      <c r="BQ497" s="1491"/>
      <c r="BR497" s="734">
        <f t="shared" si="3531"/>
        <v>0</v>
      </c>
      <c r="BS497" s="734">
        <f t="shared" si="3532"/>
        <v>0</v>
      </c>
      <c r="BT497" s="742">
        <v>0</v>
      </c>
      <c r="BU497" s="1781"/>
      <c r="BV497" s="1324"/>
      <c r="BW497" s="1248"/>
      <c r="BX497" s="1248"/>
      <c r="BY497" s="1248"/>
      <c r="BZ497" s="1249"/>
      <c r="CA497" s="1249"/>
      <c r="CB497" s="1250"/>
      <c r="CC497" s="1251"/>
      <c r="CD497" s="1251"/>
      <c r="CE497" s="1251"/>
      <c r="CF497" s="1251"/>
      <c r="CG497" s="1765"/>
      <c r="CH497" s="1252"/>
      <c r="CI497" s="1765"/>
      <c r="CJ497" s="1765"/>
      <c r="CK497" s="1253"/>
      <c r="CL497" s="1254"/>
      <c r="CM497" s="1255"/>
      <c r="CN497" s="1256"/>
      <c r="CO497" s="1256"/>
      <c r="CP497" s="1256"/>
      <c r="CQ497" s="1256"/>
      <c r="CR497" s="1766"/>
      <c r="CS497" s="1766"/>
      <c r="CT497" s="1766"/>
      <c r="CU497" s="1766"/>
      <c r="CV497" s="1766"/>
      <c r="CW497" s="1766"/>
      <c r="CX497" s="1766"/>
      <c r="CY497" s="1766"/>
      <c r="CZ497" s="1807"/>
      <c r="DA497" s="1807"/>
      <c r="DB497" s="1807"/>
      <c r="DC497" s="1807"/>
      <c r="DD497" s="1807"/>
      <c r="DE497" s="1258"/>
      <c r="DF497" s="1258"/>
      <c r="DG497" s="1258"/>
      <c r="DH497" s="1258"/>
      <c r="DI497" s="1258"/>
      <c r="DJ497" s="1258"/>
      <c r="DK497" s="1258"/>
      <c r="DL497" s="1258"/>
      <c r="DM497" s="1258"/>
      <c r="DN497" s="1022">
        <v>1</v>
      </c>
      <c r="DO497" s="1193">
        <v>0.94599999999999995</v>
      </c>
      <c r="DP497" s="1194">
        <v>1000</v>
      </c>
      <c r="DQ497" s="1195">
        <f t="shared" si="3889"/>
        <v>1.0570824524312896</v>
      </c>
      <c r="DR497" s="1192">
        <v>0.01</v>
      </c>
      <c r="DS497" s="1192">
        <f t="shared" ref="DS497" si="4109">SUM($DR497/$DO497)/1000</f>
        <v>1.0570824524312896E-5</v>
      </c>
      <c r="DT497" s="1767"/>
      <c r="DU497" s="1768"/>
      <c r="DV497" s="1769"/>
      <c r="DW497" s="1528">
        <f t="shared" si="3933"/>
        <v>0</v>
      </c>
      <c r="DX497" s="1770"/>
      <c r="DY497" s="1770"/>
      <c r="DZ497" s="1770"/>
      <c r="EA497" s="1770"/>
      <c r="EB497" s="1770"/>
      <c r="EC497" s="1770"/>
      <c r="ED497" s="1770"/>
      <c r="EE497" s="1770"/>
      <c r="EF497" s="1770"/>
      <c r="EG497" s="1770"/>
      <c r="EH497" s="1770"/>
      <c r="EI497" s="1770"/>
      <c r="EJ497" s="1770"/>
      <c r="EK497" s="1771"/>
      <c r="EL497" s="1772"/>
      <c r="EM497" s="739"/>
      <c r="EN497" s="739"/>
      <c r="EO497" s="739"/>
      <c r="EP497" s="739"/>
      <c r="EQ497" s="739"/>
      <c r="ER497" s="739"/>
      <c r="ES497" s="739"/>
      <c r="ET497" s="739"/>
      <c r="EU497" s="739"/>
      <c r="EV497" s="739"/>
      <c r="EW497" s="739"/>
      <c r="EX497" s="739"/>
      <c r="EY497" s="739"/>
      <c r="EZ497" s="1348">
        <f t="shared" si="3934"/>
        <v>0</v>
      </c>
      <c r="FA497" s="1203">
        <f t="shared" si="3935"/>
        <v>0</v>
      </c>
      <c r="FB497" s="1203">
        <f t="shared" si="3936"/>
        <v>0</v>
      </c>
      <c r="FC497" s="1203">
        <f t="shared" si="3937"/>
        <v>0</v>
      </c>
      <c r="FD497" s="1190">
        <f t="shared" si="3938"/>
        <v>0</v>
      </c>
      <c r="FE497" s="1190">
        <f t="shared" si="3939"/>
        <v>0</v>
      </c>
      <c r="FF497" s="927">
        <f t="shared" si="3940"/>
        <v>0</v>
      </c>
      <c r="FG497" s="1191">
        <f t="shared" si="3941"/>
        <v>0</v>
      </c>
      <c r="FH497" s="1191">
        <f t="shared" si="3942"/>
        <v>0</v>
      </c>
      <c r="FI497" s="1191">
        <f t="shared" si="3943"/>
        <v>0</v>
      </c>
      <c r="FJ497" s="1191">
        <f t="shared" si="3944"/>
        <v>0</v>
      </c>
      <c r="FK497" s="1191">
        <f t="shared" si="3945"/>
        <v>0</v>
      </c>
      <c r="FL497" s="1191">
        <f t="shared" si="3946"/>
        <v>0</v>
      </c>
      <c r="FM497" s="1191">
        <f t="shared" si="3947"/>
        <v>0</v>
      </c>
      <c r="FN497" s="1191">
        <f t="shared" si="3948"/>
        <v>0</v>
      </c>
      <c r="FO497" s="1203">
        <f t="shared" si="3548"/>
        <v>0</v>
      </c>
      <c r="FP497" s="1190">
        <f t="shared" si="3949"/>
        <v>0</v>
      </c>
      <c r="FQ497" s="927">
        <f t="shared" si="3950"/>
        <v>0</v>
      </c>
      <c r="FR497" s="1191">
        <f t="shared" si="3951"/>
        <v>0</v>
      </c>
      <c r="FS497" s="1191">
        <f t="shared" si="3952"/>
        <v>0</v>
      </c>
      <c r="FT497" s="1191">
        <f t="shared" si="3953"/>
        <v>0</v>
      </c>
      <c r="FU497" s="1191">
        <f t="shared" si="3954"/>
        <v>0</v>
      </c>
      <c r="FV497" s="1076">
        <f t="shared" si="3955"/>
        <v>0</v>
      </c>
      <c r="FW497" s="1076">
        <f t="shared" si="3956"/>
        <v>0</v>
      </c>
      <c r="FX497" s="1076">
        <f t="shared" si="3957"/>
        <v>0</v>
      </c>
      <c r="FY497" s="1076">
        <f t="shared" si="3958"/>
        <v>0</v>
      </c>
      <c r="FZ497" s="1076">
        <f t="shared" si="3959"/>
        <v>0</v>
      </c>
      <c r="GA497" s="1076">
        <f t="shared" si="3960"/>
        <v>0</v>
      </c>
      <c r="GB497" s="1076">
        <f t="shared" si="3961"/>
        <v>0</v>
      </c>
      <c r="GC497" s="1076">
        <f t="shared" si="3962"/>
        <v>0</v>
      </c>
      <c r="GD497" s="330">
        <f t="shared" si="3963"/>
        <v>0</v>
      </c>
      <c r="GE497" s="330">
        <f t="shared" si="3964"/>
        <v>0</v>
      </c>
      <c r="GF497" s="330">
        <f t="shared" si="3965"/>
        <v>0</v>
      </c>
      <c r="GG497" s="330">
        <f t="shared" si="3966"/>
        <v>0</v>
      </c>
      <c r="GH497" s="330">
        <f t="shared" si="3967"/>
        <v>0</v>
      </c>
      <c r="GI497" s="330">
        <f t="shared" si="3968"/>
        <v>0</v>
      </c>
      <c r="GJ497" s="330">
        <f t="shared" si="3969"/>
        <v>0</v>
      </c>
      <c r="GK497" s="330">
        <f t="shared" si="3970"/>
        <v>0</v>
      </c>
      <c r="GL497" s="330">
        <f t="shared" si="3971"/>
        <v>0</v>
      </c>
      <c r="GM497" s="330">
        <f t="shared" si="3972"/>
        <v>0</v>
      </c>
      <c r="GN497" s="330">
        <f t="shared" si="3973"/>
        <v>0</v>
      </c>
      <c r="GO497" s="330">
        <f t="shared" si="3974"/>
        <v>0</v>
      </c>
      <c r="GP497" s="330">
        <f t="shared" si="3975"/>
        <v>0</v>
      </c>
      <c r="GQ497" s="330">
        <f t="shared" si="3976"/>
        <v>0</v>
      </c>
      <c r="GR497" s="739"/>
      <c r="GS497" s="739"/>
      <c r="GT497" s="739"/>
      <c r="GU497" s="739"/>
      <c r="GV497" s="739"/>
      <c r="GW497" s="739"/>
      <c r="GX497" s="739"/>
      <c r="GY497" s="739"/>
      <c r="GZ497" s="1362">
        <f t="shared" si="3977"/>
        <v>0</v>
      </c>
      <c r="HA497" s="1215">
        <f t="shared" si="3978"/>
        <v>0</v>
      </c>
      <c r="HB497" s="1215">
        <f t="shared" si="3979"/>
        <v>0</v>
      </c>
      <c r="HC497" s="1215">
        <f t="shared" si="3980"/>
        <v>0</v>
      </c>
      <c r="HD497" s="543">
        <f t="shared" si="3981"/>
        <v>0</v>
      </c>
      <c r="HE497" s="543">
        <f t="shared" si="3982"/>
        <v>0</v>
      </c>
      <c r="HF497" s="328">
        <f t="shared" si="3983"/>
        <v>0</v>
      </c>
      <c r="HG497" s="546">
        <f t="shared" si="3984"/>
        <v>0</v>
      </c>
      <c r="HH497" s="546">
        <f t="shared" si="3985"/>
        <v>0</v>
      </c>
      <c r="HI497" s="546">
        <f t="shared" si="3986"/>
        <v>0</v>
      </c>
      <c r="HJ497" s="546">
        <f t="shared" si="3987"/>
        <v>0</v>
      </c>
      <c r="HK497" s="546">
        <f t="shared" si="3988"/>
        <v>0</v>
      </c>
      <c r="HL497" s="546">
        <f t="shared" si="3989"/>
        <v>0</v>
      </c>
      <c r="HM497" s="546">
        <f t="shared" si="3990"/>
        <v>0</v>
      </c>
      <c r="HN497" s="546">
        <f t="shared" si="3991"/>
        <v>0</v>
      </c>
      <c r="HO497" s="1215">
        <f t="shared" si="3992"/>
        <v>0</v>
      </c>
      <c r="HP497" s="543">
        <f t="shared" si="3993"/>
        <v>0</v>
      </c>
      <c r="HQ497" s="328">
        <f t="shared" si="3994"/>
        <v>0</v>
      </c>
      <c r="HR497" s="546">
        <f t="shared" si="3995"/>
        <v>0</v>
      </c>
      <c r="HS497" s="546">
        <f t="shared" si="3996"/>
        <v>0</v>
      </c>
      <c r="HT497" s="546">
        <f t="shared" si="3997"/>
        <v>0</v>
      </c>
      <c r="HU497" s="546">
        <f t="shared" si="3998"/>
        <v>0</v>
      </c>
      <c r="HV497" s="930">
        <f t="shared" si="3999"/>
        <v>0</v>
      </c>
      <c r="HW497" s="930">
        <f t="shared" si="4000"/>
        <v>0</v>
      </c>
      <c r="HX497" s="930">
        <f t="shared" si="4001"/>
        <v>0</v>
      </c>
      <c r="HY497" s="930">
        <f t="shared" si="4002"/>
        <v>0</v>
      </c>
      <c r="HZ497" s="930">
        <f t="shared" si="4003"/>
        <v>0</v>
      </c>
      <c r="IA497" s="930">
        <f t="shared" si="4004"/>
        <v>0</v>
      </c>
      <c r="IB497" s="930">
        <f t="shared" si="4005"/>
        <v>0</v>
      </c>
      <c r="IC497" s="930">
        <f t="shared" si="4006"/>
        <v>0</v>
      </c>
      <c r="ID497" s="322">
        <f t="shared" si="4007"/>
        <v>0</v>
      </c>
      <c r="IE497" s="322">
        <f t="shared" si="4008"/>
        <v>0</v>
      </c>
      <c r="IF497" s="322">
        <f t="shared" si="4009"/>
        <v>0</v>
      </c>
      <c r="IG497" s="322">
        <f t="shared" si="4010"/>
        <v>0</v>
      </c>
      <c r="IH497" s="322">
        <f t="shared" si="4011"/>
        <v>0</v>
      </c>
      <c r="II497" s="322">
        <f t="shared" si="4012"/>
        <v>0</v>
      </c>
      <c r="IJ497" s="322">
        <f t="shared" si="4013"/>
        <v>0</v>
      </c>
      <c r="IK497" s="322">
        <f t="shared" si="4014"/>
        <v>0</v>
      </c>
      <c r="IL497" s="322">
        <f t="shared" si="4015"/>
        <v>0</v>
      </c>
      <c r="IM497" s="322">
        <f t="shared" si="4016"/>
        <v>0</v>
      </c>
      <c r="IN497" s="322">
        <f t="shared" si="4017"/>
        <v>0</v>
      </c>
      <c r="IO497" s="322">
        <f t="shared" si="4018"/>
        <v>0</v>
      </c>
      <c r="IP497" s="322">
        <f t="shared" si="4019"/>
        <v>0</v>
      </c>
      <c r="IQ497" s="322">
        <f t="shared" si="4020"/>
        <v>0</v>
      </c>
      <c r="IR497" s="739"/>
      <c r="IS497" s="739"/>
      <c r="IT497" s="739"/>
      <c r="IU497" s="739"/>
      <c r="IV497" s="739"/>
      <c r="IW497" s="739"/>
      <c r="IX497" s="739"/>
      <c r="IY497" s="739"/>
      <c r="IZ497" s="1362">
        <f t="shared" si="4021"/>
        <v>0</v>
      </c>
      <c r="JA497" s="1217">
        <f t="shared" si="4066"/>
        <v>0</v>
      </c>
      <c r="JB497" s="1217">
        <f t="shared" si="4067"/>
        <v>0</v>
      </c>
      <c r="JC497" s="1217">
        <f t="shared" si="4068"/>
        <v>0</v>
      </c>
      <c r="JD497" s="545">
        <f t="shared" si="4069"/>
        <v>0</v>
      </c>
      <c r="JE497" s="545">
        <f t="shared" si="4070"/>
        <v>0</v>
      </c>
      <c r="JF497" s="329">
        <f t="shared" si="4071"/>
        <v>0</v>
      </c>
      <c r="JG497" s="550">
        <f t="shared" si="4072"/>
        <v>0</v>
      </c>
      <c r="JH497" s="550">
        <f t="shared" si="4073"/>
        <v>0</v>
      </c>
      <c r="JI497" s="550">
        <f t="shared" si="4074"/>
        <v>0</v>
      </c>
      <c r="JJ497" s="550">
        <f t="shared" si="4075"/>
        <v>0</v>
      </c>
      <c r="JK497" s="550">
        <f t="shared" si="4076"/>
        <v>0</v>
      </c>
      <c r="JL497" s="550">
        <f t="shared" si="4077"/>
        <v>0</v>
      </c>
      <c r="JM497" s="550">
        <f t="shared" si="4078"/>
        <v>0</v>
      </c>
      <c r="JN497" s="550">
        <f t="shared" si="4079"/>
        <v>0</v>
      </c>
      <c r="JO497" s="1217">
        <f t="shared" si="4080"/>
        <v>0</v>
      </c>
      <c r="JP497" s="545">
        <f t="shared" si="4081"/>
        <v>0</v>
      </c>
      <c r="JQ497" s="329">
        <f t="shared" si="4082"/>
        <v>0</v>
      </c>
      <c r="JR497" s="550">
        <f t="shared" si="4083"/>
        <v>0</v>
      </c>
      <c r="JS497" s="550">
        <f t="shared" si="4084"/>
        <v>0</v>
      </c>
      <c r="JT497" s="550">
        <f t="shared" si="4085"/>
        <v>0</v>
      </c>
      <c r="JU497" s="550">
        <f t="shared" si="4086"/>
        <v>0</v>
      </c>
      <c r="JV497" s="932">
        <f t="shared" si="4087"/>
        <v>0</v>
      </c>
      <c r="JW497" s="932">
        <f t="shared" si="4088"/>
        <v>0</v>
      </c>
      <c r="JX497" s="932">
        <f t="shared" si="4089"/>
        <v>0</v>
      </c>
      <c r="JY497" s="932">
        <f t="shared" si="4090"/>
        <v>0</v>
      </c>
      <c r="JZ497" s="932">
        <f t="shared" si="4091"/>
        <v>0</v>
      </c>
      <c r="KA497" s="932">
        <f t="shared" si="4092"/>
        <v>0</v>
      </c>
      <c r="KB497" s="932">
        <f t="shared" si="4093"/>
        <v>0</v>
      </c>
      <c r="KC497" s="932">
        <f t="shared" si="4094"/>
        <v>0</v>
      </c>
      <c r="KD497" s="327">
        <f t="shared" si="4095"/>
        <v>0</v>
      </c>
      <c r="KE497" s="327">
        <f t="shared" si="4096"/>
        <v>0</v>
      </c>
      <c r="KF497" s="327">
        <f t="shared" si="4097"/>
        <v>0</v>
      </c>
      <c r="KG497" s="327">
        <f t="shared" si="4098"/>
        <v>0</v>
      </c>
      <c r="KH497" s="327">
        <f t="shared" si="4099"/>
        <v>0</v>
      </c>
      <c r="KI497" s="327">
        <f t="shared" si="4100"/>
        <v>0</v>
      </c>
      <c r="KJ497" s="327">
        <f t="shared" si="4101"/>
        <v>0</v>
      </c>
      <c r="KK497" s="327">
        <f t="shared" si="4102"/>
        <v>0</v>
      </c>
      <c r="KL497" s="327">
        <f t="shared" si="4103"/>
        <v>0</v>
      </c>
      <c r="KM497" s="327">
        <f t="shared" si="4104"/>
        <v>0</v>
      </c>
      <c r="KN497" s="327">
        <f t="shared" si="4105"/>
        <v>0</v>
      </c>
      <c r="KO497" s="327">
        <f t="shared" si="4106"/>
        <v>0</v>
      </c>
      <c r="KP497" s="327">
        <f t="shared" si="4107"/>
        <v>0</v>
      </c>
      <c r="KQ497" s="327">
        <f t="shared" si="4108"/>
        <v>0</v>
      </c>
      <c r="KR497" s="739"/>
      <c r="KS497" s="739"/>
      <c r="KT497" s="739"/>
      <c r="KU497" s="739"/>
      <c r="KV497" s="739"/>
      <c r="KW497" s="739"/>
      <c r="KX497" s="739"/>
      <c r="KY497" s="739"/>
      <c r="KZ497" s="1362">
        <f t="shared" si="4022"/>
        <v>0</v>
      </c>
      <c r="LA497" s="1217">
        <f t="shared" si="4023"/>
        <v>0</v>
      </c>
      <c r="LB497" s="1217">
        <f t="shared" si="4024"/>
        <v>0</v>
      </c>
      <c r="LC497" s="1217">
        <f t="shared" si="4025"/>
        <v>0</v>
      </c>
      <c r="LD497" s="545">
        <f t="shared" si="4026"/>
        <v>0</v>
      </c>
      <c r="LE497" s="545">
        <f t="shared" si="4027"/>
        <v>0</v>
      </c>
      <c r="LF497" s="329">
        <f t="shared" si="4028"/>
        <v>0</v>
      </c>
      <c r="LG497" s="550">
        <f t="shared" si="4029"/>
        <v>0</v>
      </c>
      <c r="LH497" s="550">
        <f t="shared" si="4030"/>
        <v>0</v>
      </c>
      <c r="LI497" s="550">
        <f t="shared" si="4031"/>
        <v>0</v>
      </c>
      <c r="LJ497" s="550">
        <f t="shared" si="4032"/>
        <v>0</v>
      </c>
      <c r="LK497" s="550">
        <f t="shared" si="4033"/>
        <v>0</v>
      </c>
      <c r="LL497" s="550">
        <f t="shared" si="4034"/>
        <v>0</v>
      </c>
      <c r="LM497" s="550">
        <f t="shared" si="4035"/>
        <v>0</v>
      </c>
      <c r="LN497" s="550">
        <f t="shared" si="4036"/>
        <v>0</v>
      </c>
      <c r="LO497" s="1217">
        <f t="shared" si="4037"/>
        <v>0</v>
      </c>
      <c r="LP497" s="545">
        <f t="shared" si="4038"/>
        <v>0</v>
      </c>
      <c r="LQ497" s="329">
        <f t="shared" si="4039"/>
        <v>0</v>
      </c>
      <c r="LR497" s="550">
        <f t="shared" si="4040"/>
        <v>0</v>
      </c>
      <c r="LS497" s="550">
        <f t="shared" si="4041"/>
        <v>0</v>
      </c>
      <c r="LT497" s="550">
        <f t="shared" si="4042"/>
        <v>0</v>
      </c>
      <c r="LU497" s="550">
        <f t="shared" si="4043"/>
        <v>0</v>
      </c>
      <c r="LV497" s="932">
        <f t="shared" si="4044"/>
        <v>0</v>
      </c>
      <c r="LW497" s="932">
        <f t="shared" si="4045"/>
        <v>0</v>
      </c>
      <c r="LX497" s="932">
        <f t="shared" si="4046"/>
        <v>0</v>
      </c>
      <c r="LY497" s="932">
        <f t="shared" si="4047"/>
        <v>0</v>
      </c>
      <c r="LZ497" s="932">
        <f t="shared" si="4048"/>
        <v>0</v>
      </c>
      <c r="MA497" s="932">
        <f t="shared" si="4049"/>
        <v>0</v>
      </c>
      <c r="MB497" s="932">
        <f t="shared" si="4050"/>
        <v>0</v>
      </c>
      <c r="MC497" s="932">
        <f t="shared" si="4051"/>
        <v>0</v>
      </c>
      <c r="MD497" s="327">
        <f t="shared" si="4052"/>
        <v>0</v>
      </c>
      <c r="ME497" s="327">
        <f t="shared" si="4053"/>
        <v>0</v>
      </c>
      <c r="MF497" s="327">
        <f t="shared" si="4054"/>
        <v>0</v>
      </c>
      <c r="MG497" s="327">
        <f t="shared" si="4055"/>
        <v>0</v>
      </c>
      <c r="MH497" s="327">
        <f t="shared" si="4056"/>
        <v>0</v>
      </c>
      <c r="MI497" s="327">
        <f t="shared" si="4057"/>
        <v>0</v>
      </c>
      <c r="MJ497" s="327">
        <f t="shared" si="4058"/>
        <v>0</v>
      </c>
      <c r="MK497" s="327">
        <f t="shared" si="4059"/>
        <v>0</v>
      </c>
      <c r="ML497" s="327">
        <f t="shared" si="4060"/>
        <v>0</v>
      </c>
      <c r="MM497" s="327">
        <f t="shared" si="4061"/>
        <v>0</v>
      </c>
      <c r="MN497" s="327">
        <f t="shared" si="4062"/>
        <v>0</v>
      </c>
      <c r="MO497" s="327">
        <f t="shared" si="4063"/>
        <v>0</v>
      </c>
      <c r="MP497" s="327">
        <f t="shared" si="4064"/>
        <v>0</v>
      </c>
      <c r="MQ497" s="327">
        <f t="shared" si="4065"/>
        <v>0</v>
      </c>
    </row>
    <row r="498" spans="2:355" s="152" customFormat="1" ht="14.25" customHeight="1" outlineLevel="1" thickBot="1" x14ac:dyDescent="0.3">
      <c r="O498" s="1758"/>
      <c r="S498" s="1758"/>
      <c r="W498" s="1758"/>
      <c r="AA498" s="1758"/>
      <c r="AE498" s="1758"/>
      <c r="AI498" s="1758"/>
      <c r="AM498" s="1758"/>
      <c r="AQ498" s="1758"/>
      <c r="AU498" s="1758"/>
      <c r="AY498" s="1758"/>
      <c r="BQ498" s="1491"/>
      <c r="BR498" s="734">
        <f t="shared" si="3531"/>
        <v>0</v>
      </c>
      <c r="BS498" s="734">
        <f t="shared" si="3532"/>
        <v>0</v>
      </c>
      <c r="BT498" s="742">
        <v>0</v>
      </c>
      <c r="BU498" s="1781"/>
      <c r="BV498" s="1324"/>
      <c r="BW498" s="1248"/>
      <c r="BX498" s="1248"/>
      <c r="BY498" s="1248"/>
      <c r="BZ498" s="1249"/>
      <c r="CA498" s="1249"/>
      <c r="CB498" s="1250"/>
      <c r="CC498" s="1251"/>
      <c r="CD498" s="1251"/>
      <c r="CE498" s="1251"/>
      <c r="CF498" s="1251"/>
      <c r="CG498" s="1765"/>
      <c r="CH498" s="1252"/>
      <c r="CI498" s="1765"/>
      <c r="CJ498" s="1765"/>
      <c r="CK498" s="1253"/>
      <c r="CL498" s="1254"/>
      <c r="CM498" s="1255"/>
      <c r="CN498" s="1256"/>
      <c r="CO498" s="1256"/>
      <c r="CP498" s="1256"/>
      <c r="CQ498" s="1256"/>
      <c r="CR498" s="1766"/>
      <c r="CS498" s="1766"/>
      <c r="CT498" s="1766"/>
      <c r="CU498" s="1766"/>
      <c r="CV498" s="1766"/>
      <c r="CW498" s="1766"/>
      <c r="CX498" s="1766"/>
      <c r="CY498" s="1766"/>
      <c r="CZ498" s="1807"/>
      <c r="DA498" s="1807"/>
      <c r="DB498" s="1807"/>
      <c r="DC498" s="1807"/>
      <c r="DD498" s="1807"/>
      <c r="DE498" s="1258"/>
      <c r="DF498" s="1258"/>
      <c r="DG498" s="1258"/>
      <c r="DH498" s="1258"/>
      <c r="DI498" s="1258"/>
      <c r="DJ498" s="1258"/>
      <c r="DK498" s="1258"/>
      <c r="DL498" s="1258"/>
      <c r="DM498" s="1258"/>
      <c r="DN498" s="1022">
        <v>1</v>
      </c>
      <c r="DO498" s="1193">
        <v>0.94599999999999995</v>
      </c>
      <c r="DP498" s="1194">
        <v>1000</v>
      </c>
      <c r="DQ498" s="1195">
        <f>SUM(DP498/(DO498*1000))</f>
        <v>1.0570824524312896</v>
      </c>
      <c r="DR498" s="1192">
        <v>0.01</v>
      </c>
      <c r="DS498" s="1192">
        <f>SUM($DR498/$DO498)/1000</f>
        <v>1.0570824524312896E-5</v>
      </c>
      <c r="DT498" s="1767"/>
      <c r="DU498" s="1768"/>
      <c r="DV498" s="1769"/>
      <c r="DW498" s="1528">
        <f t="shared" si="3933"/>
        <v>0</v>
      </c>
      <c r="DX498" s="1770"/>
      <c r="DY498" s="1770"/>
      <c r="DZ498" s="1770"/>
      <c r="EA498" s="1770"/>
      <c r="EB498" s="1770"/>
      <c r="EC498" s="1770"/>
      <c r="ED498" s="1770"/>
      <c r="EE498" s="1770"/>
      <c r="EF498" s="1770"/>
      <c r="EG498" s="1770"/>
      <c r="EH498" s="1770"/>
      <c r="EI498" s="1770"/>
      <c r="EJ498" s="1770"/>
      <c r="EK498" s="1771"/>
      <c r="EL498" s="1772"/>
      <c r="EM498" s="739"/>
      <c r="EN498" s="739"/>
      <c r="EO498" s="739"/>
      <c r="EP498" s="739"/>
      <c r="EQ498" s="739"/>
      <c r="ER498" s="739"/>
      <c r="ES498" s="739"/>
      <c r="ET498" s="739"/>
      <c r="EU498" s="739"/>
      <c r="EV498" s="739"/>
      <c r="EW498" s="739"/>
      <c r="EX498" s="739"/>
      <c r="EY498" s="739"/>
      <c r="EZ498" s="1348">
        <f t="shared" si="3934"/>
        <v>0</v>
      </c>
      <c r="FA498" s="1203">
        <f t="shared" si="3935"/>
        <v>0</v>
      </c>
      <c r="FB498" s="1203">
        <f t="shared" si="3936"/>
        <v>0</v>
      </c>
      <c r="FC498" s="1203">
        <f t="shared" si="3937"/>
        <v>0</v>
      </c>
      <c r="FD498" s="1190">
        <f t="shared" si="3938"/>
        <v>0</v>
      </c>
      <c r="FE498" s="1190">
        <f t="shared" si="3939"/>
        <v>0</v>
      </c>
      <c r="FF498" s="927">
        <f t="shared" si="3940"/>
        <v>0</v>
      </c>
      <c r="FG498" s="1191">
        <f t="shared" si="3941"/>
        <v>0</v>
      </c>
      <c r="FH498" s="1191">
        <f t="shared" si="3942"/>
        <v>0</v>
      </c>
      <c r="FI498" s="1191">
        <f t="shared" si="3943"/>
        <v>0</v>
      </c>
      <c r="FJ498" s="1191">
        <f t="shared" si="3944"/>
        <v>0</v>
      </c>
      <c r="FK498" s="1191">
        <f t="shared" si="3945"/>
        <v>0</v>
      </c>
      <c r="FL498" s="1191">
        <f t="shared" si="3946"/>
        <v>0</v>
      </c>
      <c r="FM498" s="1191">
        <f t="shared" si="3947"/>
        <v>0</v>
      </c>
      <c r="FN498" s="1191">
        <f t="shared" si="3948"/>
        <v>0</v>
      </c>
      <c r="FO498" s="1203">
        <f t="shared" si="3548"/>
        <v>0</v>
      </c>
      <c r="FP498" s="1190">
        <f t="shared" si="3949"/>
        <v>0</v>
      </c>
      <c r="FQ498" s="927">
        <f t="shared" si="3950"/>
        <v>0</v>
      </c>
      <c r="FR498" s="1191">
        <f t="shared" si="3951"/>
        <v>0</v>
      </c>
      <c r="FS498" s="1191">
        <f t="shared" si="3952"/>
        <v>0</v>
      </c>
      <c r="FT498" s="1191">
        <f t="shared" si="3953"/>
        <v>0</v>
      </c>
      <c r="FU498" s="1191">
        <f t="shared" si="3954"/>
        <v>0</v>
      </c>
      <c r="FV498" s="1076">
        <f t="shared" si="3955"/>
        <v>0</v>
      </c>
      <c r="FW498" s="1076">
        <f t="shared" si="3956"/>
        <v>0</v>
      </c>
      <c r="FX498" s="1076">
        <f t="shared" si="3957"/>
        <v>0</v>
      </c>
      <c r="FY498" s="1076">
        <f t="shared" si="3958"/>
        <v>0</v>
      </c>
      <c r="FZ498" s="1076">
        <f t="shared" si="3959"/>
        <v>0</v>
      </c>
      <c r="GA498" s="1076">
        <f t="shared" si="3960"/>
        <v>0</v>
      </c>
      <c r="GB498" s="1076">
        <f t="shared" si="3961"/>
        <v>0</v>
      </c>
      <c r="GC498" s="1076">
        <f t="shared" si="3962"/>
        <v>0</v>
      </c>
      <c r="GD498" s="330">
        <f t="shared" si="3963"/>
        <v>0</v>
      </c>
      <c r="GE498" s="330">
        <f t="shared" si="3964"/>
        <v>0</v>
      </c>
      <c r="GF498" s="330">
        <f t="shared" si="3965"/>
        <v>0</v>
      </c>
      <c r="GG498" s="330">
        <f t="shared" si="3966"/>
        <v>0</v>
      </c>
      <c r="GH498" s="330">
        <f t="shared" si="3967"/>
        <v>0</v>
      </c>
      <c r="GI498" s="330">
        <f t="shared" si="3968"/>
        <v>0</v>
      </c>
      <c r="GJ498" s="330">
        <f t="shared" si="3969"/>
        <v>0</v>
      </c>
      <c r="GK498" s="330">
        <f t="shared" si="3970"/>
        <v>0</v>
      </c>
      <c r="GL498" s="330">
        <f t="shared" si="3971"/>
        <v>0</v>
      </c>
      <c r="GM498" s="330">
        <f t="shared" si="3972"/>
        <v>0</v>
      </c>
      <c r="GN498" s="330">
        <f t="shared" si="3973"/>
        <v>0</v>
      </c>
      <c r="GO498" s="330">
        <f t="shared" si="3974"/>
        <v>0</v>
      </c>
      <c r="GP498" s="330">
        <f t="shared" si="3975"/>
        <v>0</v>
      </c>
      <c r="GQ498" s="330">
        <f t="shared" si="3976"/>
        <v>0</v>
      </c>
      <c r="GR498" s="739"/>
      <c r="GS498" s="739"/>
      <c r="GT498" s="739"/>
      <c r="GU498" s="739"/>
      <c r="GV498" s="739"/>
      <c r="GW498" s="739"/>
      <c r="GX498" s="739"/>
      <c r="GY498" s="739"/>
      <c r="GZ498" s="1362">
        <f t="shared" si="3977"/>
        <v>0</v>
      </c>
      <c r="HA498" s="1215">
        <f t="shared" si="3978"/>
        <v>0</v>
      </c>
      <c r="HB498" s="1215">
        <f t="shared" si="3979"/>
        <v>0</v>
      </c>
      <c r="HC498" s="1215">
        <f t="shared" si="3980"/>
        <v>0</v>
      </c>
      <c r="HD498" s="543">
        <f t="shared" si="3981"/>
        <v>0</v>
      </c>
      <c r="HE498" s="543">
        <f t="shared" si="3982"/>
        <v>0</v>
      </c>
      <c r="HF498" s="328">
        <f t="shared" si="3983"/>
        <v>0</v>
      </c>
      <c r="HG498" s="546">
        <f t="shared" si="3984"/>
        <v>0</v>
      </c>
      <c r="HH498" s="546">
        <f t="shared" si="3985"/>
        <v>0</v>
      </c>
      <c r="HI498" s="546">
        <f t="shared" si="3986"/>
        <v>0</v>
      </c>
      <c r="HJ498" s="546">
        <f t="shared" si="3987"/>
        <v>0</v>
      </c>
      <c r="HK498" s="546">
        <f t="shared" si="3988"/>
        <v>0</v>
      </c>
      <c r="HL498" s="546">
        <f t="shared" si="3989"/>
        <v>0</v>
      </c>
      <c r="HM498" s="546">
        <f t="shared" si="3990"/>
        <v>0</v>
      </c>
      <c r="HN498" s="546">
        <f t="shared" si="3991"/>
        <v>0</v>
      </c>
      <c r="HO498" s="1215">
        <f t="shared" si="3992"/>
        <v>0</v>
      </c>
      <c r="HP498" s="543">
        <f t="shared" si="3993"/>
        <v>0</v>
      </c>
      <c r="HQ498" s="328">
        <f t="shared" si="3994"/>
        <v>0</v>
      </c>
      <c r="HR498" s="546">
        <f t="shared" si="3995"/>
        <v>0</v>
      </c>
      <c r="HS498" s="546">
        <f t="shared" si="3996"/>
        <v>0</v>
      </c>
      <c r="HT498" s="546">
        <f t="shared" si="3997"/>
        <v>0</v>
      </c>
      <c r="HU498" s="546">
        <f t="shared" si="3998"/>
        <v>0</v>
      </c>
      <c r="HV498" s="930">
        <f t="shared" si="3999"/>
        <v>0</v>
      </c>
      <c r="HW498" s="930">
        <f t="shared" si="4000"/>
        <v>0</v>
      </c>
      <c r="HX498" s="930">
        <f t="shared" si="4001"/>
        <v>0</v>
      </c>
      <c r="HY498" s="930">
        <f t="shared" si="4002"/>
        <v>0</v>
      </c>
      <c r="HZ498" s="930">
        <f t="shared" si="4003"/>
        <v>0</v>
      </c>
      <c r="IA498" s="930">
        <f t="shared" si="4004"/>
        <v>0</v>
      </c>
      <c r="IB498" s="930">
        <f t="shared" si="4005"/>
        <v>0</v>
      </c>
      <c r="IC498" s="930">
        <f t="shared" si="4006"/>
        <v>0</v>
      </c>
      <c r="ID498" s="322">
        <f t="shared" si="4007"/>
        <v>0</v>
      </c>
      <c r="IE498" s="322">
        <f t="shared" si="4008"/>
        <v>0</v>
      </c>
      <c r="IF498" s="322">
        <f t="shared" si="4009"/>
        <v>0</v>
      </c>
      <c r="IG498" s="322">
        <f t="shared" si="4010"/>
        <v>0</v>
      </c>
      <c r="IH498" s="322">
        <f t="shared" si="4011"/>
        <v>0</v>
      </c>
      <c r="II498" s="322">
        <f t="shared" si="4012"/>
        <v>0</v>
      </c>
      <c r="IJ498" s="322">
        <f t="shared" si="4013"/>
        <v>0</v>
      </c>
      <c r="IK498" s="322">
        <f t="shared" si="4014"/>
        <v>0</v>
      </c>
      <c r="IL498" s="322">
        <f t="shared" si="4015"/>
        <v>0</v>
      </c>
      <c r="IM498" s="322">
        <f t="shared" si="4016"/>
        <v>0</v>
      </c>
      <c r="IN498" s="322">
        <f t="shared" si="4017"/>
        <v>0</v>
      </c>
      <c r="IO498" s="322">
        <f t="shared" si="4018"/>
        <v>0</v>
      </c>
      <c r="IP498" s="322">
        <f t="shared" si="4019"/>
        <v>0</v>
      </c>
      <c r="IQ498" s="322">
        <f t="shared" si="4020"/>
        <v>0</v>
      </c>
      <c r="IR498" s="739"/>
      <c r="IS498" s="739"/>
      <c r="IT498" s="739"/>
      <c r="IU498" s="739"/>
      <c r="IV498" s="739"/>
      <c r="IW498" s="739"/>
      <c r="IX498" s="739"/>
      <c r="IY498" s="739"/>
      <c r="IZ498" s="1362">
        <f t="shared" si="4021"/>
        <v>0</v>
      </c>
      <c r="JA498" s="1217">
        <f t="shared" si="4066"/>
        <v>0</v>
      </c>
      <c r="JB498" s="1217">
        <f t="shared" si="4067"/>
        <v>0</v>
      </c>
      <c r="JC498" s="1217">
        <f t="shared" si="4068"/>
        <v>0</v>
      </c>
      <c r="JD498" s="545">
        <f t="shared" si="4069"/>
        <v>0</v>
      </c>
      <c r="JE498" s="545">
        <f t="shared" si="4070"/>
        <v>0</v>
      </c>
      <c r="JF498" s="329">
        <f t="shared" si="4071"/>
        <v>0</v>
      </c>
      <c r="JG498" s="550">
        <f t="shared" si="4072"/>
        <v>0</v>
      </c>
      <c r="JH498" s="550">
        <f t="shared" si="4073"/>
        <v>0</v>
      </c>
      <c r="JI498" s="550">
        <f t="shared" si="4074"/>
        <v>0</v>
      </c>
      <c r="JJ498" s="550">
        <f t="shared" si="4075"/>
        <v>0</v>
      </c>
      <c r="JK498" s="550">
        <f t="shared" si="4076"/>
        <v>0</v>
      </c>
      <c r="JL498" s="550">
        <f t="shared" si="4077"/>
        <v>0</v>
      </c>
      <c r="JM498" s="550">
        <f t="shared" si="4078"/>
        <v>0</v>
      </c>
      <c r="JN498" s="550">
        <f t="shared" si="4079"/>
        <v>0</v>
      </c>
      <c r="JO498" s="1217">
        <f t="shared" si="4080"/>
        <v>0</v>
      </c>
      <c r="JP498" s="545">
        <f t="shared" si="4081"/>
        <v>0</v>
      </c>
      <c r="JQ498" s="329">
        <f t="shared" si="4082"/>
        <v>0</v>
      </c>
      <c r="JR498" s="550">
        <f t="shared" si="4083"/>
        <v>0</v>
      </c>
      <c r="JS498" s="550">
        <f t="shared" si="4084"/>
        <v>0</v>
      </c>
      <c r="JT498" s="550">
        <f t="shared" si="4085"/>
        <v>0</v>
      </c>
      <c r="JU498" s="550">
        <f t="shared" si="4086"/>
        <v>0</v>
      </c>
      <c r="JV498" s="932">
        <f t="shared" si="4087"/>
        <v>0</v>
      </c>
      <c r="JW498" s="932">
        <f t="shared" si="4088"/>
        <v>0</v>
      </c>
      <c r="JX498" s="932">
        <f t="shared" si="4089"/>
        <v>0</v>
      </c>
      <c r="JY498" s="932">
        <f t="shared" si="4090"/>
        <v>0</v>
      </c>
      <c r="JZ498" s="932">
        <f t="shared" si="4091"/>
        <v>0</v>
      </c>
      <c r="KA498" s="932">
        <f t="shared" si="4092"/>
        <v>0</v>
      </c>
      <c r="KB498" s="932">
        <f t="shared" si="4093"/>
        <v>0</v>
      </c>
      <c r="KC498" s="932">
        <f t="shared" si="4094"/>
        <v>0</v>
      </c>
      <c r="KD498" s="327">
        <f t="shared" si="4095"/>
        <v>0</v>
      </c>
      <c r="KE498" s="327">
        <f t="shared" si="4096"/>
        <v>0</v>
      </c>
      <c r="KF498" s="327">
        <f t="shared" si="4097"/>
        <v>0</v>
      </c>
      <c r="KG498" s="327">
        <f t="shared" si="4098"/>
        <v>0</v>
      </c>
      <c r="KH498" s="327">
        <f t="shared" si="4099"/>
        <v>0</v>
      </c>
      <c r="KI498" s="327">
        <f t="shared" si="4100"/>
        <v>0</v>
      </c>
      <c r="KJ498" s="327">
        <f t="shared" si="4101"/>
        <v>0</v>
      </c>
      <c r="KK498" s="327">
        <f t="shared" si="4102"/>
        <v>0</v>
      </c>
      <c r="KL498" s="327">
        <f t="shared" si="4103"/>
        <v>0</v>
      </c>
      <c r="KM498" s="327">
        <f t="shared" si="4104"/>
        <v>0</v>
      </c>
      <c r="KN498" s="327">
        <f t="shared" si="4105"/>
        <v>0</v>
      </c>
      <c r="KO498" s="327">
        <f t="shared" si="4106"/>
        <v>0</v>
      </c>
      <c r="KP498" s="327">
        <f t="shared" si="4107"/>
        <v>0</v>
      </c>
      <c r="KQ498" s="327">
        <f t="shared" si="4108"/>
        <v>0</v>
      </c>
      <c r="KR498" s="739"/>
      <c r="KS498" s="739"/>
      <c r="KT498" s="739"/>
      <c r="KU498" s="739"/>
      <c r="KV498" s="739"/>
      <c r="KW498" s="739"/>
      <c r="KX498" s="739"/>
      <c r="KY498" s="739"/>
      <c r="KZ498" s="1362">
        <f t="shared" si="4022"/>
        <v>0</v>
      </c>
      <c r="LA498" s="1217">
        <f t="shared" si="4023"/>
        <v>0</v>
      </c>
      <c r="LB498" s="1217">
        <f t="shared" si="4024"/>
        <v>0</v>
      </c>
      <c r="LC498" s="1217">
        <f t="shared" si="4025"/>
        <v>0</v>
      </c>
      <c r="LD498" s="545">
        <f t="shared" si="4026"/>
        <v>0</v>
      </c>
      <c r="LE498" s="545">
        <f t="shared" si="4027"/>
        <v>0</v>
      </c>
      <c r="LF498" s="329">
        <f t="shared" si="4028"/>
        <v>0</v>
      </c>
      <c r="LG498" s="550">
        <f t="shared" si="4029"/>
        <v>0</v>
      </c>
      <c r="LH498" s="550">
        <f t="shared" si="4030"/>
        <v>0</v>
      </c>
      <c r="LI498" s="550">
        <f t="shared" si="4031"/>
        <v>0</v>
      </c>
      <c r="LJ498" s="550">
        <f t="shared" si="4032"/>
        <v>0</v>
      </c>
      <c r="LK498" s="550">
        <f t="shared" si="4033"/>
        <v>0</v>
      </c>
      <c r="LL498" s="550">
        <f t="shared" si="4034"/>
        <v>0</v>
      </c>
      <c r="LM498" s="550">
        <f t="shared" si="4035"/>
        <v>0</v>
      </c>
      <c r="LN498" s="550">
        <f t="shared" si="4036"/>
        <v>0</v>
      </c>
      <c r="LO498" s="1217">
        <f t="shared" si="4037"/>
        <v>0</v>
      </c>
      <c r="LP498" s="545">
        <f t="shared" si="4038"/>
        <v>0</v>
      </c>
      <c r="LQ498" s="329">
        <f t="shared" si="4039"/>
        <v>0</v>
      </c>
      <c r="LR498" s="550">
        <f t="shared" si="4040"/>
        <v>0</v>
      </c>
      <c r="LS498" s="550">
        <f t="shared" si="4041"/>
        <v>0</v>
      </c>
      <c r="LT498" s="550">
        <f t="shared" si="4042"/>
        <v>0</v>
      </c>
      <c r="LU498" s="550">
        <f t="shared" si="4043"/>
        <v>0</v>
      </c>
      <c r="LV498" s="932">
        <f t="shared" si="4044"/>
        <v>0</v>
      </c>
      <c r="LW498" s="932">
        <f t="shared" si="4045"/>
        <v>0</v>
      </c>
      <c r="LX498" s="932">
        <f t="shared" si="4046"/>
        <v>0</v>
      </c>
      <c r="LY498" s="932">
        <f t="shared" si="4047"/>
        <v>0</v>
      </c>
      <c r="LZ498" s="932">
        <f t="shared" si="4048"/>
        <v>0</v>
      </c>
      <c r="MA498" s="932">
        <f t="shared" si="4049"/>
        <v>0</v>
      </c>
      <c r="MB498" s="932">
        <f t="shared" si="4050"/>
        <v>0</v>
      </c>
      <c r="MC498" s="932">
        <f t="shared" si="4051"/>
        <v>0</v>
      </c>
      <c r="MD498" s="327">
        <f t="shared" si="4052"/>
        <v>0</v>
      </c>
      <c r="ME498" s="327">
        <f t="shared" si="4053"/>
        <v>0</v>
      </c>
      <c r="MF498" s="327">
        <f t="shared" si="4054"/>
        <v>0</v>
      </c>
      <c r="MG498" s="327">
        <f t="shared" si="4055"/>
        <v>0</v>
      </c>
      <c r="MH498" s="327">
        <f t="shared" si="4056"/>
        <v>0</v>
      </c>
      <c r="MI498" s="327">
        <f t="shared" si="4057"/>
        <v>0</v>
      </c>
      <c r="MJ498" s="327">
        <f t="shared" si="4058"/>
        <v>0</v>
      </c>
      <c r="MK498" s="327">
        <f t="shared" si="4059"/>
        <v>0</v>
      </c>
      <c r="ML498" s="327">
        <f t="shared" si="4060"/>
        <v>0</v>
      </c>
      <c r="MM498" s="327">
        <f t="shared" si="4061"/>
        <v>0</v>
      </c>
      <c r="MN498" s="327">
        <f t="shared" si="4062"/>
        <v>0</v>
      </c>
      <c r="MO498" s="327">
        <f t="shared" si="4063"/>
        <v>0</v>
      </c>
      <c r="MP498" s="327">
        <f t="shared" si="4064"/>
        <v>0</v>
      </c>
      <c r="MQ498" s="327">
        <f t="shared" si="4065"/>
        <v>0</v>
      </c>
    </row>
    <row r="499" spans="2:355" s="152" customFormat="1" ht="14.25" customHeight="1" outlineLevel="1" thickBot="1" x14ac:dyDescent="0.3">
      <c r="O499" s="1549"/>
      <c r="S499" s="1549"/>
      <c r="W499" s="1549"/>
      <c r="AA499" s="1549"/>
      <c r="AE499" s="1549"/>
      <c r="AI499" s="1549"/>
      <c r="AM499" s="1549"/>
      <c r="AQ499" s="1549"/>
      <c r="AU499" s="1737"/>
      <c r="AY499" s="1549"/>
      <c r="BQ499" s="1491"/>
      <c r="BR499" s="734">
        <f t="shared" si="3531"/>
        <v>0</v>
      </c>
      <c r="BS499" s="734">
        <f t="shared" si="3532"/>
        <v>0</v>
      </c>
      <c r="BT499" s="742">
        <v>0</v>
      </c>
      <c r="BU499" s="1327"/>
      <c r="BV499" s="1782"/>
      <c r="BW499" s="1248"/>
      <c r="BX499" s="1248"/>
      <c r="BY499" s="1248"/>
      <c r="BZ499" s="1249"/>
      <c r="CA499" s="1249"/>
      <c r="CB499" s="1250"/>
      <c r="CC499" s="1251"/>
      <c r="CD499" s="1251"/>
      <c r="CE499" s="1251"/>
      <c r="CF499" s="1251"/>
      <c r="CG499" s="1252"/>
      <c r="CH499" s="1252"/>
      <c r="CI499" s="1252"/>
      <c r="CJ499" s="1252"/>
      <c r="CK499" s="1253"/>
      <c r="CL499" s="1254"/>
      <c r="CM499" s="1255"/>
      <c r="CN499" s="1256"/>
      <c r="CO499" s="1256"/>
      <c r="CP499" s="1256"/>
      <c r="CQ499" s="1256"/>
      <c r="CR499" s="1257"/>
      <c r="CS499" s="1257"/>
      <c r="CT499" s="1257"/>
      <c r="CU499" s="1257"/>
      <c r="CV499" s="1257"/>
      <c r="CW499" s="1257"/>
      <c r="CX499" s="1257"/>
      <c r="CY499" s="1257"/>
      <c r="CZ499" s="1258"/>
      <c r="DA499" s="1258"/>
      <c r="DB499" s="1258"/>
      <c r="DC499" s="1258"/>
      <c r="DD499" s="1258"/>
      <c r="DE499" s="1258"/>
      <c r="DF499" s="1258"/>
      <c r="DG499" s="1258"/>
      <c r="DH499" s="1258"/>
      <c r="DI499" s="1258"/>
      <c r="DJ499" s="1258"/>
      <c r="DK499" s="1258"/>
      <c r="DL499" s="1258"/>
      <c r="DM499" s="1258"/>
      <c r="DN499" s="1022">
        <v>1</v>
      </c>
      <c r="DO499" s="1193">
        <v>0.94599999999999995</v>
      </c>
      <c r="DP499" s="1194">
        <v>1000</v>
      </c>
      <c r="DQ499" s="1195">
        <f>SUM(DP499/(DO499*1000))</f>
        <v>1.0570824524312896</v>
      </c>
      <c r="DR499" s="1192">
        <v>0.01</v>
      </c>
      <c r="DS499" s="1192">
        <f>SUM($DR499/$DO499)/1000</f>
        <v>1.0570824524312896E-5</v>
      </c>
      <c r="DT499" s="1495"/>
      <c r="DU499" s="1192"/>
      <c r="DV499" s="1528"/>
      <c r="DW499" s="1528">
        <f t="shared" si="3933"/>
        <v>0</v>
      </c>
      <c r="DX499" s="1427"/>
      <c r="DY499" s="1427"/>
      <c r="DZ499" s="1427"/>
      <c r="EA499" s="1427"/>
      <c r="EB499" s="1427"/>
      <c r="EC499" s="1427"/>
      <c r="ED499" s="1427"/>
      <c r="EE499" s="1427"/>
      <c r="EF499" s="1427"/>
      <c r="EG499" s="1427"/>
      <c r="EH499" s="1427"/>
      <c r="EI499" s="1427"/>
      <c r="EJ499" s="1427"/>
      <c r="EK499" s="1734"/>
      <c r="EL499" s="1342"/>
      <c r="EM499" s="739"/>
      <c r="EN499" s="739"/>
      <c r="EO499" s="739"/>
      <c r="EP499" s="739"/>
      <c r="EQ499" s="739"/>
      <c r="ER499" s="739"/>
      <c r="ES499" s="739"/>
      <c r="ET499" s="739"/>
      <c r="EU499" s="739"/>
      <c r="EV499" s="739"/>
      <c r="EW499" s="739"/>
      <c r="EX499" s="739"/>
      <c r="EY499" s="739"/>
      <c r="EZ499" s="1348">
        <f t="shared" si="3934"/>
        <v>0</v>
      </c>
      <c r="FA499" s="1203">
        <f t="shared" si="3935"/>
        <v>0</v>
      </c>
      <c r="FB499" s="1203">
        <f t="shared" si="3936"/>
        <v>0</v>
      </c>
      <c r="FC499" s="1203">
        <f t="shared" si="3937"/>
        <v>0</v>
      </c>
      <c r="FD499" s="1190">
        <f t="shared" si="3938"/>
        <v>0</v>
      </c>
      <c r="FE499" s="1190">
        <f t="shared" si="3939"/>
        <v>0</v>
      </c>
      <c r="FF499" s="927">
        <f t="shared" si="3940"/>
        <v>0</v>
      </c>
      <c r="FG499" s="1191">
        <f t="shared" si="3941"/>
        <v>0</v>
      </c>
      <c r="FH499" s="1191">
        <f t="shared" si="3942"/>
        <v>0</v>
      </c>
      <c r="FI499" s="1191">
        <f t="shared" si="3943"/>
        <v>0</v>
      </c>
      <c r="FJ499" s="1191">
        <f t="shared" si="3944"/>
        <v>0</v>
      </c>
      <c r="FK499" s="1191">
        <f t="shared" si="3945"/>
        <v>0</v>
      </c>
      <c r="FL499" s="1191">
        <f t="shared" si="3946"/>
        <v>0</v>
      </c>
      <c r="FM499" s="1191">
        <f t="shared" si="3947"/>
        <v>0</v>
      </c>
      <c r="FN499" s="1191">
        <f t="shared" si="3948"/>
        <v>0</v>
      </c>
      <c r="FO499" s="1203">
        <f t="shared" si="3548"/>
        <v>0</v>
      </c>
      <c r="FP499" s="1190">
        <f t="shared" si="3949"/>
        <v>0</v>
      </c>
      <c r="FQ499" s="927">
        <f t="shared" si="3950"/>
        <v>0</v>
      </c>
      <c r="FR499" s="1191">
        <f t="shared" si="3951"/>
        <v>0</v>
      </c>
      <c r="FS499" s="1191">
        <f t="shared" si="3952"/>
        <v>0</v>
      </c>
      <c r="FT499" s="1191">
        <f t="shared" si="3953"/>
        <v>0</v>
      </c>
      <c r="FU499" s="1191">
        <f t="shared" si="3954"/>
        <v>0</v>
      </c>
      <c r="FV499" s="1076">
        <f t="shared" si="3955"/>
        <v>0</v>
      </c>
      <c r="FW499" s="1076">
        <f t="shared" si="3956"/>
        <v>0</v>
      </c>
      <c r="FX499" s="1076">
        <f t="shared" si="3957"/>
        <v>0</v>
      </c>
      <c r="FY499" s="1076">
        <f t="shared" si="3958"/>
        <v>0</v>
      </c>
      <c r="FZ499" s="1076">
        <f t="shared" si="3959"/>
        <v>0</v>
      </c>
      <c r="GA499" s="1076">
        <f t="shared" si="3960"/>
        <v>0</v>
      </c>
      <c r="GB499" s="1076">
        <f t="shared" si="3961"/>
        <v>0</v>
      </c>
      <c r="GC499" s="1076">
        <f t="shared" si="3962"/>
        <v>0</v>
      </c>
      <c r="GD499" s="330">
        <f t="shared" si="3963"/>
        <v>0</v>
      </c>
      <c r="GE499" s="330">
        <f t="shared" si="3964"/>
        <v>0</v>
      </c>
      <c r="GF499" s="330">
        <f t="shared" si="3965"/>
        <v>0</v>
      </c>
      <c r="GG499" s="330">
        <f t="shared" si="3966"/>
        <v>0</v>
      </c>
      <c r="GH499" s="330">
        <f t="shared" si="3967"/>
        <v>0</v>
      </c>
      <c r="GI499" s="330">
        <f t="shared" si="3968"/>
        <v>0</v>
      </c>
      <c r="GJ499" s="330">
        <f t="shared" si="3969"/>
        <v>0</v>
      </c>
      <c r="GK499" s="330">
        <f t="shared" si="3970"/>
        <v>0</v>
      </c>
      <c r="GL499" s="330">
        <f t="shared" si="3971"/>
        <v>0</v>
      </c>
      <c r="GM499" s="330">
        <f t="shared" si="3972"/>
        <v>0</v>
      </c>
      <c r="GN499" s="330">
        <f t="shared" si="3973"/>
        <v>0</v>
      </c>
      <c r="GO499" s="330">
        <f t="shared" si="3974"/>
        <v>0</v>
      </c>
      <c r="GP499" s="330">
        <f t="shared" si="3975"/>
        <v>0</v>
      </c>
      <c r="GQ499" s="330">
        <f t="shared" si="3976"/>
        <v>0</v>
      </c>
      <c r="GR499" s="739"/>
      <c r="GS499" s="739"/>
      <c r="GT499" s="739"/>
      <c r="GU499" s="739"/>
      <c r="GV499" s="739"/>
      <c r="GW499" s="739"/>
      <c r="GX499" s="739"/>
      <c r="GY499" s="739"/>
      <c r="GZ499" s="1362">
        <f t="shared" si="3977"/>
        <v>0</v>
      </c>
      <c r="HA499" s="1215">
        <f t="shared" si="3978"/>
        <v>0</v>
      </c>
      <c r="HB499" s="1215">
        <f t="shared" si="3979"/>
        <v>0</v>
      </c>
      <c r="HC499" s="1215">
        <f t="shared" si="3980"/>
        <v>0</v>
      </c>
      <c r="HD499" s="543">
        <f t="shared" si="3981"/>
        <v>0</v>
      </c>
      <c r="HE499" s="543">
        <f t="shared" si="3982"/>
        <v>0</v>
      </c>
      <c r="HF499" s="328">
        <f t="shared" si="3983"/>
        <v>0</v>
      </c>
      <c r="HG499" s="546">
        <f t="shared" si="3984"/>
        <v>0</v>
      </c>
      <c r="HH499" s="546">
        <f t="shared" si="3985"/>
        <v>0</v>
      </c>
      <c r="HI499" s="546">
        <f t="shared" si="3986"/>
        <v>0</v>
      </c>
      <c r="HJ499" s="546">
        <f t="shared" si="3987"/>
        <v>0</v>
      </c>
      <c r="HK499" s="546">
        <f t="shared" si="3988"/>
        <v>0</v>
      </c>
      <c r="HL499" s="546">
        <f t="shared" si="3989"/>
        <v>0</v>
      </c>
      <c r="HM499" s="546">
        <f t="shared" si="3990"/>
        <v>0</v>
      </c>
      <c r="HN499" s="546">
        <f t="shared" si="3991"/>
        <v>0</v>
      </c>
      <c r="HO499" s="1215">
        <f t="shared" si="3992"/>
        <v>0</v>
      </c>
      <c r="HP499" s="543">
        <f t="shared" si="3993"/>
        <v>0</v>
      </c>
      <c r="HQ499" s="328">
        <f t="shared" si="3994"/>
        <v>0</v>
      </c>
      <c r="HR499" s="546">
        <f t="shared" si="3995"/>
        <v>0</v>
      </c>
      <c r="HS499" s="546">
        <f t="shared" si="3996"/>
        <v>0</v>
      </c>
      <c r="HT499" s="546">
        <f t="shared" si="3997"/>
        <v>0</v>
      </c>
      <c r="HU499" s="546">
        <f t="shared" si="3998"/>
        <v>0</v>
      </c>
      <c r="HV499" s="930">
        <f t="shared" si="3999"/>
        <v>0</v>
      </c>
      <c r="HW499" s="930">
        <f t="shared" si="4000"/>
        <v>0</v>
      </c>
      <c r="HX499" s="930">
        <f t="shared" si="4001"/>
        <v>0</v>
      </c>
      <c r="HY499" s="930">
        <f t="shared" si="4002"/>
        <v>0</v>
      </c>
      <c r="HZ499" s="930">
        <f t="shared" si="4003"/>
        <v>0</v>
      </c>
      <c r="IA499" s="930">
        <f t="shared" si="4004"/>
        <v>0</v>
      </c>
      <c r="IB499" s="930">
        <f t="shared" si="4005"/>
        <v>0</v>
      </c>
      <c r="IC499" s="930">
        <f t="shared" si="4006"/>
        <v>0</v>
      </c>
      <c r="ID499" s="322">
        <f t="shared" si="4007"/>
        <v>0</v>
      </c>
      <c r="IE499" s="322">
        <f t="shared" si="4008"/>
        <v>0</v>
      </c>
      <c r="IF499" s="322">
        <f t="shared" si="4009"/>
        <v>0</v>
      </c>
      <c r="IG499" s="322">
        <f t="shared" si="4010"/>
        <v>0</v>
      </c>
      <c r="IH499" s="322">
        <f t="shared" si="4011"/>
        <v>0</v>
      </c>
      <c r="II499" s="322">
        <f t="shared" si="4012"/>
        <v>0</v>
      </c>
      <c r="IJ499" s="322">
        <f t="shared" si="4013"/>
        <v>0</v>
      </c>
      <c r="IK499" s="322">
        <f t="shared" si="4014"/>
        <v>0</v>
      </c>
      <c r="IL499" s="322">
        <f t="shared" si="4015"/>
        <v>0</v>
      </c>
      <c r="IM499" s="322">
        <f t="shared" si="4016"/>
        <v>0</v>
      </c>
      <c r="IN499" s="322">
        <f t="shared" si="4017"/>
        <v>0</v>
      </c>
      <c r="IO499" s="322">
        <f t="shared" si="4018"/>
        <v>0</v>
      </c>
      <c r="IP499" s="322">
        <f t="shared" si="4019"/>
        <v>0</v>
      </c>
      <c r="IQ499" s="322">
        <f t="shared" si="4020"/>
        <v>0</v>
      </c>
      <c r="IR499" s="739"/>
      <c r="IS499" s="739"/>
      <c r="IT499" s="739"/>
      <c r="IU499" s="739"/>
      <c r="IV499" s="739"/>
      <c r="IW499" s="739"/>
      <c r="IX499" s="739"/>
      <c r="IY499" s="739"/>
      <c r="IZ499" s="1362">
        <f t="shared" si="4021"/>
        <v>0</v>
      </c>
      <c r="JA499" s="1217">
        <f t="shared" si="4066"/>
        <v>0</v>
      </c>
      <c r="JB499" s="1217">
        <f t="shared" si="4067"/>
        <v>0</v>
      </c>
      <c r="JC499" s="1217">
        <f t="shared" si="4068"/>
        <v>0</v>
      </c>
      <c r="JD499" s="545">
        <f t="shared" si="4069"/>
        <v>0</v>
      </c>
      <c r="JE499" s="545">
        <f t="shared" si="4070"/>
        <v>0</v>
      </c>
      <c r="JF499" s="329">
        <f t="shared" si="4071"/>
        <v>0</v>
      </c>
      <c r="JG499" s="550">
        <f t="shared" si="4072"/>
        <v>0</v>
      </c>
      <c r="JH499" s="550">
        <f t="shared" si="4073"/>
        <v>0</v>
      </c>
      <c r="JI499" s="550">
        <f t="shared" si="4074"/>
        <v>0</v>
      </c>
      <c r="JJ499" s="550">
        <f t="shared" si="4075"/>
        <v>0</v>
      </c>
      <c r="JK499" s="550">
        <f t="shared" si="4076"/>
        <v>0</v>
      </c>
      <c r="JL499" s="550">
        <f t="shared" si="4077"/>
        <v>0</v>
      </c>
      <c r="JM499" s="550">
        <f t="shared" si="4078"/>
        <v>0</v>
      </c>
      <c r="JN499" s="550">
        <f t="shared" si="4079"/>
        <v>0</v>
      </c>
      <c r="JO499" s="1217">
        <f t="shared" si="4080"/>
        <v>0</v>
      </c>
      <c r="JP499" s="545">
        <f t="shared" si="4081"/>
        <v>0</v>
      </c>
      <c r="JQ499" s="329">
        <f t="shared" si="4082"/>
        <v>0</v>
      </c>
      <c r="JR499" s="550">
        <f t="shared" si="4083"/>
        <v>0</v>
      </c>
      <c r="JS499" s="550">
        <f t="shared" si="4084"/>
        <v>0</v>
      </c>
      <c r="JT499" s="550">
        <f t="shared" si="4085"/>
        <v>0</v>
      </c>
      <c r="JU499" s="550">
        <f t="shared" si="4086"/>
        <v>0</v>
      </c>
      <c r="JV499" s="932">
        <f t="shared" si="4087"/>
        <v>0</v>
      </c>
      <c r="JW499" s="932">
        <f t="shared" si="4088"/>
        <v>0</v>
      </c>
      <c r="JX499" s="932">
        <f t="shared" si="4089"/>
        <v>0</v>
      </c>
      <c r="JY499" s="932">
        <f t="shared" si="4090"/>
        <v>0</v>
      </c>
      <c r="JZ499" s="932">
        <f t="shared" si="4091"/>
        <v>0</v>
      </c>
      <c r="KA499" s="932">
        <f t="shared" si="4092"/>
        <v>0</v>
      </c>
      <c r="KB499" s="932">
        <f t="shared" si="4093"/>
        <v>0</v>
      </c>
      <c r="KC499" s="932">
        <f t="shared" si="4094"/>
        <v>0</v>
      </c>
      <c r="KD499" s="327">
        <f t="shared" si="4095"/>
        <v>0</v>
      </c>
      <c r="KE499" s="327">
        <f t="shared" si="4096"/>
        <v>0</v>
      </c>
      <c r="KF499" s="327">
        <f t="shared" si="4097"/>
        <v>0</v>
      </c>
      <c r="KG499" s="327">
        <f t="shared" si="4098"/>
        <v>0</v>
      </c>
      <c r="KH499" s="327">
        <f t="shared" si="4099"/>
        <v>0</v>
      </c>
      <c r="KI499" s="327">
        <f t="shared" si="4100"/>
        <v>0</v>
      </c>
      <c r="KJ499" s="327">
        <f t="shared" si="4101"/>
        <v>0</v>
      </c>
      <c r="KK499" s="327">
        <f t="shared" si="4102"/>
        <v>0</v>
      </c>
      <c r="KL499" s="327">
        <f t="shared" si="4103"/>
        <v>0</v>
      </c>
      <c r="KM499" s="327">
        <f t="shared" si="4104"/>
        <v>0</v>
      </c>
      <c r="KN499" s="327">
        <f t="shared" si="4105"/>
        <v>0</v>
      </c>
      <c r="KO499" s="327">
        <f t="shared" si="4106"/>
        <v>0</v>
      </c>
      <c r="KP499" s="327">
        <f t="shared" si="4107"/>
        <v>0</v>
      </c>
      <c r="KQ499" s="327">
        <f t="shared" si="4108"/>
        <v>0</v>
      </c>
      <c r="KR499" s="739"/>
      <c r="KS499" s="739"/>
      <c r="KT499" s="739"/>
      <c r="KU499" s="739"/>
      <c r="KV499" s="739"/>
      <c r="KW499" s="739"/>
      <c r="KX499" s="739"/>
      <c r="KY499" s="739"/>
      <c r="KZ499" s="1362">
        <f t="shared" si="4022"/>
        <v>0</v>
      </c>
      <c r="LA499" s="1217">
        <f t="shared" si="4023"/>
        <v>0</v>
      </c>
      <c r="LB499" s="1217">
        <f t="shared" si="4024"/>
        <v>0</v>
      </c>
      <c r="LC499" s="1217">
        <f t="shared" si="4025"/>
        <v>0</v>
      </c>
      <c r="LD499" s="545">
        <f t="shared" si="4026"/>
        <v>0</v>
      </c>
      <c r="LE499" s="545">
        <f t="shared" si="4027"/>
        <v>0</v>
      </c>
      <c r="LF499" s="329">
        <f t="shared" si="4028"/>
        <v>0</v>
      </c>
      <c r="LG499" s="550">
        <f t="shared" si="4029"/>
        <v>0</v>
      </c>
      <c r="LH499" s="550">
        <f t="shared" si="4030"/>
        <v>0</v>
      </c>
      <c r="LI499" s="550">
        <f t="shared" si="4031"/>
        <v>0</v>
      </c>
      <c r="LJ499" s="550">
        <f t="shared" si="4032"/>
        <v>0</v>
      </c>
      <c r="LK499" s="550">
        <f t="shared" si="4033"/>
        <v>0</v>
      </c>
      <c r="LL499" s="550">
        <f t="shared" si="4034"/>
        <v>0</v>
      </c>
      <c r="LM499" s="550">
        <f t="shared" si="4035"/>
        <v>0</v>
      </c>
      <c r="LN499" s="550">
        <f t="shared" si="4036"/>
        <v>0</v>
      </c>
      <c r="LO499" s="1217">
        <f t="shared" si="4037"/>
        <v>0</v>
      </c>
      <c r="LP499" s="545">
        <f t="shared" si="4038"/>
        <v>0</v>
      </c>
      <c r="LQ499" s="329">
        <f t="shared" si="4039"/>
        <v>0</v>
      </c>
      <c r="LR499" s="550">
        <f t="shared" si="4040"/>
        <v>0</v>
      </c>
      <c r="LS499" s="550">
        <f t="shared" si="4041"/>
        <v>0</v>
      </c>
      <c r="LT499" s="550">
        <f t="shared" si="4042"/>
        <v>0</v>
      </c>
      <c r="LU499" s="550">
        <f t="shared" si="4043"/>
        <v>0</v>
      </c>
      <c r="LV499" s="932">
        <f t="shared" si="4044"/>
        <v>0</v>
      </c>
      <c r="LW499" s="932">
        <f t="shared" si="4045"/>
        <v>0</v>
      </c>
      <c r="LX499" s="932">
        <f t="shared" si="4046"/>
        <v>0</v>
      </c>
      <c r="LY499" s="932">
        <f t="shared" si="4047"/>
        <v>0</v>
      </c>
      <c r="LZ499" s="932">
        <f t="shared" si="4048"/>
        <v>0</v>
      </c>
      <c r="MA499" s="932">
        <f t="shared" si="4049"/>
        <v>0</v>
      </c>
      <c r="MB499" s="932">
        <f t="shared" si="4050"/>
        <v>0</v>
      </c>
      <c r="MC499" s="932">
        <f t="shared" si="4051"/>
        <v>0</v>
      </c>
      <c r="MD499" s="327">
        <f t="shared" si="4052"/>
        <v>0</v>
      </c>
      <c r="ME499" s="327">
        <f t="shared" si="4053"/>
        <v>0</v>
      </c>
      <c r="MF499" s="327">
        <f t="shared" si="4054"/>
        <v>0</v>
      </c>
      <c r="MG499" s="327">
        <f t="shared" si="4055"/>
        <v>0</v>
      </c>
      <c r="MH499" s="327">
        <f t="shared" si="4056"/>
        <v>0</v>
      </c>
      <c r="MI499" s="327">
        <f t="shared" si="4057"/>
        <v>0</v>
      </c>
      <c r="MJ499" s="327">
        <f t="shared" si="4058"/>
        <v>0</v>
      </c>
      <c r="MK499" s="327">
        <f t="shared" si="4059"/>
        <v>0</v>
      </c>
      <c r="ML499" s="327">
        <f t="shared" si="4060"/>
        <v>0</v>
      </c>
      <c r="MM499" s="327">
        <f t="shared" si="4061"/>
        <v>0</v>
      </c>
      <c r="MN499" s="327">
        <f t="shared" si="4062"/>
        <v>0</v>
      </c>
      <c r="MO499" s="327">
        <f t="shared" si="4063"/>
        <v>0</v>
      </c>
      <c r="MP499" s="327">
        <f t="shared" si="4064"/>
        <v>0</v>
      </c>
      <c r="MQ499" s="327">
        <f t="shared" si="4065"/>
        <v>0</v>
      </c>
    </row>
    <row r="500" spans="2:355" x14ac:dyDescent="0.25">
      <c r="B500" s="159" t="s">
        <v>1823</v>
      </c>
      <c r="G500" s="152"/>
      <c r="H500" s="152"/>
      <c r="I500" s="152"/>
      <c r="J500" s="152"/>
      <c r="DN500" s="159"/>
    </row>
    <row r="501" spans="2:355" ht="21" hidden="1" outlineLevel="1" x14ac:dyDescent="0.25">
      <c r="B501" s="939" t="s">
        <v>1702</v>
      </c>
      <c r="C501" s="775"/>
      <c r="D501" s="1412"/>
      <c r="E501" s="1412"/>
      <c r="F501" s="1412"/>
      <c r="G501" s="1412"/>
      <c r="H501" s="1412"/>
      <c r="I501" s="1412"/>
      <c r="J501" s="1412"/>
      <c r="K501" s="1412"/>
      <c r="L501" s="1412"/>
      <c r="M501" s="1412"/>
      <c r="N501" s="1412"/>
      <c r="O501" s="1551"/>
      <c r="P501" s="1412"/>
      <c r="Q501" s="1412"/>
      <c r="R501" s="1412"/>
      <c r="S501" s="1551"/>
      <c r="T501" s="1412"/>
      <c r="U501" s="1412"/>
      <c r="V501" s="1412"/>
      <c r="W501" s="1551"/>
      <c r="X501" s="1412"/>
      <c r="Y501" s="1412"/>
      <c r="Z501" s="1412"/>
      <c r="AA501" s="1551"/>
      <c r="AB501" s="1412"/>
      <c r="AC501" s="1412"/>
      <c r="AD501" s="1412"/>
      <c r="AE501" s="1551"/>
      <c r="AF501" s="1412"/>
      <c r="AG501" s="1412"/>
      <c r="AH501" s="1412"/>
      <c r="AI501" s="1551"/>
      <c r="AJ501" s="1412"/>
      <c r="AK501" s="1412"/>
      <c r="AL501" s="1412"/>
      <c r="AM501" s="1551"/>
      <c r="AN501" s="1412"/>
      <c r="AO501" s="1412"/>
      <c r="AP501" s="1412"/>
      <c r="AQ501" s="1551"/>
      <c r="AR501" s="1412"/>
      <c r="AS501" s="1412"/>
      <c r="AT501" s="1412"/>
      <c r="AU501" s="1551"/>
      <c r="AV501" s="1412"/>
      <c r="AW501" s="1412"/>
      <c r="AX501" s="1412"/>
      <c r="AY501" s="1551"/>
      <c r="AZ501" s="1412"/>
      <c r="BA501" s="1412"/>
      <c r="BB501" s="1412"/>
      <c r="BC501" s="1412"/>
      <c r="BD501" s="1412"/>
      <c r="BE501" s="1412"/>
      <c r="DN501" s="159"/>
    </row>
    <row r="502" spans="2:355" ht="21" hidden="1" outlineLevel="1" x14ac:dyDescent="0.25">
      <c r="B502" s="939"/>
      <c r="C502" s="1083" t="s">
        <v>1703</v>
      </c>
      <c r="D502" s="1412"/>
      <c r="E502" s="1412"/>
      <c r="F502" s="1412"/>
      <c r="G502" s="1412"/>
      <c r="H502" s="1412"/>
      <c r="I502" s="1412"/>
      <c r="J502" s="1412"/>
      <c r="K502" s="1412"/>
      <c r="L502" s="1412"/>
      <c r="M502" s="1412"/>
      <c r="N502" s="1412"/>
      <c r="O502" s="1551"/>
      <c r="P502" s="1412"/>
      <c r="Q502" s="1412"/>
      <c r="R502" s="1412"/>
      <c r="S502" s="1551"/>
      <c r="T502" s="1412"/>
      <c r="U502" s="1412"/>
      <c r="V502" s="1412"/>
      <c r="W502" s="1551"/>
      <c r="X502" s="1412"/>
      <c r="Y502" s="1412"/>
      <c r="Z502" s="1412"/>
      <c r="AA502" s="1551"/>
      <c r="AB502" s="1412"/>
      <c r="AC502" s="1412"/>
      <c r="AD502" s="1412"/>
      <c r="AE502" s="1551"/>
      <c r="AF502" s="1412"/>
      <c r="AG502" s="1412"/>
      <c r="AH502" s="1412"/>
      <c r="AI502" s="1551"/>
      <c r="AJ502" s="1412"/>
      <c r="AK502" s="1412"/>
      <c r="AL502" s="1412"/>
      <c r="AM502" s="1551"/>
      <c r="AN502" s="1412"/>
      <c r="AO502" s="1412"/>
      <c r="AP502" s="1412"/>
      <c r="AQ502" s="1551"/>
      <c r="AR502" s="1412"/>
      <c r="AS502" s="1412"/>
      <c r="AT502" s="1412"/>
      <c r="AU502" s="1551"/>
      <c r="AV502" s="1412"/>
      <c r="AW502" s="1412"/>
      <c r="AX502" s="1412"/>
      <c r="AY502" s="1551"/>
      <c r="AZ502" s="1412"/>
      <c r="BA502" s="1412"/>
      <c r="BB502" s="1412"/>
      <c r="BC502" s="1412"/>
      <c r="BD502" s="1412"/>
      <c r="BE502" s="1412"/>
      <c r="DN502" s="159"/>
    </row>
    <row r="503" spans="2:355" ht="21" hidden="1" outlineLevel="1" x14ac:dyDescent="0.25">
      <c r="B503" s="939"/>
      <c r="C503" s="1083" t="s">
        <v>1732</v>
      </c>
      <c r="D503" s="1412"/>
      <c r="E503" s="1412"/>
      <c r="F503" s="1412"/>
      <c r="G503" s="1412"/>
      <c r="H503" s="1412"/>
      <c r="I503" s="1412"/>
      <c r="J503" s="1412"/>
      <c r="K503" s="1412"/>
      <c r="L503" s="1412"/>
      <c r="M503" s="1412"/>
      <c r="N503" s="1412"/>
      <c r="O503" s="1551"/>
      <c r="P503" s="1412"/>
      <c r="Q503" s="1412"/>
      <c r="R503" s="1412"/>
      <c r="S503" s="1551"/>
      <c r="T503" s="1412"/>
      <c r="U503" s="1412"/>
      <c r="V503" s="1412"/>
      <c r="W503" s="1551"/>
      <c r="X503" s="1412"/>
      <c r="Y503" s="1412"/>
      <c r="Z503" s="1412"/>
      <c r="AA503" s="1551"/>
      <c r="AB503" s="1412"/>
      <c r="AC503" s="1412"/>
      <c r="AD503" s="1412"/>
      <c r="AE503" s="1551"/>
      <c r="AF503" s="1412"/>
      <c r="AG503" s="1412"/>
      <c r="AH503" s="1412"/>
      <c r="AI503" s="1551"/>
      <c r="AJ503" s="1412"/>
      <c r="AK503" s="1412"/>
      <c r="AL503" s="1412"/>
      <c r="AM503" s="1551"/>
      <c r="AN503" s="1412"/>
      <c r="AO503" s="1412"/>
      <c r="AP503" s="1412"/>
      <c r="AQ503" s="1551"/>
      <c r="AR503" s="1412"/>
      <c r="AS503" s="1412"/>
      <c r="AT503" s="1412"/>
      <c r="AU503" s="1551"/>
      <c r="AV503" s="1412"/>
      <c r="AW503" s="1412"/>
      <c r="AX503" s="1412"/>
      <c r="AY503" s="1551"/>
      <c r="AZ503" s="1412"/>
      <c r="BA503" s="1412"/>
      <c r="BB503" s="1412"/>
      <c r="BC503" s="1412"/>
      <c r="BD503" s="1412"/>
      <c r="BE503" s="1412"/>
      <c r="DN503" s="159"/>
    </row>
    <row r="504" spans="2:355" ht="21" hidden="1" outlineLevel="1" x14ac:dyDescent="0.25">
      <c r="B504" s="939" t="s">
        <v>1731</v>
      </c>
      <c r="C504" s="1083"/>
      <c r="D504" s="1412"/>
      <c r="E504" s="1412"/>
      <c r="F504" s="1412"/>
      <c r="G504" s="1412"/>
      <c r="H504" s="1412"/>
      <c r="I504" s="1412"/>
      <c r="J504" s="1412"/>
      <c r="K504" s="1412"/>
      <c r="L504" s="1412"/>
      <c r="M504" s="1412"/>
      <c r="N504" s="1412"/>
      <c r="O504" s="1551"/>
      <c r="P504" s="1412"/>
      <c r="Q504" s="1412"/>
      <c r="R504" s="1412"/>
      <c r="S504" s="1551"/>
      <c r="T504" s="1412"/>
      <c r="U504" s="1412"/>
      <c r="V504" s="1412"/>
      <c r="W504" s="1551"/>
      <c r="X504" s="1412"/>
      <c r="Y504" s="1412"/>
      <c r="Z504" s="1412"/>
      <c r="AA504" s="1551"/>
      <c r="AB504" s="1412"/>
      <c r="AC504" s="1412"/>
      <c r="AD504" s="1412"/>
      <c r="AE504" s="1551"/>
      <c r="AF504" s="1412"/>
      <c r="AG504" s="1412"/>
      <c r="AH504" s="1412"/>
      <c r="AI504" s="1551"/>
      <c r="AJ504" s="1412"/>
      <c r="AK504" s="1412"/>
      <c r="AL504" s="1412"/>
      <c r="AM504" s="1551"/>
      <c r="AN504" s="1412"/>
      <c r="AO504" s="1412"/>
      <c r="AP504" s="1412"/>
      <c r="AQ504" s="1551"/>
      <c r="AR504" s="1412"/>
      <c r="AS504" s="1412"/>
      <c r="AT504" s="1412"/>
      <c r="AU504" s="1551"/>
      <c r="AV504" s="1412"/>
      <c r="AW504" s="1412"/>
      <c r="AX504" s="1412"/>
      <c r="AY504" s="1551"/>
      <c r="AZ504" s="1412"/>
      <c r="BA504" s="1412"/>
      <c r="BB504" s="1412"/>
      <c r="BC504" s="1412"/>
      <c r="BD504" s="1412"/>
      <c r="BE504" s="1412"/>
      <c r="DN504" s="159"/>
    </row>
    <row r="505" spans="2:355" ht="21" hidden="1" outlineLevel="1" x14ac:dyDescent="0.25">
      <c r="B505" s="939"/>
      <c r="C505" s="1083" t="s">
        <v>1721</v>
      </c>
      <c r="D505" s="1412"/>
      <c r="E505" s="1412"/>
      <c r="F505" s="1412"/>
      <c r="G505" s="1412"/>
      <c r="H505" s="1412"/>
      <c r="I505" s="1412"/>
      <c r="J505" s="1412"/>
      <c r="K505" s="1412"/>
      <c r="L505" s="1412"/>
      <c r="M505" s="1412"/>
      <c r="N505" s="1412"/>
      <c r="O505" s="1551"/>
      <c r="P505" s="1412"/>
      <c r="Q505" s="1412"/>
      <c r="R505" s="1412"/>
      <c r="S505" s="1551"/>
      <c r="T505" s="1412"/>
      <c r="U505" s="1412"/>
      <c r="V505" s="1412"/>
      <c r="W505" s="1551"/>
      <c r="X505" s="1412"/>
      <c r="Y505" s="1412"/>
      <c r="Z505" s="1412"/>
      <c r="AA505" s="1551"/>
      <c r="AB505" s="1412"/>
      <c r="AC505" s="1412"/>
      <c r="AD505" s="1412"/>
      <c r="AE505" s="1551"/>
      <c r="AF505" s="1412"/>
      <c r="AG505" s="1412"/>
      <c r="AH505" s="1412"/>
      <c r="AI505" s="1551"/>
      <c r="AJ505" s="1412"/>
      <c r="AK505" s="1412"/>
      <c r="AL505" s="1412"/>
      <c r="AM505" s="1551"/>
      <c r="AN505" s="1412"/>
      <c r="AO505" s="1412"/>
      <c r="AP505" s="1412"/>
      <c r="AQ505" s="1551"/>
      <c r="AR505" s="1412"/>
      <c r="AS505" s="1412"/>
      <c r="AT505" s="1412"/>
      <c r="AU505" s="1551"/>
      <c r="AV505" s="1412"/>
      <c r="AW505" s="1412"/>
      <c r="AX505" s="1412"/>
      <c r="AY505" s="1551"/>
      <c r="AZ505" s="1412"/>
      <c r="BA505" s="1412"/>
      <c r="BB505" s="1412"/>
      <c r="BC505" s="1412"/>
      <c r="BD505" s="1412"/>
      <c r="BE505" s="1412"/>
      <c r="DN505" s="159"/>
    </row>
    <row r="506" spans="2:355" ht="21" hidden="1" outlineLevel="1" x14ac:dyDescent="0.25">
      <c r="B506" s="939"/>
      <c r="C506" s="1083" t="s">
        <v>1706</v>
      </c>
      <c r="D506" s="1412"/>
      <c r="E506" s="1412"/>
      <c r="F506" s="1412"/>
      <c r="G506" s="1412"/>
      <c r="H506" s="1412"/>
      <c r="I506" s="1412"/>
      <c r="J506" s="1412"/>
      <c r="K506" s="1412"/>
      <c r="L506" s="1412"/>
      <c r="M506" s="1412"/>
      <c r="N506" s="1412"/>
      <c r="O506" s="1551"/>
      <c r="P506" s="1412"/>
      <c r="Q506" s="1412"/>
      <c r="R506" s="1412"/>
      <c r="S506" s="1551"/>
      <c r="T506" s="1412"/>
      <c r="U506" s="1412"/>
      <c r="V506" s="1412"/>
      <c r="W506" s="1551"/>
      <c r="X506" s="1412"/>
      <c r="Y506" s="1412"/>
      <c r="Z506" s="1412"/>
      <c r="AA506" s="1551"/>
      <c r="AB506" s="1412"/>
      <c r="AC506" s="1412"/>
      <c r="AD506" s="1412"/>
      <c r="AE506" s="1551"/>
      <c r="AF506" s="1412"/>
      <c r="AG506" s="1412"/>
      <c r="AH506" s="1412"/>
      <c r="AI506" s="1551"/>
      <c r="AJ506" s="1412"/>
      <c r="AK506" s="1412"/>
      <c r="AL506" s="1412"/>
      <c r="AM506" s="1551"/>
      <c r="AN506" s="1412"/>
      <c r="AO506" s="1412"/>
      <c r="AP506" s="1412"/>
      <c r="AQ506" s="1551"/>
      <c r="AR506" s="1412"/>
      <c r="AS506" s="1412"/>
      <c r="AT506" s="1412"/>
      <c r="AU506" s="1551"/>
      <c r="AV506" s="1412"/>
      <c r="AW506" s="1412"/>
      <c r="AX506" s="1412"/>
      <c r="AY506" s="1551"/>
      <c r="AZ506" s="1412"/>
      <c r="BA506" s="1412"/>
      <c r="BB506" s="1412"/>
      <c r="BC506" s="1412"/>
      <c r="BD506" s="1412"/>
      <c r="BE506" s="1412"/>
      <c r="DN506" s="159"/>
    </row>
    <row r="507" spans="2:355" ht="21" hidden="1" outlineLevel="1" x14ac:dyDescent="0.25">
      <c r="B507" s="939"/>
      <c r="C507" s="1083" t="s">
        <v>1933</v>
      </c>
      <c r="D507" s="1412"/>
      <c r="E507" s="1412"/>
      <c r="F507" s="1412"/>
      <c r="G507" s="1412"/>
      <c r="H507" s="1412"/>
      <c r="I507" s="1412"/>
      <c r="J507" s="1412"/>
      <c r="K507" s="1412"/>
      <c r="L507" s="1412"/>
      <c r="M507" s="1412"/>
      <c r="N507" s="1412"/>
      <c r="O507" s="1551"/>
      <c r="P507" s="1412"/>
      <c r="Q507" s="1412"/>
      <c r="R507" s="1412"/>
      <c r="S507" s="1551"/>
      <c r="T507" s="1412"/>
      <c r="U507" s="1412"/>
      <c r="V507" s="1412"/>
      <c r="W507" s="1551"/>
      <c r="X507" s="1412"/>
      <c r="Y507" s="1412"/>
      <c r="Z507" s="1412"/>
      <c r="AA507" s="1551"/>
      <c r="AB507" s="1412"/>
      <c r="AC507" s="1412"/>
      <c r="AD507" s="1412"/>
      <c r="AE507" s="1551"/>
      <c r="AF507" s="1412"/>
      <c r="AG507" s="1412"/>
      <c r="AH507" s="1412"/>
      <c r="AI507" s="1551"/>
      <c r="AJ507" s="1412"/>
      <c r="AK507" s="1412"/>
      <c r="AL507" s="1412"/>
      <c r="AM507" s="1551"/>
      <c r="AN507" s="1412"/>
      <c r="AO507" s="1412"/>
      <c r="AP507" s="1412"/>
      <c r="AQ507" s="1551"/>
      <c r="AR507" s="1412"/>
      <c r="AS507" s="1412"/>
      <c r="AT507" s="1412"/>
      <c r="AU507" s="1551"/>
      <c r="AV507" s="1412"/>
      <c r="AW507" s="1412"/>
      <c r="AX507" s="1412"/>
      <c r="AY507" s="1551"/>
      <c r="AZ507" s="1412"/>
      <c r="BA507" s="1412"/>
      <c r="BB507" s="1412"/>
      <c r="BC507" s="1412"/>
      <c r="BD507" s="1412"/>
      <c r="BE507" s="1412"/>
      <c r="DN507" s="159"/>
    </row>
    <row r="508" spans="2:355" ht="21" hidden="1" outlineLevel="1" x14ac:dyDescent="0.25">
      <c r="B508" s="939"/>
      <c r="C508" s="1083" t="s">
        <v>1934</v>
      </c>
      <c r="D508" s="1412"/>
      <c r="E508" s="1412"/>
      <c r="F508" s="1412"/>
      <c r="G508" s="1412"/>
      <c r="H508" s="1412"/>
      <c r="I508" s="1412"/>
      <c r="J508" s="1412"/>
      <c r="K508" s="1412"/>
      <c r="L508" s="1412"/>
      <c r="M508" s="1412"/>
      <c r="N508" s="1412"/>
      <c r="O508" s="1551"/>
      <c r="P508" s="1412"/>
      <c r="Q508" s="1412"/>
      <c r="R508" s="1412"/>
      <c r="S508" s="1551"/>
      <c r="T508" s="1412"/>
      <c r="U508" s="1412"/>
      <c r="V508" s="1412"/>
      <c r="W508" s="1551"/>
      <c r="X508" s="1412"/>
      <c r="Y508" s="1412"/>
      <c r="Z508" s="1412"/>
      <c r="AA508" s="1551"/>
      <c r="AB508" s="1412"/>
      <c r="AC508" s="1412"/>
      <c r="AD508" s="1412"/>
      <c r="AE508" s="1551"/>
      <c r="AF508" s="1412"/>
      <c r="AG508" s="1412"/>
      <c r="AH508" s="1412"/>
      <c r="AI508" s="1551"/>
      <c r="AJ508" s="1412"/>
      <c r="AK508" s="1412"/>
      <c r="AL508" s="1412"/>
      <c r="AM508" s="1551"/>
      <c r="AN508" s="1412"/>
      <c r="AO508" s="1412"/>
      <c r="AP508" s="1412"/>
      <c r="AQ508" s="1551"/>
      <c r="AR508" s="1412"/>
      <c r="AS508" s="1412"/>
      <c r="AT508" s="1412"/>
      <c r="AU508" s="1551"/>
      <c r="AV508" s="1412"/>
      <c r="AW508" s="1412"/>
      <c r="AX508" s="1412"/>
      <c r="AY508" s="1551"/>
      <c r="AZ508" s="1412"/>
      <c r="BA508" s="1412"/>
      <c r="BB508" s="1412"/>
      <c r="BC508" s="1412"/>
      <c r="BD508" s="1412"/>
      <c r="BE508" s="1412"/>
      <c r="DN508" s="159"/>
    </row>
    <row r="509" spans="2:355" ht="21" hidden="1" outlineLevel="1" x14ac:dyDescent="0.25">
      <c r="B509" s="939"/>
      <c r="C509" s="1083" t="s">
        <v>1935</v>
      </c>
      <c r="D509" s="1412"/>
      <c r="E509" s="1412"/>
      <c r="F509" s="1412"/>
      <c r="G509" s="1412"/>
      <c r="H509" s="1412"/>
      <c r="I509" s="1412"/>
      <c r="J509" s="1412"/>
      <c r="K509" s="1412"/>
      <c r="L509" s="1412"/>
      <c r="M509" s="1412"/>
      <c r="N509" s="1412"/>
      <c r="O509" s="1551"/>
      <c r="P509" s="1412"/>
      <c r="Q509" s="1412"/>
      <c r="R509" s="1412"/>
      <c r="S509" s="1551"/>
      <c r="T509" s="1412"/>
      <c r="U509" s="1412"/>
      <c r="V509" s="1412"/>
      <c r="W509" s="1551"/>
      <c r="X509" s="1412"/>
      <c r="Y509" s="1412"/>
      <c r="Z509" s="1412"/>
      <c r="AA509" s="1551"/>
      <c r="AB509" s="1412"/>
      <c r="AC509" s="1412"/>
      <c r="AD509" s="1412"/>
      <c r="AE509" s="1551"/>
      <c r="AF509" s="1412"/>
      <c r="AG509" s="1412"/>
      <c r="AH509" s="1412"/>
      <c r="AI509" s="1551"/>
      <c r="AJ509" s="1412"/>
      <c r="AK509" s="1412"/>
      <c r="AL509" s="1412"/>
      <c r="AM509" s="1551"/>
      <c r="AN509" s="1412"/>
      <c r="AO509" s="1412"/>
      <c r="AP509" s="1412"/>
      <c r="AQ509" s="1551"/>
      <c r="AR509" s="1412"/>
      <c r="AS509" s="1412"/>
      <c r="AT509" s="1412"/>
      <c r="AU509" s="1551"/>
      <c r="AV509" s="1412"/>
      <c r="AW509" s="1412"/>
      <c r="AX509" s="1412"/>
      <c r="AY509" s="1551"/>
      <c r="AZ509" s="1412"/>
      <c r="BA509" s="1412"/>
      <c r="BB509" s="1412"/>
      <c r="BC509" s="1412"/>
      <c r="BD509" s="1412"/>
      <c r="BE509" s="1412"/>
      <c r="DN509" s="159"/>
    </row>
    <row r="510" spans="2:355" ht="21" hidden="1" outlineLevel="1" x14ac:dyDescent="0.25">
      <c r="B510" s="939"/>
      <c r="C510" s="1083" t="s">
        <v>1936</v>
      </c>
      <c r="D510" s="1412"/>
      <c r="E510" s="1412"/>
      <c r="F510" s="1412"/>
      <c r="G510" s="1412"/>
      <c r="H510" s="1412"/>
      <c r="I510" s="1412"/>
      <c r="J510" s="1412"/>
      <c r="K510" s="1412"/>
      <c r="L510" s="1412"/>
      <c r="M510" s="1412"/>
      <c r="N510" s="1412"/>
      <c r="O510" s="1551"/>
      <c r="P510" s="1412"/>
      <c r="Q510" s="1412"/>
      <c r="R510" s="1412"/>
      <c r="S510" s="1551"/>
      <c r="T510" s="1412"/>
      <c r="U510" s="1412"/>
      <c r="V510" s="1412"/>
      <c r="W510" s="1551"/>
      <c r="X510" s="1412"/>
      <c r="Y510" s="1412"/>
      <c r="Z510" s="1412"/>
      <c r="AA510" s="1551"/>
      <c r="AB510" s="1412"/>
      <c r="AC510" s="1412"/>
      <c r="AD510" s="1412"/>
      <c r="AE510" s="1551"/>
      <c r="AF510" s="1412"/>
      <c r="AG510" s="1412"/>
      <c r="AH510" s="1412"/>
      <c r="AI510" s="1551"/>
      <c r="AJ510" s="1412"/>
      <c r="AK510" s="1412"/>
      <c r="AL510" s="1412"/>
      <c r="AM510" s="1551"/>
      <c r="AN510" s="1412"/>
      <c r="AO510" s="1412"/>
      <c r="AP510" s="1412"/>
      <c r="AQ510" s="1551"/>
      <c r="AR510" s="1412"/>
      <c r="AS510" s="1412"/>
      <c r="AT510" s="1412"/>
      <c r="AU510" s="1551"/>
      <c r="AV510" s="1412"/>
      <c r="AW510" s="1412"/>
      <c r="AX510" s="1412"/>
      <c r="AY510" s="1551"/>
      <c r="AZ510" s="1412"/>
      <c r="BA510" s="1412"/>
      <c r="BB510" s="1412"/>
      <c r="BC510" s="1412"/>
      <c r="BD510" s="1412"/>
      <c r="BE510" s="1412"/>
      <c r="DN510" s="159"/>
    </row>
    <row r="511" spans="2:355" ht="21" hidden="1" outlineLevel="1" x14ac:dyDescent="0.25">
      <c r="B511" s="939"/>
      <c r="C511" s="1083" t="s">
        <v>1937</v>
      </c>
      <c r="D511" s="1412"/>
      <c r="E511" s="1412"/>
      <c r="F511" s="1412"/>
      <c r="G511" s="1412"/>
      <c r="H511" s="1412"/>
      <c r="I511" s="1412"/>
      <c r="J511" s="1412"/>
      <c r="K511" s="1412"/>
      <c r="L511" s="1412"/>
      <c r="M511" s="1412"/>
      <c r="N511" s="1412"/>
      <c r="O511" s="1551"/>
      <c r="P511" s="1412"/>
      <c r="Q511" s="1412"/>
      <c r="R511" s="1412"/>
      <c r="S511" s="1551"/>
      <c r="T511" s="1412"/>
      <c r="U511" s="1412"/>
      <c r="V511" s="1412"/>
      <c r="W511" s="1551"/>
      <c r="X511" s="1412"/>
      <c r="Y511" s="1412"/>
      <c r="Z511" s="1412"/>
      <c r="AA511" s="1551"/>
      <c r="AB511" s="1412"/>
      <c r="AC511" s="1412"/>
      <c r="AD511" s="1412"/>
      <c r="AE511" s="1551"/>
      <c r="AF511" s="1412"/>
      <c r="AG511" s="1412"/>
      <c r="AH511" s="1412"/>
      <c r="AI511" s="1551"/>
      <c r="AJ511" s="1412"/>
      <c r="AK511" s="1412"/>
      <c r="AL511" s="1412"/>
      <c r="AM511" s="1551"/>
      <c r="AN511" s="1412"/>
      <c r="AO511" s="1412"/>
      <c r="AP511" s="1412"/>
      <c r="AQ511" s="1551"/>
      <c r="AR511" s="1412"/>
      <c r="AS511" s="1412"/>
      <c r="AT511" s="1412"/>
      <c r="AU511" s="1551"/>
      <c r="AV511" s="1412"/>
      <c r="AW511" s="1412"/>
      <c r="AX511" s="1412"/>
      <c r="AY511" s="1551"/>
      <c r="AZ511" s="1412"/>
      <c r="BA511" s="1412"/>
      <c r="BB511" s="1412"/>
      <c r="BC511" s="1412"/>
      <c r="BD511" s="1412"/>
      <c r="BE511" s="1412"/>
      <c r="DN511" s="159"/>
    </row>
    <row r="512" spans="2:355" ht="21" hidden="1" outlineLevel="1" x14ac:dyDescent="0.25">
      <c r="B512" s="939"/>
      <c r="C512" s="1083" t="s">
        <v>1733</v>
      </c>
      <c r="D512" s="1412"/>
      <c r="E512" s="1412"/>
      <c r="F512" s="1412"/>
      <c r="G512" s="1412"/>
      <c r="H512" s="1412"/>
      <c r="I512" s="1412"/>
      <c r="J512" s="1412"/>
      <c r="K512" s="1412"/>
      <c r="L512" s="1412"/>
      <c r="M512" s="1412"/>
      <c r="N512" s="1412"/>
      <c r="O512" s="1551"/>
      <c r="P512" s="1412"/>
      <c r="Q512" s="1412"/>
      <c r="R512" s="1412"/>
      <c r="S512" s="1551"/>
      <c r="T512" s="1412"/>
      <c r="U512" s="1412"/>
      <c r="V512" s="1412"/>
      <c r="W512" s="1551"/>
      <c r="X512" s="1412"/>
      <c r="Y512" s="1412"/>
      <c r="Z512" s="1412"/>
      <c r="AA512" s="1551"/>
      <c r="AB512" s="1412"/>
      <c r="AC512" s="1412"/>
      <c r="AD512" s="1412"/>
      <c r="AE512" s="1551"/>
      <c r="AF512" s="1412"/>
      <c r="AG512" s="1412"/>
      <c r="AH512" s="1412"/>
      <c r="AI512" s="1551"/>
      <c r="AJ512" s="1412"/>
      <c r="AK512" s="1412"/>
      <c r="AL512" s="1412"/>
      <c r="AM512" s="1551"/>
      <c r="AN512" s="1412"/>
      <c r="AO512" s="1412"/>
      <c r="AP512" s="1412"/>
      <c r="AQ512" s="1551"/>
      <c r="AR512" s="1412"/>
      <c r="AS512" s="1412"/>
      <c r="AT512" s="1412"/>
      <c r="AU512" s="1551"/>
      <c r="AV512" s="1412"/>
      <c r="AW512" s="1412"/>
      <c r="AX512" s="1412"/>
      <c r="AY512" s="1551"/>
      <c r="AZ512" s="1412"/>
      <c r="BA512" s="1412"/>
      <c r="BB512" s="1412"/>
      <c r="BC512" s="1412"/>
      <c r="BD512" s="1412"/>
      <c r="BE512" s="1412"/>
      <c r="DN512" s="159"/>
    </row>
    <row r="513" spans="2:118" hidden="1" outlineLevel="1" x14ac:dyDescent="0.25">
      <c r="B513" s="949"/>
      <c r="C513" s="885" t="s">
        <v>1709</v>
      </c>
      <c r="D513" s="1412"/>
      <c r="E513" s="1412"/>
      <c r="F513" s="1412"/>
      <c r="G513" s="1412"/>
      <c r="H513" s="1412"/>
      <c r="I513" s="1412"/>
      <c r="J513" s="1412"/>
      <c r="K513" s="1412"/>
      <c r="L513" s="1412"/>
      <c r="M513" s="1412"/>
      <c r="N513" s="1412"/>
      <c r="O513" s="1551"/>
      <c r="P513" s="1412"/>
      <c r="Q513" s="1412"/>
      <c r="R513" s="1412"/>
      <c r="S513" s="1551"/>
      <c r="T513" s="1412"/>
      <c r="U513" s="1412"/>
      <c r="V513" s="1412"/>
      <c r="W513" s="1551"/>
      <c r="X513" s="1412"/>
      <c r="Y513" s="1412"/>
      <c r="Z513" s="1412"/>
      <c r="AA513" s="1551"/>
      <c r="AB513" s="1412"/>
      <c r="AC513" s="1412"/>
      <c r="AD513" s="1412"/>
      <c r="AE513" s="1551"/>
      <c r="AF513" s="1412"/>
      <c r="AG513" s="1412"/>
      <c r="AH513" s="1412"/>
      <c r="AI513" s="1551"/>
      <c r="AJ513" s="1412"/>
      <c r="AK513" s="1412"/>
      <c r="AL513" s="1412"/>
      <c r="AM513" s="1551"/>
      <c r="AN513" s="1412"/>
      <c r="AO513" s="1412"/>
      <c r="AP513" s="1412"/>
      <c r="AQ513" s="1551"/>
      <c r="AR513" s="1412"/>
      <c r="AS513" s="1412"/>
      <c r="AT513" s="1412"/>
      <c r="AU513" s="1551"/>
      <c r="AV513" s="1412"/>
      <c r="AW513" s="1412"/>
      <c r="AX513" s="1412"/>
      <c r="AY513" s="1551"/>
      <c r="AZ513" s="1412"/>
      <c r="BA513" s="1412"/>
      <c r="BB513" s="1412"/>
      <c r="BC513" s="1412"/>
      <c r="BD513" s="1412"/>
      <c r="BE513" s="1412"/>
      <c r="DN513" s="159"/>
    </row>
    <row r="514" spans="2:118" hidden="1" outlineLevel="1" x14ac:dyDescent="0.25">
      <c r="B514" s="885"/>
      <c r="C514" s="885" t="s">
        <v>1726</v>
      </c>
      <c r="D514" s="1412"/>
      <c r="E514" s="1412"/>
      <c r="F514" s="1412"/>
      <c r="G514" s="1412"/>
      <c r="H514" s="1412"/>
      <c r="I514" s="1412"/>
      <c r="J514" s="1412"/>
      <c r="K514" s="1412"/>
      <c r="L514" s="1412"/>
      <c r="M514" s="1412"/>
      <c r="N514" s="1412"/>
      <c r="O514" s="1551"/>
      <c r="P514" s="1412"/>
      <c r="Q514" s="1412"/>
      <c r="R514" s="1412"/>
      <c r="S514" s="1551"/>
      <c r="T514" s="1412"/>
      <c r="U514" s="1412"/>
      <c r="V514" s="1412"/>
      <c r="W514" s="1551"/>
      <c r="X514" s="1412"/>
      <c r="Y514" s="1412"/>
      <c r="Z514" s="1412"/>
      <c r="AA514" s="1551"/>
      <c r="AB514" s="1412"/>
      <c r="AC514" s="1412"/>
      <c r="AD514" s="1412"/>
      <c r="AE514" s="1551"/>
      <c r="AF514" s="1412"/>
      <c r="AG514" s="1412"/>
      <c r="AH514" s="1412"/>
      <c r="AI514" s="1551"/>
      <c r="AJ514" s="1412"/>
      <c r="AK514" s="1412"/>
      <c r="AL514" s="1412"/>
      <c r="AM514" s="1551"/>
      <c r="AN514" s="1412"/>
      <c r="AO514" s="1412"/>
      <c r="AP514" s="1412"/>
      <c r="AQ514" s="1551"/>
      <c r="AR514" s="1412"/>
      <c r="AS514" s="1412"/>
      <c r="AT514" s="1412"/>
      <c r="AU514" s="1551"/>
      <c r="AV514" s="1412"/>
      <c r="AW514" s="1412"/>
      <c r="AX514" s="1412"/>
      <c r="AY514" s="1551"/>
      <c r="AZ514" s="1412"/>
      <c r="BA514" s="1412"/>
      <c r="BB514" s="1412"/>
      <c r="BC514" s="1412"/>
      <c r="BD514" s="1412"/>
      <c r="BE514" s="1412"/>
      <c r="DN514" s="159"/>
    </row>
    <row r="515" spans="2:118" hidden="1" outlineLevel="1" x14ac:dyDescent="0.25">
      <c r="B515" s="885" t="s">
        <v>1707</v>
      </c>
      <c r="C515" s="885" t="s">
        <v>1719</v>
      </c>
      <c r="D515" s="1412"/>
      <c r="E515" s="1412"/>
      <c r="F515" s="1412"/>
      <c r="G515" s="1412"/>
      <c r="H515" s="1412"/>
      <c r="I515" s="1412"/>
      <c r="J515" s="1412"/>
      <c r="K515" s="1412"/>
      <c r="L515" s="1412"/>
      <c r="M515" s="1412"/>
      <c r="N515" s="1412"/>
      <c r="O515" s="1551"/>
      <c r="P515" s="1412"/>
      <c r="Q515" s="1412"/>
      <c r="R515" s="1412"/>
      <c r="S515" s="1551"/>
      <c r="T515" s="1412"/>
      <c r="U515" s="1412"/>
      <c r="V515" s="1412"/>
      <c r="W515" s="1551"/>
      <c r="X515" s="1412"/>
      <c r="Y515" s="1412"/>
      <c r="Z515" s="1412"/>
      <c r="AA515" s="1551"/>
      <c r="AB515" s="1412"/>
      <c r="AC515" s="1412"/>
      <c r="AD515" s="1412"/>
      <c r="AE515" s="1551"/>
      <c r="AF515" s="1412"/>
      <c r="AG515" s="1412"/>
      <c r="AH515" s="1412"/>
      <c r="AI515" s="1551"/>
      <c r="AJ515" s="1412"/>
      <c r="AK515" s="1412"/>
      <c r="AL515" s="1412"/>
      <c r="AM515" s="1551"/>
      <c r="AN515" s="1412"/>
      <c r="AO515" s="1412"/>
      <c r="AP515" s="1412"/>
      <c r="AQ515" s="1551"/>
      <c r="AR515" s="1412"/>
      <c r="AS515" s="1412"/>
      <c r="AT515" s="1412"/>
      <c r="AU515" s="1551"/>
      <c r="AV515" s="1412"/>
      <c r="AW515" s="1412"/>
      <c r="AX515" s="1412"/>
      <c r="AY515" s="1551"/>
      <c r="AZ515" s="1412"/>
      <c r="BA515" s="1412"/>
      <c r="BB515" s="1412"/>
      <c r="BC515" s="1412"/>
      <c r="BD515" s="1412"/>
      <c r="BE515" s="1412"/>
      <c r="DN515" s="159"/>
    </row>
    <row r="516" spans="2:118" hidden="1" outlineLevel="1" x14ac:dyDescent="0.25">
      <c r="B516" s="885" t="s">
        <v>1707</v>
      </c>
      <c r="C516" s="885" t="s">
        <v>1727</v>
      </c>
      <c r="D516" s="1412"/>
      <c r="E516" s="1412"/>
      <c r="F516" s="1412"/>
      <c r="G516" s="1412"/>
      <c r="H516" s="1412"/>
      <c r="I516" s="1412"/>
      <c r="J516" s="1412"/>
      <c r="K516" s="1412"/>
      <c r="L516" s="1412"/>
      <c r="M516" s="1412"/>
      <c r="N516" s="1412"/>
      <c r="O516" s="1551"/>
      <c r="P516" s="1412"/>
      <c r="Q516" s="1412"/>
      <c r="R516" s="1412"/>
      <c r="S516" s="1551"/>
      <c r="T516" s="1412"/>
      <c r="U516" s="1412"/>
      <c r="V516" s="1412"/>
      <c r="W516" s="1551"/>
      <c r="X516" s="1412"/>
      <c r="Y516" s="1412"/>
      <c r="Z516" s="1412"/>
      <c r="AA516" s="1551"/>
      <c r="AB516" s="1412"/>
      <c r="AC516" s="1412"/>
      <c r="AD516" s="1412"/>
      <c r="AE516" s="1551"/>
      <c r="AF516" s="1412"/>
      <c r="AG516" s="1412"/>
      <c r="AH516" s="1412"/>
      <c r="AI516" s="1551"/>
      <c r="AJ516" s="1412"/>
      <c r="AK516" s="1412"/>
      <c r="AL516" s="1412"/>
      <c r="AM516" s="1551"/>
      <c r="AN516" s="1412"/>
      <c r="AO516" s="1412"/>
      <c r="AP516" s="1412"/>
      <c r="AQ516" s="1551"/>
      <c r="AR516" s="1412"/>
      <c r="AS516" s="1412"/>
      <c r="AT516" s="1412"/>
      <c r="AU516" s="1551"/>
      <c r="AV516" s="1412"/>
      <c r="AW516" s="1412"/>
      <c r="AX516" s="1412"/>
      <c r="AY516" s="1551"/>
      <c r="AZ516" s="1412"/>
      <c r="BA516" s="1412"/>
      <c r="BB516" s="1412"/>
      <c r="BC516" s="1412"/>
      <c r="BD516" s="1412"/>
      <c r="BE516" s="1412"/>
      <c r="DN516" s="159"/>
    </row>
    <row r="517" spans="2:118" hidden="1" outlineLevel="1" x14ac:dyDescent="0.25">
      <c r="B517" s="885" t="s">
        <v>1708</v>
      </c>
      <c r="C517" s="885" t="s">
        <v>1837</v>
      </c>
      <c r="D517" s="1412"/>
      <c r="E517" s="1412"/>
      <c r="F517" s="1412"/>
      <c r="G517" s="1412"/>
      <c r="H517" s="1412"/>
      <c r="I517" s="1412"/>
      <c r="J517" s="1412"/>
      <c r="K517" s="1412"/>
      <c r="L517" s="1412"/>
      <c r="M517" s="1412"/>
      <c r="N517" s="1412"/>
      <c r="O517" s="1551"/>
      <c r="P517" s="1412"/>
      <c r="Q517" s="1412"/>
      <c r="R517" s="1412"/>
      <c r="S517" s="1551"/>
      <c r="T517" s="1412"/>
      <c r="U517" s="1412"/>
      <c r="V517" s="1412"/>
      <c r="W517" s="1551"/>
      <c r="X517" s="1412"/>
      <c r="Y517" s="1412"/>
      <c r="Z517" s="1412"/>
      <c r="AA517" s="1551"/>
      <c r="AB517" s="1412"/>
      <c r="AC517" s="1412"/>
      <c r="AD517" s="1412"/>
      <c r="AE517" s="1551"/>
      <c r="AF517" s="1412"/>
      <c r="AG517" s="1412"/>
      <c r="AH517" s="1412"/>
      <c r="AI517" s="1551"/>
      <c r="AJ517" s="1412"/>
      <c r="AK517" s="1412"/>
      <c r="AL517" s="1412"/>
      <c r="AM517" s="1551"/>
      <c r="AN517" s="1412"/>
      <c r="AO517" s="1412"/>
      <c r="AP517" s="1412"/>
      <c r="AQ517" s="1551"/>
      <c r="AR517" s="1412"/>
      <c r="AS517" s="1412"/>
      <c r="AT517" s="1412"/>
      <c r="AU517" s="1551"/>
      <c r="AV517" s="1412"/>
      <c r="AW517" s="1412"/>
      <c r="AX517" s="1412"/>
      <c r="AY517" s="1551"/>
      <c r="AZ517" s="1412"/>
      <c r="BA517" s="1412"/>
      <c r="BB517" s="1412"/>
      <c r="BC517" s="1412"/>
      <c r="BD517" s="1412"/>
      <c r="BE517" s="1412"/>
      <c r="DN517" s="159"/>
    </row>
    <row r="518" spans="2:118" hidden="1" outlineLevel="1" x14ac:dyDescent="0.25">
      <c r="B518" s="885"/>
      <c r="C518" s="885"/>
      <c r="D518" s="1412"/>
      <c r="E518" s="1412"/>
      <c r="F518" s="1412"/>
      <c r="G518" s="1412"/>
      <c r="H518" s="1412"/>
      <c r="I518" s="1412"/>
      <c r="J518" s="1412"/>
      <c r="K518" s="1412"/>
      <c r="L518" s="1412"/>
      <c r="M518" s="1412"/>
      <c r="N518" s="1412"/>
      <c r="O518" s="1551"/>
      <c r="P518" s="1412"/>
      <c r="Q518" s="1412"/>
      <c r="R518" s="1412"/>
      <c r="S518" s="1551"/>
      <c r="T518" s="1412"/>
      <c r="U518" s="1412"/>
      <c r="V518" s="1412"/>
      <c r="W518" s="1551"/>
      <c r="X518" s="1412"/>
      <c r="Y518" s="1412"/>
      <c r="Z518" s="1412"/>
      <c r="AA518" s="1551"/>
      <c r="AB518" s="1412"/>
      <c r="AC518" s="1412"/>
      <c r="AD518" s="1412"/>
      <c r="AE518" s="1551"/>
      <c r="AF518" s="1412"/>
      <c r="AG518" s="1412"/>
      <c r="AH518" s="1412"/>
      <c r="AI518" s="1551"/>
      <c r="AJ518" s="1412"/>
      <c r="AK518" s="1412"/>
      <c r="AL518" s="1412"/>
      <c r="AM518" s="1551"/>
      <c r="AN518" s="1412"/>
      <c r="AO518" s="1412"/>
      <c r="AP518" s="1412"/>
      <c r="AQ518" s="1551"/>
      <c r="AR518" s="1412"/>
      <c r="AS518" s="1412"/>
      <c r="AT518" s="1412"/>
      <c r="AU518" s="1551"/>
      <c r="AV518" s="1412"/>
      <c r="AW518" s="1412"/>
      <c r="AX518" s="1412"/>
      <c r="AY518" s="1551"/>
      <c r="AZ518" s="1412"/>
      <c r="BA518" s="1412"/>
      <c r="BB518" s="1412"/>
      <c r="BC518" s="1412"/>
      <c r="BD518" s="1412"/>
      <c r="BE518" s="1412"/>
      <c r="DN518" s="159"/>
    </row>
    <row r="519" spans="2:118" hidden="1" outlineLevel="1" x14ac:dyDescent="0.25">
      <c r="B519" s="885" t="s">
        <v>1707</v>
      </c>
      <c r="C519" s="885"/>
      <c r="D519" s="1412"/>
      <c r="E519" s="1412"/>
      <c r="F519" s="1412"/>
      <c r="G519" s="1412"/>
      <c r="H519" s="1412"/>
      <c r="I519" s="1412"/>
      <c r="J519" s="1412"/>
      <c r="K519" s="1412"/>
      <c r="L519" s="1412"/>
      <c r="M519" s="1412"/>
      <c r="N519" s="1412"/>
      <c r="O519" s="1551"/>
      <c r="P519" s="1412"/>
      <c r="Q519" s="1412"/>
      <c r="R519" s="1412"/>
      <c r="S519" s="1551"/>
      <c r="T519" s="1412"/>
      <c r="U519" s="1412"/>
      <c r="V519" s="1412"/>
      <c r="W519" s="1551"/>
      <c r="X519" s="1412"/>
      <c r="Y519" s="1412"/>
      <c r="Z519" s="1412"/>
      <c r="AA519" s="1551"/>
      <c r="AB519" s="1412"/>
      <c r="AC519" s="1412"/>
      <c r="AD519" s="1412"/>
      <c r="AE519" s="1551"/>
      <c r="AF519" s="1412"/>
      <c r="AG519" s="1412"/>
      <c r="AH519" s="1412"/>
      <c r="AI519" s="1551"/>
      <c r="AJ519" s="1412"/>
      <c r="AK519" s="1412"/>
      <c r="AL519" s="1412"/>
      <c r="AM519" s="1551"/>
      <c r="AN519" s="1412"/>
      <c r="AO519" s="1412"/>
      <c r="AP519" s="1412"/>
      <c r="AQ519" s="1551"/>
      <c r="AR519" s="1412"/>
      <c r="AS519" s="1412"/>
      <c r="AT519" s="1412"/>
      <c r="AU519" s="1551"/>
      <c r="AV519" s="1412"/>
      <c r="AW519" s="1412"/>
      <c r="AX519" s="1412"/>
      <c r="AY519" s="1551"/>
      <c r="AZ519" s="1412"/>
      <c r="BA519" s="1412"/>
      <c r="BB519" s="1412"/>
      <c r="BC519" s="1412"/>
      <c r="BD519" s="1412"/>
      <c r="BE519" s="1412"/>
      <c r="DN519" s="159"/>
    </row>
    <row r="520" spans="2:118" ht="21" hidden="1" outlineLevel="1" x14ac:dyDescent="0.25">
      <c r="B520" s="939" t="s">
        <v>1720</v>
      </c>
      <c r="C520" s="885"/>
      <c r="D520" s="1412"/>
      <c r="E520" s="1412"/>
      <c r="F520" s="1412"/>
      <c r="G520" s="1412"/>
      <c r="H520" s="1412"/>
      <c r="I520" s="1412"/>
      <c r="J520" s="1412"/>
      <c r="K520" s="1412"/>
      <c r="L520" s="1412"/>
      <c r="M520" s="1412"/>
      <c r="N520" s="1412"/>
      <c r="O520" s="1551"/>
      <c r="P520" s="1412"/>
      <c r="Q520" s="1412"/>
      <c r="R520" s="1412"/>
      <c r="S520" s="1551"/>
      <c r="T520" s="1412"/>
      <c r="U520" s="1412"/>
      <c r="V520" s="1412"/>
      <c r="W520" s="1551"/>
      <c r="X520" s="1412"/>
      <c r="Y520" s="1412"/>
      <c r="Z520" s="1412"/>
      <c r="AA520" s="1551"/>
      <c r="AB520" s="1412"/>
      <c r="AC520" s="1412"/>
      <c r="AD520" s="1412"/>
      <c r="AE520" s="1551"/>
      <c r="AF520" s="1412"/>
      <c r="AG520" s="1412"/>
      <c r="AH520" s="1412"/>
      <c r="AI520" s="1551"/>
      <c r="AJ520" s="1412"/>
      <c r="AK520" s="1412"/>
      <c r="AL520" s="1412"/>
      <c r="AM520" s="1551"/>
      <c r="AN520" s="1412"/>
      <c r="AO520" s="1412"/>
      <c r="AP520" s="1412"/>
      <c r="AQ520" s="1551"/>
      <c r="AR520" s="1412"/>
      <c r="AS520" s="1412"/>
      <c r="AT520" s="1412"/>
      <c r="AU520" s="1551"/>
      <c r="AV520" s="1412"/>
      <c r="AW520" s="1412"/>
      <c r="AX520" s="1412"/>
      <c r="AY520" s="1551"/>
      <c r="AZ520" s="1412"/>
      <c r="BA520" s="1412"/>
      <c r="BB520" s="1412"/>
      <c r="BC520" s="1412"/>
      <c r="BD520" s="1412"/>
      <c r="BE520" s="1412"/>
      <c r="DN520" s="159"/>
    </row>
    <row r="521" spans="2:118" ht="21" hidden="1" outlineLevel="1" x14ac:dyDescent="0.25">
      <c r="B521" s="939"/>
      <c r="C521" s="885" t="s">
        <v>1723</v>
      </c>
      <c r="D521" s="1412"/>
      <c r="E521" s="1412"/>
      <c r="F521" s="1412"/>
      <c r="G521" s="1412"/>
      <c r="H521" s="1412"/>
      <c r="I521" s="1412"/>
      <c r="J521" s="1412"/>
      <c r="K521" s="1412"/>
      <c r="L521" s="1412"/>
      <c r="M521" s="1412"/>
      <c r="N521" s="1412"/>
      <c r="O521" s="1551"/>
      <c r="P521" s="1412"/>
      <c r="Q521" s="1412"/>
      <c r="R521" s="1412"/>
      <c r="S521" s="1551"/>
      <c r="T521" s="1412"/>
      <c r="U521" s="1412"/>
      <c r="V521" s="1412"/>
      <c r="W521" s="1551"/>
      <c r="X521" s="1412"/>
      <c r="Y521" s="1412"/>
      <c r="Z521" s="1412"/>
      <c r="AA521" s="1551"/>
      <c r="AB521" s="1412"/>
      <c r="AC521" s="1412"/>
      <c r="AD521" s="1412"/>
      <c r="AE521" s="1551"/>
      <c r="AF521" s="1412"/>
      <c r="AG521" s="1412"/>
      <c r="AH521" s="1412"/>
      <c r="AI521" s="1551"/>
      <c r="AJ521" s="1412"/>
      <c r="AK521" s="1412"/>
      <c r="AL521" s="1412"/>
      <c r="AM521" s="1551"/>
      <c r="AN521" s="1412"/>
      <c r="AO521" s="1412"/>
      <c r="AP521" s="1412"/>
      <c r="AQ521" s="1551"/>
      <c r="AR521" s="1412"/>
      <c r="AS521" s="1412"/>
      <c r="AT521" s="1412"/>
      <c r="AU521" s="1551"/>
      <c r="AV521" s="1412"/>
      <c r="AW521" s="1412"/>
      <c r="AX521" s="1412"/>
      <c r="AY521" s="1551"/>
      <c r="AZ521" s="1412"/>
      <c r="BA521" s="1412"/>
      <c r="BB521" s="1412"/>
      <c r="BC521" s="1412"/>
      <c r="BD521" s="1412"/>
      <c r="BE521" s="1412"/>
      <c r="DN521" s="159"/>
    </row>
    <row r="522" spans="2:118" ht="21" hidden="1" outlineLevel="1" x14ac:dyDescent="0.25">
      <c r="B522" s="939"/>
      <c r="C522" s="1094" t="s">
        <v>1724</v>
      </c>
      <c r="D522" s="1412"/>
      <c r="E522" s="1412"/>
      <c r="F522" s="1412"/>
      <c r="G522" s="1412"/>
      <c r="H522" s="1412"/>
      <c r="I522" s="1412"/>
      <c r="J522" s="1412"/>
      <c r="K522" s="1412"/>
      <c r="L522" s="1412"/>
      <c r="M522" s="1412"/>
      <c r="N522" s="1412"/>
      <c r="O522" s="1551"/>
      <c r="P522" s="1412"/>
      <c r="Q522" s="1412"/>
      <c r="R522" s="1412"/>
      <c r="S522" s="1551"/>
      <c r="T522" s="1412"/>
      <c r="U522" s="1412"/>
      <c r="V522" s="1412"/>
      <c r="W522" s="1551"/>
      <c r="X522" s="1412"/>
      <c r="Y522" s="1412"/>
      <c r="Z522" s="1412"/>
      <c r="AA522" s="1551"/>
      <c r="AB522" s="1412"/>
      <c r="AC522" s="1412"/>
      <c r="AD522" s="1412"/>
      <c r="AE522" s="1551"/>
      <c r="AF522" s="1412"/>
      <c r="AG522" s="1412"/>
      <c r="AH522" s="1412"/>
      <c r="AI522" s="1551"/>
      <c r="AJ522" s="1412"/>
      <c r="AK522" s="1412"/>
      <c r="AL522" s="1412"/>
      <c r="AM522" s="1551"/>
      <c r="AN522" s="1412"/>
      <c r="AO522" s="1412"/>
      <c r="AP522" s="1412"/>
      <c r="AQ522" s="1551"/>
      <c r="AR522" s="1412"/>
      <c r="AS522" s="1412"/>
      <c r="AT522" s="1412"/>
      <c r="AU522" s="1551"/>
      <c r="AV522" s="1412"/>
      <c r="AW522" s="1412"/>
      <c r="AX522" s="1412"/>
      <c r="AY522" s="1551"/>
      <c r="AZ522" s="1412"/>
      <c r="BA522" s="1412"/>
      <c r="BB522" s="1412"/>
      <c r="BC522" s="1412"/>
      <c r="BD522" s="1412"/>
      <c r="BE522" s="1412"/>
      <c r="DN522" s="159"/>
    </row>
    <row r="523" spans="2:118" ht="21" hidden="1" outlineLevel="1" x14ac:dyDescent="0.25">
      <c r="B523" s="939"/>
      <c r="C523" s="885"/>
      <c r="D523" s="1412"/>
      <c r="E523" s="1412"/>
      <c r="F523" s="1412"/>
      <c r="G523" s="1412"/>
      <c r="H523" s="1412"/>
      <c r="I523" s="1412"/>
      <c r="J523" s="1412"/>
      <c r="K523" s="1412"/>
      <c r="L523" s="1412"/>
      <c r="M523" s="1412"/>
      <c r="N523" s="1412"/>
      <c r="O523" s="1551"/>
      <c r="P523" s="1412"/>
      <c r="Q523" s="1412"/>
      <c r="R523" s="1412"/>
      <c r="S523" s="1551"/>
      <c r="T523" s="1412"/>
      <c r="U523" s="1412"/>
      <c r="V523" s="1412"/>
      <c r="W523" s="1551"/>
      <c r="X523" s="1412"/>
      <c r="Y523" s="1412"/>
      <c r="Z523" s="1412"/>
      <c r="AA523" s="1551"/>
      <c r="AB523" s="1412"/>
      <c r="AC523" s="1412"/>
      <c r="AD523" s="1412"/>
      <c r="AE523" s="1551"/>
      <c r="AF523" s="1412"/>
      <c r="AG523" s="1412"/>
      <c r="AH523" s="1412"/>
      <c r="AI523" s="1551"/>
      <c r="AJ523" s="1412"/>
      <c r="AK523" s="1412"/>
      <c r="AL523" s="1412"/>
      <c r="AM523" s="1551"/>
      <c r="AN523" s="1412"/>
      <c r="AO523" s="1412"/>
      <c r="AP523" s="1412"/>
      <c r="AQ523" s="1551"/>
      <c r="AR523" s="1412"/>
      <c r="AS523" s="1412"/>
      <c r="AT523" s="1412"/>
      <c r="AU523" s="1551"/>
      <c r="AV523" s="1412"/>
      <c r="AW523" s="1412"/>
      <c r="AX523" s="1412"/>
      <c r="AY523" s="1551"/>
      <c r="AZ523" s="1412"/>
      <c r="BA523" s="1412"/>
      <c r="BB523" s="1412"/>
      <c r="BC523" s="1412"/>
      <c r="BD523" s="1412"/>
      <c r="BE523" s="1412"/>
      <c r="DN523" s="159"/>
    </row>
    <row r="524" spans="2:118" ht="21" hidden="1" outlineLevel="1" x14ac:dyDescent="0.25">
      <c r="B524" s="939"/>
      <c r="C524" s="885"/>
      <c r="D524" s="1412"/>
      <c r="E524" s="1412"/>
      <c r="F524" s="1412"/>
      <c r="G524" s="1412"/>
      <c r="H524" s="1412"/>
      <c r="I524" s="1412"/>
      <c r="J524" s="1412"/>
      <c r="K524" s="1412"/>
      <c r="L524" s="1412"/>
      <c r="M524" s="1412"/>
      <c r="N524" s="1412"/>
      <c r="O524" s="1551"/>
      <c r="P524" s="1412"/>
      <c r="Q524" s="1412"/>
      <c r="R524" s="1412"/>
      <c r="S524" s="1551"/>
      <c r="T524" s="1412"/>
      <c r="U524" s="1412"/>
      <c r="V524" s="1412"/>
      <c r="W524" s="1551"/>
      <c r="X524" s="1412"/>
      <c r="Y524" s="1412"/>
      <c r="Z524" s="1412"/>
      <c r="AA524" s="1551"/>
      <c r="AB524" s="1412"/>
      <c r="AC524" s="1412"/>
      <c r="AD524" s="1412"/>
      <c r="AE524" s="1551"/>
      <c r="AF524" s="1412"/>
      <c r="AG524" s="1412"/>
      <c r="AH524" s="1412"/>
      <c r="AI524" s="1551"/>
      <c r="AJ524" s="1412"/>
      <c r="AK524" s="1412"/>
      <c r="AL524" s="1412"/>
      <c r="AM524" s="1551"/>
      <c r="AN524" s="1412"/>
      <c r="AO524" s="1412"/>
      <c r="AP524" s="1412"/>
      <c r="AQ524" s="1551"/>
      <c r="AR524" s="1412"/>
      <c r="AS524" s="1412"/>
      <c r="AT524" s="1412"/>
      <c r="AU524" s="1551"/>
      <c r="AV524" s="1412"/>
      <c r="AW524" s="1412"/>
      <c r="AX524" s="1412"/>
      <c r="AY524" s="1551"/>
      <c r="AZ524" s="1412"/>
      <c r="BA524" s="1412"/>
      <c r="BB524" s="1412"/>
      <c r="BC524" s="1412"/>
      <c r="BD524" s="1412"/>
      <c r="BE524" s="1412"/>
      <c r="DN524" s="159"/>
    </row>
    <row r="525" spans="2:118" ht="21" hidden="1" outlineLevel="1" x14ac:dyDescent="0.25">
      <c r="B525" s="939"/>
      <c r="C525" s="885" t="s">
        <v>1938</v>
      </c>
      <c r="D525" s="1412"/>
      <c r="E525" s="1412"/>
      <c r="F525" s="1412"/>
      <c r="G525" s="1412"/>
      <c r="H525" s="1412"/>
      <c r="I525" s="1412"/>
      <c r="J525" s="1412"/>
      <c r="K525" s="1412"/>
      <c r="L525" s="1412"/>
      <c r="M525" s="1412"/>
      <c r="N525" s="1412"/>
      <c r="O525" s="1551"/>
      <c r="P525" s="1412"/>
      <c r="Q525" s="1412"/>
      <c r="R525" s="1412"/>
      <c r="S525" s="1551"/>
      <c r="T525" s="1412"/>
      <c r="U525" s="1412"/>
      <c r="V525" s="1412"/>
      <c r="W525" s="1551"/>
      <c r="X525" s="1412"/>
      <c r="Y525" s="1412"/>
      <c r="Z525" s="1412"/>
      <c r="AA525" s="1551"/>
      <c r="AB525" s="1412"/>
      <c r="AC525" s="1412"/>
      <c r="AD525" s="1412"/>
      <c r="AE525" s="1551"/>
      <c r="AF525" s="1412"/>
      <c r="AG525" s="1412"/>
      <c r="AH525" s="1412"/>
      <c r="AI525" s="1551"/>
      <c r="AJ525" s="1412"/>
      <c r="AK525" s="1412"/>
      <c r="AL525" s="1412"/>
      <c r="AM525" s="1551"/>
      <c r="AN525" s="1412"/>
      <c r="AO525" s="1412"/>
      <c r="AP525" s="1412"/>
      <c r="AQ525" s="1551"/>
      <c r="AR525" s="1412"/>
      <c r="AS525" s="1412"/>
      <c r="AT525" s="1412"/>
      <c r="AU525" s="1551"/>
      <c r="AV525" s="1412"/>
      <c r="AW525" s="1412"/>
      <c r="AX525" s="1412"/>
      <c r="AY525" s="1551"/>
      <c r="AZ525" s="1412"/>
      <c r="BA525" s="1412"/>
      <c r="BB525" s="1412"/>
      <c r="BC525" s="1412"/>
      <c r="BD525" s="1412"/>
      <c r="BE525" s="1412"/>
      <c r="DN525" s="159"/>
    </row>
    <row r="526" spans="2:118" ht="21" hidden="1" outlineLevel="1" x14ac:dyDescent="0.25">
      <c r="B526" s="939"/>
      <c r="C526" s="885"/>
      <c r="D526" s="1412"/>
      <c r="E526" s="1412"/>
      <c r="F526" s="1412"/>
      <c r="G526" s="1412"/>
      <c r="H526" s="1412"/>
      <c r="I526" s="1412"/>
      <c r="J526" s="1412"/>
      <c r="K526" s="1412"/>
      <c r="L526" s="1412"/>
      <c r="M526" s="1412"/>
      <c r="N526" s="1412"/>
      <c r="O526" s="1551"/>
      <c r="P526" s="1412"/>
      <c r="Q526" s="1412"/>
      <c r="R526" s="1412"/>
      <c r="S526" s="1551"/>
      <c r="T526" s="1412"/>
      <c r="U526" s="1412"/>
      <c r="V526" s="1412"/>
      <c r="W526" s="1551"/>
      <c r="X526" s="1412"/>
      <c r="Y526" s="1412"/>
      <c r="Z526" s="1412"/>
      <c r="AA526" s="1551"/>
      <c r="AB526" s="1412"/>
      <c r="AC526" s="1412"/>
      <c r="AD526" s="1412"/>
      <c r="AE526" s="1551"/>
      <c r="AF526" s="1412"/>
      <c r="AG526" s="1412"/>
      <c r="AH526" s="1412"/>
      <c r="AI526" s="1551"/>
      <c r="AJ526" s="1412"/>
      <c r="AK526" s="1412"/>
      <c r="AL526" s="1412"/>
      <c r="AM526" s="1551"/>
      <c r="AN526" s="1412"/>
      <c r="AO526" s="1412"/>
      <c r="AP526" s="1412"/>
      <c r="AQ526" s="1551"/>
      <c r="AR526" s="1412"/>
      <c r="AS526" s="1412"/>
      <c r="AT526" s="1412"/>
      <c r="AU526" s="1551"/>
      <c r="AV526" s="1412"/>
      <c r="AW526" s="1412"/>
      <c r="AX526" s="1412"/>
      <c r="AY526" s="1551"/>
      <c r="AZ526" s="1412"/>
      <c r="BA526" s="1412"/>
      <c r="BB526" s="1412"/>
      <c r="BC526" s="1412"/>
      <c r="BD526" s="1412"/>
      <c r="BE526" s="1412"/>
      <c r="DN526" s="159"/>
    </row>
    <row r="527" spans="2:118" ht="21" hidden="1" outlineLevel="1" x14ac:dyDescent="0.25">
      <c r="B527" s="939"/>
      <c r="C527" s="885"/>
      <c r="D527" s="1412"/>
      <c r="E527" s="1412"/>
      <c r="F527" s="1412"/>
      <c r="G527" s="1412"/>
      <c r="H527" s="1412"/>
      <c r="I527" s="1412"/>
      <c r="J527" s="1412"/>
      <c r="K527" s="1412"/>
      <c r="L527" s="1412"/>
      <c r="M527" s="1412"/>
      <c r="N527" s="1412"/>
      <c r="O527" s="1551"/>
      <c r="P527" s="1412"/>
      <c r="Q527" s="1412"/>
      <c r="R527" s="1412"/>
      <c r="S527" s="1551"/>
      <c r="T527" s="1412"/>
      <c r="U527" s="1412"/>
      <c r="V527" s="1412"/>
      <c r="W527" s="1551"/>
      <c r="X527" s="1412"/>
      <c r="Y527" s="1412"/>
      <c r="Z527" s="1412"/>
      <c r="AA527" s="1551"/>
      <c r="AB527" s="1412"/>
      <c r="AC527" s="1412"/>
      <c r="AD527" s="1412"/>
      <c r="AE527" s="1551"/>
      <c r="AF527" s="1412"/>
      <c r="AG527" s="1412"/>
      <c r="AH527" s="1412"/>
      <c r="AI527" s="1551"/>
      <c r="AJ527" s="1412"/>
      <c r="AK527" s="1412"/>
      <c r="AL527" s="1412"/>
      <c r="AM527" s="1551"/>
      <c r="AN527" s="1412"/>
      <c r="AO527" s="1412"/>
      <c r="AP527" s="1412"/>
      <c r="AQ527" s="1551"/>
      <c r="AR527" s="1412"/>
      <c r="AS527" s="1412"/>
      <c r="AT527" s="1412"/>
      <c r="AU527" s="1551"/>
      <c r="AV527" s="1412"/>
      <c r="AW527" s="1412"/>
      <c r="AX527" s="1412"/>
      <c r="AY527" s="1551"/>
      <c r="AZ527" s="1412"/>
      <c r="BA527" s="1412"/>
      <c r="BB527" s="1412"/>
      <c r="BC527" s="1412"/>
      <c r="BD527" s="1412"/>
      <c r="BE527" s="1412"/>
      <c r="DN527" s="159"/>
    </row>
    <row r="528" spans="2:118" ht="21" hidden="1" outlineLevel="1" x14ac:dyDescent="0.25">
      <c r="B528" s="939"/>
      <c r="C528" s="885" t="s">
        <v>1722</v>
      </c>
      <c r="D528" s="1412"/>
      <c r="E528" s="1412"/>
      <c r="F528" s="1412"/>
      <c r="G528" s="1412"/>
      <c r="H528" s="1412"/>
      <c r="I528" s="1412"/>
      <c r="J528" s="1412"/>
      <c r="K528" s="1412"/>
      <c r="L528" s="1412"/>
      <c r="M528" s="1412"/>
      <c r="N528" s="1412"/>
      <c r="O528" s="1551"/>
      <c r="P528" s="1412"/>
      <c r="Q528" s="1412"/>
      <c r="R528" s="1412"/>
      <c r="S528" s="1551"/>
      <c r="T528" s="1412"/>
      <c r="U528" s="1412"/>
      <c r="V528" s="1412"/>
      <c r="W528" s="1551"/>
      <c r="X528" s="1412"/>
      <c r="Y528" s="1412"/>
      <c r="Z528" s="1412"/>
      <c r="AA528" s="1551"/>
      <c r="AB528" s="1412"/>
      <c r="AC528" s="1412"/>
      <c r="AD528" s="1412"/>
      <c r="AE528" s="1551"/>
      <c r="AF528" s="1412"/>
      <c r="AG528" s="1412"/>
      <c r="AH528" s="1412"/>
      <c r="AI528" s="1551"/>
      <c r="AJ528" s="1412"/>
      <c r="AK528" s="1412"/>
      <c r="AL528" s="1412"/>
      <c r="AM528" s="1551"/>
      <c r="AN528" s="1412"/>
      <c r="AO528" s="1412"/>
      <c r="AP528" s="1412"/>
      <c r="AQ528" s="1551"/>
      <c r="AR528" s="1412"/>
      <c r="AS528" s="1412"/>
      <c r="AT528" s="1412"/>
      <c r="AU528" s="1551"/>
      <c r="AV528" s="1412"/>
      <c r="AW528" s="1412"/>
      <c r="AX528" s="1412"/>
      <c r="AY528" s="1551"/>
      <c r="AZ528" s="1412"/>
      <c r="BA528" s="1412"/>
      <c r="BB528" s="1412"/>
      <c r="BC528" s="1412"/>
      <c r="BD528" s="1412"/>
      <c r="BE528" s="1412"/>
      <c r="DN528" s="159"/>
    </row>
    <row r="529" spans="2:118" ht="21" hidden="1" outlineLevel="1" x14ac:dyDescent="0.25">
      <c r="B529" s="939"/>
      <c r="C529" s="885"/>
      <c r="D529" s="1412"/>
      <c r="E529" s="1412"/>
      <c r="F529" s="1412"/>
      <c r="G529" s="1412"/>
      <c r="H529" s="1412"/>
      <c r="I529" s="1412"/>
      <c r="J529" s="1412"/>
      <c r="K529" s="1412"/>
      <c r="L529" s="1412"/>
      <c r="M529" s="1412"/>
      <c r="N529" s="1412"/>
      <c r="O529" s="1551"/>
      <c r="P529" s="1412"/>
      <c r="Q529" s="1412"/>
      <c r="R529" s="1412"/>
      <c r="S529" s="1551"/>
      <c r="T529" s="1412"/>
      <c r="U529" s="1412"/>
      <c r="V529" s="1412"/>
      <c r="W529" s="1551"/>
      <c r="X529" s="1412"/>
      <c r="Y529" s="1412"/>
      <c r="Z529" s="1412"/>
      <c r="AA529" s="1551"/>
      <c r="AB529" s="1412"/>
      <c r="AC529" s="1412"/>
      <c r="AD529" s="1412"/>
      <c r="AE529" s="1551"/>
      <c r="AF529" s="1412"/>
      <c r="AG529" s="1412"/>
      <c r="AH529" s="1412"/>
      <c r="AI529" s="1551"/>
      <c r="AJ529" s="1412"/>
      <c r="AK529" s="1412"/>
      <c r="AL529" s="1412"/>
      <c r="AM529" s="1551"/>
      <c r="AN529" s="1412"/>
      <c r="AO529" s="1412"/>
      <c r="AP529" s="1412"/>
      <c r="AQ529" s="1551"/>
      <c r="AR529" s="1412"/>
      <c r="AS529" s="1412"/>
      <c r="AT529" s="1412"/>
      <c r="AU529" s="1551"/>
      <c r="AV529" s="1412"/>
      <c r="AW529" s="1412"/>
      <c r="AX529" s="1412"/>
      <c r="AY529" s="1551"/>
      <c r="AZ529" s="1412"/>
      <c r="BA529" s="1412"/>
      <c r="BB529" s="1412"/>
      <c r="BC529" s="1412"/>
      <c r="BD529" s="1412"/>
      <c r="BE529" s="1412"/>
      <c r="DN529" s="159"/>
    </row>
    <row r="530" spans="2:118" ht="21" hidden="1" outlineLevel="1" x14ac:dyDescent="0.25">
      <c r="B530" s="939"/>
      <c r="C530" s="885"/>
      <c r="D530" s="1412"/>
      <c r="E530" s="1412"/>
      <c r="F530" s="1412"/>
      <c r="G530" s="1412"/>
      <c r="H530" s="1412"/>
      <c r="I530" s="1412"/>
      <c r="J530" s="1412"/>
      <c r="K530" s="1412"/>
      <c r="L530" s="1412"/>
      <c r="M530" s="1412"/>
      <c r="N530" s="1412"/>
      <c r="O530" s="1551"/>
      <c r="P530" s="1412"/>
      <c r="Q530" s="1412"/>
      <c r="R530" s="1412"/>
      <c r="S530" s="1551"/>
      <c r="T530" s="1412"/>
      <c r="U530" s="1412"/>
      <c r="V530" s="1412"/>
      <c r="W530" s="1551"/>
      <c r="X530" s="1412"/>
      <c r="Y530" s="1412"/>
      <c r="Z530" s="1412"/>
      <c r="AA530" s="1551"/>
      <c r="AB530" s="1412"/>
      <c r="AC530" s="1412"/>
      <c r="AD530" s="1412"/>
      <c r="AE530" s="1551"/>
      <c r="AF530" s="1412"/>
      <c r="AG530" s="1412"/>
      <c r="AH530" s="1412"/>
      <c r="AI530" s="1551"/>
      <c r="AJ530" s="1412"/>
      <c r="AK530" s="1412"/>
      <c r="AL530" s="1412"/>
      <c r="AM530" s="1551"/>
      <c r="AN530" s="1412"/>
      <c r="AO530" s="1412"/>
      <c r="AP530" s="1412"/>
      <c r="AQ530" s="1551"/>
      <c r="AR530" s="1412"/>
      <c r="AS530" s="1412"/>
      <c r="AT530" s="1412"/>
      <c r="AU530" s="1551"/>
      <c r="AV530" s="1412"/>
      <c r="AW530" s="1412"/>
      <c r="AX530" s="1412"/>
      <c r="AY530" s="1551"/>
      <c r="AZ530" s="1412"/>
      <c r="BA530" s="1412"/>
      <c r="BB530" s="1412"/>
      <c r="BC530" s="1412"/>
      <c r="BD530" s="1412"/>
      <c r="BE530" s="1412"/>
      <c r="DN530" s="159"/>
    </row>
    <row r="531" spans="2:118" ht="21" hidden="1" outlineLevel="1" x14ac:dyDescent="0.25">
      <c r="B531" s="939"/>
      <c r="C531" s="885" t="s">
        <v>1939</v>
      </c>
      <c r="D531" s="1412"/>
      <c r="E531" s="1412"/>
      <c r="F531" s="1412"/>
      <c r="G531" s="1412"/>
      <c r="H531" s="1412"/>
      <c r="I531" s="1412"/>
      <c r="J531" s="1412"/>
      <c r="K531" s="1412"/>
      <c r="L531" s="1412"/>
      <c r="M531" s="1412"/>
      <c r="N531" s="1412"/>
      <c r="O531" s="1551"/>
      <c r="P531" s="1412"/>
      <c r="Q531" s="1412"/>
      <c r="R531" s="1412"/>
      <c r="S531" s="1551"/>
      <c r="T531" s="1412"/>
      <c r="U531" s="1412"/>
      <c r="V531" s="1412"/>
      <c r="W531" s="1551"/>
      <c r="X531" s="1412"/>
      <c r="Y531" s="1412"/>
      <c r="Z531" s="1412"/>
      <c r="AA531" s="1551"/>
      <c r="AB531" s="1412"/>
      <c r="AC531" s="1412"/>
      <c r="AD531" s="1412"/>
      <c r="AE531" s="1551"/>
      <c r="AF531" s="1412"/>
      <c r="AG531" s="1412"/>
      <c r="AH531" s="1412"/>
      <c r="AI531" s="1551"/>
      <c r="AJ531" s="1412"/>
      <c r="AK531" s="1412"/>
      <c r="AL531" s="1412"/>
      <c r="AM531" s="1551"/>
      <c r="AN531" s="1412"/>
      <c r="AO531" s="1412"/>
      <c r="AP531" s="1412"/>
      <c r="AQ531" s="1551"/>
      <c r="AR531" s="1412"/>
      <c r="AS531" s="1412"/>
      <c r="AT531" s="1412"/>
      <c r="AU531" s="1551"/>
      <c r="AV531" s="1412"/>
      <c r="AW531" s="1412"/>
      <c r="AX531" s="1412"/>
      <c r="AY531" s="1551"/>
      <c r="AZ531" s="1412"/>
      <c r="BA531" s="1412"/>
      <c r="BB531" s="1412"/>
      <c r="BC531" s="1412"/>
      <c r="BD531" s="1412"/>
      <c r="BE531" s="1412"/>
      <c r="DN531" s="159"/>
    </row>
    <row r="532" spans="2:118" ht="21" hidden="1" outlineLevel="1" x14ac:dyDescent="0.25">
      <c r="B532" s="939"/>
      <c r="C532" s="885"/>
      <c r="D532" s="1412"/>
      <c r="E532" s="1412"/>
      <c r="F532" s="1412"/>
      <c r="G532" s="1412"/>
      <c r="H532" s="1412"/>
      <c r="I532" s="1412"/>
      <c r="J532" s="1412"/>
      <c r="K532" s="1412"/>
      <c r="L532" s="1412"/>
      <c r="M532" s="1412"/>
      <c r="N532" s="1412"/>
      <c r="O532" s="1551"/>
      <c r="P532" s="1412"/>
      <c r="Q532" s="1412"/>
      <c r="R532" s="1412"/>
      <c r="S532" s="1551"/>
      <c r="T532" s="1412"/>
      <c r="U532" s="1412"/>
      <c r="V532" s="1412"/>
      <c r="W532" s="1551"/>
      <c r="X532" s="1412"/>
      <c r="Y532" s="1412"/>
      <c r="Z532" s="1412"/>
      <c r="AA532" s="1551"/>
      <c r="AB532" s="1412"/>
      <c r="AC532" s="1412"/>
      <c r="AD532" s="1412"/>
      <c r="AE532" s="1551"/>
      <c r="AF532" s="1412"/>
      <c r="AG532" s="1412"/>
      <c r="AH532" s="1412"/>
      <c r="AI532" s="1551"/>
      <c r="AJ532" s="1412"/>
      <c r="AK532" s="1412"/>
      <c r="AL532" s="1412"/>
      <c r="AM532" s="1551"/>
      <c r="AN532" s="1412"/>
      <c r="AO532" s="1412"/>
      <c r="AP532" s="1412"/>
      <c r="AQ532" s="1551"/>
      <c r="AR532" s="1412"/>
      <c r="AS532" s="1412"/>
      <c r="AT532" s="1412"/>
      <c r="AU532" s="1551"/>
      <c r="AV532" s="1412"/>
      <c r="AW532" s="1412"/>
      <c r="AX532" s="1412"/>
      <c r="AY532" s="1551"/>
      <c r="AZ532" s="1412"/>
      <c r="BA532" s="1412"/>
      <c r="BB532" s="1412"/>
      <c r="BC532" s="1412"/>
      <c r="BD532" s="1412"/>
      <c r="BE532" s="1412"/>
      <c r="DN532" s="159"/>
    </row>
    <row r="533" spans="2:118" ht="21" hidden="1" outlineLevel="1" x14ac:dyDescent="0.25">
      <c r="B533" s="939"/>
      <c r="C533" s="885" t="s">
        <v>1940</v>
      </c>
      <c r="D533" s="1412"/>
      <c r="E533" s="1412"/>
      <c r="F533" s="1412"/>
      <c r="G533" s="1412"/>
      <c r="H533" s="1412"/>
      <c r="I533" s="1412"/>
      <c r="J533" s="1412"/>
      <c r="K533" s="1412"/>
      <c r="L533" s="1412"/>
      <c r="M533" s="1412"/>
      <c r="N533" s="1412"/>
      <c r="O533" s="1551"/>
      <c r="P533" s="1412"/>
      <c r="Q533" s="1412"/>
      <c r="R533" s="1412"/>
      <c r="S533" s="1551"/>
      <c r="T533" s="1412"/>
      <c r="U533" s="1412"/>
      <c r="V533" s="1412"/>
      <c r="W533" s="1551"/>
      <c r="X533" s="1412"/>
      <c r="Y533" s="1412"/>
      <c r="Z533" s="1412"/>
      <c r="AA533" s="1551"/>
      <c r="AB533" s="1412"/>
      <c r="AC533" s="1412"/>
      <c r="AD533" s="1412"/>
      <c r="AE533" s="1551"/>
      <c r="AF533" s="1412"/>
      <c r="AG533" s="1412"/>
      <c r="AH533" s="1412"/>
      <c r="AI533" s="1551"/>
      <c r="AJ533" s="1412"/>
      <c r="AK533" s="1412"/>
      <c r="AL533" s="1412"/>
      <c r="AM533" s="1551"/>
      <c r="AN533" s="1412"/>
      <c r="AO533" s="1412"/>
      <c r="AP533" s="1412"/>
      <c r="AQ533" s="1551"/>
      <c r="AR533" s="1412"/>
      <c r="AS533" s="1412"/>
      <c r="AT533" s="1412"/>
      <c r="AU533" s="1551"/>
      <c r="AV533" s="1412"/>
      <c r="AW533" s="1412"/>
      <c r="AX533" s="1412"/>
      <c r="AY533" s="1551"/>
      <c r="AZ533" s="1412"/>
      <c r="BA533" s="1412"/>
      <c r="BB533" s="1412"/>
      <c r="BC533" s="1412"/>
      <c r="BD533" s="1412"/>
      <c r="BE533" s="1412"/>
      <c r="DN533" s="159"/>
    </row>
    <row r="534" spans="2:118" ht="21" hidden="1" outlineLevel="1" x14ac:dyDescent="0.25">
      <c r="B534" s="939"/>
      <c r="C534" s="885" t="s">
        <v>1941</v>
      </c>
      <c r="D534" s="1412"/>
      <c r="E534" s="1412"/>
      <c r="F534" s="1412"/>
      <c r="G534" s="1412"/>
      <c r="H534" s="1412"/>
      <c r="I534" s="1412"/>
      <c r="J534" s="1412"/>
      <c r="K534" s="1412"/>
      <c r="L534" s="1412"/>
      <c r="M534" s="1412"/>
      <c r="N534" s="1412"/>
      <c r="O534" s="1551"/>
      <c r="P534" s="1412"/>
      <c r="Q534" s="1412"/>
      <c r="R534" s="1412"/>
      <c r="S534" s="1551"/>
      <c r="T534" s="1412"/>
      <c r="U534" s="1412"/>
      <c r="V534" s="1412"/>
      <c r="W534" s="1551"/>
      <c r="X534" s="1412"/>
      <c r="Y534" s="1412"/>
      <c r="Z534" s="1412"/>
      <c r="AA534" s="1551"/>
      <c r="AB534" s="1412"/>
      <c r="AC534" s="1412"/>
      <c r="AD534" s="1412"/>
      <c r="AE534" s="1551"/>
      <c r="AF534" s="1412"/>
      <c r="AG534" s="1412"/>
      <c r="AH534" s="1412"/>
      <c r="AI534" s="1551"/>
      <c r="AJ534" s="1412"/>
      <c r="AK534" s="1412"/>
      <c r="AL534" s="1412"/>
      <c r="AM534" s="1551"/>
      <c r="AN534" s="1412"/>
      <c r="AO534" s="1412"/>
      <c r="AP534" s="1412"/>
      <c r="AQ534" s="1551"/>
      <c r="AR534" s="1412"/>
      <c r="AS534" s="1412"/>
      <c r="AT534" s="1412"/>
      <c r="AU534" s="1551"/>
      <c r="AV534" s="1412"/>
      <c r="AW534" s="1412"/>
      <c r="AX534" s="1412"/>
      <c r="AY534" s="1551"/>
      <c r="AZ534" s="1412"/>
      <c r="BA534" s="1412"/>
      <c r="BB534" s="1412"/>
      <c r="BC534" s="1412"/>
      <c r="BD534" s="1412"/>
      <c r="BE534" s="1412"/>
      <c r="DN534" s="159"/>
    </row>
    <row r="535" spans="2:118" ht="21" hidden="1" outlineLevel="1" x14ac:dyDescent="0.25">
      <c r="B535" s="939"/>
      <c r="C535" s="885"/>
      <c r="D535" s="1412"/>
      <c r="E535" s="1412"/>
      <c r="F535" s="1412"/>
      <c r="G535" s="1412"/>
      <c r="H535" s="1412"/>
      <c r="I535" s="1412"/>
      <c r="J535" s="1412"/>
      <c r="K535" s="1412"/>
      <c r="L535" s="1412"/>
      <c r="M535" s="1412"/>
      <c r="N535" s="1412"/>
      <c r="O535" s="1551"/>
      <c r="P535" s="1412"/>
      <c r="Q535" s="1412"/>
      <c r="R535" s="1412"/>
      <c r="S535" s="1551"/>
      <c r="T535" s="1412"/>
      <c r="U535" s="1412"/>
      <c r="V535" s="1412"/>
      <c r="W535" s="1551"/>
      <c r="X535" s="1412"/>
      <c r="Y535" s="1412"/>
      <c r="Z535" s="1412"/>
      <c r="AA535" s="1551"/>
      <c r="AB535" s="1412"/>
      <c r="AC535" s="1412"/>
      <c r="AD535" s="1412"/>
      <c r="AE535" s="1551"/>
      <c r="AF535" s="1412"/>
      <c r="AG535" s="1412"/>
      <c r="AH535" s="1412"/>
      <c r="AI535" s="1551"/>
      <c r="AJ535" s="1412"/>
      <c r="AK535" s="1412"/>
      <c r="AL535" s="1412"/>
      <c r="AM535" s="1551"/>
      <c r="AN535" s="1412"/>
      <c r="AO535" s="1412"/>
      <c r="AP535" s="1412"/>
      <c r="AQ535" s="1551"/>
      <c r="AR535" s="1412"/>
      <c r="AS535" s="1412"/>
      <c r="AT535" s="1412"/>
      <c r="AU535" s="1551"/>
      <c r="AV535" s="1412"/>
      <c r="AW535" s="1412"/>
      <c r="AX535" s="1412"/>
      <c r="AY535" s="1551"/>
      <c r="AZ535" s="1412"/>
      <c r="BA535" s="1412"/>
      <c r="BB535" s="1412"/>
      <c r="BC535" s="1412"/>
      <c r="BD535" s="1412"/>
      <c r="BE535" s="1412"/>
      <c r="DN535" s="159"/>
    </row>
    <row r="536" spans="2:118" ht="21" hidden="1" outlineLevel="1" x14ac:dyDescent="0.25">
      <c r="B536" s="939"/>
      <c r="C536" s="885" t="s">
        <v>1725</v>
      </c>
      <c r="D536" s="1412"/>
      <c r="E536" s="1412"/>
      <c r="F536" s="1412"/>
      <c r="G536" s="1412"/>
      <c r="H536" s="1412"/>
      <c r="I536" s="1412"/>
      <c r="J536" s="1412"/>
      <c r="K536" s="1412"/>
      <c r="L536" s="1412"/>
      <c r="M536" s="1412"/>
      <c r="N536" s="1412"/>
      <c r="O536" s="1551"/>
      <c r="P536" s="1412"/>
      <c r="Q536" s="1412"/>
      <c r="R536" s="1412"/>
      <c r="S536" s="1551"/>
      <c r="T536" s="1412"/>
      <c r="U536" s="1412"/>
      <c r="V536" s="1412"/>
      <c r="W536" s="1551"/>
      <c r="X536" s="1412"/>
      <c r="Y536" s="1412"/>
      <c r="Z536" s="1412"/>
      <c r="AA536" s="1551"/>
      <c r="AB536" s="1412"/>
      <c r="AC536" s="1412"/>
      <c r="AD536" s="1412"/>
      <c r="AE536" s="1551"/>
      <c r="AF536" s="1412"/>
      <c r="AG536" s="1412"/>
      <c r="AH536" s="1412"/>
      <c r="AI536" s="1551"/>
      <c r="AJ536" s="1412"/>
      <c r="AK536" s="1412"/>
      <c r="AL536" s="1412"/>
      <c r="AM536" s="1551"/>
      <c r="AN536" s="1412"/>
      <c r="AO536" s="1412"/>
      <c r="AP536" s="1412"/>
      <c r="AQ536" s="1551"/>
      <c r="AR536" s="1412"/>
      <c r="AS536" s="1412"/>
      <c r="AT536" s="1412"/>
      <c r="AU536" s="1551"/>
      <c r="AV536" s="1412"/>
      <c r="AW536" s="1412"/>
      <c r="AX536" s="1412"/>
      <c r="AY536" s="1551"/>
      <c r="AZ536" s="1412"/>
      <c r="BA536" s="1412"/>
      <c r="BB536" s="1412"/>
      <c r="BC536" s="1412"/>
      <c r="BD536" s="1412"/>
      <c r="BE536" s="1412"/>
      <c r="DN536" s="159"/>
    </row>
    <row r="537" spans="2:118" ht="21" hidden="1" outlineLevel="1" x14ac:dyDescent="0.25">
      <c r="B537" s="939"/>
      <c r="C537" s="885"/>
      <c r="D537" s="1412"/>
      <c r="E537" s="1412"/>
      <c r="F537" s="1412"/>
      <c r="G537" s="1412"/>
      <c r="H537" s="1412"/>
      <c r="I537" s="1412"/>
      <c r="J537" s="1412"/>
      <c r="K537" s="1412"/>
      <c r="L537" s="1412"/>
      <c r="M537" s="1412"/>
      <c r="N537" s="1412"/>
      <c r="O537" s="1551"/>
      <c r="P537" s="1412"/>
      <c r="Q537" s="1412"/>
      <c r="R537" s="1412"/>
      <c r="S537" s="1551"/>
      <c r="T537" s="1412"/>
      <c r="U537" s="1412"/>
      <c r="V537" s="1412"/>
      <c r="W537" s="1551"/>
      <c r="X537" s="1412"/>
      <c r="Y537" s="1412"/>
      <c r="Z537" s="1412"/>
      <c r="AA537" s="1551"/>
      <c r="AB537" s="1412"/>
      <c r="AC537" s="1412"/>
      <c r="AD537" s="1412"/>
      <c r="AE537" s="1551"/>
      <c r="AF537" s="1412"/>
      <c r="AG537" s="1412"/>
      <c r="AH537" s="1412"/>
      <c r="AI537" s="1551"/>
      <c r="AJ537" s="1412"/>
      <c r="AK537" s="1412"/>
      <c r="AL537" s="1412"/>
      <c r="AM537" s="1551"/>
      <c r="AN537" s="1412"/>
      <c r="AO537" s="1412"/>
      <c r="AP537" s="1412"/>
      <c r="AQ537" s="1551"/>
      <c r="AR537" s="1412"/>
      <c r="AS537" s="1412"/>
      <c r="AT537" s="1412"/>
      <c r="AU537" s="1551"/>
      <c r="AV537" s="1412"/>
      <c r="AW537" s="1412"/>
      <c r="AX537" s="1412"/>
      <c r="AY537" s="1551"/>
      <c r="AZ537" s="1412"/>
      <c r="BA537" s="1412"/>
      <c r="BB537" s="1412"/>
      <c r="BC537" s="1412"/>
      <c r="BD537" s="1412"/>
      <c r="BE537" s="1412"/>
      <c r="DN537" s="159"/>
    </row>
    <row r="538" spans="2:118" ht="21" hidden="1" outlineLevel="1" x14ac:dyDescent="0.25">
      <c r="B538" s="939"/>
      <c r="C538" s="885" t="s">
        <v>1734</v>
      </c>
      <c r="D538" s="1412"/>
      <c r="E538" s="1412"/>
      <c r="F538" s="1412"/>
      <c r="G538" s="1412"/>
      <c r="H538" s="1412"/>
      <c r="I538" s="1412"/>
      <c r="J538" s="1412"/>
      <c r="K538" s="1412"/>
      <c r="L538" s="1412"/>
      <c r="M538" s="1412"/>
      <c r="N538" s="1412"/>
      <c r="O538" s="1551"/>
      <c r="P538" s="1412"/>
      <c r="Q538" s="1412"/>
      <c r="R538" s="1412"/>
      <c r="S538" s="1551"/>
      <c r="T538" s="1412"/>
      <c r="U538" s="1412"/>
      <c r="V538" s="1412"/>
      <c r="W538" s="1551"/>
      <c r="X538" s="1412"/>
      <c r="Y538" s="1412"/>
      <c r="Z538" s="1412"/>
      <c r="AA538" s="1551"/>
      <c r="AB538" s="1412"/>
      <c r="AC538" s="1412"/>
      <c r="AD538" s="1412"/>
      <c r="AE538" s="1551"/>
      <c r="AF538" s="1412"/>
      <c r="AG538" s="1412"/>
      <c r="AH538" s="1412"/>
      <c r="AI538" s="1551"/>
      <c r="AJ538" s="1412"/>
      <c r="AK538" s="1412"/>
      <c r="AL538" s="1412"/>
      <c r="AM538" s="1551"/>
      <c r="AN538" s="1412"/>
      <c r="AO538" s="1412"/>
      <c r="AP538" s="1412"/>
      <c r="AQ538" s="1551"/>
      <c r="AR538" s="1412"/>
      <c r="AS538" s="1412"/>
      <c r="AT538" s="1412"/>
      <c r="AU538" s="1551"/>
      <c r="AV538" s="1412"/>
      <c r="AW538" s="1412"/>
      <c r="AX538" s="1412"/>
      <c r="AY538" s="1551"/>
      <c r="AZ538" s="1412"/>
      <c r="BA538" s="1412"/>
      <c r="BB538" s="1412"/>
      <c r="BC538" s="1412"/>
      <c r="BD538" s="1412"/>
      <c r="BE538" s="1412"/>
      <c r="DN538" s="159"/>
    </row>
    <row r="539" spans="2:118" ht="21" hidden="1" outlineLevel="1" x14ac:dyDescent="0.25">
      <c r="B539" s="939"/>
      <c r="C539" s="885"/>
      <c r="D539" s="1412"/>
      <c r="E539" s="1412"/>
      <c r="F539" s="1412"/>
      <c r="G539" s="1412"/>
      <c r="H539" s="1412"/>
      <c r="I539" s="1412"/>
      <c r="J539" s="1412"/>
      <c r="K539" s="1412"/>
      <c r="L539" s="1412"/>
      <c r="M539" s="1412"/>
      <c r="N539" s="1412"/>
      <c r="O539" s="1551"/>
      <c r="P539" s="1412"/>
      <c r="Q539" s="1412"/>
      <c r="R539" s="1412"/>
      <c r="S539" s="1551"/>
      <c r="T539" s="1412"/>
      <c r="U539" s="1412"/>
      <c r="V539" s="1412"/>
      <c r="W539" s="1551"/>
      <c r="X539" s="1412"/>
      <c r="Y539" s="1412"/>
      <c r="Z539" s="1412"/>
      <c r="AA539" s="1551"/>
      <c r="AB539" s="1412"/>
      <c r="AC539" s="1412"/>
      <c r="AD539" s="1412"/>
      <c r="AE539" s="1551"/>
      <c r="AF539" s="1412"/>
      <c r="AG539" s="1412"/>
      <c r="AH539" s="1412"/>
      <c r="AI539" s="1551"/>
      <c r="AJ539" s="1412"/>
      <c r="AK539" s="1412"/>
      <c r="AL539" s="1412"/>
      <c r="AM539" s="1551"/>
      <c r="AN539" s="1412"/>
      <c r="AO539" s="1412"/>
      <c r="AP539" s="1412"/>
      <c r="AQ539" s="1551"/>
      <c r="AR539" s="1412"/>
      <c r="AS539" s="1412"/>
      <c r="AT539" s="1412"/>
      <c r="AU539" s="1551"/>
      <c r="AV539" s="1412"/>
      <c r="AW539" s="1412"/>
      <c r="AX539" s="1412"/>
      <c r="AY539" s="1551"/>
      <c r="AZ539" s="1412"/>
      <c r="BA539" s="1412"/>
      <c r="BB539" s="1412"/>
      <c r="BC539" s="1412"/>
      <c r="BD539" s="1412"/>
      <c r="BE539" s="1412"/>
      <c r="DN539" s="159"/>
    </row>
    <row r="540" spans="2:118" ht="21" hidden="1" outlineLevel="1" x14ac:dyDescent="0.25">
      <c r="B540" s="939"/>
      <c r="C540" s="885"/>
      <c r="D540" s="1412"/>
      <c r="E540" s="1412"/>
      <c r="F540" s="1412"/>
      <c r="G540" s="1412"/>
      <c r="H540" s="1412"/>
      <c r="I540" s="1412"/>
      <c r="J540" s="1412"/>
      <c r="K540" s="1412"/>
      <c r="L540" s="1412"/>
      <c r="M540" s="1412"/>
      <c r="N540" s="1412"/>
      <c r="O540" s="1551"/>
      <c r="P540" s="1412"/>
      <c r="Q540" s="1412"/>
      <c r="R540" s="1412"/>
      <c r="S540" s="1551"/>
      <c r="T540" s="1412"/>
      <c r="U540" s="1412"/>
      <c r="V540" s="1412"/>
      <c r="W540" s="1551"/>
      <c r="X540" s="1412"/>
      <c r="Y540" s="1412"/>
      <c r="Z540" s="1412"/>
      <c r="AA540" s="1551"/>
      <c r="AB540" s="1412"/>
      <c r="AC540" s="1412"/>
      <c r="AD540" s="1412"/>
      <c r="AE540" s="1551"/>
      <c r="AF540" s="1412"/>
      <c r="AG540" s="1412"/>
      <c r="AH540" s="1412"/>
      <c r="AI540" s="1551"/>
      <c r="AJ540" s="1412"/>
      <c r="AK540" s="1412"/>
      <c r="AL540" s="1412"/>
      <c r="AM540" s="1551"/>
      <c r="AN540" s="1412"/>
      <c r="AO540" s="1412"/>
      <c r="AP540" s="1412"/>
      <c r="AQ540" s="1551"/>
      <c r="AR540" s="1412"/>
      <c r="AS540" s="1412"/>
      <c r="AT540" s="1412"/>
      <c r="AU540" s="1551"/>
      <c r="AV540" s="1412"/>
      <c r="AW540" s="1412"/>
      <c r="AX540" s="1412"/>
      <c r="AY540" s="1551"/>
      <c r="AZ540" s="1412"/>
      <c r="BA540" s="1412"/>
      <c r="BB540" s="1412"/>
      <c r="BC540" s="1412"/>
      <c r="BD540" s="1412"/>
      <c r="BE540" s="1412"/>
      <c r="DN540" s="159"/>
    </row>
    <row r="541" spans="2:118" collapsed="1" x14ac:dyDescent="0.25">
      <c r="B541" s="159" t="s">
        <v>2418</v>
      </c>
      <c r="DN541" s="159"/>
    </row>
    <row r="542" spans="2:118" x14ac:dyDescent="0.25">
      <c r="DN542" s="159"/>
    </row>
  </sheetData>
  <mergeCells count="771">
    <mergeCell ref="G310:H310"/>
    <mergeCell ref="D310:E310"/>
    <mergeCell ref="I310:J310"/>
    <mergeCell ref="B312:D312"/>
    <mergeCell ref="G312:I312"/>
    <mergeCell ref="B313:C313"/>
    <mergeCell ref="G313:H313"/>
    <mergeCell ref="I313:J313"/>
    <mergeCell ref="D313:E313"/>
    <mergeCell ref="B310:C310"/>
    <mergeCell ref="AN292:AP292"/>
    <mergeCell ref="X30:Z30"/>
    <mergeCell ref="AB30:AD30"/>
    <mergeCell ref="AF30:AH30"/>
    <mergeCell ref="AJ30:AL30"/>
    <mergeCell ref="AN30:AP30"/>
    <mergeCell ref="CZ312:DF312"/>
    <mergeCell ref="BD290:BE290"/>
    <mergeCell ref="X290:Z290"/>
    <mergeCell ref="AB5:AD5"/>
    <mergeCell ref="AF5:AH5"/>
    <mergeCell ref="AJ5:AL5"/>
    <mergeCell ref="AN5:AP5"/>
    <mergeCell ref="BG5:BH5"/>
    <mergeCell ref="BO5:BP5"/>
    <mergeCell ref="BI5:BM5"/>
    <mergeCell ref="AB290:AD290"/>
    <mergeCell ref="AF290:AH290"/>
    <mergeCell ref="AJ290:AL290"/>
    <mergeCell ref="AN290:AP290"/>
    <mergeCell ref="CZ7:DF7"/>
    <mergeCell ref="AZ7:BB7"/>
    <mergeCell ref="BD7:BE7"/>
    <mergeCell ref="BL7:BP7"/>
    <mergeCell ref="AR5:AT5"/>
    <mergeCell ref="AV5:AX5"/>
    <mergeCell ref="AZ5:BB5"/>
    <mergeCell ref="BD5:BE5"/>
    <mergeCell ref="CR7:CY7"/>
    <mergeCell ref="CK7:CQ7"/>
    <mergeCell ref="CK6:CM6"/>
    <mergeCell ref="BW7:CB7"/>
    <mergeCell ref="CC7:CI7"/>
    <mergeCell ref="FO10:FU10"/>
    <mergeCell ref="AZ8:BB8"/>
    <mergeCell ref="BD8:BE8"/>
    <mergeCell ref="AR30:AT30"/>
    <mergeCell ref="AV30:AX30"/>
    <mergeCell ref="BD30:BE30"/>
    <mergeCell ref="DG312:DM312"/>
    <mergeCell ref="BG310:BH310"/>
    <mergeCell ref="BU310:BV310"/>
    <mergeCell ref="BU311:BV311"/>
    <mergeCell ref="BW312:CB312"/>
    <mergeCell ref="CR312:CY312"/>
    <mergeCell ref="CK312:CQ312"/>
    <mergeCell ref="CC312:CJ312"/>
    <mergeCell ref="BL291:BP291"/>
    <mergeCell ref="FO30:FU30"/>
    <mergeCell ref="FO50:FU50"/>
    <mergeCell ref="FO70:FU70"/>
    <mergeCell ref="AR290:AT290"/>
    <mergeCell ref="AV290:AX290"/>
    <mergeCell ref="AZ290:BB290"/>
    <mergeCell ref="CR311:DM311"/>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37:C37"/>
    <mergeCell ref="G37:H37"/>
    <mergeCell ref="BL37:BN37"/>
    <mergeCell ref="B38:C38"/>
    <mergeCell ref="G38:H38"/>
    <mergeCell ref="BL38:BN38"/>
    <mergeCell ref="B35:C35"/>
    <mergeCell ref="G35:H35"/>
    <mergeCell ref="BL35:BN35"/>
    <mergeCell ref="B36:C36"/>
    <mergeCell ref="G36:H36"/>
    <mergeCell ref="BL36:BN36"/>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57:C57"/>
    <mergeCell ref="G57:H57"/>
    <mergeCell ref="BL57:BN57"/>
    <mergeCell ref="B58:C58"/>
    <mergeCell ref="G58:H58"/>
    <mergeCell ref="BL58:BN58"/>
    <mergeCell ref="B55:C55"/>
    <mergeCell ref="G55:H55"/>
    <mergeCell ref="BL55:BN55"/>
    <mergeCell ref="B56:C56"/>
    <mergeCell ref="G56:H56"/>
    <mergeCell ref="BL56:BN56"/>
    <mergeCell ref="B66:C66"/>
    <mergeCell ref="B67:C67"/>
    <mergeCell ref="B68:C68"/>
    <mergeCell ref="B70:C70"/>
    <mergeCell ref="G70:H70"/>
    <mergeCell ref="L70:N70"/>
    <mergeCell ref="B60:C60"/>
    <mergeCell ref="B61:C61"/>
    <mergeCell ref="B62:C62"/>
    <mergeCell ref="B63:C63"/>
    <mergeCell ref="B64:C64"/>
    <mergeCell ref="B65:C6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83:C83"/>
    <mergeCell ref="B84:C84"/>
    <mergeCell ref="B85:C85"/>
    <mergeCell ref="B86:C86"/>
    <mergeCell ref="B87:C87"/>
    <mergeCell ref="B88:C88"/>
    <mergeCell ref="B78:C78"/>
    <mergeCell ref="G78:H78"/>
    <mergeCell ref="BL78:BN78"/>
    <mergeCell ref="B80:C80"/>
    <mergeCell ref="B81:C81"/>
    <mergeCell ref="B82:C82"/>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103:C103"/>
    <mergeCell ref="B104:C104"/>
    <mergeCell ref="B105:C105"/>
    <mergeCell ref="B106:C106"/>
    <mergeCell ref="B107:C107"/>
    <mergeCell ref="B108:C108"/>
    <mergeCell ref="B98:C98"/>
    <mergeCell ref="G98:H98"/>
    <mergeCell ref="BL98:BN98"/>
    <mergeCell ref="B100:C100"/>
    <mergeCell ref="B101:C101"/>
    <mergeCell ref="B102:C102"/>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206:C206"/>
    <mergeCell ref="B207:C207"/>
    <mergeCell ref="B208:C208"/>
    <mergeCell ref="B210:C210"/>
    <mergeCell ref="G210:H210"/>
    <mergeCell ref="L210:N210"/>
    <mergeCell ref="B200:C200"/>
    <mergeCell ref="B201:C201"/>
    <mergeCell ref="B202:C202"/>
    <mergeCell ref="B203:C203"/>
    <mergeCell ref="B204:C204"/>
    <mergeCell ref="B205:C205"/>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306:C306"/>
    <mergeCell ref="G306:H306"/>
    <mergeCell ref="B307:C307"/>
    <mergeCell ref="G307:H307"/>
    <mergeCell ref="B308:D308"/>
    <mergeCell ref="G308:J308"/>
    <mergeCell ref="B300:C300"/>
    <mergeCell ref="B301:C301"/>
    <mergeCell ref="B302:C302"/>
    <mergeCell ref="B303:C303"/>
    <mergeCell ref="B305:C305"/>
    <mergeCell ref="G305:J305"/>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D318:E318"/>
    <mergeCell ref="G315:H315"/>
    <mergeCell ref="J337:K337"/>
    <mergeCell ref="J338:K338"/>
    <mergeCell ref="J322:K322"/>
    <mergeCell ref="J323:K323"/>
    <mergeCell ref="J324:K324"/>
    <mergeCell ref="J325:K325"/>
    <mergeCell ref="J327:K327"/>
    <mergeCell ref="J328:K328"/>
    <mergeCell ref="J329:K329"/>
    <mergeCell ref="J330:K330"/>
    <mergeCell ref="J326:K326"/>
    <mergeCell ref="D317:E317"/>
    <mergeCell ref="B1:G4"/>
    <mergeCell ref="B317:C317"/>
    <mergeCell ref="I315:J315"/>
    <mergeCell ref="B315:C315"/>
    <mergeCell ref="J348:K348"/>
    <mergeCell ref="CZ5:DE5"/>
    <mergeCell ref="CZ6:DE6"/>
    <mergeCell ref="J339:K339"/>
    <mergeCell ref="J340:K340"/>
    <mergeCell ref="J341:K341"/>
    <mergeCell ref="J342:K342"/>
    <mergeCell ref="J343:K343"/>
    <mergeCell ref="J344:K344"/>
    <mergeCell ref="J345:K345"/>
    <mergeCell ref="J346:K346"/>
    <mergeCell ref="J347:K347"/>
    <mergeCell ref="J331:K331"/>
    <mergeCell ref="J332:K332"/>
    <mergeCell ref="J333:K333"/>
    <mergeCell ref="J334:K334"/>
    <mergeCell ref="J335:K335"/>
    <mergeCell ref="J336:K336"/>
    <mergeCell ref="D315:E315"/>
    <mergeCell ref="B318:C318"/>
  </mergeCells>
  <phoneticPr fontId="102" type="noConversion"/>
  <conditionalFormatting sqref="CM340 CM341:CQ346 CI339:CM339 DN30:DN290 CI321: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1:CH333 CI336:CQ338 FA319:GQ397 HA319:IQ397 JA319:KQ397 LA319:MQ397 DM275:DM290 DN274:EL290 DM255:DM269 DN254:EL269 DM235:DM249 DN234:EL249 DM214:EL229 DM194:EL209 DM174:EL189 DM154:EL169 DM134:EL149 DM114:EL129 DM94:EL109 DM74:EL89 DM54:EL69 DM34:EL49 BW336:CH346 BW349:CQ388 BW499:CQ499">
    <cfRule type="cellIs" dxfId="421" priority="434"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420" priority="420" stopIfTrue="1" operator="lessThan">
      <formula>TODAY()</formula>
    </cfRule>
  </conditionalFormatting>
  <conditionalFormatting sqref="DJ34:DL49 DJ54:DL69 DJ74:DL89 DJ94:DL109 DJ114:DL129 DJ134:DL149 DJ154:DL169 DJ174:DL189 DJ194:DL209 DJ214:DL229 DJ235:DL249 DJ255:DL269 DJ275:DL290">
    <cfRule type="cellIs" dxfId="419" priority="34" operator="equal">
      <formula>0</formula>
    </cfRule>
  </conditionalFormatting>
  <conditionalFormatting sqref="GN14:GP28 GN54:GP69 GN74:GP89 GN94:GP109 GN114:GP129 GN134:GP149 GN154:GP169 GN174:GP189 GN194:GP209 GN214:GP229 GN234:GP249 GN254:GP269 GN274:GP290 GN34:GP49">
    <cfRule type="cellIs" dxfId="418" priority="33" operator="equal">
      <formula>0</formula>
    </cfRule>
  </conditionalFormatting>
  <conditionalFormatting sqref="IN14:IP28 IN34:IP49 IN274:IP290 IN254:IP269 IN234:IP249 IN214:IP229 IN194:IP209 IN174:IP189 IN154:IP169 IN134:IP149 IN114:IP129 IN94:IP109 IN74:IP89 IN54:IP69">
    <cfRule type="cellIs" dxfId="417" priority="32" operator="equal">
      <formula>0</formula>
    </cfRule>
  </conditionalFormatting>
  <conditionalFormatting sqref="KN14:KP28 KN54:KP69 KN74:KP89 KN94:KP109 KN114:KP129 KN134:KP149 KN154:KP169 KN174:KP189 KN194:KP209 KN214:KP229 KN234:KP249 KN254:KP269 KN274:KP290 KN34:KP49">
    <cfRule type="cellIs" dxfId="416" priority="31" operator="equal">
      <formula>0</formula>
    </cfRule>
  </conditionalFormatting>
  <conditionalFormatting sqref="MN14:MP28 MN34:MP49 MN274:MP290 MN254:MP269 MN234:MP249 MN214:MP229 MN194:MP209 MN174:MP189 MN154:MP169 MN134:MP149 MN114:MP129 MN94:MP109 MN74:MP89 MN54:MP69">
    <cfRule type="cellIs" dxfId="415" priority="30" operator="equal">
      <formula>0</formula>
    </cfRule>
  </conditionalFormatting>
  <conditionalFormatting sqref="CN333:CQ333">
    <cfRule type="cellIs" dxfId="414" priority="29" operator="equal">
      <formula>0</formula>
    </cfRule>
  </conditionalFormatting>
  <conditionalFormatting sqref="EM34:EY49 EM274:EY290 EM254:EY269 EM234:EY249 EM214:EY229 EM194:EY209 EM174:EY189 EM154:EY169 EM134:EY149 EM114:EY129 EM94:EY109 EM74:EY89 EM54:EY69">
    <cfRule type="cellIs" dxfId="413" priority="28" operator="equal">
      <formula>0</formula>
    </cfRule>
  </conditionalFormatting>
  <conditionalFormatting sqref="BW234:DI234 DM234">
    <cfRule type="cellIs" dxfId="412" priority="27" operator="equal">
      <formula>0</formula>
    </cfRule>
  </conditionalFormatting>
  <conditionalFormatting sqref="DJ234:DL234">
    <cfRule type="cellIs" dxfId="411" priority="26" operator="equal">
      <formula>0</formula>
    </cfRule>
  </conditionalFormatting>
  <conditionalFormatting sqref="BW254:DI254 DM254">
    <cfRule type="cellIs" dxfId="410" priority="25" operator="equal">
      <formula>0</formula>
    </cfRule>
  </conditionalFormatting>
  <conditionalFormatting sqref="DJ254:DL254">
    <cfRule type="cellIs" dxfId="409" priority="24" operator="equal">
      <formula>0</formula>
    </cfRule>
  </conditionalFormatting>
  <conditionalFormatting sqref="BW274:DI274 DM274">
    <cfRule type="cellIs" dxfId="408" priority="23" operator="equal">
      <formula>0</formula>
    </cfRule>
  </conditionalFormatting>
  <conditionalFormatting sqref="DJ274:DL274">
    <cfRule type="cellIs" dxfId="407" priority="22" operator="equal">
      <formula>0</formula>
    </cfRule>
  </conditionalFormatting>
  <conditionalFormatting sqref="BW347:CQ347">
    <cfRule type="cellIs" dxfId="406" priority="20" operator="equal">
      <formula>0</formula>
    </cfRule>
  </conditionalFormatting>
  <conditionalFormatting sqref="BW334:CQ334">
    <cfRule type="cellIs" dxfId="405" priority="19" operator="equal">
      <formula>0</formula>
    </cfRule>
  </conditionalFormatting>
  <conditionalFormatting sqref="BW335:CQ335">
    <cfRule type="cellIs" dxfId="404" priority="18" operator="equal">
      <formula>0</formula>
    </cfRule>
  </conditionalFormatting>
  <conditionalFormatting sqref="BW348:CQ348">
    <cfRule type="cellIs" dxfId="403" priority="17" operator="equal">
      <formula>0</formula>
    </cfRule>
  </conditionalFormatting>
  <conditionalFormatting sqref="BW320:CQ320">
    <cfRule type="cellIs" dxfId="402" priority="16" operator="equal">
      <formula>0</formula>
    </cfRule>
  </conditionalFormatting>
  <conditionalFormatting sqref="BW319:CQ319">
    <cfRule type="cellIs" dxfId="401" priority="15" operator="equal">
      <formula>0</formula>
    </cfRule>
  </conditionalFormatting>
  <conditionalFormatting sqref="BW389:CQ399 BW405:CQ415 BW430:CQ430 BW446:CQ498">
    <cfRule type="cellIs" dxfId="400" priority="14" operator="equal">
      <formula>0</formula>
    </cfRule>
  </conditionalFormatting>
  <conditionalFormatting sqref="BW400:CQ400">
    <cfRule type="cellIs" dxfId="399" priority="13" operator="equal">
      <formula>0</formula>
    </cfRule>
  </conditionalFormatting>
  <conditionalFormatting sqref="BW401:CQ403">
    <cfRule type="cellIs" dxfId="398" priority="12" operator="equal">
      <formula>0</formula>
    </cfRule>
  </conditionalFormatting>
  <conditionalFormatting sqref="BW404:CQ404">
    <cfRule type="cellIs" dxfId="397" priority="11" operator="equal">
      <formula>0</formula>
    </cfRule>
  </conditionalFormatting>
  <conditionalFormatting sqref="FA398:GQ499 HA398:IQ499 JA398:KQ499 LA398:MQ499">
    <cfRule type="cellIs" dxfId="396" priority="1" operator="equal">
      <formula>0</formula>
    </cfRule>
  </conditionalFormatting>
  <conditionalFormatting sqref="BW415:CQ415">
    <cfRule type="cellIs" dxfId="395" priority="10" operator="equal">
      <formula>0</formula>
    </cfRule>
  </conditionalFormatting>
  <conditionalFormatting sqref="BW416:CQ429">
    <cfRule type="cellIs" dxfId="394" priority="9" operator="equal">
      <formula>0</formula>
    </cfRule>
  </conditionalFormatting>
  <conditionalFormatting sqref="BW416:CQ429">
    <cfRule type="cellIs" dxfId="393" priority="8" operator="equal">
      <formula>0</formula>
    </cfRule>
  </conditionalFormatting>
  <conditionalFormatting sqref="BW431:CQ431">
    <cfRule type="cellIs" dxfId="392" priority="7" operator="equal">
      <formula>0</formula>
    </cfRule>
  </conditionalFormatting>
  <conditionalFormatting sqref="BW431:CQ431">
    <cfRule type="cellIs" dxfId="391" priority="6" operator="equal">
      <formula>0</formula>
    </cfRule>
  </conditionalFormatting>
  <conditionalFormatting sqref="BW432:CQ445">
    <cfRule type="cellIs" dxfId="390" priority="2" operator="equal">
      <formula>0</formula>
    </cfRule>
  </conditionalFormatting>
  <conditionalFormatting sqref="BW432:CQ445">
    <cfRule type="cellIs" dxfId="389" priority="3" operator="equal">
      <formula>0</formula>
    </cfRule>
  </conditionalFormatting>
  <dataValidations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DW8 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87 DO400:DO404 DO415:DO429 DO431:DO499"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X321" r:id="rId31" xr:uid="{828778F5-35C0-4328-AF64-B3EBC104AEB7}"/>
    <hyperlink ref="X322" r:id="rId32" xr:uid="{828C038F-A7E5-4BFB-8C5B-EC4F67D9EBB3}"/>
    <hyperlink ref="X319" r:id="rId33" xr:uid="{BC76EBE6-5C64-4FA9-B057-DAFD84050F1B}"/>
    <hyperlink ref="X320" r:id="rId34" xr:uid="{B98FA798-956B-4AF4-866B-2143EB54AA53}"/>
    <hyperlink ref="X323"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IZ14:IZ28 KZ14:KZ28 BS30 KZ320:KZ397 IZ320:IZ397 GZ321:GZ397"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3A01D-807B-4B57-AFFC-1F1615AE2E8A}">
  <dimension ref="A1:BS16"/>
  <sheetViews>
    <sheetView zoomScaleNormal="100" workbookViewId="0">
      <pane ySplit="1" topLeftCell="A2" activePane="bottomLeft" state="frozen"/>
      <selection pane="bottomLeft" activeCell="K25" sqref="K25"/>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2697</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2690</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2705</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1001</v>
      </c>
      <c r="BA2" s="1504" t="s">
        <v>2695</v>
      </c>
      <c r="BB2" s="1528" t="s">
        <v>2702</v>
      </c>
      <c r="BC2" s="1528"/>
      <c r="BD2" s="1427"/>
      <c r="BE2" s="1427"/>
      <c r="BF2" s="1427"/>
      <c r="BG2" s="1427"/>
      <c r="BH2" s="1427"/>
      <c r="BI2" s="1427"/>
      <c r="BJ2" s="1427"/>
      <c r="BK2" s="1427"/>
      <c r="BL2" s="1427"/>
      <c r="BM2" s="1427"/>
      <c r="BN2" s="1427"/>
      <c r="BO2" s="1427"/>
      <c r="BP2" s="1427"/>
      <c r="BQ2" s="1734"/>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1002</v>
      </c>
      <c r="BA3" s="1504" t="s">
        <v>2695</v>
      </c>
      <c r="BB3" s="1528" t="s">
        <v>2702</v>
      </c>
      <c r="BC3" s="1528"/>
      <c r="BD3" s="1427">
        <v>0.5</v>
      </c>
      <c r="BE3" s="1427">
        <v>0.5</v>
      </c>
      <c r="BF3" s="1427">
        <v>0.5</v>
      </c>
      <c r="BG3" s="1427">
        <v>0.5</v>
      </c>
      <c r="BH3" s="1427">
        <v>0.5</v>
      </c>
      <c r="BI3" s="1427">
        <v>0.5</v>
      </c>
      <c r="BJ3" s="1427">
        <v>0.5</v>
      </c>
      <c r="BK3" s="1427">
        <v>0.5</v>
      </c>
      <c r="BL3" s="1427">
        <v>0.5</v>
      </c>
      <c r="BM3" s="1427">
        <v>0.5</v>
      </c>
      <c r="BN3" s="1427">
        <v>0.5</v>
      </c>
      <c r="BO3" s="1427"/>
      <c r="BP3" s="1427"/>
      <c r="BQ3" s="1734"/>
      <c r="BR3" s="1342" t="s">
        <v>1656</v>
      </c>
      <c r="BS3" s="739"/>
    </row>
    <row r="4" spans="1:71" s="152" customFormat="1" ht="14.25" customHeight="1" outlineLevel="1" thickBot="1" x14ac:dyDescent="0.3">
      <c r="A4" s="1327" t="s">
        <v>2685</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1003</v>
      </c>
      <c r="BA4" s="1504" t="s">
        <v>2695</v>
      </c>
      <c r="BB4" s="1528" t="s">
        <v>2702</v>
      </c>
      <c r="BC4" s="1528"/>
      <c r="BD4" s="1427"/>
      <c r="BE4" s="1427">
        <v>2</v>
      </c>
      <c r="BF4" s="1427">
        <v>2</v>
      </c>
      <c r="BG4" s="1427">
        <v>2</v>
      </c>
      <c r="BH4" s="1427">
        <v>2</v>
      </c>
      <c r="BI4" s="1427">
        <v>2</v>
      </c>
      <c r="BJ4" s="1427">
        <v>2</v>
      </c>
      <c r="BK4" s="1427">
        <v>2</v>
      </c>
      <c r="BL4" s="1427">
        <v>2</v>
      </c>
      <c r="BM4" s="1427">
        <v>1</v>
      </c>
      <c r="BN4" s="1427">
        <v>1</v>
      </c>
      <c r="BO4" s="1427">
        <v>1</v>
      </c>
      <c r="BP4" s="1427">
        <v>1</v>
      </c>
      <c r="BQ4" s="1734"/>
      <c r="BR4" s="1342"/>
      <c r="BS4" s="739"/>
    </row>
    <row r="5" spans="1:71" s="152" customFormat="1" ht="15" customHeight="1" outlineLevel="1" thickBot="1" x14ac:dyDescent="0.3">
      <c r="A5" s="1327" t="s">
        <v>2686</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1004</v>
      </c>
      <c r="BA5" s="1504" t="s">
        <v>2695</v>
      </c>
      <c r="BB5" s="1528" t="s">
        <v>2702</v>
      </c>
      <c r="BC5" s="1528"/>
      <c r="BD5" s="1427">
        <v>1</v>
      </c>
      <c r="BE5" s="1427">
        <v>3</v>
      </c>
      <c r="BF5" s="1427">
        <v>3</v>
      </c>
      <c r="BG5" s="1427">
        <v>3</v>
      </c>
      <c r="BH5" s="1427">
        <v>3</v>
      </c>
      <c r="BI5" s="1427">
        <v>3</v>
      </c>
      <c r="BJ5" s="1427">
        <v>5</v>
      </c>
      <c r="BK5" s="1427">
        <v>5</v>
      </c>
      <c r="BL5" s="1427">
        <v>5</v>
      </c>
      <c r="BM5" s="1427">
        <v>5</v>
      </c>
      <c r="BN5" s="1427">
        <v>3</v>
      </c>
      <c r="BO5" s="1427">
        <v>3</v>
      </c>
      <c r="BP5" s="1427">
        <v>3</v>
      </c>
      <c r="BQ5" s="1734"/>
      <c r="BR5" s="1342"/>
      <c r="BS5" s="739"/>
    </row>
    <row r="6" spans="1:71" s="152" customFormat="1" ht="15" customHeight="1" outlineLevel="1" thickBot="1" x14ac:dyDescent="0.3">
      <c r="A6" s="1327" t="s">
        <v>2683</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1005</v>
      </c>
      <c r="BA6" s="1504" t="s">
        <v>2695</v>
      </c>
      <c r="BB6" s="1528" t="s">
        <v>2702</v>
      </c>
      <c r="BC6" s="1528"/>
      <c r="BD6" s="1427">
        <v>20</v>
      </c>
      <c r="BE6" s="1427">
        <v>5</v>
      </c>
      <c r="BF6" s="1427"/>
      <c r="BG6" s="1427"/>
      <c r="BH6" s="1427"/>
      <c r="BI6" s="1427"/>
      <c r="BJ6" s="1427"/>
      <c r="BK6" s="1427"/>
      <c r="BL6" s="1427"/>
      <c r="BM6" s="1427"/>
      <c r="BN6" s="1427"/>
      <c r="BO6" s="1427"/>
      <c r="BP6" s="1427"/>
      <c r="BQ6" s="1734"/>
      <c r="BR6" s="1342"/>
      <c r="BS6" s="739"/>
    </row>
    <row r="7" spans="1:71" s="152" customFormat="1" ht="15" customHeight="1" outlineLevel="1" thickBot="1" x14ac:dyDescent="0.3">
      <c r="A7" s="1327" t="s">
        <v>2689</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1006</v>
      </c>
      <c r="BA7" s="1504" t="s">
        <v>2695</v>
      </c>
      <c r="BB7" s="1528" t="s">
        <v>2702</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34"/>
      <c r="BR7" s="1342" t="s">
        <v>2688</v>
      </c>
      <c r="BS7" s="739"/>
    </row>
    <row r="8" spans="1:71" s="152" customFormat="1" ht="15" customHeight="1" outlineLevel="1" thickBot="1" x14ac:dyDescent="0.3">
      <c r="A8" s="1327" t="s">
        <v>2693</v>
      </c>
      <c r="B8" s="1738"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1007</v>
      </c>
      <c r="BA8" s="1504" t="s">
        <v>2695</v>
      </c>
      <c r="BB8" s="1528" t="s">
        <v>2702</v>
      </c>
      <c r="BC8" s="1528"/>
      <c r="BD8" s="1427"/>
      <c r="BE8" s="1427">
        <v>1</v>
      </c>
      <c r="BF8" s="1427"/>
      <c r="BG8" s="1427"/>
      <c r="BH8" s="1427"/>
      <c r="BI8" s="1427"/>
      <c r="BJ8" s="1427"/>
      <c r="BK8" s="1427"/>
      <c r="BL8" s="1427"/>
      <c r="BM8" s="1427"/>
      <c r="BN8" s="1427"/>
      <c r="BO8" s="1427"/>
      <c r="BP8" s="1427"/>
      <c r="BQ8" s="1734"/>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1008</v>
      </c>
      <c r="BA9" s="1504" t="s">
        <v>2695</v>
      </c>
      <c r="BB9" s="1528" t="s">
        <v>2702</v>
      </c>
      <c r="BC9" s="1528"/>
      <c r="BD9" s="1427"/>
      <c r="BE9" s="1427">
        <v>1</v>
      </c>
      <c r="BF9" s="1427"/>
      <c r="BG9" s="1427"/>
      <c r="BH9" s="1427"/>
      <c r="BI9" s="1427"/>
      <c r="BJ9" s="1427"/>
      <c r="BK9" s="1427"/>
      <c r="BL9" s="1427"/>
      <c r="BM9" s="1427"/>
      <c r="BN9" s="1427"/>
      <c r="BO9" s="1427"/>
      <c r="BP9" s="1427"/>
      <c r="BQ9" s="1734"/>
      <c r="BR9" s="1342"/>
      <c r="BS9" s="739"/>
    </row>
    <row r="10" spans="1:71" s="152" customFormat="1" ht="15" customHeight="1" outlineLevel="1" thickBot="1" x14ac:dyDescent="0.3">
      <c r="A10" s="1327"/>
      <c r="B10" s="1739"/>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1009</v>
      </c>
      <c r="BA10" s="1504" t="s">
        <v>2695</v>
      </c>
      <c r="BB10" s="1528" t="s">
        <v>2702</v>
      </c>
      <c r="BC10" s="1528"/>
      <c r="BD10" s="1427"/>
      <c r="BE10" s="1427"/>
      <c r="BF10" s="1427"/>
      <c r="BG10" s="1427"/>
      <c r="BH10" s="1427"/>
      <c r="BI10" s="1427"/>
      <c r="BJ10" s="1427"/>
      <c r="BK10" s="1427"/>
      <c r="BL10" s="1427"/>
      <c r="BM10" s="1427"/>
      <c r="BN10" s="1427"/>
      <c r="BO10" s="1427"/>
      <c r="BP10" s="1427"/>
      <c r="BQ10" s="1734"/>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1010</v>
      </c>
      <c r="BA11" s="1504" t="s">
        <v>2695</v>
      </c>
      <c r="BB11" s="1528" t="s">
        <v>2702</v>
      </c>
      <c r="BC11" s="1528"/>
      <c r="BD11" s="1427"/>
      <c r="BE11" s="1427"/>
      <c r="BF11" s="1427"/>
      <c r="BG11" s="1427"/>
      <c r="BH11" s="1427"/>
      <c r="BI11" s="1427"/>
      <c r="BJ11" s="1427"/>
      <c r="BK11" s="1427"/>
      <c r="BL11" s="1427"/>
      <c r="BM11" s="1427"/>
      <c r="BN11" s="1427"/>
      <c r="BO11" s="1427"/>
      <c r="BP11" s="1427"/>
      <c r="BQ11" s="1734"/>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1011</v>
      </c>
      <c r="BA12" s="1504" t="s">
        <v>2695</v>
      </c>
      <c r="BB12" s="1528" t="s">
        <v>2702</v>
      </c>
      <c r="BC12" s="1528"/>
      <c r="BD12" s="1427"/>
      <c r="BE12" s="1427"/>
      <c r="BF12" s="1427"/>
      <c r="BG12" s="1427"/>
      <c r="BH12" s="1427">
        <v>1</v>
      </c>
      <c r="BI12" s="1427">
        <v>1</v>
      </c>
      <c r="BJ12" s="1427">
        <v>1</v>
      </c>
      <c r="BK12" s="1427">
        <v>1</v>
      </c>
      <c r="BL12" s="1427">
        <v>1.25</v>
      </c>
      <c r="BM12" s="1427">
        <v>1.5</v>
      </c>
      <c r="BN12" s="1427">
        <v>2</v>
      </c>
      <c r="BO12" s="1427">
        <v>2</v>
      </c>
      <c r="BP12" s="1427">
        <v>2</v>
      </c>
      <c r="BQ12" s="1734"/>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1012</v>
      </c>
      <c r="BA13" s="1504" t="s">
        <v>2695</v>
      </c>
      <c r="BB13" s="1528" t="s">
        <v>2702</v>
      </c>
      <c r="BC13" s="1528"/>
      <c r="BD13" s="1427"/>
      <c r="BE13" s="1427"/>
      <c r="BF13" s="1427"/>
      <c r="BG13" s="1427"/>
      <c r="BH13" s="1427">
        <v>1</v>
      </c>
      <c r="BI13" s="1427">
        <v>1</v>
      </c>
      <c r="BJ13" s="1427">
        <v>1</v>
      </c>
      <c r="BK13" s="1427">
        <v>1</v>
      </c>
      <c r="BL13" s="1427">
        <v>1.25</v>
      </c>
      <c r="BM13" s="1427">
        <v>1.25</v>
      </c>
      <c r="BN13" s="1427">
        <v>1.25</v>
      </c>
      <c r="BO13" s="1427">
        <v>1.25</v>
      </c>
      <c r="BP13" s="1427">
        <v>1.25</v>
      </c>
      <c r="BQ13" s="1734"/>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1013</v>
      </c>
      <c r="BA14" s="1504" t="s">
        <v>2695</v>
      </c>
      <c r="BB14" s="1528" t="s">
        <v>2702</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4"/>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1014</v>
      </c>
      <c r="BA15" s="1504" t="s">
        <v>2695</v>
      </c>
      <c r="BB15" s="1528" t="s">
        <v>2702</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34">
        <v>0.5</v>
      </c>
      <c r="BR15" s="1342" t="s">
        <v>1690</v>
      </c>
      <c r="BS15" s="739"/>
    </row>
    <row r="16" spans="1:71" s="152" customFormat="1" ht="15" customHeight="1" outlineLevel="1" thickBot="1" x14ac:dyDescent="0.3">
      <c r="A16" s="1327" t="s">
        <v>2687</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1015</v>
      </c>
      <c r="BA16" s="1504" t="s">
        <v>2695</v>
      </c>
      <c r="BB16" s="1528" t="s">
        <v>2702</v>
      </c>
      <c r="BC16" s="1528"/>
      <c r="BD16" s="1427"/>
      <c r="BE16" s="1427"/>
      <c r="BF16" s="1427"/>
      <c r="BG16" s="1427"/>
      <c r="BH16" s="1427">
        <v>0.5</v>
      </c>
      <c r="BI16" s="1427">
        <v>0.5</v>
      </c>
      <c r="BJ16" s="1427">
        <v>0.5</v>
      </c>
      <c r="BK16" s="1427">
        <v>0.5</v>
      </c>
      <c r="BL16" s="1427">
        <v>0.5</v>
      </c>
      <c r="BM16" s="1427">
        <v>0.5</v>
      </c>
      <c r="BN16" s="1427">
        <v>0.5</v>
      </c>
      <c r="BO16" s="1427">
        <v>0.5</v>
      </c>
      <c r="BP16" s="1427">
        <v>0.5</v>
      </c>
      <c r="BQ16" s="1734">
        <v>0.5</v>
      </c>
      <c r="BR16" s="1342" t="s">
        <v>1418</v>
      </c>
      <c r="BS16" s="739"/>
    </row>
  </sheetData>
  <conditionalFormatting sqref="O3:W15 O16:S16 C3:N16 C2:W2">
    <cfRule type="cellIs" dxfId="313" priority="19" operator="equal">
      <formula>0</formula>
    </cfRule>
  </conditionalFormatting>
  <conditionalFormatting sqref="T16:W16">
    <cfRule type="cellIs" dxfId="312" priority="12" operator="equal">
      <formula>0</formula>
    </cfRule>
  </conditionalFormatting>
  <dataValidations count="1">
    <dataValidation type="list" allowBlank="1" showInputMessage="1" showErrorMessage="1" sqref="AU2:AU16" xr:uid="{57E97593-5A22-4ACD-8D6D-45CE1A1D5E79}">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4CAE-61A5-4FBB-9AA4-4659F68BD832}">
  <dimension ref="A1:BS16"/>
  <sheetViews>
    <sheetView zoomScaleNormal="100" workbookViewId="0">
      <pane ySplit="1" topLeftCell="A2" activePane="bottomLeft" state="frozen"/>
      <selection pane="bottomLeft" activeCell="BR10" sqref="BR10"/>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2698</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2690</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2700</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2001</v>
      </c>
      <c r="BA2" s="1504" t="s">
        <v>2701</v>
      </c>
      <c r="BB2" s="1528">
        <v>44333</v>
      </c>
      <c r="BC2" s="1528"/>
      <c r="BD2" s="1427"/>
      <c r="BE2" s="1427"/>
      <c r="BF2" s="1427"/>
      <c r="BG2" s="1427"/>
      <c r="BH2" s="1427"/>
      <c r="BI2" s="1427"/>
      <c r="BJ2" s="1427"/>
      <c r="BK2" s="1427"/>
      <c r="BL2" s="1427"/>
      <c r="BM2" s="1427"/>
      <c r="BN2" s="1427"/>
      <c r="BO2" s="1427"/>
      <c r="BP2" s="1427"/>
      <c r="BQ2" s="1734"/>
      <c r="BR2" s="1342" t="s">
        <v>1410</v>
      </c>
      <c r="BS2" s="739"/>
    </row>
    <row r="3" spans="1:71" s="152" customFormat="1" ht="15" customHeight="1" outlineLevel="1" thickBot="1" x14ac:dyDescent="0.3">
      <c r="A3" s="1327"/>
      <c r="B3" s="1021"/>
      <c r="C3" s="1248"/>
      <c r="D3" s="1248"/>
      <c r="E3" s="1248"/>
      <c r="F3" s="1249"/>
      <c r="G3" s="1249"/>
      <c r="H3" s="1250"/>
      <c r="I3" s="1251"/>
      <c r="J3" s="1251"/>
      <c r="K3" s="1251"/>
      <c r="L3" s="1251"/>
      <c r="M3" s="1252"/>
      <c r="N3" s="1252"/>
      <c r="O3" s="1252"/>
      <c r="P3" s="1252"/>
      <c r="Q3" s="1253"/>
      <c r="R3" s="1254"/>
      <c r="S3" s="1255"/>
      <c r="T3" s="1256"/>
      <c r="U3" s="1256"/>
      <c r="V3" s="1256"/>
      <c r="W3" s="1256"/>
      <c r="X3" s="1257"/>
      <c r="Y3" s="1257"/>
      <c r="Z3" s="1257"/>
      <c r="AA3" s="1257"/>
      <c r="AB3" s="1257"/>
      <c r="AC3" s="1257"/>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2002</v>
      </c>
      <c r="BA3" s="1504" t="s">
        <v>2701</v>
      </c>
      <c r="BB3" s="1528">
        <v>44333</v>
      </c>
      <c r="BC3" s="1528"/>
      <c r="BD3" s="1427"/>
      <c r="BE3" s="1427"/>
      <c r="BF3" s="1427"/>
      <c r="BG3" s="1427"/>
      <c r="BH3" s="1427"/>
      <c r="BI3" s="1427"/>
      <c r="BJ3" s="1427"/>
      <c r="BK3" s="1427"/>
      <c r="BL3" s="1427"/>
      <c r="BM3" s="1427"/>
      <c r="BN3" s="1427"/>
      <c r="BO3" s="1427"/>
      <c r="BP3" s="1427"/>
      <c r="BQ3" s="1734"/>
      <c r="BR3" s="1342"/>
      <c r="BS3" s="739"/>
    </row>
    <row r="4" spans="1:71" s="152" customFormat="1" ht="14.25" customHeight="1" outlineLevel="1" thickBot="1" x14ac:dyDescent="0.3">
      <c r="A4" s="1327"/>
      <c r="B4" s="1024"/>
      <c r="C4" s="1248"/>
      <c r="D4" s="1248"/>
      <c r="E4" s="1248"/>
      <c r="F4" s="1249"/>
      <c r="G4" s="1249"/>
      <c r="H4" s="1250"/>
      <c r="I4" s="1251"/>
      <c r="J4" s="1251"/>
      <c r="K4" s="1251"/>
      <c r="L4" s="1251"/>
      <c r="M4" s="1252"/>
      <c r="N4" s="1252"/>
      <c r="O4" s="1252"/>
      <c r="P4" s="1252"/>
      <c r="Q4" s="1253"/>
      <c r="R4" s="1254"/>
      <c r="S4" s="1255"/>
      <c r="T4" s="1256"/>
      <c r="U4" s="1256"/>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2003</v>
      </c>
      <c r="BA4" s="1504" t="s">
        <v>2701</v>
      </c>
      <c r="BB4" s="1528">
        <v>44333</v>
      </c>
      <c r="BC4" s="1528"/>
      <c r="BD4" s="1427"/>
      <c r="BE4" s="1427"/>
      <c r="BF4" s="1427"/>
      <c r="BG4" s="1427"/>
      <c r="BH4" s="1427"/>
      <c r="BI4" s="1427"/>
      <c r="BJ4" s="1427"/>
      <c r="BK4" s="1427"/>
      <c r="BL4" s="1427"/>
      <c r="BM4" s="1427"/>
      <c r="BN4" s="1427"/>
      <c r="BO4" s="1427"/>
      <c r="BP4" s="1427"/>
      <c r="BQ4" s="1734"/>
      <c r="BR4" s="1342"/>
      <c r="BS4" s="739"/>
    </row>
    <row r="5" spans="1:71" s="152" customFormat="1" ht="15" customHeight="1" outlineLevel="1" thickBot="1" x14ac:dyDescent="0.3">
      <c r="A5" s="1327"/>
      <c r="B5" s="1025"/>
      <c r="C5" s="1248"/>
      <c r="D5" s="1248"/>
      <c r="E5" s="1248"/>
      <c r="F5" s="1249"/>
      <c r="G5" s="1249"/>
      <c r="H5" s="1250"/>
      <c r="I5" s="1251"/>
      <c r="J5" s="1251"/>
      <c r="K5" s="1251"/>
      <c r="L5" s="1251"/>
      <c r="M5" s="1252"/>
      <c r="N5" s="1252"/>
      <c r="O5" s="1252"/>
      <c r="P5" s="1252"/>
      <c r="Q5" s="1253"/>
      <c r="R5" s="1254"/>
      <c r="S5" s="1255"/>
      <c r="T5" s="1256"/>
      <c r="U5" s="1256"/>
      <c r="V5" s="1256"/>
      <c r="W5" s="1256"/>
      <c r="X5" s="1257"/>
      <c r="Y5" s="1257"/>
      <c r="Z5" s="1257"/>
      <c r="AA5" s="1257"/>
      <c r="AB5" s="1257"/>
      <c r="AC5" s="1257"/>
      <c r="AD5" s="1257"/>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2004</v>
      </c>
      <c r="BA5" s="1504" t="s">
        <v>2701</v>
      </c>
      <c r="BB5" s="1528">
        <v>44333</v>
      </c>
      <c r="BC5" s="1528"/>
      <c r="BD5" s="1427"/>
      <c r="BE5" s="1427"/>
      <c r="BF5" s="1427"/>
      <c r="BG5" s="1427"/>
      <c r="BH5" s="1427"/>
      <c r="BI5" s="1427"/>
      <c r="BJ5" s="1427"/>
      <c r="BK5" s="1427"/>
      <c r="BL5" s="1427"/>
      <c r="BM5" s="1427"/>
      <c r="BN5" s="1427"/>
      <c r="BO5" s="1427"/>
      <c r="BP5" s="1427"/>
      <c r="BQ5" s="1734"/>
      <c r="BR5" s="1342"/>
      <c r="BS5" s="739"/>
    </row>
    <row r="6" spans="1:71" s="152" customFormat="1" ht="15" customHeight="1" outlineLevel="1" thickBot="1" x14ac:dyDescent="0.3">
      <c r="A6" s="1327"/>
      <c r="B6" s="1025"/>
      <c r="C6" s="1248"/>
      <c r="D6" s="1248"/>
      <c r="E6" s="1248"/>
      <c r="F6" s="1249"/>
      <c r="G6" s="1249"/>
      <c r="H6" s="1250"/>
      <c r="I6" s="1251"/>
      <c r="J6" s="1251"/>
      <c r="K6" s="1251"/>
      <c r="L6" s="1251"/>
      <c r="M6" s="1252"/>
      <c r="N6" s="1252"/>
      <c r="O6" s="1252"/>
      <c r="P6" s="1252"/>
      <c r="Q6" s="1253"/>
      <c r="R6" s="1254"/>
      <c r="S6" s="1255"/>
      <c r="T6" s="1256"/>
      <c r="U6" s="1256"/>
      <c r="V6" s="1256"/>
      <c r="W6" s="1256"/>
      <c r="X6" s="1257"/>
      <c r="Y6" s="1257"/>
      <c r="Z6" s="1257"/>
      <c r="AA6" s="1257"/>
      <c r="AB6" s="1257"/>
      <c r="AC6" s="1257"/>
      <c r="AD6" s="1257"/>
      <c r="AE6" s="1257"/>
      <c r="AF6" s="1258"/>
      <c r="AG6" s="1258"/>
      <c r="AH6" s="1258"/>
      <c r="AI6" s="1258"/>
      <c r="AJ6" s="1258"/>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2005</v>
      </c>
      <c r="BA6" s="1504" t="s">
        <v>2701</v>
      </c>
      <c r="BB6" s="1528">
        <v>44333</v>
      </c>
      <c r="BC6" s="1528"/>
      <c r="BD6" s="1427"/>
      <c r="BE6" s="1427"/>
      <c r="BF6" s="1427"/>
      <c r="BG6" s="1427"/>
      <c r="BH6" s="1427"/>
      <c r="BI6" s="1427"/>
      <c r="BJ6" s="1427"/>
      <c r="BK6" s="1427"/>
      <c r="BL6" s="1427"/>
      <c r="BM6" s="1427"/>
      <c r="BN6" s="1427"/>
      <c r="BO6" s="1427"/>
      <c r="BP6" s="1427"/>
      <c r="BQ6" s="1734"/>
      <c r="BR6" s="1342"/>
      <c r="BS6" s="739"/>
    </row>
    <row r="7" spans="1:71" s="152" customFormat="1" ht="15" customHeight="1" outlineLevel="1" thickBot="1" x14ac:dyDescent="0.3">
      <c r="A7" s="1327"/>
      <c r="B7" s="1178"/>
      <c r="C7" s="1248"/>
      <c r="D7" s="1248"/>
      <c r="E7" s="1248"/>
      <c r="F7" s="1249"/>
      <c r="G7" s="1249"/>
      <c r="H7" s="1250"/>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2006</v>
      </c>
      <c r="BA7" s="1504" t="s">
        <v>2701</v>
      </c>
      <c r="BB7" s="1528">
        <v>44333</v>
      </c>
      <c r="BC7" s="1528"/>
      <c r="BD7" s="1427"/>
      <c r="BE7" s="1427"/>
      <c r="BF7" s="1427"/>
      <c r="BG7" s="1427"/>
      <c r="BH7" s="1427"/>
      <c r="BI7" s="1427"/>
      <c r="BJ7" s="1427"/>
      <c r="BK7" s="1427"/>
      <c r="BL7" s="1427"/>
      <c r="BM7" s="1427"/>
      <c r="BN7" s="1427"/>
      <c r="BO7" s="1427"/>
      <c r="BP7" s="1427"/>
      <c r="BQ7" s="1734"/>
      <c r="BR7" s="1342"/>
      <c r="BS7" s="739"/>
    </row>
    <row r="8" spans="1:71" s="152" customFormat="1" ht="15" customHeight="1" outlineLevel="1" thickBot="1" x14ac:dyDescent="0.3">
      <c r="A8" s="1327"/>
      <c r="B8" s="1738"/>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2007</v>
      </c>
      <c r="BA8" s="1504" t="s">
        <v>2701</v>
      </c>
      <c r="BB8" s="1528">
        <v>44333</v>
      </c>
      <c r="BC8" s="1528"/>
      <c r="BD8" s="1427"/>
      <c r="BE8" s="1427"/>
      <c r="BF8" s="1427"/>
      <c r="BG8" s="1427"/>
      <c r="BH8" s="1427"/>
      <c r="BI8" s="1427"/>
      <c r="BJ8" s="1427"/>
      <c r="BK8" s="1427"/>
      <c r="BL8" s="1427"/>
      <c r="BM8" s="1427"/>
      <c r="BN8" s="1427"/>
      <c r="BO8" s="1427"/>
      <c r="BP8" s="1427"/>
      <c r="BQ8" s="1734"/>
      <c r="BR8" s="1342"/>
      <c r="BS8" s="739"/>
    </row>
    <row r="9" spans="1:71" s="152" customFormat="1" ht="15" customHeight="1" outlineLevel="1" thickBot="1" x14ac:dyDescent="0.3">
      <c r="A9" s="1527"/>
      <c r="B9" s="1178"/>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2008</v>
      </c>
      <c r="BA9" s="1504" t="s">
        <v>2701</v>
      </c>
      <c r="BB9" s="1528">
        <v>44333</v>
      </c>
      <c r="BC9" s="1528"/>
      <c r="BD9" s="1427"/>
      <c r="BE9" s="1427"/>
      <c r="BF9" s="1427"/>
      <c r="BG9" s="1427"/>
      <c r="BH9" s="1427"/>
      <c r="BI9" s="1427"/>
      <c r="BJ9" s="1427"/>
      <c r="BK9" s="1427"/>
      <c r="BL9" s="1427"/>
      <c r="BM9" s="1427"/>
      <c r="BN9" s="1427"/>
      <c r="BO9" s="1427"/>
      <c r="BP9" s="1427"/>
      <c r="BQ9" s="1734"/>
      <c r="BR9" s="1342"/>
      <c r="BS9" s="739"/>
    </row>
    <row r="10" spans="1:71" s="152" customFormat="1" ht="15" customHeight="1" outlineLevel="1" thickBot="1" x14ac:dyDescent="0.3">
      <c r="A10" s="1327"/>
      <c r="B10" s="1739"/>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2009</v>
      </c>
      <c r="BA10" s="1504" t="s">
        <v>2701</v>
      </c>
      <c r="BB10" s="1528">
        <v>44333</v>
      </c>
      <c r="BC10" s="1528"/>
      <c r="BD10" s="1427"/>
      <c r="BE10" s="1427"/>
      <c r="BF10" s="1427"/>
      <c r="BG10" s="1427"/>
      <c r="BH10" s="1427"/>
      <c r="BI10" s="1427"/>
      <c r="BJ10" s="1427"/>
      <c r="BK10" s="1427"/>
      <c r="BL10" s="1427"/>
      <c r="BM10" s="1427"/>
      <c r="BN10" s="1427"/>
      <c r="BO10" s="1427"/>
      <c r="BP10" s="1427"/>
      <c r="BQ10" s="1734"/>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2010</v>
      </c>
      <c r="BA11" s="1504" t="s">
        <v>2701</v>
      </c>
      <c r="BB11" s="1528">
        <v>44333</v>
      </c>
      <c r="BC11" s="1528"/>
      <c r="BD11" s="1427"/>
      <c r="BE11" s="1427"/>
      <c r="BF11" s="1427"/>
      <c r="BG11" s="1427"/>
      <c r="BH11" s="1427"/>
      <c r="BI11" s="1427"/>
      <c r="BJ11" s="1427"/>
      <c r="BK11" s="1427"/>
      <c r="BL11" s="1427"/>
      <c r="BM11" s="1427"/>
      <c r="BN11" s="1427"/>
      <c r="BO11" s="1427"/>
      <c r="BP11" s="1427"/>
      <c r="BQ11" s="1734"/>
      <c r="BR11" s="1342"/>
      <c r="BS11" s="739"/>
    </row>
    <row r="12" spans="1:71" s="152" customFormat="1" ht="15" customHeight="1" outlineLevel="1" thickBot="1" x14ac:dyDescent="0.3">
      <c r="A12" s="1327"/>
      <c r="B12" s="1507"/>
      <c r="C12" s="1248"/>
      <c r="D12" s="1248"/>
      <c r="E12" s="1248"/>
      <c r="F12" s="1249"/>
      <c r="G12" s="1249"/>
      <c r="H12" s="1250"/>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2011</v>
      </c>
      <c r="BA12" s="1504" t="s">
        <v>2701</v>
      </c>
      <c r="BB12" s="1528">
        <v>44333</v>
      </c>
      <c r="BC12" s="1528"/>
      <c r="BD12" s="1427"/>
      <c r="BE12" s="1427"/>
      <c r="BF12" s="1427"/>
      <c r="BG12" s="1427"/>
      <c r="BH12" s="1427"/>
      <c r="BI12" s="1427"/>
      <c r="BJ12" s="1427"/>
      <c r="BK12" s="1427"/>
      <c r="BL12" s="1427"/>
      <c r="BM12" s="1427"/>
      <c r="BN12" s="1427"/>
      <c r="BO12" s="1427"/>
      <c r="BP12" s="1427"/>
      <c r="BQ12" s="1734"/>
      <c r="BR12" s="1342"/>
      <c r="BS12" s="739"/>
    </row>
    <row r="13" spans="1:71" s="152" customFormat="1" ht="15" customHeight="1" outlineLevel="1" thickBot="1" x14ac:dyDescent="0.3">
      <c r="A13" s="1327"/>
      <c r="B13" s="1027"/>
      <c r="C13" s="1248"/>
      <c r="D13" s="1248"/>
      <c r="E13" s="1248"/>
      <c r="F13" s="1249"/>
      <c r="G13" s="1249"/>
      <c r="H13" s="1250"/>
      <c r="I13" s="1251"/>
      <c r="J13" s="1251"/>
      <c r="K13" s="1251"/>
      <c r="L13" s="1251"/>
      <c r="M13" s="1252"/>
      <c r="N13" s="1252"/>
      <c r="O13" s="1252"/>
      <c r="P13" s="1252"/>
      <c r="Q13" s="1253"/>
      <c r="R13" s="1254"/>
      <c r="S13" s="1255"/>
      <c r="T13" s="1256"/>
      <c r="U13" s="1256"/>
      <c r="V13" s="1256"/>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2012</v>
      </c>
      <c r="BA13" s="1504" t="s">
        <v>2701</v>
      </c>
      <c r="BB13" s="1528">
        <v>44333</v>
      </c>
      <c r="BC13" s="1528"/>
      <c r="BD13" s="1427"/>
      <c r="BE13" s="1427"/>
      <c r="BF13" s="1427"/>
      <c r="BG13" s="1427"/>
      <c r="BH13" s="1427"/>
      <c r="BI13" s="1427"/>
      <c r="BJ13" s="1427"/>
      <c r="BK13" s="1427"/>
      <c r="BL13" s="1427"/>
      <c r="BM13" s="1427"/>
      <c r="BN13" s="1427"/>
      <c r="BO13" s="1427"/>
      <c r="BP13" s="1427"/>
      <c r="BQ13" s="1734"/>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2013</v>
      </c>
      <c r="BA14" s="1504" t="s">
        <v>2701</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4"/>
      <c r="BR14" s="1342" t="s">
        <v>1417</v>
      </c>
      <c r="BS14" s="739"/>
    </row>
    <row r="15" spans="1:71" s="152" customFormat="1" ht="15" customHeight="1" outlineLevel="1" thickBot="1" x14ac:dyDescent="0.3">
      <c r="A15" s="1327"/>
      <c r="B15" s="1178"/>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2014</v>
      </c>
      <c r="BA15" s="1504" t="s">
        <v>2701</v>
      </c>
      <c r="BB15" s="1528">
        <v>44333</v>
      </c>
      <c r="BC15" s="1528"/>
      <c r="BD15" s="1427"/>
      <c r="BE15" s="1427"/>
      <c r="BF15" s="1427"/>
      <c r="BG15" s="1427"/>
      <c r="BH15" s="1427"/>
      <c r="BI15" s="1427"/>
      <c r="BJ15" s="1427"/>
      <c r="BK15" s="1427"/>
      <c r="BL15" s="1427"/>
      <c r="BM15" s="1427"/>
      <c r="BN15" s="1427"/>
      <c r="BO15" s="1427"/>
      <c r="BP15" s="1427"/>
      <c r="BQ15" s="1734"/>
      <c r="BR15" s="1342"/>
      <c r="BS15" s="739"/>
    </row>
    <row r="16" spans="1:71" s="152" customFormat="1" ht="15" customHeight="1" outlineLevel="1" thickBot="1" x14ac:dyDescent="0.3">
      <c r="A16" s="1327"/>
      <c r="B16" s="1326"/>
      <c r="C16" s="1248"/>
      <c r="D16" s="1248"/>
      <c r="E16" s="1248"/>
      <c r="F16" s="1249"/>
      <c r="G16" s="1249"/>
      <c r="H16" s="1250"/>
      <c r="I16" s="1251"/>
      <c r="J16" s="1251"/>
      <c r="K16" s="1251"/>
      <c r="L16" s="1251"/>
      <c r="M16" s="1252"/>
      <c r="N16" s="1252"/>
      <c r="O16" s="1252"/>
      <c r="P16" s="1252"/>
      <c r="Q16" s="1253"/>
      <c r="R16" s="1254"/>
      <c r="S16" s="1255"/>
      <c r="T16" s="1251"/>
      <c r="U16" s="1251"/>
      <c r="V16" s="1252"/>
      <c r="W16" s="1256"/>
      <c r="X16" s="1257"/>
      <c r="Y16" s="1257"/>
      <c r="Z16" s="1257"/>
      <c r="AA16" s="1257"/>
      <c r="AB16" s="1257"/>
      <c r="AC16" s="1257"/>
      <c r="AD16" s="1257"/>
      <c r="AE16" s="1257"/>
      <c r="AF16" s="1258"/>
      <c r="AG16" s="1258"/>
      <c r="AH16" s="1258"/>
      <c r="AI16" s="1258"/>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2015</v>
      </c>
      <c r="BA16" s="1504" t="s">
        <v>2701</v>
      </c>
      <c r="BB16" s="1528">
        <v>44333</v>
      </c>
      <c r="BC16" s="1528"/>
      <c r="BD16" s="1427"/>
      <c r="BE16" s="1427"/>
      <c r="BF16" s="1427"/>
      <c r="BG16" s="1427"/>
      <c r="BH16" s="1427"/>
      <c r="BI16" s="1427"/>
      <c r="BJ16" s="1427"/>
      <c r="BK16" s="1427"/>
      <c r="BL16" s="1427"/>
      <c r="BM16" s="1427"/>
      <c r="BN16" s="1427"/>
      <c r="BO16" s="1427"/>
      <c r="BP16" s="1427"/>
      <c r="BQ16" s="1734"/>
      <c r="BR16" s="1342"/>
      <c r="BS16" s="739"/>
    </row>
  </sheetData>
  <conditionalFormatting sqref="O3:W15 O16:S16 C3:N16 C2:W2">
    <cfRule type="cellIs" dxfId="235" priority="2" operator="equal">
      <formula>0</formula>
    </cfRule>
  </conditionalFormatting>
  <conditionalFormatting sqref="T16:W16">
    <cfRule type="cellIs" dxfId="234" priority="1" operator="equal">
      <formula>0</formula>
    </cfRule>
  </conditionalFormatting>
  <dataValidations count="1">
    <dataValidation type="list" allowBlank="1" showInputMessage="1" showErrorMessage="1" sqref="AU2:AU16" xr:uid="{F120029A-071C-4BB1-9FDE-0CBBC93D64B6}">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34EA1-E496-4C50-999A-AC2EBC0376B2}">
  <dimension ref="A1:BS16"/>
  <sheetViews>
    <sheetView zoomScaleNormal="100" workbookViewId="0">
      <pane ySplit="1" topLeftCell="A2" activePane="bottomLeft" state="frozen"/>
      <selection pane="bottomLeft" activeCell="J27" sqref="J27"/>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2699</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2690</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2704</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3001</v>
      </c>
      <c r="BA2" s="1504" t="s">
        <v>2703</v>
      </c>
      <c r="BB2" s="1528">
        <v>44333</v>
      </c>
      <c r="BC2" s="1528"/>
      <c r="BD2" s="1427"/>
      <c r="BE2" s="1427"/>
      <c r="BF2" s="1427"/>
      <c r="BG2" s="1427"/>
      <c r="BH2" s="1427"/>
      <c r="BI2" s="1427"/>
      <c r="BJ2" s="1427"/>
      <c r="BK2" s="1427"/>
      <c r="BL2" s="1427"/>
      <c r="BM2" s="1427"/>
      <c r="BN2" s="1427"/>
      <c r="BO2" s="1427"/>
      <c r="BP2" s="1427"/>
      <c r="BQ2" s="1734"/>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3002</v>
      </c>
      <c r="BA3" s="1504" t="s">
        <v>2703</v>
      </c>
      <c r="BB3" s="1528">
        <v>44333</v>
      </c>
      <c r="BC3" s="1528"/>
      <c r="BD3" s="1427">
        <v>0.5</v>
      </c>
      <c r="BE3" s="1427">
        <v>0.5</v>
      </c>
      <c r="BF3" s="1427">
        <v>0.5</v>
      </c>
      <c r="BG3" s="1427">
        <v>0.5</v>
      </c>
      <c r="BH3" s="1427">
        <v>0.5</v>
      </c>
      <c r="BI3" s="1427">
        <v>0.5</v>
      </c>
      <c r="BJ3" s="1427">
        <v>0.5</v>
      </c>
      <c r="BK3" s="1427">
        <v>0.5</v>
      </c>
      <c r="BL3" s="1427">
        <v>0.5</v>
      </c>
      <c r="BM3" s="1427">
        <v>0.5</v>
      </c>
      <c r="BN3" s="1427">
        <v>0.5</v>
      </c>
      <c r="BO3" s="1427"/>
      <c r="BP3" s="1427"/>
      <c r="BQ3" s="1734"/>
      <c r="BR3" s="1342" t="s">
        <v>1656</v>
      </c>
      <c r="BS3" s="739"/>
    </row>
    <row r="4" spans="1:71" s="152" customFormat="1" ht="14.25" customHeight="1" outlineLevel="1" thickBot="1" x14ac:dyDescent="0.3">
      <c r="A4" s="1327" t="s">
        <v>2685</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3003</v>
      </c>
      <c r="BA4" s="1504" t="s">
        <v>2703</v>
      </c>
      <c r="BB4" s="1528">
        <v>44333</v>
      </c>
      <c r="BC4" s="1528"/>
      <c r="BD4" s="1427"/>
      <c r="BE4" s="1427">
        <v>2</v>
      </c>
      <c r="BF4" s="1427">
        <v>2</v>
      </c>
      <c r="BG4" s="1427">
        <v>2</v>
      </c>
      <c r="BH4" s="1427">
        <v>2</v>
      </c>
      <c r="BI4" s="1427">
        <v>2</v>
      </c>
      <c r="BJ4" s="1427">
        <v>2</v>
      </c>
      <c r="BK4" s="1427">
        <v>2</v>
      </c>
      <c r="BL4" s="1427">
        <v>2</v>
      </c>
      <c r="BM4" s="1427">
        <v>1</v>
      </c>
      <c r="BN4" s="1427">
        <v>1</v>
      </c>
      <c r="BO4" s="1427">
        <v>1</v>
      </c>
      <c r="BP4" s="1427">
        <v>1</v>
      </c>
      <c r="BQ4" s="1734"/>
      <c r="BR4" s="1342"/>
      <c r="BS4" s="739"/>
    </row>
    <row r="5" spans="1:71" s="152" customFormat="1" ht="15" customHeight="1" outlineLevel="1" thickBot="1" x14ac:dyDescent="0.3">
      <c r="A5" s="1327" t="s">
        <v>2686</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3004</v>
      </c>
      <c r="BA5" s="1504" t="s">
        <v>2703</v>
      </c>
      <c r="BB5" s="1528">
        <v>44333</v>
      </c>
      <c r="BC5" s="1528"/>
      <c r="BD5" s="1427">
        <v>1</v>
      </c>
      <c r="BE5" s="1427">
        <v>3</v>
      </c>
      <c r="BF5" s="1427">
        <v>3</v>
      </c>
      <c r="BG5" s="1427">
        <v>3</v>
      </c>
      <c r="BH5" s="1427">
        <v>3</v>
      </c>
      <c r="BI5" s="1427">
        <v>3</v>
      </c>
      <c r="BJ5" s="1427">
        <v>5</v>
      </c>
      <c r="BK5" s="1427">
        <v>5</v>
      </c>
      <c r="BL5" s="1427">
        <v>5</v>
      </c>
      <c r="BM5" s="1427">
        <v>5</v>
      </c>
      <c r="BN5" s="1427">
        <v>3</v>
      </c>
      <c r="BO5" s="1427">
        <v>3</v>
      </c>
      <c r="BP5" s="1427">
        <v>3</v>
      </c>
      <c r="BQ5" s="1734"/>
      <c r="BR5" s="1342"/>
      <c r="BS5" s="739"/>
    </row>
    <row r="6" spans="1:71" s="152" customFormat="1" ht="15" customHeight="1" outlineLevel="1" thickBot="1" x14ac:dyDescent="0.3">
      <c r="A6" s="1327" t="s">
        <v>2683</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3005</v>
      </c>
      <c r="BA6" s="1504" t="s">
        <v>2703</v>
      </c>
      <c r="BB6" s="1528">
        <v>44333</v>
      </c>
      <c r="BC6" s="1528"/>
      <c r="BD6" s="1427">
        <v>20</v>
      </c>
      <c r="BE6" s="1427">
        <v>5</v>
      </c>
      <c r="BF6" s="1427"/>
      <c r="BG6" s="1427"/>
      <c r="BH6" s="1427"/>
      <c r="BI6" s="1427"/>
      <c r="BJ6" s="1427"/>
      <c r="BK6" s="1427"/>
      <c r="BL6" s="1427"/>
      <c r="BM6" s="1427"/>
      <c r="BN6" s="1427"/>
      <c r="BO6" s="1427"/>
      <c r="BP6" s="1427"/>
      <c r="BQ6" s="1734"/>
      <c r="BR6" s="1342"/>
      <c r="BS6" s="739"/>
    </row>
    <row r="7" spans="1:71" s="152" customFormat="1" ht="15" customHeight="1" outlineLevel="1" thickBot="1" x14ac:dyDescent="0.3">
      <c r="A7" s="1327" t="s">
        <v>2689</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3006</v>
      </c>
      <c r="BA7" s="1504" t="s">
        <v>2703</v>
      </c>
      <c r="BB7" s="1528">
        <v>44333</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34"/>
      <c r="BR7" s="1342" t="s">
        <v>2688</v>
      </c>
      <c r="BS7" s="739"/>
    </row>
    <row r="8" spans="1:71" s="152" customFormat="1" ht="15" customHeight="1" outlineLevel="1" thickBot="1" x14ac:dyDescent="0.3">
      <c r="A8" s="1327" t="s">
        <v>2693</v>
      </c>
      <c r="B8" s="1738"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3007</v>
      </c>
      <c r="BA8" s="1504" t="s">
        <v>2703</v>
      </c>
      <c r="BB8" s="1528">
        <v>44333</v>
      </c>
      <c r="BC8" s="1528"/>
      <c r="BD8" s="1427"/>
      <c r="BE8" s="1427">
        <v>1</v>
      </c>
      <c r="BF8" s="1427"/>
      <c r="BG8" s="1427"/>
      <c r="BH8" s="1427"/>
      <c r="BI8" s="1427"/>
      <c r="BJ8" s="1427"/>
      <c r="BK8" s="1427"/>
      <c r="BL8" s="1427"/>
      <c r="BM8" s="1427"/>
      <c r="BN8" s="1427"/>
      <c r="BO8" s="1427"/>
      <c r="BP8" s="1427"/>
      <c r="BQ8" s="1734"/>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3008</v>
      </c>
      <c r="BA9" s="1504" t="s">
        <v>2703</v>
      </c>
      <c r="BB9" s="1528">
        <v>44333</v>
      </c>
      <c r="BC9" s="1528"/>
      <c r="BD9" s="1427"/>
      <c r="BE9" s="1427">
        <v>1</v>
      </c>
      <c r="BF9" s="1427"/>
      <c r="BG9" s="1427"/>
      <c r="BH9" s="1427"/>
      <c r="BI9" s="1427"/>
      <c r="BJ9" s="1427"/>
      <c r="BK9" s="1427"/>
      <c r="BL9" s="1427"/>
      <c r="BM9" s="1427"/>
      <c r="BN9" s="1427"/>
      <c r="BO9" s="1427"/>
      <c r="BP9" s="1427"/>
      <c r="BQ9" s="1734"/>
      <c r="BR9" s="1342"/>
      <c r="BS9" s="739"/>
    </row>
    <row r="10" spans="1:71" s="152" customFormat="1" ht="15" customHeight="1" outlineLevel="1" thickBot="1" x14ac:dyDescent="0.3">
      <c r="A10" s="1327"/>
      <c r="B10" s="1739"/>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3009</v>
      </c>
      <c r="BA10" s="1504" t="s">
        <v>2703</v>
      </c>
      <c r="BB10" s="1528">
        <v>44333</v>
      </c>
      <c r="BC10" s="1528"/>
      <c r="BD10" s="1427"/>
      <c r="BE10" s="1427"/>
      <c r="BF10" s="1427"/>
      <c r="BG10" s="1427"/>
      <c r="BH10" s="1427"/>
      <c r="BI10" s="1427"/>
      <c r="BJ10" s="1427"/>
      <c r="BK10" s="1427"/>
      <c r="BL10" s="1427"/>
      <c r="BM10" s="1427"/>
      <c r="BN10" s="1427"/>
      <c r="BO10" s="1427"/>
      <c r="BP10" s="1427"/>
      <c r="BQ10" s="1734"/>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3010</v>
      </c>
      <c r="BA11" s="1504" t="s">
        <v>2703</v>
      </c>
      <c r="BB11" s="1528">
        <v>44333</v>
      </c>
      <c r="BC11" s="1528"/>
      <c r="BD11" s="1427"/>
      <c r="BE11" s="1427"/>
      <c r="BF11" s="1427"/>
      <c r="BG11" s="1427"/>
      <c r="BH11" s="1427"/>
      <c r="BI11" s="1427"/>
      <c r="BJ11" s="1427"/>
      <c r="BK11" s="1427"/>
      <c r="BL11" s="1427"/>
      <c r="BM11" s="1427"/>
      <c r="BN11" s="1427"/>
      <c r="BO11" s="1427"/>
      <c r="BP11" s="1427"/>
      <c r="BQ11" s="1734"/>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3011</v>
      </c>
      <c r="BA12" s="1504" t="s">
        <v>2703</v>
      </c>
      <c r="BB12" s="1528">
        <v>44333</v>
      </c>
      <c r="BC12" s="1528"/>
      <c r="BD12" s="1427"/>
      <c r="BE12" s="1427"/>
      <c r="BF12" s="1427"/>
      <c r="BG12" s="1427"/>
      <c r="BH12" s="1427">
        <v>1</v>
      </c>
      <c r="BI12" s="1427">
        <v>1</v>
      </c>
      <c r="BJ12" s="1427">
        <v>1</v>
      </c>
      <c r="BK12" s="1427">
        <v>1</v>
      </c>
      <c r="BL12" s="1427">
        <v>1.25</v>
      </c>
      <c r="BM12" s="1427">
        <v>1.5</v>
      </c>
      <c r="BN12" s="1427">
        <v>2</v>
      </c>
      <c r="BO12" s="1427">
        <v>2</v>
      </c>
      <c r="BP12" s="1427">
        <v>2</v>
      </c>
      <c r="BQ12" s="1734"/>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3012</v>
      </c>
      <c r="BA13" s="1504" t="s">
        <v>2703</v>
      </c>
      <c r="BB13" s="1528">
        <v>44333</v>
      </c>
      <c r="BC13" s="1528"/>
      <c r="BD13" s="1427"/>
      <c r="BE13" s="1427"/>
      <c r="BF13" s="1427"/>
      <c r="BG13" s="1427"/>
      <c r="BH13" s="1427">
        <v>1</v>
      </c>
      <c r="BI13" s="1427">
        <v>1</v>
      </c>
      <c r="BJ13" s="1427">
        <v>1</v>
      </c>
      <c r="BK13" s="1427">
        <v>1</v>
      </c>
      <c r="BL13" s="1427">
        <v>1.25</v>
      </c>
      <c r="BM13" s="1427">
        <v>1.25</v>
      </c>
      <c r="BN13" s="1427">
        <v>1.25</v>
      </c>
      <c r="BO13" s="1427">
        <v>1.25</v>
      </c>
      <c r="BP13" s="1427">
        <v>1.25</v>
      </c>
      <c r="BQ13" s="1734"/>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3013</v>
      </c>
      <c r="BA14" s="1504" t="s">
        <v>2703</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4"/>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3014</v>
      </c>
      <c r="BA15" s="1504" t="s">
        <v>2703</v>
      </c>
      <c r="BB15" s="1528">
        <v>44333</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34">
        <v>0.5</v>
      </c>
      <c r="BR15" s="1342" t="s">
        <v>1690</v>
      </c>
      <c r="BS15" s="739"/>
    </row>
    <row r="16" spans="1:71" s="152" customFormat="1" ht="15" customHeight="1" outlineLevel="1" thickBot="1" x14ac:dyDescent="0.3">
      <c r="A16" s="1327" t="s">
        <v>2687</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3015</v>
      </c>
      <c r="BA16" s="1504" t="s">
        <v>2703</v>
      </c>
      <c r="BB16" s="1528">
        <v>44333</v>
      </c>
      <c r="BC16" s="1528"/>
      <c r="BD16" s="1427"/>
      <c r="BE16" s="1427"/>
      <c r="BF16" s="1427"/>
      <c r="BG16" s="1427"/>
      <c r="BH16" s="1427">
        <v>0.5</v>
      </c>
      <c r="BI16" s="1427">
        <v>0.5</v>
      </c>
      <c r="BJ16" s="1427">
        <v>0.5</v>
      </c>
      <c r="BK16" s="1427">
        <v>0.5</v>
      </c>
      <c r="BL16" s="1427">
        <v>0.5</v>
      </c>
      <c r="BM16" s="1427">
        <v>0.5</v>
      </c>
      <c r="BN16" s="1427">
        <v>0.5</v>
      </c>
      <c r="BO16" s="1427">
        <v>0.5</v>
      </c>
      <c r="BP16" s="1427">
        <v>0.5</v>
      </c>
      <c r="BQ16" s="1734">
        <v>0.5</v>
      </c>
      <c r="BR16" s="1342" t="s">
        <v>1418</v>
      </c>
      <c r="BS16" s="739"/>
    </row>
  </sheetData>
  <conditionalFormatting sqref="O3:W15 O16:S16 C3:N16 C2:W2">
    <cfRule type="cellIs" dxfId="157" priority="2" operator="equal">
      <formula>0</formula>
    </cfRule>
  </conditionalFormatting>
  <conditionalFormatting sqref="T16:W16">
    <cfRule type="cellIs" dxfId="156" priority="1" operator="equal">
      <formula>0</formula>
    </cfRule>
  </conditionalFormatting>
  <dataValidations count="1">
    <dataValidation type="list" allowBlank="1" showInputMessage="1" showErrorMessage="1" sqref="AU2:AU16" xr:uid="{B306AF3D-868A-43EF-84FC-F43F281C8B8A}">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2:F89"/>
  <sheetViews>
    <sheetView workbookViewId="0">
      <selection activeCell="B5" sqref="B5"/>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16384" width="12.42578125" style="159"/>
  </cols>
  <sheetData>
    <row r="2" spans="1:2" customFormat="1" ht="21" x14ac:dyDescent="0.35">
      <c r="A2" s="159"/>
      <c r="B2" s="264" t="s">
        <v>988</v>
      </c>
    </row>
    <row r="3" spans="1:2" customFormat="1" ht="21" x14ac:dyDescent="0.35">
      <c r="A3" s="159"/>
      <c r="B3" s="264"/>
    </row>
    <row r="4" spans="1:2" customFormat="1" ht="15.75" customHeight="1" x14ac:dyDescent="0.35">
      <c r="A4" s="159"/>
      <c r="B4" s="538" t="s">
        <v>2739</v>
      </c>
    </row>
    <row r="5" spans="1:2" customFormat="1" ht="15.75" customHeight="1" x14ac:dyDescent="0.35">
      <c r="A5" s="159"/>
      <c r="B5" s="538"/>
    </row>
    <row r="6" spans="1:2" customFormat="1" ht="15.75" customHeight="1" x14ac:dyDescent="0.35">
      <c r="A6" s="159"/>
      <c r="B6" s="538" t="s">
        <v>2682</v>
      </c>
    </row>
    <row r="7" spans="1:2" customFormat="1" ht="15.75" customHeight="1" x14ac:dyDescent="0.25">
      <c r="A7" s="159"/>
      <c r="B7" s="159" t="s">
        <v>333</v>
      </c>
    </row>
    <row r="8" spans="1:2" customFormat="1" ht="15.75" customHeight="1" x14ac:dyDescent="0.35">
      <c r="A8" s="159"/>
      <c r="B8" s="538"/>
    </row>
    <row r="9" spans="1:2" customFormat="1" ht="15.75" customHeight="1" x14ac:dyDescent="0.35">
      <c r="A9" s="159"/>
      <c r="B9" s="538"/>
    </row>
    <row r="10" spans="1:2" customFormat="1" ht="15.75" customHeight="1" x14ac:dyDescent="0.35">
      <c r="A10" s="159"/>
      <c r="B10" s="538" t="s">
        <v>2642</v>
      </c>
    </row>
    <row r="11" spans="1:2" customFormat="1" ht="15.75" customHeight="1" x14ac:dyDescent="0.35">
      <c r="A11" s="159"/>
      <c r="B11" s="538"/>
    </row>
    <row r="12" spans="1:2" ht="17.25" customHeight="1" x14ac:dyDescent="0.35">
      <c r="B12" s="538" t="s">
        <v>2403</v>
      </c>
    </row>
    <row r="13" spans="1:2" customFormat="1" ht="15.75" customHeight="1" x14ac:dyDescent="0.25">
      <c r="A13" s="159"/>
      <c r="B13" s="159"/>
    </row>
    <row r="14" spans="1:2" customFormat="1" ht="15.75" customHeight="1" x14ac:dyDescent="0.35">
      <c r="A14" s="159"/>
      <c r="B14" s="538"/>
    </row>
    <row r="15" spans="1:2" customFormat="1" ht="15.75" customHeight="1" x14ac:dyDescent="0.35">
      <c r="A15" s="159"/>
      <c r="B15" s="538" t="s">
        <v>1400</v>
      </c>
    </row>
    <row r="16" spans="1:2" customFormat="1" ht="15.75" customHeight="1" x14ac:dyDescent="0.35">
      <c r="A16" s="159"/>
      <c r="B16" s="538"/>
    </row>
    <row r="17" spans="2:6" customFormat="1" x14ac:dyDescent="0.25"/>
    <row r="18" spans="2:6" x14ac:dyDescent="0.2">
      <c r="B18" s="159" t="s">
        <v>2738</v>
      </c>
    </row>
    <row r="19" spans="2:6" ht="13.5" customHeight="1" x14ac:dyDescent="0.2"/>
    <row r="20" spans="2:6" ht="13.5" customHeight="1" x14ac:dyDescent="0.2"/>
    <row r="21" spans="2:6" s="146" customFormat="1" ht="18" customHeight="1" x14ac:dyDescent="0.25">
      <c r="B21" s="265" t="s">
        <v>743</v>
      </c>
      <c r="E21" s="147"/>
    </row>
    <row r="22" spans="2:6" s="148" customFormat="1" ht="50.1" hidden="1" customHeight="1" outlineLevel="1" x14ac:dyDescent="0.25">
      <c r="B22" s="149" t="s">
        <v>714</v>
      </c>
      <c r="C22" s="149" t="s">
        <v>713</v>
      </c>
      <c r="D22" s="149" t="s">
        <v>203</v>
      </c>
      <c r="E22" s="149" t="s">
        <v>716</v>
      </c>
      <c r="F22" s="151"/>
    </row>
    <row r="23" spans="2:6" s="152" customFormat="1" ht="18" hidden="1" customHeight="1" outlineLevel="1" x14ac:dyDescent="0.25">
      <c r="B23" s="157" t="s">
        <v>196</v>
      </c>
      <c r="C23" s="272" t="s">
        <v>208</v>
      </c>
      <c r="D23" s="157" t="s">
        <v>717</v>
      </c>
      <c r="E23" s="158" t="s">
        <v>718</v>
      </c>
    </row>
    <row r="24" spans="2:6" s="152" customFormat="1" ht="18" hidden="1" customHeight="1" outlineLevel="1" x14ac:dyDescent="0.25">
      <c r="B24" s="155" t="s">
        <v>210</v>
      </c>
      <c r="C24" s="258" t="s">
        <v>209</v>
      </c>
      <c r="D24" s="155" t="s">
        <v>719</v>
      </c>
      <c r="E24" s="156" t="s">
        <v>720</v>
      </c>
    </row>
    <row r="25" spans="2:6" s="152" customFormat="1" ht="18" hidden="1" customHeight="1" outlineLevel="1" x14ac:dyDescent="0.25">
      <c r="B25" s="157" t="s">
        <v>207</v>
      </c>
      <c r="C25" s="260" t="s">
        <v>206</v>
      </c>
      <c r="D25" s="157" t="s">
        <v>722</v>
      </c>
      <c r="E25" s="158" t="s">
        <v>721</v>
      </c>
    </row>
    <row r="26" spans="2:6" s="152" customFormat="1" ht="18" hidden="1" customHeight="1" outlineLevel="1" x14ac:dyDescent="0.25">
      <c r="B26" s="155" t="s">
        <v>212</v>
      </c>
      <c r="C26" s="258" t="s">
        <v>211</v>
      </c>
      <c r="D26" s="155" t="s">
        <v>724</v>
      </c>
      <c r="E26" s="156" t="s">
        <v>723</v>
      </c>
    </row>
    <row r="27" spans="2:6" s="152" customFormat="1" ht="18" hidden="1" customHeight="1" outlineLevel="1" x14ac:dyDescent="0.25">
      <c r="B27" s="153" t="s">
        <v>732</v>
      </c>
      <c r="C27" s="259" t="s">
        <v>731</v>
      </c>
      <c r="D27" s="153" t="s">
        <v>733</v>
      </c>
      <c r="E27" s="154" t="s">
        <v>734</v>
      </c>
    </row>
    <row r="28" spans="2:6" s="152" customFormat="1" ht="18" hidden="1" customHeight="1" outlineLevel="1" x14ac:dyDescent="0.25">
      <c r="B28" s="155" t="s">
        <v>736</v>
      </c>
      <c r="C28" s="258" t="s">
        <v>735</v>
      </c>
      <c r="D28" s="155" t="s">
        <v>737</v>
      </c>
      <c r="E28" s="156" t="s">
        <v>738</v>
      </c>
    </row>
    <row r="29" spans="2:6" s="152" customFormat="1" ht="18" hidden="1" customHeight="1" outlineLevel="1" x14ac:dyDescent="0.25">
      <c r="B29" s="153" t="s">
        <v>739</v>
      </c>
      <c r="C29" s="259" t="s">
        <v>740</v>
      </c>
      <c r="D29" s="153" t="s">
        <v>741</v>
      </c>
      <c r="E29" s="154" t="s">
        <v>742</v>
      </c>
    </row>
    <row r="30" spans="2:6" s="152" customFormat="1" ht="18" hidden="1" customHeight="1" outlineLevel="1" x14ac:dyDescent="0.25">
      <c r="B30" s="155"/>
      <c r="C30" s="155"/>
      <c r="D30" s="155"/>
      <c r="E30" s="156"/>
    </row>
    <row r="31" spans="2:6" s="152" customFormat="1" ht="18" hidden="1" customHeight="1" outlineLevel="1" x14ac:dyDescent="0.25">
      <c r="B31" s="157" t="s">
        <v>1339</v>
      </c>
      <c r="C31" s="260" t="s">
        <v>1337</v>
      </c>
      <c r="D31" s="157" t="s">
        <v>1338</v>
      </c>
      <c r="E31" s="158" t="s">
        <v>721</v>
      </c>
    </row>
    <row r="32" spans="2:6" s="152" customFormat="1" ht="18" hidden="1" customHeight="1" outlineLevel="1" x14ac:dyDescent="0.25">
      <c r="B32" s="155"/>
      <c r="C32" s="155"/>
      <c r="D32" s="155"/>
      <c r="E32" s="156"/>
    </row>
    <row r="33" spans="2:6" s="152" customFormat="1" ht="18" hidden="1" customHeight="1" outlineLevel="1" x14ac:dyDescent="0.25">
      <c r="B33" s="153" t="s">
        <v>1256</v>
      </c>
      <c r="C33" s="259" t="s">
        <v>1255</v>
      </c>
      <c r="D33" s="153" t="s">
        <v>1257</v>
      </c>
      <c r="E33" s="154"/>
    </row>
    <row r="34" spans="2:6" s="152" customFormat="1" ht="18" hidden="1" customHeight="1" outlineLevel="1" x14ac:dyDescent="0.25">
      <c r="B34" s="155"/>
      <c r="C34" s="155"/>
      <c r="D34" s="155"/>
      <c r="E34" s="156"/>
    </row>
    <row r="35" spans="2:6" s="152" customFormat="1" ht="18" hidden="1" customHeight="1" outlineLevel="1" x14ac:dyDescent="0.25">
      <c r="B35" s="153" t="s">
        <v>214</v>
      </c>
      <c r="C35" s="259" t="s">
        <v>213</v>
      </c>
      <c r="D35" s="153" t="s">
        <v>725</v>
      </c>
      <c r="E35" s="154" t="s">
        <v>215</v>
      </c>
    </row>
    <row r="36" spans="2:6" s="152" customFormat="1" ht="18" hidden="1" customHeight="1" outlineLevel="1" x14ac:dyDescent="0.25">
      <c r="B36" s="155" t="s">
        <v>205</v>
      </c>
      <c r="C36" s="258" t="s">
        <v>204</v>
      </c>
      <c r="D36" s="155" t="s">
        <v>726</v>
      </c>
      <c r="E36" s="156" t="s">
        <v>718</v>
      </c>
    </row>
    <row r="37" spans="2:6" s="152" customFormat="1" ht="18" hidden="1" customHeight="1" outlineLevel="1" x14ac:dyDescent="0.25">
      <c r="B37" s="153" t="s">
        <v>819</v>
      </c>
      <c r="C37" s="259" t="s">
        <v>818</v>
      </c>
      <c r="D37" s="153" t="s">
        <v>820</v>
      </c>
      <c r="E37" s="154"/>
    </row>
    <row r="38" spans="2:6" s="152" customFormat="1" ht="18" hidden="1" customHeight="1" outlineLevel="1" x14ac:dyDescent="0.25">
      <c r="B38" s="155"/>
      <c r="C38" s="155"/>
      <c r="D38" s="155"/>
      <c r="E38" s="156"/>
    </row>
    <row r="39" spans="2:6" s="152" customFormat="1" ht="18" hidden="1" customHeight="1" outlineLevel="1" x14ac:dyDescent="0.25">
      <c r="B39" s="153" t="s">
        <v>1335</v>
      </c>
      <c r="C39" s="259" t="s">
        <v>1399</v>
      </c>
      <c r="D39" s="153" t="s">
        <v>1336</v>
      </c>
      <c r="E39" s="154"/>
    </row>
    <row r="40" spans="2:6" s="152" customFormat="1" ht="18" hidden="1" customHeight="1" outlineLevel="1" x14ac:dyDescent="0.25">
      <c r="B40" s="155"/>
      <c r="C40" s="155"/>
      <c r="D40" s="155"/>
      <c r="E40" s="156"/>
    </row>
    <row r="41" spans="2:6" s="152" customFormat="1" ht="18" hidden="1" customHeight="1" outlineLevel="1" x14ac:dyDescent="0.25">
      <c r="B41" s="153"/>
      <c r="C41" s="153"/>
      <c r="D41" s="153"/>
      <c r="E41" s="154"/>
    </row>
    <row r="42" spans="2:6" s="152" customFormat="1" ht="18" hidden="1" customHeight="1" outlineLevel="1" x14ac:dyDescent="0.25">
      <c r="B42" s="273"/>
      <c r="C42" s="155"/>
      <c r="D42" s="155"/>
      <c r="E42" s="274"/>
    </row>
    <row r="43" spans="2:6" s="152" customFormat="1" ht="18" hidden="1" customHeight="1" outlineLevel="1" x14ac:dyDescent="0.25">
      <c r="B43" s="153"/>
      <c r="C43" s="153"/>
      <c r="D43" s="153"/>
      <c r="E43" s="154"/>
    </row>
    <row r="44" spans="2:6" s="152" customFormat="1" ht="18" hidden="1" customHeight="1" outlineLevel="1" x14ac:dyDescent="0.25">
      <c r="B44" s="273"/>
      <c r="C44" s="155"/>
      <c r="D44" s="155"/>
      <c r="E44" s="274"/>
    </row>
    <row r="45" spans="2:6" ht="15.75" hidden="1" customHeight="1" outlineLevel="1" x14ac:dyDescent="0.2"/>
    <row r="46" spans="2:6" ht="16.5" customHeight="1" collapsed="1" x14ac:dyDescent="0.2"/>
    <row r="47" spans="2:6" s="146" customFormat="1" ht="13.5" customHeight="1" x14ac:dyDescent="0.25">
      <c r="B47" s="265" t="s">
        <v>2400</v>
      </c>
      <c r="E47" s="261">
        <f>SUM(E49:E88)</f>
        <v>28</v>
      </c>
    </row>
    <row r="48" spans="2:6" s="148" customFormat="1" ht="50.1" customHeight="1" outlineLevel="1" x14ac:dyDescent="0.25">
      <c r="B48" s="149" t="s">
        <v>714</v>
      </c>
      <c r="C48" s="149" t="s">
        <v>713</v>
      </c>
      <c r="D48" s="149" t="s">
        <v>1351</v>
      </c>
      <c r="E48" s="149" t="s">
        <v>728</v>
      </c>
      <c r="F48" s="151"/>
    </row>
    <row r="49" spans="2:5" s="152" customFormat="1" ht="18" customHeight="1" outlineLevel="1" x14ac:dyDescent="0.25">
      <c r="B49" s="203" t="s">
        <v>215</v>
      </c>
      <c r="C49" s="741"/>
      <c r="D49" s="204" t="s">
        <v>2402</v>
      </c>
      <c r="E49" s="205"/>
    </row>
    <row r="50" spans="2:5" s="152" customFormat="1" ht="18" customHeight="1" outlineLevel="1" x14ac:dyDescent="0.25">
      <c r="B50" s="203" t="s">
        <v>771</v>
      </c>
      <c r="C50" s="740" t="s">
        <v>1331</v>
      </c>
      <c r="D50" s="204" t="s">
        <v>1332</v>
      </c>
      <c r="E50" s="205">
        <v>28</v>
      </c>
    </row>
    <row r="51" spans="2:5" s="152" customFormat="1" ht="18" customHeight="1" outlineLevel="1" x14ac:dyDescent="0.25">
      <c r="B51" s="203" t="s">
        <v>771</v>
      </c>
      <c r="C51" s="740" t="s">
        <v>1333</v>
      </c>
      <c r="D51" s="204" t="s">
        <v>1334</v>
      </c>
      <c r="E51" s="205"/>
    </row>
    <row r="52" spans="2:5" s="152" customFormat="1" ht="18" customHeight="1" outlineLevel="1" x14ac:dyDescent="0.25">
      <c r="B52" s="203" t="s">
        <v>771</v>
      </c>
      <c r="C52" s="740" t="s">
        <v>727</v>
      </c>
      <c r="D52" s="153" t="s">
        <v>1330</v>
      </c>
      <c r="E52" s="205"/>
    </row>
    <row r="53" spans="2:5" s="152" customFormat="1" ht="18" customHeight="1" outlineLevel="1" x14ac:dyDescent="0.25">
      <c r="B53" s="203" t="s">
        <v>771</v>
      </c>
      <c r="C53" s="258"/>
      <c r="D53" s="155" t="s">
        <v>780</v>
      </c>
      <c r="E53" s="156"/>
    </row>
    <row r="54" spans="2:5" s="152" customFormat="1" ht="18" customHeight="1" outlineLevel="1" x14ac:dyDescent="0.25">
      <c r="B54" s="203" t="s">
        <v>1950</v>
      </c>
      <c r="C54" s="740" t="s">
        <v>1949</v>
      </c>
      <c r="D54" s="204" t="s">
        <v>1951</v>
      </c>
      <c r="E54" s="205" t="s">
        <v>215</v>
      </c>
    </row>
    <row r="55" spans="2:5" s="152" customFormat="1" ht="18" customHeight="1" outlineLevel="1" x14ac:dyDescent="0.25">
      <c r="B55" s="203" t="s">
        <v>1950</v>
      </c>
      <c r="C55" s="740" t="s">
        <v>1952</v>
      </c>
      <c r="D55" s="740" t="s">
        <v>1953</v>
      </c>
      <c r="E55" s="205" t="s">
        <v>215</v>
      </c>
    </row>
    <row r="56" spans="2:5" s="152" customFormat="1" ht="19.5" customHeight="1" outlineLevel="1" x14ac:dyDescent="0.25">
      <c r="B56" s="203" t="s">
        <v>1950</v>
      </c>
      <c r="C56" s="740" t="s">
        <v>1954</v>
      </c>
      <c r="D56" s="1323" t="s">
        <v>1955</v>
      </c>
      <c r="E56" s="205" t="s">
        <v>215</v>
      </c>
    </row>
    <row r="57" spans="2:5" s="152" customFormat="1" ht="18" customHeight="1" outlineLevel="1" x14ac:dyDescent="0.25">
      <c r="B57" s="203" t="s">
        <v>1957</v>
      </c>
      <c r="C57" s="740" t="s">
        <v>1956</v>
      </c>
      <c r="D57" s="204" t="s">
        <v>2515</v>
      </c>
      <c r="E57" s="205"/>
    </row>
    <row r="58" spans="2:5" s="152" customFormat="1" ht="18" customHeight="1" outlineLevel="1" x14ac:dyDescent="0.25">
      <c r="B58" s="155" t="s">
        <v>770</v>
      </c>
      <c r="C58" s="155"/>
      <c r="D58" s="155" t="s">
        <v>1838</v>
      </c>
      <c r="E58" s="205"/>
    </row>
    <row r="59" spans="2:5" s="152" customFormat="1" ht="18" customHeight="1" outlineLevel="1" x14ac:dyDescent="0.25">
      <c r="B59" s="155" t="s">
        <v>770</v>
      </c>
      <c r="C59" s="155"/>
      <c r="D59" s="155" t="s">
        <v>1402</v>
      </c>
      <c r="E59" s="205"/>
    </row>
    <row r="60" spans="2:5" s="152" customFormat="1" ht="18" customHeight="1" outlineLevel="1" x14ac:dyDescent="0.25">
      <c r="B60" s="155" t="s">
        <v>770</v>
      </c>
      <c r="C60" s="155"/>
      <c r="D60" s="155" t="s">
        <v>834</v>
      </c>
      <c r="E60" s="205"/>
    </row>
    <row r="61" spans="2:5" s="152" customFormat="1" ht="18" customHeight="1" outlineLevel="1" x14ac:dyDescent="0.25">
      <c r="B61" s="155" t="s">
        <v>1948</v>
      </c>
      <c r="C61" s="882" t="s">
        <v>1947</v>
      </c>
      <c r="D61" s="204" t="s">
        <v>1401</v>
      </c>
      <c r="E61" s="530"/>
    </row>
    <row r="62" spans="2:5" s="152" customFormat="1" ht="18" customHeight="1" outlineLevel="1" x14ac:dyDescent="0.25">
      <c r="B62" s="153" t="s">
        <v>823</v>
      </c>
      <c r="C62" s="259" t="s">
        <v>821</v>
      </c>
      <c r="D62" s="153" t="s">
        <v>822</v>
      </c>
      <c r="E62" s="205"/>
    </row>
    <row r="63" spans="2:5" s="152" customFormat="1" ht="18" customHeight="1" outlineLevel="1" x14ac:dyDescent="0.25">
      <c r="B63" s="203" t="s">
        <v>1946</v>
      </c>
      <c r="C63" s="740"/>
      <c r="D63" s="204" t="s">
        <v>1839</v>
      </c>
      <c r="E63" s="205"/>
    </row>
    <row r="64" spans="2:5" s="152" customFormat="1" ht="18" customHeight="1" outlineLevel="1" x14ac:dyDescent="0.25">
      <c r="B64" s="153" t="s">
        <v>817</v>
      </c>
      <c r="C64" s="259" t="s">
        <v>773</v>
      </c>
      <c r="D64" s="153" t="s">
        <v>774</v>
      </c>
      <c r="E64" s="205"/>
    </row>
    <row r="65" spans="2:5" s="152" customFormat="1" ht="18" customHeight="1" outlineLevel="1" x14ac:dyDescent="0.25">
      <c r="B65" s="155" t="s">
        <v>831</v>
      </c>
      <c r="C65" s="258" t="s">
        <v>832</v>
      </c>
      <c r="D65" s="155" t="s">
        <v>833</v>
      </c>
      <c r="E65" s="205"/>
    </row>
    <row r="66" spans="2:5" s="152" customFormat="1" ht="18" customHeight="1" outlineLevel="1" x14ac:dyDescent="0.25">
      <c r="B66" s="203" t="s">
        <v>1945</v>
      </c>
      <c r="C66" s="740" t="s">
        <v>1944</v>
      </c>
      <c r="D66" s="204" t="s">
        <v>2401</v>
      </c>
      <c r="E66" s="205"/>
    </row>
    <row r="67" spans="2:5" s="152" customFormat="1" ht="18" customHeight="1" outlineLevel="1" x14ac:dyDescent="0.25">
      <c r="B67" s="203"/>
      <c r="C67" s="740"/>
      <c r="D67" s="155"/>
      <c r="E67" s="205"/>
    </row>
    <row r="68" spans="2:5" s="152" customFormat="1" ht="18" customHeight="1" outlineLevel="1" x14ac:dyDescent="0.25">
      <c r="B68" s="155"/>
      <c r="C68" s="258"/>
      <c r="D68" s="155"/>
      <c r="E68" s="156"/>
    </row>
    <row r="69" spans="2:5" s="152" customFormat="1" ht="18" customHeight="1" outlineLevel="1" x14ac:dyDescent="0.25">
      <c r="B69" s="203"/>
      <c r="C69" s="740"/>
      <c r="D69" s="153"/>
      <c r="E69" s="205"/>
    </row>
    <row r="70" spans="2:5" s="152" customFormat="1" ht="18" customHeight="1" outlineLevel="1" x14ac:dyDescent="0.25">
      <c r="B70" s="155"/>
      <c r="C70" s="258"/>
      <c r="D70" s="1322"/>
      <c r="E70" s="156"/>
    </row>
    <row r="71" spans="2:5" s="152" customFormat="1" ht="18" customHeight="1" outlineLevel="1" x14ac:dyDescent="0.25">
      <c r="B71" s="1529"/>
      <c r="C71" s="1530"/>
      <c r="D71" s="1531"/>
      <c r="E71" s="883"/>
    </row>
    <row r="72" spans="2:5" s="152" customFormat="1" ht="18" customHeight="1" outlineLevel="1" x14ac:dyDescent="0.25">
      <c r="B72" s="203"/>
      <c r="C72" s="740"/>
      <c r="D72" s="204"/>
      <c r="E72" s="205"/>
    </row>
    <row r="73" spans="2:5" s="152" customFormat="1" ht="18" customHeight="1" outlineLevel="1" x14ac:dyDescent="0.25">
      <c r="B73" s="155"/>
      <c r="C73" s="258"/>
      <c r="D73" s="155"/>
      <c r="E73" s="156"/>
    </row>
    <row r="74" spans="2:5" s="152" customFormat="1" ht="18" customHeight="1" outlineLevel="1" x14ac:dyDescent="0.25">
      <c r="B74" s="203"/>
      <c r="C74" s="740"/>
      <c r="D74" s="204"/>
      <c r="E74" s="205"/>
    </row>
    <row r="75" spans="2:5" s="152" customFormat="1" ht="18" customHeight="1" outlineLevel="1" x14ac:dyDescent="0.25">
      <c r="B75" s="203"/>
      <c r="C75" s="740"/>
      <c r="D75" s="204"/>
      <c r="E75" s="205"/>
    </row>
    <row r="76" spans="2:5" s="152" customFormat="1" ht="18" customHeight="1" outlineLevel="1" x14ac:dyDescent="0.25">
      <c r="B76" s="153"/>
      <c r="C76" s="259"/>
      <c r="D76" s="153"/>
      <c r="E76" s="154"/>
    </row>
    <row r="77" spans="2:5" s="152" customFormat="1" ht="18" customHeight="1" outlineLevel="1" x14ac:dyDescent="0.25">
      <c r="B77" s="203"/>
      <c r="C77" s="740"/>
      <c r="D77" s="204"/>
      <c r="E77" s="205"/>
    </row>
    <row r="78" spans="2:5" s="152" customFormat="1" ht="18" customHeight="1" outlineLevel="1" x14ac:dyDescent="0.25">
      <c r="B78" s="203"/>
      <c r="C78" s="740"/>
      <c r="D78" s="204"/>
      <c r="E78" s="205"/>
    </row>
    <row r="79" spans="2:5" s="152" customFormat="1" ht="18" customHeight="1" outlineLevel="1" x14ac:dyDescent="0.25">
      <c r="B79" s="157"/>
      <c r="C79" s="260"/>
      <c r="D79" s="157"/>
      <c r="E79" s="158"/>
    </row>
    <row r="80" spans="2:5" s="152" customFormat="1" ht="18" customHeight="1" outlineLevel="1" x14ac:dyDescent="0.25">
      <c r="B80" s="155"/>
      <c r="C80" s="258"/>
      <c r="D80" s="204"/>
      <c r="E80" s="156"/>
    </row>
    <row r="81" spans="2:5" s="152" customFormat="1" ht="18" customHeight="1" outlineLevel="1" x14ac:dyDescent="0.25">
      <c r="B81" s="203"/>
      <c r="C81" s="740"/>
      <c r="D81" s="204"/>
      <c r="E81" s="205"/>
    </row>
    <row r="82" spans="2:5" s="152" customFormat="1" ht="18" customHeight="1" outlineLevel="1" x14ac:dyDescent="0.25">
      <c r="B82" s="153"/>
      <c r="C82" s="259"/>
      <c r="D82" s="155"/>
      <c r="E82" s="154"/>
    </row>
    <row r="83" spans="2:5" s="152" customFormat="1" ht="18" customHeight="1" outlineLevel="1" x14ac:dyDescent="0.25">
      <c r="B83" s="153"/>
      <c r="C83" s="259"/>
      <c r="D83" s="153"/>
      <c r="E83" s="154"/>
    </row>
    <row r="84" spans="2:5" s="152" customFormat="1" ht="18" customHeight="1" outlineLevel="1" x14ac:dyDescent="0.25">
      <c r="B84" s="153"/>
      <c r="C84" s="153"/>
      <c r="D84" s="153"/>
      <c r="E84" s="154"/>
    </row>
    <row r="85" spans="2:5" s="152" customFormat="1" ht="18" customHeight="1" outlineLevel="1" x14ac:dyDescent="0.25">
      <c r="B85" s="155"/>
      <c r="C85" s="155"/>
      <c r="D85" s="155"/>
      <c r="E85" s="156"/>
    </row>
    <row r="86" spans="2:5" s="152" customFormat="1" ht="18" customHeight="1" outlineLevel="1" x14ac:dyDescent="0.25">
      <c r="B86" s="203"/>
      <c r="C86" s="204"/>
      <c r="D86" s="204"/>
      <c r="E86" s="205"/>
    </row>
    <row r="87" spans="2:5" s="152" customFormat="1" ht="18" customHeight="1" outlineLevel="1" x14ac:dyDescent="0.25">
      <c r="B87" s="155"/>
      <c r="C87" s="155"/>
      <c r="D87" s="155"/>
      <c r="E87" s="156"/>
    </row>
    <row r="88" spans="2:5" s="152" customFormat="1" ht="32.25" customHeight="1" outlineLevel="1" x14ac:dyDescent="0.25">
      <c r="B88" s="153"/>
      <c r="C88" s="275"/>
      <c r="D88" s="153"/>
      <c r="E88" s="154"/>
    </row>
    <row r="89" spans="2:5" ht="12.75" customHeight="1" x14ac:dyDescent="0.2"/>
  </sheetData>
  <hyperlinks>
    <hyperlink ref="C23" r:id="rId1" xr:uid="{41A10EC6-E9FD-4FD0-8FFE-E3DD5EDEDB10}"/>
    <hyperlink ref="C24" r:id="rId2" xr:uid="{2618ED43-B774-4980-A6A8-D00FB05F18E9}"/>
    <hyperlink ref="C25" r:id="rId3" xr:uid="{03F95D26-8523-4802-9023-DDDAD52EB480}"/>
    <hyperlink ref="C26" r:id="rId4" xr:uid="{5733D15C-E11C-4B06-A36D-AA8DC750DC0F}"/>
    <hyperlink ref="C35" r:id="rId5" xr:uid="{E9A8CCE6-696C-4C33-8C5A-6FF5250F2567}"/>
    <hyperlink ref="C36" r:id="rId6" xr:uid="{3ECB9AE7-0023-46F1-AD3D-B3B144B75398}"/>
    <hyperlink ref="C27" r:id="rId7" xr:uid="{7CB689BA-9484-4433-8CBE-39B6BF5E1378}"/>
    <hyperlink ref="C28" r:id="rId8" xr:uid="{0C34CAB8-D03C-4A40-BADA-5CAC8BC946E3}"/>
    <hyperlink ref="C29" r:id="rId9" xr:uid="{8C07EC12-BF7D-4C2C-8497-D1A0C26139D4}"/>
    <hyperlink ref="C37" r:id="rId10" xr:uid="{2186A5CF-0833-4612-85A5-93E4BD4B0FF0}"/>
    <hyperlink ref="C33" r:id="rId11" xr:uid="{90E87753-BE63-4A74-91EF-8EB33E0C682F}"/>
    <hyperlink ref="C50"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51" r:id="rId13" xr:uid="{F1C8FF10-EA54-455D-91BC-49B8588B18B8}"/>
    <hyperlink ref="C31" r:id="rId14" xr:uid="{7D2ACE2E-BE24-4609-AAD4-F747D3DFD6DD}"/>
    <hyperlink ref="C39" r:id="rId15" xr:uid="{3406FF78-4B57-49AB-A1FC-6DF9AA04D460}"/>
    <hyperlink ref="C52"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64" r:id="rId17" xr:uid="{7B840EC4-598A-4A78-9B59-8CA42FBF948C}"/>
    <hyperlink ref="C62" r:id="rId18" xr:uid="{63579CDC-A4D5-403F-BB66-B37409342862}"/>
    <hyperlink ref="C65" r:id="rId19" xr:uid="{7A9621E2-6965-4F56-8FE3-E47AA0E71D43}"/>
    <hyperlink ref="C66" r:id="rId20" xr:uid="{0DEE1086-0CA1-48C3-B6D8-8B12C0EB23DA}"/>
    <hyperlink ref="C61" r:id="rId21" xr:uid="{BA3FCA9D-9827-4E56-A858-5FC2F204A39D}"/>
    <hyperlink ref="C54" r:id="rId22" xr:uid="{5663401E-E3E8-43D1-9895-CC6B2A60CEF4}"/>
    <hyperlink ref="D55" r:id="rId23" display="https://atlas-scientific.com/embedded-solutions/ezo-conductivity-circuit/ " xr:uid="{8D69C325-DFC9-4AC1-8407-ACA00A16F1CD}"/>
    <hyperlink ref="C55" r:id="rId24" xr:uid="{3A5D0438-3B44-4896-ADAC-0360FE7A8623}"/>
    <hyperlink ref="C57" r:id="rId25" xr:uid="{A2507F26-997A-4162-BD50-58E0B5F12819}"/>
  </hyperlinks>
  <pageMargins left="0.7" right="0.7" top="0.75" bottom="0.75" header="0.3" footer="0.3"/>
  <pageSetup orientation="portrait" horizontalDpi="300" verticalDpi="300" r:id="rId26"/>
  <tableParts count="2">
    <tablePart r:id="rId27"/>
    <tablePart r:id="rId28"/>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62677-9E00-46E0-B93C-627B9D4DD5FE}">
  <sheetPr>
    <pageSetUpPr fitToPage="1"/>
  </sheetPr>
  <dimension ref="B1:DS72"/>
  <sheetViews>
    <sheetView tabSelected="1" topLeftCell="P19" zoomScaleNormal="100" workbookViewId="0">
      <selection activeCell="DV39" sqref="DV39"/>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2711</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16" t="s">
        <v>1243</v>
      </c>
    </row>
    <row r="13" spans="2:68" ht="22.5" customHeight="1" x14ac:dyDescent="0.25">
      <c r="Q13" t="s">
        <v>1827</v>
      </c>
      <c r="AH13" s="1816" t="s">
        <v>1242</v>
      </c>
      <c r="BO13" t="s">
        <v>2716</v>
      </c>
    </row>
    <row r="14" spans="2:68" ht="22.5" customHeight="1" x14ac:dyDescent="0.25">
      <c r="F14" t="s">
        <v>2694</v>
      </c>
      <c r="L14">
        <v>43</v>
      </c>
      <c r="Q14" t="s">
        <v>266</v>
      </c>
      <c r="AH14" s="1816" t="s">
        <v>1241</v>
      </c>
    </row>
    <row r="15" spans="2:68" ht="22.5" customHeight="1" x14ac:dyDescent="0.25">
      <c r="J15">
        <v>1.5</v>
      </c>
      <c r="K15">
        <v>14</v>
      </c>
      <c r="Q15" t="s">
        <v>267</v>
      </c>
      <c r="AH15" s="1816" t="s">
        <v>2713</v>
      </c>
      <c r="BP15" t="s">
        <v>2717</v>
      </c>
    </row>
    <row r="16" spans="2:68" ht="22.5" customHeight="1" x14ac:dyDescent="0.25">
      <c r="C16">
        <v>29</v>
      </c>
      <c r="F16">
        <v>4</v>
      </c>
      <c r="Q16" t="s">
        <v>264</v>
      </c>
      <c r="AH16" s="1816" t="s">
        <v>2712</v>
      </c>
      <c r="BO16" t="s">
        <v>1238</v>
      </c>
    </row>
    <row r="17" spans="26:123" ht="23.25" customHeight="1" x14ac:dyDescent="0.25">
      <c r="AH17" s="1816" t="s">
        <v>2714</v>
      </c>
    </row>
    <row r="18" spans="26:123" ht="22.5" customHeight="1" x14ac:dyDescent="0.25">
      <c r="AH18" s="1816" t="s">
        <v>2715</v>
      </c>
    </row>
    <row r="19" spans="26:123" ht="12.75" customHeight="1" x14ac:dyDescent="0.25">
      <c r="AA19" s="1815">
        <v>1</v>
      </c>
      <c r="AL19" s="1815">
        <v>12</v>
      </c>
      <c r="AM19" s="1815"/>
      <c r="AN19" s="1815"/>
      <c r="AO19" s="1815"/>
      <c r="AP19" s="1815"/>
      <c r="AQ19" s="1815"/>
      <c r="AR19" s="1815"/>
      <c r="AS19" s="1815"/>
      <c r="AT19" s="1815"/>
      <c r="AU19" s="1815"/>
      <c r="AV19" s="1815"/>
      <c r="AW19" s="1815"/>
      <c r="AX19" s="1815">
        <v>24</v>
      </c>
      <c r="AY19" s="1815"/>
      <c r="AZ19" s="1815"/>
      <c r="BA19" s="1815"/>
      <c r="BB19" s="1815"/>
      <c r="BC19" s="1815"/>
      <c r="BD19" s="1815"/>
      <c r="BE19" s="1815"/>
      <c r="BF19" s="1815"/>
      <c r="BG19" s="1815"/>
      <c r="BH19" s="1815"/>
      <c r="BI19" s="1815"/>
      <c r="BJ19" s="1815">
        <v>36</v>
      </c>
      <c r="BK19" s="1815"/>
      <c r="BL19" s="1815"/>
      <c r="BM19" s="1815"/>
      <c r="BN19" s="1815"/>
      <c r="BO19" s="1815"/>
      <c r="BP19" s="1815"/>
      <c r="BQ19" s="1815"/>
      <c r="BR19" s="1815"/>
      <c r="BS19" s="1815"/>
      <c r="BT19" s="1815"/>
      <c r="BU19" s="1815"/>
      <c r="BV19" s="1815">
        <v>48</v>
      </c>
      <c r="BW19" s="1815"/>
      <c r="BX19" s="1815"/>
      <c r="BY19" s="1815"/>
      <c r="BZ19" s="1815"/>
      <c r="CA19" s="1815"/>
      <c r="CB19" s="1815"/>
      <c r="CC19" s="1815"/>
      <c r="CD19" s="1815"/>
      <c r="CE19" s="1815"/>
      <c r="CF19" s="1815"/>
      <c r="CG19" s="1815"/>
      <c r="CH19" s="1815">
        <v>60</v>
      </c>
      <c r="CI19" s="1815"/>
      <c r="CJ19" s="1815"/>
      <c r="CK19" s="1815"/>
      <c r="CL19" s="1815"/>
      <c r="CM19" s="1815"/>
      <c r="CN19" s="1815"/>
      <c r="CO19" s="1815"/>
      <c r="CP19" s="1815"/>
      <c r="CQ19" s="1815"/>
      <c r="CR19" s="1815"/>
      <c r="CS19" s="1815"/>
      <c r="CT19" s="1815">
        <v>72</v>
      </c>
      <c r="CU19" s="1815"/>
      <c r="CV19" s="1815"/>
      <c r="CW19" s="1815"/>
      <c r="CX19" s="1815"/>
      <c r="CY19" s="1815"/>
      <c r="CZ19" s="1815"/>
      <c r="DA19" s="1815"/>
      <c r="DB19" s="1815"/>
      <c r="DC19" s="1815"/>
      <c r="DD19" s="1815"/>
      <c r="DE19" s="1815"/>
      <c r="DF19" s="1815">
        <v>84</v>
      </c>
      <c r="DG19" s="1815"/>
      <c r="DH19" s="1815"/>
      <c r="DI19" s="1815"/>
      <c r="DJ19" s="1815"/>
      <c r="DK19" s="1815"/>
      <c r="DL19" s="1815"/>
      <c r="DM19" s="1815"/>
      <c r="DN19" s="1815"/>
      <c r="DO19" s="1815"/>
      <c r="DP19" s="1815"/>
      <c r="DQ19" s="1815"/>
      <c r="DR19" s="1815">
        <v>96</v>
      </c>
      <c r="DS19" t="s">
        <v>2710</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26" ht="11.25" customHeight="1" x14ac:dyDescent="0.25"/>
    <row r="66" spans="26:26" ht="11.25" customHeight="1" x14ac:dyDescent="0.25"/>
    <row r="67" spans="26:26" ht="11.25" customHeight="1" x14ac:dyDescent="0.25">
      <c r="Z67">
        <v>48</v>
      </c>
    </row>
    <row r="68" spans="26:26" ht="40.5" customHeight="1" x14ac:dyDescent="0.25"/>
    <row r="69" spans="26:26" ht="11.25" customHeight="1" x14ac:dyDescent="0.25"/>
    <row r="70" spans="26:26" ht="11.25" customHeight="1" x14ac:dyDescent="0.25"/>
    <row r="71" spans="26:26" ht="11.25" customHeight="1" x14ac:dyDescent="0.25"/>
    <row r="72" spans="26:26" ht="11.25" customHeight="1" x14ac:dyDescent="0.25"/>
  </sheetData>
  <pageMargins left="0.25" right="0.25" top="0.75" bottom="0.75" header="0.3" footer="0.3"/>
  <pageSetup scale="49" orientation="landscape"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06E71-2104-4B14-8BB8-2D7ED419FD77}">
  <sheetPr>
    <pageSetUpPr fitToPage="1"/>
  </sheetPr>
  <dimension ref="B1:DS120"/>
  <sheetViews>
    <sheetView zoomScaleNormal="100" workbookViewId="0">
      <selection activeCell="CR17" sqref="CR17"/>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2711</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19" t="s">
        <v>1243</v>
      </c>
    </row>
    <row r="13" spans="2:68" ht="22.5" customHeight="1" x14ac:dyDescent="0.25">
      <c r="Q13" t="s">
        <v>1827</v>
      </c>
      <c r="AH13" s="1819" t="s">
        <v>1242</v>
      </c>
      <c r="BO13" t="s">
        <v>2716</v>
      </c>
    </row>
    <row r="14" spans="2:68" ht="22.5" customHeight="1" x14ac:dyDescent="0.25">
      <c r="F14" t="s">
        <v>2694</v>
      </c>
      <c r="L14">
        <v>43</v>
      </c>
      <c r="Q14" t="s">
        <v>266</v>
      </c>
      <c r="AH14" s="1819" t="s">
        <v>1241</v>
      </c>
    </row>
    <row r="15" spans="2:68" ht="22.5" customHeight="1" x14ac:dyDescent="0.25">
      <c r="J15">
        <v>1.5</v>
      </c>
      <c r="K15">
        <v>14</v>
      </c>
      <c r="Q15" t="s">
        <v>267</v>
      </c>
      <c r="AH15" s="1819" t="s">
        <v>2713</v>
      </c>
      <c r="BP15" t="s">
        <v>2717</v>
      </c>
    </row>
    <row r="16" spans="2:68" ht="22.5" customHeight="1" x14ac:dyDescent="0.25">
      <c r="C16">
        <v>29</v>
      </c>
      <c r="F16">
        <v>4</v>
      </c>
      <c r="Q16" t="s">
        <v>264</v>
      </c>
      <c r="AH16" s="1819" t="s">
        <v>2712</v>
      </c>
      <c r="BO16" t="s">
        <v>1238</v>
      </c>
    </row>
    <row r="17" spans="26:123" ht="23.25" customHeight="1" x14ac:dyDescent="0.25">
      <c r="AH17" s="1819" t="s">
        <v>2714</v>
      </c>
    </row>
    <row r="18" spans="26:123" ht="22.5" customHeight="1" x14ac:dyDescent="0.25">
      <c r="AH18" s="1819" t="s">
        <v>2715</v>
      </c>
    </row>
    <row r="19" spans="26:123" ht="12.75" customHeight="1" x14ac:dyDescent="0.25">
      <c r="AA19" s="1818">
        <v>1</v>
      </c>
      <c r="AL19" s="1818">
        <v>12</v>
      </c>
      <c r="AM19" s="1818"/>
      <c r="AN19" s="1818"/>
      <c r="AO19" s="1818"/>
      <c r="AP19" s="1818"/>
      <c r="AQ19" s="1818"/>
      <c r="AR19" s="1818"/>
      <c r="AS19" s="1818"/>
      <c r="AT19" s="1818"/>
      <c r="AU19" s="1818"/>
      <c r="AV19" s="1818"/>
      <c r="AW19" s="1818"/>
      <c r="AX19" s="1818">
        <v>24</v>
      </c>
      <c r="AY19" s="1818"/>
      <c r="AZ19" s="1818"/>
      <c r="BA19" s="1818"/>
      <c r="BB19" s="1818"/>
      <c r="BC19" s="1818"/>
      <c r="BD19" s="1818"/>
      <c r="BE19" s="1818"/>
      <c r="BF19" s="1818"/>
      <c r="BG19" s="1818"/>
      <c r="BH19" s="1818"/>
      <c r="BI19" s="1818"/>
      <c r="BJ19" s="1818">
        <v>36</v>
      </c>
      <c r="BK19" s="1818"/>
      <c r="BL19" s="1818"/>
      <c r="BM19" s="1818"/>
      <c r="BN19" s="1818"/>
      <c r="BO19" s="1818"/>
      <c r="BP19" s="1818"/>
      <c r="BQ19" s="1818"/>
      <c r="BR19" s="1818"/>
      <c r="BS19" s="1818"/>
      <c r="BT19" s="1818"/>
      <c r="BU19" s="1818"/>
      <c r="BV19" s="1818">
        <v>48</v>
      </c>
      <c r="BW19" s="1818"/>
      <c r="BX19" s="1818"/>
      <c r="BY19" s="1818"/>
      <c r="BZ19" s="1818"/>
      <c r="CA19" s="1818"/>
      <c r="CB19" s="1818"/>
      <c r="CC19" s="1818"/>
      <c r="CD19" s="1818"/>
      <c r="CE19" s="1818"/>
      <c r="CF19" s="1818"/>
      <c r="CG19" s="1818"/>
      <c r="CH19" s="1818">
        <v>60</v>
      </c>
      <c r="CI19" s="1818"/>
      <c r="CJ19" s="1818"/>
      <c r="CK19" s="1818"/>
      <c r="CL19" s="1818"/>
      <c r="CM19" s="1818"/>
      <c r="CN19" s="1818"/>
      <c r="CO19" s="1818"/>
      <c r="CP19" s="1818"/>
      <c r="CQ19" s="1818"/>
      <c r="CR19" s="1818"/>
      <c r="CS19" s="1818"/>
      <c r="CT19" s="1818">
        <v>72</v>
      </c>
      <c r="CU19" s="1818"/>
      <c r="CV19" s="1818"/>
      <c r="CW19" s="1818"/>
      <c r="CX19" s="1818"/>
      <c r="CY19" s="1818"/>
      <c r="CZ19" s="1818"/>
      <c r="DA19" s="1818"/>
      <c r="DB19" s="1818"/>
      <c r="DC19" s="1818"/>
      <c r="DD19" s="1818"/>
      <c r="DE19" s="1818"/>
      <c r="DF19" s="1818">
        <v>84</v>
      </c>
      <c r="DG19" s="1818"/>
      <c r="DH19" s="1818"/>
      <c r="DI19" s="1818"/>
      <c r="DJ19" s="1818"/>
      <c r="DK19" s="1818"/>
      <c r="DL19" s="1818"/>
      <c r="DM19" s="1818"/>
      <c r="DN19" s="1818"/>
      <c r="DO19" s="1818"/>
      <c r="DP19" s="1818"/>
      <c r="DQ19" s="1818"/>
      <c r="DR19" s="1818">
        <v>96</v>
      </c>
      <c r="DS19" t="s">
        <v>2710</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122" ht="11.25" customHeight="1" x14ac:dyDescent="0.25"/>
    <row r="66" spans="26:122" ht="11.25" customHeight="1" x14ac:dyDescent="0.25"/>
    <row r="67" spans="26:122" ht="11.25" customHeight="1" x14ac:dyDescent="0.25">
      <c r="Z67">
        <v>48</v>
      </c>
    </row>
    <row r="68" spans="26:122" ht="40.5" customHeight="1" x14ac:dyDescent="0.25"/>
    <row r="69" spans="26:122" ht="11.25" customHeight="1" x14ac:dyDescent="0.25"/>
    <row r="70" spans="26:122" ht="11.25" customHeight="1" x14ac:dyDescent="0.25"/>
    <row r="71" spans="26:122" ht="11.25" customHeight="1" x14ac:dyDescent="0.25">
      <c r="AA71" s="1818">
        <v>1</v>
      </c>
      <c r="AL71" s="1818">
        <v>12</v>
      </c>
      <c r="AM71" s="1818"/>
      <c r="AN71" s="1818"/>
      <c r="AO71" s="1818"/>
      <c r="AP71" s="1818"/>
      <c r="AQ71" s="1818"/>
      <c r="AR71" s="1818"/>
      <c r="AS71" s="1818"/>
      <c r="AT71" s="1818"/>
      <c r="AU71" s="1818"/>
      <c r="AV71" s="1818"/>
      <c r="AW71" s="1818"/>
      <c r="AX71" s="1818">
        <v>24</v>
      </c>
      <c r="AY71" s="1818"/>
      <c r="AZ71" s="1818"/>
      <c r="BA71" s="1818"/>
      <c r="BB71" s="1818"/>
      <c r="BC71" s="1818"/>
      <c r="BD71" s="1818"/>
      <c r="BE71" s="1818"/>
      <c r="BF71" s="1818"/>
      <c r="BG71" s="1818"/>
      <c r="BH71" s="1818"/>
      <c r="BI71" s="1818"/>
      <c r="BJ71" s="1818">
        <v>36</v>
      </c>
      <c r="BK71" s="1818"/>
      <c r="BL71" s="1818"/>
      <c r="BM71" s="1818"/>
      <c r="BN71" s="1818"/>
      <c r="BO71" s="1818"/>
      <c r="BP71" s="1818"/>
      <c r="BQ71" s="1818"/>
      <c r="BR71" s="1818"/>
      <c r="BS71" s="1818"/>
      <c r="BT71" s="1818"/>
      <c r="BU71" s="1818"/>
      <c r="BV71" s="1818">
        <v>48</v>
      </c>
      <c r="BW71" s="1818"/>
      <c r="BX71" s="1818"/>
      <c r="BY71" s="1818"/>
      <c r="BZ71" s="1818"/>
      <c r="CA71" s="1818"/>
      <c r="CB71" s="1818"/>
      <c r="CC71" s="1818"/>
      <c r="CD71" s="1818"/>
      <c r="CE71" s="1818"/>
      <c r="CF71" s="1818"/>
      <c r="CG71" s="1818"/>
      <c r="CH71" s="1818">
        <v>60</v>
      </c>
      <c r="CI71" s="1818"/>
      <c r="CJ71" s="1818"/>
      <c r="CK71" s="1818"/>
      <c r="CL71" s="1818"/>
      <c r="CM71" s="1818"/>
      <c r="CN71" s="1818"/>
      <c r="CO71" s="1818"/>
      <c r="CP71" s="1818"/>
      <c r="CQ71" s="1818"/>
      <c r="CR71" s="1818"/>
      <c r="CS71" s="1818"/>
      <c r="CT71" s="1818">
        <v>72</v>
      </c>
      <c r="CU71" s="1818"/>
      <c r="CV71" s="1818"/>
      <c r="CW71" s="1818"/>
      <c r="CX71" s="1818"/>
      <c r="CY71" s="1818"/>
      <c r="CZ71" s="1818"/>
      <c r="DA71" s="1818"/>
      <c r="DB71" s="1818"/>
      <c r="DC71" s="1818"/>
      <c r="DD71" s="1818"/>
      <c r="DE71" s="1818"/>
      <c r="DF71" s="1818">
        <v>84</v>
      </c>
      <c r="DG71" s="1818"/>
      <c r="DH71" s="1818"/>
      <c r="DI71" s="1818"/>
      <c r="DJ71" s="1818"/>
      <c r="DK71" s="1818"/>
      <c r="DL71" s="1818"/>
      <c r="DM71" s="1818"/>
      <c r="DN71" s="1818"/>
      <c r="DO71" s="1818"/>
      <c r="DP71" s="1818"/>
      <c r="DQ71" s="1818"/>
      <c r="DR71" s="1818">
        <v>96</v>
      </c>
    </row>
    <row r="72" spans="26:122" ht="11.25" customHeight="1" x14ac:dyDescent="0.25"/>
    <row r="73" spans="26:122" ht="11.25" customHeight="1" x14ac:dyDescent="0.25"/>
    <row r="74" spans="26:122" ht="11.25" customHeight="1" x14ac:dyDescent="0.25"/>
    <row r="75" spans="26:122" ht="11.25" customHeight="1" x14ac:dyDescent="0.25"/>
    <row r="76" spans="26:122" ht="11.25" customHeight="1" x14ac:dyDescent="0.25"/>
    <row r="77" spans="26:122" ht="11.25" customHeight="1" x14ac:dyDescent="0.25"/>
    <row r="78" spans="26:122" ht="11.25" customHeight="1" x14ac:dyDescent="0.25"/>
    <row r="79" spans="26:122" ht="11.25" customHeight="1" x14ac:dyDescent="0.25"/>
    <row r="80" spans="26:122" ht="11.25" customHeight="1" x14ac:dyDescent="0.25"/>
    <row r="81" ht="11.25" customHeight="1" x14ac:dyDescent="0.25"/>
    <row r="82" ht="11.25" customHeight="1" x14ac:dyDescent="0.25"/>
    <row r="83" ht="11.25" customHeight="1" x14ac:dyDescent="0.25"/>
    <row r="84" ht="11.25" customHeight="1" x14ac:dyDescent="0.25"/>
    <row r="85" ht="11.25" customHeight="1" x14ac:dyDescent="0.25"/>
    <row r="86" ht="11.25" customHeight="1" x14ac:dyDescent="0.25"/>
    <row r="87" ht="11.25" customHeight="1" x14ac:dyDescent="0.25"/>
    <row r="88" ht="11.25" customHeight="1" x14ac:dyDescent="0.25"/>
    <row r="89" ht="11.25" customHeight="1" x14ac:dyDescent="0.25"/>
    <row r="90" ht="11.25" customHeight="1" x14ac:dyDescent="0.25"/>
    <row r="91" ht="11.25" customHeight="1" x14ac:dyDescent="0.25"/>
    <row r="92" ht="11.25" customHeight="1" x14ac:dyDescent="0.25"/>
    <row r="93" ht="11.25" customHeight="1" x14ac:dyDescent="0.25"/>
    <row r="94" ht="11.25" customHeight="1" x14ac:dyDescent="0.25"/>
    <row r="95" ht="11.25" customHeight="1" x14ac:dyDescent="0.25"/>
    <row r="96" ht="11.25" customHeight="1" x14ac:dyDescent="0.25"/>
    <row r="97" ht="11.25" customHeight="1" x14ac:dyDescent="0.25"/>
    <row r="98" ht="11.25" customHeight="1" x14ac:dyDescent="0.25"/>
    <row r="99" ht="11.25" customHeight="1" x14ac:dyDescent="0.25"/>
    <row r="100" ht="11.25" customHeight="1" x14ac:dyDescent="0.25"/>
    <row r="101" ht="11.25" customHeight="1" x14ac:dyDescent="0.25"/>
    <row r="102" ht="11.25" customHeight="1" x14ac:dyDescent="0.25"/>
    <row r="103" ht="11.25" customHeight="1" x14ac:dyDescent="0.25"/>
    <row r="104" ht="11.25" customHeight="1" x14ac:dyDescent="0.25"/>
    <row r="105" ht="11.25" customHeight="1" x14ac:dyDescent="0.25"/>
    <row r="106" ht="11.25" customHeight="1" x14ac:dyDescent="0.25"/>
    <row r="107" ht="11.25" customHeight="1" x14ac:dyDescent="0.25"/>
    <row r="108" ht="11.25" customHeight="1" x14ac:dyDescent="0.25"/>
    <row r="109" ht="11.25" customHeight="1" x14ac:dyDescent="0.25"/>
    <row r="110" ht="11.25" customHeight="1" x14ac:dyDescent="0.25"/>
    <row r="111" ht="11.25" customHeight="1" x14ac:dyDescent="0.25"/>
    <row r="112" ht="11.25" customHeight="1" x14ac:dyDescent="0.25"/>
    <row r="113" ht="11.25" customHeight="1" x14ac:dyDescent="0.25"/>
    <row r="114" ht="11.25" customHeight="1" x14ac:dyDescent="0.25"/>
    <row r="115" ht="11.25" customHeight="1" x14ac:dyDescent="0.25"/>
    <row r="116" ht="11.25" customHeight="1" x14ac:dyDescent="0.25"/>
    <row r="117" ht="11.25" customHeight="1" x14ac:dyDescent="0.25"/>
    <row r="118" ht="11.25" customHeight="1" x14ac:dyDescent="0.25"/>
    <row r="119" ht="11.25" customHeight="1" x14ac:dyDescent="0.25"/>
    <row r="120" ht="11.25" customHeight="1" x14ac:dyDescent="0.25"/>
  </sheetData>
  <pageMargins left="0.25" right="0.25" top="0.75" bottom="0.75" header="0.3" footer="0.3"/>
  <pageSetup scale="49" orientation="landscape"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B60B1-FF40-4EFF-BEE5-3B0FDF1C7004}">
  <dimension ref="O44:W57"/>
  <sheetViews>
    <sheetView workbookViewId="0">
      <selection activeCell="AH93" sqref="AH93"/>
    </sheetView>
  </sheetViews>
  <sheetFormatPr defaultRowHeight="15" x14ac:dyDescent="0.25"/>
  <sheetData>
    <row r="44" spans="15:23" x14ac:dyDescent="0.25">
      <c r="O44" t="s">
        <v>2730</v>
      </c>
      <c r="W44" t="s">
        <v>2727</v>
      </c>
    </row>
    <row r="45" spans="15:23" x14ac:dyDescent="0.25">
      <c r="O45" t="s">
        <v>2718</v>
      </c>
      <c r="W45" t="s">
        <v>2723</v>
      </c>
    </row>
    <row r="46" spans="15:23" x14ac:dyDescent="0.25">
      <c r="O46" t="s">
        <v>2719</v>
      </c>
      <c r="W46" t="s">
        <v>2726</v>
      </c>
    </row>
    <row r="47" spans="15:23" x14ac:dyDescent="0.25">
      <c r="O47" t="s">
        <v>2720</v>
      </c>
      <c r="W47" t="s">
        <v>2729</v>
      </c>
    </row>
    <row r="48" spans="15:23" x14ac:dyDescent="0.25">
      <c r="O48" t="s">
        <v>2721</v>
      </c>
      <c r="W48" t="s">
        <v>2725</v>
      </c>
    </row>
    <row r="49" spans="15:23" x14ac:dyDescent="0.25">
      <c r="O49" t="s">
        <v>2722</v>
      </c>
      <c r="W49" t="s">
        <v>2724</v>
      </c>
    </row>
    <row r="51" spans="15:23" x14ac:dyDescent="0.25">
      <c r="O51" t="s">
        <v>2731</v>
      </c>
    </row>
    <row r="52" spans="15:23" x14ac:dyDescent="0.25">
      <c r="O52" t="s">
        <v>2732</v>
      </c>
    </row>
    <row r="53" spans="15:23" x14ac:dyDescent="0.25">
      <c r="O53" t="s">
        <v>2735</v>
      </c>
    </row>
    <row r="54" spans="15:23" x14ac:dyDescent="0.25">
      <c r="O54" t="s">
        <v>2734</v>
      </c>
    </row>
    <row r="55" spans="15:23" x14ac:dyDescent="0.25">
      <c r="O55" t="s">
        <v>2733</v>
      </c>
    </row>
    <row r="56" spans="15:23" x14ac:dyDescent="0.25">
      <c r="O56" t="s">
        <v>2737</v>
      </c>
    </row>
    <row r="57" spans="15:23" x14ac:dyDescent="0.25">
      <c r="O57" t="s">
        <v>2736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A1:AT49"/>
  <sheetViews>
    <sheetView workbookViewId="0">
      <selection activeCell="C33" sqref="C33"/>
    </sheetView>
  </sheetViews>
  <sheetFormatPr defaultColWidth="12.42578125" defaultRowHeight="15.75" outlineLevelRow="1" outlineLevelCol="1" x14ac:dyDescent="0.25"/>
  <cols>
    <col min="1" max="1" width="3.140625" style="1729" customWidth="1"/>
    <col min="2" max="2" width="10.5703125" style="159" customWidth="1"/>
    <col min="3" max="3" width="39.140625" style="159" customWidth="1"/>
    <col min="4" max="4" width="26.28515625" style="159" customWidth="1"/>
    <col min="6" max="6" width="2.85546875" style="160" customWidth="1"/>
    <col min="7" max="7" width="4.7109375" style="159" customWidth="1" outlineLevel="1"/>
    <col min="8" max="8" width="3.140625" style="159" customWidth="1" outlineLevel="1"/>
    <col min="9" max="9" width="1.85546875" style="159" customWidth="1" outlineLevel="1"/>
    <col min="10" max="45" width="3.42578125" style="159" customWidth="1" outlineLevel="1"/>
    <col min="46" max="46" width="3.85546875" style="159" customWidth="1"/>
    <col min="47" max="16384" width="12.42578125" style="159"/>
  </cols>
  <sheetData>
    <row r="1" spans="1:46" s="146" customFormat="1" ht="13.5" customHeight="1" x14ac:dyDescent="0.25">
      <c r="A1" s="1726"/>
      <c r="B1" s="265" t="s">
        <v>2591</v>
      </c>
      <c r="E1" s="261"/>
    </row>
    <row r="2" spans="1:46" s="148" customFormat="1" ht="52.5" customHeight="1" outlineLevel="1" x14ac:dyDescent="0.25">
      <c r="A2" s="1727"/>
      <c r="B2" s="149" t="s">
        <v>2592</v>
      </c>
      <c r="C2" s="149" t="s">
        <v>2594</v>
      </c>
      <c r="D2" s="149" t="s">
        <v>2593</v>
      </c>
      <c r="E2" s="149" t="s">
        <v>2634</v>
      </c>
      <c r="F2" s="149" t="s">
        <v>215</v>
      </c>
      <c r="G2" s="151"/>
    </row>
    <row r="3" spans="1:46" s="152" customFormat="1" ht="12" customHeight="1" outlineLevel="1" x14ac:dyDescent="0.25">
      <c r="A3" s="1728"/>
      <c r="B3" s="1707">
        <v>1</v>
      </c>
      <c r="C3" s="1703" t="s">
        <v>247</v>
      </c>
      <c r="D3" s="1718" t="s">
        <v>2620</v>
      </c>
      <c r="E3" s="1715" t="s">
        <v>2635</v>
      </c>
      <c r="F3" s="1723"/>
      <c r="I3" s="2090" t="s">
        <v>2624</v>
      </c>
      <c r="J3" s="1828"/>
      <c r="L3" s="2090" t="s">
        <v>254</v>
      </c>
      <c r="M3" s="1828"/>
      <c r="O3" s="2090" t="s">
        <v>253</v>
      </c>
      <c r="P3" s="1828"/>
      <c r="X3" s="2090" t="s">
        <v>2628</v>
      </c>
      <c r="Y3" s="1828"/>
      <c r="AA3" s="2093" t="s">
        <v>2625</v>
      </c>
      <c r="AB3" s="2094"/>
      <c r="AC3" s="2094"/>
      <c r="AG3" s="2091" t="s">
        <v>247</v>
      </c>
      <c r="AH3" s="2092"/>
      <c r="AI3" s="2092"/>
      <c r="AJ3" s="2092"/>
      <c r="AK3" s="2092"/>
      <c r="AM3" s="2091" t="s">
        <v>247</v>
      </c>
      <c r="AN3" s="2092"/>
      <c r="AO3" s="2092"/>
      <c r="AP3" s="2092"/>
      <c r="AQ3" s="2092"/>
      <c r="AS3"/>
      <c r="AT3"/>
    </row>
    <row r="4" spans="1:46" s="152" customFormat="1" ht="12" customHeight="1" outlineLevel="1" x14ac:dyDescent="0.25">
      <c r="A4" s="1728"/>
      <c r="B4" s="1710">
        <v>2</v>
      </c>
      <c r="C4" s="1703" t="s">
        <v>247</v>
      </c>
      <c r="D4" s="1718" t="s">
        <v>2620</v>
      </c>
      <c r="E4" s="1715" t="s">
        <v>2635</v>
      </c>
      <c r="F4" s="1723"/>
      <c r="H4" s="1712"/>
      <c r="I4" s="2095" t="s">
        <v>2597</v>
      </c>
      <c r="J4" s="2095"/>
      <c r="L4" s="2095" t="s">
        <v>2598</v>
      </c>
      <c r="M4" s="2095"/>
      <c r="O4" s="2095" t="s">
        <v>2599</v>
      </c>
      <c r="P4" s="2095"/>
      <c r="R4" s="2095" t="s">
        <v>2600</v>
      </c>
      <c r="S4" s="2095"/>
      <c r="U4" s="2095" t="s">
        <v>2601</v>
      </c>
      <c r="V4" s="2095"/>
      <c r="X4" s="2095" t="s">
        <v>2602</v>
      </c>
      <c r="Y4" s="2095"/>
      <c r="AA4" s="2095" t="s">
        <v>2603</v>
      </c>
      <c r="AB4" s="2095"/>
      <c r="AD4" s="2095" t="s">
        <v>2604</v>
      </c>
      <c r="AE4" s="2095"/>
      <c r="AG4" s="2095" t="s">
        <v>2605</v>
      </c>
      <c r="AH4" s="2095"/>
      <c r="AI4" s="1700">
        <v>15</v>
      </c>
      <c r="AJ4" s="2095" t="s">
        <v>2607</v>
      </c>
      <c r="AK4" s="2095"/>
      <c r="AM4" s="2095" t="s">
        <v>2606</v>
      </c>
      <c r="AN4" s="2095"/>
      <c r="AO4" s="1700">
        <v>15</v>
      </c>
      <c r="AP4" s="2095" t="s">
        <v>2608</v>
      </c>
      <c r="AQ4" s="2095"/>
      <c r="AR4" s="1712"/>
      <c r="AS4"/>
      <c r="AT4"/>
    </row>
    <row r="5" spans="1:46" s="152" customFormat="1" ht="12" customHeight="1" outlineLevel="1" x14ac:dyDescent="0.25">
      <c r="A5" s="1728"/>
      <c r="B5" s="1707">
        <v>3</v>
      </c>
      <c r="C5" s="1703" t="s">
        <v>247</v>
      </c>
      <c r="D5" s="1718" t="s">
        <v>2620</v>
      </c>
      <c r="E5" s="1715" t="s">
        <v>2635</v>
      </c>
      <c r="F5" s="1723"/>
      <c r="AA5" s="152">
        <v>15</v>
      </c>
      <c r="AB5" s="152">
        <v>15</v>
      </c>
      <c r="AD5" s="152">
        <v>15</v>
      </c>
      <c r="AE5" s="152">
        <v>15</v>
      </c>
      <c r="AS5"/>
      <c r="AT5"/>
    </row>
    <row r="6" spans="1:46" s="152" customFormat="1" ht="12" customHeight="1" outlineLevel="1" x14ac:dyDescent="0.25">
      <c r="A6" s="1728"/>
      <c r="B6" s="1710">
        <v>4</v>
      </c>
      <c r="C6" s="1703" t="s">
        <v>247</v>
      </c>
      <c r="D6" s="1718" t="s">
        <v>2620</v>
      </c>
      <c r="E6" s="1715" t="s">
        <v>2635</v>
      </c>
      <c r="F6" s="1723"/>
      <c r="H6" s="1713"/>
      <c r="I6" s="2095" t="s">
        <v>2596</v>
      </c>
      <c r="J6" s="2095"/>
      <c r="K6" s="1700">
        <v>40</v>
      </c>
      <c r="L6" s="2095" t="s">
        <v>2595</v>
      </c>
      <c r="M6" s="2095"/>
      <c r="O6" s="2095" t="s">
        <v>2618</v>
      </c>
      <c r="P6" s="2095"/>
      <c r="Q6" s="1700">
        <v>40</v>
      </c>
      <c r="R6" s="2095" t="s">
        <v>2617</v>
      </c>
      <c r="S6" s="2095"/>
      <c r="U6" s="2095" t="s">
        <v>2616</v>
      </c>
      <c r="V6" s="2095"/>
      <c r="W6" s="1700">
        <v>30</v>
      </c>
      <c r="X6" s="2095" t="s">
        <v>2615</v>
      </c>
      <c r="Y6" s="2095"/>
      <c r="AA6" s="2097" t="s">
        <v>2614</v>
      </c>
      <c r="AB6" s="2097"/>
      <c r="AD6" s="2097" t="s">
        <v>2613</v>
      </c>
      <c r="AE6" s="2097"/>
      <c r="AG6" s="2096" t="s">
        <v>2612</v>
      </c>
      <c r="AH6" s="2096"/>
      <c r="AJ6" s="2096" t="s">
        <v>2611</v>
      </c>
      <c r="AK6" s="2096"/>
      <c r="AM6" s="2095" t="s">
        <v>2610</v>
      </c>
      <c r="AN6" s="2095"/>
      <c r="AO6" s="1700">
        <v>15</v>
      </c>
      <c r="AP6" s="2095" t="s">
        <v>2609</v>
      </c>
      <c r="AQ6" s="2095"/>
      <c r="AR6" s="1713"/>
      <c r="AS6"/>
      <c r="AT6"/>
    </row>
    <row r="7" spans="1:46" s="152" customFormat="1" ht="12" customHeight="1" outlineLevel="1" x14ac:dyDescent="0.25">
      <c r="A7" s="1728"/>
      <c r="B7" s="1707">
        <v>5</v>
      </c>
      <c r="C7" s="1703" t="s">
        <v>247</v>
      </c>
      <c r="D7" s="1718" t="s">
        <v>2620</v>
      </c>
      <c r="E7" s="1715" t="s">
        <v>2635</v>
      </c>
      <c r="F7" s="1723"/>
      <c r="I7" s="2091" t="s">
        <v>257</v>
      </c>
      <c r="J7" s="2092"/>
      <c r="K7" s="2092"/>
      <c r="L7" s="2092"/>
      <c r="M7" s="2092"/>
      <c r="O7" s="2091" t="s">
        <v>256</v>
      </c>
      <c r="P7" s="2092"/>
      <c r="Q7" s="2092"/>
      <c r="R7" s="2092"/>
      <c r="S7" s="2092"/>
      <c r="U7" s="2091" t="s">
        <v>2623</v>
      </c>
      <c r="V7" s="2092"/>
      <c r="W7" s="2092"/>
      <c r="X7" s="2092"/>
      <c r="Y7" s="2092"/>
      <c r="AM7" s="2091" t="s">
        <v>247</v>
      </c>
      <c r="AN7" s="2092"/>
      <c r="AO7" s="2092"/>
      <c r="AP7" s="2092"/>
      <c r="AQ7" s="2092"/>
      <c r="AS7"/>
      <c r="AT7"/>
    </row>
    <row r="8" spans="1:46" s="152" customFormat="1" ht="12" customHeight="1" outlineLevel="1" x14ac:dyDescent="0.25">
      <c r="A8" s="1728"/>
      <c r="B8" s="1710">
        <v>6</v>
      </c>
      <c r="C8" s="1703" t="s">
        <v>2632</v>
      </c>
      <c r="D8" s="1706" t="s">
        <v>2643</v>
      </c>
      <c r="E8" s="1714" t="s">
        <v>2636</v>
      </c>
      <c r="F8" s="1723"/>
      <c r="AS8"/>
      <c r="AT8"/>
    </row>
    <row r="9" spans="1:46" s="152" customFormat="1" ht="12" customHeight="1" outlineLevel="1" x14ac:dyDescent="0.25">
      <c r="A9" s="1728"/>
      <c r="B9" s="1707">
        <v>7</v>
      </c>
      <c r="C9" s="1703" t="s">
        <v>247</v>
      </c>
      <c r="D9" s="1718" t="s">
        <v>2620</v>
      </c>
      <c r="E9" s="1715" t="s">
        <v>2635</v>
      </c>
      <c r="F9" s="1723"/>
      <c r="I9" s="1092"/>
      <c r="L9" s="1092"/>
      <c r="AS9"/>
      <c r="AT9"/>
    </row>
    <row r="10" spans="1:46" s="152" customFormat="1" ht="12" customHeight="1" outlineLevel="1" x14ac:dyDescent="0.25">
      <c r="A10" s="1728"/>
      <c r="B10" s="1711">
        <v>8</v>
      </c>
      <c r="C10" s="1703" t="s">
        <v>2674</v>
      </c>
      <c r="D10" s="1706" t="s">
        <v>2629</v>
      </c>
      <c r="E10" s="1714" t="s">
        <v>2636</v>
      </c>
      <c r="F10" s="1723"/>
      <c r="J10" s="1732" t="s">
        <v>2675</v>
      </c>
      <c r="AS10" s="88"/>
      <c r="AT10"/>
    </row>
    <row r="11" spans="1:46" s="152" customFormat="1" ht="12" customHeight="1" outlineLevel="1" x14ac:dyDescent="0.25">
      <c r="A11" s="1728"/>
      <c r="B11" s="1711">
        <v>8</v>
      </c>
      <c r="C11" s="1703" t="s">
        <v>2630</v>
      </c>
      <c r="D11" s="1720" t="s">
        <v>2631</v>
      </c>
      <c r="E11" s="1714" t="s">
        <v>2636</v>
      </c>
      <c r="F11" s="1731" t="s">
        <v>215</v>
      </c>
      <c r="AS11" s="88"/>
      <c r="AT11"/>
    </row>
    <row r="12" spans="1:46" s="152" customFormat="1" ht="12" customHeight="1" outlineLevel="1" x14ac:dyDescent="0.25">
      <c r="A12" s="1728"/>
      <c r="B12" s="1710">
        <v>10</v>
      </c>
      <c r="C12" s="1704" t="s">
        <v>255</v>
      </c>
      <c r="D12" s="1704" t="s">
        <v>255</v>
      </c>
      <c r="E12" s="1714" t="s">
        <v>2636</v>
      </c>
      <c r="F12" s="1724"/>
      <c r="AS12" s="209"/>
      <c r="AT12"/>
    </row>
    <row r="13" spans="1:46" s="152" customFormat="1" ht="12" customHeight="1" outlineLevel="1" x14ac:dyDescent="0.25">
      <c r="A13" s="1728"/>
      <c r="B13" s="1710">
        <v>12</v>
      </c>
      <c r="C13" s="1704" t="s">
        <v>255</v>
      </c>
      <c r="D13" s="1704" t="s">
        <v>255</v>
      </c>
      <c r="E13" s="1714" t="s">
        <v>2636</v>
      </c>
      <c r="F13" s="1724"/>
      <c r="AS13" s="88"/>
      <c r="AT13"/>
    </row>
    <row r="14" spans="1:46" s="152" customFormat="1" ht="12" customHeight="1" outlineLevel="1" x14ac:dyDescent="0.25">
      <c r="A14" s="1728"/>
      <c r="B14" s="1709">
        <v>13</v>
      </c>
      <c r="C14" s="1703" t="s">
        <v>2644</v>
      </c>
      <c r="D14" s="1716" t="s">
        <v>2621</v>
      </c>
      <c r="E14" s="1714" t="s">
        <v>2636</v>
      </c>
      <c r="F14" s="1731" t="s">
        <v>215</v>
      </c>
      <c r="AS14"/>
      <c r="AT14"/>
    </row>
    <row r="15" spans="1:46" s="152" customFormat="1" ht="12" customHeight="1" outlineLevel="1" x14ac:dyDescent="0.25">
      <c r="A15" s="1728"/>
      <c r="B15" s="1709">
        <v>13</v>
      </c>
      <c r="C15" s="1703" t="s">
        <v>2677</v>
      </c>
      <c r="D15" s="1721" t="s">
        <v>2665</v>
      </c>
      <c r="E15" s="1714" t="s">
        <v>2636</v>
      </c>
      <c r="F15" s="1731" t="s">
        <v>215</v>
      </c>
      <c r="AS15"/>
      <c r="AT15"/>
    </row>
    <row r="16" spans="1:46" s="152" customFormat="1" ht="12" customHeight="1" outlineLevel="1" x14ac:dyDescent="0.25">
      <c r="A16" s="1728"/>
      <c r="B16" s="1711">
        <v>14</v>
      </c>
      <c r="C16" s="1703" t="s">
        <v>2623</v>
      </c>
      <c r="D16" s="1716" t="s">
        <v>2621</v>
      </c>
      <c r="E16" s="1714" t="s">
        <v>2636</v>
      </c>
      <c r="F16" s="1723"/>
      <c r="AS16"/>
      <c r="AT16"/>
    </row>
    <row r="17" spans="1:46" s="152" customFormat="1" ht="12" customHeight="1" outlineLevel="1" x14ac:dyDescent="0.25">
      <c r="A17" s="1728"/>
      <c r="B17" s="1709">
        <v>15</v>
      </c>
      <c r="C17" s="1703" t="s">
        <v>2670</v>
      </c>
      <c r="D17" s="1706" t="s">
        <v>2637</v>
      </c>
      <c r="E17" s="1714" t="s">
        <v>2636</v>
      </c>
      <c r="F17" s="1723"/>
      <c r="AS17"/>
      <c r="AT17"/>
    </row>
    <row r="18" spans="1:46" s="152" customFormat="1" ht="12" customHeight="1" outlineLevel="1" x14ac:dyDescent="0.25">
      <c r="A18" s="1728"/>
      <c r="B18" s="1707">
        <v>15</v>
      </c>
      <c r="C18" s="1703" t="s">
        <v>2626</v>
      </c>
      <c r="D18" s="1720" t="s">
        <v>2631</v>
      </c>
      <c r="E18" s="1714" t="s">
        <v>2636</v>
      </c>
      <c r="F18" s="1723"/>
      <c r="N18" s="152" t="s">
        <v>2622</v>
      </c>
      <c r="AS18"/>
      <c r="AT18"/>
    </row>
    <row r="19" spans="1:46" s="152" customFormat="1" ht="12" customHeight="1" outlineLevel="1" x14ac:dyDescent="0.25">
      <c r="A19" s="1728"/>
      <c r="B19" s="1707">
        <v>15</v>
      </c>
      <c r="C19" s="1703" t="s">
        <v>2669</v>
      </c>
      <c r="D19" s="1706" t="s">
        <v>2663</v>
      </c>
      <c r="E19" s="1714" t="s">
        <v>2636</v>
      </c>
      <c r="F19" s="1723"/>
      <c r="AS19"/>
      <c r="AT19"/>
    </row>
    <row r="20" spans="1:46" s="152" customFormat="1" ht="12" customHeight="1" outlineLevel="1" x14ac:dyDescent="0.25">
      <c r="A20" s="1728"/>
      <c r="B20" s="1707">
        <v>15</v>
      </c>
      <c r="C20" s="1703" t="s">
        <v>2671</v>
      </c>
      <c r="D20" s="1706" t="s">
        <v>2627</v>
      </c>
      <c r="E20" s="1714" t="s">
        <v>2636</v>
      </c>
      <c r="F20" s="1723"/>
      <c r="AS20"/>
      <c r="AT20"/>
    </row>
    <row r="21" spans="1:46" s="152" customFormat="1" ht="12" customHeight="1" outlineLevel="1" x14ac:dyDescent="0.25">
      <c r="A21" s="1728"/>
      <c r="B21" s="1710">
        <v>16</v>
      </c>
      <c r="C21" s="1703" t="s">
        <v>2623</v>
      </c>
      <c r="D21" s="1716" t="s">
        <v>2621</v>
      </c>
      <c r="E21" s="1714" t="s">
        <v>2636</v>
      </c>
      <c r="F21" s="1723"/>
      <c r="AS21"/>
      <c r="AT21"/>
    </row>
    <row r="22" spans="1:46" s="152" customFormat="1" ht="12" customHeight="1" outlineLevel="1" x14ac:dyDescent="0.25">
      <c r="A22" s="1728"/>
      <c r="B22" s="1707">
        <v>17</v>
      </c>
      <c r="C22" s="1703" t="s">
        <v>2673</v>
      </c>
      <c r="D22" s="1706" t="s">
        <v>2645</v>
      </c>
      <c r="E22" s="1715" t="s">
        <v>2635</v>
      </c>
      <c r="F22" s="1723"/>
      <c r="AS22" s="210"/>
      <c r="AT22"/>
    </row>
    <row r="23" spans="1:46" s="152" customFormat="1" ht="12" customHeight="1" outlineLevel="1" x14ac:dyDescent="0.25">
      <c r="A23" s="1728"/>
      <c r="B23" s="1710">
        <v>18</v>
      </c>
      <c r="C23" s="1703" t="s">
        <v>256</v>
      </c>
      <c r="D23" s="1718" t="s">
        <v>2620</v>
      </c>
      <c r="E23" s="1715" t="s">
        <v>2635</v>
      </c>
      <c r="F23" s="1723"/>
      <c r="AS23"/>
      <c r="AT23"/>
    </row>
    <row r="24" spans="1:46" s="152" customFormat="1" ht="12" customHeight="1" outlineLevel="1" x14ac:dyDescent="0.25">
      <c r="A24" s="1728"/>
      <c r="B24" s="1707">
        <v>19</v>
      </c>
      <c r="C24" s="1703" t="s">
        <v>253</v>
      </c>
      <c r="D24" s="1716" t="s">
        <v>2621</v>
      </c>
      <c r="E24" s="1714" t="s">
        <v>2636</v>
      </c>
      <c r="F24" s="1731" t="s">
        <v>215</v>
      </c>
      <c r="AS24"/>
      <c r="AT24"/>
    </row>
    <row r="25" spans="1:46" s="152" customFormat="1" ht="12" customHeight="1" outlineLevel="1" x14ac:dyDescent="0.25">
      <c r="A25" s="1728"/>
      <c r="B25" s="1707">
        <v>19</v>
      </c>
      <c r="C25" s="1703" t="s">
        <v>2696</v>
      </c>
      <c r="D25" s="1721" t="s">
        <v>2665</v>
      </c>
      <c r="E25" s="1714" t="s">
        <v>2636</v>
      </c>
      <c r="F25" s="1731" t="s">
        <v>215</v>
      </c>
      <c r="AS25"/>
      <c r="AT25"/>
    </row>
    <row r="26" spans="1:46" s="152" customFormat="1" ht="12" customHeight="1" outlineLevel="1" x14ac:dyDescent="0.25">
      <c r="A26" s="1728"/>
      <c r="B26" s="1711">
        <v>20</v>
      </c>
      <c r="C26" s="1703" t="s">
        <v>256</v>
      </c>
      <c r="D26" s="1717" t="s">
        <v>2620</v>
      </c>
      <c r="E26" s="1715" t="s">
        <v>2635</v>
      </c>
      <c r="F26" s="1725"/>
      <c r="AS26"/>
      <c r="AT26"/>
    </row>
    <row r="27" spans="1:46" s="152" customFormat="1" ht="12" customHeight="1" outlineLevel="1" x14ac:dyDescent="0.25">
      <c r="A27" s="1728"/>
      <c r="B27" s="1708">
        <v>21</v>
      </c>
      <c r="C27" s="1705" t="s">
        <v>254</v>
      </c>
      <c r="D27" s="1719" t="s">
        <v>2621</v>
      </c>
      <c r="E27" s="1714" t="s">
        <v>2636</v>
      </c>
      <c r="F27" s="1725"/>
      <c r="AS27"/>
      <c r="AT27"/>
    </row>
    <row r="28" spans="1:46" s="152" customFormat="1" ht="12" customHeight="1" outlineLevel="1" x14ac:dyDescent="0.25">
      <c r="A28" s="1728"/>
      <c r="B28" s="1711">
        <v>22</v>
      </c>
      <c r="C28" s="1703" t="s">
        <v>257</v>
      </c>
      <c r="D28" s="1716" t="s">
        <v>2621</v>
      </c>
      <c r="E28" s="1714" t="s">
        <v>2636</v>
      </c>
      <c r="F28" s="1723"/>
      <c r="AS28"/>
      <c r="AT28"/>
    </row>
    <row r="29" spans="1:46" s="152" customFormat="1" ht="12" customHeight="1" outlineLevel="1" x14ac:dyDescent="0.25">
      <c r="A29" s="1728"/>
      <c r="B29" s="1707">
        <v>23</v>
      </c>
      <c r="C29" s="1703" t="s">
        <v>2664</v>
      </c>
      <c r="D29" s="1706" t="s">
        <v>2633</v>
      </c>
      <c r="E29" s="1714" t="s">
        <v>2636</v>
      </c>
      <c r="F29" s="534"/>
      <c r="AS29"/>
      <c r="AT29"/>
    </row>
    <row r="30" spans="1:46" s="152" customFormat="1" ht="12" customHeight="1" outlineLevel="1" x14ac:dyDescent="0.25">
      <c r="A30" s="1728"/>
      <c r="B30" s="1707">
        <v>23</v>
      </c>
      <c r="C30" s="1703" t="s">
        <v>2639</v>
      </c>
      <c r="D30" s="1706" t="s">
        <v>2667</v>
      </c>
      <c r="E30" s="1714" t="s">
        <v>2636</v>
      </c>
      <c r="F30" s="534"/>
    </row>
    <row r="31" spans="1:46" s="152" customFormat="1" ht="12" customHeight="1" outlineLevel="1" x14ac:dyDescent="0.25">
      <c r="A31" s="1728"/>
      <c r="B31" s="1707">
        <v>23</v>
      </c>
      <c r="C31" s="1703" t="s">
        <v>2666</v>
      </c>
      <c r="D31" s="1716" t="s">
        <v>2619</v>
      </c>
      <c r="E31" s="1714" t="s">
        <v>2636</v>
      </c>
      <c r="F31" s="1722"/>
    </row>
    <row r="32" spans="1:46" s="152" customFormat="1" ht="12" customHeight="1" outlineLevel="1" x14ac:dyDescent="0.25">
      <c r="A32" s="1728"/>
      <c r="B32" s="1707">
        <v>23</v>
      </c>
      <c r="C32" s="1701" t="s">
        <v>2678</v>
      </c>
      <c r="D32" s="1721" t="s">
        <v>2665</v>
      </c>
      <c r="E32" s="1714" t="s">
        <v>2636</v>
      </c>
      <c r="F32" s="1730"/>
    </row>
    <row r="33" spans="1:6" s="152" customFormat="1" ht="12" customHeight="1" outlineLevel="1" x14ac:dyDescent="0.25">
      <c r="A33" s="1728"/>
      <c r="B33" s="1707">
        <v>23</v>
      </c>
      <c r="C33" s="1703" t="s">
        <v>2668</v>
      </c>
      <c r="D33" s="1706" t="s">
        <v>2663</v>
      </c>
      <c r="E33" s="1714" t="s">
        <v>2636</v>
      </c>
      <c r="F33" s="534"/>
    </row>
    <row r="34" spans="1:6" s="152" customFormat="1" ht="12" customHeight="1" outlineLevel="1" x14ac:dyDescent="0.25">
      <c r="A34" s="1728"/>
      <c r="B34" s="1711">
        <v>24</v>
      </c>
      <c r="C34" s="1703" t="s">
        <v>257</v>
      </c>
      <c r="D34" s="1716" t="s">
        <v>2621</v>
      </c>
      <c r="E34" s="1714" t="s">
        <v>2636</v>
      </c>
      <c r="F34" s="1723"/>
    </row>
    <row r="35" spans="1:6" s="152" customFormat="1" ht="12" customHeight="1" outlineLevel="1" x14ac:dyDescent="0.25">
      <c r="A35" s="1728"/>
      <c r="B35" s="1709" t="s">
        <v>251</v>
      </c>
      <c r="C35" s="1702" t="s">
        <v>252</v>
      </c>
      <c r="D35" s="1718" t="s">
        <v>2620</v>
      </c>
      <c r="E35" s="1715" t="s">
        <v>2635</v>
      </c>
      <c r="F35" s="1723"/>
    </row>
    <row r="36" spans="1:6" s="152" customFormat="1" ht="12" customHeight="1" outlineLevel="1" x14ac:dyDescent="0.25">
      <c r="A36" s="1728"/>
      <c r="B36" s="396" t="s">
        <v>250</v>
      </c>
      <c r="C36" s="1702" t="s">
        <v>2647</v>
      </c>
      <c r="D36" s="1706" t="s">
        <v>2646</v>
      </c>
      <c r="E36" s="1715" t="s">
        <v>2635</v>
      </c>
      <c r="F36" s="1723"/>
    </row>
    <row r="37" spans="1:6" s="152" customFormat="1" ht="12" customHeight="1" outlineLevel="1" x14ac:dyDescent="0.25">
      <c r="A37" s="1728"/>
      <c r="B37" s="1709" t="s">
        <v>250</v>
      </c>
      <c r="C37" s="1703" t="s">
        <v>2648</v>
      </c>
      <c r="D37" s="1706" t="s">
        <v>2649</v>
      </c>
      <c r="E37" s="1715" t="s">
        <v>2635</v>
      </c>
      <c r="F37" s="1723"/>
    </row>
    <row r="38" spans="1:6" s="152" customFormat="1" ht="12" customHeight="1" outlineLevel="1" x14ac:dyDescent="0.25">
      <c r="A38" s="1728"/>
      <c r="B38" s="1709" t="s">
        <v>248</v>
      </c>
      <c r="C38" s="1702" t="s">
        <v>2672</v>
      </c>
      <c r="D38" s="1706" t="s">
        <v>2655</v>
      </c>
      <c r="E38" s="1714" t="s">
        <v>2636</v>
      </c>
      <c r="F38" s="1723"/>
    </row>
    <row r="39" spans="1:6" s="152" customFormat="1" ht="12" customHeight="1" outlineLevel="1" x14ac:dyDescent="0.25">
      <c r="A39" s="1728"/>
      <c r="B39" s="1709" t="s">
        <v>248</v>
      </c>
      <c r="C39" s="1702" t="s">
        <v>2659</v>
      </c>
      <c r="D39" s="1706" t="s">
        <v>2658</v>
      </c>
      <c r="E39" s="1715" t="s">
        <v>2635</v>
      </c>
      <c r="F39" s="1723"/>
    </row>
    <row r="40" spans="1:6" s="152" customFormat="1" ht="12" customHeight="1" outlineLevel="1" x14ac:dyDescent="0.25">
      <c r="A40" s="1728"/>
      <c r="B40" s="1709" t="s">
        <v>248</v>
      </c>
      <c r="C40" s="1703" t="s">
        <v>2661</v>
      </c>
      <c r="D40" s="1706" t="s">
        <v>2660</v>
      </c>
      <c r="E40" s="1715" t="s">
        <v>2635</v>
      </c>
      <c r="F40" s="1723"/>
    </row>
    <row r="41" spans="1:6" s="152" customFormat="1" ht="12" customHeight="1" outlineLevel="1" x14ac:dyDescent="0.25">
      <c r="A41" s="1728"/>
      <c r="B41" s="1709" t="s">
        <v>248</v>
      </c>
      <c r="C41" s="1702" t="s">
        <v>2639</v>
      </c>
      <c r="D41" s="1706" t="s">
        <v>2640</v>
      </c>
      <c r="E41" s="1715" t="s">
        <v>2635</v>
      </c>
      <c r="F41" s="1723"/>
    </row>
    <row r="42" spans="1:6" s="152" customFormat="1" ht="12" customHeight="1" outlineLevel="1" x14ac:dyDescent="0.25">
      <c r="A42" s="1728"/>
      <c r="B42" s="1709" t="s">
        <v>248</v>
      </c>
      <c r="C42" s="1703" t="s">
        <v>2657</v>
      </c>
      <c r="D42" s="1718" t="s">
        <v>2620</v>
      </c>
      <c r="E42" s="1715" t="s">
        <v>2635</v>
      </c>
      <c r="F42" s="1723"/>
    </row>
    <row r="43" spans="1:6" s="152" customFormat="1" ht="12" customHeight="1" outlineLevel="1" x14ac:dyDescent="0.25">
      <c r="A43" s="1728"/>
      <c r="B43" s="1709" t="s">
        <v>248</v>
      </c>
      <c r="C43" s="1702" t="s">
        <v>2656</v>
      </c>
      <c r="D43" s="1706" t="s">
        <v>2638</v>
      </c>
      <c r="E43" s="1715" t="s">
        <v>2635</v>
      </c>
      <c r="F43" s="1723"/>
    </row>
    <row r="44" spans="1:6" s="152" customFormat="1" ht="12" customHeight="1" outlineLevel="1" x14ac:dyDescent="0.25">
      <c r="A44" s="1728"/>
      <c r="B44" s="1709" t="s">
        <v>249</v>
      </c>
      <c r="C44" s="1703" t="s">
        <v>2650</v>
      </c>
      <c r="D44" s="1706" t="s">
        <v>2641</v>
      </c>
      <c r="E44" s="1715" t="s">
        <v>2635</v>
      </c>
      <c r="F44" s="1723"/>
    </row>
    <row r="45" spans="1:6" s="152" customFormat="1" ht="12" customHeight="1" outlineLevel="1" x14ac:dyDescent="0.25">
      <c r="A45" s="1728"/>
      <c r="B45" s="1709" t="s">
        <v>249</v>
      </c>
      <c r="C45" s="1703" t="s">
        <v>2662</v>
      </c>
      <c r="D45" s="1706" t="s">
        <v>2654</v>
      </c>
      <c r="E45" s="1715" t="s">
        <v>2635</v>
      </c>
      <c r="F45" s="1723"/>
    </row>
    <row r="46" spans="1:6" s="152" customFormat="1" ht="12" customHeight="1" outlineLevel="1" x14ac:dyDescent="0.25">
      <c r="A46" s="1728"/>
      <c r="B46" s="1709" t="s">
        <v>249</v>
      </c>
      <c r="C46" s="1703" t="s">
        <v>2653</v>
      </c>
      <c r="D46" s="1706" t="s">
        <v>2649</v>
      </c>
      <c r="E46" s="1715" t="s">
        <v>2635</v>
      </c>
      <c r="F46" s="1723"/>
    </row>
    <row r="47" spans="1:6" s="152" customFormat="1" ht="12" customHeight="1" outlineLevel="1" x14ac:dyDescent="0.25">
      <c r="A47" s="1728"/>
      <c r="B47" s="1709" t="s">
        <v>249</v>
      </c>
      <c r="C47" s="1703" t="s">
        <v>2651</v>
      </c>
      <c r="D47" s="1706" t="s">
        <v>2652</v>
      </c>
      <c r="E47" s="1715" t="s">
        <v>2635</v>
      </c>
      <c r="F47" s="1723"/>
    </row>
    <row r="48" spans="1:6" s="152" customFormat="1" ht="12" customHeight="1" outlineLevel="1" x14ac:dyDescent="0.25">
      <c r="A48" s="1728"/>
      <c r="B48" s="396"/>
      <c r="C48" s="1702"/>
      <c r="D48" s="1706"/>
      <c r="E48" s="1706"/>
      <c r="F48" s="1723"/>
    </row>
    <row r="49" ht="12.75" customHeight="1" x14ac:dyDescent="0.25"/>
  </sheetData>
  <mergeCells count="35">
    <mergeCell ref="AJ4:AK4"/>
    <mergeCell ref="AM4:AN4"/>
    <mergeCell ref="AP4:AQ4"/>
    <mergeCell ref="I4:J4"/>
    <mergeCell ref="L4:M4"/>
    <mergeCell ref="O4:P4"/>
    <mergeCell ref="R4:S4"/>
    <mergeCell ref="U4:V4"/>
    <mergeCell ref="X4:Y4"/>
    <mergeCell ref="AD6:AE6"/>
    <mergeCell ref="AA6:AB6"/>
    <mergeCell ref="AA4:AB4"/>
    <mergeCell ref="AD4:AE4"/>
    <mergeCell ref="AG4:AH4"/>
    <mergeCell ref="I7:M7"/>
    <mergeCell ref="O7:S7"/>
    <mergeCell ref="U7:Y7"/>
    <mergeCell ref="AM7:AQ7"/>
    <mergeCell ref="I3:J3"/>
    <mergeCell ref="AA3:AC3"/>
    <mergeCell ref="X6:Y6"/>
    <mergeCell ref="U6:V6"/>
    <mergeCell ref="R6:S6"/>
    <mergeCell ref="O6:P6"/>
    <mergeCell ref="L6:M6"/>
    <mergeCell ref="I6:J6"/>
    <mergeCell ref="AP6:AQ6"/>
    <mergeCell ref="AM6:AN6"/>
    <mergeCell ref="AJ6:AK6"/>
    <mergeCell ref="AG6:AH6"/>
    <mergeCell ref="X3:Y3"/>
    <mergeCell ref="L3:M3"/>
    <mergeCell ref="O3:P3"/>
    <mergeCell ref="AG3:AK3"/>
    <mergeCell ref="AM3:AQ3"/>
  </mergeCells>
  <pageMargins left="0.7" right="0.7" top="0.75" bottom="0.75" header="0.3" footer="0.3"/>
  <pageSetup orientation="portrait" horizontalDpi="300" verticalDpi="300" r:id="rId1"/>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5:DD75"/>
  <sheetViews>
    <sheetView workbookViewId="0">
      <selection activeCell="BN10" sqref="BN10"/>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5" spans="7:107" ht="11.25" customHeight="1" x14ac:dyDescent="0.25"/>
    <row r="16" spans="7:107" ht="11.25" customHeight="1" x14ac:dyDescent="0.25">
      <c r="G16" s="537" t="s">
        <v>1244</v>
      </c>
      <c r="AN16" t="s">
        <v>1238</v>
      </c>
      <c r="BV16" s="941" t="s">
        <v>1244</v>
      </c>
      <c r="DC16" t="s">
        <v>1238</v>
      </c>
    </row>
    <row r="17" spans="7:108" ht="11.25" customHeight="1" x14ac:dyDescent="0.25">
      <c r="G17" s="537" t="s">
        <v>1243</v>
      </c>
      <c r="BV17" s="941" t="s">
        <v>1243</v>
      </c>
    </row>
    <row r="18" spans="7:108" ht="11.25" customHeight="1" x14ac:dyDescent="0.25">
      <c r="G18" s="537" t="s">
        <v>1242</v>
      </c>
      <c r="AN18" t="s">
        <v>1239</v>
      </c>
      <c r="BV18" s="941" t="s">
        <v>1242</v>
      </c>
      <c r="DC18" t="s">
        <v>1239</v>
      </c>
    </row>
    <row r="19" spans="7:108" ht="11.25" customHeight="1" x14ac:dyDescent="0.25">
      <c r="G19" s="537" t="s">
        <v>1241</v>
      </c>
      <c r="BV19" s="941" t="s">
        <v>1241</v>
      </c>
    </row>
    <row r="20" spans="7:108" ht="11.25" customHeight="1" x14ac:dyDescent="0.25">
      <c r="AO20" t="s">
        <v>1240</v>
      </c>
      <c r="DD20" t="s">
        <v>1240</v>
      </c>
    </row>
    <row r="21" spans="7:108" ht="11.25" customHeight="1" x14ac:dyDescent="0.25"/>
    <row r="22" spans="7:108" ht="11.25" customHeight="1" x14ac:dyDescent="0.25"/>
    <row r="23" spans="7:108" ht="11.25" customHeight="1" x14ac:dyDescent="0.25"/>
    <row r="24" spans="7:108" ht="11.25" customHeight="1" x14ac:dyDescent="0.25"/>
    <row r="25" spans="7:108" ht="11.25" customHeight="1" x14ac:dyDescent="0.25"/>
    <row r="26" spans="7:108" ht="11.25" customHeight="1" x14ac:dyDescent="0.25"/>
    <row r="27" spans="7:108" ht="11.25" customHeight="1" x14ac:dyDescent="0.25"/>
    <row r="28" spans="7:108" ht="11.25" customHeight="1" x14ac:dyDescent="0.25"/>
    <row r="29" spans="7:108" ht="11.25" customHeight="1" x14ac:dyDescent="0.25"/>
    <row r="30" spans="7:108" ht="11.25" customHeight="1" x14ac:dyDescent="0.25"/>
    <row r="31" spans="7:108" ht="11.25" customHeight="1" x14ac:dyDescent="0.25"/>
    <row r="32" spans="7:108"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11.25" customHeight="1" x14ac:dyDescent="0.25"/>
    <row r="62" ht="11.25" customHeight="1" x14ac:dyDescent="0.25"/>
    <row r="63" ht="11.25" customHeight="1" x14ac:dyDescent="0.25"/>
    <row r="64" ht="11.25" customHeight="1" x14ac:dyDescent="0.25"/>
    <row r="65" ht="11.25" customHeight="1" x14ac:dyDescent="0.25"/>
    <row r="66" ht="11.25" customHeight="1" x14ac:dyDescent="0.25"/>
    <row r="67" ht="11.25" customHeight="1" x14ac:dyDescent="0.25"/>
    <row r="68" ht="11.25" customHeight="1" x14ac:dyDescent="0.25"/>
    <row r="69" ht="11.25" customHeight="1" x14ac:dyDescent="0.25"/>
    <row r="70" ht="11.25" customHeight="1" x14ac:dyDescent="0.25"/>
    <row r="71" ht="11.25" customHeight="1" x14ac:dyDescent="0.25"/>
    <row r="72" ht="11.25" customHeight="1" x14ac:dyDescent="0.25"/>
    <row r="73" ht="11.25" customHeight="1" x14ac:dyDescent="0.25"/>
    <row r="74" ht="11.25" customHeight="1" x14ac:dyDescent="0.25"/>
    <row r="75" ht="40.5" customHeight="1" x14ac:dyDescent="0.25"/>
  </sheetData>
  <pageMargins left="0.25" right="0.25" top="0.75" bottom="0.75" header="0.3" footer="0.3"/>
  <pageSetup scale="74" fitToHeight="0" orientation="landscape"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7" workbookViewId="0">
      <selection activeCell="D32" sqref="D32"/>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2522</v>
      </c>
    </row>
    <row r="6" spans="1:14" x14ac:dyDescent="0.25">
      <c r="F6" s="1174"/>
      <c r="G6" s="73"/>
      <c r="I6" s="98" t="s">
        <v>2523</v>
      </c>
      <c r="J6" s="98"/>
      <c r="L6" t="s">
        <v>2524</v>
      </c>
      <c r="M6" t="s">
        <v>2525</v>
      </c>
    </row>
    <row r="7" spans="1:14" ht="15.75" thickBot="1" x14ac:dyDescent="0.3">
      <c r="F7" s="1619"/>
      <c r="G7" s="1620" t="s">
        <v>2526</v>
      </c>
      <c r="H7" s="1621" t="s">
        <v>2527</v>
      </c>
      <c r="I7" s="1622" t="s">
        <v>2528</v>
      </c>
      <c r="J7" s="1620" t="s">
        <v>2529</v>
      </c>
      <c r="K7" s="1623" t="s">
        <v>2530</v>
      </c>
      <c r="L7" s="1624" t="s">
        <v>2531</v>
      </c>
      <c r="M7" s="1625" t="s">
        <v>2532</v>
      </c>
      <c r="N7" s="1626" t="s">
        <v>2533</v>
      </c>
    </row>
    <row r="8" spans="1:14" x14ac:dyDescent="0.25">
      <c r="E8" s="73"/>
      <c r="F8" s="1627" t="s">
        <v>2534</v>
      </c>
      <c r="G8" s="1628" t="s">
        <v>2427</v>
      </c>
      <c r="H8" s="1629" t="s">
        <v>2427</v>
      </c>
      <c r="I8" s="1630" t="s">
        <v>2535</v>
      </c>
      <c r="J8" s="1631" t="s">
        <v>2427</v>
      </c>
      <c r="K8" s="1629" t="s">
        <v>2427</v>
      </c>
      <c r="L8" s="1632" t="s">
        <v>2427</v>
      </c>
      <c r="M8" s="1633" t="s">
        <v>2427</v>
      </c>
      <c r="N8" s="1629" t="s">
        <v>2427</v>
      </c>
    </row>
    <row r="9" spans="1:14" x14ac:dyDescent="0.25">
      <c r="E9" s="73"/>
      <c r="F9" s="1634" t="s">
        <v>2536</v>
      </c>
      <c r="G9" s="1635" t="s">
        <v>2537</v>
      </c>
      <c r="H9" s="1636" t="s">
        <v>2538</v>
      </c>
      <c r="I9" s="1637" t="s">
        <v>2539</v>
      </c>
      <c r="J9" s="1638" t="s">
        <v>2540</v>
      </c>
      <c r="K9" s="1639" t="s">
        <v>2541</v>
      </c>
      <c r="L9" s="1640" t="s">
        <v>2542</v>
      </c>
      <c r="M9" s="1641" t="s">
        <v>2543</v>
      </c>
      <c r="N9" s="1642" t="s">
        <v>2544</v>
      </c>
    </row>
    <row r="10" spans="1:14" ht="15.75" x14ac:dyDescent="0.25">
      <c r="E10" s="1643" t="s">
        <v>2545</v>
      </c>
      <c r="F10" s="1644" t="s">
        <v>2546</v>
      </c>
      <c r="G10" s="1645">
        <v>1</v>
      </c>
      <c r="H10" s="1646">
        <v>0</v>
      </c>
      <c r="I10" s="1646">
        <v>20</v>
      </c>
      <c r="J10" s="1646">
        <v>1</v>
      </c>
      <c r="K10" s="1647">
        <v>0.4</v>
      </c>
      <c r="L10" s="1648">
        <v>0</v>
      </c>
      <c r="M10" s="1649">
        <v>0</v>
      </c>
      <c r="N10" s="1650">
        <v>0.5</v>
      </c>
    </row>
    <row r="11" spans="1:14" ht="15.75" x14ac:dyDescent="0.25">
      <c r="E11" s="1651" t="s">
        <v>2547</v>
      </c>
      <c r="F11" s="1652" t="s">
        <v>2548</v>
      </c>
      <c r="G11" s="1653">
        <v>1</v>
      </c>
      <c r="H11" s="1654">
        <v>2</v>
      </c>
      <c r="I11" s="1654">
        <v>5</v>
      </c>
      <c r="J11" s="1654">
        <v>3</v>
      </c>
      <c r="K11" s="1655">
        <v>0.4</v>
      </c>
      <c r="L11" s="1656">
        <v>0</v>
      </c>
      <c r="M11" s="1657">
        <v>0</v>
      </c>
      <c r="N11" s="1650">
        <v>1</v>
      </c>
    </row>
    <row r="12" spans="1:14" ht="15.75" x14ac:dyDescent="0.25">
      <c r="E12" s="1658" t="s">
        <v>2549</v>
      </c>
      <c r="F12" s="1652" t="s">
        <v>2548</v>
      </c>
      <c r="G12" s="1659">
        <v>1</v>
      </c>
      <c r="H12" s="1660">
        <v>2</v>
      </c>
      <c r="I12" s="1660">
        <v>0</v>
      </c>
      <c r="J12" s="1660">
        <v>3</v>
      </c>
      <c r="K12" s="1661">
        <v>0.4</v>
      </c>
      <c r="L12" s="1662">
        <v>0</v>
      </c>
      <c r="M12" s="1663">
        <v>0</v>
      </c>
      <c r="N12" s="1664">
        <v>1</v>
      </c>
    </row>
    <row r="13" spans="1:14" ht="15.75" x14ac:dyDescent="0.25">
      <c r="E13" s="1665" t="s">
        <v>2550</v>
      </c>
      <c r="F13" s="1666" t="s">
        <v>2548</v>
      </c>
      <c r="G13" s="1667">
        <v>1</v>
      </c>
      <c r="H13" s="1660">
        <v>2</v>
      </c>
      <c r="I13" s="1660">
        <v>0</v>
      </c>
      <c r="J13" s="1660">
        <v>3</v>
      </c>
      <c r="K13" s="1661">
        <v>0.4</v>
      </c>
      <c r="L13" s="1662">
        <v>1</v>
      </c>
      <c r="M13" s="1663">
        <v>1</v>
      </c>
      <c r="N13" s="1664">
        <v>1</v>
      </c>
    </row>
    <row r="14" spans="1:14" ht="15.75" x14ac:dyDescent="0.25">
      <c r="E14" s="1668" t="s">
        <v>2551</v>
      </c>
      <c r="F14" s="1652" t="s">
        <v>2548</v>
      </c>
      <c r="G14" s="1669">
        <v>1</v>
      </c>
      <c r="H14" s="1670">
        <v>2</v>
      </c>
      <c r="I14" s="1670">
        <v>0</v>
      </c>
      <c r="J14" s="1670">
        <v>3</v>
      </c>
      <c r="K14" s="1671">
        <v>0.4</v>
      </c>
      <c r="L14" s="1672">
        <v>1</v>
      </c>
      <c r="M14" s="1673">
        <v>1</v>
      </c>
      <c r="N14" s="1674">
        <v>1</v>
      </c>
    </row>
    <row r="15" spans="1:14" ht="15.75" x14ac:dyDescent="0.25">
      <c r="E15" s="1675" t="s">
        <v>2552</v>
      </c>
      <c r="F15" s="1652" t="s">
        <v>2548</v>
      </c>
      <c r="G15" s="1669">
        <v>1</v>
      </c>
      <c r="H15" s="1676">
        <v>2</v>
      </c>
      <c r="I15" s="1676">
        <v>0</v>
      </c>
      <c r="J15" s="1676">
        <v>5</v>
      </c>
      <c r="K15" s="1677">
        <v>0.4</v>
      </c>
      <c r="L15" s="1672">
        <v>1</v>
      </c>
      <c r="M15" s="1673">
        <v>1</v>
      </c>
      <c r="N15" s="1674">
        <v>1</v>
      </c>
    </row>
    <row r="16" spans="1:14" ht="15.75" x14ac:dyDescent="0.25">
      <c r="E16" s="1675" t="s">
        <v>2553</v>
      </c>
      <c r="F16" s="1652" t="s">
        <v>2548</v>
      </c>
      <c r="G16" s="1669">
        <v>1</v>
      </c>
      <c r="H16" s="1676">
        <v>2</v>
      </c>
      <c r="I16" s="1676">
        <v>0</v>
      </c>
      <c r="J16" s="1676">
        <v>5</v>
      </c>
      <c r="K16" s="1677">
        <v>0.4</v>
      </c>
      <c r="L16" s="1672">
        <v>1</v>
      </c>
      <c r="M16" s="1673">
        <v>1</v>
      </c>
      <c r="N16" s="1674">
        <v>1</v>
      </c>
    </row>
    <row r="17" spans="1:14" ht="15.75" x14ac:dyDescent="0.25">
      <c r="E17" s="1678" t="s">
        <v>2554</v>
      </c>
      <c r="F17" s="1666" t="s">
        <v>2548</v>
      </c>
      <c r="G17" s="1679">
        <v>1</v>
      </c>
      <c r="H17" s="1680">
        <v>2</v>
      </c>
      <c r="I17" s="1680">
        <v>0</v>
      </c>
      <c r="J17" s="1680">
        <v>5</v>
      </c>
      <c r="K17" s="1681">
        <v>0.4</v>
      </c>
      <c r="L17" s="1672">
        <v>1.25</v>
      </c>
      <c r="M17" s="1673">
        <v>1.25</v>
      </c>
      <c r="N17" s="1682">
        <v>1</v>
      </c>
    </row>
    <row r="18" spans="1:14" ht="15.75" x14ac:dyDescent="0.25">
      <c r="E18" s="1668" t="s">
        <v>2555</v>
      </c>
      <c r="F18" s="1652" t="s">
        <v>2548</v>
      </c>
      <c r="G18" s="1669">
        <v>1</v>
      </c>
      <c r="H18" s="1670">
        <v>1</v>
      </c>
      <c r="I18" s="1670">
        <v>0</v>
      </c>
      <c r="J18" s="1670">
        <v>5</v>
      </c>
      <c r="K18" s="1677">
        <v>0.4</v>
      </c>
      <c r="L18" s="1683">
        <v>1.25</v>
      </c>
      <c r="M18" s="1684">
        <v>1.5</v>
      </c>
      <c r="N18" s="1674">
        <v>1</v>
      </c>
    </row>
    <row r="19" spans="1:14" ht="15.75" x14ac:dyDescent="0.25">
      <c r="E19" s="1675" t="s">
        <v>2556</v>
      </c>
      <c r="F19" s="1652" t="s">
        <v>2548</v>
      </c>
      <c r="G19" s="1669">
        <v>1</v>
      </c>
      <c r="H19" s="1676">
        <v>1</v>
      </c>
      <c r="I19" s="1676">
        <v>0</v>
      </c>
      <c r="J19" s="1676">
        <v>3</v>
      </c>
      <c r="K19" s="1677">
        <v>0.4</v>
      </c>
      <c r="L19" s="1672">
        <v>1.25</v>
      </c>
      <c r="M19" s="1673">
        <v>2</v>
      </c>
      <c r="N19" s="1674">
        <v>1</v>
      </c>
    </row>
    <row r="20" spans="1:14" ht="15.75" x14ac:dyDescent="0.25">
      <c r="E20" s="1675" t="s">
        <v>2557</v>
      </c>
      <c r="F20" s="1652" t="s">
        <v>2548</v>
      </c>
      <c r="G20" s="1669">
        <v>1</v>
      </c>
      <c r="H20" s="1676">
        <v>1</v>
      </c>
      <c r="I20" s="1676">
        <v>0</v>
      </c>
      <c r="J20" s="1676">
        <v>3</v>
      </c>
      <c r="K20" s="1677">
        <v>0.4</v>
      </c>
      <c r="L20" s="1672">
        <v>1.25</v>
      </c>
      <c r="M20" s="1673">
        <v>2</v>
      </c>
      <c r="N20" s="1674">
        <v>1</v>
      </c>
    </row>
    <row r="21" spans="1:14" ht="16.5" thickBot="1" x14ac:dyDescent="0.3">
      <c r="E21" s="1685" t="s">
        <v>2558</v>
      </c>
      <c r="F21" s="1686"/>
      <c r="G21" s="1687">
        <v>0</v>
      </c>
      <c r="H21" s="1688">
        <v>0</v>
      </c>
      <c r="I21" s="1689">
        <v>0</v>
      </c>
      <c r="J21" s="1689">
        <v>0</v>
      </c>
      <c r="K21" s="1690">
        <v>0</v>
      </c>
      <c r="L21" s="1691">
        <v>0</v>
      </c>
      <c r="M21" s="1692">
        <v>0</v>
      </c>
      <c r="N21" s="1693">
        <v>0</v>
      </c>
    </row>
    <row r="22" spans="1:14" x14ac:dyDescent="0.25">
      <c r="F22" s="1174"/>
      <c r="G22" s="1694"/>
      <c r="I22" s="1135"/>
      <c r="J22" s="1695"/>
    </row>
    <row r="23" spans="1:14" x14ac:dyDescent="0.25">
      <c r="F23" s="1174"/>
      <c r="G23" s="1696"/>
      <c r="H23" s="79"/>
      <c r="I23" s="1697"/>
      <c r="J23" s="1696"/>
      <c r="K23" s="88"/>
      <c r="L23" s="88"/>
      <c r="M23" s="88"/>
      <c r="N23" s="88"/>
    </row>
    <row r="25" spans="1:14" x14ac:dyDescent="0.25">
      <c r="A25" t="s">
        <v>2535</v>
      </c>
      <c r="B25" t="s">
        <v>2559</v>
      </c>
      <c r="C25" t="s">
        <v>2560</v>
      </c>
      <c r="D25" s="161" t="s">
        <v>2561</v>
      </c>
    </row>
    <row r="26" spans="1:14" x14ac:dyDescent="0.25">
      <c r="A26" t="s">
        <v>2562</v>
      </c>
      <c r="B26" t="s">
        <v>2563</v>
      </c>
      <c r="C26" s="1181" t="s">
        <v>2529</v>
      </c>
      <c r="D26" s="161" t="s">
        <v>2564</v>
      </c>
    </row>
    <row r="27" spans="1:14" x14ac:dyDescent="0.25">
      <c r="A27" t="s">
        <v>2565</v>
      </c>
      <c r="B27" s="1698" t="s">
        <v>2566</v>
      </c>
      <c r="C27" t="s">
        <v>2567</v>
      </c>
      <c r="D27" s="161" t="s">
        <v>2568</v>
      </c>
    </row>
    <row r="28" spans="1:14" x14ac:dyDescent="0.25">
      <c r="B28" s="1698" t="s">
        <v>2569</v>
      </c>
    </row>
    <row r="29" spans="1:14" x14ac:dyDescent="0.25">
      <c r="A29" t="s">
        <v>2570</v>
      </c>
      <c r="B29" s="1698" t="s">
        <v>2571</v>
      </c>
      <c r="C29" t="s">
        <v>2572</v>
      </c>
      <c r="D29" s="161" t="s">
        <v>2573</v>
      </c>
    </row>
    <row r="30" spans="1:14" x14ac:dyDescent="0.25">
      <c r="A30" t="s">
        <v>2562</v>
      </c>
      <c r="B30" t="s">
        <v>2574</v>
      </c>
      <c r="C30" t="s">
        <v>2527</v>
      </c>
      <c r="D30" s="161" t="s">
        <v>2575</v>
      </c>
    </row>
    <row r="31" spans="1:14" x14ac:dyDescent="0.25">
      <c r="A31" t="s">
        <v>2562</v>
      </c>
      <c r="B31" t="s">
        <v>2576</v>
      </c>
      <c r="C31" t="s">
        <v>2530</v>
      </c>
      <c r="D31" s="161" t="s">
        <v>2577</v>
      </c>
    </row>
    <row r="32" spans="1:14" x14ac:dyDescent="0.25">
      <c r="A32" t="s">
        <v>2562</v>
      </c>
      <c r="B32" s="1699" t="s">
        <v>2578</v>
      </c>
      <c r="C32" t="s">
        <v>2579</v>
      </c>
      <c r="D32" s="161" t="s">
        <v>2580</v>
      </c>
    </row>
    <row r="33" spans="1:4" x14ac:dyDescent="0.25">
      <c r="B33" s="1699" t="s">
        <v>2569</v>
      </c>
    </row>
    <row r="34" spans="1:4" x14ac:dyDescent="0.25">
      <c r="A34" t="s">
        <v>2570</v>
      </c>
      <c r="B34" s="1699" t="s">
        <v>2581</v>
      </c>
      <c r="C34" t="s">
        <v>2582</v>
      </c>
      <c r="D34" s="161" t="s">
        <v>2583</v>
      </c>
    </row>
    <row r="36" spans="1:4" x14ac:dyDescent="0.25">
      <c r="A36" t="s">
        <v>2584</v>
      </c>
      <c r="B36" s="1699" t="s">
        <v>2585</v>
      </c>
      <c r="D36" s="161" t="s">
        <v>2586</v>
      </c>
    </row>
    <row r="37" spans="1:4" x14ac:dyDescent="0.25">
      <c r="A37" t="s">
        <v>2587</v>
      </c>
      <c r="B37" s="1699" t="s">
        <v>2588</v>
      </c>
    </row>
    <row r="38" spans="1:4" x14ac:dyDescent="0.25">
      <c r="A38" t="s">
        <v>2562</v>
      </c>
      <c r="B38" s="1699" t="s">
        <v>2589</v>
      </c>
      <c r="C38" t="s">
        <v>215</v>
      </c>
    </row>
  </sheetData>
  <hyperlinks>
    <hyperlink ref="D25" r:id="rId1" location=":~:text=Golfgreen%C2%AE%20Plant%20Starter%20Fertilizer%20WS%20is%20specially%20formulated,plants%2C%20vegetables%20and%20flowering%20plants%20N-P-K%20ratio%3A%2010-52-10" display="https://www.canadiantire.ca/en/pdp/golfgreen-plant-starter-fertilizer-10-52-10-500-g-1590845p.html#:~:text=Golfgreen%C2%AE%20Plant%20Starter%20Fertilizer%20WS%20is%20specially%20formulated,plants%2C%20vegetables%20and%20flowering%20plants%20N-P-K%20ratio%3A%2010-52-10" xr:uid="{4BAD22E2-C57E-4AB0-BBE6-1576FD5EFDA4}"/>
    <hyperlink ref="D26" r:id="rId2" xr:uid="{068EF535-4386-4AB3-945F-25401C77E1B3}"/>
    <hyperlink ref="D27" r:id="rId3" xr:uid="{6A5DC74F-609C-41FC-94D5-A293761E0E16}"/>
    <hyperlink ref="D29" r:id="rId4" xr:uid="{86EFF2A0-A653-40D1-81AE-CD2962C56CA1}"/>
    <hyperlink ref="D30" r:id="rId5" xr:uid="{98FA7DD8-E259-4ED6-ACB0-728874EFC7F7}"/>
    <hyperlink ref="D31" r:id="rId6" xr:uid="{A8A81D9D-7D53-4CF7-8434-7278CFE07CF0}"/>
    <hyperlink ref="D32" r:id="rId7" xr:uid="{F1235B1A-2EC1-4B35-98F3-23345B59731D}"/>
    <hyperlink ref="D34" r:id="rId8" xr:uid="{F2E15C8F-D6B4-4D1B-9BB7-088B56A73FD8}"/>
    <hyperlink ref="D36" r:id="rId9" xr:uid="{6F2C8012-81D7-4D9F-8413-CF2E2C63B048}"/>
  </hyperlinks>
  <pageMargins left="0.7" right="0.7" top="0.75" bottom="0.75" header="0.3" footer="0.3"/>
  <pageSetup orientation="portrait" horizontalDpi="300" verticalDpi="300"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28" t="s">
        <v>2521</v>
      </c>
      <c r="C2" s="1429" t="s">
        <v>2421</v>
      </c>
      <c r="D2" s="1429" t="s">
        <v>2422</v>
      </c>
      <c r="E2" s="1428"/>
      <c r="F2" s="1428"/>
      <c r="G2" s="1428"/>
      <c r="H2" s="1428"/>
      <c r="I2" s="1428"/>
      <c r="J2" s="1428"/>
      <c r="K2" s="1428"/>
      <c r="L2" s="1428"/>
      <c r="M2" s="1430"/>
    </row>
    <row r="3" spans="2:22" ht="16.5" thickTop="1" thickBot="1" x14ac:dyDescent="0.3">
      <c r="B3" s="1431" t="s">
        <v>2423</v>
      </c>
      <c r="C3" s="1432">
        <v>1</v>
      </c>
      <c r="D3" s="1433">
        <v>3.7850000000000001</v>
      </c>
      <c r="E3" s="1428"/>
      <c r="F3" s="1428"/>
      <c r="G3" s="1434"/>
      <c r="H3" s="1428"/>
      <c r="I3" s="1428"/>
      <c r="J3" s="1428"/>
      <c r="K3" s="1428"/>
      <c r="L3" s="1428"/>
      <c r="M3" s="1430"/>
    </row>
    <row r="4" spans="2:22" ht="16.5" thickTop="1" thickBot="1" x14ac:dyDescent="0.3">
      <c r="B4" s="1435"/>
      <c r="C4" s="1436"/>
      <c r="D4" s="1428"/>
      <c r="E4" s="1428"/>
      <c r="F4" s="1428"/>
      <c r="G4" s="1434"/>
      <c r="H4" s="1428"/>
      <c r="I4" s="1428"/>
      <c r="J4" s="1428"/>
      <c r="K4" s="1428"/>
      <c r="L4" s="1428"/>
      <c r="M4" s="1430"/>
    </row>
    <row r="5" spans="2:22" ht="16.5" thickTop="1" thickBot="1" x14ac:dyDescent="0.3">
      <c r="B5" s="1468" t="s">
        <v>2424</v>
      </c>
      <c r="C5" s="1428"/>
      <c r="D5" s="1428"/>
      <c r="E5" s="1437" t="s">
        <v>2425</v>
      </c>
      <c r="F5" s="1438"/>
      <c r="G5" s="1438"/>
      <c r="H5" s="1438"/>
      <c r="I5" s="1438"/>
      <c r="J5" s="1438"/>
      <c r="K5" s="1438"/>
      <c r="L5" s="1439"/>
      <c r="M5" s="1430"/>
    </row>
    <row r="6" spans="2:22" ht="16.5" thickTop="1" thickBot="1" x14ac:dyDescent="0.3">
      <c r="B6" s="1469" t="s">
        <v>2426</v>
      </c>
      <c r="C6" s="1470" t="s">
        <v>2427</v>
      </c>
      <c r="D6" s="1470" t="s">
        <v>2428</v>
      </c>
      <c r="E6" s="1471" t="s">
        <v>35</v>
      </c>
      <c r="F6" s="1471" t="s">
        <v>36</v>
      </c>
      <c r="G6" s="1471" t="s">
        <v>37</v>
      </c>
      <c r="H6" s="1471" t="s">
        <v>38</v>
      </c>
      <c r="I6" s="1471" t="s">
        <v>39</v>
      </c>
      <c r="J6" s="1471" t="s">
        <v>41</v>
      </c>
      <c r="K6" s="1472" t="s">
        <v>42</v>
      </c>
      <c r="L6" s="1472" t="s">
        <v>43</v>
      </c>
      <c r="M6" s="1430"/>
      <c r="N6">
        <v>0.94599999999999995</v>
      </c>
      <c r="O6" s="1471" t="s">
        <v>35</v>
      </c>
      <c r="P6" s="1471" t="s">
        <v>36</v>
      </c>
      <c r="Q6" s="1471" t="s">
        <v>37</v>
      </c>
      <c r="R6" s="1471" t="s">
        <v>38</v>
      </c>
      <c r="S6" s="1471" t="s">
        <v>39</v>
      </c>
      <c r="T6" s="1471" t="s">
        <v>41</v>
      </c>
      <c r="U6" s="1472" t="s">
        <v>42</v>
      </c>
      <c r="V6" s="1472" t="s">
        <v>43</v>
      </c>
    </row>
    <row r="7" spans="2:22" ht="16.5" thickTop="1" thickBot="1" x14ac:dyDescent="0.3">
      <c r="B7" s="1442" t="s">
        <v>2429</v>
      </c>
      <c r="C7" s="1432">
        <v>1</v>
      </c>
      <c r="D7" s="1443">
        <v>0.95</v>
      </c>
      <c r="E7" s="1444">
        <v>206</v>
      </c>
      <c r="F7" s="1445"/>
      <c r="G7" s="1445"/>
      <c r="H7" s="1445"/>
      <c r="I7" s="1445"/>
      <c r="J7" s="1445"/>
      <c r="K7" s="1445"/>
      <c r="L7" s="1446"/>
      <c r="M7" s="1430"/>
      <c r="O7" s="1444">
        <f>E7/3.79</f>
        <v>54.353562005277041</v>
      </c>
      <c r="P7" s="1445"/>
      <c r="Q7" s="1445"/>
      <c r="R7" s="1445"/>
      <c r="S7" s="1445"/>
      <c r="T7" s="1445"/>
      <c r="U7" s="1445"/>
      <c r="V7" s="1446"/>
    </row>
    <row r="8" spans="2:22" ht="16.5" thickTop="1" thickBot="1" x14ac:dyDescent="0.3">
      <c r="B8" s="1442" t="s">
        <v>2430</v>
      </c>
      <c r="C8" s="1432">
        <v>1</v>
      </c>
      <c r="D8" s="1443">
        <v>0.98</v>
      </c>
      <c r="E8" s="1447">
        <v>91</v>
      </c>
      <c r="F8" s="1448"/>
      <c r="G8" s="1448"/>
      <c r="H8" s="1448"/>
      <c r="I8" s="1448"/>
      <c r="J8" s="1448"/>
      <c r="K8" s="1448"/>
      <c r="L8" s="1449"/>
      <c r="M8" s="1430"/>
      <c r="O8" s="1447">
        <v>91</v>
      </c>
      <c r="P8" s="1448"/>
      <c r="Q8" s="1448"/>
      <c r="R8" s="1448"/>
      <c r="S8" s="1448"/>
      <c r="T8" s="1448"/>
      <c r="U8" s="1448"/>
      <c r="V8" s="1449"/>
    </row>
    <row r="9" spans="2:22" ht="16.5" thickTop="1" thickBot="1" x14ac:dyDescent="0.3">
      <c r="B9" s="1450" t="s">
        <v>2431</v>
      </c>
      <c r="C9" s="1432">
        <v>1</v>
      </c>
      <c r="D9" s="1443">
        <v>0.94</v>
      </c>
      <c r="E9" s="1451">
        <v>53</v>
      </c>
      <c r="F9" s="1448"/>
      <c r="G9" s="1448"/>
      <c r="H9" s="1448"/>
      <c r="I9" s="1448"/>
      <c r="J9" s="1452">
        <v>60</v>
      </c>
      <c r="K9" s="1448"/>
      <c r="L9" s="1449"/>
      <c r="M9" s="1430"/>
      <c r="O9" s="1451">
        <v>53</v>
      </c>
      <c r="P9" s="1448"/>
      <c r="Q9" s="1448"/>
      <c r="R9" s="1448"/>
      <c r="S9" s="1448"/>
      <c r="T9" s="1452">
        <v>60</v>
      </c>
      <c r="U9" s="1448"/>
      <c r="V9" s="1449"/>
    </row>
    <row r="10" spans="2:22" ht="16.5" thickTop="1" thickBot="1" x14ac:dyDescent="0.3">
      <c r="B10" s="1442" t="s">
        <v>2432</v>
      </c>
      <c r="C10" s="1432">
        <v>1</v>
      </c>
      <c r="D10" s="1443">
        <v>0.95</v>
      </c>
      <c r="E10" s="1451"/>
      <c r="F10" s="1448"/>
      <c r="G10" s="1448"/>
      <c r="H10" s="1452">
        <v>46</v>
      </c>
      <c r="I10" s="1448"/>
      <c r="J10" s="1448"/>
      <c r="K10" s="1452">
        <v>81</v>
      </c>
      <c r="L10" s="1453"/>
      <c r="M10" s="1430"/>
      <c r="O10" s="1451"/>
      <c r="P10" s="1448"/>
      <c r="Q10" s="1448"/>
      <c r="R10" s="1452">
        <v>46</v>
      </c>
      <c r="S10" s="1448"/>
      <c r="T10" s="1448"/>
      <c r="U10" s="1452">
        <v>81</v>
      </c>
      <c r="V10" s="1453"/>
    </row>
    <row r="11" spans="2:22" ht="16.5" thickTop="1" thickBot="1" x14ac:dyDescent="0.3">
      <c r="B11" s="1450" t="s">
        <v>2433</v>
      </c>
      <c r="C11" s="1432">
        <v>1</v>
      </c>
      <c r="D11" s="1443">
        <v>0.9</v>
      </c>
      <c r="E11" s="1451">
        <v>41</v>
      </c>
      <c r="F11" s="1448"/>
      <c r="G11" s="1448"/>
      <c r="H11" s="1452">
        <v>58</v>
      </c>
      <c r="I11" s="1448"/>
      <c r="J11" s="1448"/>
      <c r="K11" s="1448"/>
      <c r="L11" s="1449"/>
      <c r="M11" s="1430"/>
      <c r="O11" s="1451">
        <v>41</v>
      </c>
      <c r="P11" s="1448"/>
      <c r="Q11" s="1448"/>
      <c r="R11" s="1452">
        <v>58</v>
      </c>
      <c r="S11" s="1448"/>
      <c r="T11" s="1448"/>
      <c r="U11" s="1448"/>
      <c r="V11" s="1449"/>
    </row>
    <row r="12" spans="2:22" ht="16.5" thickTop="1" thickBot="1" x14ac:dyDescent="0.3">
      <c r="B12" s="1454" t="s">
        <v>2434</v>
      </c>
      <c r="C12" s="1432">
        <v>1</v>
      </c>
      <c r="D12" s="1443">
        <v>0.95</v>
      </c>
      <c r="E12" s="1451">
        <v>33</v>
      </c>
      <c r="F12" s="1448"/>
      <c r="G12" s="1448"/>
      <c r="H12" s="1452">
        <v>24</v>
      </c>
      <c r="I12" s="1448"/>
      <c r="J12" s="1448"/>
      <c r="K12" s="1448"/>
      <c r="L12" s="1449"/>
      <c r="M12" s="1430"/>
      <c r="O12" s="1451">
        <v>33</v>
      </c>
      <c r="P12" s="1448"/>
      <c r="Q12" s="1448"/>
      <c r="R12" s="1452">
        <v>24</v>
      </c>
      <c r="S12" s="1448"/>
      <c r="T12" s="1448"/>
      <c r="U12" s="1448"/>
      <c r="V12" s="1449"/>
    </row>
    <row r="13" spans="2:22" ht="16.5" thickTop="1" thickBot="1" x14ac:dyDescent="0.3">
      <c r="B13" s="1442" t="s">
        <v>2435</v>
      </c>
      <c r="C13" s="1432">
        <v>1</v>
      </c>
      <c r="D13" s="1443">
        <v>0.95</v>
      </c>
      <c r="E13" s="1451">
        <v>30</v>
      </c>
      <c r="F13" s="1448"/>
      <c r="G13" s="1448"/>
      <c r="H13" s="1452">
        <v>43</v>
      </c>
      <c r="I13" s="1448"/>
      <c r="J13" s="1448"/>
      <c r="K13" s="1448"/>
      <c r="L13" s="1449"/>
      <c r="M13" s="1430"/>
      <c r="O13" s="1451">
        <v>30</v>
      </c>
      <c r="P13" s="1448"/>
      <c r="Q13" s="1448"/>
      <c r="R13" s="1452">
        <v>43</v>
      </c>
      <c r="S13" s="1448"/>
      <c r="T13" s="1448"/>
      <c r="U13" s="1448"/>
      <c r="V13" s="1449"/>
    </row>
    <row r="14" spans="2:22" ht="16.5" thickTop="1" thickBot="1" x14ac:dyDescent="0.3">
      <c r="B14" s="1450" t="s">
        <v>2436</v>
      </c>
      <c r="C14" s="1432">
        <v>1</v>
      </c>
      <c r="D14" s="1443">
        <v>0.95</v>
      </c>
      <c r="E14" s="1428"/>
      <c r="F14" s="1448"/>
      <c r="G14" s="1455"/>
      <c r="H14" s="1452">
        <v>179</v>
      </c>
      <c r="I14" s="1448"/>
      <c r="J14" s="1448"/>
      <c r="K14" s="1448"/>
      <c r="L14" s="1449"/>
      <c r="M14" s="1430"/>
      <c r="O14" s="1428"/>
      <c r="P14" s="1448"/>
      <c r="Q14" s="1455"/>
      <c r="R14" s="1452">
        <v>179</v>
      </c>
      <c r="S14" s="1448"/>
      <c r="T14" s="1448"/>
      <c r="U14" s="1448"/>
      <c r="V14" s="1449"/>
    </row>
    <row r="15" spans="2:22" ht="16.5" thickTop="1" thickBot="1" x14ac:dyDescent="0.3">
      <c r="B15" s="1442" t="s">
        <v>2437</v>
      </c>
      <c r="C15" s="1432">
        <v>1</v>
      </c>
      <c r="D15" s="1443">
        <v>0.95</v>
      </c>
      <c r="E15" s="1447"/>
      <c r="F15" s="1448"/>
      <c r="G15" s="1448"/>
      <c r="H15" s="1452">
        <v>58</v>
      </c>
      <c r="I15" s="1448"/>
      <c r="J15" s="1452">
        <v>47</v>
      </c>
      <c r="K15" s="1448"/>
      <c r="L15" s="1449"/>
      <c r="M15" s="1430"/>
      <c r="O15" s="1447"/>
      <c r="P15" s="1448"/>
      <c r="Q15" s="1448"/>
      <c r="R15" s="1452">
        <v>58</v>
      </c>
      <c r="S15" s="1448"/>
      <c r="T15" s="1452">
        <v>47</v>
      </c>
      <c r="U15" s="1448"/>
      <c r="V15" s="1449"/>
    </row>
    <row r="16" spans="2:22" ht="16.5" thickTop="1" thickBot="1" x14ac:dyDescent="0.3">
      <c r="B16" s="1442" t="s">
        <v>2438</v>
      </c>
      <c r="C16" s="1432">
        <v>1</v>
      </c>
      <c r="D16" s="1443">
        <v>0.95</v>
      </c>
      <c r="E16" s="1451">
        <v>53</v>
      </c>
      <c r="F16" s="1452">
        <v>59</v>
      </c>
      <c r="G16" s="1448"/>
      <c r="H16" s="1448"/>
      <c r="I16" s="1448"/>
      <c r="J16" s="1448"/>
      <c r="K16" s="1448"/>
      <c r="L16" s="1449"/>
      <c r="M16" s="1430"/>
      <c r="O16" s="1451">
        <v>53</v>
      </c>
      <c r="P16" s="1452">
        <v>59</v>
      </c>
      <c r="Q16" s="1448"/>
      <c r="R16" s="1448"/>
      <c r="S16" s="1448"/>
      <c r="T16" s="1448"/>
      <c r="U16" s="1448"/>
      <c r="V16" s="1449"/>
    </row>
    <row r="17" spans="2:22" ht="16.5" thickTop="1" thickBot="1" x14ac:dyDescent="0.3">
      <c r="B17" s="1450" t="s">
        <v>2439</v>
      </c>
      <c r="C17" s="1432">
        <v>1</v>
      </c>
      <c r="D17" s="1443">
        <v>0.95</v>
      </c>
      <c r="E17" s="1447"/>
      <c r="F17" s="1448"/>
      <c r="G17" s="1448"/>
      <c r="H17" s="1448"/>
      <c r="I17" s="1452">
        <v>151</v>
      </c>
      <c r="J17" s="1448"/>
      <c r="K17" s="1448"/>
      <c r="L17" s="1449"/>
      <c r="M17" s="1430"/>
      <c r="O17" s="1447"/>
      <c r="P17" s="1448"/>
      <c r="Q17" s="1448"/>
      <c r="R17" s="1448"/>
      <c r="S17" s="1452">
        <v>151</v>
      </c>
      <c r="T17" s="1448"/>
      <c r="U17" s="1448"/>
      <c r="V17" s="1449"/>
    </row>
    <row r="18" spans="2:22" ht="16.5" thickTop="1" thickBot="1" x14ac:dyDescent="0.3">
      <c r="B18" s="1442" t="s">
        <v>2440</v>
      </c>
      <c r="C18" s="1432">
        <v>1</v>
      </c>
      <c r="D18" s="1443">
        <v>0.98</v>
      </c>
      <c r="E18" s="1447"/>
      <c r="F18" s="1448"/>
      <c r="G18" s="1448"/>
      <c r="H18" s="1448"/>
      <c r="I18" s="1452">
        <v>26</v>
      </c>
      <c r="J18" s="1452">
        <v>34</v>
      </c>
      <c r="K18" s="1448"/>
      <c r="L18" s="1449"/>
      <c r="M18" s="1430"/>
      <c r="O18" s="1447"/>
      <c r="P18" s="1448"/>
      <c r="Q18" s="1448"/>
      <c r="R18" s="1448"/>
      <c r="S18" s="1452">
        <v>26</v>
      </c>
      <c r="T18" s="1452">
        <v>34</v>
      </c>
      <c r="U18" s="1448"/>
      <c r="V18" s="1449"/>
    </row>
    <row r="19" spans="2:22" ht="16.5" thickTop="1" thickBot="1" x14ac:dyDescent="0.3">
      <c r="B19" s="1442" t="s">
        <v>2441</v>
      </c>
      <c r="C19" s="1432">
        <v>1</v>
      </c>
      <c r="D19" s="1443">
        <v>0.95</v>
      </c>
      <c r="E19" s="1447"/>
      <c r="F19" s="1448"/>
      <c r="G19" s="1448"/>
      <c r="H19" s="1448"/>
      <c r="I19" s="1452">
        <v>51</v>
      </c>
      <c r="J19" s="1452">
        <v>67</v>
      </c>
      <c r="K19" s="1448"/>
      <c r="L19" s="1449"/>
      <c r="M19" s="1430"/>
      <c r="O19" s="1447"/>
      <c r="P19" s="1448"/>
      <c r="Q19" s="1448"/>
      <c r="R19" s="1448"/>
      <c r="S19" s="1452">
        <v>51</v>
      </c>
      <c r="T19" s="1452">
        <v>67</v>
      </c>
      <c r="U19" s="1448"/>
      <c r="V19" s="1449"/>
    </row>
    <row r="20" spans="2:22" ht="16.5" thickTop="1" thickBot="1" x14ac:dyDescent="0.3">
      <c r="B20" s="1442" t="s">
        <v>2442</v>
      </c>
      <c r="C20" s="1432">
        <v>1</v>
      </c>
      <c r="D20" s="1443">
        <v>0.98</v>
      </c>
      <c r="E20" s="1451">
        <v>32</v>
      </c>
      <c r="F20" s="1452">
        <v>70</v>
      </c>
      <c r="G20" s="1448"/>
      <c r="H20" s="1448"/>
      <c r="I20" s="1452"/>
      <c r="J20" s="1452"/>
      <c r="K20" s="1448"/>
      <c r="L20" s="1449"/>
      <c r="M20" s="1430"/>
      <c r="O20" s="1451">
        <v>32</v>
      </c>
      <c r="P20" s="1452">
        <v>70</v>
      </c>
      <c r="Q20" s="1448"/>
      <c r="R20" s="1448"/>
      <c r="S20" s="1452"/>
      <c r="T20" s="1452"/>
      <c r="U20" s="1448"/>
      <c r="V20" s="1449"/>
    </row>
    <row r="21" spans="2:22" ht="16.5" thickTop="1" thickBot="1" x14ac:dyDescent="0.3">
      <c r="B21" s="1450" t="s">
        <v>2443</v>
      </c>
      <c r="C21" s="1432">
        <v>1</v>
      </c>
      <c r="D21" s="1443">
        <v>0.98</v>
      </c>
      <c r="E21" s="1447"/>
      <c r="F21" s="1452">
        <v>59</v>
      </c>
      <c r="G21" s="1452">
        <v>74</v>
      </c>
      <c r="H21" s="1448"/>
      <c r="I21" s="1448"/>
      <c r="J21" s="1448"/>
      <c r="K21" s="1448"/>
      <c r="L21" s="1449"/>
      <c r="M21" s="1430"/>
      <c r="O21" s="1447"/>
      <c r="P21" s="1452">
        <v>59</v>
      </c>
      <c r="Q21" s="1452">
        <v>74</v>
      </c>
      <c r="R21" s="1448"/>
      <c r="S21" s="1448"/>
      <c r="T21" s="1448"/>
      <c r="U21" s="1448"/>
      <c r="V21" s="1449"/>
    </row>
    <row r="22" spans="2:22" ht="16.5" thickTop="1" thickBot="1" x14ac:dyDescent="0.3">
      <c r="B22" s="1450" t="s">
        <v>2444</v>
      </c>
      <c r="C22" s="1432">
        <v>1</v>
      </c>
      <c r="D22" s="1443"/>
      <c r="E22" s="1451">
        <v>0</v>
      </c>
      <c r="F22" s="1448"/>
      <c r="G22" s="1448"/>
      <c r="H22" s="1448"/>
      <c r="I22" s="1448"/>
      <c r="J22" s="1448"/>
      <c r="K22" s="1448"/>
      <c r="L22" s="1449"/>
      <c r="M22" s="1430"/>
      <c r="O22" s="1451">
        <v>0</v>
      </c>
      <c r="P22" s="1448"/>
      <c r="Q22" s="1448"/>
      <c r="R22" s="1448"/>
      <c r="S22" s="1448"/>
      <c r="T22" s="1448"/>
      <c r="U22" s="1448"/>
      <c r="V22" s="1449"/>
    </row>
    <row r="23" spans="2:22" ht="16.5" thickTop="1" thickBot="1" x14ac:dyDescent="0.3">
      <c r="B23" s="1450" t="s">
        <v>2445</v>
      </c>
      <c r="C23" s="1432">
        <v>1</v>
      </c>
      <c r="D23" s="1443">
        <v>0.95</v>
      </c>
      <c r="E23" s="1451"/>
      <c r="F23" s="1452">
        <v>82</v>
      </c>
      <c r="G23" s="1448"/>
      <c r="H23" s="1448"/>
      <c r="I23" s="1448"/>
      <c r="J23" s="1448"/>
      <c r="K23" s="1448"/>
      <c r="L23" s="1449"/>
      <c r="M23" s="1430"/>
      <c r="O23" s="1451"/>
      <c r="P23" s="1452">
        <v>82</v>
      </c>
      <c r="Q23" s="1448"/>
      <c r="R23" s="1448"/>
      <c r="S23" s="1448"/>
      <c r="T23" s="1448"/>
      <c r="U23" s="1448"/>
      <c r="V23" s="1449"/>
    </row>
    <row r="24" spans="2:22" ht="16.5" thickTop="1" thickBot="1" x14ac:dyDescent="0.3">
      <c r="B24" s="1442" t="s">
        <v>2446</v>
      </c>
      <c r="C24" s="1432">
        <v>1</v>
      </c>
      <c r="D24" s="1443">
        <v>0.95</v>
      </c>
      <c r="E24" s="1447"/>
      <c r="F24" s="1452">
        <v>79</v>
      </c>
      <c r="G24" s="1448"/>
      <c r="H24" s="1448"/>
      <c r="I24" s="1448"/>
      <c r="J24" s="1448"/>
      <c r="K24" s="1448"/>
      <c r="L24" s="1449"/>
      <c r="M24" s="1430"/>
      <c r="O24" s="1447"/>
      <c r="P24" s="1452">
        <v>79</v>
      </c>
      <c r="Q24" s="1448"/>
      <c r="R24" s="1448"/>
      <c r="S24" s="1448"/>
      <c r="T24" s="1448"/>
      <c r="U24" s="1448"/>
      <c r="V24" s="1449"/>
    </row>
    <row r="25" spans="2:22" ht="16.5" thickTop="1" thickBot="1" x14ac:dyDescent="0.3">
      <c r="B25" s="1450" t="s">
        <v>2447</v>
      </c>
      <c r="C25" s="1432">
        <v>1</v>
      </c>
      <c r="D25" s="1443">
        <v>0.95</v>
      </c>
      <c r="E25" s="1447"/>
      <c r="F25" s="1452">
        <v>109</v>
      </c>
      <c r="G25" s="1448"/>
      <c r="H25" s="1448"/>
      <c r="I25" s="1448"/>
      <c r="J25" s="1448"/>
      <c r="K25" s="1448"/>
      <c r="L25" s="1449"/>
      <c r="M25" s="1430"/>
      <c r="O25" s="1447"/>
      <c r="P25" s="1452">
        <v>109</v>
      </c>
      <c r="Q25" s="1448"/>
      <c r="R25" s="1448"/>
      <c r="S25" s="1448"/>
      <c r="T25" s="1448"/>
      <c r="U25" s="1448"/>
      <c r="V25" s="1449"/>
    </row>
    <row r="26" spans="2:22" ht="16.5" thickTop="1" thickBot="1" x14ac:dyDescent="0.3">
      <c r="B26" s="1450" t="s">
        <v>2448</v>
      </c>
      <c r="C26" s="1432">
        <v>1</v>
      </c>
      <c r="D26" s="1443"/>
      <c r="E26" s="1447"/>
      <c r="F26" s="1452"/>
      <c r="G26" s="1452">
        <v>0</v>
      </c>
      <c r="H26" s="1448"/>
      <c r="I26" s="1448"/>
      <c r="J26" s="1448"/>
      <c r="K26" s="1448"/>
      <c r="L26" s="1449"/>
      <c r="M26" s="1430"/>
      <c r="O26" s="1447"/>
      <c r="P26" s="1452"/>
      <c r="Q26" s="1452">
        <v>0</v>
      </c>
      <c r="R26" s="1448"/>
      <c r="S26" s="1448"/>
      <c r="T26" s="1448"/>
      <c r="U26" s="1448"/>
      <c r="V26" s="1449"/>
    </row>
    <row r="27" spans="2:22" ht="16.5" thickTop="1" thickBot="1" x14ac:dyDescent="0.3">
      <c r="B27" s="1450" t="s">
        <v>2449</v>
      </c>
      <c r="C27" s="1432">
        <v>1</v>
      </c>
      <c r="D27" s="1443">
        <v>0.95</v>
      </c>
      <c r="E27" s="1447"/>
      <c r="F27" s="1448"/>
      <c r="G27" s="1452">
        <v>132</v>
      </c>
      <c r="H27" s="1448"/>
      <c r="I27" s="1448"/>
      <c r="J27" s="1448"/>
      <c r="K27" s="1452">
        <v>119</v>
      </c>
      <c r="L27" s="1453"/>
      <c r="M27" s="1430"/>
      <c r="O27" s="1447"/>
      <c r="P27" s="1448"/>
      <c r="Q27" s="1452">
        <v>132</v>
      </c>
      <c r="R27" s="1448"/>
      <c r="S27" s="1448"/>
      <c r="T27" s="1448"/>
      <c r="U27" s="1452">
        <v>119</v>
      </c>
      <c r="V27" s="1453"/>
    </row>
    <row r="28" spans="2:22" ht="16.5" thickTop="1" thickBot="1" x14ac:dyDescent="0.3">
      <c r="B28" s="1442" t="s">
        <v>2450</v>
      </c>
      <c r="C28" s="1432">
        <v>1</v>
      </c>
      <c r="D28" s="1443">
        <v>0.98</v>
      </c>
      <c r="E28" s="1447"/>
      <c r="F28" s="1452">
        <v>59</v>
      </c>
      <c r="G28" s="1452">
        <v>74</v>
      </c>
      <c r="H28" s="1448"/>
      <c r="I28" s="1448"/>
      <c r="J28" s="1448"/>
      <c r="K28" s="1452"/>
      <c r="L28" s="1453"/>
      <c r="M28" s="1430"/>
      <c r="O28" s="1447"/>
      <c r="P28" s="1452">
        <v>59</v>
      </c>
      <c r="Q28" s="1452">
        <v>74</v>
      </c>
      <c r="R28" s="1448"/>
      <c r="S28" s="1448"/>
      <c r="T28" s="1448"/>
      <c r="U28" s="1452"/>
      <c r="V28" s="1453"/>
    </row>
    <row r="29" spans="2:22" ht="16.5" thickTop="1" thickBot="1" x14ac:dyDescent="0.3">
      <c r="B29" s="1450" t="s">
        <v>2451</v>
      </c>
      <c r="C29" s="1432">
        <v>1</v>
      </c>
      <c r="D29" s="1443">
        <v>0.95</v>
      </c>
      <c r="E29" s="1451">
        <v>35</v>
      </c>
      <c r="F29" s="1448"/>
      <c r="G29" s="1452">
        <v>97</v>
      </c>
      <c r="H29" s="1448"/>
      <c r="I29" s="1448"/>
      <c r="J29" s="1448"/>
      <c r="K29" s="1448"/>
      <c r="L29" s="1449"/>
      <c r="M29" s="1430"/>
      <c r="O29" s="1451">
        <v>35</v>
      </c>
      <c r="P29" s="1448"/>
      <c r="Q29" s="1452">
        <v>97</v>
      </c>
      <c r="R29" s="1448"/>
      <c r="S29" s="1448"/>
      <c r="T29" s="1448"/>
      <c r="U29" s="1448"/>
      <c r="V29" s="1449"/>
    </row>
    <row r="30" spans="2:22" ht="16.5" thickTop="1" thickBot="1" x14ac:dyDescent="0.3">
      <c r="B30" s="1450" t="s">
        <v>2452</v>
      </c>
      <c r="C30" s="1432">
        <v>1</v>
      </c>
      <c r="D30" s="1443">
        <v>0.9</v>
      </c>
      <c r="E30" s="1447"/>
      <c r="F30" s="1448"/>
      <c r="G30" s="1452">
        <v>107</v>
      </c>
      <c r="H30" s="1448"/>
      <c r="I30" s="1448"/>
      <c r="J30" s="1452">
        <v>44</v>
      </c>
      <c r="K30" s="1448"/>
      <c r="L30" s="1449"/>
      <c r="M30" s="1430"/>
      <c r="O30" s="1447"/>
      <c r="P30" s="1448"/>
      <c r="Q30" s="1452">
        <v>107</v>
      </c>
      <c r="R30" s="1448"/>
      <c r="S30" s="1448"/>
      <c r="T30" s="1452">
        <v>44</v>
      </c>
      <c r="U30" s="1448"/>
      <c r="V30" s="1449"/>
    </row>
    <row r="31" spans="2:22" ht="16.5" thickTop="1" thickBot="1" x14ac:dyDescent="0.3">
      <c r="B31" s="1450" t="s">
        <v>2453</v>
      </c>
      <c r="C31" s="1432">
        <v>1</v>
      </c>
      <c r="D31" s="1443">
        <v>0.95</v>
      </c>
      <c r="E31" s="1447"/>
      <c r="F31" s="1448"/>
      <c r="G31" s="1452"/>
      <c r="H31" s="1448"/>
      <c r="I31" s="1448"/>
      <c r="J31" s="1452"/>
      <c r="K31" s="1452">
        <v>152</v>
      </c>
      <c r="L31" s="1453">
        <v>98</v>
      </c>
      <c r="M31" s="1430"/>
      <c r="O31" s="1447"/>
      <c r="P31" s="1448"/>
      <c r="Q31" s="1452"/>
      <c r="R31" s="1448"/>
      <c r="S31" s="1448"/>
      <c r="T31" s="1452"/>
      <c r="U31" s="1452">
        <v>152</v>
      </c>
      <c r="V31" s="1453">
        <v>98</v>
      </c>
    </row>
    <row r="32" spans="2:22" ht="16.5" thickTop="1" thickBot="1" x14ac:dyDescent="0.3">
      <c r="B32" s="1456" t="s">
        <v>2454</v>
      </c>
      <c r="C32" s="1432">
        <v>1</v>
      </c>
      <c r="D32" s="1443">
        <v>1</v>
      </c>
      <c r="E32" s="1457"/>
      <c r="F32" s="1458"/>
      <c r="G32" s="1458"/>
      <c r="H32" s="1458"/>
      <c r="I32" s="1458"/>
      <c r="J32" s="1459">
        <v>86</v>
      </c>
      <c r="K32" s="1458"/>
      <c r="L32" s="1460"/>
      <c r="M32" s="1430"/>
      <c r="O32" s="1457"/>
      <c r="P32" s="1458"/>
      <c r="Q32" s="1458"/>
      <c r="R32" s="1458"/>
      <c r="S32" s="1458"/>
      <c r="T32" s="1459">
        <v>86</v>
      </c>
      <c r="U32" s="1458"/>
      <c r="V32" s="1460"/>
    </row>
    <row r="33" spans="2:13" ht="16.5" thickTop="1" thickBot="1" x14ac:dyDescent="0.3">
      <c r="B33" s="1428"/>
      <c r="C33" s="1461" t="s">
        <v>2427</v>
      </c>
      <c r="D33" s="1462"/>
      <c r="E33" s="1440" t="s">
        <v>35</v>
      </c>
      <c r="F33" s="1440" t="s">
        <v>36</v>
      </c>
      <c r="G33" s="1440" t="s">
        <v>37</v>
      </c>
      <c r="H33" s="1440" t="s">
        <v>38</v>
      </c>
      <c r="I33" s="1440" t="s">
        <v>39</v>
      </c>
      <c r="J33" s="1440" t="s">
        <v>41</v>
      </c>
      <c r="K33" s="1441" t="s">
        <v>42</v>
      </c>
      <c r="L33" s="1441" t="s">
        <v>43</v>
      </c>
      <c r="M33" s="1430"/>
    </row>
    <row r="34" spans="2:13" ht="16.5" thickTop="1" thickBot="1" x14ac:dyDescent="0.3">
      <c r="B34" s="1463" t="s">
        <v>2455</v>
      </c>
      <c r="C34" s="1464">
        <v>26</v>
      </c>
      <c r="D34" s="1462"/>
      <c r="E34" s="1465">
        <v>574</v>
      </c>
      <c r="F34" s="1465">
        <v>517</v>
      </c>
      <c r="G34" s="1465">
        <v>484</v>
      </c>
      <c r="H34" s="1465">
        <v>408</v>
      </c>
      <c r="I34" s="1465">
        <v>228</v>
      </c>
      <c r="J34" s="1465">
        <v>338</v>
      </c>
      <c r="K34" s="1465">
        <v>352</v>
      </c>
      <c r="L34" s="1465">
        <v>98</v>
      </c>
      <c r="M34" s="1430"/>
    </row>
    <row r="35" spans="2:13" ht="16.5" thickTop="1" thickBot="1" x14ac:dyDescent="0.3">
      <c r="B35" s="1428"/>
      <c r="C35" s="1428"/>
      <c r="D35" s="1428"/>
      <c r="E35" s="1466">
        <v>2999</v>
      </c>
      <c r="F35" s="1467" t="s">
        <v>2456</v>
      </c>
      <c r="G35" s="1438"/>
      <c r="H35" s="1438"/>
      <c r="I35" s="1438"/>
      <c r="J35" s="1438"/>
      <c r="K35" s="1438"/>
      <c r="L35" s="1439"/>
      <c r="M35" s="1430"/>
    </row>
    <row r="36" spans="2:13" ht="15.75" thickTop="1" x14ac:dyDescent="0.25">
      <c r="B36" s="1430"/>
      <c r="C36" s="1430"/>
      <c r="D36" s="1430"/>
      <c r="E36" s="1430"/>
      <c r="F36" s="1430"/>
      <c r="G36" s="1430"/>
      <c r="H36" s="1430"/>
      <c r="I36" s="1430"/>
      <c r="J36" s="1430"/>
      <c r="K36" s="1430"/>
      <c r="L36" s="1430"/>
      <c r="M36" s="1430"/>
    </row>
  </sheetData>
  <pageMargins left="0.7" right="0.7" top="0.75" bottom="0.75" header="0.3" footer="0.3"/>
  <pageSetup orientation="portrait"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378"/>
      <c r="C1" s="1378"/>
      <c r="D1" s="1378"/>
      <c r="E1" s="1378"/>
      <c r="F1" s="1378"/>
      <c r="G1" s="1378"/>
      <c r="H1" s="1378"/>
      <c r="I1" s="1378"/>
      <c r="J1" s="1378"/>
      <c r="K1" s="1378"/>
      <c r="L1" s="1378"/>
      <c r="M1" s="1378"/>
      <c r="N1" s="1378"/>
      <c r="O1" s="1378"/>
    </row>
    <row r="2" spans="2:53" ht="15" customHeight="1" thickBot="1" x14ac:dyDescent="0.3">
      <c r="B2" s="2101" t="s">
        <v>1987</v>
      </c>
      <c r="C2" s="2102"/>
      <c r="D2" s="2102"/>
      <c r="E2" s="2102"/>
      <c r="F2" s="2102"/>
      <c r="G2" s="2103"/>
      <c r="H2" s="2101" t="s">
        <v>1988</v>
      </c>
      <c r="I2" s="2102"/>
      <c r="J2" s="2102"/>
      <c r="K2" s="2102"/>
      <c r="L2" s="2102"/>
      <c r="M2" s="2103"/>
      <c r="N2" s="2101" t="s">
        <v>1989</v>
      </c>
      <c r="O2" s="2102"/>
      <c r="P2" s="2102"/>
      <c r="Q2" s="2102"/>
      <c r="R2" s="2102"/>
      <c r="S2" s="2102"/>
      <c r="T2" s="2102"/>
      <c r="U2" s="2102"/>
      <c r="V2" s="2102"/>
      <c r="W2" s="2102"/>
      <c r="X2" s="2102"/>
      <c r="Y2" s="2102"/>
      <c r="Z2" s="2102"/>
      <c r="AA2" s="2102"/>
      <c r="AB2" s="2102"/>
      <c r="AC2" s="2103"/>
    </row>
    <row r="3" spans="2:53" ht="15" customHeight="1" x14ac:dyDescent="0.25">
      <c r="B3" s="2104" t="s">
        <v>1990</v>
      </c>
      <c r="C3" s="2105"/>
      <c r="D3" s="2106">
        <v>23</v>
      </c>
      <c r="E3" s="2106"/>
      <c r="F3" s="2107" t="s">
        <v>1991</v>
      </c>
      <c r="G3" s="2108"/>
      <c r="H3" s="2104" t="s">
        <v>1992</v>
      </c>
      <c r="I3" s="2105"/>
      <c r="J3" s="2109">
        <f>((610.7*10^((7.5*(D3))/(237.3+(D3))))/1000)*(D5/100)</f>
        <v>1.9100015553764977</v>
      </c>
      <c r="K3" s="2109"/>
      <c r="L3" s="2110" t="s">
        <v>1993</v>
      </c>
      <c r="M3" s="2110"/>
      <c r="N3" s="2111" t="s">
        <v>1994</v>
      </c>
      <c r="O3" s="2112"/>
      <c r="P3" s="2112" t="s">
        <v>1993</v>
      </c>
      <c r="Q3" s="2112"/>
      <c r="R3" s="2113" t="s">
        <v>1995</v>
      </c>
      <c r="S3" s="2113"/>
      <c r="T3" s="2113"/>
      <c r="U3" s="2113"/>
      <c r="V3" s="2113"/>
      <c r="W3" s="2113"/>
      <c r="X3" s="2114" t="s">
        <v>1996</v>
      </c>
      <c r="Y3" s="2114"/>
      <c r="Z3" s="2114"/>
      <c r="AA3" s="2114"/>
      <c r="AB3" s="2114"/>
      <c r="AC3" s="2115"/>
    </row>
    <row r="4" spans="2:53" ht="15" customHeight="1" x14ac:dyDescent="0.25">
      <c r="B4" s="2104" t="s">
        <v>1997</v>
      </c>
      <c r="C4" s="2105"/>
      <c r="D4" s="2106">
        <v>20</v>
      </c>
      <c r="E4" s="2106"/>
      <c r="F4" s="2108" t="s">
        <v>1991</v>
      </c>
      <c r="G4" s="2108"/>
      <c r="H4" s="2104" t="s">
        <v>1998</v>
      </c>
      <c r="I4" s="2105"/>
      <c r="J4" s="2109">
        <f>(610.7*10^((7.5*D4/(237.3+D4))))/1000</f>
        <v>2.3377872707169831</v>
      </c>
      <c r="K4" s="2109"/>
      <c r="L4" s="2110" t="s">
        <v>1993</v>
      </c>
      <c r="M4" s="2110"/>
      <c r="N4" s="2122" t="s">
        <v>1999</v>
      </c>
      <c r="O4" s="2098"/>
      <c r="P4" s="2098" t="s">
        <v>1993</v>
      </c>
      <c r="Q4" s="2098"/>
      <c r="R4" s="2099" t="s">
        <v>2000</v>
      </c>
      <c r="S4" s="2099"/>
      <c r="T4" s="2099"/>
      <c r="U4" s="2099"/>
      <c r="V4" s="2099"/>
      <c r="W4" s="2099"/>
      <c r="X4" s="2099"/>
      <c r="Y4" s="2099"/>
      <c r="Z4" s="2099"/>
      <c r="AA4" s="2099"/>
      <c r="AB4" s="2099"/>
      <c r="AC4" s="2100"/>
    </row>
    <row r="5" spans="2:53" ht="15" customHeight="1" x14ac:dyDescent="0.25">
      <c r="B5" s="2104" t="s">
        <v>2001</v>
      </c>
      <c r="C5" s="2105"/>
      <c r="D5" s="2106">
        <v>68</v>
      </c>
      <c r="E5" s="2106"/>
      <c r="F5" s="2108" t="s">
        <v>848</v>
      </c>
      <c r="G5" s="2108"/>
      <c r="H5" s="2120"/>
      <c r="I5" s="2121"/>
      <c r="J5" s="2121"/>
      <c r="K5" s="2121"/>
      <c r="L5" s="2110"/>
      <c r="M5" s="2110"/>
      <c r="N5" s="2116" t="s">
        <v>2002</v>
      </c>
      <c r="O5" s="2117"/>
      <c r="P5" s="2117" t="s">
        <v>1993</v>
      </c>
      <c r="Q5" s="2117"/>
      <c r="R5" s="2118" t="s">
        <v>2003</v>
      </c>
      <c r="S5" s="2118"/>
      <c r="T5" s="2118"/>
      <c r="U5" s="2118"/>
      <c r="V5" s="2118"/>
      <c r="W5" s="2118"/>
      <c r="X5" s="2118"/>
      <c r="Y5" s="2118"/>
      <c r="Z5" s="2118"/>
      <c r="AA5" s="2118"/>
      <c r="AB5" s="2118"/>
      <c r="AC5" s="2119"/>
    </row>
    <row r="6" spans="2:53" ht="15" customHeight="1" x14ac:dyDescent="0.25">
      <c r="B6" s="2138"/>
      <c r="C6" s="2139"/>
      <c r="D6" s="2139"/>
      <c r="E6" s="2139"/>
      <c r="F6" s="2139"/>
      <c r="G6" s="2140"/>
      <c r="H6" s="2104" t="s">
        <v>2004</v>
      </c>
      <c r="I6" s="2105"/>
      <c r="J6" s="2141">
        <f>J4-J3</f>
        <v>0.42778571534048537</v>
      </c>
      <c r="K6" s="2141"/>
      <c r="L6" s="2110" t="s">
        <v>1993</v>
      </c>
      <c r="M6" s="2110"/>
      <c r="N6" s="2129" t="s">
        <v>2005</v>
      </c>
      <c r="O6" s="2130"/>
      <c r="P6" s="2130" t="s">
        <v>1993</v>
      </c>
      <c r="Q6" s="2130"/>
      <c r="R6" s="2131" t="s">
        <v>2006</v>
      </c>
      <c r="S6" s="2131"/>
      <c r="T6" s="2131"/>
      <c r="U6" s="2131"/>
      <c r="V6" s="2131"/>
      <c r="W6" s="2131"/>
      <c r="X6" s="2131"/>
      <c r="Y6" s="2131"/>
      <c r="Z6" s="2131"/>
      <c r="AA6" s="2131"/>
      <c r="AB6" s="2131"/>
      <c r="AC6" s="2132"/>
    </row>
    <row r="7" spans="2:53" ht="15" customHeight="1" thickBot="1" x14ac:dyDescent="0.3">
      <c r="B7" s="2125"/>
      <c r="C7" s="2126"/>
      <c r="D7" s="2126"/>
      <c r="E7" s="2126"/>
      <c r="F7" s="2126"/>
      <c r="G7" s="2127"/>
      <c r="H7" s="2125"/>
      <c r="I7" s="2126"/>
      <c r="J7" s="2126"/>
      <c r="K7" s="2126"/>
      <c r="L7" s="2126"/>
      <c r="M7" s="2127"/>
      <c r="N7" s="2133" t="s">
        <v>2007</v>
      </c>
      <c r="O7" s="2134"/>
      <c r="P7" s="2134" t="s">
        <v>1993</v>
      </c>
      <c r="Q7" s="2134"/>
      <c r="R7" s="2135" t="s">
        <v>2008</v>
      </c>
      <c r="S7" s="2135"/>
      <c r="T7" s="2135"/>
      <c r="U7" s="2135"/>
      <c r="V7" s="2135"/>
      <c r="W7" s="2135"/>
      <c r="X7" s="2136" t="s">
        <v>2009</v>
      </c>
      <c r="Y7" s="2136"/>
      <c r="Z7" s="2136"/>
      <c r="AA7" s="2136"/>
      <c r="AB7" s="2136"/>
      <c r="AC7" s="2137"/>
    </row>
    <row r="8" spans="2:53" ht="15" customHeight="1" x14ac:dyDescent="0.25">
      <c r="B8" s="2128" t="s">
        <v>2010</v>
      </c>
      <c r="C8" s="2128"/>
      <c r="D8" s="2128"/>
      <c r="E8" s="2128"/>
      <c r="F8" s="2128"/>
      <c r="G8" s="2128"/>
      <c r="H8" s="2128"/>
      <c r="I8" s="2128"/>
      <c r="J8" s="2128"/>
      <c r="K8" s="2128"/>
      <c r="L8" s="2128"/>
      <c r="M8" s="2128"/>
      <c r="N8" s="2128"/>
      <c r="O8" s="2128"/>
      <c r="P8" s="2128"/>
      <c r="Q8" s="2128"/>
      <c r="R8" s="2128"/>
      <c r="S8" s="2128"/>
      <c r="T8" s="2128"/>
      <c r="U8" s="2128"/>
      <c r="V8" s="2128"/>
      <c r="W8" s="2128"/>
      <c r="X8" s="2128"/>
      <c r="Y8" s="2128"/>
      <c r="Z8" s="2128"/>
      <c r="AA8" s="2128"/>
      <c r="AB8" s="2128"/>
      <c r="AC8" s="2128"/>
    </row>
    <row r="9" spans="2:53" ht="15" customHeight="1" x14ac:dyDescent="0.25">
      <c r="B9" s="1378"/>
      <c r="C9" s="1378"/>
      <c r="D9" s="1378"/>
      <c r="E9" s="1378"/>
      <c r="F9" s="1378"/>
      <c r="G9" s="1378"/>
      <c r="H9" s="1378"/>
      <c r="I9" s="1378"/>
      <c r="J9" s="1378"/>
      <c r="K9" s="1378"/>
      <c r="L9" s="1378"/>
      <c r="M9" s="1378"/>
      <c r="N9" s="1378"/>
      <c r="O9" s="1378"/>
      <c r="P9" s="1378"/>
      <c r="Q9" s="1378"/>
      <c r="R9" s="1378"/>
      <c r="S9" s="1378"/>
      <c r="T9" s="1378"/>
      <c r="U9" s="1378"/>
      <c r="V9" s="1378"/>
      <c r="W9" s="1378"/>
      <c r="X9" s="1378"/>
      <c r="Y9" s="1378"/>
      <c r="Z9" s="1378"/>
      <c r="AA9" s="1378"/>
      <c r="AB9" s="1378"/>
      <c r="AC9" s="1378"/>
    </row>
    <row r="10" spans="2:53" ht="15.75" thickBot="1" x14ac:dyDescent="0.3">
      <c r="B10" s="2123" t="s">
        <v>2011</v>
      </c>
      <c r="C10" s="2123"/>
      <c r="D10" s="2123"/>
      <c r="E10" s="4">
        <f>$D$3-$D$4</f>
        <v>3</v>
      </c>
      <c r="F10" s="2124" t="s">
        <v>2012</v>
      </c>
      <c r="G10" s="2124"/>
      <c r="H10" s="2124"/>
      <c r="I10" s="2124"/>
      <c r="J10" s="2124"/>
      <c r="K10" s="2124"/>
      <c r="L10" s="2124"/>
    </row>
    <row r="11" spans="2:53" ht="15.75" thickBot="1" x14ac:dyDescent="0.3">
      <c r="B11" s="1379" t="s">
        <v>2013</v>
      </c>
      <c r="C11" s="1473">
        <v>80</v>
      </c>
      <c r="D11" s="1474">
        <f>IF(AND(ISEVEN($D$5), ISEVEN(C$11)),(IF((C11-2)&gt;0,C11-2,0)),(IF((C11-1)&gt;0,C11-1,0)))</f>
        <v>78</v>
      </c>
      <c r="E11" s="1474">
        <f t="shared" ref="E11:BA11" si="0">IF((D11-2)&gt;0,D11-2,0)</f>
        <v>76</v>
      </c>
      <c r="F11" s="1474">
        <f t="shared" si="0"/>
        <v>74</v>
      </c>
      <c r="G11" s="1474">
        <f t="shared" si="0"/>
        <v>72</v>
      </c>
      <c r="H11" s="1474">
        <f t="shared" si="0"/>
        <v>70</v>
      </c>
      <c r="I11" s="1474">
        <f t="shared" si="0"/>
        <v>68</v>
      </c>
      <c r="J11" s="1474">
        <f t="shared" si="0"/>
        <v>66</v>
      </c>
      <c r="K11" s="1474">
        <f t="shared" si="0"/>
        <v>64</v>
      </c>
      <c r="L11" s="1474">
        <f t="shared" si="0"/>
        <v>62</v>
      </c>
      <c r="M11" s="1474">
        <f t="shared" si="0"/>
        <v>60</v>
      </c>
      <c r="N11" s="1474">
        <f t="shared" si="0"/>
        <v>58</v>
      </c>
      <c r="O11" s="1474">
        <f t="shared" si="0"/>
        <v>56</v>
      </c>
      <c r="P11" s="1474">
        <f t="shared" si="0"/>
        <v>54</v>
      </c>
      <c r="Q11" s="1474">
        <f t="shared" si="0"/>
        <v>52</v>
      </c>
      <c r="R11" s="1474">
        <f t="shared" si="0"/>
        <v>50</v>
      </c>
      <c r="S11" s="1474">
        <f t="shared" si="0"/>
        <v>48</v>
      </c>
      <c r="T11" s="1474">
        <f t="shared" si="0"/>
        <v>46</v>
      </c>
      <c r="U11" s="1474">
        <f t="shared" si="0"/>
        <v>44</v>
      </c>
      <c r="V11" s="1474">
        <f t="shared" si="0"/>
        <v>42</v>
      </c>
      <c r="W11" s="1474">
        <f t="shared" si="0"/>
        <v>40</v>
      </c>
      <c r="X11" s="1474">
        <f t="shared" si="0"/>
        <v>38</v>
      </c>
      <c r="Y11" s="1474">
        <f t="shared" si="0"/>
        <v>36</v>
      </c>
      <c r="Z11" s="1474">
        <f t="shared" si="0"/>
        <v>34</v>
      </c>
      <c r="AA11" s="1474">
        <f t="shared" si="0"/>
        <v>32</v>
      </c>
      <c r="AB11" s="1474">
        <f t="shared" si="0"/>
        <v>30</v>
      </c>
      <c r="AC11" s="1474">
        <f t="shared" si="0"/>
        <v>28</v>
      </c>
      <c r="AD11" s="1474">
        <f t="shared" si="0"/>
        <v>26</v>
      </c>
      <c r="AE11" s="1474">
        <f t="shared" si="0"/>
        <v>24</v>
      </c>
      <c r="AF11" s="1474">
        <f t="shared" si="0"/>
        <v>22</v>
      </c>
      <c r="AG11" s="1474">
        <f t="shared" si="0"/>
        <v>20</v>
      </c>
      <c r="AH11" s="1474">
        <f t="shared" si="0"/>
        <v>18</v>
      </c>
      <c r="AI11" s="1474">
        <f t="shared" si="0"/>
        <v>16</v>
      </c>
      <c r="AJ11" s="1474">
        <f t="shared" si="0"/>
        <v>14</v>
      </c>
      <c r="AK11" s="1474">
        <f t="shared" si="0"/>
        <v>12</v>
      </c>
      <c r="AL11" s="1474">
        <f t="shared" si="0"/>
        <v>10</v>
      </c>
      <c r="AM11" s="1474">
        <f t="shared" si="0"/>
        <v>8</v>
      </c>
      <c r="AN11" s="1474">
        <f t="shared" si="0"/>
        <v>6</v>
      </c>
      <c r="AO11" s="1474">
        <f t="shared" si="0"/>
        <v>4</v>
      </c>
      <c r="AP11" s="1474">
        <f t="shared" si="0"/>
        <v>2</v>
      </c>
      <c r="AQ11" s="1474">
        <f t="shared" si="0"/>
        <v>0</v>
      </c>
      <c r="AR11" s="1474">
        <f t="shared" si="0"/>
        <v>0</v>
      </c>
      <c r="AS11" s="1474">
        <f t="shared" si="0"/>
        <v>0</v>
      </c>
      <c r="AT11" s="1474">
        <f t="shared" si="0"/>
        <v>0</v>
      </c>
      <c r="AU11" s="1474">
        <f t="shared" si="0"/>
        <v>0</v>
      </c>
      <c r="AV11" s="1474">
        <f t="shared" si="0"/>
        <v>0</v>
      </c>
      <c r="AW11" s="1474">
        <f t="shared" si="0"/>
        <v>0</v>
      </c>
      <c r="AX11" s="1474">
        <f t="shared" si="0"/>
        <v>0</v>
      </c>
      <c r="AY11" s="1474">
        <f t="shared" si="0"/>
        <v>0</v>
      </c>
      <c r="AZ11" s="1474">
        <f t="shared" si="0"/>
        <v>0</v>
      </c>
      <c r="BA11" s="1475">
        <f t="shared" si="0"/>
        <v>0</v>
      </c>
    </row>
    <row r="12" spans="2:53" x14ac:dyDescent="0.25">
      <c r="B12" s="1476">
        <v>15</v>
      </c>
      <c r="C12" s="1380">
        <f>((610.7*10^((7.5*($B12-($D$3-$D$4)))/(237.3+($B12-($D$3-$D$4)))))/1000)-(((610.7*10^((7.5*($B12))/(237.3+($B12))))/1000)*(C$11/100))</f>
        <v>3.8288936856626155E-2</v>
      </c>
      <c r="D12" s="1380">
        <f t="shared" ref="D12:S27" si="1">((610.7*10^((7.5*($B12-($D$3-$D$4)))/(237.3+($B12-($D$3-$D$4)))))/1000)-(((610.7*10^((7.5*($B12))/(237.3+($B12))))/1000)*(D$11/100))</f>
        <v>7.2389037159953817E-2</v>
      </c>
      <c r="E12" s="1380">
        <f t="shared" si="1"/>
        <v>0.10648913746328148</v>
      </c>
      <c r="F12" s="1380">
        <f t="shared" si="1"/>
        <v>0.14058923776660892</v>
      </c>
      <c r="G12" s="1380">
        <f t="shared" si="1"/>
        <v>0.17468933806993658</v>
      </c>
      <c r="H12" s="1380">
        <f t="shared" si="1"/>
        <v>0.20878943837326425</v>
      </c>
      <c r="I12" s="1380">
        <f t="shared" si="1"/>
        <v>0.24288953867659147</v>
      </c>
      <c r="J12" s="1380">
        <f t="shared" si="1"/>
        <v>0.27698963897991913</v>
      </c>
      <c r="K12" s="1380">
        <f t="shared" si="1"/>
        <v>0.31108973928324679</v>
      </c>
      <c r="L12" s="1380">
        <f t="shared" si="1"/>
        <v>0.34518983958657423</v>
      </c>
      <c r="M12" s="1380">
        <f t="shared" si="1"/>
        <v>0.37928993988990189</v>
      </c>
      <c r="N12" s="1380">
        <f t="shared" si="1"/>
        <v>0.41339004019322945</v>
      </c>
      <c r="O12" s="1380">
        <f t="shared" si="1"/>
        <v>0.44749014049655678</v>
      </c>
      <c r="P12" s="1380">
        <f t="shared" si="1"/>
        <v>0.48159024079988444</v>
      </c>
      <c r="Q12" s="1380">
        <f t="shared" si="1"/>
        <v>0.51569034110321199</v>
      </c>
      <c r="R12" s="1380">
        <f t="shared" si="1"/>
        <v>0.54979044140653954</v>
      </c>
      <c r="S12" s="1380">
        <f t="shared" si="1"/>
        <v>0.58389054170986709</v>
      </c>
      <c r="T12" s="1380">
        <f t="shared" ref="T12:AI27" si="2">((610.7*10^((7.5*($B12-($D$3-$D$4)))/(237.3+($B12-($D$3-$D$4)))))/1000)-(((610.7*10^((7.5*($B12))/(237.3+($B12))))/1000)*(T$11/100))</f>
        <v>0.61799064201319465</v>
      </c>
      <c r="U12" s="1380">
        <f t="shared" si="2"/>
        <v>0.6520907423165222</v>
      </c>
      <c r="V12" s="1380">
        <f t="shared" si="2"/>
        <v>0.68619084261984975</v>
      </c>
      <c r="W12" s="1380">
        <f t="shared" si="2"/>
        <v>0.72029094292317719</v>
      </c>
      <c r="X12" s="1380">
        <f t="shared" si="2"/>
        <v>0.75439104322650485</v>
      </c>
      <c r="Y12" s="1380">
        <f t="shared" si="2"/>
        <v>0.78849114352983241</v>
      </c>
      <c r="Z12" s="1380">
        <f t="shared" si="2"/>
        <v>0.82259124383315985</v>
      </c>
      <c r="AA12" s="1380">
        <f t="shared" si="2"/>
        <v>0.85669134413648751</v>
      </c>
      <c r="AB12" s="1380">
        <f t="shared" si="2"/>
        <v>0.89079144443981506</v>
      </c>
      <c r="AC12" s="1380">
        <f t="shared" si="2"/>
        <v>0.9248915447431425</v>
      </c>
      <c r="AD12" s="1380">
        <f t="shared" si="2"/>
        <v>0.95899164504647016</v>
      </c>
      <c r="AE12" s="1380">
        <f t="shared" si="2"/>
        <v>0.99309174534979761</v>
      </c>
      <c r="AF12" s="1380">
        <f t="shared" si="2"/>
        <v>1.0271918456531253</v>
      </c>
      <c r="AG12" s="1380">
        <f t="shared" si="2"/>
        <v>1.0612919459564527</v>
      </c>
      <c r="AH12" s="1380">
        <f t="shared" si="2"/>
        <v>1.0953920462597804</v>
      </c>
      <c r="AI12" s="1380">
        <f t="shared" si="2"/>
        <v>1.1294921465631078</v>
      </c>
      <c r="AJ12" s="1380">
        <f t="shared" ref="AJ12:AY27" si="3">((610.7*10^((7.5*($B12-($D$3-$D$4)))/(237.3+($B12-($D$3-$D$4)))))/1000)-(((610.7*10^((7.5*($B12))/(237.3+($B12))))/1000)*(AJ$11/100))</f>
        <v>1.1635922468664353</v>
      </c>
      <c r="AK12" s="1380">
        <f t="shared" si="3"/>
        <v>1.1976923471697629</v>
      </c>
      <c r="AL12" s="1380">
        <f t="shared" si="3"/>
        <v>1.2317924474730906</v>
      </c>
      <c r="AM12" s="1380">
        <f t="shared" si="3"/>
        <v>1.265892547776418</v>
      </c>
      <c r="AN12" s="1380">
        <f t="shared" si="3"/>
        <v>1.2999926480797457</v>
      </c>
      <c r="AO12" s="1380">
        <f t="shared" si="3"/>
        <v>1.3340927483830731</v>
      </c>
      <c r="AP12" s="1380">
        <f t="shared" si="3"/>
        <v>1.3681928486864008</v>
      </c>
      <c r="AQ12" s="1380">
        <f t="shared" si="3"/>
        <v>1.4022929489897282</v>
      </c>
      <c r="AR12" s="1380">
        <f t="shared" si="3"/>
        <v>1.4022929489897282</v>
      </c>
      <c r="AS12" s="1380">
        <f t="shared" si="3"/>
        <v>1.4022929489897282</v>
      </c>
      <c r="AT12" s="1380">
        <f t="shared" si="3"/>
        <v>1.4022929489897282</v>
      </c>
      <c r="AU12" s="1380">
        <f t="shared" si="3"/>
        <v>1.4022929489897282</v>
      </c>
      <c r="AV12" s="1380">
        <f t="shared" si="3"/>
        <v>1.4022929489897282</v>
      </c>
      <c r="AW12" s="1380">
        <f t="shared" si="3"/>
        <v>1.4022929489897282</v>
      </c>
      <c r="AX12" s="1380">
        <f t="shared" si="3"/>
        <v>1.4022929489897282</v>
      </c>
      <c r="AY12" s="1380">
        <f t="shared" si="3"/>
        <v>1.4022929489897282</v>
      </c>
      <c r="AZ12" s="1380">
        <f t="shared" ref="AZ12:BA42" si="4">((610.7*10^((7.5*($B12-($D$3-$D$4)))/(237.3+($B12-($D$3-$D$4)))))/1000)-(((610.7*10^((7.5*($B12))/(237.3+($B12))))/1000)*(AZ$11/100))</f>
        <v>1.4022929489897282</v>
      </c>
      <c r="BA12" s="1380">
        <f t="shared" si="4"/>
        <v>1.4022929489897282</v>
      </c>
    </row>
    <row r="13" spans="2:53" x14ac:dyDescent="0.25">
      <c r="B13" s="1477">
        <f>B12+1</f>
        <v>16</v>
      </c>
      <c r="C13" s="1380">
        <f t="shared" ref="C13:R28" si="5">((610.7*10^((7.5*($B13-($D$3-$D$4)))/(237.3+($B13-($D$3-$D$4)))))/1000)-(((610.7*10^((7.5*($B13))/(237.3+($B13))))/1000)*(C$11/100))</f>
        <v>4.3143115440238633E-2</v>
      </c>
      <c r="D13" s="1380">
        <f t="shared" si="1"/>
        <v>7.9501490157050325E-2</v>
      </c>
      <c r="E13" s="1380">
        <f t="shared" si="1"/>
        <v>0.11585986487386224</v>
      </c>
      <c r="F13" s="1380">
        <f t="shared" si="1"/>
        <v>0.15221823959067415</v>
      </c>
      <c r="G13" s="1380">
        <f t="shared" si="1"/>
        <v>0.18857661430748607</v>
      </c>
      <c r="H13" s="1380">
        <f t="shared" si="1"/>
        <v>0.22493498902429776</v>
      </c>
      <c r="I13" s="1380">
        <f t="shared" si="1"/>
        <v>0.26129336374110945</v>
      </c>
      <c r="J13" s="1380">
        <f t="shared" si="1"/>
        <v>0.29765173845792137</v>
      </c>
      <c r="K13" s="1380">
        <f t="shared" si="1"/>
        <v>0.33401011317473328</v>
      </c>
      <c r="L13" s="1380">
        <f t="shared" si="1"/>
        <v>0.37036848789154497</v>
      </c>
      <c r="M13" s="1380">
        <f t="shared" si="1"/>
        <v>0.40672686260835689</v>
      </c>
      <c r="N13" s="1380">
        <f t="shared" si="1"/>
        <v>0.4430852373251688</v>
      </c>
      <c r="O13" s="1380">
        <f t="shared" si="1"/>
        <v>0.47944361204198049</v>
      </c>
      <c r="P13" s="1380">
        <f t="shared" si="1"/>
        <v>0.5158019867587923</v>
      </c>
      <c r="Q13" s="1380">
        <f t="shared" si="1"/>
        <v>0.55216036147560421</v>
      </c>
      <c r="R13" s="1380">
        <f t="shared" si="1"/>
        <v>0.58851873619241601</v>
      </c>
      <c r="S13" s="1380">
        <f t="shared" si="1"/>
        <v>0.62487711090922782</v>
      </c>
      <c r="T13" s="1380">
        <f t="shared" si="2"/>
        <v>0.66123548562603962</v>
      </c>
      <c r="U13" s="1380">
        <f t="shared" si="2"/>
        <v>0.69759386034285153</v>
      </c>
      <c r="V13" s="1380">
        <f t="shared" si="2"/>
        <v>0.73395223505966334</v>
      </c>
      <c r="W13" s="1380">
        <f t="shared" si="2"/>
        <v>0.77031060977647514</v>
      </c>
      <c r="X13" s="1380">
        <f t="shared" si="2"/>
        <v>0.80666898449328694</v>
      </c>
      <c r="Y13" s="1380">
        <f t="shared" si="2"/>
        <v>0.84302735921009886</v>
      </c>
      <c r="Z13" s="1380">
        <f t="shared" si="2"/>
        <v>0.87938573392691055</v>
      </c>
      <c r="AA13" s="1380">
        <f t="shared" si="2"/>
        <v>0.91574410864372247</v>
      </c>
      <c r="AB13" s="1380">
        <f t="shared" si="2"/>
        <v>0.95210248336053427</v>
      </c>
      <c r="AC13" s="1380">
        <f t="shared" si="2"/>
        <v>0.98846085807734607</v>
      </c>
      <c r="AD13" s="1380">
        <f t="shared" si="2"/>
        <v>1.0248192327941579</v>
      </c>
      <c r="AE13" s="1380">
        <f t="shared" si="2"/>
        <v>1.0611776075109698</v>
      </c>
      <c r="AF13" s="1380">
        <f t="shared" si="2"/>
        <v>1.0975359822277815</v>
      </c>
      <c r="AG13" s="1380">
        <f t="shared" si="2"/>
        <v>1.1338943569445934</v>
      </c>
      <c r="AH13" s="1380">
        <f t="shared" si="2"/>
        <v>1.1702527316614053</v>
      </c>
      <c r="AI13" s="1380">
        <f t="shared" si="2"/>
        <v>1.206611106378217</v>
      </c>
      <c r="AJ13" s="1380">
        <f t="shared" si="3"/>
        <v>1.2429694810950289</v>
      </c>
      <c r="AK13" s="1380">
        <f t="shared" si="3"/>
        <v>1.2793278558118406</v>
      </c>
      <c r="AL13" s="1380">
        <f t="shared" si="3"/>
        <v>1.3156862305286525</v>
      </c>
      <c r="AM13" s="1380">
        <f t="shared" si="3"/>
        <v>1.3520446052454644</v>
      </c>
      <c r="AN13" s="1380">
        <f t="shared" si="3"/>
        <v>1.3884029799622761</v>
      </c>
      <c r="AO13" s="1380">
        <f t="shared" si="3"/>
        <v>1.424761354679088</v>
      </c>
      <c r="AP13" s="1380">
        <f t="shared" si="3"/>
        <v>1.4611197293958997</v>
      </c>
      <c r="AQ13" s="1380">
        <f t="shared" si="3"/>
        <v>1.4974781041127116</v>
      </c>
      <c r="AR13" s="1380">
        <f t="shared" si="3"/>
        <v>1.4974781041127116</v>
      </c>
      <c r="AS13" s="1380">
        <f t="shared" si="3"/>
        <v>1.4974781041127116</v>
      </c>
      <c r="AT13" s="1380">
        <f t="shared" si="3"/>
        <v>1.4974781041127116</v>
      </c>
      <c r="AU13" s="1380">
        <f t="shared" si="3"/>
        <v>1.4974781041127116</v>
      </c>
      <c r="AV13" s="1380">
        <f t="shared" si="3"/>
        <v>1.4974781041127116</v>
      </c>
      <c r="AW13" s="1380">
        <f t="shared" si="3"/>
        <v>1.4974781041127116</v>
      </c>
      <c r="AX13" s="1380">
        <f t="shared" si="3"/>
        <v>1.4974781041127116</v>
      </c>
      <c r="AY13" s="1380">
        <f t="shared" si="3"/>
        <v>1.4974781041127116</v>
      </c>
      <c r="AZ13" s="1380">
        <f t="shared" si="4"/>
        <v>1.4974781041127116</v>
      </c>
      <c r="BA13" s="1380">
        <f t="shared" si="4"/>
        <v>1.4974781041127116</v>
      </c>
    </row>
    <row r="14" spans="2:53" x14ac:dyDescent="0.25">
      <c r="B14" s="1477">
        <f t="shared" ref="B14:B42" si="6">B13+1</f>
        <v>17</v>
      </c>
      <c r="C14" s="1380">
        <f t="shared" si="5"/>
        <v>4.8422363309679195E-2</v>
      </c>
      <c r="D14" s="1380">
        <f t="shared" si="1"/>
        <v>8.7169020721117985E-2</v>
      </c>
      <c r="E14" s="1380">
        <f t="shared" si="1"/>
        <v>0.12591567813255655</v>
      </c>
      <c r="F14" s="1380">
        <f t="shared" si="1"/>
        <v>0.16466233554399534</v>
      </c>
      <c r="G14" s="1380">
        <f t="shared" si="1"/>
        <v>0.20340899295543391</v>
      </c>
      <c r="H14" s="1380">
        <f t="shared" si="1"/>
        <v>0.2421556503668727</v>
      </c>
      <c r="I14" s="1380">
        <f t="shared" si="1"/>
        <v>0.28090230777831127</v>
      </c>
      <c r="J14" s="1380">
        <f t="shared" si="1"/>
        <v>0.31964896518974983</v>
      </c>
      <c r="K14" s="1380">
        <f t="shared" si="1"/>
        <v>0.35839562260118862</v>
      </c>
      <c r="L14" s="1380">
        <f t="shared" si="1"/>
        <v>0.39714228001262719</v>
      </c>
      <c r="M14" s="1380">
        <f t="shared" si="1"/>
        <v>0.43588893742406598</v>
      </c>
      <c r="N14" s="1380">
        <f t="shared" si="1"/>
        <v>0.47463559483550477</v>
      </c>
      <c r="O14" s="1380">
        <f t="shared" si="1"/>
        <v>0.51338225224694312</v>
      </c>
      <c r="P14" s="1380">
        <f t="shared" si="1"/>
        <v>0.55212890965838191</v>
      </c>
      <c r="Q14" s="1380">
        <f t="shared" si="1"/>
        <v>0.59087556706982047</v>
      </c>
      <c r="R14" s="1380">
        <f t="shared" si="1"/>
        <v>0.62962222448125926</v>
      </c>
      <c r="S14" s="1380">
        <f t="shared" si="1"/>
        <v>0.66836888189269794</v>
      </c>
      <c r="T14" s="1380">
        <f t="shared" si="2"/>
        <v>0.70711553930413651</v>
      </c>
      <c r="U14" s="1380">
        <f t="shared" si="2"/>
        <v>0.7458621967155753</v>
      </c>
      <c r="V14" s="1380">
        <f t="shared" si="2"/>
        <v>0.78460885412701398</v>
      </c>
      <c r="W14" s="1380">
        <f t="shared" si="2"/>
        <v>0.82335551153845254</v>
      </c>
      <c r="X14" s="1380">
        <f t="shared" si="2"/>
        <v>0.86210216894989122</v>
      </c>
      <c r="Y14" s="1380">
        <f t="shared" si="2"/>
        <v>0.9008488263613299</v>
      </c>
      <c r="Z14" s="1380">
        <f t="shared" si="2"/>
        <v>0.93959548377276858</v>
      </c>
      <c r="AA14" s="1380">
        <f t="shared" si="2"/>
        <v>0.97834214118420726</v>
      </c>
      <c r="AB14" s="1380">
        <f t="shared" si="2"/>
        <v>1.0170887985956458</v>
      </c>
      <c r="AC14" s="1380">
        <f t="shared" si="2"/>
        <v>1.0558354560070846</v>
      </c>
      <c r="AD14" s="1380">
        <f t="shared" si="2"/>
        <v>1.0945821134185232</v>
      </c>
      <c r="AE14" s="1380">
        <f t="shared" si="2"/>
        <v>1.133328770829962</v>
      </c>
      <c r="AF14" s="1380">
        <f t="shared" si="2"/>
        <v>1.1720754282414005</v>
      </c>
      <c r="AG14" s="1380">
        <f t="shared" si="2"/>
        <v>1.2108220856528393</v>
      </c>
      <c r="AH14" s="1380">
        <f t="shared" si="2"/>
        <v>1.2495687430642779</v>
      </c>
      <c r="AI14" s="1380">
        <f t="shared" si="2"/>
        <v>1.2883154004757165</v>
      </c>
      <c r="AJ14" s="1380">
        <f t="shared" si="3"/>
        <v>1.3270620578871553</v>
      </c>
      <c r="AK14" s="1380">
        <f t="shared" si="3"/>
        <v>1.3658087152985938</v>
      </c>
      <c r="AL14" s="1380">
        <f t="shared" si="3"/>
        <v>1.4045553727100326</v>
      </c>
      <c r="AM14" s="1380">
        <f t="shared" si="3"/>
        <v>1.4433020301214712</v>
      </c>
      <c r="AN14" s="1380">
        <f t="shared" si="3"/>
        <v>1.48204868753291</v>
      </c>
      <c r="AO14" s="1380">
        <f t="shared" si="3"/>
        <v>1.5207953449443485</v>
      </c>
      <c r="AP14" s="1380">
        <f t="shared" si="3"/>
        <v>1.5595420023557873</v>
      </c>
      <c r="AQ14" s="1380">
        <f t="shared" si="3"/>
        <v>1.5982886597672259</v>
      </c>
      <c r="AR14" s="1380">
        <f t="shared" si="3"/>
        <v>1.5982886597672259</v>
      </c>
      <c r="AS14" s="1380">
        <f t="shared" si="3"/>
        <v>1.5982886597672259</v>
      </c>
      <c r="AT14" s="1380">
        <f t="shared" si="3"/>
        <v>1.5982886597672259</v>
      </c>
      <c r="AU14" s="1380">
        <f t="shared" si="3"/>
        <v>1.5982886597672259</v>
      </c>
      <c r="AV14" s="1380">
        <f t="shared" si="3"/>
        <v>1.5982886597672259</v>
      </c>
      <c r="AW14" s="1380">
        <f t="shared" si="3"/>
        <v>1.5982886597672259</v>
      </c>
      <c r="AX14" s="1380">
        <f t="shared" si="3"/>
        <v>1.5982886597672259</v>
      </c>
      <c r="AY14" s="1380">
        <f t="shared" si="3"/>
        <v>1.5982886597672259</v>
      </c>
      <c r="AZ14" s="1380">
        <f t="shared" si="4"/>
        <v>1.5982886597672259</v>
      </c>
      <c r="BA14" s="1380">
        <f t="shared" si="4"/>
        <v>1.5982886597672259</v>
      </c>
    </row>
    <row r="15" spans="2:53" x14ac:dyDescent="0.25">
      <c r="B15" s="1477">
        <f t="shared" si="6"/>
        <v>18</v>
      </c>
      <c r="C15" s="1380">
        <f t="shared" si="5"/>
        <v>5.4155197074037931E-2</v>
      </c>
      <c r="D15" s="1380">
        <f t="shared" si="1"/>
        <v>9.5426442526346467E-2</v>
      </c>
      <c r="E15" s="1380">
        <f t="shared" si="1"/>
        <v>0.136697687978655</v>
      </c>
      <c r="F15" s="1380">
        <f t="shared" si="1"/>
        <v>0.17796893343096354</v>
      </c>
      <c r="G15" s="1380">
        <f t="shared" si="1"/>
        <v>0.21924017888327207</v>
      </c>
      <c r="H15" s="1380">
        <f t="shared" si="1"/>
        <v>0.26051142433558061</v>
      </c>
      <c r="I15" s="1380">
        <f t="shared" si="1"/>
        <v>0.30178266978788892</v>
      </c>
      <c r="J15" s="1380">
        <f t="shared" si="1"/>
        <v>0.34305391524019746</v>
      </c>
      <c r="K15" s="1380">
        <f t="shared" si="1"/>
        <v>0.384325160692506</v>
      </c>
      <c r="L15" s="1380">
        <f t="shared" si="1"/>
        <v>0.42559640614481431</v>
      </c>
      <c r="M15" s="1380">
        <f t="shared" si="1"/>
        <v>0.46686765159712285</v>
      </c>
      <c r="N15" s="1380">
        <f t="shared" si="1"/>
        <v>0.50813889704943138</v>
      </c>
      <c r="O15" s="1380">
        <f t="shared" si="1"/>
        <v>0.5494101425017397</v>
      </c>
      <c r="P15" s="1380">
        <f t="shared" si="1"/>
        <v>0.59068138795404823</v>
      </c>
      <c r="Q15" s="1380">
        <f t="shared" si="1"/>
        <v>0.63195263340635677</v>
      </c>
      <c r="R15" s="1380">
        <f t="shared" si="1"/>
        <v>0.6732238788586653</v>
      </c>
      <c r="S15" s="1380">
        <f t="shared" si="1"/>
        <v>0.71449512431097384</v>
      </c>
      <c r="T15" s="1380">
        <f t="shared" si="2"/>
        <v>0.75576636976328226</v>
      </c>
      <c r="U15" s="1380">
        <f t="shared" si="2"/>
        <v>0.7970376152155908</v>
      </c>
      <c r="V15" s="1380">
        <f t="shared" si="2"/>
        <v>0.83830886066789922</v>
      </c>
      <c r="W15" s="1380">
        <f t="shared" si="2"/>
        <v>0.87958010612020765</v>
      </c>
      <c r="X15" s="1380">
        <f t="shared" si="2"/>
        <v>0.92085135157251619</v>
      </c>
      <c r="Y15" s="1380">
        <f t="shared" si="2"/>
        <v>0.96212259702482472</v>
      </c>
      <c r="Z15" s="1380">
        <f t="shared" si="2"/>
        <v>1.0033938424771331</v>
      </c>
      <c r="AA15" s="1380">
        <f t="shared" si="2"/>
        <v>1.0446650879294417</v>
      </c>
      <c r="AB15" s="1380">
        <f t="shared" si="2"/>
        <v>1.08593633338175</v>
      </c>
      <c r="AC15" s="1380">
        <f t="shared" si="2"/>
        <v>1.1272075788340585</v>
      </c>
      <c r="AD15" s="1380">
        <f t="shared" si="2"/>
        <v>1.1684788242863671</v>
      </c>
      <c r="AE15" s="1380">
        <f t="shared" si="2"/>
        <v>1.2097500697386756</v>
      </c>
      <c r="AF15" s="1380">
        <f t="shared" si="2"/>
        <v>1.2510213151909841</v>
      </c>
      <c r="AG15" s="1380">
        <f t="shared" si="2"/>
        <v>1.2922925606432925</v>
      </c>
      <c r="AH15" s="1380">
        <f t="shared" si="2"/>
        <v>1.333563806095601</v>
      </c>
      <c r="AI15" s="1380">
        <f t="shared" si="2"/>
        <v>1.3748350515479095</v>
      </c>
      <c r="AJ15" s="1380">
        <f t="shared" si="3"/>
        <v>1.4161062970002178</v>
      </c>
      <c r="AK15" s="1380">
        <f t="shared" si="3"/>
        <v>1.4573775424525266</v>
      </c>
      <c r="AL15" s="1380">
        <f t="shared" si="3"/>
        <v>1.4986487879048349</v>
      </c>
      <c r="AM15" s="1380">
        <f t="shared" si="3"/>
        <v>1.5399200333571434</v>
      </c>
      <c r="AN15" s="1380">
        <f t="shared" si="3"/>
        <v>1.581191278809452</v>
      </c>
      <c r="AO15" s="1380">
        <f t="shared" si="3"/>
        <v>1.6224625242617603</v>
      </c>
      <c r="AP15" s="1380">
        <f t="shared" si="3"/>
        <v>1.6637337697140688</v>
      </c>
      <c r="AQ15" s="1380">
        <f t="shared" si="3"/>
        <v>1.7050050151663774</v>
      </c>
      <c r="AR15" s="1380">
        <f t="shared" si="3"/>
        <v>1.7050050151663774</v>
      </c>
      <c r="AS15" s="1380">
        <f t="shared" si="3"/>
        <v>1.7050050151663774</v>
      </c>
      <c r="AT15" s="1380">
        <f t="shared" si="3"/>
        <v>1.7050050151663774</v>
      </c>
      <c r="AU15" s="1380">
        <f t="shared" si="3"/>
        <v>1.7050050151663774</v>
      </c>
      <c r="AV15" s="1380">
        <f t="shared" si="3"/>
        <v>1.7050050151663774</v>
      </c>
      <c r="AW15" s="1380">
        <f t="shared" si="3"/>
        <v>1.7050050151663774</v>
      </c>
      <c r="AX15" s="1380">
        <f t="shared" si="3"/>
        <v>1.7050050151663774</v>
      </c>
      <c r="AY15" s="1380">
        <f t="shared" si="3"/>
        <v>1.7050050151663774</v>
      </c>
      <c r="AZ15" s="1380">
        <f t="shared" si="4"/>
        <v>1.7050050151663774</v>
      </c>
      <c r="BA15" s="1380">
        <f t="shared" si="4"/>
        <v>1.7050050151663774</v>
      </c>
    </row>
    <row r="16" spans="2:53" x14ac:dyDescent="0.25">
      <c r="B16" s="1477">
        <f t="shared" si="6"/>
        <v>19</v>
      </c>
      <c r="C16" s="1380">
        <f t="shared" si="5"/>
        <v>6.0371595738722972E-2</v>
      </c>
      <c r="D16" s="1380">
        <f t="shared" si="1"/>
        <v>0.10431027424126982</v>
      </c>
      <c r="E16" s="1380">
        <f t="shared" si="1"/>
        <v>0.14824895274381644</v>
      </c>
      <c r="F16" s="1380">
        <f t="shared" si="1"/>
        <v>0.19218763124636329</v>
      </c>
      <c r="G16" s="1380">
        <f t="shared" si="1"/>
        <v>0.23612630974890991</v>
      </c>
      <c r="H16" s="1380">
        <f t="shared" si="1"/>
        <v>0.28006498825145676</v>
      </c>
      <c r="I16" s="1380">
        <f t="shared" si="1"/>
        <v>0.32400366675400316</v>
      </c>
      <c r="J16" s="1380">
        <f t="shared" si="1"/>
        <v>0.36794234525655001</v>
      </c>
      <c r="K16" s="1380">
        <f t="shared" si="1"/>
        <v>0.41188102375909663</v>
      </c>
      <c r="L16" s="1380">
        <f t="shared" si="1"/>
        <v>0.45581970226164348</v>
      </c>
      <c r="M16" s="1380">
        <f t="shared" si="1"/>
        <v>0.4997583807641901</v>
      </c>
      <c r="N16" s="1380">
        <f t="shared" si="1"/>
        <v>0.54369705926673695</v>
      </c>
      <c r="O16" s="1380">
        <f t="shared" si="1"/>
        <v>0.58763573776928335</v>
      </c>
      <c r="P16" s="1380">
        <f t="shared" si="1"/>
        <v>0.6315744162718302</v>
      </c>
      <c r="Q16" s="1380">
        <f t="shared" si="1"/>
        <v>0.67551309477437682</v>
      </c>
      <c r="R16" s="1380">
        <f t="shared" si="1"/>
        <v>0.71945177327692367</v>
      </c>
      <c r="S16" s="1380">
        <f t="shared" si="1"/>
        <v>0.76339045177947051</v>
      </c>
      <c r="T16" s="1380">
        <f t="shared" si="2"/>
        <v>0.80732913028201714</v>
      </c>
      <c r="U16" s="1380">
        <f t="shared" si="2"/>
        <v>0.85126780878456376</v>
      </c>
      <c r="V16" s="1380">
        <f t="shared" si="2"/>
        <v>0.8952064872871105</v>
      </c>
      <c r="W16" s="1380">
        <f t="shared" si="2"/>
        <v>0.93914516578965712</v>
      </c>
      <c r="X16" s="1380">
        <f t="shared" si="2"/>
        <v>0.98308384429220386</v>
      </c>
      <c r="Y16" s="1380">
        <f t="shared" si="2"/>
        <v>1.0270225227947507</v>
      </c>
      <c r="Z16" s="1380">
        <f t="shared" si="2"/>
        <v>1.0709612012972971</v>
      </c>
      <c r="AA16" s="1380">
        <f t="shared" si="2"/>
        <v>1.114899879799844</v>
      </c>
      <c r="AB16" s="1380">
        <f t="shared" si="2"/>
        <v>1.1588385583023908</v>
      </c>
      <c r="AC16" s="1380">
        <f t="shared" si="2"/>
        <v>1.2027772368049372</v>
      </c>
      <c r="AD16" s="1380">
        <f t="shared" si="2"/>
        <v>1.246715915307484</v>
      </c>
      <c r="AE16" s="1380">
        <f t="shared" si="2"/>
        <v>1.2906545938100309</v>
      </c>
      <c r="AF16" s="1380">
        <f t="shared" si="2"/>
        <v>1.3345932723125775</v>
      </c>
      <c r="AG16" s="1380">
        <f t="shared" si="2"/>
        <v>1.3785319508151241</v>
      </c>
      <c r="AH16" s="1380">
        <f t="shared" si="2"/>
        <v>1.422470629317671</v>
      </c>
      <c r="AI16" s="1380">
        <f t="shared" si="2"/>
        <v>1.4664093078202176</v>
      </c>
      <c r="AJ16" s="1380">
        <f t="shared" si="3"/>
        <v>1.5103479863227642</v>
      </c>
      <c r="AK16" s="1380">
        <f t="shared" si="3"/>
        <v>1.5542866648253111</v>
      </c>
      <c r="AL16" s="1380">
        <f t="shared" si="3"/>
        <v>1.5982253433278577</v>
      </c>
      <c r="AM16" s="1380">
        <f t="shared" si="3"/>
        <v>1.6421640218304043</v>
      </c>
      <c r="AN16" s="1380">
        <f t="shared" si="3"/>
        <v>1.6861027003329512</v>
      </c>
      <c r="AO16" s="1380">
        <f t="shared" si="3"/>
        <v>1.7300413788354978</v>
      </c>
      <c r="AP16" s="1380">
        <f t="shared" si="3"/>
        <v>1.7739800573380446</v>
      </c>
      <c r="AQ16" s="1380">
        <f t="shared" si="3"/>
        <v>1.8179187358405913</v>
      </c>
      <c r="AR16" s="1380">
        <f t="shared" si="3"/>
        <v>1.8179187358405913</v>
      </c>
      <c r="AS16" s="1380">
        <f t="shared" si="3"/>
        <v>1.8179187358405913</v>
      </c>
      <c r="AT16" s="1380">
        <f t="shared" si="3"/>
        <v>1.8179187358405913</v>
      </c>
      <c r="AU16" s="1380">
        <f t="shared" si="3"/>
        <v>1.8179187358405913</v>
      </c>
      <c r="AV16" s="1380">
        <f t="shared" si="3"/>
        <v>1.8179187358405913</v>
      </c>
      <c r="AW16" s="1380">
        <f t="shared" si="3"/>
        <v>1.8179187358405913</v>
      </c>
      <c r="AX16" s="1380">
        <f t="shared" si="3"/>
        <v>1.8179187358405913</v>
      </c>
      <c r="AY16" s="1380">
        <f t="shared" si="3"/>
        <v>1.8179187358405913</v>
      </c>
      <c r="AZ16" s="1380">
        <f t="shared" si="4"/>
        <v>1.8179187358405913</v>
      </c>
      <c r="BA16" s="1380">
        <f t="shared" si="4"/>
        <v>1.8179187358405913</v>
      </c>
    </row>
    <row r="17" spans="2:53" x14ac:dyDescent="0.25">
      <c r="B17" s="1477">
        <f t="shared" si="6"/>
        <v>20</v>
      </c>
      <c r="C17" s="1380">
        <f t="shared" si="5"/>
        <v>6.7103053998346596E-2</v>
      </c>
      <c r="D17" s="1380">
        <f t="shared" si="1"/>
        <v>0.11385879941268628</v>
      </c>
      <c r="E17" s="1380">
        <f t="shared" si="1"/>
        <v>0.16061454482702597</v>
      </c>
      <c r="F17" s="1380">
        <f t="shared" si="1"/>
        <v>0.20737029024136588</v>
      </c>
      <c r="G17" s="1380">
        <f t="shared" si="1"/>
        <v>0.25412603565570557</v>
      </c>
      <c r="H17" s="1380">
        <f t="shared" si="1"/>
        <v>0.30088178107004526</v>
      </c>
      <c r="I17" s="1380">
        <f t="shared" si="1"/>
        <v>0.34763752648438473</v>
      </c>
      <c r="J17" s="1380">
        <f t="shared" si="1"/>
        <v>0.39439327189872442</v>
      </c>
      <c r="K17" s="1380">
        <f t="shared" si="1"/>
        <v>0.44114901731306411</v>
      </c>
      <c r="L17" s="1380">
        <f t="shared" si="1"/>
        <v>0.4879047627274038</v>
      </c>
      <c r="M17" s="1380">
        <f t="shared" si="1"/>
        <v>0.53466050814174348</v>
      </c>
      <c r="N17" s="1380">
        <f t="shared" si="1"/>
        <v>0.58141625355608317</v>
      </c>
      <c r="O17" s="1380">
        <f t="shared" si="1"/>
        <v>0.62817199897042264</v>
      </c>
      <c r="P17" s="1380">
        <f t="shared" si="1"/>
        <v>0.67492774438476233</v>
      </c>
      <c r="Q17" s="1380">
        <f t="shared" si="1"/>
        <v>0.72168348979910202</v>
      </c>
      <c r="R17" s="1380">
        <f t="shared" si="1"/>
        <v>0.76843923521344171</v>
      </c>
      <c r="S17" s="1380">
        <f t="shared" si="1"/>
        <v>0.8151949806277814</v>
      </c>
      <c r="T17" s="1380">
        <f t="shared" si="2"/>
        <v>0.86195072604212108</v>
      </c>
      <c r="U17" s="1380">
        <f t="shared" si="2"/>
        <v>0.90870647145646077</v>
      </c>
      <c r="V17" s="1380">
        <f t="shared" si="2"/>
        <v>0.95546221687080035</v>
      </c>
      <c r="W17" s="1380">
        <f t="shared" si="2"/>
        <v>1.0022179622851399</v>
      </c>
      <c r="X17" s="1380">
        <f t="shared" si="2"/>
        <v>1.0489737076994796</v>
      </c>
      <c r="Y17" s="1380">
        <f t="shared" si="2"/>
        <v>1.0957294531138193</v>
      </c>
      <c r="Z17" s="1380">
        <f t="shared" si="2"/>
        <v>1.142485198528159</v>
      </c>
      <c r="AA17" s="1380">
        <f t="shared" si="2"/>
        <v>1.1892409439424987</v>
      </c>
      <c r="AB17" s="1380">
        <f t="shared" si="2"/>
        <v>1.2359966893568384</v>
      </c>
      <c r="AC17" s="1380">
        <f t="shared" si="2"/>
        <v>1.2827524347711781</v>
      </c>
      <c r="AD17" s="1380">
        <f t="shared" si="2"/>
        <v>1.3295081801855178</v>
      </c>
      <c r="AE17" s="1380">
        <f t="shared" si="2"/>
        <v>1.3762639255998574</v>
      </c>
      <c r="AF17" s="1380">
        <f t="shared" si="2"/>
        <v>1.4230196710141971</v>
      </c>
      <c r="AG17" s="1380">
        <f t="shared" si="2"/>
        <v>1.4697754164285366</v>
      </c>
      <c r="AH17" s="1380">
        <f t="shared" si="2"/>
        <v>1.5165311618428763</v>
      </c>
      <c r="AI17" s="1380">
        <f t="shared" si="2"/>
        <v>1.563286907257216</v>
      </c>
      <c r="AJ17" s="1380">
        <f t="shared" si="3"/>
        <v>1.6100426526715557</v>
      </c>
      <c r="AK17" s="1380">
        <f t="shared" si="3"/>
        <v>1.6567983980858954</v>
      </c>
      <c r="AL17" s="1380">
        <f t="shared" si="3"/>
        <v>1.7035541435002348</v>
      </c>
      <c r="AM17" s="1380">
        <f t="shared" si="3"/>
        <v>1.7503098889145745</v>
      </c>
      <c r="AN17" s="1380">
        <f t="shared" si="3"/>
        <v>1.7970656343289142</v>
      </c>
      <c r="AO17" s="1380">
        <f t="shared" si="3"/>
        <v>1.8438213797432539</v>
      </c>
      <c r="AP17" s="1380">
        <f t="shared" si="3"/>
        <v>1.8905771251575936</v>
      </c>
      <c r="AQ17" s="1380">
        <f t="shared" si="3"/>
        <v>1.9373328705719333</v>
      </c>
      <c r="AR17" s="1380">
        <f t="shared" si="3"/>
        <v>1.9373328705719333</v>
      </c>
      <c r="AS17" s="1380">
        <f t="shared" si="3"/>
        <v>1.9373328705719333</v>
      </c>
      <c r="AT17" s="1380">
        <f t="shared" si="3"/>
        <v>1.9373328705719333</v>
      </c>
      <c r="AU17" s="1380">
        <f t="shared" si="3"/>
        <v>1.9373328705719333</v>
      </c>
      <c r="AV17" s="1380">
        <f t="shared" si="3"/>
        <v>1.9373328705719333</v>
      </c>
      <c r="AW17" s="1380">
        <f t="shared" si="3"/>
        <v>1.9373328705719333</v>
      </c>
      <c r="AX17" s="1380">
        <f t="shared" si="3"/>
        <v>1.9373328705719333</v>
      </c>
      <c r="AY17" s="1380">
        <f t="shared" si="3"/>
        <v>1.9373328705719333</v>
      </c>
      <c r="AZ17" s="1380">
        <f t="shared" si="4"/>
        <v>1.9373328705719333</v>
      </c>
      <c r="BA17" s="1380">
        <f t="shared" si="4"/>
        <v>1.9373328705719333</v>
      </c>
    </row>
    <row r="18" spans="2:53" x14ac:dyDescent="0.25">
      <c r="B18" s="1477">
        <f t="shared" si="6"/>
        <v>21</v>
      </c>
      <c r="C18" s="1380">
        <f t="shared" si="5"/>
        <v>7.4382636587292827E-2</v>
      </c>
      <c r="D18" s="1380">
        <f t="shared" si="1"/>
        <v>0.12411212748799616</v>
      </c>
      <c r="E18" s="1380">
        <f t="shared" si="1"/>
        <v>0.17384161838869949</v>
      </c>
      <c r="F18" s="1380">
        <f t="shared" si="1"/>
        <v>0.22357110928940283</v>
      </c>
      <c r="G18" s="1380">
        <f t="shared" si="1"/>
        <v>0.27330060019010616</v>
      </c>
      <c r="H18" s="1380">
        <f t="shared" si="1"/>
        <v>0.32303009109080949</v>
      </c>
      <c r="I18" s="1380">
        <f t="shared" si="1"/>
        <v>0.3727595819915126</v>
      </c>
      <c r="J18" s="1380">
        <f t="shared" si="1"/>
        <v>0.42248907289221593</v>
      </c>
      <c r="K18" s="1380">
        <f t="shared" si="1"/>
        <v>0.47221856379291927</v>
      </c>
      <c r="L18" s="1380">
        <f t="shared" si="1"/>
        <v>0.52194805469362238</v>
      </c>
      <c r="M18" s="1380">
        <f t="shared" si="1"/>
        <v>0.57167754559432571</v>
      </c>
      <c r="N18" s="1380">
        <f t="shared" si="1"/>
        <v>0.62140703649502904</v>
      </c>
      <c r="O18" s="1380">
        <f t="shared" si="1"/>
        <v>0.67113652739573215</v>
      </c>
      <c r="P18" s="1380">
        <f t="shared" si="1"/>
        <v>0.72086601829643548</v>
      </c>
      <c r="Q18" s="1380">
        <f t="shared" si="1"/>
        <v>0.77059550919713882</v>
      </c>
      <c r="R18" s="1380">
        <f t="shared" si="1"/>
        <v>0.82032500009784215</v>
      </c>
      <c r="S18" s="1380">
        <f t="shared" si="1"/>
        <v>0.87005449099854548</v>
      </c>
      <c r="T18" s="1380">
        <f t="shared" si="2"/>
        <v>0.91978398189924859</v>
      </c>
      <c r="U18" s="1380">
        <f t="shared" si="2"/>
        <v>0.96951347279995193</v>
      </c>
      <c r="V18" s="1380">
        <f t="shared" si="2"/>
        <v>1.0192429637006553</v>
      </c>
      <c r="W18" s="1380">
        <f t="shared" si="2"/>
        <v>1.0689724546013584</v>
      </c>
      <c r="X18" s="1380">
        <f t="shared" si="2"/>
        <v>1.1187019455020617</v>
      </c>
      <c r="Y18" s="1380">
        <f t="shared" si="2"/>
        <v>1.168431436402765</v>
      </c>
      <c r="Z18" s="1380">
        <f t="shared" si="2"/>
        <v>1.2181609273034684</v>
      </c>
      <c r="AA18" s="1380">
        <f t="shared" si="2"/>
        <v>1.2678904182041717</v>
      </c>
      <c r="AB18" s="1380">
        <f t="shared" si="2"/>
        <v>1.317619909104875</v>
      </c>
      <c r="AC18" s="1380">
        <f t="shared" si="2"/>
        <v>1.3673494000055781</v>
      </c>
      <c r="AD18" s="1380">
        <f t="shared" si="2"/>
        <v>1.4170788909062815</v>
      </c>
      <c r="AE18" s="1380">
        <f t="shared" si="2"/>
        <v>1.4668083818069848</v>
      </c>
      <c r="AF18" s="1380">
        <f t="shared" si="2"/>
        <v>1.5165378727076879</v>
      </c>
      <c r="AG18" s="1380">
        <f t="shared" si="2"/>
        <v>1.5662673636083912</v>
      </c>
      <c r="AH18" s="1380">
        <f t="shared" si="2"/>
        <v>1.6159968545090946</v>
      </c>
      <c r="AI18" s="1380">
        <f t="shared" si="2"/>
        <v>1.6657263454097979</v>
      </c>
      <c r="AJ18" s="1380">
        <f t="shared" si="3"/>
        <v>1.7154558363105012</v>
      </c>
      <c r="AK18" s="1380">
        <f t="shared" si="3"/>
        <v>1.7651853272112046</v>
      </c>
      <c r="AL18" s="1380">
        <f t="shared" si="3"/>
        <v>1.8149148181119077</v>
      </c>
      <c r="AM18" s="1380">
        <f t="shared" si="3"/>
        <v>1.864644309012611</v>
      </c>
      <c r="AN18" s="1380">
        <f t="shared" si="3"/>
        <v>1.9143737999133144</v>
      </c>
      <c r="AO18" s="1380">
        <f t="shared" si="3"/>
        <v>1.9641032908140175</v>
      </c>
      <c r="AP18" s="1380">
        <f t="shared" si="3"/>
        <v>2.0138327817147208</v>
      </c>
      <c r="AQ18" s="1380">
        <f t="shared" si="3"/>
        <v>2.0635622726154241</v>
      </c>
      <c r="AR18" s="1380">
        <f t="shared" si="3"/>
        <v>2.0635622726154241</v>
      </c>
      <c r="AS18" s="1380">
        <f t="shared" si="3"/>
        <v>2.0635622726154241</v>
      </c>
      <c r="AT18" s="1380">
        <f t="shared" si="3"/>
        <v>2.0635622726154241</v>
      </c>
      <c r="AU18" s="1380">
        <f t="shared" si="3"/>
        <v>2.0635622726154241</v>
      </c>
      <c r="AV18" s="1380">
        <f t="shared" si="3"/>
        <v>2.0635622726154241</v>
      </c>
      <c r="AW18" s="1380">
        <f t="shared" si="3"/>
        <v>2.0635622726154241</v>
      </c>
      <c r="AX18" s="1380">
        <f t="shared" si="3"/>
        <v>2.0635622726154241</v>
      </c>
      <c r="AY18" s="1380">
        <f t="shared" si="3"/>
        <v>2.0635622726154241</v>
      </c>
      <c r="AZ18" s="1380">
        <f t="shared" si="4"/>
        <v>2.0635622726154241</v>
      </c>
      <c r="BA18" s="1380">
        <f t="shared" si="4"/>
        <v>2.0635622726154241</v>
      </c>
    </row>
    <row r="19" spans="2:53" x14ac:dyDescent="0.25">
      <c r="B19" s="1477">
        <f t="shared" si="6"/>
        <v>22</v>
      </c>
      <c r="C19" s="1380">
        <f t="shared" si="5"/>
        <v>8.2245033680095059E-2</v>
      </c>
      <c r="D19" s="1380">
        <f t="shared" si="1"/>
        <v>0.13511225596627607</v>
      </c>
      <c r="E19" s="1380">
        <f t="shared" si="1"/>
        <v>0.18797947825245709</v>
      </c>
      <c r="F19" s="1380">
        <f t="shared" si="1"/>
        <v>0.24084670053863833</v>
      </c>
      <c r="G19" s="1380">
        <f t="shared" si="1"/>
        <v>0.29371392282481934</v>
      </c>
      <c r="H19" s="1380">
        <f t="shared" si="1"/>
        <v>0.34658114511100035</v>
      </c>
      <c r="I19" s="1380">
        <f t="shared" si="1"/>
        <v>0.39944836739718115</v>
      </c>
      <c r="J19" s="1380">
        <f t="shared" si="1"/>
        <v>0.45231558968336216</v>
      </c>
      <c r="K19" s="1380">
        <f t="shared" si="1"/>
        <v>0.50518281196954318</v>
      </c>
      <c r="L19" s="1380">
        <f t="shared" si="1"/>
        <v>0.55805003425572441</v>
      </c>
      <c r="M19" s="1380">
        <f t="shared" si="1"/>
        <v>0.61091725654190543</v>
      </c>
      <c r="N19" s="1380">
        <f t="shared" si="1"/>
        <v>0.66378447882808644</v>
      </c>
      <c r="O19" s="1380">
        <f t="shared" si="1"/>
        <v>0.71665170111426724</v>
      </c>
      <c r="P19" s="1380">
        <f t="shared" si="1"/>
        <v>0.76951892340044825</v>
      </c>
      <c r="Q19" s="1380">
        <f t="shared" si="1"/>
        <v>0.82238614568662927</v>
      </c>
      <c r="R19" s="1380">
        <f t="shared" si="1"/>
        <v>0.87525336797281028</v>
      </c>
      <c r="S19" s="1380">
        <f t="shared" si="1"/>
        <v>0.9281205902589913</v>
      </c>
      <c r="T19" s="1380">
        <f t="shared" si="2"/>
        <v>0.98098781254517231</v>
      </c>
      <c r="U19" s="1380">
        <f t="shared" si="2"/>
        <v>1.0338550348313533</v>
      </c>
      <c r="V19" s="1380">
        <f t="shared" si="2"/>
        <v>1.0867222571175343</v>
      </c>
      <c r="W19" s="1380">
        <f t="shared" si="2"/>
        <v>1.1395894794037151</v>
      </c>
      <c r="X19" s="1380">
        <f t="shared" si="2"/>
        <v>1.1924567016898961</v>
      </c>
      <c r="Y19" s="1380">
        <f t="shared" si="2"/>
        <v>1.2453239239760774</v>
      </c>
      <c r="Z19" s="1380">
        <f t="shared" si="2"/>
        <v>1.2981911462622582</v>
      </c>
      <c r="AA19" s="1380">
        <f t="shared" si="2"/>
        <v>1.3510583685484392</v>
      </c>
      <c r="AB19" s="1380">
        <f t="shared" si="2"/>
        <v>1.4039255908346204</v>
      </c>
      <c r="AC19" s="1380">
        <f t="shared" si="2"/>
        <v>1.4567928131208012</v>
      </c>
      <c r="AD19" s="1380">
        <f t="shared" si="2"/>
        <v>1.5096600354069822</v>
      </c>
      <c r="AE19" s="1380">
        <f t="shared" si="2"/>
        <v>1.5625272576931633</v>
      </c>
      <c r="AF19" s="1380">
        <f t="shared" si="2"/>
        <v>1.6153944799793443</v>
      </c>
      <c r="AG19" s="1380">
        <f t="shared" si="2"/>
        <v>1.6682617022655251</v>
      </c>
      <c r="AH19" s="1380">
        <f t="shared" si="2"/>
        <v>1.7211289245517063</v>
      </c>
      <c r="AI19" s="1380">
        <f t="shared" si="2"/>
        <v>1.7739961468378871</v>
      </c>
      <c r="AJ19" s="1380">
        <f t="shared" si="3"/>
        <v>1.8268633691240681</v>
      </c>
      <c r="AK19" s="1380">
        <f t="shared" si="3"/>
        <v>1.8797305914102491</v>
      </c>
      <c r="AL19" s="1380">
        <f t="shared" si="3"/>
        <v>1.9325978136964301</v>
      </c>
      <c r="AM19" s="1380">
        <f t="shared" si="3"/>
        <v>1.9854650359826111</v>
      </c>
      <c r="AN19" s="1380">
        <f t="shared" si="3"/>
        <v>2.0383322582687922</v>
      </c>
      <c r="AO19" s="1380">
        <f t="shared" si="3"/>
        <v>2.0911994805549732</v>
      </c>
      <c r="AP19" s="1380">
        <f t="shared" si="3"/>
        <v>2.1440667028411542</v>
      </c>
      <c r="AQ19" s="1380">
        <f t="shared" si="3"/>
        <v>2.1969339251273352</v>
      </c>
      <c r="AR19" s="1380">
        <f t="shared" si="3"/>
        <v>2.1969339251273352</v>
      </c>
      <c r="AS19" s="1380">
        <f t="shared" si="3"/>
        <v>2.1969339251273352</v>
      </c>
      <c r="AT19" s="1380">
        <f t="shared" si="3"/>
        <v>2.1969339251273352</v>
      </c>
      <c r="AU19" s="1380">
        <f t="shared" si="3"/>
        <v>2.1969339251273352</v>
      </c>
      <c r="AV19" s="1380">
        <f t="shared" si="3"/>
        <v>2.1969339251273352</v>
      </c>
      <c r="AW19" s="1380">
        <f t="shared" si="3"/>
        <v>2.1969339251273352</v>
      </c>
      <c r="AX19" s="1380">
        <f t="shared" si="3"/>
        <v>2.1969339251273352</v>
      </c>
      <c r="AY19" s="1380">
        <f t="shared" si="3"/>
        <v>2.1969339251273352</v>
      </c>
      <c r="AZ19" s="1380">
        <f t="shared" si="4"/>
        <v>2.1969339251273352</v>
      </c>
      <c r="BA19" s="1380">
        <f t="shared" si="4"/>
        <v>2.1969339251273352</v>
      </c>
    </row>
    <row r="20" spans="2:53" x14ac:dyDescent="0.25">
      <c r="B20" s="1477">
        <f t="shared" si="6"/>
        <v>23</v>
      </c>
      <c r="C20" s="1380">
        <f t="shared" si="5"/>
        <v>9.072661733286802E-2</v>
      </c>
      <c r="D20" s="1380">
        <f t="shared" si="1"/>
        <v>0.14690313366747088</v>
      </c>
      <c r="E20" s="1380">
        <f t="shared" si="1"/>
        <v>0.20307965000207373</v>
      </c>
      <c r="F20" s="1380">
        <f t="shared" si="1"/>
        <v>0.25925616633667703</v>
      </c>
      <c r="G20" s="1380">
        <f t="shared" si="1"/>
        <v>0.31543268267127988</v>
      </c>
      <c r="H20" s="1380">
        <f t="shared" si="1"/>
        <v>0.37160919900588274</v>
      </c>
      <c r="I20" s="1380">
        <f t="shared" si="1"/>
        <v>0.42778571534048537</v>
      </c>
      <c r="J20" s="1380">
        <f t="shared" si="1"/>
        <v>0.48396223167508823</v>
      </c>
      <c r="K20" s="1380">
        <f t="shared" si="1"/>
        <v>0.54013874800969108</v>
      </c>
      <c r="L20" s="1380">
        <f t="shared" si="1"/>
        <v>0.59631526434429416</v>
      </c>
      <c r="M20" s="1380">
        <f t="shared" si="1"/>
        <v>0.65249178067889702</v>
      </c>
      <c r="N20" s="1380">
        <f t="shared" si="1"/>
        <v>0.70866829701349987</v>
      </c>
      <c r="O20" s="1380">
        <f t="shared" si="1"/>
        <v>0.7648448133481025</v>
      </c>
      <c r="P20" s="1380">
        <f t="shared" si="1"/>
        <v>0.82102132968270536</v>
      </c>
      <c r="Q20" s="1380">
        <f t="shared" si="1"/>
        <v>0.87719784601730844</v>
      </c>
      <c r="R20" s="1380">
        <f t="shared" si="1"/>
        <v>0.93337436235191129</v>
      </c>
      <c r="S20" s="1380">
        <f t="shared" si="1"/>
        <v>0.98955087868651415</v>
      </c>
      <c r="T20" s="1380">
        <f t="shared" si="2"/>
        <v>1.045727395021117</v>
      </c>
      <c r="U20" s="1380">
        <f t="shared" si="2"/>
        <v>1.1019039113557199</v>
      </c>
      <c r="V20" s="1380">
        <f t="shared" si="2"/>
        <v>1.1580804276903229</v>
      </c>
      <c r="W20" s="1380">
        <f t="shared" si="2"/>
        <v>1.2142569440249256</v>
      </c>
      <c r="X20" s="1380">
        <f t="shared" si="2"/>
        <v>1.2704334603595284</v>
      </c>
      <c r="Y20" s="1380">
        <f t="shared" si="2"/>
        <v>1.3266099766941315</v>
      </c>
      <c r="Z20" s="1380">
        <f t="shared" si="2"/>
        <v>1.3827864930287341</v>
      </c>
      <c r="AA20" s="1380">
        <f t="shared" si="2"/>
        <v>1.438963009363337</v>
      </c>
      <c r="AB20" s="1380">
        <f t="shared" si="2"/>
        <v>1.4951395256979401</v>
      </c>
      <c r="AC20" s="1380">
        <f t="shared" si="2"/>
        <v>1.5513160420325427</v>
      </c>
      <c r="AD20" s="1380">
        <f t="shared" si="2"/>
        <v>1.6074925583671458</v>
      </c>
      <c r="AE20" s="1380">
        <f t="shared" si="2"/>
        <v>1.6636690747017486</v>
      </c>
      <c r="AF20" s="1380">
        <f t="shared" si="2"/>
        <v>1.7198455910363515</v>
      </c>
      <c r="AG20" s="1380">
        <f t="shared" si="2"/>
        <v>1.7760221073709543</v>
      </c>
      <c r="AH20" s="1380">
        <f t="shared" si="2"/>
        <v>1.8321986237055574</v>
      </c>
      <c r="AI20" s="1380">
        <f t="shared" si="2"/>
        <v>1.88837514004016</v>
      </c>
      <c r="AJ20" s="1380">
        <f t="shared" si="3"/>
        <v>1.9445516563747629</v>
      </c>
      <c r="AK20" s="1380">
        <f t="shared" si="3"/>
        <v>2.000728172709366</v>
      </c>
      <c r="AL20" s="1380">
        <f t="shared" si="3"/>
        <v>2.0569046890439688</v>
      </c>
      <c r="AM20" s="1380">
        <f t="shared" si="3"/>
        <v>2.1130812053785717</v>
      </c>
      <c r="AN20" s="1380">
        <f t="shared" si="3"/>
        <v>2.1692577217131745</v>
      </c>
      <c r="AO20" s="1380">
        <f t="shared" si="3"/>
        <v>2.2254342380477774</v>
      </c>
      <c r="AP20" s="1380">
        <f t="shared" si="3"/>
        <v>2.2816107543823803</v>
      </c>
      <c r="AQ20" s="1380">
        <f t="shared" si="3"/>
        <v>2.3377872707169831</v>
      </c>
      <c r="AR20" s="1380">
        <f t="shared" si="3"/>
        <v>2.3377872707169831</v>
      </c>
      <c r="AS20" s="1380">
        <f t="shared" si="3"/>
        <v>2.3377872707169831</v>
      </c>
      <c r="AT20" s="1380">
        <f t="shared" si="3"/>
        <v>2.3377872707169831</v>
      </c>
      <c r="AU20" s="1380">
        <f t="shared" si="3"/>
        <v>2.3377872707169831</v>
      </c>
      <c r="AV20" s="1380">
        <f t="shared" si="3"/>
        <v>2.3377872707169831</v>
      </c>
      <c r="AW20" s="1380">
        <f t="shared" si="3"/>
        <v>2.3377872707169831</v>
      </c>
      <c r="AX20" s="1380">
        <f t="shared" si="3"/>
        <v>2.3377872707169831</v>
      </c>
      <c r="AY20" s="1380">
        <f t="shared" si="3"/>
        <v>2.3377872707169831</v>
      </c>
      <c r="AZ20" s="1380">
        <f t="shared" si="4"/>
        <v>2.3377872707169831</v>
      </c>
      <c r="BA20" s="1380">
        <f t="shared" si="4"/>
        <v>2.3377872707169831</v>
      </c>
    </row>
    <row r="21" spans="2:53" x14ac:dyDescent="0.25">
      <c r="B21" s="1477">
        <f t="shared" si="6"/>
        <v>24</v>
      </c>
      <c r="C21" s="1380">
        <f t="shared" si="5"/>
        <v>9.9865498956191789E-2</v>
      </c>
      <c r="D21" s="1380">
        <f t="shared" si="1"/>
        <v>0.15953072510816613</v>
      </c>
      <c r="E21" s="1380">
        <f t="shared" si="1"/>
        <v>0.21919595126014046</v>
      </c>
      <c r="F21" s="1380">
        <f t="shared" si="1"/>
        <v>0.2788611774121148</v>
      </c>
      <c r="G21" s="1380">
        <f t="shared" si="1"/>
        <v>0.33852640356408914</v>
      </c>
      <c r="H21" s="1380">
        <f t="shared" si="1"/>
        <v>0.39819162971606348</v>
      </c>
      <c r="I21" s="1380">
        <f t="shared" si="1"/>
        <v>0.45785685586803737</v>
      </c>
      <c r="J21" s="1380">
        <f t="shared" si="1"/>
        <v>0.51752208202001193</v>
      </c>
      <c r="K21" s="1380">
        <f t="shared" si="1"/>
        <v>0.57718730817198627</v>
      </c>
      <c r="L21" s="1380">
        <f t="shared" si="1"/>
        <v>0.63685253432396061</v>
      </c>
      <c r="M21" s="1380">
        <f t="shared" si="1"/>
        <v>0.69651776047593494</v>
      </c>
      <c r="N21" s="1380">
        <f t="shared" si="1"/>
        <v>0.75618298662790928</v>
      </c>
      <c r="O21" s="1380">
        <f t="shared" si="1"/>
        <v>0.8158482127798834</v>
      </c>
      <c r="P21" s="1380">
        <f t="shared" si="1"/>
        <v>0.87551343893185773</v>
      </c>
      <c r="Q21" s="1380">
        <f t="shared" si="1"/>
        <v>0.93517866508383207</v>
      </c>
      <c r="R21" s="1380">
        <f t="shared" si="1"/>
        <v>0.99484389123580641</v>
      </c>
      <c r="S21" s="1380">
        <f t="shared" si="1"/>
        <v>1.0545091173877807</v>
      </c>
      <c r="T21" s="1380">
        <f t="shared" si="2"/>
        <v>1.1141743435397549</v>
      </c>
      <c r="U21" s="1380">
        <f t="shared" si="2"/>
        <v>1.1738395696917292</v>
      </c>
      <c r="V21" s="1380">
        <f t="shared" si="2"/>
        <v>1.2335047958437038</v>
      </c>
      <c r="W21" s="1380">
        <f t="shared" si="2"/>
        <v>1.2931700219956779</v>
      </c>
      <c r="X21" s="1380">
        <f t="shared" si="2"/>
        <v>1.3528352481476522</v>
      </c>
      <c r="Y21" s="1380">
        <f t="shared" si="2"/>
        <v>1.4125004742996266</v>
      </c>
      <c r="Z21" s="1380">
        <f t="shared" si="2"/>
        <v>1.4721657004516007</v>
      </c>
      <c r="AA21" s="1380">
        <f t="shared" si="2"/>
        <v>1.531830926603575</v>
      </c>
      <c r="AB21" s="1380">
        <f t="shared" si="2"/>
        <v>1.5914961527555493</v>
      </c>
      <c r="AC21" s="1380">
        <f t="shared" si="2"/>
        <v>1.6511613789075237</v>
      </c>
      <c r="AD21" s="1380">
        <f t="shared" si="2"/>
        <v>1.710826605059498</v>
      </c>
      <c r="AE21" s="1380">
        <f t="shared" si="2"/>
        <v>1.7704918312114724</v>
      </c>
      <c r="AF21" s="1380">
        <f t="shared" si="2"/>
        <v>1.8301570573634467</v>
      </c>
      <c r="AG21" s="1380">
        <f t="shared" si="2"/>
        <v>1.889822283515421</v>
      </c>
      <c r="AH21" s="1380">
        <f t="shared" si="2"/>
        <v>1.9494875096673954</v>
      </c>
      <c r="AI21" s="1380">
        <f t="shared" si="2"/>
        <v>2.0091527358193697</v>
      </c>
      <c r="AJ21" s="1380">
        <f t="shared" si="3"/>
        <v>2.0688179619713436</v>
      </c>
      <c r="AK21" s="1380">
        <f t="shared" si="3"/>
        <v>2.1284831881233179</v>
      </c>
      <c r="AL21" s="1380">
        <f t="shared" si="3"/>
        <v>2.1881484142752923</v>
      </c>
      <c r="AM21" s="1380">
        <f t="shared" si="3"/>
        <v>2.2478136404272666</v>
      </c>
      <c r="AN21" s="1380">
        <f t="shared" si="3"/>
        <v>2.307478866579241</v>
      </c>
      <c r="AO21" s="1380">
        <f t="shared" si="3"/>
        <v>2.3671440927312153</v>
      </c>
      <c r="AP21" s="1380">
        <f t="shared" si="3"/>
        <v>2.4268093188831896</v>
      </c>
      <c r="AQ21" s="1380">
        <f t="shared" si="3"/>
        <v>2.486474545035164</v>
      </c>
      <c r="AR21" s="1380">
        <f t="shared" si="3"/>
        <v>2.486474545035164</v>
      </c>
      <c r="AS21" s="1380">
        <f t="shared" si="3"/>
        <v>2.486474545035164</v>
      </c>
      <c r="AT21" s="1380">
        <f t="shared" si="3"/>
        <v>2.486474545035164</v>
      </c>
      <c r="AU21" s="1380">
        <f t="shared" si="3"/>
        <v>2.486474545035164</v>
      </c>
      <c r="AV21" s="1380">
        <f t="shared" si="3"/>
        <v>2.486474545035164</v>
      </c>
      <c r="AW21" s="1380">
        <f t="shared" si="3"/>
        <v>2.486474545035164</v>
      </c>
      <c r="AX21" s="1380">
        <f t="shared" si="3"/>
        <v>2.486474545035164</v>
      </c>
      <c r="AY21" s="1380">
        <f t="shared" si="3"/>
        <v>2.486474545035164</v>
      </c>
      <c r="AZ21" s="1380">
        <f t="shared" si="4"/>
        <v>2.486474545035164</v>
      </c>
      <c r="BA21" s="1380">
        <f t="shared" si="4"/>
        <v>2.486474545035164</v>
      </c>
    </row>
    <row r="22" spans="2:53" x14ac:dyDescent="0.25">
      <c r="B22" s="1477">
        <f t="shared" si="6"/>
        <v>25</v>
      </c>
      <c r="C22" s="1380">
        <f t="shared" si="5"/>
        <v>0.10970158780897821</v>
      </c>
      <c r="D22" s="1380">
        <f t="shared" si="1"/>
        <v>0.17304307597148005</v>
      </c>
      <c r="E22" s="1380">
        <f t="shared" si="1"/>
        <v>0.2363845641339819</v>
      </c>
      <c r="F22" s="1380">
        <f t="shared" si="1"/>
        <v>0.29972605229648375</v>
      </c>
      <c r="G22" s="1380">
        <f t="shared" si="1"/>
        <v>0.36306754045898559</v>
      </c>
      <c r="H22" s="1380">
        <f t="shared" si="1"/>
        <v>0.42640902862148744</v>
      </c>
      <c r="I22" s="1380">
        <f t="shared" si="1"/>
        <v>0.48975051678398884</v>
      </c>
      <c r="J22" s="1380">
        <f t="shared" si="1"/>
        <v>0.55309200494649069</v>
      </c>
      <c r="K22" s="1380">
        <f t="shared" si="1"/>
        <v>0.61643349310899254</v>
      </c>
      <c r="L22" s="1380">
        <f t="shared" si="1"/>
        <v>0.6797749812714946</v>
      </c>
      <c r="M22" s="1380">
        <f t="shared" si="1"/>
        <v>0.74311646943399645</v>
      </c>
      <c r="N22" s="1380">
        <f t="shared" si="1"/>
        <v>0.8064579575964983</v>
      </c>
      <c r="O22" s="1380">
        <f t="shared" si="1"/>
        <v>0.8697994457589997</v>
      </c>
      <c r="P22" s="1380">
        <f t="shared" si="1"/>
        <v>0.93314093392150155</v>
      </c>
      <c r="Q22" s="1380">
        <f t="shared" si="1"/>
        <v>0.99648242208400339</v>
      </c>
      <c r="R22" s="1380">
        <f t="shared" si="1"/>
        <v>1.0598239102465052</v>
      </c>
      <c r="S22" s="1380">
        <f t="shared" si="1"/>
        <v>1.1231653984090071</v>
      </c>
      <c r="T22" s="1380">
        <f t="shared" si="2"/>
        <v>1.1865068865715087</v>
      </c>
      <c r="U22" s="1380">
        <f t="shared" si="2"/>
        <v>1.2498483747340106</v>
      </c>
      <c r="V22" s="1380">
        <f t="shared" si="2"/>
        <v>1.3131898628965124</v>
      </c>
      <c r="W22" s="1380">
        <f t="shared" si="2"/>
        <v>1.376531351059014</v>
      </c>
      <c r="X22" s="1380">
        <f t="shared" si="2"/>
        <v>1.4398728392215159</v>
      </c>
      <c r="Y22" s="1380">
        <f t="shared" si="2"/>
        <v>1.5032143273840177</v>
      </c>
      <c r="Z22" s="1380">
        <f t="shared" si="2"/>
        <v>1.5665558155465193</v>
      </c>
      <c r="AA22" s="1380">
        <f t="shared" si="2"/>
        <v>1.6298973037090212</v>
      </c>
      <c r="AB22" s="1380">
        <f t="shared" si="2"/>
        <v>1.693238791871523</v>
      </c>
      <c r="AC22" s="1380">
        <f t="shared" si="2"/>
        <v>1.7565802800340249</v>
      </c>
      <c r="AD22" s="1380">
        <f t="shared" si="2"/>
        <v>1.8199217681965267</v>
      </c>
      <c r="AE22" s="1380">
        <f t="shared" si="2"/>
        <v>1.8832632563590286</v>
      </c>
      <c r="AF22" s="1380">
        <f t="shared" si="2"/>
        <v>1.9466047445215302</v>
      </c>
      <c r="AG22" s="1380">
        <f t="shared" si="2"/>
        <v>2.0099462326840318</v>
      </c>
      <c r="AH22" s="1380">
        <f t="shared" si="2"/>
        <v>2.0732877208465337</v>
      </c>
      <c r="AI22" s="1380">
        <f t="shared" si="2"/>
        <v>2.1366292090090355</v>
      </c>
      <c r="AJ22" s="1380">
        <f t="shared" si="3"/>
        <v>2.1999706971715374</v>
      </c>
      <c r="AK22" s="1380">
        <f t="shared" si="3"/>
        <v>2.2633121853340392</v>
      </c>
      <c r="AL22" s="1380">
        <f t="shared" si="3"/>
        <v>2.3266536734965411</v>
      </c>
      <c r="AM22" s="1380">
        <f t="shared" si="3"/>
        <v>2.3899951616590425</v>
      </c>
      <c r="AN22" s="1380">
        <f t="shared" si="3"/>
        <v>2.4533366498215443</v>
      </c>
      <c r="AO22" s="1380">
        <f t="shared" si="3"/>
        <v>2.5166781379840462</v>
      </c>
      <c r="AP22" s="1380">
        <f t="shared" si="3"/>
        <v>2.580019626146548</v>
      </c>
      <c r="AQ22" s="1380">
        <f t="shared" si="3"/>
        <v>2.6433611143090499</v>
      </c>
      <c r="AR22" s="1380">
        <f t="shared" si="3"/>
        <v>2.6433611143090499</v>
      </c>
      <c r="AS22" s="1380">
        <f t="shared" si="3"/>
        <v>2.6433611143090499</v>
      </c>
      <c r="AT22" s="1380">
        <f t="shared" si="3"/>
        <v>2.6433611143090499</v>
      </c>
      <c r="AU22" s="1380">
        <f t="shared" si="3"/>
        <v>2.6433611143090499</v>
      </c>
      <c r="AV22" s="1380">
        <f t="shared" si="3"/>
        <v>2.6433611143090499</v>
      </c>
      <c r="AW22" s="1380">
        <f t="shared" si="3"/>
        <v>2.6433611143090499</v>
      </c>
      <c r="AX22" s="1380">
        <f t="shared" si="3"/>
        <v>2.6433611143090499</v>
      </c>
      <c r="AY22" s="1380">
        <f t="shared" si="3"/>
        <v>2.6433611143090499</v>
      </c>
      <c r="AZ22" s="1380">
        <f t="shared" si="4"/>
        <v>2.6433611143090499</v>
      </c>
      <c r="BA22" s="1380">
        <f t="shared" si="4"/>
        <v>2.6433611143090499</v>
      </c>
    </row>
    <row r="23" spans="2:53" x14ac:dyDescent="0.25">
      <c r="B23" s="1477">
        <f t="shared" si="6"/>
        <v>26</v>
      </c>
      <c r="C23" s="1380">
        <f t="shared" si="5"/>
        <v>0.12027665050202252</v>
      </c>
      <c r="D23" s="1380">
        <f t="shared" si="1"/>
        <v>0.18749037965772564</v>
      </c>
      <c r="E23" s="1380">
        <f t="shared" si="1"/>
        <v>0.25470410881342875</v>
      </c>
      <c r="F23" s="1380">
        <f t="shared" si="1"/>
        <v>0.32191783796913143</v>
      </c>
      <c r="G23" s="1380">
        <f t="shared" si="1"/>
        <v>0.38913156712483454</v>
      </c>
      <c r="H23" s="1380">
        <f t="shared" si="1"/>
        <v>0.45634529628053766</v>
      </c>
      <c r="I23" s="1380">
        <f t="shared" si="1"/>
        <v>0.52355902543624033</v>
      </c>
      <c r="J23" s="1380">
        <f t="shared" si="1"/>
        <v>0.59077275459194345</v>
      </c>
      <c r="K23" s="1380">
        <f t="shared" si="1"/>
        <v>0.65798648374764657</v>
      </c>
      <c r="L23" s="1380">
        <f t="shared" si="1"/>
        <v>0.72520021290334968</v>
      </c>
      <c r="M23" s="1380">
        <f t="shared" si="1"/>
        <v>0.7924139420590528</v>
      </c>
      <c r="N23" s="1380">
        <f t="shared" si="1"/>
        <v>0.85962767121475592</v>
      </c>
      <c r="O23" s="1380">
        <f t="shared" si="1"/>
        <v>0.92684140037045859</v>
      </c>
      <c r="P23" s="1380">
        <f t="shared" si="1"/>
        <v>0.99405512952616171</v>
      </c>
      <c r="Q23" s="1380">
        <f t="shared" si="1"/>
        <v>1.0612688586818648</v>
      </c>
      <c r="R23" s="1380">
        <f t="shared" si="1"/>
        <v>1.1284825878375679</v>
      </c>
      <c r="S23" s="1380">
        <f t="shared" si="1"/>
        <v>1.1956963169932711</v>
      </c>
      <c r="T23" s="1380">
        <f t="shared" si="2"/>
        <v>1.262910046148974</v>
      </c>
      <c r="U23" s="1380">
        <f t="shared" si="2"/>
        <v>1.3301237753046771</v>
      </c>
      <c r="V23" s="1380">
        <f t="shared" si="2"/>
        <v>1.3973375044603802</v>
      </c>
      <c r="W23" s="1380">
        <f t="shared" si="2"/>
        <v>1.4645512336160831</v>
      </c>
      <c r="X23" s="1380">
        <f t="shared" si="2"/>
        <v>1.5317649627717862</v>
      </c>
      <c r="Y23" s="1380">
        <f t="shared" si="2"/>
        <v>1.5989786919274891</v>
      </c>
      <c r="Z23" s="1380">
        <f t="shared" si="2"/>
        <v>1.666192421083192</v>
      </c>
      <c r="AA23" s="1380">
        <f t="shared" si="2"/>
        <v>1.7334061502388951</v>
      </c>
      <c r="AB23" s="1380">
        <f t="shared" si="2"/>
        <v>1.8006198793945982</v>
      </c>
      <c r="AC23" s="1380">
        <f t="shared" si="2"/>
        <v>1.8678336085503011</v>
      </c>
      <c r="AD23" s="1380">
        <f t="shared" si="2"/>
        <v>1.9350473377060042</v>
      </c>
      <c r="AE23" s="1380">
        <f t="shared" si="2"/>
        <v>2.0022610668617071</v>
      </c>
      <c r="AF23" s="1380">
        <f t="shared" si="2"/>
        <v>2.0694747960174102</v>
      </c>
      <c r="AG23" s="1380">
        <f t="shared" si="2"/>
        <v>2.1366885251731134</v>
      </c>
      <c r="AH23" s="1380">
        <f t="shared" si="2"/>
        <v>2.2039022543288165</v>
      </c>
      <c r="AI23" s="1380">
        <f t="shared" si="2"/>
        <v>2.2711159834845196</v>
      </c>
      <c r="AJ23" s="1380">
        <f t="shared" si="3"/>
        <v>2.3383297126402223</v>
      </c>
      <c r="AK23" s="1380">
        <f t="shared" si="3"/>
        <v>2.4055434417959254</v>
      </c>
      <c r="AL23" s="1380">
        <f t="shared" si="3"/>
        <v>2.4727571709516285</v>
      </c>
      <c r="AM23" s="1380">
        <f t="shared" si="3"/>
        <v>2.5399709001073316</v>
      </c>
      <c r="AN23" s="1380">
        <f t="shared" si="3"/>
        <v>2.6071846292630347</v>
      </c>
      <c r="AO23" s="1380">
        <f t="shared" si="3"/>
        <v>2.6743983584187374</v>
      </c>
      <c r="AP23" s="1380">
        <f t="shared" si="3"/>
        <v>2.7416120875744405</v>
      </c>
      <c r="AQ23" s="1380">
        <f t="shared" si="3"/>
        <v>2.8088258167301436</v>
      </c>
      <c r="AR23" s="1380">
        <f t="shared" si="3"/>
        <v>2.8088258167301436</v>
      </c>
      <c r="AS23" s="1380">
        <f t="shared" si="3"/>
        <v>2.8088258167301436</v>
      </c>
      <c r="AT23" s="1380">
        <f t="shared" si="3"/>
        <v>2.8088258167301436</v>
      </c>
      <c r="AU23" s="1380">
        <f t="shared" si="3"/>
        <v>2.8088258167301436</v>
      </c>
      <c r="AV23" s="1380">
        <f t="shared" si="3"/>
        <v>2.8088258167301436</v>
      </c>
      <c r="AW23" s="1380">
        <f t="shared" si="3"/>
        <v>2.8088258167301436</v>
      </c>
      <c r="AX23" s="1380">
        <f t="shared" si="3"/>
        <v>2.8088258167301436</v>
      </c>
      <c r="AY23" s="1380">
        <f t="shared" si="3"/>
        <v>2.8088258167301436</v>
      </c>
      <c r="AZ23" s="1380">
        <f t="shared" si="4"/>
        <v>2.8088258167301436</v>
      </c>
      <c r="BA23" s="1380">
        <f t="shared" si="4"/>
        <v>2.8088258167301436</v>
      </c>
    </row>
    <row r="24" spans="2:53" x14ac:dyDescent="0.25">
      <c r="B24" s="1477">
        <f t="shared" si="6"/>
        <v>27</v>
      </c>
      <c r="C24" s="1380">
        <f t="shared" si="5"/>
        <v>0.13163437149907109</v>
      </c>
      <c r="D24" s="1380">
        <f t="shared" si="1"/>
        <v>0.20292504490156205</v>
      </c>
      <c r="E24" s="1380">
        <f t="shared" si="1"/>
        <v>0.27421571830405345</v>
      </c>
      <c r="F24" s="1380">
        <f t="shared" si="1"/>
        <v>0.3455063917065444</v>
      </c>
      <c r="G24" s="1380">
        <f t="shared" si="1"/>
        <v>0.4167970651090358</v>
      </c>
      <c r="H24" s="1380">
        <f t="shared" si="1"/>
        <v>0.48808773851152676</v>
      </c>
      <c r="I24" s="1380">
        <f t="shared" si="1"/>
        <v>0.55937841191401771</v>
      </c>
      <c r="J24" s="1380">
        <f t="shared" si="1"/>
        <v>0.63066908531650867</v>
      </c>
      <c r="K24" s="1380">
        <f t="shared" si="1"/>
        <v>0.70195975871900007</v>
      </c>
      <c r="L24" s="1380">
        <f t="shared" si="1"/>
        <v>0.77325043212149103</v>
      </c>
      <c r="M24" s="1380">
        <f t="shared" si="1"/>
        <v>0.84454110552398243</v>
      </c>
      <c r="N24" s="1380">
        <f t="shared" si="1"/>
        <v>0.91583177892647338</v>
      </c>
      <c r="O24" s="1380">
        <f t="shared" si="1"/>
        <v>0.98712245232896412</v>
      </c>
      <c r="P24" s="1380">
        <f t="shared" si="1"/>
        <v>1.0584131257314553</v>
      </c>
      <c r="Q24" s="1380">
        <f t="shared" si="1"/>
        <v>1.1297037991339465</v>
      </c>
      <c r="R24" s="1380">
        <f t="shared" si="1"/>
        <v>1.2009944725364377</v>
      </c>
      <c r="S24" s="1380">
        <f t="shared" si="1"/>
        <v>1.2722851459389288</v>
      </c>
      <c r="T24" s="1380">
        <f t="shared" si="2"/>
        <v>1.3435758193414198</v>
      </c>
      <c r="U24" s="1380">
        <f t="shared" si="2"/>
        <v>1.414866492743911</v>
      </c>
      <c r="V24" s="1380">
        <f t="shared" si="2"/>
        <v>1.4861571661464021</v>
      </c>
      <c r="W24" s="1380">
        <f t="shared" si="2"/>
        <v>1.5574478395488931</v>
      </c>
      <c r="X24" s="1380">
        <f t="shared" si="2"/>
        <v>1.6287385129513843</v>
      </c>
      <c r="Y24" s="1380">
        <f t="shared" si="2"/>
        <v>1.7000291863538755</v>
      </c>
      <c r="Z24" s="1380">
        <f t="shared" si="2"/>
        <v>1.7713198597563664</v>
      </c>
      <c r="AA24" s="1380">
        <f t="shared" si="2"/>
        <v>1.8426105331588576</v>
      </c>
      <c r="AB24" s="1380">
        <f t="shared" si="2"/>
        <v>1.9139012065613488</v>
      </c>
      <c r="AC24" s="1380">
        <f t="shared" si="2"/>
        <v>1.9851918799638395</v>
      </c>
      <c r="AD24" s="1380">
        <f t="shared" si="2"/>
        <v>2.0564825533663309</v>
      </c>
      <c r="AE24" s="1380">
        <f t="shared" si="2"/>
        <v>2.1277732267688219</v>
      </c>
      <c r="AF24" s="1380">
        <f t="shared" si="2"/>
        <v>2.1990639001713133</v>
      </c>
      <c r="AG24" s="1380">
        <f t="shared" si="2"/>
        <v>2.2703545735738042</v>
      </c>
      <c r="AH24" s="1380">
        <f t="shared" si="2"/>
        <v>2.3416452469762952</v>
      </c>
      <c r="AI24" s="1380">
        <f t="shared" si="2"/>
        <v>2.4129359203787866</v>
      </c>
      <c r="AJ24" s="1380">
        <f t="shared" si="3"/>
        <v>2.4842265937812775</v>
      </c>
      <c r="AK24" s="1380">
        <f t="shared" si="3"/>
        <v>2.5555172671837685</v>
      </c>
      <c r="AL24" s="1380">
        <f t="shared" si="3"/>
        <v>2.6268079405862594</v>
      </c>
      <c r="AM24" s="1380">
        <f t="shared" si="3"/>
        <v>2.6980986139887508</v>
      </c>
      <c r="AN24" s="1380">
        <f t="shared" si="3"/>
        <v>2.7693892873912418</v>
      </c>
      <c r="AO24" s="1380">
        <f t="shared" si="3"/>
        <v>2.8406799607937328</v>
      </c>
      <c r="AP24" s="1380">
        <f t="shared" si="3"/>
        <v>2.9119706341962242</v>
      </c>
      <c r="AQ24" s="1380">
        <f t="shared" si="3"/>
        <v>2.9832613075987151</v>
      </c>
      <c r="AR24" s="1380">
        <f t="shared" si="3"/>
        <v>2.9832613075987151</v>
      </c>
      <c r="AS24" s="1380">
        <f t="shared" si="3"/>
        <v>2.9832613075987151</v>
      </c>
      <c r="AT24" s="1380">
        <f t="shared" si="3"/>
        <v>2.9832613075987151</v>
      </c>
      <c r="AU24" s="1380">
        <f t="shared" si="3"/>
        <v>2.9832613075987151</v>
      </c>
      <c r="AV24" s="1380">
        <f t="shared" si="3"/>
        <v>2.9832613075987151</v>
      </c>
      <c r="AW24" s="1380">
        <f t="shared" si="3"/>
        <v>2.9832613075987151</v>
      </c>
      <c r="AX24" s="1380">
        <f t="shared" si="3"/>
        <v>2.9832613075987151</v>
      </c>
      <c r="AY24" s="1380">
        <f t="shared" si="3"/>
        <v>2.9832613075987151</v>
      </c>
      <c r="AZ24" s="1380">
        <f t="shared" si="4"/>
        <v>2.9832613075987151</v>
      </c>
      <c r="BA24" s="1380">
        <f t="shared" si="4"/>
        <v>2.9832613075987151</v>
      </c>
    </row>
    <row r="25" spans="2:53" x14ac:dyDescent="0.25">
      <c r="B25" s="1477">
        <f t="shared" si="6"/>
        <v>28</v>
      </c>
      <c r="C25" s="1380">
        <f t="shared" si="5"/>
        <v>0.14382041460246464</v>
      </c>
      <c r="D25" s="1380">
        <f t="shared" si="1"/>
        <v>0.21940176444053039</v>
      </c>
      <c r="E25" s="1380">
        <f t="shared" si="1"/>
        <v>0.29498311427859614</v>
      </c>
      <c r="F25" s="1380">
        <f t="shared" si="1"/>
        <v>0.37056446411666188</v>
      </c>
      <c r="G25" s="1380">
        <f t="shared" si="1"/>
        <v>0.44614581395472763</v>
      </c>
      <c r="H25" s="1380">
        <f t="shared" si="1"/>
        <v>0.52172716379279338</v>
      </c>
      <c r="I25" s="1380">
        <f t="shared" si="1"/>
        <v>0.59730851363085824</v>
      </c>
      <c r="J25" s="1380">
        <f t="shared" si="1"/>
        <v>0.67288986346892399</v>
      </c>
      <c r="K25" s="1380">
        <f t="shared" si="1"/>
        <v>0.74847121330698974</v>
      </c>
      <c r="L25" s="1380">
        <f t="shared" si="1"/>
        <v>0.82405256314505548</v>
      </c>
      <c r="M25" s="1380">
        <f t="shared" si="1"/>
        <v>0.89963391298312123</v>
      </c>
      <c r="N25" s="1380">
        <f t="shared" si="1"/>
        <v>0.97521526282118698</v>
      </c>
      <c r="O25" s="1380">
        <f t="shared" si="1"/>
        <v>1.0507966126592523</v>
      </c>
      <c r="P25" s="1380">
        <f t="shared" si="1"/>
        <v>1.1263779624973176</v>
      </c>
      <c r="Q25" s="1380">
        <f t="shared" si="1"/>
        <v>1.2019593123353833</v>
      </c>
      <c r="R25" s="1380">
        <f t="shared" si="1"/>
        <v>1.2775406621734491</v>
      </c>
      <c r="S25" s="1380">
        <f t="shared" si="1"/>
        <v>1.3531220120115148</v>
      </c>
      <c r="T25" s="1380">
        <f t="shared" si="2"/>
        <v>1.4287033618495801</v>
      </c>
      <c r="U25" s="1380">
        <f t="shared" si="2"/>
        <v>1.5042847116876459</v>
      </c>
      <c r="V25" s="1380">
        <f t="shared" si="2"/>
        <v>1.5798660615257116</v>
      </c>
      <c r="W25" s="1380">
        <f t="shared" si="2"/>
        <v>1.6554474113637769</v>
      </c>
      <c r="X25" s="1380">
        <f t="shared" si="2"/>
        <v>1.7310287612018427</v>
      </c>
      <c r="Y25" s="1380">
        <f t="shared" si="2"/>
        <v>1.8066101110399084</v>
      </c>
      <c r="Z25" s="1380">
        <f t="shared" si="2"/>
        <v>1.8821914608779737</v>
      </c>
      <c r="AA25" s="1380">
        <f t="shared" si="2"/>
        <v>1.9577728107160395</v>
      </c>
      <c r="AB25" s="1380">
        <f t="shared" si="2"/>
        <v>2.0333541605541052</v>
      </c>
      <c r="AC25" s="1380">
        <f t="shared" si="2"/>
        <v>2.108935510392171</v>
      </c>
      <c r="AD25" s="1380">
        <f t="shared" si="2"/>
        <v>2.1845168602302363</v>
      </c>
      <c r="AE25" s="1380">
        <f t="shared" si="2"/>
        <v>2.260098210068302</v>
      </c>
      <c r="AF25" s="1380">
        <f t="shared" si="2"/>
        <v>2.3356795599063673</v>
      </c>
      <c r="AG25" s="1380">
        <f t="shared" si="2"/>
        <v>2.4112609097444331</v>
      </c>
      <c r="AH25" s="1380">
        <f t="shared" si="2"/>
        <v>2.4868422595824988</v>
      </c>
      <c r="AI25" s="1380">
        <f t="shared" si="2"/>
        <v>2.5624236094205646</v>
      </c>
      <c r="AJ25" s="1380">
        <f t="shared" si="3"/>
        <v>2.6380049592586299</v>
      </c>
      <c r="AK25" s="1380">
        <f t="shared" si="3"/>
        <v>2.7135863090966956</v>
      </c>
      <c r="AL25" s="1380">
        <f t="shared" si="3"/>
        <v>2.7891676589347609</v>
      </c>
      <c r="AM25" s="1380">
        <f t="shared" si="3"/>
        <v>2.8647490087728267</v>
      </c>
      <c r="AN25" s="1380">
        <f t="shared" si="3"/>
        <v>2.9403303586108924</v>
      </c>
      <c r="AO25" s="1380">
        <f t="shared" si="3"/>
        <v>3.0159117084489582</v>
      </c>
      <c r="AP25" s="1380">
        <f t="shared" si="3"/>
        <v>3.0914930582870235</v>
      </c>
      <c r="AQ25" s="1380">
        <f t="shared" si="3"/>
        <v>3.1670744081250892</v>
      </c>
      <c r="AR25" s="1380">
        <f t="shared" si="3"/>
        <v>3.1670744081250892</v>
      </c>
      <c r="AS25" s="1380">
        <f t="shared" si="3"/>
        <v>3.1670744081250892</v>
      </c>
      <c r="AT25" s="1380">
        <f t="shared" si="3"/>
        <v>3.1670744081250892</v>
      </c>
      <c r="AU25" s="1380">
        <f t="shared" si="3"/>
        <v>3.1670744081250892</v>
      </c>
      <c r="AV25" s="1380">
        <f t="shared" si="3"/>
        <v>3.1670744081250892</v>
      </c>
      <c r="AW25" s="1380">
        <f t="shared" si="3"/>
        <v>3.1670744081250892</v>
      </c>
      <c r="AX25" s="1380">
        <f t="shared" si="3"/>
        <v>3.1670744081250892</v>
      </c>
      <c r="AY25" s="1380">
        <f t="shared" si="3"/>
        <v>3.1670744081250892</v>
      </c>
      <c r="AZ25" s="1380">
        <f t="shared" si="4"/>
        <v>3.1670744081250892</v>
      </c>
      <c r="BA25" s="1380">
        <f t="shared" si="4"/>
        <v>3.1670744081250892</v>
      </c>
    </row>
    <row r="26" spans="2:53" x14ac:dyDescent="0.25">
      <c r="B26" s="1477">
        <f t="shared" si="6"/>
        <v>29</v>
      </c>
      <c r="C26" s="1380">
        <f t="shared" si="5"/>
        <v>0.1568824854095574</v>
      </c>
      <c r="D26" s="1380">
        <f t="shared" si="1"/>
        <v>0.23697758471894748</v>
      </c>
      <c r="E26" s="1380">
        <f t="shared" si="1"/>
        <v>0.31707268402833755</v>
      </c>
      <c r="F26" s="1380">
        <f t="shared" si="1"/>
        <v>0.39716778333772718</v>
      </c>
      <c r="G26" s="1380">
        <f t="shared" si="1"/>
        <v>0.47726288264711725</v>
      </c>
      <c r="H26" s="1380">
        <f t="shared" si="1"/>
        <v>0.55735798195650732</v>
      </c>
      <c r="I26" s="1380">
        <f t="shared" si="1"/>
        <v>0.6374530812658965</v>
      </c>
      <c r="J26" s="1380">
        <f t="shared" si="1"/>
        <v>0.71754818057528658</v>
      </c>
      <c r="K26" s="1380">
        <f t="shared" si="1"/>
        <v>0.79764327988467665</v>
      </c>
      <c r="L26" s="1380">
        <f t="shared" si="1"/>
        <v>0.87773837919406628</v>
      </c>
      <c r="M26" s="1380">
        <f t="shared" si="1"/>
        <v>0.95783347850345635</v>
      </c>
      <c r="N26" s="1380">
        <f t="shared" si="1"/>
        <v>1.037928577812846</v>
      </c>
      <c r="O26" s="1380">
        <f t="shared" si="1"/>
        <v>1.1180236771222356</v>
      </c>
      <c r="P26" s="1380">
        <f t="shared" si="1"/>
        <v>1.1981187764316257</v>
      </c>
      <c r="Q26" s="1380">
        <f t="shared" si="1"/>
        <v>1.2782138757410153</v>
      </c>
      <c r="R26" s="1380">
        <f t="shared" si="1"/>
        <v>1.3583089750504054</v>
      </c>
      <c r="S26" s="1380">
        <f t="shared" si="1"/>
        <v>1.4384040743597952</v>
      </c>
      <c r="T26" s="1380">
        <f t="shared" si="2"/>
        <v>1.5184991736691851</v>
      </c>
      <c r="U26" s="1380">
        <f t="shared" si="2"/>
        <v>1.5985942729785749</v>
      </c>
      <c r="V26" s="1380">
        <f t="shared" si="2"/>
        <v>1.6786893722879648</v>
      </c>
      <c r="W26" s="1380">
        <f t="shared" si="2"/>
        <v>1.7587844715973544</v>
      </c>
      <c r="X26" s="1380">
        <f t="shared" si="2"/>
        <v>1.8388795709067445</v>
      </c>
      <c r="Y26" s="1380">
        <f t="shared" si="2"/>
        <v>1.9189746702161343</v>
      </c>
      <c r="Z26" s="1380">
        <f t="shared" si="2"/>
        <v>1.999069769525524</v>
      </c>
      <c r="AA26" s="1380">
        <f t="shared" si="2"/>
        <v>2.0791648688349138</v>
      </c>
      <c r="AB26" s="1380">
        <f t="shared" si="2"/>
        <v>2.1592599681443039</v>
      </c>
      <c r="AC26" s="1380">
        <f t="shared" si="2"/>
        <v>2.2393550674536935</v>
      </c>
      <c r="AD26" s="1380">
        <f t="shared" si="2"/>
        <v>2.3194501667630831</v>
      </c>
      <c r="AE26" s="1380">
        <f t="shared" si="2"/>
        <v>2.3995452660724732</v>
      </c>
      <c r="AF26" s="1380">
        <f t="shared" si="2"/>
        <v>2.4796403653818633</v>
      </c>
      <c r="AG26" s="1380">
        <f t="shared" si="2"/>
        <v>2.5597354646912529</v>
      </c>
      <c r="AH26" s="1380">
        <f t="shared" si="2"/>
        <v>2.639830564000643</v>
      </c>
      <c r="AI26" s="1380">
        <f t="shared" si="2"/>
        <v>2.7199256633100326</v>
      </c>
      <c r="AJ26" s="1380">
        <f t="shared" si="3"/>
        <v>2.8000207626194227</v>
      </c>
      <c r="AK26" s="1380">
        <f t="shared" si="3"/>
        <v>2.8801158619288123</v>
      </c>
      <c r="AL26" s="1380">
        <f t="shared" si="3"/>
        <v>2.9602109612382019</v>
      </c>
      <c r="AM26" s="1380">
        <f t="shared" si="3"/>
        <v>3.040306060547592</v>
      </c>
      <c r="AN26" s="1380">
        <f t="shared" si="3"/>
        <v>3.1204011598569821</v>
      </c>
      <c r="AO26" s="1380">
        <f t="shared" si="3"/>
        <v>3.2004962591663717</v>
      </c>
      <c r="AP26" s="1380">
        <f t="shared" si="3"/>
        <v>3.2805913584757618</v>
      </c>
      <c r="AQ26" s="1380">
        <f t="shared" si="3"/>
        <v>3.3606864577851514</v>
      </c>
      <c r="AR26" s="1380">
        <f t="shared" si="3"/>
        <v>3.3606864577851514</v>
      </c>
      <c r="AS26" s="1380">
        <f t="shared" si="3"/>
        <v>3.3606864577851514</v>
      </c>
      <c r="AT26" s="1380">
        <f t="shared" si="3"/>
        <v>3.3606864577851514</v>
      </c>
      <c r="AU26" s="1380">
        <f t="shared" si="3"/>
        <v>3.3606864577851514</v>
      </c>
      <c r="AV26" s="1380">
        <f t="shared" si="3"/>
        <v>3.3606864577851514</v>
      </c>
      <c r="AW26" s="1380">
        <f t="shared" si="3"/>
        <v>3.3606864577851514</v>
      </c>
      <c r="AX26" s="1380">
        <f t="shared" si="3"/>
        <v>3.3606864577851514</v>
      </c>
      <c r="AY26" s="1380">
        <f t="shared" si="3"/>
        <v>3.3606864577851514</v>
      </c>
      <c r="AZ26" s="1380">
        <f t="shared" si="4"/>
        <v>3.3606864577851514</v>
      </c>
      <c r="BA26" s="1380">
        <f t="shared" si="4"/>
        <v>3.3606864577851514</v>
      </c>
    </row>
    <row r="27" spans="2:53" x14ac:dyDescent="0.25">
      <c r="B27" s="1477">
        <f t="shared" si="6"/>
        <v>30</v>
      </c>
      <c r="C27" s="1380">
        <f t="shared" si="5"/>
        <v>0.17087039472533139</v>
      </c>
      <c r="D27" s="1380">
        <f t="shared" si="1"/>
        <v>0.25571197661031198</v>
      </c>
      <c r="E27" s="1380">
        <f t="shared" si="1"/>
        <v>0.34055355849529256</v>
      </c>
      <c r="F27" s="1380">
        <f t="shared" si="1"/>
        <v>0.42539514038027315</v>
      </c>
      <c r="G27" s="1380">
        <f t="shared" si="1"/>
        <v>0.51023672226525374</v>
      </c>
      <c r="H27" s="1380">
        <f t="shared" si="1"/>
        <v>0.59507830415023433</v>
      </c>
      <c r="I27" s="1380">
        <f t="shared" si="1"/>
        <v>0.67991988603521492</v>
      </c>
      <c r="J27" s="1380">
        <f t="shared" si="1"/>
        <v>0.7647614679201955</v>
      </c>
      <c r="K27" s="1380">
        <f t="shared" si="1"/>
        <v>0.84960304980517609</v>
      </c>
      <c r="L27" s="1380">
        <f t="shared" si="1"/>
        <v>0.93444463169015668</v>
      </c>
      <c r="M27" s="1380">
        <f t="shared" si="1"/>
        <v>1.0192862135751373</v>
      </c>
      <c r="N27" s="1380">
        <f t="shared" si="1"/>
        <v>1.1041277954601179</v>
      </c>
      <c r="O27" s="1380">
        <f t="shared" si="1"/>
        <v>1.188969377345098</v>
      </c>
      <c r="P27" s="1380">
        <f t="shared" si="1"/>
        <v>1.273810959230079</v>
      </c>
      <c r="Q27" s="1380">
        <f t="shared" si="1"/>
        <v>1.3586525411150596</v>
      </c>
      <c r="R27" s="1380">
        <f t="shared" si="1"/>
        <v>1.4434941230000402</v>
      </c>
      <c r="S27" s="1380">
        <f t="shared" ref="S27:AH42" si="7">((610.7*10^((7.5*($B27-($D$3-$D$4)))/(237.3+($B27-($D$3-$D$4)))))/1000)-(((610.7*10^((7.5*($B27))/(237.3+($B27))))/1000)*(S$11/100))</f>
        <v>1.5283357048850208</v>
      </c>
      <c r="T27" s="1380">
        <f t="shared" si="2"/>
        <v>1.6131772867700014</v>
      </c>
      <c r="U27" s="1380">
        <f t="shared" si="2"/>
        <v>1.698018868654982</v>
      </c>
      <c r="V27" s="1380">
        <f t="shared" si="2"/>
        <v>1.7828604505399626</v>
      </c>
      <c r="W27" s="1380">
        <f t="shared" si="2"/>
        <v>1.8677020324249431</v>
      </c>
      <c r="X27" s="1380">
        <f t="shared" si="2"/>
        <v>1.9525436143099237</v>
      </c>
      <c r="Y27" s="1380">
        <f t="shared" si="2"/>
        <v>2.0373851961949043</v>
      </c>
      <c r="Z27" s="1380">
        <f t="shared" si="2"/>
        <v>2.1222267780798849</v>
      </c>
      <c r="AA27" s="1380">
        <f t="shared" si="2"/>
        <v>2.2070683599648655</v>
      </c>
      <c r="AB27" s="1380">
        <f t="shared" si="2"/>
        <v>2.2919099418498461</v>
      </c>
      <c r="AC27" s="1380">
        <f t="shared" si="2"/>
        <v>2.3767515237348267</v>
      </c>
      <c r="AD27" s="1380">
        <f t="shared" si="2"/>
        <v>2.4615931056198073</v>
      </c>
      <c r="AE27" s="1380">
        <f t="shared" si="2"/>
        <v>2.5464346875047879</v>
      </c>
      <c r="AF27" s="1380">
        <f t="shared" si="2"/>
        <v>2.6312762693897684</v>
      </c>
      <c r="AG27" s="1380">
        <f t="shared" si="2"/>
        <v>2.716117851274749</v>
      </c>
      <c r="AH27" s="1380">
        <f t="shared" si="2"/>
        <v>2.8009594331597296</v>
      </c>
      <c r="AI27" s="1380">
        <f t="shared" ref="AI27:AX42" si="8">((610.7*10^((7.5*($B27-($D$3-$D$4)))/(237.3+($B27-($D$3-$D$4)))))/1000)-(((610.7*10^((7.5*($B27))/(237.3+($B27))))/1000)*(AI$11/100))</f>
        <v>2.8858010150447102</v>
      </c>
      <c r="AJ27" s="1380">
        <f t="shared" si="3"/>
        <v>2.9706425969296908</v>
      </c>
      <c r="AK27" s="1380">
        <f t="shared" si="3"/>
        <v>3.0554841788146714</v>
      </c>
      <c r="AL27" s="1380">
        <f t="shared" si="3"/>
        <v>3.140325760699652</v>
      </c>
      <c r="AM27" s="1380">
        <f t="shared" si="3"/>
        <v>3.2251673425846326</v>
      </c>
      <c r="AN27" s="1380">
        <f t="shared" si="3"/>
        <v>3.3100089244696131</v>
      </c>
      <c r="AO27" s="1380">
        <f t="shared" si="3"/>
        <v>3.3948505063545937</v>
      </c>
      <c r="AP27" s="1380">
        <f t="shared" si="3"/>
        <v>3.4796920882395743</v>
      </c>
      <c r="AQ27" s="1380">
        <f t="shared" si="3"/>
        <v>3.5645336701245549</v>
      </c>
      <c r="AR27" s="1380">
        <f t="shared" si="3"/>
        <v>3.5645336701245549</v>
      </c>
      <c r="AS27" s="1380">
        <f t="shared" si="3"/>
        <v>3.5645336701245549</v>
      </c>
      <c r="AT27" s="1380">
        <f t="shared" si="3"/>
        <v>3.5645336701245549</v>
      </c>
      <c r="AU27" s="1380">
        <f t="shared" si="3"/>
        <v>3.5645336701245549</v>
      </c>
      <c r="AV27" s="1380">
        <f t="shared" si="3"/>
        <v>3.5645336701245549</v>
      </c>
      <c r="AW27" s="1380">
        <f t="shared" si="3"/>
        <v>3.5645336701245549</v>
      </c>
      <c r="AX27" s="1380">
        <f t="shared" si="3"/>
        <v>3.5645336701245549</v>
      </c>
      <c r="AY27" s="1380">
        <f t="shared" ref="AY27:AY42" si="9">((610.7*10^((7.5*($B27-($D$3-$D$4)))/(237.3+($B27-($D$3-$D$4)))))/1000)-(((610.7*10^((7.5*($B27))/(237.3+($B27))))/1000)*(AY$11/100))</f>
        <v>3.5645336701245549</v>
      </c>
      <c r="AZ27" s="1380">
        <f t="shared" si="4"/>
        <v>3.5645336701245549</v>
      </c>
      <c r="BA27" s="1380">
        <f t="shared" si="4"/>
        <v>3.5645336701245549</v>
      </c>
    </row>
    <row r="28" spans="2:53" x14ac:dyDescent="0.25">
      <c r="B28" s="1477">
        <f t="shared" si="6"/>
        <v>31</v>
      </c>
      <c r="C28" s="1380">
        <f t="shared" si="5"/>
        <v>0.18583612291584117</v>
      </c>
      <c r="D28" s="1380">
        <f t="shared" si="5"/>
        <v>0.27566690714052688</v>
      </c>
      <c r="E28" s="1380">
        <f t="shared" si="5"/>
        <v>0.36549769136521304</v>
      </c>
      <c r="F28" s="1380">
        <f t="shared" si="5"/>
        <v>0.4553284755898992</v>
      </c>
      <c r="G28" s="1380">
        <f t="shared" si="5"/>
        <v>0.54515925981458535</v>
      </c>
      <c r="H28" s="1380">
        <f t="shared" si="5"/>
        <v>0.63499004403927106</v>
      </c>
      <c r="I28" s="1380">
        <f t="shared" si="5"/>
        <v>0.72482082826395677</v>
      </c>
      <c r="J28" s="1380">
        <f t="shared" si="5"/>
        <v>0.81465161248864293</v>
      </c>
      <c r="K28" s="1380">
        <f t="shared" si="5"/>
        <v>0.90448239671332908</v>
      </c>
      <c r="L28" s="1380">
        <f t="shared" si="5"/>
        <v>0.9943131809380148</v>
      </c>
      <c r="M28" s="1380">
        <f t="shared" si="5"/>
        <v>1.084143965162701</v>
      </c>
      <c r="N28" s="1380">
        <f t="shared" si="5"/>
        <v>1.1739747493873871</v>
      </c>
      <c r="O28" s="1380">
        <f t="shared" si="5"/>
        <v>1.2638055336120728</v>
      </c>
      <c r="P28" s="1380">
        <f t="shared" si="5"/>
        <v>1.3536363178367585</v>
      </c>
      <c r="Q28" s="1380">
        <f t="shared" si="5"/>
        <v>1.4434671020614447</v>
      </c>
      <c r="R28" s="1380">
        <f t="shared" si="5"/>
        <v>1.5332978862861308</v>
      </c>
      <c r="S28" s="1380">
        <f t="shared" si="7"/>
        <v>1.623128670510817</v>
      </c>
      <c r="T28" s="1380">
        <f t="shared" si="7"/>
        <v>1.7129594547355027</v>
      </c>
      <c r="U28" s="1380">
        <f t="shared" si="7"/>
        <v>1.8027902389601889</v>
      </c>
      <c r="V28" s="1380">
        <f t="shared" si="7"/>
        <v>1.8926210231848748</v>
      </c>
      <c r="W28" s="1380">
        <f t="shared" si="7"/>
        <v>1.9824518074095607</v>
      </c>
      <c r="X28" s="1380">
        <f t="shared" si="7"/>
        <v>2.0722825916342469</v>
      </c>
      <c r="Y28" s="1380">
        <f t="shared" si="7"/>
        <v>2.162113375858933</v>
      </c>
      <c r="Z28" s="1380">
        <f t="shared" si="7"/>
        <v>2.2519441600836183</v>
      </c>
      <c r="AA28" s="1380">
        <f t="shared" si="7"/>
        <v>2.3417749443083045</v>
      </c>
      <c r="AB28" s="1380">
        <f t="shared" si="7"/>
        <v>2.4316057285329906</v>
      </c>
      <c r="AC28" s="1380">
        <f t="shared" si="7"/>
        <v>2.5214365127576768</v>
      </c>
      <c r="AD28" s="1380">
        <f t="shared" si="7"/>
        <v>2.6112672969823625</v>
      </c>
      <c r="AE28" s="1380">
        <f t="shared" si="7"/>
        <v>2.7010980812070486</v>
      </c>
      <c r="AF28" s="1380">
        <f t="shared" si="7"/>
        <v>2.7909288654317344</v>
      </c>
      <c r="AG28" s="1380">
        <f t="shared" si="7"/>
        <v>2.8807596496564205</v>
      </c>
      <c r="AH28" s="1380">
        <f t="shared" si="7"/>
        <v>2.9705904338811067</v>
      </c>
      <c r="AI28" s="1380">
        <f t="shared" si="8"/>
        <v>3.0604212181057924</v>
      </c>
      <c r="AJ28" s="1380">
        <f t="shared" si="8"/>
        <v>3.1502520023304785</v>
      </c>
      <c r="AK28" s="1380">
        <f t="shared" si="8"/>
        <v>3.2400827865551642</v>
      </c>
      <c r="AL28" s="1380">
        <f t="shared" si="8"/>
        <v>3.3299135707798504</v>
      </c>
      <c r="AM28" s="1380">
        <f t="shared" si="8"/>
        <v>3.4197443550045366</v>
      </c>
      <c r="AN28" s="1380">
        <f t="shared" si="8"/>
        <v>3.5095751392292223</v>
      </c>
      <c r="AO28" s="1380">
        <f t="shared" si="8"/>
        <v>3.5994059234539084</v>
      </c>
      <c r="AP28" s="1380">
        <f t="shared" si="8"/>
        <v>3.6892367076785941</v>
      </c>
      <c r="AQ28" s="1380">
        <f t="shared" si="8"/>
        <v>3.7790674919032803</v>
      </c>
      <c r="AR28" s="1380">
        <f t="shared" si="8"/>
        <v>3.7790674919032803</v>
      </c>
      <c r="AS28" s="1380">
        <f t="shared" si="8"/>
        <v>3.7790674919032803</v>
      </c>
      <c r="AT28" s="1380">
        <f t="shared" si="8"/>
        <v>3.7790674919032803</v>
      </c>
      <c r="AU28" s="1380">
        <f t="shared" si="8"/>
        <v>3.7790674919032803</v>
      </c>
      <c r="AV28" s="1380">
        <f t="shared" si="8"/>
        <v>3.7790674919032803</v>
      </c>
      <c r="AW28" s="1380">
        <f t="shared" si="8"/>
        <v>3.7790674919032803</v>
      </c>
      <c r="AX28" s="1380">
        <f t="shared" si="8"/>
        <v>3.7790674919032803</v>
      </c>
      <c r="AY28" s="1380">
        <f t="shared" si="9"/>
        <v>3.7790674919032803</v>
      </c>
      <c r="AZ28" s="1380">
        <f t="shared" si="4"/>
        <v>3.7790674919032803</v>
      </c>
      <c r="BA28" s="1380">
        <f t="shared" si="4"/>
        <v>3.7790674919032803</v>
      </c>
    </row>
    <row r="29" spans="2:53" x14ac:dyDescent="0.25">
      <c r="B29" s="1477">
        <f t="shared" si="6"/>
        <v>32</v>
      </c>
      <c r="C29" s="1380">
        <f t="shared" ref="C29:R42" si="10">((610.7*10^((7.5*($B29-($D$3-$D$4)))/(237.3+($B29-($D$3-$D$4)))))/1000)-(((610.7*10^((7.5*($B29))/(237.3+($B29))))/1000)*(C$11/100))</f>
        <v>0.20183388518632617</v>
      </c>
      <c r="D29" s="1380">
        <f t="shared" si="10"/>
        <v>0.29690691219340559</v>
      </c>
      <c r="E29" s="1380">
        <f t="shared" si="10"/>
        <v>0.39197993920048457</v>
      </c>
      <c r="F29" s="1380">
        <f t="shared" si="10"/>
        <v>0.487052966207564</v>
      </c>
      <c r="G29" s="1380">
        <f t="shared" si="10"/>
        <v>0.58212599321464298</v>
      </c>
      <c r="H29" s="1380">
        <f t="shared" si="10"/>
        <v>0.6771990202217224</v>
      </c>
      <c r="I29" s="1380">
        <f t="shared" si="10"/>
        <v>0.77227204722880094</v>
      </c>
      <c r="J29" s="1380">
        <f t="shared" si="10"/>
        <v>0.86734507423588036</v>
      </c>
      <c r="K29" s="1380">
        <f t="shared" si="10"/>
        <v>0.96241810124295935</v>
      </c>
      <c r="L29" s="1380">
        <f t="shared" si="10"/>
        <v>1.0574911282500388</v>
      </c>
      <c r="M29" s="1380">
        <f t="shared" si="10"/>
        <v>1.1525641552571178</v>
      </c>
      <c r="N29" s="1380">
        <f t="shared" si="10"/>
        <v>1.2476371822641972</v>
      </c>
      <c r="O29" s="1380">
        <f t="shared" si="10"/>
        <v>1.3427102092712757</v>
      </c>
      <c r="P29" s="1380">
        <f t="shared" si="10"/>
        <v>1.4377832362783551</v>
      </c>
      <c r="Q29" s="1380">
        <f t="shared" si="10"/>
        <v>1.5328562632854341</v>
      </c>
      <c r="R29" s="1380">
        <f t="shared" si="10"/>
        <v>1.6279292902925135</v>
      </c>
      <c r="S29" s="1380">
        <f t="shared" si="7"/>
        <v>1.723002317299593</v>
      </c>
      <c r="T29" s="1380">
        <f t="shared" si="7"/>
        <v>1.8180753443066719</v>
      </c>
      <c r="U29" s="1380">
        <f t="shared" si="7"/>
        <v>1.9131483713137509</v>
      </c>
      <c r="V29" s="1380">
        <f t="shared" si="7"/>
        <v>2.0082213983208304</v>
      </c>
      <c r="W29" s="1380">
        <f t="shared" si="7"/>
        <v>2.1032944253279089</v>
      </c>
      <c r="X29" s="1380">
        <f t="shared" si="7"/>
        <v>2.1983674523349883</v>
      </c>
      <c r="Y29" s="1380">
        <f t="shared" si="7"/>
        <v>2.2934404793420677</v>
      </c>
      <c r="Z29" s="1380">
        <f t="shared" si="7"/>
        <v>2.3885135063491463</v>
      </c>
      <c r="AA29" s="1380">
        <f t="shared" si="7"/>
        <v>2.4835865333562257</v>
      </c>
      <c r="AB29" s="1380">
        <f t="shared" si="7"/>
        <v>2.5786595603633051</v>
      </c>
      <c r="AC29" s="1380">
        <f t="shared" si="7"/>
        <v>2.6737325873703837</v>
      </c>
      <c r="AD29" s="1380">
        <f t="shared" si="7"/>
        <v>2.7688056143774631</v>
      </c>
      <c r="AE29" s="1380">
        <f t="shared" si="7"/>
        <v>2.8638786413845425</v>
      </c>
      <c r="AF29" s="1380">
        <f t="shared" si="7"/>
        <v>2.9589516683916215</v>
      </c>
      <c r="AG29" s="1380">
        <f t="shared" si="7"/>
        <v>3.0540246953987005</v>
      </c>
      <c r="AH29" s="1380">
        <f t="shared" si="7"/>
        <v>3.1490977224057799</v>
      </c>
      <c r="AI29" s="1380">
        <f t="shared" si="8"/>
        <v>3.2441707494128589</v>
      </c>
      <c r="AJ29" s="1380">
        <f t="shared" si="8"/>
        <v>3.3392437764199379</v>
      </c>
      <c r="AK29" s="1380">
        <f t="shared" si="8"/>
        <v>3.4343168034270173</v>
      </c>
      <c r="AL29" s="1380">
        <f t="shared" si="8"/>
        <v>3.5293898304340963</v>
      </c>
      <c r="AM29" s="1380">
        <f t="shared" si="8"/>
        <v>3.6244628574411752</v>
      </c>
      <c r="AN29" s="1380">
        <f t="shared" si="8"/>
        <v>3.7195358844482547</v>
      </c>
      <c r="AO29" s="1380">
        <f t="shared" si="8"/>
        <v>3.8146089114553337</v>
      </c>
      <c r="AP29" s="1380">
        <f t="shared" si="8"/>
        <v>3.9096819384624131</v>
      </c>
      <c r="AQ29" s="1380">
        <f t="shared" si="8"/>
        <v>4.0047549654694921</v>
      </c>
      <c r="AR29" s="1380">
        <f t="shared" si="8"/>
        <v>4.0047549654694921</v>
      </c>
      <c r="AS29" s="1380">
        <f t="shared" si="8"/>
        <v>4.0047549654694921</v>
      </c>
      <c r="AT29" s="1380">
        <f t="shared" si="8"/>
        <v>4.0047549654694921</v>
      </c>
      <c r="AU29" s="1380">
        <f t="shared" si="8"/>
        <v>4.0047549654694921</v>
      </c>
      <c r="AV29" s="1380">
        <f t="shared" si="8"/>
        <v>4.0047549654694921</v>
      </c>
      <c r="AW29" s="1380">
        <f t="shared" si="8"/>
        <v>4.0047549654694921</v>
      </c>
      <c r="AX29" s="1380">
        <f t="shared" si="8"/>
        <v>4.0047549654694921</v>
      </c>
      <c r="AY29" s="1380">
        <f t="shared" si="9"/>
        <v>4.0047549654694921</v>
      </c>
      <c r="AZ29" s="1380">
        <f t="shared" si="4"/>
        <v>4.0047549654694921</v>
      </c>
      <c r="BA29" s="1380">
        <f t="shared" si="4"/>
        <v>4.0047549654694921</v>
      </c>
    </row>
    <row r="30" spans="2:53" x14ac:dyDescent="0.25">
      <c r="B30" s="1477">
        <f t="shared" si="6"/>
        <v>33</v>
      </c>
      <c r="C30" s="1380">
        <f t="shared" si="10"/>
        <v>0.21892019776711535</v>
      </c>
      <c r="D30" s="1380">
        <f t="shared" si="10"/>
        <v>0.31949917017916318</v>
      </c>
      <c r="E30" s="1380">
        <f t="shared" si="10"/>
        <v>0.42007814259121101</v>
      </c>
      <c r="F30" s="1380">
        <f t="shared" si="10"/>
        <v>0.52065711500325929</v>
      </c>
      <c r="G30" s="1380">
        <f t="shared" si="10"/>
        <v>0.62123608741530711</v>
      </c>
      <c r="H30" s="1380">
        <f t="shared" si="10"/>
        <v>0.72181505982735494</v>
      </c>
      <c r="I30" s="1380">
        <f t="shared" si="10"/>
        <v>0.82239403223940233</v>
      </c>
      <c r="J30" s="1380">
        <f t="shared" si="10"/>
        <v>0.92297300465145016</v>
      </c>
      <c r="K30" s="1380">
        <f t="shared" si="10"/>
        <v>1.0235519770634984</v>
      </c>
      <c r="L30" s="1380">
        <f t="shared" si="10"/>
        <v>1.1241309494755463</v>
      </c>
      <c r="M30" s="1380">
        <f t="shared" si="10"/>
        <v>1.2247099218875941</v>
      </c>
      <c r="N30" s="1380">
        <f t="shared" si="10"/>
        <v>1.3252888942996419</v>
      </c>
      <c r="O30" s="1380">
        <f t="shared" si="10"/>
        <v>1.4258678667116893</v>
      </c>
      <c r="P30" s="1380">
        <f t="shared" si="10"/>
        <v>1.5264468391237376</v>
      </c>
      <c r="Q30" s="1380">
        <f t="shared" si="10"/>
        <v>1.6270258115357854</v>
      </c>
      <c r="R30" s="1380">
        <f t="shared" si="10"/>
        <v>1.7276047839478332</v>
      </c>
      <c r="S30" s="1380">
        <f t="shared" si="7"/>
        <v>1.8281837563598811</v>
      </c>
      <c r="T30" s="1380">
        <f t="shared" si="7"/>
        <v>1.9287627287719289</v>
      </c>
      <c r="U30" s="1380">
        <f t="shared" si="7"/>
        <v>2.0293417011839767</v>
      </c>
      <c r="V30" s="1380">
        <f t="shared" si="7"/>
        <v>2.1299206735960245</v>
      </c>
      <c r="W30" s="1380">
        <f t="shared" si="7"/>
        <v>2.2304996460080724</v>
      </c>
      <c r="X30" s="1380">
        <f t="shared" si="7"/>
        <v>2.3310786184201202</v>
      </c>
      <c r="Y30" s="1380">
        <f t="shared" si="7"/>
        <v>2.4316575908321685</v>
      </c>
      <c r="Z30" s="1380">
        <f t="shared" si="7"/>
        <v>2.5322365632442159</v>
      </c>
      <c r="AA30" s="1380">
        <f t="shared" si="7"/>
        <v>2.6328155356562641</v>
      </c>
      <c r="AB30" s="1380">
        <f t="shared" si="7"/>
        <v>2.7333945080683115</v>
      </c>
      <c r="AC30" s="1380">
        <f t="shared" si="7"/>
        <v>2.8339734804803594</v>
      </c>
      <c r="AD30" s="1380">
        <f t="shared" si="7"/>
        <v>2.9345524528924072</v>
      </c>
      <c r="AE30" s="1380">
        <f t="shared" si="7"/>
        <v>3.0351314253044555</v>
      </c>
      <c r="AF30" s="1380">
        <f t="shared" si="7"/>
        <v>3.1357103977165028</v>
      </c>
      <c r="AG30" s="1380">
        <f t="shared" si="7"/>
        <v>3.2362893701285511</v>
      </c>
      <c r="AH30" s="1380">
        <f t="shared" si="7"/>
        <v>3.3368683425405989</v>
      </c>
      <c r="AI30" s="1380">
        <f t="shared" si="8"/>
        <v>3.4374473149526468</v>
      </c>
      <c r="AJ30" s="1380">
        <f t="shared" si="8"/>
        <v>3.5380262873646942</v>
      </c>
      <c r="AK30" s="1380">
        <f t="shared" si="8"/>
        <v>3.6386052597767424</v>
      </c>
      <c r="AL30" s="1380">
        <f t="shared" si="8"/>
        <v>3.7391842321887903</v>
      </c>
      <c r="AM30" s="1380">
        <f t="shared" si="8"/>
        <v>3.8397632046008381</v>
      </c>
      <c r="AN30" s="1380">
        <f t="shared" si="8"/>
        <v>3.9403421770128859</v>
      </c>
      <c r="AO30" s="1380">
        <f t="shared" si="8"/>
        <v>4.0409211494249337</v>
      </c>
      <c r="AP30" s="1380">
        <f t="shared" si="8"/>
        <v>4.1415001218369811</v>
      </c>
      <c r="AQ30" s="1380">
        <f t="shared" si="8"/>
        <v>4.2420790942490294</v>
      </c>
      <c r="AR30" s="1380">
        <f t="shared" si="8"/>
        <v>4.2420790942490294</v>
      </c>
      <c r="AS30" s="1380">
        <f t="shared" si="8"/>
        <v>4.2420790942490294</v>
      </c>
      <c r="AT30" s="1380">
        <f t="shared" si="8"/>
        <v>4.2420790942490294</v>
      </c>
      <c r="AU30" s="1380">
        <f t="shared" si="8"/>
        <v>4.2420790942490294</v>
      </c>
      <c r="AV30" s="1380">
        <f t="shared" si="8"/>
        <v>4.2420790942490294</v>
      </c>
      <c r="AW30" s="1380">
        <f t="shared" si="8"/>
        <v>4.2420790942490294</v>
      </c>
      <c r="AX30" s="1380">
        <f t="shared" si="8"/>
        <v>4.2420790942490294</v>
      </c>
      <c r="AY30" s="1380">
        <f t="shared" si="9"/>
        <v>4.2420790942490294</v>
      </c>
      <c r="AZ30" s="1380">
        <f t="shared" si="4"/>
        <v>4.2420790942490294</v>
      </c>
      <c r="BA30" s="1380">
        <f t="shared" si="4"/>
        <v>4.2420790942490294</v>
      </c>
    </row>
    <row r="31" spans="2:53" x14ac:dyDescent="0.25">
      <c r="B31" s="1477">
        <f t="shared" si="6"/>
        <v>34</v>
      </c>
      <c r="C31" s="1380">
        <f t="shared" si="10"/>
        <v>0.23715394498964226</v>
      </c>
      <c r="D31" s="1380">
        <f t="shared" si="10"/>
        <v>0.34351357664575843</v>
      </c>
      <c r="E31" s="1380">
        <f t="shared" si="10"/>
        <v>0.44987320830187461</v>
      </c>
      <c r="F31" s="1380">
        <f t="shared" si="10"/>
        <v>0.55623283995799122</v>
      </c>
      <c r="G31" s="1380">
        <f t="shared" si="10"/>
        <v>0.66259247161410784</v>
      </c>
      <c r="H31" s="1380">
        <f t="shared" si="10"/>
        <v>0.76895210327022445</v>
      </c>
      <c r="I31" s="1380">
        <f t="shared" si="10"/>
        <v>0.87531173492634018</v>
      </c>
      <c r="J31" s="1380">
        <f t="shared" si="10"/>
        <v>0.98167136658245679</v>
      </c>
      <c r="K31" s="1380">
        <f t="shared" si="10"/>
        <v>1.0880309982385734</v>
      </c>
      <c r="L31" s="1380">
        <f t="shared" si="10"/>
        <v>1.19439062989469</v>
      </c>
      <c r="M31" s="1380">
        <f t="shared" si="10"/>
        <v>1.3007502615508062</v>
      </c>
      <c r="N31" s="1380">
        <f t="shared" si="10"/>
        <v>1.4071098932069228</v>
      </c>
      <c r="O31" s="1380">
        <f t="shared" si="10"/>
        <v>1.513469524863039</v>
      </c>
      <c r="P31" s="1380">
        <f t="shared" si="10"/>
        <v>1.6198291565191552</v>
      </c>
      <c r="Q31" s="1380">
        <f t="shared" si="10"/>
        <v>1.7261887881752718</v>
      </c>
      <c r="R31" s="1380">
        <f t="shared" si="10"/>
        <v>1.8325484198313884</v>
      </c>
      <c r="S31" s="1380">
        <f t="shared" si="7"/>
        <v>1.938908051487505</v>
      </c>
      <c r="T31" s="1380">
        <f t="shared" si="7"/>
        <v>2.0452676831436212</v>
      </c>
      <c r="U31" s="1380">
        <f t="shared" si="7"/>
        <v>2.1516273147997378</v>
      </c>
      <c r="V31" s="1380">
        <f t="shared" si="7"/>
        <v>2.257986946455854</v>
      </c>
      <c r="W31" s="1380">
        <f t="shared" si="7"/>
        <v>2.3643465781119706</v>
      </c>
      <c r="X31" s="1380">
        <f t="shared" si="7"/>
        <v>2.4707062097680867</v>
      </c>
      <c r="Y31" s="1380">
        <f t="shared" si="7"/>
        <v>2.5770658414242034</v>
      </c>
      <c r="Z31" s="1380">
        <f t="shared" si="7"/>
        <v>2.6834254730803195</v>
      </c>
      <c r="AA31" s="1380">
        <f t="shared" si="7"/>
        <v>2.7897851047364361</v>
      </c>
      <c r="AB31" s="1380">
        <f t="shared" si="7"/>
        <v>2.8961447363925528</v>
      </c>
      <c r="AC31" s="1380">
        <f t="shared" si="7"/>
        <v>3.0025043680486689</v>
      </c>
      <c r="AD31" s="1380">
        <f t="shared" si="7"/>
        <v>3.1088639997047851</v>
      </c>
      <c r="AE31" s="1380">
        <f t="shared" si="7"/>
        <v>3.2152236313609022</v>
      </c>
      <c r="AF31" s="1380">
        <f t="shared" si="7"/>
        <v>3.3215832630170183</v>
      </c>
      <c r="AG31" s="1380">
        <f t="shared" si="7"/>
        <v>3.4279428946731345</v>
      </c>
      <c r="AH31" s="1380">
        <f t="shared" si="7"/>
        <v>3.5343025263292511</v>
      </c>
      <c r="AI31" s="1380">
        <f t="shared" si="8"/>
        <v>3.6406621579853677</v>
      </c>
      <c r="AJ31" s="1380">
        <f t="shared" si="8"/>
        <v>3.7470217896414839</v>
      </c>
      <c r="AK31" s="1380">
        <f t="shared" si="8"/>
        <v>3.8533814212976005</v>
      </c>
      <c r="AL31" s="1380">
        <f t="shared" si="8"/>
        <v>3.9597410529537167</v>
      </c>
      <c r="AM31" s="1380">
        <f t="shared" si="8"/>
        <v>4.0661006846098333</v>
      </c>
      <c r="AN31" s="1380">
        <f t="shared" si="8"/>
        <v>4.1724603162659495</v>
      </c>
      <c r="AO31" s="1380">
        <f t="shared" si="8"/>
        <v>4.2788199479220657</v>
      </c>
      <c r="AP31" s="1380">
        <f t="shared" si="8"/>
        <v>4.3851795795781827</v>
      </c>
      <c r="AQ31" s="1380">
        <f t="shared" si="8"/>
        <v>4.4915392112342989</v>
      </c>
      <c r="AR31" s="1380">
        <f t="shared" si="8"/>
        <v>4.4915392112342989</v>
      </c>
      <c r="AS31" s="1380">
        <f t="shared" si="8"/>
        <v>4.4915392112342989</v>
      </c>
      <c r="AT31" s="1380">
        <f t="shared" si="8"/>
        <v>4.4915392112342989</v>
      </c>
      <c r="AU31" s="1380">
        <f t="shared" si="8"/>
        <v>4.4915392112342989</v>
      </c>
      <c r="AV31" s="1380">
        <f t="shared" si="8"/>
        <v>4.4915392112342989</v>
      </c>
      <c r="AW31" s="1380">
        <f t="shared" si="8"/>
        <v>4.4915392112342989</v>
      </c>
      <c r="AX31" s="1380">
        <f t="shared" si="8"/>
        <v>4.4915392112342989</v>
      </c>
      <c r="AY31" s="1380">
        <f t="shared" si="9"/>
        <v>4.4915392112342989</v>
      </c>
      <c r="AZ31" s="1380">
        <f t="shared" si="4"/>
        <v>4.4915392112342989</v>
      </c>
      <c r="BA31" s="1380">
        <f t="shared" si="4"/>
        <v>4.4915392112342989</v>
      </c>
    </row>
    <row r="32" spans="2:53" x14ac:dyDescent="0.25">
      <c r="B32" s="1477">
        <f t="shared" si="6"/>
        <v>35</v>
      </c>
      <c r="C32" s="1380">
        <f t="shared" si="10"/>
        <v>0.25659644723421859</v>
      </c>
      <c r="D32" s="1380">
        <f t="shared" si="10"/>
        <v>0.36902281981221208</v>
      </c>
      <c r="E32" s="1380">
        <f t="shared" si="10"/>
        <v>0.48144919239020556</v>
      </c>
      <c r="F32" s="1380">
        <f t="shared" si="10"/>
        <v>0.59387556496819904</v>
      </c>
      <c r="G32" s="1380">
        <f t="shared" si="10"/>
        <v>0.70630193754619253</v>
      </c>
      <c r="H32" s="1380">
        <f t="shared" si="10"/>
        <v>0.81872831012418601</v>
      </c>
      <c r="I32" s="1380">
        <f t="shared" si="10"/>
        <v>0.93115468270217905</v>
      </c>
      <c r="J32" s="1380">
        <f t="shared" si="10"/>
        <v>1.0435810552801725</v>
      </c>
      <c r="K32" s="1380">
        <f t="shared" si="10"/>
        <v>1.156007427858166</v>
      </c>
      <c r="L32" s="1380">
        <f t="shared" si="10"/>
        <v>1.2684338004361595</v>
      </c>
      <c r="M32" s="1380">
        <f t="shared" si="10"/>
        <v>1.380860173014153</v>
      </c>
      <c r="N32" s="1380">
        <f t="shared" si="10"/>
        <v>1.4932865455921469</v>
      </c>
      <c r="O32" s="1380">
        <f t="shared" si="10"/>
        <v>1.6057129181701395</v>
      </c>
      <c r="P32" s="1380">
        <f t="shared" si="10"/>
        <v>1.7181392907481334</v>
      </c>
      <c r="Q32" s="1380">
        <f t="shared" si="10"/>
        <v>1.8305656633261269</v>
      </c>
      <c r="R32" s="1380">
        <f t="shared" si="10"/>
        <v>1.9429920359041204</v>
      </c>
      <c r="S32" s="1380">
        <f t="shared" si="7"/>
        <v>2.0554184084821139</v>
      </c>
      <c r="T32" s="1380">
        <f t="shared" si="7"/>
        <v>2.1678447810601074</v>
      </c>
      <c r="U32" s="1380">
        <f t="shared" si="7"/>
        <v>2.2802711536381008</v>
      </c>
      <c r="V32" s="1380">
        <f t="shared" si="7"/>
        <v>2.3926975262160943</v>
      </c>
      <c r="W32" s="1380">
        <f t="shared" si="7"/>
        <v>2.5051238987940878</v>
      </c>
      <c r="X32" s="1380">
        <f t="shared" si="7"/>
        <v>2.6175502713720813</v>
      </c>
      <c r="Y32" s="1380">
        <f t="shared" si="7"/>
        <v>2.7299766439500748</v>
      </c>
      <c r="Z32" s="1380">
        <f t="shared" si="7"/>
        <v>2.8424030165280678</v>
      </c>
      <c r="AA32" s="1380">
        <f t="shared" si="7"/>
        <v>2.9548293891060613</v>
      </c>
      <c r="AB32" s="1380">
        <f t="shared" si="7"/>
        <v>3.0672557616840548</v>
      </c>
      <c r="AC32" s="1380">
        <f t="shared" si="7"/>
        <v>3.1796821342620483</v>
      </c>
      <c r="AD32" s="1380">
        <f t="shared" si="7"/>
        <v>3.2921085068400417</v>
      </c>
      <c r="AE32" s="1380">
        <f t="shared" si="7"/>
        <v>3.4045348794180352</v>
      </c>
      <c r="AF32" s="1380">
        <f t="shared" si="7"/>
        <v>3.5169612519960287</v>
      </c>
      <c r="AG32" s="1380">
        <f t="shared" si="7"/>
        <v>3.6293876245740222</v>
      </c>
      <c r="AH32" s="1380">
        <f t="shared" si="7"/>
        <v>3.7418139971520157</v>
      </c>
      <c r="AI32" s="1380">
        <f t="shared" si="8"/>
        <v>3.8542403697300092</v>
      </c>
      <c r="AJ32" s="1380">
        <f t="shared" si="8"/>
        <v>3.9666667423080026</v>
      </c>
      <c r="AK32" s="1380">
        <f t="shared" si="8"/>
        <v>4.0790931148859961</v>
      </c>
      <c r="AL32" s="1380">
        <f t="shared" si="8"/>
        <v>4.1915194874639896</v>
      </c>
      <c r="AM32" s="1380">
        <f t="shared" si="8"/>
        <v>4.3039458600419831</v>
      </c>
      <c r="AN32" s="1380">
        <f t="shared" si="8"/>
        <v>4.4163722326199766</v>
      </c>
      <c r="AO32" s="1380">
        <f t="shared" si="8"/>
        <v>4.5287986051979701</v>
      </c>
      <c r="AP32" s="1380">
        <f t="shared" si="8"/>
        <v>4.6412249777759635</v>
      </c>
      <c r="AQ32" s="1380">
        <f t="shared" si="8"/>
        <v>4.753651350353957</v>
      </c>
      <c r="AR32" s="1380">
        <f t="shared" si="8"/>
        <v>4.753651350353957</v>
      </c>
      <c r="AS32" s="1380">
        <f t="shared" si="8"/>
        <v>4.753651350353957</v>
      </c>
      <c r="AT32" s="1380">
        <f t="shared" si="8"/>
        <v>4.753651350353957</v>
      </c>
      <c r="AU32" s="1380">
        <f t="shared" si="8"/>
        <v>4.753651350353957</v>
      </c>
      <c r="AV32" s="1380">
        <f t="shared" si="8"/>
        <v>4.753651350353957</v>
      </c>
      <c r="AW32" s="1380">
        <f t="shared" si="8"/>
        <v>4.753651350353957</v>
      </c>
      <c r="AX32" s="1380">
        <f t="shared" si="8"/>
        <v>4.753651350353957</v>
      </c>
      <c r="AY32" s="1380">
        <f t="shared" si="9"/>
        <v>4.753651350353957</v>
      </c>
      <c r="AZ32" s="1380">
        <f t="shared" si="4"/>
        <v>4.753651350353957</v>
      </c>
      <c r="BA32" s="1380">
        <f t="shared" si="4"/>
        <v>4.753651350353957</v>
      </c>
    </row>
    <row r="33" spans="2:53" x14ac:dyDescent="0.25">
      <c r="B33" s="1477">
        <f t="shared" si="6"/>
        <v>36</v>
      </c>
      <c r="C33" s="1380">
        <f t="shared" si="10"/>
        <v>0.27731152973048268</v>
      </c>
      <c r="D33" s="1380">
        <f t="shared" si="10"/>
        <v>0.39610245700228042</v>
      </c>
      <c r="E33" s="1380">
        <f t="shared" si="10"/>
        <v>0.51489338427407816</v>
      </c>
      <c r="F33" s="1380">
        <f t="shared" si="10"/>
        <v>0.6336843115458759</v>
      </c>
      <c r="G33" s="1380">
        <f t="shared" si="10"/>
        <v>0.75247523881767364</v>
      </c>
      <c r="H33" s="1380">
        <f t="shared" si="10"/>
        <v>0.87126616608947138</v>
      </c>
      <c r="I33" s="1380">
        <f t="shared" si="10"/>
        <v>0.99005709336126912</v>
      </c>
      <c r="J33" s="1380">
        <f t="shared" si="10"/>
        <v>1.1088480206330669</v>
      </c>
      <c r="K33" s="1380">
        <f t="shared" si="10"/>
        <v>1.2276389479048646</v>
      </c>
      <c r="L33" s="1380">
        <f t="shared" si="10"/>
        <v>1.3464298751766623</v>
      </c>
      <c r="M33" s="1380">
        <f t="shared" si="10"/>
        <v>1.4652208024484601</v>
      </c>
      <c r="N33" s="1380">
        <f t="shared" si="10"/>
        <v>1.5840117297202583</v>
      </c>
      <c r="O33" s="1380">
        <f t="shared" si="10"/>
        <v>1.7028026569920551</v>
      </c>
      <c r="P33" s="1380">
        <f t="shared" si="10"/>
        <v>1.8215935842638533</v>
      </c>
      <c r="Q33" s="1380">
        <f t="shared" si="10"/>
        <v>1.9403845115356511</v>
      </c>
      <c r="R33" s="1380">
        <f t="shared" si="10"/>
        <v>2.0591754388074488</v>
      </c>
      <c r="S33" s="1380">
        <f t="shared" si="7"/>
        <v>2.1779663660792465</v>
      </c>
      <c r="T33" s="1380">
        <f t="shared" si="7"/>
        <v>2.2967572933510443</v>
      </c>
      <c r="U33" s="1380">
        <f t="shared" si="7"/>
        <v>2.415548220622842</v>
      </c>
      <c r="V33" s="1380">
        <f t="shared" si="7"/>
        <v>2.5343391478946398</v>
      </c>
      <c r="W33" s="1380">
        <f t="shared" si="7"/>
        <v>2.6531300751664375</v>
      </c>
      <c r="X33" s="1380">
        <f t="shared" si="7"/>
        <v>2.7719210024382352</v>
      </c>
      <c r="Y33" s="1380">
        <f t="shared" si="7"/>
        <v>2.890711929710033</v>
      </c>
      <c r="Z33" s="1380">
        <f t="shared" si="7"/>
        <v>3.0095028569818307</v>
      </c>
      <c r="AA33" s="1380">
        <f t="shared" si="7"/>
        <v>3.1282937842536285</v>
      </c>
      <c r="AB33" s="1380">
        <f t="shared" si="7"/>
        <v>3.2470847115254262</v>
      </c>
      <c r="AC33" s="1380">
        <f t="shared" si="7"/>
        <v>3.365875638797224</v>
      </c>
      <c r="AD33" s="1380">
        <f t="shared" si="7"/>
        <v>3.4846665660690217</v>
      </c>
      <c r="AE33" s="1380">
        <f t="shared" si="7"/>
        <v>3.6034574933408194</v>
      </c>
      <c r="AF33" s="1380">
        <f t="shared" si="7"/>
        <v>3.7222484206126172</v>
      </c>
      <c r="AG33" s="1380">
        <f t="shared" si="7"/>
        <v>3.8410393478844149</v>
      </c>
      <c r="AH33" s="1380">
        <f t="shared" si="7"/>
        <v>3.9598302751562127</v>
      </c>
      <c r="AI33" s="1380">
        <f t="shared" si="8"/>
        <v>4.0786212024280104</v>
      </c>
      <c r="AJ33" s="1380">
        <f t="shared" si="8"/>
        <v>4.1974121296998081</v>
      </c>
      <c r="AK33" s="1380">
        <f t="shared" si="8"/>
        <v>4.3162030569716059</v>
      </c>
      <c r="AL33" s="1380">
        <f t="shared" si="8"/>
        <v>4.4349939842434036</v>
      </c>
      <c r="AM33" s="1380">
        <f t="shared" si="8"/>
        <v>4.5537849115152014</v>
      </c>
      <c r="AN33" s="1380">
        <f t="shared" si="8"/>
        <v>4.6725758387869991</v>
      </c>
      <c r="AO33" s="1380">
        <f t="shared" si="8"/>
        <v>4.7913667660587969</v>
      </c>
      <c r="AP33" s="1380">
        <f t="shared" si="8"/>
        <v>4.9101576933305946</v>
      </c>
      <c r="AQ33" s="1380">
        <f t="shared" si="8"/>
        <v>5.0289486206023923</v>
      </c>
      <c r="AR33" s="1380">
        <f t="shared" si="8"/>
        <v>5.0289486206023923</v>
      </c>
      <c r="AS33" s="1380">
        <f t="shared" si="8"/>
        <v>5.0289486206023923</v>
      </c>
      <c r="AT33" s="1380">
        <f t="shared" si="8"/>
        <v>5.0289486206023923</v>
      </c>
      <c r="AU33" s="1380">
        <f t="shared" si="8"/>
        <v>5.0289486206023923</v>
      </c>
      <c r="AV33" s="1380">
        <f t="shared" si="8"/>
        <v>5.0289486206023923</v>
      </c>
      <c r="AW33" s="1380">
        <f t="shared" si="8"/>
        <v>5.0289486206023923</v>
      </c>
      <c r="AX33" s="1380">
        <f t="shared" si="8"/>
        <v>5.0289486206023923</v>
      </c>
      <c r="AY33" s="1380">
        <f t="shared" si="9"/>
        <v>5.0289486206023923</v>
      </c>
      <c r="AZ33" s="1380">
        <f t="shared" si="4"/>
        <v>5.0289486206023923</v>
      </c>
      <c r="BA33" s="1380">
        <f t="shared" si="4"/>
        <v>5.0289486206023923</v>
      </c>
    </row>
    <row r="34" spans="2:53" x14ac:dyDescent="0.25">
      <c r="B34" s="1477">
        <f t="shared" si="6"/>
        <v>37</v>
      </c>
      <c r="C34" s="1380">
        <f t="shared" si="10"/>
        <v>0.29936559219070258</v>
      </c>
      <c r="D34" s="1380">
        <f t="shared" si="10"/>
        <v>0.42483099195608087</v>
      </c>
      <c r="E34" s="1380">
        <f t="shared" si="10"/>
        <v>0.55029639172145828</v>
      </c>
      <c r="F34" s="1380">
        <f t="shared" si="10"/>
        <v>0.67576179148683657</v>
      </c>
      <c r="G34" s="1380">
        <f t="shared" si="10"/>
        <v>0.80122719125221487</v>
      </c>
      <c r="H34" s="1380">
        <f t="shared" si="10"/>
        <v>0.92669259101759316</v>
      </c>
      <c r="I34" s="1380">
        <f t="shared" si="10"/>
        <v>1.0521579907829706</v>
      </c>
      <c r="J34" s="1380">
        <f t="shared" si="10"/>
        <v>1.177623390548348</v>
      </c>
      <c r="K34" s="1380">
        <f t="shared" si="10"/>
        <v>1.3030887903137263</v>
      </c>
      <c r="L34" s="1380">
        <f t="shared" si="10"/>
        <v>1.4285541900791046</v>
      </c>
      <c r="M34" s="1380">
        <f t="shared" si="10"/>
        <v>1.5540195898444824</v>
      </c>
      <c r="N34" s="1380">
        <f t="shared" si="10"/>
        <v>1.6794849896098607</v>
      </c>
      <c r="O34" s="1380">
        <f t="shared" si="10"/>
        <v>1.8049503893752381</v>
      </c>
      <c r="P34" s="1380">
        <f t="shared" si="10"/>
        <v>1.930415789140616</v>
      </c>
      <c r="Q34" s="1380">
        <f t="shared" si="10"/>
        <v>2.0558811889059943</v>
      </c>
      <c r="R34" s="1380">
        <f t="shared" si="10"/>
        <v>2.1813465886713721</v>
      </c>
      <c r="S34" s="1380">
        <f t="shared" si="7"/>
        <v>2.3068119884367499</v>
      </c>
      <c r="T34" s="1380">
        <f t="shared" si="7"/>
        <v>2.4322773882021278</v>
      </c>
      <c r="U34" s="1380">
        <f t="shared" si="7"/>
        <v>2.5577427879675061</v>
      </c>
      <c r="V34" s="1380">
        <f t="shared" si="7"/>
        <v>2.6832081877328839</v>
      </c>
      <c r="W34" s="1380">
        <f t="shared" si="7"/>
        <v>2.8086735874982618</v>
      </c>
      <c r="X34" s="1380">
        <f t="shared" si="7"/>
        <v>2.9341389872636396</v>
      </c>
      <c r="Y34" s="1380">
        <f t="shared" si="7"/>
        <v>3.0596043870290179</v>
      </c>
      <c r="Z34" s="1380">
        <f t="shared" si="7"/>
        <v>3.1850697867943958</v>
      </c>
      <c r="AA34" s="1380">
        <f t="shared" si="7"/>
        <v>3.3105351865597736</v>
      </c>
      <c r="AB34" s="1380">
        <f t="shared" si="7"/>
        <v>3.4360005863251519</v>
      </c>
      <c r="AC34" s="1380">
        <f t="shared" si="7"/>
        <v>3.5614659860905293</v>
      </c>
      <c r="AD34" s="1380">
        <f t="shared" si="7"/>
        <v>3.6869313858559076</v>
      </c>
      <c r="AE34" s="1380">
        <f t="shared" si="7"/>
        <v>3.8123967856212855</v>
      </c>
      <c r="AF34" s="1380">
        <f t="shared" si="7"/>
        <v>3.9378621853866633</v>
      </c>
      <c r="AG34" s="1380">
        <f t="shared" si="7"/>
        <v>4.0633275851520416</v>
      </c>
      <c r="AH34" s="1380">
        <f t="shared" si="7"/>
        <v>4.1887929849174199</v>
      </c>
      <c r="AI34" s="1380">
        <f t="shared" si="8"/>
        <v>4.3142583846827973</v>
      </c>
      <c r="AJ34" s="1380">
        <f t="shared" si="8"/>
        <v>4.4397237844481756</v>
      </c>
      <c r="AK34" s="1380">
        <f t="shared" si="8"/>
        <v>4.565189184213553</v>
      </c>
      <c r="AL34" s="1380">
        <f t="shared" si="8"/>
        <v>4.6906545839789313</v>
      </c>
      <c r="AM34" s="1380">
        <f t="shared" si="8"/>
        <v>4.8161199837443096</v>
      </c>
      <c r="AN34" s="1380">
        <f t="shared" si="8"/>
        <v>4.941585383509687</v>
      </c>
      <c r="AO34" s="1380">
        <f t="shared" si="8"/>
        <v>5.0670507832750653</v>
      </c>
      <c r="AP34" s="1380">
        <f t="shared" si="8"/>
        <v>5.1925161830404427</v>
      </c>
      <c r="AQ34" s="1380">
        <f t="shared" si="8"/>
        <v>5.317981582805821</v>
      </c>
      <c r="AR34" s="1380">
        <f t="shared" si="8"/>
        <v>5.317981582805821</v>
      </c>
      <c r="AS34" s="1380">
        <f t="shared" si="8"/>
        <v>5.317981582805821</v>
      </c>
      <c r="AT34" s="1380">
        <f t="shared" si="8"/>
        <v>5.317981582805821</v>
      </c>
      <c r="AU34" s="1380">
        <f t="shared" si="8"/>
        <v>5.317981582805821</v>
      </c>
      <c r="AV34" s="1380">
        <f t="shared" si="8"/>
        <v>5.317981582805821</v>
      </c>
      <c r="AW34" s="1380">
        <f t="shared" si="8"/>
        <v>5.317981582805821</v>
      </c>
      <c r="AX34" s="1380">
        <f t="shared" si="8"/>
        <v>5.317981582805821</v>
      </c>
      <c r="AY34" s="1380">
        <f t="shared" si="9"/>
        <v>5.317981582805821</v>
      </c>
      <c r="AZ34" s="1380">
        <f t="shared" si="4"/>
        <v>5.317981582805821</v>
      </c>
      <c r="BA34" s="1380">
        <f t="shared" si="4"/>
        <v>5.317981582805821</v>
      </c>
    </row>
    <row r="35" spans="2:53" x14ac:dyDescent="0.25">
      <c r="B35" s="1477">
        <f t="shared" si="6"/>
        <v>38</v>
      </c>
      <c r="C35" s="1380">
        <f t="shared" si="10"/>
        <v>0.32282767925556133</v>
      </c>
      <c r="D35" s="1380">
        <f t="shared" si="10"/>
        <v>0.4552899529966643</v>
      </c>
      <c r="E35" s="1380">
        <f t="shared" si="10"/>
        <v>0.58775222673776728</v>
      </c>
      <c r="F35" s="1380">
        <f t="shared" si="10"/>
        <v>0.72021450047886937</v>
      </c>
      <c r="G35" s="1380">
        <f t="shared" si="10"/>
        <v>0.85267677421997234</v>
      </c>
      <c r="H35" s="1380">
        <f t="shared" si="10"/>
        <v>0.98513904796107532</v>
      </c>
      <c r="I35" s="1380">
        <f t="shared" si="10"/>
        <v>1.1176013217021774</v>
      </c>
      <c r="J35" s="1380">
        <f t="shared" si="10"/>
        <v>1.2500635954432804</v>
      </c>
      <c r="K35" s="1380">
        <f t="shared" si="10"/>
        <v>1.3825258691843834</v>
      </c>
      <c r="L35" s="1380">
        <f t="shared" si="10"/>
        <v>1.5149881429254863</v>
      </c>
      <c r="M35" s="1380">
        <f t="shared" si="10"/>
        <v>1.6474504166665893</v>
      </c>
      <c r="N35" s="1380">
        <f t="shared" si="10"/>
        <v>1.7799126904076923</v>
      </c>
      <c r="O35" s="1380">
        <f t="shared" si="10"/>
        <v>1.9123749641487944</v>
      </c>
      <c r="P35" s="1380">
        <f t="shared" si="10"/>
        <v>2.0448372378898974</v>
      </c>
      <c r="Q35" s="1380">
        <f t="shared" si="10"/>
        <v>2.1772995116310003</v>
      </c>
      <c r="R35" s="1380">
        <f t="shared" si="10"/>
        <v>2.3097617853721033</v>
      </c>
      <c r="S35" s="1380">
        <f t="shared" si="7"/>
        <v>2.4422240591132063</v>
      </c>
      <c r="T35" s="1380">
        <f t="shared" si="7"/>
        <v>2.5746863328543088</v>
      </c>
      <c r="U35" s="1380">
        <f t="shared" si="7"/>
        <v>2.7071486065954118</v>
      </c>
      <c r="V35" s="1380">
        <f t="shared" si="7"/>
        <v>2.8396108803365148</v>
      </c>
      <c r="W35" s="1380">
        <f t="shared" si="7"/>
        <v>2.9720731540776173</v>
      </c>
      <c r="X35" s="1380">
        <f t="shared" si="7"/>
        <v>3.1045354278187203</v>
      </c>
      <c r="Y35" s="1380">
        <f t="shared" si="7"/>
        <v>3.2369977015598228</v>
      </c>
      <c r="Z35" s="1380">
        <f t="shared" si="7"/>
        <v>3.3694599753009253</v>
      </c>
      <c r="AA35" s="1380">
        <f t="shared" si="7"/>
        <v>3.5019222490420283</v>
      </c>
      <c r="AB35" s="1380">
        <f t="shared" si="7"/>
        <v>3.6343845227831313</v>
      </c>
      <c r="AC35" s="1380">
        <f t="shared" si="7"/>
        <v>3.7668467965242338</v>
      </c>
      <c r="AD35" s="1380">
        <f t="shared" si="7"/>
        <v>3.8993090702653368</v>
      </c>
      <c r="AE35" s="1380">
        <f t="shared" si="7"/>
        <v>4.0317713440064402</v>
      </c>
      <c r="AF35" s="1380">
        <f t="shared" si="7"/>
        <v>4.1642336177475423</v>
      </c>
      <c r="AG35" s="1380">
        <f t="shared" si="7"/>
        <v>4.2966958914886453</v>
      </c>
      <c r="AH35" s="1380">
        <f t="shared" si="7"/>
        <v>4.4291581652297483</v>
      </c>
      <c r="AI35" s="1380">
        <f t="shared" si="8"/>
        <v>4.5616204389708503</v>
      </c>
      <c r="AJ35" s="1380">
        <f t="shared" si="8"/>
        <v>4.6940827127119533</v>
      </c>
      <c r="AK35" s="1380">
        <f t="shared" si="8"/>
        <v>4.8265449864530563</v>
      </c>
      <c r="AL35" s="1380">
        <f t="shared" si="8"/>
        <v>4.9590072601941593</v>
      </c>
      <c r="AM35" s="1380">
        <f t="shared" si="8"/>
        <v>5.0914695339352622</v>
      </c>
      <c r="AN35" s="1380">
        <f t="shared" si="8"/>
        <v>5.2239318076763652</v>
      </c>
      <c r="AO35" s="1380">
        <f t="shared" si="8"/>
        <v>5.3563940814174673</v>
      </c>
      <c r="AP35" s="1380">
        <f t="shared" si="8"/>
        <v>5.4888563551585703</v>
      </c>
      <c r="AQ35" s="1380">
        <f t="shared" si="8"/>
        <v>5.6213186288996733</v>
      </c>
      <c r="AR35" s="1380">
        <f t="shared" si="8"/>
        <v>5.6213186288996733</v>
      </c>
      <c r="AS35" s="1380">
        <f t="shared" si="8"/>
        <v>5.6213186288996733</v>
      </c>
      <c r="AT35" s="1380">
        <f t="shared" si="8"/>
        <v>5.6213186288996733</v>
      </c>
      <c r="AU35" s="1380">
        <f t="shared" si="8"/>
        <v>5.6213186288996733</v>
      </c>
      <c r="AV35" s="1380">
        <f t="shared" si="8"/>
        <v>5.6213186288996733</v>
      </c>
      <c r="AW35" s="1380">
        <f t="shared" si="8"/>
        <v>5.6213186288996733</v>
      </c>
      <c r="AX35" s="1380">
        <f t="shared" si="8"/>
        <v>5.6213186288996733</v>
      </c>
      <c r="AY35" s="1380">
        <f t="shared" si="9"/>
        <v>5.6213186288996733</v>
      </c>
      <c r="AZ35" s="1380">
        <f t="shared" si="4"/>
        <v>5.6213186288996733</v>
      </c>
      <c r="BA35" s="1380">
        <f t="shared" si="4"/>
        <v>5.6213186288996733</v>
      </c>
    </row>
    <row r="36" spans="2:53" x14ac:dyDescent="0.25">
      <c r="B36" s="1477">
        <f t="shared" si="6"/>
        <v>39</v>
      </c>
      <c r="C36" s="1380">
        <f t="shared" si="10"/>
        <v>0.34776955173120871</v>
      </c>
      <c r="D36" s="1380">
        <f t="shared" si="10"/>
        <v>0.48756397202767587</v>
      </c>
      <c r="E36" s="1380">
        <f t="shared" si="10"/>
        <v>0.62735839232414303</v>
      </c>
      <c r="F36" s="1380">
        <f t="shared" si="10"/>
        <v>0.76715281262061019</v>
      </c>
      <c r="G36" s="1380">
        <f t="shared" si="10"/>
        <v>0.90694723291707735</v>
      </c>
      <c r="H36" s="1380">
        <f t="shared" si="10"/>
        <v>1.0467416532135445</v>
      </c>
      <c r="I36" s="1380">
        <f t="shared" si="10"/>
        <v>1.1865360735100108</v>
      </c>
      <c r="J36" s="1380">
        <f t="shared" si="10"/>
        <v>1.3263304938064779</v>
      </c>
      <c r="K36" s="1380">
        <f t="shared" si="10"/>
        <v>1.4661249141029451</v>
      </c>
      <c r="L36" s="1380">
        <f t="shared" si="10"/>
        <v>1.6059193343994114</v>
      </c>
      <c r="M36" s="1380">
        <f t="shared" si="10"/>
        <v>1.7457137546958785</v>
      </c>
      <c r="N36" s="1380">
        <f t="shared" si="10"/>
        <v>1.8855081749923457</v>
      </c>
      <c r="O36" s="1380">
        <f t="shared" si="10"/>
        <v>2.0253025952888124</v>
      </c>
      <c r="P36" s="1380">
        <f t="shared" si="10"/>
        <v>2.1650970155852791</v>
      </c>
      <c r="Q36" s="1380">
        <f t="shared" si="10"/>
        <v>2.3048914358817463</v>
      </c>
      <c r="R36" s="1380">
        <f t="shared" si="10"/>
        <v>2.4446858561782134</v>
      </c>
      <c r="S36" s="1380">
        <f t="shared" si="7"/>
        <v>2.5844802764746806</v>
      </c>
      <c r="T36" s="1380">
        <f t="shared" si="7"/>
        <v>2.7242746967711473</v>
      </c>
      <c r="U36" s="1380">
        <f t="shared" si="7"/>
        <v>2.8640691170676145</v>
      </c>
      <c r="V36" s="1380">
        <f t="shared" si="7"/>
        <v>3.0038635373640812</v>
      </c>
      <c r="W36" s="1380">
        <f t="shared" si="7"/>
        <v>3.1436579576605479</v>
      </c>
      <c r="X36" s="1380">
        <f t="shared" si="7"/>
        <v>3.2834523779570151</v>
      </c>
      <c r="Y36" s="1380">
        <f t="shared" si="7"/>
        <v>3.4232467982534822</v>
      </c>
      <c r="Z36" s="1380">
        <f t="shared" si="7"/>
        <v>3.5630412185499489</v>
      </c>
      <c r="AA36" s="1380">
        <f t="shared" si="7"/>
        <v>3.7028356388464161</v>
      </c>
      <c r="AB36" s="1380">
        <f t="shared" si="7"/>
        <v>3.8426300591428828</v>
      </c>
      <c r="AC36" s="1380">
        <f t="shared" si="7"/>
        <v>3.9824244794393495</v>
      </c>
      <c r="AD36" s="1380">
        <f t="shared" si="7"/>
        <v>4.1222188997358167</v>
      </c>
      <c r="AE36" s="1380">
        <f t="shared" si="7"/>
        <v>4.2620133200322838</v>
      </c>
      <c r="AF36" s="1380">
        <f t="shared" si="7"/>
        <v>4.401807740328751</v>
      </c>
      <c r="AG36" s="1380">
        <f t="shared" si="7"/>
        <v>4.5416021606252173</v>
      </c>
      <c r="AH36" s="1380">
        <f t="shared" si="7"/>
        <v>4.6813965809216844</v>
      </c>
      <c r="AI36" s="1380">
        <f t="shared" si="8"/>
        <v>4.8211910012181516</v>
      </c>
      <c r="AJ36" s="1380">
        <f t="shared" si="8"/>
        <v>4.9609854215146187</v>
      </c>
      <c r="AK36" s="1380">
        <f t="shared" si="8"/>
        <v>5.1007798418110859</v>
      </c>
      <c r="AL36" s="1380">
        <f t="shared" si="8"/>
        <v>5.2405742621075522</v>
      </c>
      <c r="AM36" s="1380">
        <f t="shared" si="8"/>
        <v>5.3803686824040193</v>
      </c>
      <c r="AN36" s="1380">
        <f t="shared" si="8"/>
        <v>5.5201631027004865</v>
      </c>
      <c r="AO36" s="1380">
        <f t="shared" si="8"/>
        <v>5.6599575229969528</v>
      </c>
      <c r="AP36" s="1380">
        <f t="shared" si="8"/>
        <v>5.7997519432934199</v>
      </c>
      <c r="AQ36" s="1380">
        <f t="shared" si="8"/>
        <v>5.9395463635898871</v>
      </c>
      <c r="AR36" s="1380">
        <f t="shared" si="8"/>
        <v>5.9395463635898871</v>
      </c>
      <c r="AS36" s="1380">
        <f t="shared" si="8"/>
        <v>5.9395463635898871</v>
      </c>
      <c r="AT36" s="1380">
        <f t="shared" si="8"/>
        <v>5.9395463635898871</v>
      </c>
      <c r="AU36" s="1380">
        <f t="shared" si="8"/>
        <v>5.9395463635898871</v>
      </c>
      <c r="AV36" s="1380">
        <f t="shared" si="8"/>
        <v>5.9395463635898871</v>
      </c>
      <c r="AW36" s="1380">
        <f t="shared" si="8"/>
        <v>5.9395463635898871</v>
      </c>
      <c r="AX36" s="1380">
        <f t="shared" si="8"/>
        <v>5.9395463635898871</v>
      </c>
      <c r="AY36" s="1380">
        <f t="shared" si="9"/>
        <v>5.9395463635898871</v>
      </c>
      <c r="AZ36" s="1380">
        <f t="shared" si="4"/>
        <v>5.9395463635898871</v>
      </c>
      <c r="BA36" s="1380">
        <f t="shared" si="4"/>
        <v>5.9395463635898871</v>
      </c>
    </row>
    <row r="37" spans="2:53" x14ac:dyDescent="0.25">
      <c r="B37" s="1477">
        <f t="shared" si="6"/>
        <v>40</v>
      </c>
      <c r="C37" s="1380">
        <f t="shared" si="10"/>
        <v>0.3742657585959499</v>
      </c>
      <c r="D37" s="1380">
        <f t="shared" si="10"/>
        <v>0.52174086433777322</v>
      </c>
      <c r="E37" s="1380">
        <f t="shared" si="10"/>
        <v>0.66921597007959743</v>
      </c>
      <c r="F37" s="1380">
        <f t="shared" si="10"/>
        <v>0.81669107582142164</v>
      </c>
      <c r="G37" s="1380">
        <f t="shared" si="10"/>
        <v>0.96416618156324496</v>
      </c>
      <c r="H37" s="1380">
        <f t="shared" si="10"/>
        <v>1.1116412873050692</v>
      </c>
      <c r="I37" s="1380">
        <f t="shared" si="10"/>
        <v>1.2591163930468916</v>
      </c>
      <c r="J37" s="1380">
        <f t="shared" si="10"/>
        <v>1.4065914987887158</v>
      </c>
      <c r="K37" s="1380">
        <f t="shared" si="10"/>
        <v>1.5540666045305391</v>
      </c>
      <c r="L37" s="1380">
        <f t="shared" si="10"/>
        <v>1.7015417102723633</v>
      </c>
      <c r="M37" s="1380">
        <f t="shared" si="10"/>
        <v>1.8490168160141875</v>
      </c>
      <c r="N37" s="1380">
        <f t="shared" si="10"/>
        <v>1.9964919217560109</v>
      </c>
      <c r="O37" s="1380">
        <f t="shared" si="10"/>
        <v>2.1439670274978342</v>
      </c>
      <c r="P37" s="1380">
        <f t="shared" si="10"/>
        <v>2.291442133239658</v>
      </c>
      <c r="Q37" s="1380">
        <f t="shared" si="10"/>
        <v>2.4389172389814817</v>
      </c>
      <c r="R37" s="1380">
        <f t="shared" si="10"/>
        <v>2.5863923447233055</v>
      </c>
      <c r="S37" s="1380">
        <f t="shared" si="7"/>
        <v>2.7338674504651292</v>
      </c>
      <c r="T37" s="1380">
        <f t="shared" si="7"/>
        <v>2.8813425562069526</v>
      </c>
      <c r="U37" s="1380">
        <f t="shared" si="7"/>
        <v>3.0288176619487763</v>
      </c>
      <c r="V37" s="1380">
        <f t="shared" si="7"/>
        <v>3.1762927676906005</v>
      </c>
      <c r="W37" s="1380">
        <f t="shared" si="7"/>
        <v>3.3237678734324239</v>
      </c>
      <c r="X37" s="1380">
        <f t="shared" si="7"/>
        <v>3.4712429791742476</v>
      </c>
      <c r="Y37" s="1380">
        <f t="shared" si="7"/>
        <v>3.6187180849160714</v>
      </c>
      <c r="Z37" s="1380">
        <f t="shared" si="7"/>
        <v>3.7661931906578947</v>
      </c>
      <c r="AA37" s="1380">
        <f t="shared" si="7"/>
        <v>3.9136682963997185</v>
      </c>
      <c r="AB37" s="1380">
        <f t="shared" si="7"/>
        <v>4.0611434021415427</v>
      </c>
      <c r="AC37" s="1380">
        <f t="shared" si="7"/>
        <v>4.208618507883366</v>
      </c>
      <c r="AD37" s="1380">
        <f t="shared" si="7"/>
        <v>4.3560936136251893</v>
      </c>
      <c r="AE37" s="1380">
        <f t="shared" si="7"/>
        <v>4.5035687193670135</v>
      </c>
      <c r="AF37" s="1380">
        <f t="shared" si="7"/>
        <v>4.6510438251088368</v>
      </c>
      <c r="AG37" s="1380">
        <f t="shared" si="7"/>
        <v>4.7985189308506611</v>
      </c>
      <c r="AH37" s="1380">
        <f t="shared" si="7"/>
        <v>4.9459940365924844</v>
      </c>
      <c r="AI37" s="1380">
        <f t="shared" si="8"/>
        <v>5.0934691423343086</v>
      </c>
      <c r="AJ37" s="1380">
        <f t="shared" si="8"/>
        <v>5.2409442480761319</v>
      </c>
      <c r="AK37" s="1380">
        <f t="shared" si="8"/>
        <v>5.3884193538179552</v>
      </c>
      <c r="AL37" s="1380">
        <f t="shared" si="8"/>
        <v>5.5358944595597794</v>
      </c>
      <c r="AM37" s="1380">
        <f t="shared" si="8"/>
        <v>5.6833695653016028</v>
      </c>
      <c r="AN37" s="1380">
        <f t="shared" si="8"/>
        <v>5.830844671043427</v>
      </c>
      <c r="AO37" s="1380">
        <f t="shared" si="8"/>
        <v>5.9783197767852503</v>
      </c>
      <c r="AP37" s="1380">
        <f t="shared" si="8"/>
        <v>6.1257948825270745</v>
      </c>
      <c r="AQ37" s="1380">
        <f t="shared" si="8"/>
        <v>6.2732699882688978</v>
      </c>
      <c r="AR37" s="1380">
        <f t="shared" si="8"/>
        <v>6.2732699882688978</v>
      </c>
      <c r="AS37" s="1380">
        <f t="shared" si="8"/>
        <v>6.2732699882688978</v>
      </c>
      <c r="AT37" s="1380">
        <f t="shared" si="8"/>
        <v>6.2732699882688978</v>
      </c>
      <c r="AU37" s="1380">
        <f t="shared" si="8"/>
        <v>6.2732699882688978</v>
      </c>
      <c r="AV37" s="1380">
        <f t="shared" si="8"/>
        <v>6.2732699882688978</v>
      </c>
      <c r="AW37" s="1380">
        <f t="shared" si="8"/>
        <v>6.2732699882688978</v>
      </c>
      <c r="AX37" s="1380">
        <f t="shared" si="8"/>
        <v>6.2732699882688978</v>
      </c>
      <c r="AY37" s="1380">
        <f t="shared" si="9"/>
        <v>6.2732699882688978</v>
      </c>
      <c r="AZ37" s="1380">
        <f t="shared" si="4"/>
        <v>6.2732699882688978</v>
      </c>
      <c r="BA37" s="1380">
        <f t="shared" si="4"/>
        <v>6.2732699882688978</v>
      </c>
    </row>
    <row r="38" spans="2:53" x14ac:dyDescent="0.25">
      <c r="B38" s="1477">
        <f t="shared" si="6"/>
        <v>41</v>
      </c>
      <c r="C38" s="1380">
        <f t="shared" si="10"/>
        <v>0.4023937097540724</v>
      </c>
      <c r="D38" s="1380">
        <f t="shared" si="10"/>
        <v>0.55791170918659905</v>
      </c>
      <c r="E38" s="1380">
        <f t="shared" si="10"/>
        <v>0.71342970861912569</v>
      </c>
      <c r="F38" s="1380">
        <f t="shared" si="10"/>
        <v>0.86894770805165322</v>
      </c>
      <c r="G38" s="1380">
        <f t="shared" si="10"/>
        <v>1.0244657074841799</v>
      </c>
      <c r="H38" s="1380">
        <f t="shared" si="10"/>
        <v>1.1799837069167065</v>
      </c>
      <c r="I38" s="1380">
        <f t="shared" si="10"/>
        <v>1.3355017063492323</v>
      </c>
      <c r="J38" s="1380">
        <f t="shared" si="10"/>
        <v>1.4910197057817589</v>
      </c>
      <c r="K38" s="1380">
        <f t="shared" si="10"/>
        <v>1.6465377052142864</v>
      </c>
      <c r="L38" s="1380">
        <f t="shared" si="10"/>
        <v>1.8020557046468131</v>
      </c>
      <c r="M38" s="1380">
        <f t="shared" si="10"/>
        <v>1.9575737040793397</v>
      </c>
      <c r="N38" s="1380">
        <f t="shared" si="10"/>
        <v>2.1130917035118664</v>
      </c>
      <c r="O38" s="1380">
        <f t="shared" si="10"/>
        <v>2.2686097029443921</v>
      </c>
      <c r="P38" s="1380">
        <f t="shared" si="10"/>
        <v>2.4241277023769197</v>
      </c>
      <c r="Q38" s="1380">
        <f t="shared" si="10"/>
        <v>2.5796457018094463</v>
      </c>
      <c r="R38" s="1380">
        <f t="shared" si="10"/>
        <v>2.7351637012419729</v>
      </c>
      <c r="S38" s="1380">
        <f t="shared" si="7"/>
        <v>2.8906817006744996</v>
      </c>
      <c r="T38" s="1380">
        <f t="shared" si="7"/>
        <v>3.0461997001070262</v>
      </c>
      <c r="U38" s="1380">
        <f t="shared" si="7"/>
        <v>3.2017176995395529</v>
      </c>
      <c r="V38" s="1380">
        <f t="shared" si="7"/>
        <v>3.35723569897208</v>
      </c>
      <c r="W38" s="1380">
        <f t="shared" si="7"/>
        <v>3.5127536984046062</v>
      </c>
      <c r="X38" s="1380">
        <f t="shared" si="7"/>
        <v>3.6682716978371328</v>
      </c>
      <c r="Y38" s="1380">
        <f t="shared" si="7"/>
        <v>3.8237896972696599</v>
      </c>
      <c r="Z38" s="1380">
        <f t="shared" si="7"/>
        <v>3.9793076967021861</v>
      </c>
      <c r="AA38" s="1380">
        <f t="shared" si="7"/>
        <v>4.1348256961347136</v>
      </c>
      <c r="AB38" s="1380">
        <f t="shared" si="7"/>
        <v>4.2903436955672394</v>
      </c>
      <c r="AC38" s="1380">
        <f t="shared" si="7"/>
        <v>4.445861694999766</v>
      </c>
      <c r="AD38" s="1380">
        <f t="shared" si="7"/>
        <v>4.6013796944322927</v>
      </c>
      <c r="AE38" s="1380">
        <f t="shared" si="7"/>
        <v>4.7568976938648202</v>
      </c>
      <c r="AF38" s="1380">
        <f t="shared" si="7"/>
        <v>4.912415693297346</v>
      </c>
      <c r="AG38" s="1380">
        <f t="shared" si="7"/>
        <v>5.0679336927298735</v>
      </c>
      <c r="AH38" s="1380">
        <f t="shared" si="7"/>
        <v>5.2234516921624001</v>
      </c>
      <c r="AI38" s="1380">
        <f t="shared" si="8"/>
        <v>5.3789696915949268</v>
      </c>
      <c r="AJ38" s="1380">
        <f t="shared" si="8"/>
        <v>5.5344876910274525</v>
      </c>
      <c r="AK38" s="1380">
        <f t="shared" si="8"/>
        <v>5.6900056904599801</v>
      </c>
      <c r="AL38" s="1380">
        <f t="shared" si="8"/>
        <v>5.8455236898925067</v>
      </c>
      <c r="AM38" s="1380">
        <f t="shared" si="8"/>
        <v>6.0010416893250333</v>
      </c>
      <c r="AN38" s="1380">
        <f t="shared" si="8"/>
        <v>6.15655968875756</v>
      </c>
      <c r="AO38" s="1380">
        <f t="shared" si="8"/>
        <v>6.3120776881900866</v>
      </c>
      <c r="AP38" s="1380">
        <f t="shared" si="8"/>
        <v>6.4675956876226133</v>
      </c>
      <c r="AQ38" s="1380">
        <f t="shared" si="8"/>
        <v>6.6231136870551399</v>
      </c>
      <c r="AR38" s="1380">
        <f t="shared" si="8"/>
        <v>6.6231136870551399</v>
      </c>
      <c r="AS38" s="1380">
        <f t="shared" si="8"/>
        <v>6.6231136870551399</v>
      </c>
      <c r="AT38" s="1380">
        <f t="shared" si="8"/>
        <v>6.6231136870551399</v>
      </c>
      <c r="AU38" s="1380">
        <f t="shared" si="8"/>
        <v>6.6231136870551399</v>
      </c>
      <c r="AV38" s="1380">
        <f t="shared" si="8"/>
        <v>6.6231136870551399</v>
      </c>
      <c r="AW38" s="1380">
        <f t="shared" si="8"/>
        <v>6.6231136870551399</v>
      </c>
      <c r="AX38" s="1380">
        <f t="shared" si="8"/>
        <v>6.6231136870551399</v>
      </c>
      <c r="AY38" s="1380">
        <f t="shared" si="9"/>
        <v>6.6231136870551399</v>
      </c>
      <c r="AZ38" s="1380">
        <f t="shared" si="4"/>
        <v>6.6231136870551399</v>
      </c>
      <c r="BA38" s="1380">
        <f t="shared" si="4"/>
        <v>6.6231136870551399</v>
      </c>
    </row>
    <row r="39" spans="2:53" x14ac:dyDescent="0.25">
      <c r="B39" s="1477">
        <f t="shared" si="6"/>
        <v>42</v>
      </c>
      <c r="C39" s="1380">
        <f t="shared" si="10"/>
        <v>0.43223374951399318</v>
      </c>
      <c r="D39" s="1380">
        <f t="shared" si="10"/>
        <v>0.59617093114672759</v>
      </c>
      <c r="E39" s="1380">
        <f t="shared" si="10"/>
        <v>0.76010811277946111</v>
      </c>
      <c r="F39" s="1380">
        <f t="shared" si="10"/>
        <v>0.92404529441219552</v>
      </c>
      <c r="G39" s="1380">
        <f t="shared" si="10"/>
        <v>1.087982476044929</v>
      </c>
      <c r="H39" s="1380">
        <f t="shared" si="10"/>
        <v>1.2519196576776634</v>
      </c>
      <c r="I39" s="1380">
        <f t="shared" si="10"/>
        <v>1.4158568393103961</v>
      </c>
      <c r="J39" s="1380">
        <f t="shared" si="10"/>
        <v>1.5797940209431305</v>
      </c>
      <c r="K39" s="1380">
        <f t="shared" si="10"/>
        <v>1.743731202575864</v>
      </c>
      <c r="L39" s="1380">
        <f t="shared" si="10"/>
        <v>1.9076683842085984</v>
      </c>
      <c r="M39" s="1380">
        <f t="shared" si="10"/>
        <v>2.0716055658413319</v>
      </c>
      <c r="N39" s="1380">
        <f t="shared" si="10"/>
        <v>2.2355427474740663</v>
      </c>
      <c r="O39" s="1380">
        <f t="shared" si="10"/>
        <v>2.399479929106799</v>
      </c>
      <c r="P39" s="1380">
        <f t="shared" si="10"/>
        <v>2.5634171107395334</v>
      </c>
      <c r="Q39" s="1380">
        <f t="shared" si="10"/>
        <v>2.7273542923722669</v>
      </c>
      <c r="R39" s="1380">
        <f t="shared" si="10"/>
        <v>2.8912914740050013</v>
      </c>
      <c r="S39" s="1380">
        <f t="shared" si="7"/>
        <v>3.0552286556377353</v>
      </c>
      <c r="T39" s="1380">
        <f t="shared" si="7"/>
        <v>3.2191658372704688</v>
      </c>
      <c r="U39" s="1380">
        <f t="shared" si="7"/>
        <v>3.3831030189032028</v>
      </c>
      <c r="V39" s="1380">
        <f t="shared" si="7"/>
        <v>3.5470402005359367</v>
      </c>
      <c r="W39" s="1380">
        <f t="shared" si="7"/>
        <v>3.7109773821686702</v>
      </c>
      <c r="X39" s="1380">
        <f t="shared" si="7"/>
        <v>3.8749145638014042</v>
      </c>
      <c r="Y39" s="1380">
        <f t="shared" si="7"/>
        <v>4.0388517454341386</v>
      </c>
      <c r="Z39" s="1380">
        <f t="shared" si="7"/>
        <v>4.2027889270668712</v>
      </c>
      <c r="AA39" s="1380">
        <f t="shared" si="7"/>
        <v>4.3667261086996056</v>
      </c>
      <c r="AB39" s="1380">
        <f t="shared" si="7"/>
        <v>4.5306632903323401</v>
      </c>
      <c r="AC39" s="1380">
        <f t="shared" si="7"/>
        <v>4.6946004719650727</v>
      </c>
      <c r="AD39" s="1380">
        <f t="shared" si="7"/>
        <v>4.8585376535978071</v>
      </c>
      <c r="AE39" s="1380">
        <f t="shared" si="7"/>
        <v>5.0224748352305415</v>
      </c>
      <c r="AF39" s="1380">
        <f t="shared" si="7"/>
        <v>5.186412016863275</v>
      </c>
      <c r="AG39" s="1380">
        <f t="shared" si="7"/>
        <v>5.3503491984960085</v>
      </c>
      <c r="AH39" s="1380">
        <f t="shared" si="7"/>
        <v>5.5142863801287429</v>
      </c>
      <c r="AI39" s="1380">
        <f t="shared" si="8"/>
        <v>5.6782235617614765</v>
      </c>
      <c r="AJ39" s="1380">
        <f t="shared" si="8"/>
        <v>5.84216074339421</v>
      </c>
      <c r="AK39" s="1380">
        <f t="shared" si="8"/>
        <v>6.0060979250269444</v>
      </c>
      <c r="AL39" s="1380">
        <f t="shared" si="8"/>
        <v>6.1700351066596779</v>
      </c>
      <c r="AM39" s="1380">
        <f t="shared" si="8"/>
        <v>6.3339722882924114</v>
      </c>
      <c r="AN39" s="1380">
        <f t="shared" si="8"/>
        <v>6.4979094699251458</v>
      </c>
      <c r="AO39" s="1380">
        <f t="shared" si="8"/>
        <v>6.6618466515578794</v>
      </c>
      <c r="AP39" s="1380">
        <f t="shared" si="8"/>
        <v>6.8257838331906138</v>
      </c>
      <c r="AQ39" s="1380">
        <f t="shared" si="8"/>
        <v>6.9897210148233473</v>
      </c>
      <c r="AR39" s="1380">
        <f t="shared" si="8"/>
        <v>6.9897210148233473</v>
      </c>
      <c r="AS39" s="1380">
        <f t="shared" si="8"/>
        <v>6.9897210148233473</v>
      </c>
      <c r="AT39" s="1380">
        <f t="shared" si="8"/>
        <v>6.9897210148233473</v>
      </c>
      <c r="AU39" s="1380">
        <f t="shared" si="8"/>
        <v>6.9897210148233473</v>
      </c>
      <c r="AV39" s="1380">
        <f t="shared" si="8"/>
        <v>6.9897210148233473</v>
      </c>
      <c r="AW39" s="1380">
        <f t="shared" si="8"/>
        <v>6.9897210148233473</v>
      </c>
      <c r="AX39" s="1380">
        <f t="shared" si="8"/>
        <v>6.9897210148233473</v>
      </c>
      <c r="AY39" s="1380">
        <f t="shared" si="9"/>
        <v>6.9897210148233473</v>
      </c>
      <c r="AZ39" s="1380">
        <f t="shared" si="4"/>
        <v>6.9897210148233473</v>
      </c>
      <c r="BA39" s="1380">
        <f t="shared" si="4"/>
        <v>6.9897210148233473</v>
      </c>
    </row>
    <row r="40" spans="2:53" x14ac:dyDescent="0.25">
      <c r="B40" s="1477">
        <f t="shared" si="6"/>
        <v>43</v>
      </c>
      <c r="C40" s="1380">
        <f t="shared" si="10"/>
        <v>0.46386923076706399</v>
      </c>
      <c r="D40" s="1380">
        <f t="shared" si="10"/>
        <v>0.63661638217516714</v>
      </c>
      <c r="E40" s="1380">
        <f t="shared" si="10"/>
        <v>0.80936353358327029</v>
      </c>
      <c r="F40" s="1380">
        <f t="shared" si="10"/>
        <v>0.98211068499137344</v>
      </c>
      <c r="G40" s="1380">
        <f t="shared" si="10"/>
        <v>1.1548578363994766</v>
      </c>
      <c r="H40" s="1380">
        <f t="shared" si="10"/>
        <v>1.3276049878075797</v>
      </c>
      <c r="I40" s="1380">
        <f t="shared" si="10"/>
        <v>1.500352139215682</v>
      </c>
      <c r="J40" s="1380">
        <f t="shared" si="10"/>
        <v>1.6730992906237852</v>
      </c>
      <c r="K40" s="1380">
        <f t="shared" si="10"/>
        <v>1.8458464420318883</v>
      </c>
      <c r="L40" s="1380">
        <f t="shared" si="10"/>
        <v>2.0185935934399915</v>
      </c>
      <c r="M40" s="1380">
        <f t="shared" si="10"/>
        <v>2.1913407448480946</v>
      </c>
      <c r="N40" s="1380">
        <f t="shared" si="10"/>
        <v>2.3640878962561978</v>
      </c>
      <c r="O40" s="1380">
        <f t="shared" si="10"/>
        <v>2.5368350476643</v>
      </c>
      <c r="P40" s="1380">
        <f t="shared" si="10"/>
        <v>2.7095821990724032</v>
      </c>
      <c r="Q40" s="1380">
        <f t="shared" si="10"/>
        <v>2.8823293504805063</v>
      </c>
      <c r="R40" s="1380">
        <f t="shared" si="10"/>
        <v>3.0550765018886095</v>
      </c>
      <c r="S40" s="1380">
        <f t="shared" si="7"/>
        <v>3.2278236532967126</v>
      </c>
      <c r="T40" s="1380">
        <f t="shared" si="7"/>
        <v>3.4005708047048153</v>
      </c>
      <c r="U40" s="1380">
        <f t="shared" si="7"/>
        <v>3.5733179561129185</v>
      </c>
      <c r="V40" s="1380">
        <f t="shared" si="7"/>
        <v>3.7460651075210216</v>
      </c>
      <c r="W40" s="1380">
        <f t="shared" si="7"/>
        <v>3.9188122589291243</v>
      </c>
      <c r="X40" s="1380">
        <f t="shared" si="7"/>
        <v>4.0915594103372275</v>
      </c>
      <c r="Y40" s="1380">
        <f t="shared" si="7"/>
        <v>4.2643065617453306</v>
      </c>
      <c r="Z40" s="1380">
        <f t="shared" si="7"/>
        <v>4.4370537131534338</v>
      </c>
      <c r="AA40" s="1380">
        <f t="shared" si="7"/>
        <v>4.6098008645615369</v>
      </c>
      <c r="AB40" s="1380">
        <f t="shared" si="7"/>
        <v>4.7825480159696401</v>
      </c>
      <c r="AC40" s="1380">
        <f t="shared" si="7"/>
        <v>4.9552951673777423</v>
      </c>
      <c r="AD40" s="1380">
        <f t="shared" si="7"/>
        <v>5.1280423187858455</v>
      </c>
      <c r="AE40" s="1380">
        <f t="shared" si="7"/>
        <v>5.3007894701939486</v>
      </c>
      <c r="AF40" s="1380">
        <f t="shared" si="7"/>
        <v>5.4735366216020518</v>
      </c>
      <c r="AG40" s="1380">
        <f t="shared" si="7"/>
        <v>5.6462837730101541</v>
      </c>
      <c r="AH40" s="1380">
        <f t="shared" si="7"/>
        <v>5.8190309244182572</v>
      </c>
      <c r="AI40" s="1380">
        <f t="shared" si="8"/>
        <v>5.9917780758263604</v>
      </c>
      <c r="AJ40" s="1380">
        <f t="shared" si="8"/>
        <v>6.1645252272344635</v>
      </c>
      <c r="AK40" s="1380">
        <f t="shared" si="8"/>
        <v>6.3372723786425667</v>
      </c>
      <c r="AL40" s="1380">
        <f t="shared" si="8"/>
        <v>6.5100195300506698</v>
      </c>
      <c r="AM40" s="1380">
        <f t="shared" si="8"/>
        <v>6.682766681458773</v>
      </c>
      <c r="AN40" s="1380">
        <f t="shared" si="8"/>
        <v>6.8555138328668761</v>
      </c>
      <c r="AO40" s="1380">
        <f t="shared" si="8"/>
        <v>7.0282609842749784</v>
      </c>
      <c r="AP40" s="1380">
        <f t="shared" si="8"/>
        <v>7.2010081356830815</v>
      </c>
      <c r="AQ40" s="1380">
        <f t="shared" si="8"/>
        <v>7.3737552870911847</v>
      </c>
      <c r="AR40" s="1380">
        <f t="shared" si="8"/>
        <v>7.3737552870911847</v>
      </c>
      <c r="AS40" s="1380">
        <f t="shared" si="8"/>
        <v>7.3737552870911847</v>
      </c>
      <c r="AT40" s="1380">
        <f t="shared" si="8"/>
        <v>7.3737552870911847</v>
      </c>
      <c r="AU40" s="1380">
        <f t="shared" si="8"/>
        <v>7.3737552870911847</v>
      </c>
      <c r="AV40" s="1380">
        <f t="shared" si="8"/>
        <v>7.3737552870911847</v>
      </c>
      <c r="AW40" s="1380">
        <f t="shared" si="8"/>
        <v>7.3737552870911847</v>
      </c>
      <c r="AX40" s="1380">
        <f t="shared" si="8"/>
        <v>7.3737552870911847</v>
      </c>
      <c r="AY40" s="1380">
        <f t="shared" si="9"/>
        <v>7.3737552870911847</v>
      </c>
      <c r="AZ40" s="1380">
        <f t="shared" si="4"/>
        <v>7.3737552870911847</v>
      </c>
      <c r="BA40" s="1380">
        <f t="shared" si="4"/>
        <v>7.3737552870911847</v>
      </c>
    </row>
    <row r="41" spans="2:53" x14ac:dyDescent="0.25">
      <c r="B41" s="1477">
        <f t="shared" si="6"/>
        <v>44</v>
      </c>
      <c r="C41" s="1380">
        <f t="shared" si="10"/>
        <v>0.49738658984301765</v>
      </c>
      <c r="D41" s="1380">
        <f t="shared" si="10"/>
        <v>0.67934942438760082</v>
      </c>
      <c r="E41" s="1380">
        <f t="shared" si="10"/>
        <v>0.86131225893218399</v>
      </c>
      <c r="F41" s="1380">
        <f t="shared" si="10"/>
        <v>1.0432750934767672</v>
      </c>
      <c r="G41" s="1380">
        <f t="shared" si="10"/>
        <v>1.2252379280213503</v>
      </c>
      <c r="H41" s="1380">
        <f t="shared" si="10"/>
        <v>1.4072007625659335</v>
      </c>
      <c r="I41" s="1380">
        <f t="shared" si="10"/>
        <v>1.5891635971105149</v>
      </c>
      <c r="J41" s="1380">
        <f t="shared" si="10"/>
        <v>1.7711264316550981</v>
      </c>
      <c r="K41" s="1380">
        <f t="shared" si="10"/>
        <v>1.9530892661996813</v>
      </c>
      <c r="L41" s="1380">
        <f t="shared" si="10"/>
        <v>2.1350521007442644</v>
      </c>
      <c r="M41" s="1380">
        <f t="shared" si="10"/>
        <v>2.3170149352888476</v>
      </c>
      <c r="N41" s="1380">
        <f t="shared" si="10"/>
        <v>2.4989777698334308</v>
      </c>
      <c r="O41" s="1380">
        <f t="shared" si="10"/>
        <v>2.6809406043780122</v>
      </c>
      <c r="P41" s="1380">
        <f t="shared" si="10"/>
        <v>2.8629034389225954</v>
      </c>
      <c r="Q41" s="1380">
        <f t="shared" si="10"/>
        <v>3.0448662734671785</v>
      </c>
      <c r="R41" s="1380">
        <f t="shared" si="10"/>
        <v>3.2268291080117617</v>
      </c>
      <c r="S41" s="1380">
        <f t="shared" si="7"/>
        <v>3.4087919425563449</v>
      </c>
      <c r="T41" s="1380">
        <f t="shared" si="7"/>
        <v>3.5907547771009272</v>
      </c>
      <c r="U41" s="1380">
        <f t="shared" si="7"/>
        <v>3.7727176116455103</v>
      </c>
      <c r="V41" s="1380">
        <f t="shared" si="7"/>
        <v>3.9546804461900935</v>
      </c>
      <c r="W41" s="1380">
        <f t="shared" si="7"/>
        <v>4.1366432807346758</v>
      </c>
      <c r="X41" s="1380">
        <f t="shared" si="7"/>
        <v>4.318606115279259</v>
      </c>
      <c r="Y41" s="1380">
        <f t="shared" si="7"/>
        <v>4.5005689498238421</v>
      </c>
      <c r="Z41" s="1380">
        <f t="shared" si="7"/>
        <v>4.6825317843684244</v>
      </c>
      <c r="AA41" s="1380">
        <f t="shared" si="7"/>
        <v>4.8644946189130076</v>
      </c>
      <c r="AB41" s="1380">
        <f t="shared" si="7"/>
        <v>5.0464574534575908</v>
      </c>
      <c r="AC41" s="1380">
        <f t="shared" si="7"/>
        <v>5.2284202880021731</v>
      </c>
      <c r="AD41" s="1380">
        <f t="shared" si="7"/>
        <v>5.4103831225467562</v>
      </c>
      <c r="AE41" s="1380">
        <f t="shared" si="7"/>
        <v>5.5923459570913394</v>
      </c>
      <c r="AF41" s="1380">
        <f t="shared" si="7"/>
        <v>5.7743087916359226</v>
      </c>
      <c r="AG41" s="1380">
        <f t="shared" si="7"/>
        <v>5.9562716261805049</v>
      </c>
      <c r="AH41" s="1380">
        <f t="shared" si="7"/>
        <v>6.138234460725088</v>
      </c>
      <c r="AI41" s="1380">
        <f t="shared" si="8"/>
        <v>6.3201972952696703</v>
      </c>
      <c r="AJ41" s="1380">
        <f t="shared" si="8"/>
        <v>6.5021601298142535</v>
      </c>
      <c r="AK41" s="1380">
        <f t="shared" si="8"/>
        <v>6.6841229643588367</v>
      </c>
      <c r="AL41" s="1380">
        <f t="shared" si="8"/>
        <v>6.8660857989034199</v>
      </c>
      <c r="AM41" s="1380">
        <f t="shared" si="8"/>
        <v>7.0480486334480021</v>
      </c>
      <c r="AN41" s="1380">
        <f t="shared" si="8"/>
        <v>7.2300114679925853</v>
      </c>
      <c r="AO41" s="1380">
        <f t="shared" si="8"/>
        <v>7.4119743025371685</v>
      </c>
      <c r="AP41" s="1380">
        <f t="shared" si="8"/>
        <v>7.5939371370817508</v>
      </c>
      <c r="AQ41" s="1380">
        <f t="shared" si="8"/>
        <v>7.775899971626334</v>
      </c>
      <c r="AR41" s="1380">
        <f t="shared" si="8"/>
        <v>7.775899971626334</v>
      </c>
      <c r="AS41" s="1380">
        <f t="shared" si="8"/>
        <v>7.775899971626334</v>
      </c>
      <c r="AT41" s="1380">
        <f t="shared" si="8"/>
        <v>7.775899971626334</v>
      </c>
      <c r="AU41" s="1380">
        <f t="shared" si="8"/>
        <v>7.775899971626334</v>
      </c>
      <c r="AV41" s="1380">
        <f t="shared" si="8"/>
        <v>7.775899971626334</v>
      </c>
      <c r="AW41" s="1380">
        <f t="shared" si="8"/>
        <v>7.775899971626334</v>
      </c>
      <c r="AX41" s="1380">
        <f t="shared" si="8"/>
        <v>7.775899971626334</v>
      </c>
      <c r="AY41" s="1380">
        <f t="shared" si="9"/>
        <v>7.775899971626334</v>
      </c>
      <c r="AZ41" s="1380">
        <f t="shared" si="4"/>
        <v>7.775899971626334</v>
      </c>
      <c r="BA41" s="1380">
        <f t="shared" si="4"/>
        <v>7.775899971626334</v>
      </c>
    </row>
    <row r="42" spans="2:53" ht="15.75" thickBot="1" x14ac:dyDescent="0.3">
      <c r="B42" s="1478">
        <f t="shared" si="6"/>
        <v>45</v>
      </c>
      <c r="C42" s="1380">
        <f t="shared" si="10"/>
        <v>0.53287542201740212</v>
      </c>
      <c r="D42" s="1380">
        <f t="shared" si="10"/>
        <v>0.72447501350788457</v>
      </c>
      <c r="E42" s="1380">
        <f t="shared" si="10"/>
        <v>0.91607460499836701</v>
      </c>
      <c r="F42" s="1380">
        <f t="shared" si="10"/>
        <v>1.1076741964888495</v>
      </c>
      <c r="G42" s="1380">
        <f t="shared" si="10"/>
        <v>1.2992737879793319</v>
      </c>
      <c r="H42" s="1380">
        <f t="shared" si="10"/>
        <v>1.4908733794698144</v>
      </c>
      <c r="I42" s="1380">
        <f t="shared" si="10"/>
        <v>1.6824729709602959</v>
      </c>
      <c r="J42" s="1380">
        <f t="shared" si="10"/>
        <v>1.8740725624507784</v>
      </c>
      <c r="K42" s="1380">
        <f t="shared" si="10"/>
        <v>2.0656721539412608</v>
      </c>
      <c r="L42" s="1380">
        <f t="shared" si="10"/>
        <v>2.2572717454317424</v>
      </c>
      <c r="M42" s="1380">
        <f t="shared" si="10"/>
        <v>2.4488713369222248</v>
      </c>
      <c r="N42" s="1380">
        <f t="shared" si="10"/>
        <v>2.6404709284127073</v>
      </c>
      <c r="O42" s="1380">
        <f t="shared" si="10"/>
        <v>2.8320705199031888</v>
      </c>
      <c r="P42" s="1380">
        <f t="shared" si="10"/>
        <v>3.0236701113936713</v>
      </c>
      <c r="Q42" s="1380">
        <f t="shared" si="10"/>
        <v>3.2152697028841537</v>
      </c>
      <c r="R42" s="1380">
        <f t="shared" si="10"/>
        <v>3.4068692943746361</v>
      </c>
      <c r="S42" s="1380">
        <f t="shared" si="7"/>
        <v>3.5984688858651186</v>
      </c>
      <c r="T42" s="1380">
        <f t="shared" si="7"/>
        <v>3.7900684773556002</v>
      </c>
      <c r="U42" s="1380">
        <f t="shared" si="7"/>
        <v>3.9816680688460826</v>
      </c>
      <c r="V42" s="1380">
        <f t="shared" si="7"/>
        <v>4.173267660336565</v>
      </c>
      <c r="W42" s="1380">
        <f t="shared" si="7"/>
        <v>4.3648672518270466</v>
      </c>
      <c r="X42" s="1380">
        <f t="shared" si="7"/>
        <v>4.5564668433175299</v>
      </c>
      <c r="Y42" s="1380">
        <f t="shared" si="7"/>
        <v>4.7480664348080115</v>
      </c>
      <c r="Z42" s="1380">
        <f t="shared" si="7"/>
        <v>4.9396660262984939</v>
      </c>
      <c r="AA42" s="1380">
        <f t="shared" si="7"/>
        <v>5.1312656177889764</v>
      </c>
      <c r="AB42" s="1380">
        <f t="shared" si="7"/>
        <v>5.3228652092794579</v>
      </c>
      <c r="AC42" s="1380">
        <f t="shared" si="7"/>
        <v>5.5144648007699404</v>
      </c>
      <c r="AD42" s="1380">
        <f t="shared" si="7"/>
        <v>5.7060643922604228</v>
      </c>
      <c r="AE42" s="1380">
        <f t="shared" si="7"/>
        <v>5.8976639837509053</v>
      </c>
      <c r="AF42" s="1380">
        <f t="shared" si="7"/>
        <v>6.0892635752413877</v>
      </c>
      <c r="AG42" s="1380">
        <f t="shared" si="7"/>
        <v>6.2808631667318693</v>
      </c>
      <c r="AH42" s="1380">
        <f t="shared" si="7"/>
        <v>6.4724627582223517</v>
      </c>
      <c r="AI42" s="1380">
        <f t="shared" si="8"/>
        <v>6.6640623497128342</v>
      </c>
      <c r="AJ42" s="1380">
        <f t="shared" si="8"/>
        <v>6.8556619412033157</v>
      </c>
      <c r="AK42" s="1380">
        <f t="shared" si="8"/>
        <v>7.0472615326937991</v>
      </c>
      <c r="AL42" s="1380">
        <f t="shared" si="8"/>
        <v>7.2388611241842806</v>
      </c>
      <c r="AM42" s="1380">
        <f t="shared" si="8"/>
        <v>7.4304607156747631</v>
      </c>
      <c r="AN42" s="1380">
        <f t="shared" si="8"/>
        <v>7.6220603071652455</v>
      </c>
      <c r="AO42" s="1380">
        <f t="shared" si="8"/>
        <v>7.8136598986557271</v>
      </c>
      <c r="AP42" s="1380">
        <f t="shared" si="8"/>
        <v>8.0052594901462104</v>
      </c>
      <c r="AQ42" s="1380">
        <f t="shared" si="8"/>
        <v>8.196859081636692</v>
      </c>
      <c r="AR42" s="1380">
        <f t="shared" si="8"/>
        <v>8.196859081636692</v>
      </c>
      <c r="AS42" s="1380">
        <f t="shared" si="8"/>
        <v>8.196859081636692</v>
      </c>
      <c r="AT42" s="1380">
        <f t="shared" si="8"/>
        <v>8.196859081636692</v>
      </c>
      <c r="AU42" s="1380">
        <f t="shared" si="8"/>
        <v>8.196859081636692</v>
      </c>
      <c r="AV42" s="1380">
        <f t="shared" si="8"/>
        <v>8.196859081636692</v>
      </c>
      <c r="AW42" s="1380">
        <f t="shared" si="8"/>
        <v>8.196859081636692</v>
      </c>
      <c r="AX42" s="1380">
        <f t="shared" si="8"/>
        <v>8.196859081636692</v>
      </c>
      <c r="AY42" s="1380">
        <f t="shared" si="9"/>
        <v>8.196859081636692</v>
      </c>
      <c r="AZ42" s="1380">
        <f t="shared" si="4"/>
        <v>8.196859081636692</v>
      </c>
      <c r="BA42" s="1380">
        <f t="shared" si="4"/>
        <v>8.196859081636692</v>
      </c>
    </row>
  </sheetData>
  <mergeCells count="53">
    <mergeCell ref="B6:C6"/>
    <mergeCell ref="D6:E6"/>
    <mergeCell ref="F6:G6"/>
    <mergeCell ref="H6:I6"/>
    <mergeCell ref="J6:K6"/>
    <mergeCell ref="L6:M6"/>
    <mergeCell ref="N6:O6"/>
    <mergeCell ref="P6:Q6"/>
    <mergeCell ref="R6:AC6"/>
    <mergeCell ref="N7:O7"/>
    <mergeCell ref="P7:Q7"/>
    <mergeCell ref="R7:W7"/>
    <mergeCell ref="X7:AC7"/>
    <mergeCell ref="B10:D10"/>
    <mergeCell ref="F10:L10"/>
    <mergeCell ref="B7:C7"/>
    <mergeCell ref="D7:E7"/>
    <mergeCell ref="F7:G7"/>
    <mergeCell ref="H7:I7"/>
    <mergeCell ref="J7:K7"/>
    <mergeCell ref="L7:M7"/>
    <mergeCell ref="B8:AC8"/>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s>
  <conditionalFormatting sqref="J6 S12:BA42">
    <cfRule type="expression" dxfId="51" priority="39">
      <formula>J6&lt;0.4</formula>
    </cfRule>
    <cfRule type="expression" dxfId="50" priority="40">
      <formula>J6&gt;1.6</formula>
    </cfRule>
    <cfRule type="expression" dxfId="49" priority="41">
      <formula>J6&gt;=1.2</formula>
    </cfRule>
    <cfRule type="expression" dxfId="48" priority="42">
      <formula>J6&gt;=0.8</formula>
    </cfRule>
    <cfRule type="expression" dxfId="47" priority="43">
      <formula>J6&gt;=0.4</formula>
    </cfRule>
  </conditionalFormatting>
  <conditionalFormatting sqref="C12:BA42">
    <cfRule type="expression" dxfId="46" priority="1" stopIfTrue="1">
      <formula>AND($D$5=C$11, $D$3=$B12)</formula>
    </cfRule>
    <cfRule type="expression" dxfId="45" priority="34">
      <formula>C12&lt;0.4</formula>
    </cfRule>
    <cfRule type="expression" dxfId="44" priority="35">
      <formula>C12&gt;1.6</formula>
    </cfRule>
    <cfRule type="expression" dxfId="43" priority="36">
      <formula>C12&gt;=1.2</formula>
    </cfRule>
    <cfRule type="expression" dxfId="42" priority="37">
      <formula>C12&gt;=0.8</formula>
    </cfRule>
    <cfRule type="expression" dxfId="41" priority="38">
      <formula>C12&gt;=0.4</formula>
    </cfRule>
  </conditionalFormatting>
  <conditionalFormatting sqref="C12:BA42">
    <cfRule type="expression" dxfId="40" priority="44">
      <formula>$J$6&lt;0.4</formula>
    </cfRule>
    <cfRule type="expression" dxfId="39" priority="45">
      <formula>$J$6&gt;1.6</formula>
    </cfRule>
    <cfRule type="expression" dxfId="38" priority="46">
      <formula>$J$6&gt;=1.2</formula>
    </cfRule>
    <cfRule type="expression" dxfId="37" priority="47">
      <formula>$J$6&gt;=0.8</formula>
    </cfRule>
    <cfRule type="expression" dxfId="36" priority="48">
      <formula>$J$6&gt;=0.4</formula>
    </cfRule>
  </conditionalFormatting>
  <conditionalFormatting sqref="C12:BA42">
    <cfRule type="expression" dxfId="35" priority="2">
      <formula>$D$5=C$11</formula>
    </cfRule>
    <cfRule type="expression" dxfId="34" priority="3">
      <formula>$D$3=$B12</formula>
    </cfRule>
  </conditionalFormatting>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9"/>
  <sheetViews>
    <sheetView zoomScaleNormal="100" workbookViewId="0">
      <pane ySplit="5" topLeftCell="A7" activePane="bottomLeft" state="frozen"/>
      <selection pane="bottomLeft" activeCell="Y1" sqref="Y1"/>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7"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4" width="7.140625" style="3" customWidth="1"/>
    <col min="35" max="35" width="7.8554687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189</v>
      </c>
      <c r="D1" s="166" t="s">
        <v>217</v>
      </c>
    </row>
    <row r="2" spans="1:80" x14ac:dyDescent="0.25">
      <c r="A2" s="201"/>
      <c r="B2" s="165"/>
      <c r="D2" s="166" t="s">
        <v>641</v>
      </c>
    </row>
    <row r="3" spans="1:80" x14ac:dyDescent="0.25">
      <c r="B3" s="165" t="s">
        <v>2681</v>
      </c>
      <c r="C3" s="1733">
        <f>SUM(AK6,AK22,AK34,AK42)</f>
        <v>58.900475999999998</v>
      </c>
      <c r="D3" s="241">
        <f>SUM(J4,R4,Z4,AH4)</f>
        <v>654.45000000000005</v>
      </c>
      <c r="E3" s="169" t="s">
        <v>642</v>
      </c>
      <c r="F3" s="170"/>
      <c r="G3" s="170"/>
      <c r="H3" s="170"/>
      <c r="I3" s="170"/>
      <c r="J3" s="248"/>
      <c r="K3" s="171"/>
      <c r="M3" s="169" t="s">
        <v>222</v>
      </c>
      <c r="N3" s="170"/>
      <c r="O3" s="170"/>
      <c r="P3" s="170"/>
      <c r="Q3" s="170"/>
      <c r="R3" s="170"/>
      <c r="S3" s="171"/>
      <c r="U3" s="169" t="s">
        <v>223</v>
      </c>
      <c r="V3" s="170"/>
      <c r="W3" s="170"/>
      <c r="X3" s="170"/>
      <c r="Y3" s="170"/>
      <c r="Z3" s="170"/>
      <c r="AA3" s="171"/>
      <c r="AC3" s="169" t="s">
        <v>666</v>
      </c>
      <c r="AD3" s="170"/>
      <c r="AE3" s="170"/>
      <c r="AF3" s="170"/>
      <c r="AG3" s="170"/>
      <c r="AH3" s="170"/>
      <c r="AI3" s="171"/>
    </row>
    <row r="4" spans="1:80" customFormat="1" ht="14.25" customHeight="1" x14ac:dyDescent="0.25">
      <c r="B4" s="211" t="s">
        <v>230</v>
      </c>
      <c r="C4" s="7" t="s">
        <v>25</v>
      </c>
      <c r="D4" s="240">
        <f>SUM(D7:D40)</f>
        <v>1866</v>
      </c>
      <c r="E4" s="168">
        <v>8.5000000000000006E-2</v>
      </c>
      <c r="F4" s="8">
        <f>IF(G4="kWh",SUM(J6:J49)/30,SUM(J6:J49)*1000/30)</f>
        <v>12.616800000000001</v>
      </c>
      <c r="G4" s="10" t="s">
        <v>25</v>
      </c>
      <c r="H4" s="6">
        <f>IF(C4="kWh",SUM(H6:H49),SUM(H6:H49)*1000)</f>
        <v>18.024000000000004</v>
      </c>
      <c r="I4" s="9">
        <f>IF(H4&lt;&gt;"",IF(F4&lt;&gt;"",H4*F4,H4*7),"")</f>
        <v>227.40520320000007</v>
      </c>
      <c r="J4" s="246">
        <f>IF(C4="kWh",SUM(J6:J49),SUM(J6:J49)*1000)</f>
        <v>378.50400000000002</v>
      </c>
      <c r="K4" s="164">
        <f>SUM(K6:K49)</f>
        <v>32.172840000000008</v>
      </c>
      <c r="M4" s="168">
        <v>0.11899999999999999</v>
      </c>
      <c r="N4" s="8">
        <f>IF(O4="kWh",SUM(R6:R49)/30,SUM(R6:R49)*1000/30)</f>
        <v>1.8787999999999998</v>
      </c>
      <c r="O4" s="10" t="s">
        <v>25</v>
      </c>
      <c r="P4" s="6">
        <f>IF(O4="kWh",SUM(P6:P49),SUM(P6:P49)*1000)</f>
        <v>2.6839999999999997</v>
      </c>
      <c r="Q4" s="9">
        <f>IF(P4&lt;&gt;"",IF(N4&lt;&gt;"",P4*N4,P4*7),"")</f>
        <v>5.0426991999999986</v>
      </c>
      <c r="R4" s="9">
        <f>IF(O4="kWh",SUM(R6:R49),SUM(R6:R49)*1000)</f>
        <v>56.363999999999997</v>
      </c>
      <c r="S4" s="164">
        <f>SUM(S6:S49)</f>
        <v>6.7073159999999996</v>
      </c>
      <c r="U4" s="168">
        <v>0.17599999999999999</v>
      </c>
      <c r="V4" s="8">
        <f>IF(W4="kWh",SUM(Z6:Z49)/30,SUM(Z6:Z49)*1000/30)</f>
        <v>0.94499999999999995</v>
      </c>
      <c r="W4" s="10" t="s">
        <v>25</v>
      </c>
      <c r="X4" s="6">
        <f>IF(W4="kWh",SUM(X6:X49),SUM(X6:X49)*1000)</f>
        <v>1.3499999999999999</v>
      </c>
      <c r="Y4" s="9">
        <f>IF(X4&lt;&gt;"",IF(V4&lt;&gt;"",X4*V4,X4*7),"")</f>
        <v>1.2757499999999997</v>
      </c>
      <c r="Z4" s="9">
        <f>IF(W4="kWh",SUM(Z6:Z49),SUM(Z6:Z49)*1000)</f>
        <v>28.349999999999998</v>
      </c>
      <c r="AA4" s="164">
        <f>SUM(AA6:AA49)</f>
        <v>4.9896000000000003</v>
      </c>
      <c r="AB4" s="174"/>
      <c r="AC4" s="168">
        <v>8.5000000000000006E-2</v>
      </c>
      <c r="AD4" s="8">
        <f>IF(AE4="kWh",SUM(AH6:AH49)/30,SUM(AH6:AH49)*1000/30)</f>
        <v>6.3743999999999996</v>
      </c>
      <c r="AE4" s="10" t="s">
        <v>25</v>
      </c>
      <c r="AF4" s="6">
        <f>IF(AE4="kWh",SUM(AF6:AF49),SUM(AF6:AF49)*1000)</f>
        <v>21.248000000000005</v>
      </c>
      <c r="AG4" s="9">
        <f>IF(AF4&lt;&gt;"",IF(AD4&lt;&gt;"",AF4*AD4,AF4*7),"")</f>
        <v>135.44325120000002</v>
      </c>
      <c r="AH4" s="246">
        <f>IF(AE4="kWh",SUM(AH6:AH49),SUM(AH6:AH49)*1000)</f>
        <v>191.232</v>
      </c>
      <c r="AI4" s="164">
        <f>SUM(AI6:AI49)</f>
        <v>16.254720000000002</v>
      </c>
      <c r="AJ4" s="174"/>
      <c r="AK4" s="200">
        <f>SUM(AK6,AK22,AK34,AK42)</f>
        <v>58.900475999999998</v>
      </c>
      <c r="AL4" s="212">
        <f>SUM(AL6,AL22,AL34)</f>
        <v>1.9633491999999999</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26</v>
      </c>
      <c r="D5" s="197" t="s">
        <v>221</v>
      </c>
      <c r="E5" s="199" t="s">
        <v>226</v>
      </c>
      <c r="F5" s="167" t="s">
        <v>27</v>
      </c>
      <c r="G5" s="15" t="s">
        <v>28</v>
      </c>
      <c r="H5" s="13" t="s">
        <v>219</v>
      </c>
      <c r="I5" s="14" t="s">
        <v>220</v>
      </c>
      <c r="J5" s="249" t="s">
        <v>218</v>
      </c>
      <c r="K5" s="11" t="s">
        <v>29</v>
      </c>
      <c r="M5" s="199" t="s">
        <v>225</v>
      </c>
      <c r="N5" s="167" t="s">
        <v>27</v>
      </c>
      <c r="O5" s="15" t="s">
        <v>28</v>
      </c>
      <c r="P5" s="13" t="s">
        <v>219</v>
      </c>
      <c r="Q5" s="14" t="s">
        <v>220</v>
      </c>
      <c r="R5" s="16" t="s">
        <v>218</v>
      </c>
      <c r="S5" s="11" t="s">
        <v>29</v>
      </c>
      <c r="U5" s="199" t="s">
        <v>231</v>
      </c>
      <c r="V5" s="167" t="s">
        <v>27</v>
      </c>
      <c r="W5" s="15" t="s">
        <v>28</v>
      </c>
      <c r="X5" s="13" t="s">
        <v>219</v>
      </c>
      <c r="Y5" s="14" t="s">
        <v>220</v>
      </c>
      <c r="Z5" s="16" t="s">
        <v>218</v>
      </c>
      <c r="AA5" s="11" t="s">
        <v>29</v>
      </c>
      <c r="AB5" s="185"/>
      <c r="AC5" s="239" t="s">
        <v>668</v>
      </c>
      <c r="AD5" s="167" t="s">
        <v>27</v>
      </c>
      <c r="AE5" s="15" t="s">
        <v>28</v>
      </c>
      <c r="AF5" s="13" t="s">
        <v>219</v>
      </c>
      <c r="AG5" s="14" t="s">
        <v>220</v>
      </c>
      <c r="AH5" s="16" t="s">
        <v>218</v>
      </c>
      <c r="AI5" s="11" t="s">
        <v>29</v>
      </c>
      <c r="AJ5" s="185"/>
      <c r="AK5" s="11" t="s">
        <v>258</v>
      </c>
      <c r="AL5" s="11" t="s">
        <v>259</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30</v>
      </c>
      <c r="C6" s="18">
        <v>0</v>
      </c>
      <c r="D6" s="196">
        <v>0</v>
      </c>
      <c r="E6" s="198">
        <v>0</v>
      </c>
      <c r="F6" s="20">
        <v>0</v>
      </c>
      <c r="G6" s="22">
        <v>0</v>
      </c>
      <c r="H6" s="21">
        <f t="shared" ref="H6:H41" si="0">IF(B6&lt;&gt;"",IF(C6&lt;&gt;"",D6*E6*C6/1000,D6*E6/1000),"")</f>
        <v>0</v>
      </c>
      <c r="I6" s="21">
        <f t="shared" ref="I6:I41" si="1">IF(H6&lt;&gt;"",IF(F6&lt;&gt;"",H6*F6,H6*7),"")</f>
        <v>0</v>
      </c>
      <c r="J6" s="250">
        <f t="shared" ref="J6:J41" si="2">IF(H6&lt;&gt;"",IF(G6&lt;&gt;"",H6*G6,H6*30),"")</f>
        <v>0</v>
      </c>
      <c r="K6" s="163">
        <f>IF(J6&lt;&gt;"",J6*$E4,"")</f>
        <v>0</v>
      </c>
      <c r="M6" s="198">
        <v>0</v>
      </c>
      <c r="N6" s="20">
        <v>0</v>
      </c>
      <c r="O6" s="22">
        <v>0</v>
      </c>
      <c r="P6" s="21">
        <f t="shared" ref="P6:P49" si="3">IF(B6&lt;&gt;"",IF(C6&lt;&gt;"",D6*M6*C6/1000,D6*M6/1000),"")</f>
        <v>0</v>
      </c>
      <c r="Q6" s="21">
        <f t="shared" ref="Q6:Q41" si="4">IF(P6&lt;&gt;"",IF(N6&lt;&gt;"",P6*N6,P6*7),"")</f>
        <v>0</v>
      </c>
      <c r="R6" s="19">
        <f t="shared" ref="R6:R41" si="5">IF(P6&lt;&gt;"",IF(O6&lt;&gt;"",P6*O6,P6*30),"")</f>
        <v>0</v>
      </c>
      <c r="S6" s="163">
        <f>IF(R6&lt;&gt;"",R6*$M4,"")</f>
        <v>0</v>
      </c>
      <c r="U6" s="198">
        <v>0</v>
      </c>
      <c r="V6" s="20">
        <v>0</v>
      </c>
      <c r="W6" s="22">
        <v>0</v>
      </c>
      <c r="X6" s="21">
        <f t="shared" ref="X6:X49" si="6">IF(B6&lt;&gt;"",IF(C6&lt;&gt;"",D6*U6*C6/1000,D6*U6/1000),"")</f>
        <v>0</v>
      </c>
      <c r="Y6" s="21">
        <f t="shared" ref="Y6:Y41" si="7">IF(X6&lt;&gt;"",IF(V6&lt;&gt;"",X6*V6,X6*7),"")</f>
        <v>0</v>
      </c>
      <c r="Z6" s="19">
        <f t="shared" ref="Z6:Z41" si="8">IF(X6&lt;&gt;"",IF(W6&lt;&gt;"",X6*W6,X6*30),"")</f>
        <v>0</v>
      </c>
      <c r="AA6" s="163">
        <f>IF(Z6&lt;&gt;"",Z6*$U4,"")</f>
        <v>0</v>
      </c>
      <c r="AB6" s="174"/>
      <c r="AC6" s="198">
        <v>0</v>
      </c>
      <c r="AD6" s="20">
        <v>0</v>
      </c>
      <c r="AE6" s="22">
        <v>0</v>
      </c>
      <c r="AF6" s="21">
        <f>IF(J6&lt;&gt;"",IF(K6&lt;&gt;"",L6*AC6*K6/1000,L6*AC6/1000),"")</f>
        <v>0</v>
      </c>
      <c r="AG6" s="21">
        <f t="shared" ref="AG6:AG32" si="9">IF(AF6&lt;&gt;"",IF(AD6&lt;&gt;"",AF6*AD6,AF6*7),"")</f>
        <v>0</v>
      </c>
      <c r="AH6" s="19">
        <f t="shared" ref="AH6:AH32" si="10">IF(AF6&lt;&gt;"",IF(AE6&lt;&gt;"",AF6*AE6,AF6*30),"")</f>
        <v>0</v>
      </c>
      <c r="AI6" s="163">
        <f>IF(AH6&lt;&gt;"",AH6*$AC4,"")</f>
        <v>0</v>
      </c>
      <c r="AJ6" s="174"/>
      <c r="AK6" s="219">
        <f>SUM(AK7,AK8,AK9,AK10,AK11,AK12,AK13,AK14,AK15,AK16,AK17,AK18,AK20)</f>
        <v>42.505949999999999</v>
      </c>
      <c r="AL6" s="220">
        <f>SUM(AL7,AL8,AL9,AL10,AL11,AL12,AL13,AL14,AL15,AL16,AL17,AL18,AL20)</f>
        <v>1.4168649999999998</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229</v>
      </c>
      <c r="C7" s="18">
        <v>4</v>
      </c>
      <c r="D7" s="196">
        <v>225</v>
      </c>
      <c r="E7" s="198">
        <v>12</v>
      </c>
      <c r="F7" s="20">
        <v>5</v>
      </c>
      <c r="G7" s="22">
        <v>21</v>
      </c>
      <c r="H7" s="21">
        <f>IF(B7&lt;&gt;"",IF(C7&lt;&gt;"",D7*E7*C7/1000,D7*E7/1000),"")</f>
        <v>10.8</v>
      </c>
      <c r="I7" s="21">
        <f t="shared" si="1"/>
        <v>54</v>
      </c>
      <c r="J7" s="250">
        <f t="shared" si="2"/>
        <v>226.8</v>
      </c>
      <c r="K7" s="163">
        <f>IF(J7&lt;&gt;"",J7*$E4,"")</f>
        <v>19.278000000000002</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10.8</v>
      </c>
      <c r="AG7" s="21">
        <f>IF(AF7&lt;&gt;"",IF(AD7&lt;&gt;"",AF7*AD7,AF7*7),"")</f>
        <v>21.6</v>
      </c>
      <c r="AH7" s="19">
        <f>IF(AF7&lt;&gt;"",IF(AE7&lt;&gt;"",AF7*AE7,AF7*30),"")</f>
        <v>97.2</v>
      </c>
      <c r="AI7" s="163">
        <f>IF(AH7&lt;&gt;"",AH7*$AC4,"")</f>
        <v>8.2620000000000005</v>
      </c>
      <c r="AJ7" s="174"/>
      <c r="AK7" s="200">
        <f t="shared" ref="AK7:AK20" si="11">SUM(K7,S7,AA7,AI7)</f>
        <v>27.540000000000003</v>
      </c>
      <c r="AL7" s="212">
        <f>AK7/30</f>
        <v>0.91800000000000004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645</v>
      </c>
      <c r="C8" s="18">
        <v>1</v>
      </c>
      <c r="D8" s="196">
        <v>34</v>
      </c>
      <c r="E8" s="198">
        <v>12</v>
      </c>
      <c r="F8" s="20">
        <v>5</v>
      </c>
      <c r="G8" s="22">
        <v>21</v>
      </c>
      <c r="H8" s="21">
        <f t="shared" si="0"/>
        <v>0.40799999999999997</v>
      </c>
      <c r="I8" s="21">
        <f t="shared" si="1"/>
        <v>2.04</v>
      </c>
      <c r="J8" s="250">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IF(AH8&lt;&gt;"",AH8*$AC4,"")</f>
        <v>0.62424000000000002</v>
      </c>
      <c r="AJ8" s="174"/>
      <c r="AK8" s="200">
        <f t="shared" si="11"/>
        <v>2.6162999999999998</v>
      </c>
      <c r="AL8" s="212">
        <f>AK8/30</f>
        <v>8.7209999999999996E-2</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232</v>
      </c>
      <c r="C9" s="18">
        <v>1</v>
      </c>
      <c r="D9" s="196">
        <v>25</v>
      </c>
      <c r="E9" s="198">
        <v>12</v>
      </c>
      <c r="F9" s="20">
        <v>5</v>
      </c>
      <c r="G9" s="22">
        <v>21</v>
      </c>
      <c r="H9" s="21">
        <f t="shared" si="0"/>
        <v>0.3</v>
      </c>
      <c r="I9" s="21">
        <f t="shared" si="1"/>
        <v>1.5</v>
      </c>
      <c r="J9" s="250">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IF(AH9&lt;&gt;"",AH9*$AC4,"")</f>
        <v>0.45899999999999996</v>
      </c>
      <c r="AJ9" s="174"/>
      <c r="AK9" s="200">
        <f t="shared" si="11"/>
        <v>1.9237500000000001</v>
      </c>
      <c r="AL9" s="212">
        <f t="shared" ref="AL9:AL20" si="12">AK9/30</f>
        <v>6.4125000000000001E-2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644</v>
      </c>
      <c r="C10" s="18">
        <v>1</v>
      </c>
      <c r="D10" s="196">
        <v>40</v>
      </c>
      <c r="E10" s="198">
        <v>12</v>
      </c>
      <c r="F10" s="20">
        <v>5</v>
      </c>
      <c r="G10" s="22">
        <v>21</v>
      </c>
      <c r="H10" s="21">
        <f t="shared" si="0"/>
        <v>0.48</v>
      </c>
      <c r="I10" s="21">
        <f t="shared" si="1"/>
        <v>2.4</v>
      </c>
      <c r="J10" s="250">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20" si="13">IF(B10&lt;&gt;"",IF(C10&lt;&gt;"",D10*AC10*C10/1000,D10*AC10/1000),"")</f>
        <v>0.96</v>
      </c>
      <c r="AG10" s="21">
        <f t="shared" si="9"/>
        <v>1.92</v>
      </c>
      <c r="AH10" s="19">
        <f t="shared" si="10"/>
        <v>8.64</v>
      </c>
      <c r="AI10" s="163">
        <f>IF(AH10&lt;&gt;"",AH10*$AC4,"")</f>
        <v>0.73440000000000005</v>
      </c>
      <c r="AJ10" s="174"/>
      <c r="AK10" s="200">
        <f t="shared" si="11"/>
        <v>3.0779999999999998</v>
      </c>
      <c r="AL10" s="212">
        <f t="shared" si="12"/>
        <v>0.1026</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2680</v>
      </c>
      <c r="C11" s="18">
        <v>0</v>
      </c>
      <c r="D11" s="196">
        <v>0</v>
      </c>
      <c r="E11" s="198">
        <v>12</v>
      </c>
      <c r="F11" s="20">
        <v>5</v>
      </c>
      <c r="G11" s="22">
        <v>21</v>
      </c>
      <c r="H11" s="21">
        <f t="shared" si="0"/>
        <v>0</v>
      </c>
      <c r="I11" s="21">
        <f t="shared" si="1"/>
        <v>0</v>
      </c>
      <c r="J11" s="250">
        <f t="shared" si="2"/>
        <v>0</v>
      </c>
      <c r="K11" s="163">
        <f>IF(J11&lt;&gt;"",J11*$E4,"")</f>
        <v>0</v>
      </c>
      <c r="M11" s="198">
        <v>6</v>
      </c>
      <c r="N11" s="20">
        <v>5</v>
      </c>
      <c r="O11" s="22">
        <v>21</v>
      </c>
      <c r="P11" s="21">
        <f t="shared" si="3"/>
        <v>0</v>
      </c>
      <c r="Q11" s="21">
        <f t="shared" si="4"/>
        <v>0</v>
      </c>
      <c r="R11" s="19">
        <f t="shared" si="5"/>
        <v>0</v>
      </c>
      <c r="S11" s="163">
        <f>IF(R11&lt;&gt;"",R11*$M4,"")</f>
        <v>0</v>
      </c>
      <c r="U11" s="198">
        <v>6</v>
      </c>
      <c r="V11" s="20">
        <v>5</v>
      </c>
      <c r="W11" s="22">
        <v>21</v>
      </c>
      <c r="X11" s="21">
        <f t="shared" si="6"/>
        <v>0</v>
      </c>
      <c r="Y11" s="21">
        <f t="shared" si="7"/>
        <v>0</v>
      </c>
      <c r="Z11" s="19">
        <f t="shared" si="8"/>
        <v>0</v>
      </c>
      <c r="AA11" s="163">
        <f>IF(Z11&lt;&gt;"",Z11*$U4,"")</f>
        <v>0</v>
      </c>
      <c r="AB11" s="174"/>
      <c r="AC11" s="198">
        <v>24</v>
      </c>
      <c r="AD11" s="20">
        <v>2</v>
      </c>
      <c r="AE11" s="22">
        <v>9</v>
      </c>
      <c r="AF11" s="21">
        <f t="shared" si="13"/>
        <v>0</v>
      </c>
      <c r="AG11" s="21">
        <f t="shared" si="9"/>
        <v>0</v>
      </c>
      <c r="AH11" s="19">
        <f t="shared" si="10"/>
        <v>0</v>
      </c>
      <c r="AI11" s="163">
        <f>IF(AH11&lt;&gt;"",AH11*$AC4,"")</f>
        <v>0</v>
      </c>
      <c r="AJ11" s="174"/>
      <c r="AK11" s="200">
        <f t="shared" si="11"/>
        <v>0</v>
      </c>
      <c r="AL11" s="212">
        <f t="shared" si="12"/>
        <v>0</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1650</v>
      </c>
      <c r="C12" s="18">
        <v>1</v>
      </c>
      <c r="D12" s="196">
        <v>190</v>
      </c>
      <c r="E12" s="198">
        <v>2</v>
      </c>
      <c r="F12" s="20">
        <v>5</v>
      </c>
      <c r="G12" s="22">
        <v>21</v>
      </c>
      <c r="H12" s="21">
        <f>IF(B12&lt;&gt;"",IF(C12&lt;&gt;"",D12*E12*C12/1000,D12*E12/1000),"")</f>
        <v>0.38</v>
      </c>
      <c r="I12" s="21">
        <f t="shared" ref="I12:I20" si="14">IF(H12&lt;&gt;"",IF(F12&lt;&gt;"",H12*F12,H12*7),"")</f>
        <v>1.9</v>
      </c>
      <c r="J12" s="250">
        <f t="shared" ref="J12:J20" si="15">IF(H12&lt;&gt;"",IF(G12&lt;&gt;"",H12*G12,H12*30),"")</f>
        <v>7.98</v>
      </c>
      <c r="K12" s="163">
        <f>IF(J12&lt;&gt;"",J12*$E4,"")</f>
        <v>0.67830000000000013</v>
      </c>
      <c r="M12" s="198">
        <v>0</v>
      </c>
      <c r="N12" s="20">
        <v>5</v>
      </c>
      <c r="O12" s="22">
        <v>21</v>
      </c>
      <c r="P12" s="21">
        <f>IF(B12&lt;&gt;"",IF(C12&lt;&gt;"",D12*M12*C12/1000,D12*M12/1000),"")</f>
        <v>0</v>
      </c>
      <c r="Q12" s="21">
        <f t="shared" ref="Q12:Q20" si="16">IF(P12&lt;&gt;"",IF(N12&lt;&gt;"",P12*N12,P12*7),"")</f>
        <v>0</v>
      </c>
      <c r="R12" s="19">
        <f t="shared" ref="R12:R20" si="17">IF(P12&lt;&gt;"",IF(O12&lt;&gt;"",P12*O12,P12*30),"")</f>
        <v>0</v>
      </c>
      <c r="S12" s="163">
        <f>IF(R12&lt;&gt;"",R12*$M4,"")</f>
        <v>0</v>
      </c>
      <c r="U12" s="198">
        <v>0</v>
      </c>
      <c r="V12" s="20">
        <v>5</v>
      </c>
      <c r="W12" s="22">
        <v>21</v>
      </c>
      <c r="X12" s="21">
        <f>IF(B12&lt;&gt;"",IF(C12&lt;&gt;"",D12*U12*C12/1000,D12*U12/1000),"")</f>
        <v>0</v>
      </c>
      <c r="Y12" s="21">
        <f t="shared" ref="Y12:Y20" si="18">IF(X12&lt;&gt;"",IF(V12&lt;&gt;"",X12*V12,X12*7),"")</f>
        <v>0</v>
      </c>
      <c r="Z12" s="19">
        <f t="shared" ref="Z12:Z20"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IF(AH12&lt;&gt;"",AH12*$AC4,"")</f>
        <v>0.43605000000000005</v>
      </c>
      <c r="AJ12" s="174"/>
      <c r="AK12" s="200">
        <f t="shared" si="11"/>
        <v>1.1143500000000002</v>
      </c>
      <c r="AL12" s="212">
        <f t="shared" si="12"/>
        <v>3.7145000000000004E-2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235</v>
      </c>
      <c r="C13" s="18">
        <v>1</v>
      </c>
      <c r="D13" s="196">
        <v>24</v>
      </c>
      <c r="E13" s="198">
        <v>12</v>
      </c>
      <c r="F13" s="20">
        <v>5</v>
      </c>
      <c r="G13" s="22">
        <v>21</v>
      </c>
      <c r="H13" s="21">
        <f t="shared" ref="H13:H20" si="20">IF(B13&lt;&gt;"",IF(C13&lt;&gt;"",D13*E13*C13/1000,D13*E13/1000),"")</f>
        <v>0.28799999999999998</v>
      </c>
      <c r="I13" s="21">
        <f t="shared" si="14"/>
        <v>1.44</v>
      </c>
      <c r="J13" s="250">
        <f t="shared" si="15"/>
        <v>6.0479999999999992</v>
      </c>
      <c r="K13" s="163">
        <f>IF(J13&lt;&gt;"",J13*$E4,"")</f>
        <v>0.51407999999999998</v>
      </c>
      <c r="M13" s="198">
        <v>6</v>
      </c>
      <c r="N13" s="20">
        <v>5</v>
      </c>
      <c r="O13" s="22">
        <v>21</v>
      </c>
      <c r="P13" s="21">
        <f t="shared" ref="P13:P20"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20"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IF(AH13&lt;&gt;"",AH13*$AC4,"")</f>
        <v>0.44063999999999998</v>
      </c>
      <c r="AJ13" s="174"/>
      <c r="AK13" s="200">
        <f t="shared" si="11"/>
        <v>1.8467999999999998</v>
      </c>
      <c r="AL13" s="212">
        <f>AK13/30</f>
        <v>6.155999999999999E-2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4" t="s">
        <v>242</v>
      </c>
      <c r="C14" s="18">
        <v>1</v>
      </c>
      <c r="D14" s="196">
        <v>13</v>
      </c>
      <c r="E14" s="198">
        <v>12</v>
      </c>
      <c r="F14" s="20">
        <v>5</v>
      </c>
      <c r="G14" s="22">
        <v>21</v>
      </c>
      <c r="H14" s="21">
        <f>IF(B14&lt;&gt;"",IF(C14&lt;&gt;"",D14*E14*C14/1000,D14*E14/1000),"")</f>
        <v>0.156</v>
      </c>
      <c r="I14" s="21">
        <f t="shared" si="14"/>
        <v>0.78</v>
      </c>
      <c r="J14" s="250">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IF(AH14&lt;&gt;"",AH14*$AC4,"")</f>
        <v>0.23868</v>
      </c>
      <c r="AJ14" s="174"/>
      <c r="AK14" s="200">
        <f>SUM(K14,S14,AA14,AI14)</f>
        <v>1.0003500000000001</v>
      </c>
      <c r="AL14" s="212">
        <f>AK14/30</f>
        <v>3.3345E-2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5" t="s">
        <v>237</v>
      </c>
      <c r="C15" s="18">
        <v>1</v>
      </c>
      <c r="D15" s="196">
        <v>1</v>
      </c>
      <c r="E15" s="198">
        <v>12</v>
      </c>
      <c r="F15" s="20">
        <v>5</v>
      </c>
      <c r="G15" s="22">
        <v>21</v>
      </c>
      <c r="H15" s="21">
        <f>IF(B15&lt;&gt;"",IF(C15&lt;&gt;"",D15*E15*C15/1000,D15*E15/1000),"")</f>
        <v>1.2E-2</v>
      </c>
      <c r="I15" s="21">
        <f t="shared" si="14"/>
        <v>0.06</v>
      </c>
      <c r="J15" s="250">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IF(AH15&lt;&gt;"",AH15*$AC4,"")</f>
        <v>9.1800000000000007E-3</v>
      </c>
      <c r="AJ15" s="174"/>
      <c r="AK15" s="200">
        <f t="shared" si="11"/>
        <v>3.0600000000000002E-2</v>
      </c>
      <c r="AL15" s="212">
        <f t="shared" si="12"/>
        <v>1.0200000000000001E-3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1245</v>
      </c>
      <c r="C16" s="18">
        <v>4</v>
      </c>
      <c r="D16" s="196">
        <v>15</v>
      </c>
      <c r="E16" s="198">
        <v>12</v>
      </c>
      <c r="F16" s="20">
        <v>5</v>
      </c>
      <c r="G16" s="22">
        <v>21</v>
      </c>
      <c r="H16" s="21">
        <f t="shared" si="20"/>
        <v>0.72</v>
      </c>
      <c r="I16" s="21">
        <f t="shared" si="14"/>
        <v>3.5999999999999996</v>
      </c>
      <c r="J16" s="250">
        <f t="shared" si="15"/>
        <v>15.12</v>
      </c>
      <c r="K16" s="163">
        <f>IF(J16&lt;&gt;"",J16*$E4,"")</f>
        <v>1.2852000000000001</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0.72</v>
      </c>
      <c r="AG16" s="21">
        <f t="shared" si="9"/>
        <v>1.44</v>
      </c>
      <c r="AH16" s="19">
        <f t="shared" si="10"/>
        <v>6.4799999999999995</v>
      </c>
      <c r="AI16" s="163">
        <f>IF(AH16&lt;&gt;"",AH16*$AC4,"")</f>
        <v>0.55079999999999996</v>
      </c>
      <c r="AJ16" s="174"/>
      <c r="AK16" s="200">
        <f t="shared" si="11"/>
        <v>1.8360000000000001</v>
      </c>
      <c r="AL16" s="212">
        <f t="shared" si="12"/>
        <v>6.1200000000000004E-2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3" t="s">
        <v>990</v>
      </c>
      <c r="C17" s="18">
        <v>4</v>
      </c>
      <c r="D17" s="196">
        <v>20</v>
      </c>
      <c r="E17" s="198">
        <v>6</v>
      </c>
      <c r="F17" s="20">
        <v>5</v>
      </c>
      <c r="G17" s="22">
        <v>21</v>
      </c>
      <c r="H17" s="21">
        <f t="shared" si="20"/>
        <v>0.48</v>
      </c>
      <c r="I17" s="21">
        <f t="shared" si="14"/>
        <v>2.4</v>
      </c>
      <c r="J17" s="250">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IF(AH17&lt;&gt;"",AH17*$AC4,"")</f>
        <v>0.36720000000000003</v>
      </c>
      <c r="AJ17" s="174"/>
      <c r="AK17" s="200">
        <f t="shared" si="11"/>
        <v>1.2240000000000002</v>
      </c>
      <c r="AL17" s="212">
        <f t="shared" si="12"/>
        <v>4.080000000000001E-2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1" t="s">
        <v>1246</v>
      </c>
      <c r="C18" s="18">
        <v>2</v>
      </c>
      <c r="D18" s="196">
        <v>20</v>
      </c>
      <c r="E18" s="198">
        <v>2</v>
      </c>
      <c r="F18" s="20">
        <v>5</v>
      </c>
      <c r="G18" s="22">
        <v>21</v>
      </c>
      <c r="H18" s="21">
        <f t="shared" si="20"/>
        <v>0.08</v>
      </c>
      <c r="I18" s="21">
        <f t="shared" si="14"/>
        <v>0.4</v>
      </c>
      <c r="J18" s="250">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IF(AH18&lt;&gt;"",AH18*$AC4,"")</f>
        <v>6.1200000000000004E-2</v>
      </c>
      <c r="AJ18" s="174"/>
      <c r="AK18" s="200">
        <f t="shared" si="11"/>
        <v>0.20400000000000001</v>
      </c>
      <c r="AL18" s="212">
        <f t="shared" si="12"/>
        <v>6.8000000000000005E-3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221" t="s">
        <v>2676</v>
      </c>
      <c r="C19" s="18">
        <v>2</v>
      </c>
      <c r="D19" s="196">
        <v>20</v>
      </c>
      <c r="E19" s="198">
        <v>12</v>
      </c>
      <c r="F19" s="20">
        <v>5</v>
      </c>
      <c r="G19" s="22">
        <v>21</v>
      </c>
      <c r="H19" s="21">
        <f t="shared" si="20"/>
        <v>0.48</v>
      </c>
      <c r="I19" s="21">
        <f t="shared" si="14"/>
        <v>2.4</v>
      </c>
      <c r="J19" s="250">
        <f t="shared" si="15"/>
        <v>10.08</v>
      </c>
      <c r="K19" s="163">
        <f>IF(J19&lt;&gt;"",J19*$E4,"")</f>
        <v>0.85680000000000012</v>
      </c>
      <c r="M19" s="198"/>
      <c r="N19" s="20">
        <v>5</v>
      </c>
      <c r="O19" s="22">
        <v>21</v>
      </c>
      <c r="P19" s="21"/>
      <c r="Q19" s="21"/>
      <c r="R19" s="19"/>
      <c r="S19" s="163" t="str">
        <f>IF(R19&lt;&gt;"",R19*$M4,"")</f>
        <v/>
      </c>
      <c r="U19" s="198"/>
      <c r="V19" s="20">
        <v>5</v>
      </c>
      <c r="W19" s="22">
        <v>21</v>
      </c>
      <c r="X19" s="21"/>
      <c r="Y19" s="21"/>
      <c r="Z19" s="19"/>
      <c r="AA19" s="163" t="str">
        <f>IF(Z19&lt;&gt;"",Z19*$U4,"")</f>
        <v/>
      </c>
      <c r="AB19" s="174"/>
      <c r="AC19" s="198">
        <v>12</v>
      </c>
      <c r="AD19" s="20">
        <v>2</v>
      </c>
      <c r="AE19" s="22">
        <v>9</v>
      </c>
      <c r="AF19" s="21">
        <f t="shared" si="13"/>
        <v>0.48</v>
      </c>
      <c r="AG19" s="21">
        <f t="shared" si="9"/>
        <v>0.96</v>
      </c>
      <c r="AH19" s="19">
        <f t="shared" si="10"/>
        <v>4.32</v>
      </c>
      <c r="AI19" s="163">
        <f>IF(AH19&lt;&gt;"",AH19*$AC4,"")</f>
        <v>0.36720000000000003</v>
      </c>
      <c r="AJ19" s="174"/>
      <c r="AK19" s="200"/>
      <c r="AL19" s="212"/>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x14ac:dyDescent="0.25">
      <c r="B20" s="182" t="s">
        <v>1247</v>
      </c>
      <c r="C20" s="18">
        <v>1</v>
      </c>
      <c r="D20" s="196">
        <v>18</v>
      </c>
      <c r="E20" s="198">
        <v>2</v>
      </c>
      <c r="F20" s="20">
        <v>5</v>
      </c>
      <c r="G20" s="22">
        <v>21</v>
      </c>
      <c r="H20" s="21">
        <f t="shared" si="20"/>
        <v>3.5999999999999997E-2</v>
      </c>
      <c r="I20" s="21">
        <f t="shared" si="14"/>
        <v>0.18</v>
      </c>
      <c r="J20" s="250">
        <f t="shared" si="15"/>
        <v>0.75599999999999989</v>
      </c>
      <c r="K20" s="163">
        <f>IF(J20&lt;&gt;"",J20*$E4,"")</f>
        <v>6.4259999999999998E-2</v>
      </c>
      <c r="M20" s="198">
        <v>0</v>
      </c>
      <c r="N20" s="20">
        <v>5</v>
      </c>
      <c r="O20" s="22">
        <v>21</v>
      </c>
      <c r="P20" s="21">
        <f t="shared" si="21"/>
        <v>0</v>
      </c>
      <c r="Q20" s="21">
        <f t="shared" si="16"/>
        <v>0</v>
      </c>
      <c r="R20" s="19">
        <f t="shared" si="17"/>
        <v>0</v>
      </c>
      <c r="S20" s="163">
        <f>IF(R20&lt;&gt;"",R20*$M4,"")</f>
        <v>0</v>
      </c>
      <c r="U20" s="198">
        <v>0</v>
      </c>
      <c r="V20" s="20">
        <v>5</v>
      </c>
      <c r="W20" s="22">
        <v>21</v>
      </c>
      <c r="X20" s="21">
        <f t="shared" si="22"/>
        <v>0</v>
      </c>
      <c r="Y20" s="21">
        <f t="shared" si="18"/>
        <v>0</v>
      </c>
      <c r="Z20" s="19">
        <f t="shared" si="19"/>
        <v>0</v>
      </c>
      <c r="AA20" s="163">
        <f>IF(Z20&lt;&gt;"",Z20*$U4,"")</f>
        <v>0</v>
      </c>
      <c r="AB20" s="174"/>
      <c r="AC20" s="198">
        <v>2</v>
      </c>
      <c r="AD20" s="20">
        <v>2</v>
      </c>
      <c r="AE20" s="22">
        <v>9</v>
      </c>
      <c r="AF20" s="21">
        <f t="shared" si="13"/>
        <v>3.5999999999999997E-2</v>
      </c>
      <c r="AG20" s="21">
        <f t="shared" si="9"/>
        <v>7.1999999999999995E-2</v>
      </c>
      <c r="AH20" s="19">
        <f t="shared" si="10"/>
        <v>0.32399999999999995</v>
      </c>
      <c r="AI20" s="163">
        <f>IF(AH20&lt;&gt;"",AH20*$AC4,"")</f>
        <v>2.7539999999999999E-2</v>
      </c>
      <c r="AJ20" s="174"/>
      <c r="AK20" s="200">
        <f t="shared" si="11"/>
        <v>9.1799999999999993E-2</v>
      </c>
      <c r="AL20" s="212">
        <f t="shared" si="12"/>
        <v>3.0599999999999998E-3</v>
      </c>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ht="7.5" customHeight="1" x14ac:dyDescent="0.25">
      <c r="A21" s="174"/>
      <c r="B21" s="174"/>
      <c r="C21" s="175"/>
      <c r="D21" s="176"/>
      <c r="E21" s="177"/>
      <c r="F21" s="177"/>
      <c r="G21" s="178"/>
      <c r="H21" s="179" t="str">
        <f t="shared" si="0"/>
        <v/>
      </c>
      <c r="I21" s="179" t="str">
        <f t="shared" si="1"/>
        <v/>
      </c>
      <c r="J21" s="251" t="str">
        <f t="shared" si="2"/>
        <v/>
      </c>
      <c r="K21" s="180" t="str">
        <f>IF(J21&lt;&gt;"",J21*$E4,"")</f>
        <v/>
      </c>
      <c r="L21" s="181"/>
      <c r="M21" s="177"/>
      <c r="N21" s="177"/>
      <c r="O21" s="178"/>
      <c r="P21" s="179" t="str">
        <f t="shared" si="3"/>
        <v/>
      </c>
      <c r="Q21" s="179" t="str">
        <f t="shared" si="4"/>
        <v/>
      </c>
      <c r="R21" s="176" t="str">
        <f t="shared" si="5"/>
        <v/>
      </c>
      <c r="S21" s="180" t="str">
        <f>IF(R21&lt;&gt;"",R21*$E4,"")</f>
        <v/>
      </c>
      <c r="T21" s="181"/>
      <c r="U21" s="177"/>
      <c r="V21" s="177"/>
      <c r="W21" s="178"/>
      <c r="X21" s="179" t="str">
        <f t="shared" si="6"/>
        <v/>
      </c>
      <c r="Y21" s="179" t="str">
        <f t="shared" si="7"/>
        <v/>
      </c>
      <c r="Z21" s="176" t="str">
        <f t="shared" si="8"/>
        <v/>
      </c>
      <c r="AA21" s="180" t="str">
        <f>IF(Z21&lt;&gt;"",Z21*$E4,"")</f>
        <v/>
      </c>
      <c r="AB21" s="174"/>
      <c r="AC21" s="177"/>
      <c r="AD21" s="177"/>
      <c r="AE21" s="178"/>
      <c r="AF21" s="179"/>
      <c r="AG21" s="179" t="str">
        <f t="shared" si="9"/>
        <v/>
      </c>
      <c r="AH21" s="176" t="str">
        <f t="shared" si="10"/>
        <v/>
      </c>
      <c r="AI21" s="180" t="str">
        <f>IF(AH21&lt;&gt;"",AH21*$E4,"")</f>
        <v/>
      </c>
      <c r="AJ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173" t="s">
        <v>241</v>
      </c>
      <c r="C22" s="18">
        <v>0</v>
      </c>
      <c r="D22" s="196">
        <v>0</v>
      </c>
      <c r="E22" s="198">
        <v>0</v>
      </c>
      <c r="F22" s="20">
        <v>0</v>
      </c>
      <c r="G22" s="22">
        <v>0</v>
      </c>
      <c r="H22" s="21">
        <f t="shared" si="0"/>
        <v>0</v>
      </c>
      <c r="I22" s="21">
        <f t="shared" si="1"/>
        <v>0</v>
      </c>
      <c r="J22" s="250">
        <f t="shared" si="2"/>
        <v>0</v>
      </c>
      <c r="K22" s="163">
        <f>IF(J22&lt;&gt;"",J22*$E4,"")</f>
        <v>0</v>
      </c>
      <c r="M22" s="198">
        <v>0</v>
      </c>
      <c r="N22" s="20">
        <v>0</v>
      </c>
      <c r="O22" s="22">
        <v>0</v>
      </c>
      <c r="P22" s="21">
        <f t="shared" si="3"/>
        <v>0</v>
      </c>
      <c r="Q22" s="21">
        <f t="shared" si="4"/>
        <v>0</v>
      </c>
      <c r="R22" s="19">
        <f t="shared" si="5"/>
        <v>0</v>
      </c>
      <c r="S22" s="163">
        <f>IF(R22&lt;&gt;"",R22*$M4,"")</f>
        <v>0</v>
      </c>
      <c r="U22" s="198">
        <v>0</v>
      </c>
      <c r="V22" s="20">
        <v>0</v>
      </c>
      <c r="W22" s="22">
        <v>0</v>
      </c>
      <c r="X22" s="21">
        <f t="shared" si="6"/>
        <v>0</v>
      </c>
      <c r="Y22" s="21">
        <f t="shared" si="7"/>
        <v>0</v>
      </c>
      <c r="Z22" s="19">
        <f t="shared" si="8"/>
        <v>0</v>
      </c>
      <c r="AA22" s="163">
        <f>IF(Z22&lt;&gt;"",Z22*$U4,"")</f>
        <v>0</v>
      </c>
      <c r="AB22" s="174"/>
      <c r="AC22" s="198">
        <v>0</v>
      </c>
      <c r="AD22" s="20">
        <v>0</v>
      </c>
      <c r="AE22" s="22">
        <v>0</v>
      </c>
      <c r="AF22" s="21">
        <f t="shared" ref="AF22:AF32" si="23">IF(B22&lt;&gt;"",IF(C22&lt;&gt;"",D22*AC22*C22/1000,D22*AC22/1000),"")</f>
        <v>0</v>
      </c>
      <c r="AG22" s="21">
        <f t="shared" si="9"/>
        <v>0</v>
      </c>
      <c r="AH22" s="19">
        <f t="shared" si="10"/>
        <v>0</v>
      </c>
      <c r="AI22" s="163">
        <f>IF(AH22&lt;&gt;"",AH22*$AC4,"")</f>
        <v>0</v>
      </c>
      <c r="AJ22" s="174"/>
      <c r="AK22" s="219">
        <f>SUM(AK23,AK24,AK25,AK26,AK27,AK28,AK29,AK30,AK31,AK32)</f>
        <v>16.061076</v>
      </c>
      <c r="AL22" s="220">
        <f>SUM(AL23,AL24,AL25,AL26,AL27,AL28,AL29,AL30,AL31,AL32)</f>
        <v>0.53536919999999999</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989</v>
      </c>
      <c r="C23" s="18">
        <v>1</v>
      </c>
      <c r="D23" s="196">
        <v>150</v>
      </c>
      <c r="E23" s="198">
        <v>12</v>
      </c>
      <c r="F23" s="20">
        <v>5</v>
      </c>
      <c r="G23" s="22">
        <v>21</v>
      </c>
      <c r="H23" s="21">
        <f t="shared" si="0"/>
        <v>1.8</v>
      </c>
      <c r="I23" s="21">
        <f t="shared" si="1"/>
        <v>9</v>
      </c>
      <c r="J23" s="250">
        <f t="shared" si="2"/>
        <v>37.800000000000004</v>
      </c>
      <c r="K23" s="163">
        <f>IF(J23&lt;&gt;"",J23*$E4,"")</f>
        <v>3.2130000000000005</v>
      </c>
      <c r="M23" s="198">
        <v>4</v>
      </c>
      <c r="N23" s="20">
        <v>5</v>
      </c>
      <c r="O23" s="22">
        <v>21</v>
      </c>
      <c r="P23" s="21">
        <f t="shared" si="3"/>
        <v>0.6</v>
      </c>
      <c r="Q23" s="21">
        <f t="shared" si="4"/>
        <v>3</v>
      </c>
      <c r="R23" s="19">
        <f t="shared" si="5"/>
        <v>12.6</v>
      </c>
      <c r="S23" s="163">
        <f>IF(R23&lt;&gt;"",R23*$M4,"")</f>
        <v>1.4993999999999998</v>
      </c>
      <c r="U23" s="198">
        <v>2</v>
      </c>
      <c r="V23" s="20">
        <v>5</v>
      </c>
      <c r="W23" s="22">
        <v>21</v>
      </c>
      <c r="X23" s="21">
        <f t="shared" si="6"/>
        <v>0.3</v>
      </c>
      <c r="Y23" s="21">
        <f t="shared" si="7"/>
        <v>1.5</v>
      </c>
      <c r="Z23" s="19">
        <f t="shared" si="8"/>
        <v>6.3</v>
      </c>
      <c r="AA23" s="163">
        <f>IF(Z23&lt;&gt;"",Z23*$U4,"")</f>
        <v>1.1088</v>
      </c>
      <c r="AB23" s="174"/>
      <c r="AC23" s="198">
        <v>18</v>
      </c>
      <c r="AD23" s="20">
        <v>2</v>
      </c>
      <c r="AE23" s="22">
        <v>9</v>
      </c>
      <c r="AF23" s="21">
        <f t="shared" si="23"/>
        <v>2.7</v>
      </c>
      <c r="AG23" s="21">
        <f t="shared" si="9"/>
        <v>5.4</v>
      </c>
      <c r="AH23" s="19">
        <f t="shared" si="10"/>
        <v>24.3</v>
      </c>
      <c r="AI23" s="163">
        <f>IF(AH23&lt;&gt;"",AH23*$AC4,"")</f>
        <v>2.0655000000000001</v>
      </c>
      <c r="AJ23" s="174"/>
      <c r="AK23" s="200">
        <f t="shared" ref="AK23:AK32" si="24">SUM(K23,S23,AA23,AI23)</f>
        <v>7.8867000000000012</v>
      </c>
      <c r="AL23" s="212">
        <f t="shared" ref="AL23:AL32" si="25">AK23/30</f>
        <v>0.26289000000000001</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t="s">
        <v>238</v>
      </c>
      <c r="C24" s="18">
        <v>1</v>
      </c>
      <c r="D24" s="196">
        <v>29</v>
      </c>
      <c r="E24" s="198">
        <v>12</v>
      </c>
      <c r="F24" s="20">
        <v>5</v>
      </c>
      <c r="G24" s="22">
        <v>21</v>
      </c>
      <c r="H24" s="21">
        <f t="shared" si="0"/>
        <v>0.34799999999999998</v>
      </c>
      <c r="I24" s="21">
        <f t="shared" si="1"/>
        <v>1.7399999999999998</v>
      </c>
      <c r="J24" s="250">
        <f t="shared" si="2"/>
        <v>7.3079999999999998</v>
      </c>
      <c r="K24" s="163">
        <f>IF(J24&lt;&gt;"",J24*$E4,"")</f>
        <v>0.62118000000000007</v>
      </c>
      <c r="M24" s="198">
        <v>6</v>
      </c>
      <c r="N24" s="20">
        <v>5</v>
      </c>
      <c r="O24" s="22">
        <v>21</v>
      </c>
      <c r="P24" s="21">
        <f t="shared" si="3"/>
        <v>0.17399999999999999</v>
      </c>
      <c r="Q24" s="21">
        <f t="shared" si="4"/>
        <v>0.86999999999999988</v>
      </c>
      <c r="R24" s="19">
        <f t="shared" si="5"/>
        <v>3.6539999999999999</v>
      </c>
      <c r="S24" s="163">
        <f>IF(R24&lt;&gt;"",R24*$M4,"")</f>
        <v>0.43482599999999999</v>
      </c>
      <c r="U24" s="198">
        <v>6</v>
      </c>
      <c r="V24" s="20">
        <v>5</v>
      </c>
      <c r="W24" s="22">
        <v>21</v>
      </c>
      <c r="X24" s="21">
        <f t="shared" si="6"/>
        <v>0.17399999999999999</v>
      </c>
      <c r="Y24" s="21">
        <f t="shared" si="7"/>
        <v>0.86999999999999988</v>
      </c>
      <c r="Z24" s="19">
        <f t="shared" si="8"/>
        <v>3.6539999999999999</v>
      </c>
      <c r="AA24" s="163">
        <f>IF(Z24&lt;&gt;"",Z24*$U4,"")</f>
        <v>0.6431039999999999</v>
      </c>
      <c r="AB24" s="174"/>
      <c r="AC24" s="198">
        <v>24</v>
      </c>
      <c r="AD24" s="20">
        <v>2</v>
      </c>
      <c r="AE24" s="22">
        <v>9</v>
      </c>
      <c r="AF24" s="21">
        <f>IF(B24&lt;&gt;"",IF(C24&lt;&gt;"",D24*AC24*C24/1000,D24*AC24/1000),"")</f>
        <v>0.69599999999999995</v>
      </c>
      <c r="AG24" s="21">
        <f t="shared" si="9"/>
        <v>1.3919999999999999</v>
      </c>
      <c r="AH24" s="19">
        <f t="shared" si="10"/>
        <v>6.2639999999999993</v>
      </c>
      <c r="AI24" s="163">
        <f>IF(AH24&lt;&gt;"",AH24*$AC4,"")</f>
        <v>0.53244000000000002</v>
      </c>
      <c r="AJ24" s="174"/>
      <c r="AK24" s="200">
        <f t="shared" si="24"/>
        <v>2.2315499999999999</v>
      </c>
      <c r="AL24" s="212">
        <f t="shared" si="25"/>
        <v>7.4384999999999993E-2</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02"/>
      <c r="C25" s="18">
        <v>0</v>
      </c>
      <c r="D25" s="196">
        <v>0</v>
      </c>
      <c r="E25" s="198">
        <v>0</v>
      </c>
      <c r="F25" s="20">
        <v>5</v>
      </c>
      <c r="G25" s="22">
        <v>21</v>
      </c>
      <c r="H25" s="21" t="str">
        <f t="shared" si="0"/>
        <v/>
      </c>
      <c r="I25" s="21" t="str">
        <f t="shared" si="1"/>
        <v/>
      </c>
      <c r="J25" s="250" t="str">
        <f t="shared" si="2"/>
        <v/>
      </c>
      <c r="K25" s="163" t="str">
        <f>IF(J25&lt;&gt;"",J25*$E4,"")</f>
        <v/>
      </c>
      <c r="M25" s="198">
        <v>0</v>
      </c>
      <c r="N25" s="20">
        <v>5</v>
      </c>
      <c r="O25" s="22">
        <v>21</v>
      </c>
      <c r="P25" s="21" t="str">
        <f t="shared" si="3"/>
        <v/>
      </c>
      <c r="Q25" s="21" t="str">
        <f t="shared" si="4"/>
        <v/>
      </c>
      <c r="R25" s="19" t="str">
        <f t="shared" si="5"/>
        <v/>
      </c>
      <c r="S25" s="163" t="str">
        <f>IF(R25&lt;&gt;"",R25*$M4,"")</f>
        <v/>
      </c>
      <c r="U25" s="198">
        <v>0</v>
      </c>
      <c r="V25" s="20">
        <v>5</v>
      </c>
      <c r="W25" s="22">
        <v>21</v>
      </c>
      <c r="X25" s="21" t="str">
        <f t="shared" si="6"/>
        <v/>
      </c>
      <c r="Y25" s="21" t="str">
        <f t="shared" si="7"/>
        <v/>
      </c>
      <c r="Z25" s="19" t="str">
        <f t="shared" si="8"/>
        <v/>
      </c>
      <c r="AA25" s="163" t="str">
        <f>IF(Z25&lt;&gt;"",Z25*$U4,"")</f>
        <v/>
      </c>
      <c r="AB25" s="174"/>
      <c r="AC25" s="198">
        <v>0</v>
      </c>
      <c r="AD25" s="20">
        <v>2</v>
      </c>
      <c r="AE25" s="22">
        <v>9</v>
      </c>
      <c r="AF25" s="21" t="str">
        <f t="shared" si="23"/>
        <v/>
      </c>
      <c r="AG25" s="21" t="str">
        <f t="shared" si="9"/>
        <v/>
      </c>
      <c r="AH25" s="19" t="str">
        <f t="shared" si="10"/>
        <v/>
      </c>
      <c r="AI25" s="163" t="str">
        <f>IF(AH25&lt;&gt;"",AH25*$AC4,"")</f>
        <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45" t="s">
        <v>2679</v>
      </c>
      <c r="C26" s="18">
        <v>0</v>
      </c>
      <c r="D26" s="196">
        <v>0</v>
      </c>
      <c r="E26" s="198">
        <v>12</v>
      </c>
      <c r="F26" s="20">
        <v>5</v>
      </c>
      <c r="G26" s="22">
        <v>21</v>
      </c>
      <c r="H26" s="21">
        <f t="shared" si="0"/>
        <v>0</v>
      </c>
      <c r="I26" s="21">
        <f t="shared" si="1"/>
        <v>0</v>
      </c>
      <c r="J26" s="250">
        <f t="shared" si="2"/>
        <v>0</v>
      </c>
      <c r="K26" s="163">
        <f>IF(J26&lt;&gt;"",J26*$E4,"")</f>
        <v>0</v>
      </c>
      <c r="M26" s="198">
        <v>6</v>
      </c>
      <c r="N26" s="20">
        <v>5</v>
      </c>
      <c r="O26" s="22">
        <v>21</v>
      </c>
      <c r="P26" s="21">
        <f t="shared" si="3"/>
        <v>0</v>
      </c>
      <c r="Q26" s="21">
        <f t="shared" si="4"/>
        <v>0</v>
      </c>
      <c r="R26" s="19">
        <f t="shared" si="5"/>
        <v>0</v>
      </c>
      <c r="S26" s="163">
        <f>IF(R26&lt;&gt;"",R26*$M4,"")</f>
        <v>0</v>
      </c>
      <c r="U26" s="198">
        <v>6</v>
      </c>
      <c r="V26" s="20">
        <v>5</v>
      </c>
      <c r="W26" s="22">
        <v>21</v>
      </c>
      <c r="X26" s="21">
        <f t="shared" si="6"/>
        <v>0</v>
      </c>
      <c r="Y26" s="21">
        <f t="shared" si="7"/>
        <v>0</v>
      </c>
      <c r="Z26" s="19">
        <f t="shared" si="8"/>
        <v>0</v>
      </c>
      <c r="AA26" s="163">
        <f>IF(Z26&lt;&gt;"",Z26*$U4,"")</f>
        <v>0</v>
      </c>
      <c r="AB26" s="174"/>
      <c r="AC26" s="198">
        <v>24</v>
      </c>
      <c r="AD26" s="20">
        <v>2</v>
      </c>
      <c r="AE26" s="22">
        <v>9</v>
      </c>
      <c r="AF26" s="21">
        <f t="shared" si="23"/>
        <v>0</v>
      </c>
      <c r="AG26" s="21">
        <f t="shared" si="9"/>
        <v>0</v>
      </c>
      <c r="AH26" s="19">
        <f t="shared" si="10"/>
        <v>0</v>
      </c>
      <c r="AI26" s="163">
        <f>IF(AH26&lt;&gt;"",AH26*$AC4,"")</f>
        <v>0</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3"/>
      <c r="C27" s="18">
        <v>0</v>
      </c>
      <c r="D27" s="196">
        <v>0</v>
      </c>
      <c r="E27" s="198">
        <v>0</v>
      </c>
      <c r="F27" s="20">
        <v>5</v>
      </c>
      <c r="G27" s="22">
        <v>21</v>
      </c>
      <c r="H27" s="21" t="str">
        <f t="shared" si="0"/>
        <v/>
      </c>
      <c r="I27" s="21" t="str">
        <f t="shared" si="1"/>
        <v/>
      </c>
      <c r="J27" s="250" t="str">
        <f t="shared" si="2"/>
        <v/>
      </c>
      <c r="K27" s="163" t="str">
        <f>IF(J27&lt;&gt;"",J27*$E4,"")</f>
        <v/>
      </c>
      <c r="M27" s="198">
        <v>0</v>
      </c>
      <c r="N27" s="20">
        <v>5</v>
      </c>
      <c r="O27" s="22">
        <v>21</v>
      </c>
      <c r="P27" s="21" t="str">
        <f t="shared" si="3"/>
        <v/>
      </c>
      <c r="Q27" s="21" t="str">
        <f t="shared" si="4"/>
        <v/>
      </c>
      <c r="R27" s="19" t="str">
        <f t="shared" si="5"/>
        <v/>
      </c>
      <c r="S27" s="163" t="str">
        <f>IF(R27&lt;&gt;"",R27*$M4,"")</f>
        <v/>
      </c>
      <c r="U27" s="198">
        <v>0</v>
      </c>
      <c r="V27" s="20">
        <v>5</v>
      </c>
      <c r="W27" s="22">
        <v>21</v>
      </c>
      <c r="X27" s="21" t="str">
        <f t="shared" si="6"/>
        <v/>
      </c>
      <c r="Y27" s="21" t="str">
        <f t="shared" si="7"/>
        <v/>
      </c>
      <c r="Z27" s="19" t="str">
        <f t="shared" si="8"/>
        <v/>
      </c>
      <c r="AA27" s="163" t="str">
        <f>IF(Z27&lt;&gt;"",Z27*$U4,"")</f>
        <v/>
      </c>
      <c r="AB27" s="174"/>
      <c r="AC27" s="198">
        <v>0</v>
      </c>
      <c r="AD27" s="20">
        <v>2</v>
      </c>
      <c r="AE27" s="22">
        <v>9</v>
      </c>
      <c r="AF27" s="21" t="str">
        <f t="shared" si="23"/>
        <v/>
      </c>
      <c r="AG27" s="21" t="str">
        <f t="shared" si="9"/>
        <v/>
      </c>
      <c r="AH27" s="19" t="str">
        <f t="shared" si="10"/>
        <v/>
      </c>
      <c r="AI27" s="163" t="str">
        <f>IF(AH27&lt;&gt;"",AH27*$AC4,"")</f>
        <v/>
      </c>
      <c r="AJ27" s="174"/>
      <c r="AK27" s="200">
        <f t="shared" si="24"/>
        <v>0</v>
      </c>
      <c r="AL27" s="212">
        <f t="shared" si="25"/>
        <v>0</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07" t="s">
        <v>1651</v>
      </c>
      <c r="C28" s="18">
        <v>1</v>
      </c>
      <c r="D28" s="196">
        <v>500</v>
      </c>
      <c r="E28" s="198">
        <v>2</v>
      </c>
      <c r="F28" s="20">
        <v>5</v>
      </c>
      <c r="G28" s="22">
        <v>21</v>
      </c>
      <c r="H28" s="21">
        <f t="shared" si="0"/>
        <v>1</v>
      </c>
      <c r="I28" s="21">
        <f t="shared" si="1"/>
        <v>5</v>
      </c>
      <c r="J28" s="250">
        <f t="shared" si="2"/>
        <v>21</v>
      </c>
      <c r="K28" s="163">
        <f>IF(J28&lt;&gt;"",J28*$E4,"")</f>
        <v>1.7850000000000001</v>
      </c>
      <c r="M28" s="198">
        <v>2</v>
      </c>
      <c r="N28" s="20">
        <v>5</v>
      </c>
      <c r="O28" s="22">
        <v>21</v>
      </c>
      <c r="P28" s="21">
        <f t="shared" si="3"/>
        <v>1</v>
      </c>
      <c r="Q28" s="21">
        <f t="shared" si="4"/>
        <v>5</v>
      </c>
      <c r="R28" s="19">
        <f t="shared" si="5"/>
        <v>21</v>
      </c>
      <c r="S28" s="163">
        <f>IF(R28&lt;&gt;"",R28*$M4,"")</f>
        <v>2.4989999999999997</v>
      </c>
      <c r="U28" s="198">
        <v>0</v>
      </c>
      <c r="V28" s="20">
        <v>5</v>
      </c>
      <c r="W28" s="22">
        <v>21</v>
      </c>
      <c r="X28" s="21">
        <f t="shared" si="6"/>
        <v>0</v>
      </c>
      <c r="Y28" s="21">
        <f t="shared" si="7"/>
        <v>0</v>
      </c>
      <c r="Z28" s="19">
        <f t="shared" si="8"/>
        <v>0</v>
      </c>
      <c r="AA28" s="163">
        <f>IF(Z28&lt;&gt;"",Z28*$U4,"")</f>
        <v>0</v>
      </c>
      <c r="AB28" s="174"/>
      <c r="AC28" s="198">
        <v>2</v>
      </c>
      <c r="AD28" s="20">
        <v>2</v>
      </c>
      <c r="AE28" s="22">
        <v>9</v>
      </c>
      <c r="AF28" s="21">
        <f t="shared" si="23"/>
        <v>1</v>
      </c>
      <c r="AG28" s="21">
        <f t="shared" si="9"/>
        <v>2</v>
      </c>
      <c r="AH28" s="19">
        <f t="shared" si="10"/>
        <v>9</v>
      </c>
      <c r="AI28" s="163">
        <f>IF(AH28&lt;&gt;"",AH28*$AC4,"")</f>
        <v>0.76500000000000001</v>
      </c>
      <c r="AJ28" s="174"/>
      <c r="AK28" s="200">
        <f t="shared" si="24"/>
        <v>5.0489999999999995</v>
      </c>
      <c r="AL28" s="212">
        <f t="shared" si="25"/>
        <v>0.16829999999999998</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x14ac:dyDescent="0.25">
      <c r="B29" s="24" t="s">
        <v>1652</v>
      </c>
      <c r="C29" s="18">
        <v>1</v>
      </c>
      <c r="D29" s="196">
        <v>500</v>
      </c>
      <c r="E29" s="198">
        <v>0</v>
      </c>
      <c r="F29" s="20">
        <v>5</v>
      </c>
      <c r="G29" s="22">
        <v>21</v>
      </c>
      <c r="H29" s="21">
        <f t="shared" si="0"/>
        <v>0</v>
      </c>
      <c r="I29" s="21">
        <f t="shared" si="1"/>
        <v>0</v>
      </c>
      <c r="J29" s="250">
        <f t="shared" si="2"/>
        <v>0</v>
      </c>
      <c r="K29" s="163">
        <f>IF(J29&lt;&gt;"",J29*$E4,"")</f>
        <v>0</v>
      </c>
      <c r="M29" s="198">
        <v>0</v>
      </c>
      <c r="N29" s="20">
        <v>5</v>
      </c>
      <c r="O29" s="22">
        <v>21</v>
      </c>
      <c r="P29" s="21">
        <f t="shared" si="3"/>
        <v>0</v>
      </c>
      <c r="Q29" s="21">
        <f t="shared" si="4"/>
        <v>0</v>
      </c>
      <c r="R29" s="19">
        <f t="shared" si="5"/>
        <v>0</v>
      </c>
      <c r="S29" s="163">
        <f>IF(R29&lt;&gt;"",R29*$M4,"")</f>
        <v>0</v>
      </c>
      <c r="U29" s="198">
        <v>0</v>
      </c>
      <c r="V29" s="20">
        <v>5</v>
      </c>
      <c r="W29" s="22">
        <v>21</v>
      </c>
      <c r="X29" s="21">
        <f t="shared" si="6"/>
        <v>0</v>
      </c>
      <c r="Y29" s="21">
        <f t="shared" si="7"/>
        <v>0</v>
      </c>
      <c r="Z29" s="19">
        <f t="shared" si="8"/>
        <v>0</v>
      </c>
      <c r="AA29" s="163">
        <f>IF(Z29&lt;&gt;"",Z29*$U4,"")</f>
        <v>0</v>
      </c>
      <c r="AB29" s="174"/>
      <c r="AC29" s="198">
        <v>0</v>
      </c>
      <c r="AD29" s="20">
        <v>2</v>
      </c>
      <c r="AE29" s="22">
        <v>9</v>
      </c>
      <c r="AF29" s="21">
        <f t="shared" si="23"/>
        <v>0</v>
      </c>
      <c r="AG29" s="21">
        <f t="shared" si="9"/>
        <v>0</v>
      </c>
      <c r="AH29" s="19">
        <f t="shared" si="10"/>
        <v>0</v>
      </c>
      <c r="AI29" s="163">
        <f>IF(AH29&lt;&gt;"",AH29*$AC4,"")</f>
        <v>0</v>
      </c>
      <c r="AJ29" s="174"/>
      <c r="AK29" s="200">
        <f t="shared" si="24"/>
        <v>0</v>
      </c>
      <c r="AL29" s="212">
        <f t="shared" si="25"/>
        <v>0</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ht="14.25" customHeight="1" x14ac:dyDescent="0.25">
      <c r="B30" s="23" t="s">
        <v>646</v>
      </c>
      <c r="C30" s="18">
        <v>1</v>
      </c>
      <c r="D30" s="196">
        <v>17</v>
      </c>
      <c r="E30" s="198">
        <v>12</v>
      </c>
      <c r="F30" s="20">
        <v>5</v>
      </c>
      <c r="G30" s="22">
        <v>21</v>
      </c>
      <c r="H30" s="21">
        <f t="shared" si="0"/>
        <v>0.20399999999999999</v>
      </c>
      <c r="I30" s="21">
        <f t="shared" si="1"/>
        <v>1.02</v>
      </c>
      <c r="J30" s="250">
        <f t="shared" si="2"/>
        <v>4.2839999999999998</v>
      </c>
      <c r="K30" s="163">
        <f>IF(J30&lt;&gt;"",J30*$E4,"")</f>
        <v>0.36414000000000002</v>
      </c>
      <c r="M30" s="198">
        <v>4</v>
      </c>
      <c r="N30" s="20">
        <v>5</v>
      </c>
      <c r="O30" s="22">
        <v>21</v>
      </c>
      <c r="P30" s="21">
        <f t="shared" si="3"/>
        <v>6.8000000000000005E-2</v>
      </c>
      <c r="Q30" s="21">
        <f t="shared" si="4"/>
        <v>0.34</v>
      </c>
      <c r="R30" s="19">
        <f t="shared" si="5"/>
        <v>1.4280000000000002</v>
      </c>
      <c r="S30" s="163">
        <f>IF(R30&lt;&gt;"",R30*$M4,"")</f>
        <v>0.169932</v>
      </c>
      <c r="U30" s="198">
        <v>2</v>
      </c>
      <c r="V30" s="20">
        <v>5</v>
      </c>
      <c r="W30" s="22">
        <v>21</v>
      </c>
      <c r="X30" s="21">
        <f t="shared" si="6"/>
        <v>3.4000000000000002E-2</v>
      </c>
      <c r="Y30" s="21">
        <f t="shared" si="7"/>
        <v>0.17</v>
      </c>
      <c r="Z30" s="19">
        <f t="shared" si="8"/>
        <v>0.71400000000000008</v>
      </c>
      <c r="AA30" s="163">
        <f>IF(Z30&lt;&gt;"",Z30*$U4,"")</f>
        <v>0.125664</v>
      </c>
      <c r="AB30" s="174"/>
      <c r="AC30" s="198">
        <v>18</v>
      </c>
      <c r="AD30" s="20">
        <v>2</v>
      </c>
      <c r="AE30" s="22">
        <v>9</v>
      </c>
      <c r="AF30" s="21">
        <f t="shared" si="23"/>
        <v>0.30599999999999999</v>
      </c>
      <c r="AG30" s="21">
        <f t="shared" si="9"/>
        <v>0.61199999999999999</v>
      </c>
      <c r="AH30" s="19">
        <f t="shared" si="10"/>
        <v>2.754</v>
      </c>
      <c r="AI30" s="163">
        <f>IF(AH30&lt;&gt;"",AH30*$AC4,"")</f>
        <v>0.23409000000000002</v>
      </c>
      <c r="AJ30" s="174"/>
      <c r="AK30" s="200">
        <f t="shared" si="24"/>
        <v>0.89382600000000001</v>
      </c>
      <c r="AL30" s="212">
        <f t="shared" si="25"/>
        <v>2.97942E-2</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23" t="s">
        <v>32</v>
      </c>
      <c r="C31" s="18">
        <v>0</v>
      </c>
      <c r="D31" s="196">
        <v>12</v>
      </c>
      <c r="E31" s="198">
        <v>0</v>
      </c>
      <c r="F31" s="20">
        <v>5</v>
      </c>
      <c r="G31" s="22">
        <v>21</v>
      </c>
      <c r="H31" s="21">
        <f t="shared" si="0"/>
        <v>0</v>
      </c>
      <c r="I31" s="21">
        <f t="shared" si="1"/>
        <v>0</v>
      </c>
      <c r="J31" s="250">
        <f t="shared" si="2"/>
        <v>0</v>
      </c>
      <c r="K31" s="163">
        <f>IF(J31&lt;&gt;"",J31*$E4,"")</f>
        <v>0</v>
      </c>
      <c r="M31" s="198">
        <v>0</v>
      </c>
      <c r="N31" s="20">
        <v>5</v>
      </c>
      <c r="O31" s="22">
        <v>21</v>
      </c>
      <c r="P31" s="21">
        <f t="shared" si="3"/>
        <v>0</v>
      </c>
      <c r="Q31" s="21">
        <f t="shared" si="4"/>
        <v>0</v>
      </c>
      <c r="R31" s="19">
        <f t="shared" si="5"/>
        <v>0</v>
      </c>
      <c r="S31" s="163">
        <f>IF(R31&lt;&gt;"",R31*$M4,"")</f>
        <v>0</v>
      </c>
      <c r="U31" s="198">
        <v>0</v>
      </c>
      <c r="V31" s="20">
        <v>5</v>
      </c>
      <c r="W31" s="22">
        <v>21</v>
      </c>
      <c r="X31" s="21">
        <f t="shared" si="6"/>
        <v>0</v>
      </c>
      <c r="Y31" s="21">
        <f t="shared" si="7"/>
        <v>0</v>
      </c>
      <c r="Z31" s="19">
        <f t="shared" si="8"/>
        <v>0</v>
      </c>
      <c r="AA31" s="163">
        <f>IF(Z31&lt;&gt;"",Z31*$U4,"")</f>
        <v>0</v>
      </c>
      <c r="AB31" s="174"/>
      <c r="AC31" s="198">
        <v>0</v>
      </c>
      <c r="AD31" s="20">
        <v>2</v>
      </c>
      <c r="AE31" s="22">
        <v>9</v>
      </c>
      <c r="AF31" s="21">
        <f t="shared" si="23"/>
        <v>0</v>
      </c>
      <c r="AG31" s="21">
        <f t="shared" si="9"/>
        <v>0</v>
      </c>
      <c r="AH31" s="19">
        <f t="shared" si="10"/>
        <v>0</v>
      </c>
      <c r="AI31" s="163">
        <f>IF(AH31&lt;&gt;"",AH31*$AC4,"")</f>
        <v>0</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x14ac:dyDescent="0.25">
      <c r="B32" s="182"/>
      <c r="C32" s="18">
        <v>0</v>
      </c>
      <c r="D32" s="196">
        <v>0</v>
      </c>
      <c r="E32" s="198">
        <v>0</v>
      </c>
      <c r="F32" s="20">
        <v>5</v>
      </c>
      <c r="G32" s="22">
        <v>21</v>
      </c>
      <c r="H32" s="21" t="str">
        <f t="shared" si="0"/>
        <v/>
      </c>
      <c r="I32" s="21" t="str">
        <f t="shared" si="1"/>
        <v/>
      </c>
      <c r="J32" s="250" t="str">
        <f t="shared" si="2"/>
        <v/>
      </c>
      <c r="K32" s="163" t="str">
        <f>IF(J32&lt;&gt;"",J32*$E4,"")</f>
        <v/>
      </c>
      <c r="M32" s="198">
        <v>0</v>
      </c>
      <c r="N32" s="20">
        <v>5</v>
      </c>
      <c r="O32" s="22">
        <v>21</v>
      </c>
      <c r="P32" s="21" t="str">
        <f t="shared" si="3"/>
        <v/>
      </c>
      <c r="Q32" s="21" t="str">
        <f t="shared" si="4"/>
        <v/>
      </c>
      <c r="R32" s="19" t="str">
        <f t="shared" si="5"/>
        <v/>
      </c>
      <c r="S32" s="163" t="str">
        <f>IF(R32&lt;&gt;"",R32*$M4,"")</f>
        <v/>
      </c>
      <c r="U32" s="198">
        <v>0</v>
      </c>
      <c r="V32" s="20">
        <v>5</v>
      </c>
      <c r="W32" s="22">
        <v>21</v>
      </c>
      <c r="X32" s="21" t="str">
        <f t="shared" si="6"/>
        <v/>
      </c>
      <c r="Y32" s="21" t="str">
        <f t="shared" si="7"/>
        <v/>
      </c>
      <c r="Z32" s="19" t="str">
        <f t="shared" si="8"/>
        <v/>
      </c>
      <c r="AA32" s="163" t="str">
        <f>IF(Z32&lt;&gt;"",Z32*$U4,"")</f>
        <v/>
      </c>
      <c r="AB32" s="174"/>
      <c r="AC32" s="198">
        <v>0</v>
      </c>
      <c r="AD32" s="20">
        <v>2</v>
      </c>
      <c r="AE32" s="22">
        <v>9</v>
      </c>
      <c r="AF32" s="21" t="str">
        <f t="shared" si="23"/>
        <v/>
      </c>
      <c r="AG32" s="21" t="str">
        <f t="shared" si="9"/>
        <v/>
      </c>
      <c r="AH32" s="19" t="str">
        <f t="shared" si="10"/>
        <v/>
      </c>
      <c r="AI32" s="163" t="str">
        <f>IF(AH32&lt;&gt;"",AH32*$AC4,"")</f>
        <v/>
      </c>
      <c r="AJ32" s="174"/>
      <c r="AK32" s="200">
        <f t="shared" si="24"/>
        <v>0</v>
      </c>
      <c r="AL32" s="212">
        <f t="shared" si="25"/>
        <v>0</v>
      </c>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ht="9" customHeight="1" x14ac:dyDescent="0.25">
      <c r="B33" s="188"/>
      <c r="C33" s="192"/>
      <c r="D33" s="189"/>
      <c r="E33" s="190"/>
      <c r="F33" s="190"/>
      <c r="G33" s="191"/>
      <c r="H33" s="194"/>
      <c r="I33" s="194"/>
      <c r="J33" s="252"/>
      <c r="K33" s="195"/>
      <c r="L33" s="181"/>
      <c r="M33" s="190"/>
      <c r="N33" s="190"/>
      <c r="O33" s="191"/>
      <c r="P33" s="194"/>
      <c r="Q33" s="194"/>
      <c r="R33" s="189"/>
      <c r="S33" s="195"/>
      <c r="T33" s="181"/>
      <c r="U33" s="190"/>
      <c r="V33" s="190"/>
      <c r="W33" s="191"/>
      <c r="X33" s="194"/>
      <c r="Y33" s="194"/>
      <c r="Z33" s="189"/>
      <c r="AA33" s="195"/>
      <c r="AB33" s="174"/>
      <c r="AC33" s="190"/>
      <c r="AD33" s="190"/>
      <c r="AE33" s="191"/>
      <c r="AF33" s="194"/>
      <c r="AG33" s="194"/>
      <c r="AH33" s="189"/>
      <c r="AI33" s="195"/>
      <c r="AJ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187" t="s">
        <v>240</v>
      </c>
      <c r="C34" s="18">
        <v>0</v>
      </c>
      <c r="D34" s="196">
        <v>0</v>
      </c>
      <c r="E34" s="198">
        <v>0</v>
      </c>
      <c r="F34" s="20">
        <v>0</v>
      </c>
      <c r="G34" s="22">
        <v>0</v>
      </c>
      <c r="H34" s="21">
        <f t="shared" si="0"/>
        <v>0</v>
      </c>
      <c r="I34" s="21">
        <f t="shared" si="1"/>
        <v>0</v>
      </c>
      <c r="J34" s="250">
        <f t="shared" si="2"/>
        <v>0</v>
      </c>
      <c r="K34" s="163">
        <f>IF(J34&lt;&gt;"",J34*$E4,"")</f>
        <v>0</v>
      </c>
      <c r="M34" s="198"/>
      <c r="N34" s="20"/>
      <c r="O34" s="22"/>
      <c r="P34" s="21">
        <f t="shared" si="3"/>
        <v>0</v>
      </c>
      <c r="Q34" s="21">
        <f t="shared" si="4"/>
        <v>0</v>
      </c>
      <c r="R34" s="19">
        <f t="shared" si="5"/>
        <v>0</v>
      </c>
      <c r="S34" s="163">
        <f>IF(R34&lt;&gt;"",R34*$M4,"")</f>
        <v>0</v>
      </c>
      <c r="U34" s="198">
        <v>0</v>
      </c>
      <c r="V34" s="20">
        <v>0</v>
      </c>
      <c r="W34" s="22">
        <v>0</v>
      </c>
      <c r="X34" s="21">
        <f t="shared" si="6"/>
        <v>0</v>
      </c>
      <c r="Y34" s="21">
        <f t="shared" si="7"/>
        <v>0</v>
      </c>
      <c r="Z34" s="19">
        <f t="shared" si="8"/>
        <v>0</v>
      </c>
      <c r="AA34" s="163">
        <f>IF(Z34&lt;&gt;"",Z34*$U4,"")</f>
        <v>0</v>
      </c>
      <c r="AB34" s="174"/>
      <c r="AC34" s="198">
        <v>0</v>
      </c>
      <c r="AD34" s="20">
        <v>0</v>
      </c>
      <c r="AE34" s="22">
        <v>0</v>
      </c>
      <c r="AF34" s="21">
        <f t="shared" ref="AF34:AF40" si="26">IF(B34&lt;&gt;"",IF(C34&lt;&gt;"",D34*AC34*C34/1000,D34*AC34/1000),"")</f>
        <v>0</v>
      </c>
      <c r="AG34" s="21">
        <f t="shared" ref="AG34:AG41" si="27">IF(AF34&lt;&gt;"",IF(AD34&lt;&gt;"",AF34*AD34,AF34*7),"")</f>
        <v>0</v>
      </c>
      <c r="AH34" s="19">
        <f t="shared" ref="AH34:AH43" si="28">IF(AF34&lt;&gt;"",IF(AE34&lt;&gt;"",AF34*AE34,AF34*30),"")</f>
        <v>0</v>
      </c>
      <c r="AI34" s="163">
        <f>IF(AH34&lt;&gt;"",AH34*$AC4,"")</f>
        <v>0</v>
      </c>
      <c r="AJ34" s="174"/>
      <c r="AK34" s="219">
        <f>SUM(AK35,AK36,AK37,AK38,AK39,AK40)</f>
        <v>0.33344999999999997</v>
      </c>
      <c r="AL34" s="220">
        <f>SUM(AL35,AL36,AL37,AL38,AL39,AL40)</f>
        <v>1.1114999999999998E-2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6" t="s">
        <v>246</v>
      </c>
      <c r="C35" s="18">
        <v>1</v>
      </c>
      <c r="D35" s="196">
        <v>13</v>
      </c>
      <c r="E35" s="198">
        <v>4</v>
      </c>
      <c r="F35" s="20">
        <v>5</v>
      </c>
      <c r="G35" s="22">
        <v>21</v>
      </c>
      <c r="H35" s="21">
        <f t="shared" si="0"/>
        <v>5.1999999999999998E-2</v>
      </c>
      <c r="I35" s="21">
        <f t="shared" si="1"/>
        <v>0.26</v>
      </c>
      <c r="J35" s="250">
        <f t="shared" si="2"/>
        <v>1.0919999999999999</v>
      </c>
      <c r="K35" s="163">
        <f>IF(J35&lt;&gt;"",J35*$E4,"")</f>
        <v>9.282E-2</v>
      </c>
      <c r="M35" s="198">
        <v>2</v>
      </c>
      <c r="N35" s="20">
        <v>5</v>
      </c>
      <c r="O35" s="22">
        <v>21</v>
      </c>
      <c r="P35" s="21">
        <f t="shared" si="3"/>
        <v>2.5999999999999999E-2</v>
      </c>
      <c r="Q35" s="21">
        <f t="shared" si="4"/>
        <v>0.13</v>
      </c>
      <c r="R35" s="19">
        <f t="shared" si="5"/>
        <v>0.54599999999999993</v>
      </c>
      <c r="S35" s="163">
        <f>IF(R35&lt;&gt;"",R35*$M4,"")</f>
        <v>6.497399999999999E-2</v>
      </c>
      <c r="U35" s="198">
        <v>2</v>
      </c>
      <c r="V35" s="20">
        <v>5</v>
      </c>
      <c r="W35" s="22">
        <v>21</v>
      </c>
      <c r="X35" s="21">
        <f t="shared" si="6"/>
        <v>2.5999999999999999E-2</v>
      </c>
      <c r="Y35" s="21">
        <f t="shared" si="7"/>
        <v>0.13</v>
      </c>
      <c r="Z35" s="19">
        <f t="shared" si="8"/>
        <v>0.54599999999999993</v>
      </c>
      <c r="AA35" s="163">
        <f>IF(Z35&lt;&gt;"",Z35*$U4,"")</f>
        <v>9.6095999999999987E-2</v>
      </c>
      <c r="AB35" s="174"/>
      <c r="AC35" s="198">
        <v>8</v>
      </c>
      <c r="AD35" s="20">
        <v>2</v>
      </c>
      <c r="AE35" s="22">
        <v>9</v>
      </c>
      <c r="AF35" s="21">
        <f t="shared" si="26"/>
        <v>0.104</v>
      </c>
      <c r="AG35" s="21">
        <f t="shared" si="27"/>
        <v>0.20799999999999999</v>
      </c>
      <c r="AH35" s="19">
        <f t="shared" si="28"/>
        <v>0.93599999999999994</v>
      </c>
      <c r="AI35" s="163">
        <f>IF(AH35&lt;&gt;"",AH35*$AC4,"")</f>
        <v>7.9560000000000006E-2</v>
      </c>
      <c r="AJ35" s="174"/>
      <c r="AK35" s="200">
        <f t="shared" ref="AK35:AK40" si="29">SUM(K35,S35,AA35,AI35)</f>
        <v>0.33344999999999997</v>
      </c>
      <c r="AL35" s="212">
        <f t="shared" ref="AL35:AL40" si="30">AK35/30</f>
        <v>1.1114999999999998E-2</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02"/>
      <c r="C36" s="18">
        <v>0</v>
      </c>
      <c r="D36" s="196"/>
      <c r="E36" s="198">
        <v>0</v>
      </c>
      <c r="F36" s="20">
        <v>5</v>
      </c>
      <c r="G36" s="22">
        <v>21</v>
      </c>
      <c r="H36" s="21" t="str">
        <f t="shared" si="0"/>
        <v/>
      </c>
      <c r="I36" s="21" t="str">
        <f t="shared" si="1"/>
        <v/>
      </c>
      <c r="J36" s="250"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IF(AH36&lt;&gt;"",AH36*$AC4,"")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0"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IF(AH37&lt;&gt;"",AH37*$AC4,"")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0"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IF(AH38&lt;&gt;"",AH38*$AC4,"")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25"/>
      <c r="C39" s="18">
        <v>0</v>
      </c>
      <c r="D39" s="196">
        <v>0</v>
      </c>
      <c r="E39" s="198">
        <v>0</v>
      </c>
      <c r="F39" s="20">
        <v>5</v>
      </c>
      <c r="G39" s="22">
        <v>21</v>
      </c>
      <c r="H39" s="21" t="str">
        <f t="shared" si="0"/>
        <v/>
      </c>
      <c r="I39" s="21" t="str">
        <f t="shared" si="1"/>
        <v/>
      </c>
      <c r="J39" s="250"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IF(AH39&lt;&gt;"",AH39*$AC4,"")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x14ac:dyDescent="0.25">
      <c r="B40" s="193"/>
      <c r="C40" s="18">
        <v>0</v>
      </c>
      <c r="D40" s="196">
        <v>0</v>
      </c>
      <c r="E40" s="198">
        <v>0</v>
      </c>
      <c r="F40" s="20">
        <v>5</v>
      </c>
      <c r="G40" s="22">
        <v>21</v>
      </c>
      <c r="H40" s="21" t="str">
        <f t="shared" si="0"/>
        <v/>
      </c>
      <c r="I40" s="21" t="str">
        <f t="shared" si="1"/>
        <v/>
      </c>
      <c r="J40" s="250" t="str">
        <f t="shared" si="2"/>
        <v/>
      </c>
      <c r="K40" s="163" t="str">
        <f>IF(J40&lt;&gt;"",J40*$E4,"")</f>
        <v/>
      </c>
      <c r="M40" s="198">
        <v>0</v>
      </c>
      <c r="N40" s="20">
        <v>5</v>
      </c>
      <c r="O40" s="22">
        <v>21</v>
      </c>
      <c r="P40" s="21" t="str">
        <f t="shared" si="3"/>
        <v/>
      </c>
      <c r="Q40" s="21" t="str">
        <f t="shared" si="4"/>
        <v/>
      </c>
      <c r="R40" s="19" t="str">
        <f t="shared" si="5"/>
        <v/>
      </c>
      <c r="S40" s="163" t="str">
        <f>IF(R40&lt;&gt;"",R40*$M4,"")</f>
        <v/>
      </c>
      <c r="U40" s="198">
        <v>0</v>
      </c>
      <c r="V40" s="20">
        <v>5</v>
      </c>
      <c r="W40" s="22">
        <v>21</v>
      </c>
      <c r="X40" s="21" t="str">
        <f t="shared" si="6"/>
        <v/>
      </c>
      <c r="Y40" s="21" t="str">
        <f t="shared" si="7"/>
        <v/>
      </c>
      <c r="Z40" s="19" t="str">
        <f t="shared" si="8"/>
        <v/>
      </c>
      <c r="AA40" s="163" t="str">
        <f>IF(Z40&lt;&gt;"",Z40*$U4,"")</f>
        <v/>
      </c>
      <c r="AB40" s="174"/>
      <c r="AC40" s="198">
        <v>0</v>
      </c>
      <c r="AD40" s="20">
        <v>2</v>
      </c>
      <c r="AE40" s="22">
        <v>9</v>
      </c>
      <c r="AF40" s="21" t="str">
        <f t="shared" si="26"/>
        <v/>
      </c>
      <c r="AG40" s="21" t="str">
        <f t="shared" si="27"/>
        <v/>
      </c>
      <c r="AH40" s="19" t="str">
        <f t="shared" si="28"/>
        <v/>
      </c>
      <c r="AI40" s="163" t="str">
        <f>IF(AH40&lt;&gt;"",AH40*$AC4,"")</f>
        <v/>
      </c>
      <c r="AJ40" s="174"/>
      <c r="AK40" s="200">
        <f t="shared" si="29"/>
        <v>0</v>
      </c>
      <c r="AL40" s="212">
        <f t="shared" si="30"/>
        <v>0</v>
      </c>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t="8.25" customHeight="1" x14ac:dyDescent="0.25">
      <c r="B41" s="183"/>
      <c r="C41" s="192"/>
      <c r="D41" s="189"/>
      <c r="E41" s="190"/>
      <c r="F41" s="190"/>
      <c r="G41" s="191"/>
      <c r="H41" s="194" t="str">
        <f t="shared" si="0"/>
        <v/>
      </c>
      <c r="I41" s="194" t="str">
        <f t="shared" si="1"/>
        <v/>
      </c>
      <c r="J41" s="252" t="str">
        <f t="shared" si="2"/>
        <v/>
      </c>
      <c r="K41" s="195" t="str">
        <f>IF(J41&lt;&gt;"",J41*$E24,"")</f>
        <v/>
      </c>
      <c r="L41" s="181"/>
      <c r="M41" s="190"/>
      <c r="N41" s="190"/>
      <c r="O41" s="191"/>
      <c r="P41" s="194" t="str">
        <f t="shared" si="3"/>
        <v/>
      </c>
      <c r="Q41" s="194" t="str">
        <f t="shared" si="4"/>
        <v/>
      </c>
      <c r="R41" s="189" t="str">
        <f t="shared" si="5"/>
        <v/>
      </c>
      <c r="S41" s="195" t="str">
        <f>IF(R41&lt;&gt;"",R41*$E24,"")</f>
        <v/>
      </c>
      <c r="T41" s="181"/>
      <c r="U41" s="190"/>
      <c r="V41" s="190"/>
      <c r="W41" s="191"/>
      <c r="X41" s="194" t="str">
        <f t="shared" si="6"/>
        <v/>
      </c>
      <c r="Y41" s="194" t="str">
        <f t="shared" si="7"/>
        <v/>
      </c>
      <c r="Z41" s="189" t="str">
        <f t="shared" si="8"/>
        <v/>
      </c>
      <c r="AA41" s="195" t="str">
        <f>IF(Z41&lt;&gt;"",Z41*$E24,"")</f>
        <v/>
      </c>
      <c r="AB41" s="174"/>
      <c r="AC41" s="190"/>
      <c r="AD41" s="190"/>
      <c r="AE41" s="191"/>
      <c r="AF41" s="194"/>
      <c r="AG41" s="194" t="str">
        <f t="shared" si="27"/>
        <v/>
      </c>
      <c r="AH41" s="189" t="str">
        <f t="shared" si="28"/>
        <v/>
      </c>
      <c r="AI41" s="195" t="str">
        <f>IF(AH41&lt;&gt;"",AH41*$E24,"")</f>
        <v/>
      </c>
      <c r="AJ41" s="174"/>
      <c r="AL41" s="174"/>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186" t="s">
        <v>224</v>
      </c>
      <c r="C42" s="18">
        <v>0</v>
      </c>
      <c r="D42" s="196">
        <v>0</v>
      </c>
      <c r="E42" s="198">
        <v>0</v>
      </c>
      <c r="F42" s="20">
        <v>0</v>
      </c>
      <c r="G42" s="22">
        <v>0</v>
      </c>
      <c r="H42" s="21">
        <f t="shared" ref="H42:H49" si="31">IF(B42&lt;&gt;"",IF(C42&lt;&gt;"",D42*E42*C42/1000,D42*E42/1000),"")</f>
        <v>0</v>
      </c>
      <c r="I42" s="21">
        <f t="shared" ref="I42:I50" si="32">IF(H42&lt;&gt;"",IF(F42&lt;&gt;"",H42*F42,H42*7),"")</f>
        <v>0</v>
      </c>
      <c r="J42" s="250">
        <f t="shared" ref="J42:J49" si="33">IF(H42&lt;&gt;"",IF(G42&lt;&gt;"",H42*G42,H42*30),"")</f>
        <v>0</v>
      </c>
      <c r="K42" s="163">
        <f>IF(J42&lt;&gt;"",J42*$E4,"")</f>
        <v>0</v>
      </c>
      <c r="M42" s="198">
        <v>0</v>
      </c>
      <c r="N42" s="20">
        <v>0</v>
      </c>
      <c r="O42" s="22">
        <v>0</v>
      </c>
      <c r="P42" s="21">
        <f t="shared" si="3"/>
        <v>0</v>
      </c>
      <c r="Q42" s="21">
        <f t="shared" ref="Q42:Q49" si="34">IF(P42&lt;&gt;"",IF(N42&lt;&gt;"",P42*N42,P42*7),"")</f>
        <v>0</v>
      </c>
      <c r="R42" s="19">
        <f t="shared" ref="R42:R49" si="35">IF(P42&lt;&gt;"",IF(O42&lt;&gt;"",P42*O42,P42*30),"")</f>
        <v>0</v>
      </c>
      <c r="S42" s="163">
        <f>IF(R42&lt;&gt;"",R42*$M4,"")</f>
        <v>0</v>
      </c>
      <c r="U42" s="198">
        <v>0</v>
      </c>
      <c r="V42" s="20">
        <v>0</v>
      </c>
      <c r="W42" s="22">
        <v>0</v>
      </c>
      <c r="X42" s="21">
        <f t="shared" si="6"/>
        <v>0</v>
      </c>
      <c r="Y42" s="21">
        <f t="shared" ref="Y42:Y49" si="36">IF(X42&lt;&gt;"",IF(V42&lt;&gt;"",X42*V42,X42*7),"")</f>
        <v>0</v>
      </c>
      <c r="Z42" s="19">
        <f t="shared" ref="Z42:Z49" si="37">IF(X42&lt;&gt;"",IF(W42&lt;&gt;"",X42*W42,X42*30),"")</f>
        <v>0</v>
      </c>
      <c r="AA42" s="163">
        <f>IF(Z42&lt;&gt;"",Z42*$U4,"")</f>
        <v>0</v>
      </c>
      <c r="AB42" s="174"/>
      <c r="AC42" s="198">
        <v>0</v>
      </c>
      <c r="AD42" s="20">
        <v>0</v>
      </c>
      <c r="AE42" s="22">
        <v>0</v>
      </c>
      <c r="AF42" s="21">
        <f t="shared" ref="AF42:AF49" si="38">IF(B42&lt;&gt;"",IF(C42&lt;&gt;"",D42*AC42*C42/1000,D42*AC42/1000),"")</f>
        <v>0</v>
      </c>
      <c r="AG42" s="21">
        <f t="shared" ref="AG42:AG49" si="39">IF(AF42&lt;&gt;"",IF(AD42&lt;&gt;"",AF42*AD42,AF42*7),"")</f>
        <v>0</v>
      </c>
      <c r="AH42" s="19">
        <f t="shared" si="28"/>
        <v>0</v>
      </c>
      <c r="AI42" s="163">
        <f>IF(AH42&lt;&gt;"",AH42*$AC4,"")</f>
        <v>0</v>
      </c>
      <c r="AJ42" s="174"/>
      <c r="AK42" s="219">
        <f>SUM(AK43,AK44,AK45,AK46,AK47,AK48,AK49)</f>
        <v>0</v>
      </c>
      <c r="AL42" s="220">
        <f>SUM(AL43,AL44,AL45,AL46,AL47,AL48,AL49)</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02" t="s">
        <v>236</v>
      </c>
      <c r="C43" s="18">
        <v>0</v>
      </c>
      <c r="D43" s="196">
        <v>48</v>
      </c>
      <c r="E43" s="198">
        <v>12</v>
      </c>
      <c r="F43" s="20">
        <v>5</v>
      </c>
      <c r="G43" s="22">
        <v>21</v>
      </c>
      <c r="H43" s="21">
        <f t="shared" si="31"/>
        <v>0</v>
      </c>
      <c r="I43" s="21">
        <f t="shared" si="32"/>
        <v>0</v>
      </c>
      <c r="J43" s="250">
        <f t="shared" si="33"/>
        <v>0</v>
      </c>
      <c r="K43" s="163">
        <f>IF(J43&lt;&gt;"",J43*$E4,"")</f>
        <v>0</v>
      </c>
      <c r="M43" s="198">
        <v>6</v>
      </c>
      <c r="N43" s="20">
        <v>5</v>
      </c>
      <c r="O43" s="22">
        <v>21</v>
      </c>
      <c r="P43" s="21">
        <f>IF(B43&lt;&gt;"",IF(C43&lt;&gt;"",D43*M43*C43/1000,D43*M43/1000),"")</f>
        <v>0</v>
      </c>
      <c r="Q43" s="21">
        <f t="shared" si="34"/>
        <v>0</v>
      </c>
      <c r="R43" s="19">
        <f t="shared" si="35"/>
        <v>0</v>
      </c>
      <c r="S43" s="163">
        <f>IF(R43&lt;&gt;"",R43*$M4,"")</f>
        <v>0</v>
      </c>
      <c r="U43" s="198">
        <v>6</v>
      </c>
      <c r="V43" s="20">
        <v>5</v>
      </c>
      <c r="W43" s="22">
        <v>21</v>
      </c>
      <c r="X43" s="21">
        <f>IF(B43&lt;&gt;"",IF(C43&lt;&gt;"",D43*U43*C43/1000,D43*U43/1000),"")</f>
        <v>0</v>
      </c>
      <c r="Y43" s="21">
        <f t="shared" si="36"/>
        <v>0</v>
      </c>
      <c r="Z43" s="19">
        <f t="shared" si="37"/>
        <v>0</v>
      </c>
      <c r="AA43" s="163">
        <f>IF(Z43&lt;&gt;"",Z43*$U4,"")</f>
        <v>0</v>
      </c>
      <c r="AB43" s="174"/>
      <c r="AC43" s="198">
        <v>24</v>
      </c>
      <c r="AD43" s="20">
        <v>2</v>
      </c>
      <c r="AE43" s="22">
        <v>9</v>
      </c>
      <c r="AF43" s="21">
        <f t="shared" si="38"/>
        <v>0</v>
      </c>
      <c r="AG43" s="21">
        <f t="shared" si="39"/>
        <v>0</v>
      </c>
      <c r="AH43" s="19">
        <f t="shared" si="28"/>
        <v>0</v>
      </c>
      <c r="AI43" s="163">
        <f>IF(AH43&lt;&gt;"",AH43*$AC4,"")</f>
        <v>0</v>
      </c>
      <c r="AJ43" s="174"/>
      <c r="AK43" s="200">
        <f t="shared" ref="AK43:AK49" si="40">SUM(K43,S43,AA43,AI43)</f>
        <v>0</v>
      </c>
      <c r="AL43" s="212">
        <f t="shared" ref="AL43:AL49" si="41">AK43/30</f>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31</v>
      </c>
      <c r="C44" s="18">
        <v>0</v>
      </c>
      <c r="D44" s="196">
        <v>30</v>
      </c>
      <c r="E44" s="198">
        <v>12</v>
      </c>
      <c r="F44" s="20">
        <v>5</v>
      </c>
      <c r="G44" s="22">
        <v>21</v>
      </c>
      <c r="H44" s="21">
        <f t="shared" si="31"/>
        <v>0</v>
      </c>
      <c r="I44" s="21">
        <f t="shared" si="32"/>
        <v>0</v>
      </c>
      <c r="J44" s="250">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IF(X44&lt;&gt;"",IF(W44&lt;&gt;"",X44*W44,X44*30),"")</f>
        <v>0</v>
      </c>
      <c r="AA44" s="163">
        <f>IF(Z44&lt;&gt;"",Z44*$U4,"")</f>
        <v>0</v>
      </c>
      <c r="AB44" s="174"/>
      <c r="AC44" s="198">
        <v>24</v>
      </c>
      <c r="AD44" s="20">
        <v>2</v>
      </c>
      <c r="AE44" s="22">
        <v>9</v>
      </c>
      <c r="AF44" s="21">
        <f t="shared" si="38"/>
        <v>0</v>
      </c>
      <c r="AG44" s="21">
        <f t="shared" si="39"/>
        <v>0</v>
      </c>
      <c r="AH44" s="19">
        <f t="shared" ref="AH44:AH49" si="42">IF(AF44&lt;&gt;"",IF(AE44&lt;&gt;"",AF44*AE44,AF44*30),"")</f>
        <v>0</v>
      </c>
      <c r="AI44" s="163">
        <f>IF(AH44&lt;&gt;"",AH44*$AC4,"")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271</v>
      </c>
      <c r="C45" s="18">
        <v>0</v>
      </c>
      <c r="D45" s="196">
        <v>83</v>
      </c>
      <c r="E45" s="198">
        <v>12</v>
      </c>
      <c r="F45" s="20">
        <v>5</v>
      </c>
      <c r="G45" s="22">
        <v>21</v>
      </c>
      <c r="H45" s="21">
        <f t="shared" si="31"/>
        <v>0</v>
      </c>
      <c r="I45" s="21">
        <f t="shared" si="32"/>
        <v>0</v>
      </c>
      <c r="J45" s="250">
        <f t="shared" si="33"/>
        <v>0</v>
      </c>
      <c r="K45" s="163">
        <f>IF(J45&lt;&gt;"",J45*$E4,"")</f>
        <v>0</v>
      </c>
      <c r="M45" s="198">
        <v>6</v>
      </c>
      <c r="N45" s="20">
        <v>5</v>
      </c>
      <c r="O45" s="22">
        <v>21</v>
      </c>
      <c r="P45" s="21">
        <f t="shared" si="3"/>
        <v>0</v>
      </c>
      <c r="Q45" s="21">
        <f t="shared" si="34"/>
        <v>0</v>
      </c>
      <c r="R45" s="19">
        <f t="shared" si="35"/>
        <v>0</v>
      </c>
      <c r="S45" s="163">
        <f>IF(R45&lt;&gt;"",R45*$M4,"")</f>
        <v>0</v>
      </c>
      <c r="U45" s="198">
        <v>6</v>
      </c>
      <c r="V45" s="20">
        <v>5</v>
      </c>
      <c r="W45" s="22">
        <v>21</v>
      </c>
      <c r="X45" s="21">
        <f t="shared" si="6"/>
        <v>0</v>
      </c>
      <c r="Y45" s="21">
        <f t="shared" si="36"/>
        <v>0</v>
      </c>
      <c r="Z45" s="19">
        <f t="shared" si="37"/>
        <v>0</v>
      </c>
      <c r="AA45" s="163">
        <f>IF(Z45&lt;&gt;"",Z45*$U4,"")</f>
        <v>0</v>
      </c>
      <c r="AB45" s="174"/>
      <c r="AC45" s="198">
        <v>24</v>
      </c>
      <c r="AD45" s="20">
        <v>2</v>
      </c>
      <c r="AE45" s="22">
        <v>9</v>
      </c>
      <c r="AF45" s="21">
        <f t="shared" si="38"/>
        <v>0</v>
      </c>
      <c r="AG45" s="21">
        <f t="shared" si="39"/>
        <v>0</v>
      </c>
      <c r="AH45" s="19">
        <f t="shared" si="42"/>
        <v>0</v>
      </c>
      <c r="AI45" s="163">
        <f>IF(AH45&lt;&gt;"",AH45*$AC4,"")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667</v>
      </c>
      <c r="C46" s="18">
        <v>0</v>
      </c>
      <c r="D46" s="196">
        <v>450</v>
      </c>
      <c r="E46" s="198">
        <v>4</v>
      </c>
      <c r="F46" s="20">
        <v>5</v>
      </c>
      <c r="G46" s="22">
        <v>21</v>
      </c>
      <c r="H46" s="21">
        <f t="shared" si="31"/>
        <v>0</v>
      </c>
      <c r="I46" s="21">
        <f t="shared" si="32"/>
        <v>0</v>
      </c>
      <c r="J46" s="250">
        <f t="shared" si="33"/>
        <v>0</v>
      </c>
      <c r="K46" s="163">
        <f>IF(J46&lt;&gt;"",J46*$E4,"")</f>
        <v>0</v>
      </c>
      <c r="M46" s="198">
        <v>1</v>
      </c>
      <c r="N46" s="20">
        <v>5</v>
      </c>
      <c r="O46" s="22">
        <v>21</v>
      </c>
      <c r="P46" s="21">
        <f t="shared" si="3"/>
        <v>0</v>
      </c>
      <c r="Q46" s="21">
        <f t="shared" si="34"/>
        <v>0</v>
      </c>
      <c r="R46" s="19">
        <f t="shared" si="35"/>
        <v>0</v>
      </c>
      <c r="S46" s="163">
        <f>IF(R46&lt;&gt;"",R46*$M4,"")</f>
        <v>0</v>
      </c>
      <c r="U46" s="198">
        <v>1</v>
      </c>
      <c r="V46" s="20">
        <v>5</v>
      </c>
      <c r="W46" s="22">
        <v>21</v>
      </c>
      <c r="X46" s="21">
        <f t="shared" si="6"/>
        <v>0</v>
      </c>
      <c r="Y46" s="21">
        <f t="shared" si="36"/>
        <v>0</v>
      </c>
      <c r="Z46" s="19">
        <f t="shared" si="37"/>
        <v>0</v>
      </c>
      <c r="AA46" s="163">
        <f>IF(Z46&lt;&gt;"",Z46*$U4,"")</f>
        <v>0</v>
      </c>
      <c r="AB46" s="174"/>
      <c r="AC46" s="198">
        <v>6</v>
      </c>
      <c r="AD46" s="20">
        <v>2</v>
      </c>
      <c r="AE46" s="22">
        <v>9</v>
      </c>
      <c r="AF46" s="21">
        <f t="shared" si="38"/>
        <v>0</v>
      </c>
      <c r="AG46" s="21">
        <f t="shared" si="39"/>
        <v>0</v>
      </c>
      <c r="AH46" s="19">
        <f t="shared" si="42"/>
        <v>0</v>
      </c>
      <c r="AI46" s="163">
        <f>IF(AH46&lt;&gt;"",AH46*$AC4,"")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3" t="s">
        <v>227</v>
      </c>
      <c r="C47" s="18">
        <v>0</v>
      </c>
      <c r="D47" s="196">
        <v>22</v>
      </c>
      <c r="E47" s="198">
        <v>12</v>
      </c>
      <c r="F47" s="20">
        <v>5</v>
      </c>
      <c r="G47" s="22">
        <v>21</v>
      </c>
      <c r="H47" s="21">
        <f t="shared" si="31"/>
        <v>0</v>
      </c>
      <c r="I47" s="21">
        <f t="shared" si="32"/>
        <v>0</v>
      </c>
      <c r="J47" s="250">
        <f t="shared" si="33"/>
        <v>0</v>
      </c>
      <c r="K47" s="163">
        <f>IF(J47&lt;&gt;"",J47*$E4,"")</f>
        <v>0</v>
      </c>
      <c r="M47" s="198">
        <v>6</v>
      </c>
      <c r="N47" s="20">
        <v>5</v>
      </c>
      <c r="O47" s="22">
        <v>21</v>
      </c>
      <c r="P47" s="21">
        <f t="shared" si="3"/>
        <v>0</v>
      </c>
      <c r="Q47" s="21">
        <f t="shared" si="34"/>
        <v>0</v>
      </c>
      <c r="R47" s="19">
        <f t="shared" si="35"/>
        <v>0</v>
      </c>
      <c r="S47" s="163">
        <f>IF(R47&lt;&gt;"",R47*$M4,"")</f>
        <v>0</v>
      </c>
      <c r="U47" s="198">
        <v>6</v>
      </c>
      <c r="V47" s="20">
        <v>5</v>
      </c>
      <c r="W47" s="22">
        <v>21</v>
      </c>
      <c r="X47" s="21">
        <f t="shared" si="6"/>
        <v>0</v>
      </c>
      <c r="Y47" s="21">
        <f t="shared" si="36"/>
        <v>0</v>
      </c>
      <c r="Z47" s="19">
        <f t="shared" si="37"/>
        <v>0</v>
      </c>
      <c r="AA47" s="163">
        <f>IF(Z47&lt;&gt;"",Z47*$U4,"")</f>
        <v>0</v>
      </c>
      <c r="AB47" s="174"/>
      <c r="AC47" s="198">
        <v>24</v>
      </c>
      <c r="AD47" s="20">
        <v>2</v>
      </c>
      <c r="AE47" s="22">
        <v>9</v>
      </c>
      <c r="AF47" s="21">
        <f t="shared" si="38"/>
        <v>0</v>
      </c>
      <c r="AG47" s="21">
        <f t="shared" si="39"/>
        <v>0</v>
      </c>
      <c r="AH47" s="19">
        <f t="shared" si="42"/>
        <v>0</v>
      </c>
      <c r="AI47" s="163">
        <f>IF(AH47&lt;&gt;"",AH47*$AC4,"")</f>
        <v>0</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08"/>
      <c r="C48" s="18">
        <v>0</v>
      </c>
      <c r="D48" s="196">
        <v>0</v>
      </c>
      <c r="E48" s="198">
        <v>12</v>
      </c>
      <c r="F48" s="20">
        <v>5</v>
      </c>
      <c r="G48" s="22">
        <v>21</v>
      </c>
      <c r="H48" s="21" t="str">
        <f t="shared" si="31"/>
        <v/>
      </c>
      <c r="I48" s="21" t="str">
        <f t="shared" si="32"/>
        <v/>
      </c>
      <c r="J48" s="250"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IF(AH48&lt;&gt;"",AH48*$AC4,"")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hidden="1" outlineLevel="1" x14ac:dyDescent="0.25">
      <c r="B49" s="26"/>
      <c r="C49" s="18">
        <v>0</v>
      </c>
      <c r="D49" s="196">
        <v>0</v>
      </c>
      <c r="E49" s="198">
        <v>12</v>
      </c>
      <c r="F49" s="20">
        <v>5</v>
      </c>
      <c r="G49" s="22">
        <v>21</v>
      </c>
      <c r="H49" s="21" t="str">
        <f t="shared" si="31"/>
        <v/>
      </c>
      <c r="I49" s="21" t="str">
        <f t="shared" si="32"/>
        <v/>
      </c>
      <c r="J49" s="250" t="str">
        <f t="shared" si="33"/>
        <v/>
      </c>
      <c r="K49" s="163" t="str">
        <f>IF(J49&lt;&gt;"",J49*$E4,"")</f>
        <v/>
      </c>
      <c r="M49" s="198">
        <v>6</v>
      </c>
      <c r="N49" s="20">
        <v>5</v>
      </c>
      <c r="O49" s="22">
        <v>21</v>
      </c>
      <c r="P49" s="21" t="str">
        <f t="shared" si="3"/>
        <v/>
      </c>
      <c r="Q49" s="21" t="str">
        <f t="shared" si="34"/>
        <v/>
      </c>
      <c r="R49" s="19" t="str">
        <f t="shared" si="35"/>
        <v/>
      </c>
      <c r="S49" s="163" t="str">
        <f>IF(R49&lt;&gt;"",R49*$M4,"")</f>
        <v/>
      </c>
      <c r="U49" s="198">
        <v>6</v>
      </c>
      <c r="V49" s="20">
        <v>5</v>
      </c>
      <c r="W49" s="22">
        <v>21</v>
      </c>
      <c r="X49" s="21" t="str">
        <f t="shared" si="6"/>
        <v/>
      </c>
      <c r="Y49" s="21" t="str">
        <f t="shared" si="36"/>
        <v/>
      </c>
      <c r="Z49" s="19" t="str">
        <f t="shared" si="37"/>
        <v/>
      </c>
      <c r="AA49" s="163" t="str">
        <f>IF(Z49&lt;&gt;"",Z49*$U4,"")</f>
        <v/>
      </c>
      <c r="AB49" s="174"/>
      <c r="AC49" s="198">
        <v>24</v>
      </c>
      <c r="AD49" s="20">
        <v>2</v>
      </c>
      <c r="AE49" s="22">
        <v>9</v>
      </c>
      <c r="AF49" s="21" t="str">
        <f t="shared" si="38"/>
        <v/>
      </c>
      <c r="AG49" s="21" t="str">
        <f t="shared" si="39"/>
        <v/>
      </c>
      <c r="AH49" s="19" t="str">
        <f t="shared" si="42"/>
        <v/>
      </c>
      <c r="AI49" s="163" t="str">
        <f>IF(AH49&lt;&gt;"",AH49*$AC4,"")</f>
        <v/>
      </c>
      <c r="AJ49" s="174"/>
      <c r="AK49" s="200">
        <f t="shared" si="40"/>
        <v>0</v>
      </c>
      <c r="AL49" s="212">
        <f t="shared" si="41"/>
        <v>0</v>
      </c>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0" spans="2:80" customFormat="1" collapsed="1" x14ac:dyDescent="0.25">
      <c r="B50" s="27"/>
      <c r="C50" s="5"/>
      <c r="D50" s="242">
        <f>SUM(D7:D49)</f>
        <v>2499</v>
      </c>
      <c r="E50" s="7"/>
      <c r="F50" s="8">
        <f>IF(G4="kWh",SUM(J6:J49)/30,SUM(J6:J49)*1000/30)</f>
        <v>12.616800000000001</v>
      </c>
      <c r="G50" s="7"/>
      <c r="H50" s="6">
        <f>IF(C4="kWh",SUM(H6:H49),SUM(H6:H49)*1000)</f>
        <v>18.024000000000004</v>
      </c>
      <c r="I50" s="9">
        <f t="shared" si="32"/>
        <v>227.40520320000007</v>
      </c>
      <c r="J50" s="246">
        <f>IF(C4="kWh",SUM(J6:J49),SUM(J6:J49)*1000)</f>
        <v>378.50400000000002</v>
      </c>
      <c r="K50" s="164">
        <f>SUM(K6:K49)</f>
        <v>32.172840000000008</v>
      </c>
      <c r="L50" s="2"/>
      <c r="M50" s="7"/>
      <c r="N50" s="8">
        <f>IF(O4="kWh",SUM(R6:R49)/30,SUM(R6:R49)*1000/30)</f>
        <v>1.8787999999999998</v>
      </c>
      <c r="O50" s="7"/>
      <c r="P50" s="6">
        <f>IF(O4="kWh",SUM(P6:P49),SUM(P6:P49)*1000)</f>
        <v>2.6839999999999997</v>
      </c>
      <c r="Q50" s="9">
        <f>IF(P4&lt;&gt;"",IF(N4&lt;&gt;"",P4*N4,P4*7),"")</f>
        <v>5.0426991999999986</v>
      </c>
      <c r="R50" s="9">
        <f>IF(O4="kWh",SUM(R6:R49),SUM(R6:R49)*1000)</f>
        <v>56.363999999999997</v>
      </c>
      <c r="S50" s="164">
        <f>SUM(S6:S49)</f>
        <v>6.7073159999999996</v>
      </c>
      <c r="U50" s="7"/>
      <c r="V50" s="8">
        <f>IF(W4="kWh",SUM(Z6:Z49)/30,SUM(Z6:Z49)*1000/30)</f>
        <v>0.94499999999999995</v>
      </c>
      <c r="W50" s="7"/>
      <c r="X50" s="6">
        <f>IF(W4="kWh",SUM(X6:X49),SUM(X6:X49)*1000)</f>
        <v>1.3499999999999999</v>
      </c>
      <c r="Y50" s="9">
        <f>IF(X4&lt;&gt;"",IF(V4&lt;&gt;"",X4*V4,X4*7),"")</f>
        <v>1.2757499999999997</v>
      </c>
      <c r="Z50" s="9">
        <f>IF(W4="kWh",SUM(Z6:Z49),SUM(Z6:Z49)*1000)</f>
        <v>28.349999999999998</v>
      </c>
      <c r="AA50" s="164">
        <f>SUM(AA6:AA49)</f>
        <v>4.9896000000000003</v>
      </c>
      <c r="AB50" s="174"/>
      <c r="AC50" s="7"/>
      <c r="AD50" s="8">
        <f>IF(AE4="kWh",SUM(AH6:AH49)/30,SUM(AH6:AH49)*1000/30)</f>
        <v>6.3743999999999996</v>
      </c>
      <c r="AE50" s="7"/>
      <c r="AF50" s="6">
        <f>IF(AE4="kWh",SUM(AF6:AF49),SUM(AF6:AF49)*1000)</f>
        <v>21.248000000000005</v>
      </c>
      <c r="AG50" s="9">
        <f>IF(AF4&lt;&gt;"",IF(AD4&lt;&gt;"",AF4*AD4,AF4*7),"")</f>
        <v>135.44325120000002</v>
      </c>
      <c r="AH50" s="9">
        <f>IF(AE4="kWh",SUM(AH6:AH49),SUM(AH6:AH49)*1000)</f>
        <v>191.232</v>
      </c>
      <c r="AI50" s="164">
        <f>SUM(AI7:AI40)</f>
        <v>16.254720000000002</v>
      </c>
      <c r="AJ50" s="174"/>
      <c r="AL50" s="174"/>
      <c r="AM50" s="174"/>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4"/>
      <c r="BK50" s="174"/>
      <c r="BL50" s="174"/>
      <c r="BM50" s="174"/>
      <c r="BN50" s="174"/>
      <c r="BO50" s="174"/>
      <c r="BP50" s="174"/>
      <c r="BQ50" s="174"/>
      <c r="BR50" s="174"/>
      <c r="BS50" s="174"/>
      <c r="BT50" s="174"/>
      <c r="BU50" s="174"/>
      <c r="BV50" s="174"/>
      <c r="BW50" s="174"/>
      <c r="BX50" s="174"/>
      <c r="BY50" s="174"/>
      <c r="BZ50" s="174"/>
      <c r="CA50" s="174"/>
      <c r="CB50" s="174"/>
    </row>
    <row r="52" spans="2:80" customFormat="1" outlineLevel="1" x14ac:dyDescent="0.25">
      <c r="B52" s="173" t="s">
        <v>234</v>
      </c>
      <c r="C52" s="18">
        <v>0</v>
      </c>
      <c r="D52" s="196">
        <v>0</v>
      </c>
      <c r="E52" s="198">
        <v>0</v>
      </c>
      <c r="F52" s="20">
        <v>0</v>
      </c>
      <c r="G52" s="22">
        <v>0</v>
      </c>
      <c r="H52" s="21">
        <f t="shared" ref="H52:H65" si="43">IF(B52&lt;&gt;"",IF(C52&lt;&gt;"",D52*E52*C52/1000,D52*E52/1000),"")</f>
        <v>0</v>
      </c>
      <c r="I52" s="21">
        <f t="shared" ref="I52:I65" si="44">IF(H52&lt;&gt;"",IF(F52&lt;&gt;"",H52*F52,H52*7),"")</f>
        <v>0</v>
      </c>
      <c r="J52" s="250">
        <f t="shared" ref="J52:J60" si="45">IF(H52&lt;&gt;"",IF(G52&lt;&gt;"",H52*G52,H52*30),"")</f>
        <v>0</v>
      </c>
      <c r="K52" s="163">
        <f>IF(J52&lt;&gt;"",J52*$E4,"")</f>
        <v>0</v>
      </c>
      <c r="M52" s="198">
        <v>0</v>
      </c>
      <c r="N52" s="20">
        <v>0</v>
      </c>
      <c r="O52" s="22">
        <v>0</v>
      </c>
      <c r="P52" s="21">
        <f t="shared" ref="P52:P65" si="46">IF(B52&lt;&gt;"",IF(C52&lt;&gt;"",D52*M52*C52/1000,D52*M52/1000),"")</f>
        <v>0</v>
      </c>
      <c r="Q52" s="21">
        <f t="shared" ref="Q52:Q65" si="47">IF(P52&lt;&gt;"",IF(N52&lt;&gt;"",P52*N52,P52*7),"")</f>
        <v>0</v>
      </c>
      <c r="R52" s="19">
        <f t="shared" ref="R52:R57" si="48">IF(P52&lt;&gt;"",IF(O52&lt;&gt;"",P52*O52,P52*30),"")</f>
        <v>0</v>
      </c>
      <c r="S52" s="163">
        <f>IF(R52&lt;&gt;"",R52*$M4,"")</f>
        <v>0</v>
      </c>
      <c r="U52" s="198">
        <v>0</v>
      </c>
      <c r="V52" s="20">
        <v>0</v>
      </c>
      <c r="W52" s="22">
        <v>0</v>
      </c>
      <c r="X52" s="21">
        <f t="shared" ref="X52:X65" si="49">IF(B52&lt;&gt;"",IF(C52&lt;&gt;"",D52*U52*C52/1000,D52*U52/1000),"")</f>
        <v>0</v>
      </c>
      <c r="Y52" s="21">
        <f t="shared" ref="Y52:Y65" si="50">IF(X52&lt;&gt;"",IF(V52&lt;&gt;"",X52*V52,X52*7),"")</f>
        <v>0</v>
      </c>
      <c r="Z52" s="19">
        <f t="shared" ref="Z52:Z65" si="51">IF(X52&lt;&gt;"",IF(W52&lt;&gt;"",X52*W52,X52*30),"")</f>
        <v>0</v>
      </c>
      <c r="AA52" s="163">
        <f>IF(Z52&lt;&gt;"",Z52*$U4,"")</f>
        <v>0</v>
      </c>
      <c r="AB52" s="174"/>
      <c r="AC52" s="198">
        <v>0</v>
      </c>
      <c r="AD52" s="20">
        <v>0</v>
      </c>
      <c r="AE52" s="22">
        <v>0</v>
      </c>
      <c r="AF52" s="21">
        <f t="shared" ref="AF52:AF65" si="52">IF(B52&lt;&gt;"",IF(C52&lt;&gt;"",D52*AC52*C52/1000,D52*AC52/1000),"")</f>
        <v>0</v>
      </c>
      <c r="AG52" s="21">
        <f t="shared" ref="AG52:AG65" si="53">IF(AF52&lt;&gt;"",IF(AD52&lt;&gt;"",AF52*AD52,AF52*7),"")</f>
        <v>0</v>
      </c>
      <c r="AH52" s="19">
        <f t="shared" ref="AH52:AH65" si="54">IF(AF52&lt;&gt;"",IF(AE52&lt;&gt;"",AF52*AE52,AF52*30),"")</f>
        <v>0</v>
      </c>
      <c r="AI52" s="163">
        <f>IF(AH52&lt;&gt;"",AH52*$AC4,"")</f>
        <v>0</v>
      </c>
      <c r="AJ52" s="174"/>
      <c r="AK52" s="200">
        <f>SUM(AK53,AK54,AK55,AK56,AK57,AK58,AK59,AK60,AK61,AK62,AK63,AK64,AK65)</f>
        <v>4.16988</v>
      </c>
      <c r="AL52" s="212">
        <f>SUM(AL53,AL54,AL55,AL56,AL57,AL58,AL59,AL60,AL61,AL62,AL63,AL64,AL65)</f>
        <v>0.13899600000000001</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245</v>
      </c>
      <c r="C53" s="18">
        <v>0</v>
      </c>
      <c r="D53" s="196">
        <v>42</v>
      </c>
      <c r="E53" s="198">
        <v>12</v>
      </c>
      <c r="F53" s="20">
        <v>5</v>
      </c>
      <c r="G53" s="22">
        <v>21</v>
      </c>
      <c r="H53" s="21">
        <f t="shared" si="43"/>
        <v>0</v>
      </c>
      <c r="I53" s="21">
        <f t="shared" si="44"/>
        <v>0</v>
      </c>
      <c r="J53" s="250">
        <f t="shared" si="45"/>
        <v>0</v>
      </c>
      <c r="K53" s="163">
        <f>IF(J53&lt;&gt;"",J53*$E4,"")</f>
        <v>0</v>
      </c>
      <c r="M53" s="198">
        <v>0</v>
      </c>
      <c r="N53" s="20">
        <v>5</v>
      </c>
      <c r="O53" s="22">
        <v>21</v>
      </c>
      <c r="P53" s="21">
        <f t="shared" si="46"/>
        <v>0</v>
      </c>
      <c r="Q53" s="21">
        <f t="shared" si="47"/>
        <v>0</v>
      </c>
      <c r="R53" s="19">
        <f t="shared" si="48"/>
        <v>0</v>
      </c>
      <c r="S53" s="163">
        <f>IF(R53&lt;&gt;"",R53*$M4,"")</f>
        <v>0</v>
      </c>
      <c r="U53" s="198">
        <v>0</v>
      </c>
      <c r="V53" s="20">
        <v>5</v>
      </c>
      <c r="W53" s="22">
        <v>21</v>
      </c>
      <c r="X53" s="21">
        <f t="shared" si="49"/>
        <v>0</v>
      </c>
      <c r="Y53" s="21">
        <f t="shared" si="50"/>
        <v>0</v>
      </c>
      <c r="Z53" s="19">
        <f t="shared" si="51"/>
        <v>0</v>
      </c>
      <c r="AA53" s="163">
        <f>IF(Z53&lt;&gt;"",Z53*$U4,"")</f>
        <v>0</v>
      </c>
      <c r="AB53" s="174"/>
      <c r="AC53" s="198">
        <v>0</v>
      </c>
      <c r="AD53" s="20">
        <v>2</v>
      </c>
      <c r="AE53" s="22">
        <v>9</v>
      </c>
      <c r="AF53" s="21">
        <f t="shared" si="52"/>
        <v>0</v>
      </c>
      <c r="AG53" s="21">
        <f t="shared" si="53"/>
        <v>0</v>
      </c>
      <c r="AH53" s="19">
        <f t="shared" si="54"/>
        <v>0</v>
      </c>
      <c r="AI53" s="163">
        <f>IF(AH53&lt;&gt;"",AH53*$AC4,"")</f>
        <v>0</v>
      </c>
      <c r="AJ53" s="174"/>
      <c r="AK53" s="200">
        <f t="shared" ref="AK53:AK65" si="55">SUM(K53,S53,AA53,AI53)</f>
        <v>0</v>
      </c>
      <c r="AL53" s="212">
        <f t="shared" ref="AL53:AL65" si="56">AK53/30</f>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2" t="s">
        <v>244</v>
      </c>
      <c r="C54" s="18">
        <v>0</v>
      </c>
      <c r="D54" s="196">
        <v>24</v>
      </c>
      <c r="E54" s="198">
        <v>12</v>
      </c>
      <c r="F54" s="20">
        <v>5</v>
      </c>
      <c r="G54" s="22">
        <v>21</v>
      </c>
      <c r="H54" s="21">
        <f t="shared" si="43"/>
        <v>0</v>
      </c>
      <c r="I54" s="21">
        <f t="shared" si="44"/>
        <v>0</v>
      </c>
      <c r="J54" s="250">
        <f t="shared" si="45"/>
        <v>0</v>
      </c>
      <c r="K54" s="163">
        <f>IF(J54&lt;&gt;"",J54*$E4,"")</f>
        <v>0</v>
      </c>
      <c r="M54" s="198">
        <v>6</v>
      </c>
      <c r="N54" s="20">
        <v>5</v>
      </c>
      <c r="O54" s="22">
        <v>21</v>
      </c>
      <c r="P54" s="21">
        <f t="shared" si="46"/>
        <v>0</v>
      </c>
      <c r="Q54" s="21">
        <f t="shared" si="47"/>
        <v>0</v>
      </c>
      <c r="R54" s="19">
        <f t="shared" si="48"/>
        <v>0</v>
      </c>
      <c r="S54" s="163">
        <f>IF(R54&lt;&gt;"",R54*$M4,"")</f>
        <v>0</v>
      </c>
      <c r="U54" s="198">
        <v>6</v>
      </c>
      <c r="V54" s="20">
        <v>5</v>
      </c>
      <c r="W54" s="22">
        <v>21</v>
      </c>
      <c r="X54" s="21">
        <f t="shared" si="49"/>
        <v>0</v>
      </c>
      <c r="Y54" s="21">
        <f t="shared" si="50"/>
        <v>0</v>
      </c>
      <c r="Z54" s="19">
        <f t="shared" si="51"/>
        <v>0</v>
      </c>
      <c r="AA54" s="163">
        <f>IF(Z54&lt;&gt;"",Z54*$U4,"")</f>
        <v>0</v>
      </c>
      <c r="AB54" s="174"/>
      <c r="AC54" s="198">
        <v>6</v>
      </c>
      <c r="AD54" s="20">
        <v>2</v>
      </c>
      <c r="AE54" s="22">
        <v>9</v>
      </c>
      <c r="AF54" s="21">
        <f t="shared" si="52"/>
        <v>0</v>
      </c>
      <c r="AG54" s="21">
        <f t="shared" si="53"/>
        <v>0</v>
      </c>
      <c r="AH54" s="19">
        <f t="shared" si="54"/>
        <v>0</v>
      </c>
      <c r="AI54" s="163">
        <f>IF(AH54&lt;&gt;"",AH54*$AC4,"")</f>
        <v>0</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7"/>
      <c r="C55" s="18">
        <v>0</v>
      </c>
      <c r="D55" s="196">
        <v>0</v>
      </c>
      <c r="E55" s="198">
        <v>12</v>
      </c>
      <c r="F55" s="20">
        <v>5</v>
      </c>
      <c r="G55" s="22">
        <v>21</v>
      </c>
      <c r="H55" s="21" t="str">
        <f t="shared" si="43"/>
        <v/>
      </c>
      <c r="I55" s="21" t="str">
        <f t="shared" si="44"/>
        <v/>
      </c>
      <c r="J55" s="250" t="str">
        <f t="shared" si="45"/>
        <v/>
      </c>
      <c r="K55" s="163" t="str">
        <f>IF(J55&lt;&gt;"",J55*$E4,"")</f>
        <v/>
      </c>
      <c r="M55" s="198">
        <v>6</v>
      </c>
      <c r="N55" s="20">
        <v>5</v>
      </c>
      <c r="O55" s="22">
        <v>21</v>
      </c>
      <c r="P55" s="21" t="str">
        <f t="shared" si="46"/>
        <v/>
      </c>
      <c r="Q55" s="21" t="str">
        <f t="shared" si="47"/>
        <v/>
      </c>
      <c r="R55" s="19" t="str">
        <f t="shared" si="48"/>
        <v/>
      </c>
      <c r="S55" s="163" t="str">
        <f>IF(R55&lt;&gt;"",R55*$M4,"")</f>
        <v/>
      </c>
      <c r="U55" s="198">
        <v>6</v>
      </c>
      <c r="V55" s="20">
        <v>5</v>
      </c>
      <c r="W55" s="22">
        <v>21</v>
      </c>
      <c r="X55" s="21" t="str">
        <f t="shared" si="49"/>
        <v/>
      </c>
      <c r="Y55" s="21" t="str">
        <f t="shared" si="50"/>
        <v/>
      </c>
      <c r="Z55" s="19" t="str">
        <f t="shared" si="51"/>
        <v/>
      </c>
      <c r="AA55" s="163" t="str">
        <f>IF(Z55&lt;&gt;"",Z55*$U4,"")</f>
        <v/>
      </c>
      <c r="AB55" s="174"/>
      <c r="AC55" s="198">
        <v>6</v>
      </c>
      <c r="AD55" s="20">
        <v>2</v>
      </c>
      <c r="AE55" s="22">
        <v>9</v>
      </c>
      <c r="AF55" s="21" t="str">
        <f t="shared" si="52"/>
        <v/>
      </c>
      <c r="AG55" s="21" t="str">
        <f t="shared" si="53"/>
        <v/>
      </c>
      <c r="AH55" s="19" t="str">
        <f t="shared" si="54"/>
        <v/>
      </c>
      <c r="AI55" s="163" t="str">
        <f>IF(AH55&lt;&gt;"",AH55*$AC4,"")</f>
        <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243</v>
      </c>
      <c r="C56" s="18">
        <v>0</v>
      </c>
      <c r="D56" s="196">
        <v>9</v>
      </c>
      <c r="E56" s="198">
        <v>12</v>
      </c>
      <c r="F56" s="20">
        <v>5</v>
      </c>
      <c r="G56" s="22">
        <v>21</v>
      </c>
      <c r="H56" s="21">
        <f t="shared" si="43"/>
        <v>0</v>
      </c>
      <c r="I56" s="21">
        <f t="shared" si="44"/>
        <v>0</v>
      </c>
      <c r="J56" s="250">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IF(AH56&lt;&gt;"",AH56*$AC4,"")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228</v>
      </c>
      <c r="C57" s="18">
        <v>0</v>
      </c>
      <c r="D57" s="196">
        <v>24</v>
      </c>
      <c r="E57" s="198">
        <v>12</v>
      </c>
      <c r="F57" s="20">
        <v>5</v>
      </c>
      <c r="G57" s="22">
        <v>21</v>
      </c>
      <c r="H57" s="21">
        <f t="shared" si="43"/>
        <v>0</v>
      </c>
      <c r="I57" s="21">
        <f t="shared" si="44"/>
        <v>0</v>
      </c>
      <c r="J57" s="250">
        <f t="shared" si="45"/>
        <v>0</v>
      </c>
      <c r="K57" s="163">
        <f>IF(J57&lt;&gt;"",J57*$E4,"")</f>
        <v>0</v>
      </c>
      <c r="M57" s="198">
        <v>6</v>
      </c>
      <c r="N57" s="20">
        <v>5</v>
      </c>
      <c r="O57" s="22">
        <v>21</v>
      </c>
      <c r="P57" s="21">
        <f t="shared" si="46"/>
        <v>0</v>
      </c>
      <c r="Q57" s="21">
        <f t="shared" si="47"/>
        <v>0</v>
      </c>
      <c r="R57" s="19">
        <f t="shared" si="48"/>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IF(AH57&lt;&gt;"",AH57*$AC4,"")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02" t="s">
        <v>239</v>
      </c>
      <c r="C58" s="18">
        <v>0</v>
      </c>
      <c r="D58" s="196">
        <v>14</v>
      </c>
      <c r="E58" s="198">
        <v>12</v>
      </c>
      <c r="F58" s="20">
        <v>5</v>
      </c>
      <c r="G58" s="22">
        <v>21</v>
      </c>
      <c r="H58" s="21">
        <f t="shared" si="43"/>
        <v>0</v>
      </c>
      <c r="I58" s="21">
        <f t="shared" si="44"/>
        <v>0</v>
      </c>
      <c r="J58" s="250">
        <f t="shared" si="45"/>
        <v>0</v>
      </c>
      <c r="K58" s="163">
        <f>IF(J58&lt;&gt;"",J58*$E4,"")</f>
        <v>0</v>
      </c>
      <c r="M58" s="198">
        <v>6</v>
      </c>
      <c r="N58" s="20">
        <v>5</v>
      </c>
      <c r="O58" s="22">
        <v>21</v>
      </c>
      <c r="P58" s="21">
        <f t="shared" si="46"/>
        <v>0</v>
      </c>
      <c r="Q58" s="21">
        <f t="shared" si="47"/>
        <v>0</v>
      </c>
      <c r="R58" s="19">
        <f>IF(P58&lt;&gt;"",IF(O58&lt;&gt;"",P58*O58,P58*30),"")</f>
        <v>0</v>
      </c>
      <c r="S58" s="163">
        <f>IF(R58&lt;&gt;"",R58*$M4,"")</f>
        <v>0</v>
      </c>
      <c r="U58" s="198">
        <v>6</v>
      </c>
      <c r="V58" s="20">
        <v>5</v>
      </c>
      <c r="W58" s="22">
        <v>21</v>
      </c>
      <c r="X58" s="21">
        <f t="shared" si="49"/>
        <v>0</v>
      </c>
      <c r="Y58" s="21">
        <f t="shared" si="50"/>
        <v>0</v>
      </c>
      <c r="Z58" s="19">
        <f t="shared" si="51"/>
        <v>0</v>
      </c>
      <c r="AA58" s="163">
        <f>IF(Z58&lt;&gt;"",Z58*$U4,"")</f>
        <v>0</v>
      </c>
      <c r="AB58" s="174"/>
      <c r="AC58" s="198">
        <v>6</v>
      </c>
      <c r="AD58" s="20">
        <v>2</v>
      </c>
      <c r="AE58" s="22">
        <v>9</v>
      </c>
      <c r="AF58" s="21">
        <f t="shared" si="52"/>
        <v>0</v>
      </c>
      <c r="AG58" s="21">
        <f t="shared" si="53"/>
        <v>0</v>
      </c>
      <c r="AH58" s="19">
        <f t="shared" si="54"/>
        <v>0</v>
      </c>
      <c r="AI58" s="163">
        <f>IF(AH58&lt;&gt;"",AH58*$AC4,"")</f>
        <v>0</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3"/>
      <c r="C59" s="18">
        <v>0</v>
      </c>
      <c r="D59" s="196">
        <v>0</v>
      </c>
      <c r="E59" s="198">
        <v>12</v>
      </c>
      <c r="F59" s="20">
        <v>5</v>
      </c>
      <c r="G59" s="22">
        <v>21</v>
      </c>
      <c r="H59" s="21" t="str">
        <f>IF(B59&lt;&gt;"",IF(C59&lt;&gt;"",D59*E59*C59/1000,D59*E59/1000),"")</f>
        <v/>
      </c>
      <c r="I59" s="21" t="str">
        <f t="shared" si="44"/>
        <v/>
      </c>
      <c r="J59" s="250" t="str">
        <f t="shared" si="45"/>
        <v/>
      </c>
      <c r="K59" s="163" t="str">
        <f>IF(J59&lt;&gt;"",J59*$E4,"")</f>
        <v/>
      </c>
      <c r="M59" s="198">
        <v>6</v>
      </c>
      <c r="N59" s="20">
        <v>5</v>
      </c>
      <c r="O59" s="22">
        <v>21</v>
      </c>
      <c r="P59" s="21" t="str">
        <f t="shared" si="46"/>
        <v/>
      </c>
      <c r="Q59" s="21" t="str">
        <f t="shared" si="47"/>
        <v/>
      </c>
      <c r="R59" s="19" t="str">
        <f t="shared" ref="R59:R64" si="57">IF(P59&lt;&gt;"",IF(O59&lt;&gt;"",P59*O59,P59*30),"")</f>
        <v/>
      </c>
      <c r="S59" s="163" t="str">
        <f>IF(R59&lt;&gt;"",R59*$M4,"")</f>
        <v/>
      </c>
      <c r="U59" s="198">
        <v>6</v>
      </c>
      <c r="V59" s="20">
        <v>5</v>
      </c>
      <c r="W59" s="22">
        <v>21</v>
      </c>
      <c r="X59" s="21" t="str">
        <f t="shared" si="49"/>
        <v/>
      </c>
      <c r="Y59" s="21" t="str">
        <f t="shared" si="50"/>
        <v/>
      </c>
      <c r="Z59" s="19" t="str">
        <f t="shared" si="51"/>
        <v/>
      </c>
      <c r="AA59" s="163" t="str">
        <f>IF(Z59&lt;&gt;"",Z59*$U4,"")</f>
        <v/>
      </c>
      <c r="AB59" s="174"/>
      <c r="AC59" s="198">
        <v>6</v>
      </c>
      <c r="AD59" s="20">
        <v>2</v>
      </c>
      <c r="AE59" s="22">
        <v>9</v>
      </c>
      <c r="AF59" s="21" t="str">
        <f t="shared" si="52"/>
        <v/>
      </c>
      <c r="AG59" s="21" t="str">
        <f t="shared" si="53"/>
        <v/>
      </c>
      <c r="AH59" s="19" t="str">
        <f t="shared" si="54"/>
        <v/>
      </c>
      <c r="AI59" s="163" t="str">
        <f>IF(AH59&lt;&gt;"",AH59*$AC4,"")</f>
        <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02" t="s">
        <v>233</v>
      </c>
      <c r="C60" s="18">
        <v>0</v>
      </c>
      <c r="D60" s="196">
        <v>13</v>
      </c>
      <c r="E60" s="198">
        <v>12</v>
      </c>
      <c r="F60" s="20">
        <v>5</v>
      </c>
      <c r="G60" s="22">
        <v>21</v>
      </c>
      <c r="H60" s="21">
        <f>IF(B60&lt;&gt;"",IF(C60&lt;&gt;"",D60*E60*C60/1000,D60*E60/1000),"")</f>
        <v>0</v>
      </c>
      <c r="I60" s="21">
        <f t="shared" si="44"/>
        <v>0</v>
      </c>
      <c r="J60" s="250">
        <f t="shared" si="45"/>
        <v>0</v>
      </c>
      <c r="K60" s="163">
        <f>IF(J60&lt;&gt;"",J60*$E4,"")</f>
        <v>0</v>
      </c>
      <c r="M60" s="198">
        <v>6</v>
      </c>
      <c r="N60" s="20">
        <v>5</v>
      </c>
      <c r="O60" s="22">
        <v>21</v>
      </c>
      <c r="P60" s="21">
        <f>IF(B60&lt;&gt;"",IF(C60&lt;&gt;"",D60*M60*C60/1000,D60*M60/1000),"")</f>
        <v>0</v>
      </c>
      <c r="Q60" s="21">
        <f t="shared" si="47"/>
        <v>0</v>
      </c>
      <c r="R60" s="19">
        <f t="shared" si="57"/>
        <v>0</v>
      </c>
      <c r="S60" s="163">
        <f>IF(R60&lt;&gt;"",R60*$M4,"")</f>
        <v>0</v>
      </c>
      <c r="U60" s="198">
        <v>6</v>
      </c>
      <c r="V60" s="20">
        <v>5</v>
      </c>
      <c r="W60" s="22">
        <v>21</v>
      </c>
      <c r="X60" s="21">
        <f>IF(B60&lt;&gt;"",IF(C60&lt;&gt;"",D60*U60*C60/1000,D60*U60/1000),"")</f>
        <v>0</v>
      </c>
      <c r="Y60" s="21">
        <f t="shared" si="50"/>
        <v>0</v>
      </c>
      <c r="Z60" s="19">
        <f t="shared" si="51"/>
        <v>0</v>
      </c>
      <c r="AA60" s="163">
        <f>IF(Z60&lt;&gt;"",Z60*$U4,"")</f>
        <v>0</v>
      </c>
      <c r="AB60" s="174"/>
      <c r="AC60" s="198">
        <v>6</v>
      </c>
      <c r="AD60" s="20">
        <v>2</v>
      </c>
      <c r="AE60" s="22">
        <v>9</v>
      </c>
      <c r="AF60" s="21">
        <f>IF(B60&lt;&gt;"",IF(C60&lt;&gt;"",D60*AC60*C60/1000,D60*AC60/1000),"")</f>
        <v>0</v>
      </c>
      <c r="AG60" s="21">
        <f t="shared" si="53"/>
        <v>0</v>
      </c>
      <c r="AH60" s="19">
        <f t="shared" si="54"/>
        <v>0</v>
      </c>
      <c r="AI60" s="163">
        <f>IF(AH60&lt;&gt;"",AH60*$AC4,"")</f>
        <v>0</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3"/>
      <c r="C61" s="18">
        <v>0</v>
      </c>
      <c r="D61" s="196">
        <v>0</v>
      </c>
      <c r="E61" s="198">
        <v>12</v>
      </c>
      <c r="F61" s="20">
        <v>5</v>
      </c>
      <c r="G61" s="22">
        <v>21</v>
      </c>
      <c r="H61" s="21" t="str">
        <f t="shared" si="43"/>
        <v/>
      </c>
      <c r="I61" s="21" t="str">
        <f t="shared" si="44"/>
        <v/>
      </c>
      <c r="J61" s="250" t="str">
        <f>IF(H61&lt;&gt;"",IF(G61&lt;&gt;"",H61*G61,H61*30),"")</f>
        <v/>
      </c>
      <c r="K61" s="163" t="str">
        <f>IF(J61&lt;&gt;"",J61*$E4,"")</f>
        <v/>
      </c>
      <c r="M61" s="198">
        <v>6</v>
      </c>
      <c r="N61" s="20">
        <v>5</v>
      </c>
      <c r="O61" s="22">
        <v>21</v>
      </c>
      <c r="P61" s="21" t="str">
        <f t="shared" si="46"/>
        <v/>
      </c>
      <c r="Q61" s="21" t="str">
        <f t="shared" si="47"/>
        <v/>
      </c>
      <c r="R61" s="19" t="str">
        <f t="shared" si="57"/>
        <v/>
      </c>
      <c r="S61" s="163" t="str">
        <f>IF(R61&lt;&gt;"",R61*$M4,"")</f>
        <v/>
      </c>
      <c r="U61" s="198">
        <v>6</v>
      </c>
      <c r="V61" s="20">
        <v>5</v>
      </c>
      <c r="W61" s="22">
        <v>21</v>
      </c>
      <c r="X61" s="21" t="str">
        <f t="shared" si="49"/>
        <v/>
      </c>
      <c r="Y61" s="21" t="str">
        <f t="shared" si="50"/>
        <v/>
      </c>
      <c r="Z61" s="19" t="str">
        <f t="shared" si="51"/>
        <v/>
      </c>
      <c r="AA61" s="163" t="str">
        <f>IF(Z61&lt;&gt;"",Z61*$U4,"")</f>
        <v/>
      </c>
      <c r="AB61" s="174"/>
      <c r="AC61" s="198">
        <v>6</v>
      </c>
      <c r="AD61" s="20">
        <v>2</v>
      </c>
      <c r="AE61" s="22">
        <v>9</v>
      </c>
      <c r="AF61" s="21" t="str">
        <f t="shared" si="52"/>
        <v/>
      </c>
      <c r="AG61" s="21" t="str">
        <f t="shared" si="53"/>
        <v/>
      </c>
      <c r="AH61" s="19" t="str">
        <f t="shared" si="54"/>
        <v/>
      </c>
      <c r="AI61" s="163" t="str">
        <f>IF(AH61&lt;&gt;"",AH61*$AC4,"")</f>
        <v/>
      </c>
      <c r="AJ61" s="174"/>
      <c r="AK61" s="200">
        <f t="shared" si="55"/>
        <v>0</v>
      </c>
      <c r="AL61" s="212">
        <f t="shared" si="56"/>
        <v>0</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02" t="s">
        <v>661</v>
      </c>
      <c r="C62" s="18">
        <v>4</v>
      </c>
      <c r="D62" s="196">
        <v>7</v>
      </c>
      <c r="E62" s="198">
        <v>12</v>
      </c>
      <c r="F62" s="20">
        <v>5</v>
      </c>
      <c r="G62" s="22">
        <v>21</v>
      </c>
      <c r="H62" s="21">
        <f t="shared" si="43"/>
        <v>0.33600000000000002</v>
      </c>
      <c r="I62" s="21">
        <f t="shared" si="44"/>
        <v>1.6800000000000002</v>
      </c>
      <c r="J62" s="250">
        <f>IF(H62&lt;&gt;"",IF(G62&lt;&gt;"",H62*G62,H62*30),"")</f>
        <v>7.056</v>
      </c>
      <c r="K62" s="163">
        <f>IF(J62&lt;&gt;"",J62*$E4,"")</f>
        <v>0.59976000000000007</v>
      </c>
      <c r="M62" s="198">
        <v>6</v>
      </c>
      <c r="N62" s="20">
        <v>5</v>
      </c>
      <c r="O62" s="22">
        <v>21</v>
      </c>
      <c r="P62" s="21">
        <f t="shared" si="46"/>
        <v>0.16800000000000001</v>
      </c>
      <c r="Q62" s="21">
        <f t="shared" si="47"/>
        <v>0.84000000000000008</v>
      </c>
      <c r="R62" s="19">
        <f t="shared" si="57"/>
        <v>3.528</v>
      </c>
      <c r="S62" s="163">
        <f>IF(R62&lt;&gt;"",R62*$M4,"")</f>
        <v>0.41983199999999998</v>
      </c>
      <c r="U62" s="198">
        <v>6</v>
      </c>
      <c r="V62" s="20">
        <v>5</v>
      </c>
      <c r="W62" s="22">
        <v>21</v>
      </c>
      <c r="X62" s="21">
        <f t="shared" si="49"/>
        <v>0.16800000000000001</v>
      </c>
      <c r="Y62" s="21">
        <f t="shared" si="50"/>
        <v>0.84000000000000008</v>
      </c>
      <c r="Z62" s="19">
        <f t="shared" si="51"/>
        <v>3.528</v>
      </c>
      <c r="AA62" s="163">
        <f>IF(Z62&lt;&gt;"",Z62*$U4,"")</f>
        <v>0.62092799999999992</v>
      </c>
      <c r="AB62" s="174"/>
      <c r="AC62" s="198">
        <v>6</v>
      </c>
      <c r="AD62" s="20">
        <v>2</v>
      </c>
      <c r="AE62" s="22">
        <v>9</v>
      </c>
      <c r="AF62" s="21">
        <f t="shared" si="52"/>
        <v>0.16800000000000001</v>
      </c>
      <c r="AG62" s="21">
        <f t="shared" si="53"/>
        <v>0.33600000000000002</v>
      </c>
      <c r="AH62" s="19">
        <f t="shared" si="54"/>
        <v>1.512</v>
      </c>
      <c r="AI62" s="163">
        <f>IF(AH62&lt;&gt;"",AH62*$AC4,"")</f>
        <v>0.12852000000000002</v>
      </c>
      <c r="AJ62" s="174"/>
      <c r="AK62" s="200">
        <f t="shared" si="55"/>
        <v>1.7690399999999999</v>
      </c>
      <c r="AL62" s="212">
        <f t="shared" si="56"/>
        <v>5.8968E-2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43" t="s">
        <v>660</v>
      </c>
      <c r="C63" s="18">
        <v>2</v>
      </c>
      <c r="D63" s="196">
        <v>12</v>
      </c>
      <c r="E63" s="198">
        <v>12</v>
      </c>
      <c r="F63" s="20">
        <v>5</v>
      </c>
      <c r="G63" s="22">
        <v>21</v>
      </c>
      <c r="H63" s="21">
        <f t="shared" si="43"/>
        <v>0.28799999999999998</v>
      </c>
      <c r="I63" s="21">
        <f t="shared" si="44"/>
        <v>1.44</v>
      </c>
      <c r="J63" s="250">
        <f>IF(H63&lt;&gt;"",IF(G63&lt;&gt;"",H63*G63,H63*30),"")</f>
        <v>6.0479999999999992</v>
      </c>
      <c r="K63" s="163">
        <f>IF(J63&lt;&gt;"",J63*$E4,"")</f>
        <v>0.51407999999999998</v>
      </c>
      <c r="M63" s="198">
        <v>6</v>
      </c>
      <c r="N63" s="20">
        <v>5</v>
      </c>
      <c r="O63" s="22">
        <v>21</v>
      </c>
      <c r="P63" s="21">
        <f t="shared" si="46"/>
        <v>0.14399999999999999</v>
      </c>
      <c r="Q63" s="21">
        <f t="shared" si="47"/>
        <v>0.72</v>
      </c>
      <c r="R63" s="19">
        <f t="shared" si="57"/>
        <v>3.0239999999999996</v>
      </c>
      <c r="S63" s="163">
        <f>IF(R63&lt;&gt;"",R63*$M4,"")</f>
        <v>0.35985599999999995</v>
      </c>
      <c r="U63" s="198">
        <v>6</v>
      </c>
      <c r="V63" s="20">
        <v>5</v>
      </c>
      <c r="W63" s="22">
        <v>21</v>
      </c>
      <c r="X63" s="21">
        <f t="shared" si="49"/>
        <v>0.14399999999999999</v>
      </c>
      <c r="Y63" s="21">
        <f t="shared" si="50"/>
        <v>0.72</v>
      </c>
      <c r="Z63" s="19">
        <f t="shared" si="51"/>
        <v>3.0239999999999996</v>
      </c>
      <c r="AA63" s="163">
        <f>IF(Z63&lt;&gt;"",Z63*$U4,"")</f>
        <v>0.53222399999999992</v>
      </c>
      <c r="AB63" s="174"/>
      <c r="AC63" s="198">
        <v>6</v>
      </c>
      <c r="AD63" s="20">
        <v>2</v>
      </c>
      <c r="AE63" s="22">
        <v>9</v>
      </c>
      <c r="AF63" s="21">
        <f t="shared" si="52"/>
        <v>0.14399999999999999</v>
      </c>
      <c r="AG63" s="21">
        <f t="shared" si="53"/>
        <v>0.28799999999999998</v>
      </c>
      <c r="AH63" s="19">
        <f t="shared" si="54"/>
        <v>1.2959999999999998</v>
      </c>
      <c r="AI63" s="163">
        <f>IF(AH63&lt;&gt;"",AH63*$AC4,"")</f>
        <v>0.11015999999999999</v>
      </c>
      <c r="AJ63" s="174"/>
      <c r="AK63" s="200">
        <f t="shared" si="55"/>
        <v>1.5163199999999999</v>
      </c>
      <c r="AL63" s="212">
        <f t="shared" si="56"/>
        <v>5.0543999999999999E-2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221" t="s">
        <v>659</v>
      </c>
      <c r="C64" s="18">
        <v>2</v>
      </c>
      <c r="D64" s="196">
        <v>7</v>
      </c>
      <c r="E64" s="198">
        <v>12</v>
      </c>
      <c r="F64" s="20">
        <v>5</v>
      </c>
      <c r="G64" s="22">
        <v>21</v>
      </c>
      <c r="H64" s="21">
        <f t="shared" si="43"/>
        <v>0.16800000000000001</v>
      </c>
      <c r="I64" s="21">
        <f t="shared" si="44"/>
        <v>0.84000000000000008</v>
      </c>
      <c r="J64" s="250">
        <f>IF(H64&lt;&gt;"",IF(G64&lt;&gt;"",H64*G64,H64*30),"")</f>
        <v>3.528</v>
      </c>
      <c r="K64" s="163">
        <f>IF(J64&lt;&gt;"",J64*$E4,"")</f>
        <v>0.29988000000000004</v>
      </c>
      <c r="M64" s="198">
        <v>6</v>
      </c>
      <c r="N64" s="20">
        <v>5</v>
      </c>
      <c r="O64" s="22">
        <v>21</v>
      </c>
      <c r="P64" s="21">
        <f t="shared" si="46"/>
        <v>8.4000000000000005E-2</v>
      </c>
      <c r="Q64" s="21">
        <f t="shared" si="47"/>
        <v>0.42000000000000004</v>
      </c>
      <c r="R64" s="19">
        <f t="shared" si="57"/>
        <v>1.764</v>
      </c>
      <c r="S64" s="163">
        <f>IF(R64&lt;&gt;"",R64*$M4,"")</f>
        <v>0.20991599999999999</v>
      </c>
      <c r="U64" s="198">
        <v>6</v>
      </c>
      <c r="V64" s="20">
        <v>5</v>
      </c>
      <c r="W64" s="22">
        <v>21</v>
      </c>
      <c r="X64" s="21">
        <f t="shared" si="49"/>
        <v>8.4000000000000005E-2</v>
      </c>
      <c r="Y64" s="21">
        <f t="shared" si="50"/>
        <v>0.42000000000000004</v>
      </c>
      <c r="Z64" s="19">
        <f t="shared" si="51"/>
        <v>1.764</v>
      </c>
      <c r="AA64" s="163">
        <f>IF(Z64&lt;&gt;"",Z64*$U4,"")</f>
        <v>0.31046399999999996</v>
      </c>
      <c r="AB64" s="174"/>
      <c r="AC64" s="198">
        <v>6</v>
      </c>
      <c r="AD64" s="20">
        <v>2</v>
      </c>
      <c r="AE64" s="22">
        <v>9</v>
      </c>
      <c r="AF64" s="21">
        <f t="shared" si="52"/>
        <v>8.4000000000000005E-2</v>
      </c>
      <c r="AG64" s="21">
        <f t="shared" si="53"/>
        <v>0.16800000000000001</v>
      </c>
      <c r="AH64" s="19">
        <f t="shared" si="54"/>
        <v>0.75600000000000001</v>
      </c>
      <c r="AI64" s="163">
        <f>IF(AH64&lt;&gt;"",AH64*$AC4,"")</f>
        <v>6.4260000000000012E-2</v>
      </c>
      <c r="AJ64" s="174"/>
      <c r="AK64" s="200">
        <f t="shared" si="55"/>
        <v>0.88451999999999997</v>
      </c>
      <c r="AL64" s="212">
        <f t="shared" si="56"/>
        <v>2.9484E-2</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5" spans="2:80" customFormat="1" outlineLevel="1" x14ac:dyDescent="0.25">
      <c r="B65" s="182"/>
      <c r="C65" s="18">
        <v>0</v>
      </c>
      <c r="D65" s="196">
        <v>0</v>
      </c>
      <c r="E65" s="198">
        <v>12</v>
      </c>
      <c r="F65" s="20">
        <v>5</v>
      </c>
      <c r="G65" s="22">
        <v>21</v>
      </c>
      <c r="H65" s="21" t="str">
        <f t="shared" si="43"/>
        <v/>
      </c>
      <c r="I65" s="21" t="str">
        <f t="shared" si="44"/>
        <v/>
      </c>
      <c r="J65" s="250" t="str">
        <f>IF(H65&lt;&gt;"",IF(G65&lt;&gt;"",H65*G65,H65*30),"")</f>
        <v/>
      </c>
      <c r="K65" s="163" t="str">
        <f>IF(J65&lt;&gt;"",J65*$E4,"")</f>
        <v/>
      </c>
      <c r="M65" s="198">
        <v>6</v>
      </c>
      <c r="N65" s="20">
        <v>5</v>
      </c>
      <c r="O65" s="22">
        <v>21</v>
      </c>
      <c r="P65" s="21" t="str">
        <f t="shared" si="46"/>
        <v/>
      </c>
      <c r="Q65" s="21" t="str">
        <f t="shared" si="47"/>
        <v/>
      </c>
      <c r="R65" s="19" t="str">
        <f>IF(P65&lt;&gt;"",IF(O65&lt;&gt;"",P65*O65,P65*30),"")</f>
        <v/>
      </c>
      <c r="S65" s="163" t="str">
        <f>IF(R65&lt;&gt;"",R65*$M4,"")</f>
        <v/>
      </c>
      <c r="U65" s="198">
        <v>6</v>
      </c>
      <c r="V65" s="20">
        <v>5</v>
      </c>
      <c r="W65" s="22">
        <v>21</v>
      </c>
      <c r="X65" s="21" t="str">
        <f t="shared" si="49"/>
        <v/>
      </c>
      <c r="Y65" s="21" t="str">
        <f t="shared" si="50"/>
        <v/>
      </c>
      <c r="Z65" s="19" t="str">
        <f t="shared" si="51"/>
        <v/>
      </c>
      <c r="AA65" s="163" t="str">
        <f>IF(Z65&lt;&gt;"",Z65*$U4,"")</f>
        <v/>
      </c>
      <c r="AB65" s="174"/>
      <c r="AC65" s="198">
        <v>6</v>
      </c>
      <c r="AD65" s="20">
        <v>2</v>
      </c>
      <c r="AE65" s="22">
        <v>9</v>
      </c>
      <c r="AF65" s="21" t="str">
        <f t="shared" si="52"/>
        <v/>
      </c>
      <c r="AG65" s="21" t="str">
        <f t="shared" si="53"/>
        <v/>
      </c>
      <c r="AH65" s="19" t="str">
        <f t="shared" si="54"/>
        <v/>
      </c>
      <c r="AI65" s="163" t="str">
        <f>IF(AH65&lt;&gt;"",AH65*$AC4,"")</f>
        <v/>
      </c>
      <c r="AJ65" s="174"/>
      <c r="AK65" s="200">
        <f t="shared" si="55"/>
        <v>0</v>
      </c>
      <c r="AL65" s="212">
        <f t="shared" si="56"/>
        <v>0</v>
      </c>
      <c r="AM65" s="174"/>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4"/>
      <c r="BK65" s="174"/>
      <c r="BL65" s="174"/>
      <c r="BM65" s="174"/>
      <c r="BN65" s="174"/>
      <c r="BO65" s="174"/>
      <c r="BP65" s="174"/>
      <c r="BQ65" s="174"/>
      <c r="BR65" s="174"/>
      <c r="BS65" s="174"/>
      <c r="BT65" s="174"/>
      <c r="BU65" s="174"/>
      <c r="BV65" s="174"/>
      <c r="BW65" s="174"/>
      <c r="BX65" s="174"/>
      <c r="BY65" s="174"/>
      <c r="BZ65" s="174"/>
      <c r="CA65" s="174"/>
      <c r="CB65" s="174"/>
    </row>
    <row r="67" spans="2:80" customFormat="1" x14ac:dyDescent="0.25">
      <c r="B67" t="s">
        <v>524</v>
      </c>
    </row>
    <row r="68" spans="2:80" customFormat="1" x14ac:dyDescent="0.25">
      <c r="B68" t="s">
        <v>525</v>
      </c>
    </row>
    <row r="69" spans="2:80" customFormat="1" x14ac:dyDescent="0.25"/>
    <row r="70" spans="2:80" customFormat="1" x14ac:dyDescent="0.25">
      <c r="B70" t="s">
        <v>526</v>
      </c>
      <c r="C70" t="s">
        <v>527</v>
      </c>
      <c r="D70" t="s">
        <v>528</v>
      </c>
    </row>
    <row r="71" spans="2:80" customFormat="1" x14ac:dyDescent="0.25">
      <c r="B71" t="s">
        <v>529</v>
      </c>
      <c r="C71" t="s">
        <v>530</v>
      </c>
      <c r="D71" t="s">
        <v>531</v>
      </c>
    </row>
    <row r="72" spans="2:80" customFormat="1" x14ac:dyDescent="0.25">
      <c r="B72" t="s">
        <v>532</v>
      </c>
      <c r="C72" t="s">
        <v>533</v>
      </c>
      <c r="D72" t="s">
        <v>534</v>
      </c>
    </row>
    <row r="75" spans="2:80" ht="33.75" x14ac:dyDescent="0.5">
      <c r="B75" s="257" t="s">
        <v>730</v>
      </c>
    </row>
    <row r="77" spans="2:80" x14ac:dyDescent="0.25">
      <c r="B77" s="3" t="s">
        <v>673</v>
      </c>
    </row>
    <row r="78" spans="2:80" x14ac:dyDescent="0.25">
      <c r="B78" s="3" t="s">
        <v>1320</v>
      </c>
    </row>
    <row r="79" spans="2:80" x14ac:dyDescent="0.25">
      <c r="B79" s="3" t="s">
        <v>1321</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60" r:id="rId6" xr:uid="{8E290079-C94F-46B5-9890-33A648B186C9}"/>
    <hyperlink ref="B13" r:id="rId7" xr:uid="{B701D27F-4699-4EF7-AFDA-7BF1222022D0}"/>
    <hyperlink ref="B24" r:id="rId8" xr:uid="{F7934C84-C798-49D0-81AF-3C5CF55966BA}"/>
    <hyperlink ref="B43" r:id="rId9" xr:uid="{EEAA30F9-1A1D-4A77-8C1D-BC2523BE6BAF}"/>
    <hyperlink ref="B56" r:id="rId10" xr:uid="{8CB402DC-2A97-4C8D-8214-8A7E7319B18A}"/>
    <hyperlink ref="B54" r:id="rId11" xr:uid="{F8F54F2B-9A4F-4C1E-A7DE-88E0762BCDFD}"/>
    <hyperlink ref="B53" r:id="rId12" xr:uid="{A8A48F05-D878-4E90-874A-15B33C3742F8}"/>
    <hyperlink ref="B35" r:id="rId13" xr:uid="{1753938B-3049-42F4-81A5-837877350741}"/>
    <hyperlink ref="B57" r:id="rId14" xr:uid="{379819DE-CD6B-4FFD-8905-1E2D186EB4AC}"/>
    <hyperlink ref="D2" r:id="rId15" xr:uid="{54D60DD4-DA89-4784-8608-C96C1CC19A95}"/>
    <hyperlink ref="B11" r:id="rId16" display="Chiller Ice Probe" xr:uid="{3542CB49-BF3B-4511-AA11-AA01CB994B12}"/>
    <hyperlink ref="B58" r:id="rId17" xr:uid="{EF51CAB2-905B-44DE-A010-19C7757F6D3D}"/>
    <hyperlink ref="B23" r:id="rId18" display="QB LED Quantum Board 3500k 3000k    240w" xr:uid="{4AB00B7E-F452-4C59-9ABF-FC5B6AE07FE1}"/>
    <hyperlink ref="B62" r:id="rId19" display="Supplemental LED Far Red" xr:uid="{7440C30F-4CB9-4074-B656-E32CBB26F7D6}"/>
    <hyperlink ref="B63" r:id="rId20" display="Supplemental LED UV" xr:uid="{7198A785-399F-4F28-9EB9-2FFECA8ADB3E}"/>
    <hyperlink ref="B64" r:id="rId21" xr:uid="{66A4BE65-C56C-43FC-BD01-118A32C3C9FD}"/>
  </hyperlinks>
  <pageMargins left="0.7" right="0.7" top="0.75" bottom="0.75" header="0.3" footer="0.3"/>
  <pageSetup orientation="portrait" horizontalDpi="300" verticalDpi="300" r:id="rId22"/>
  <legacyDrawing r:id="rId2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activeCell="H20" sqref="H20"/>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086" t="s">
        <v>1705</v>
      </c>
      <c r="B1" s="4" t="s">
        <v>33</v>
      </c>
      <c r="C1" s="29" t="s">
        <v>34</v>
      </c>
      <c r="D1" s="30" t="s">
        <v>35</v>
      </c>
      <c r="E1" s="30" t="s">
        <v>36</v>
      </c>
      <c r="F1" s="30" t="s">
        <v>37</v>
      </c>
      <c r="G1" s="30" t="s">
        <v>38</v>
      </c>
      <c r="H1" s="30" t="s">
        <v>39</v>
      </c>
      <c r="I1" s="29" t="s">
        <v>40</v>
      </c>
      <c r="J1" s="29" t="s">
        <v>41</v>
      </c>
      <c r="K1" s="29" t="s">
        <v>42</v>
      </c>
      <c r="L1" s="29" t="s">
        <v>43</v>
      </c>
      <c r="M1" s="29" t="s">
        <v>44</v>
      </c>
      <c r="N1" s="29" t="s">
        <v>45</v>
      </c>
      <c r="O1" s="29" t="s">
        <v>46</v>
      </c>
      <c r="P1" s="29" t="s">
        <v>47</v>
      </c>
      <c r="Q1" s="29" t="s">
        <v>48</v>
      </c>
      <c r="R1" s="29" t="s">
        <v>49</v>
      </c>
      <c r="S1" s="29" t="s">
        <v>50</v>
      </c>
      <c r="T1" s="30" t="s">
        <v>51</v>
      </c>
      <c r="U1" s="30" t="s">
        <v>52</v>
      </c>
      <c r="AC1" t="s">
        <v>1826</v>
      </c>
      <c r="AD1" s="30" t="s">
        <v>35</v>
      </c>
      <c r="AE1" s="30" t="s">
        <v>36</v>
      </c>
      <c r="AF1" s="30" t="s">
        <v>37</v>
      </c>
      <c r="AG1" s="30" t="s">
        <v>39</v>
      </c>
      <c r="AH1" s="30" t="s">
        <v>38</v>
      </c>
      <c r="AI1" s="29" t="s">
        <v>41</v>
      </c>
      <c r="AJ1" s="29" t="s">
        <v>40</v>
      </c>
      <c r="AK1" s="29" t="s">
        <v>50</v>
      </c>
      <c r="AL1" s="29" t="s">
        <v>44</v>
      </c>
      <c r="AM1" s="29" t="s">
        <v>47</v>
      </c>
      <c r="AN1" s="29" t="s">
        <v>45</v>
      </c>
      <c r="AO1" s="29" t="s">
        <v>46</v>
      </c>
      <c r="AP1" s="29" t="s">
        <v>48</v>
      </c>
      <c r="AQ1" s="29" t="s">
        <v>49</v>
      </c>
      <c r="AR1" s="29" t="s">
        <v>42</v>
      </c>
      <c r="AS1" s="29" t="s">
        <v>43</v>
      </c>
    </row>
    <row r="2" spans="1:45" ht="15.75" outlineLevel="1" thickTop="1" x14ac:dyDescent="0.25">
      <c r="A2" s="31" t="s">
        <v>53</v>
      </c>
      <c r="B2" s="32">
        <v>0</v>
      </c>
      <c r="C2" s="33" t="s">
        <v>54</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73">
        <f>SUM(D2/2.6427061)/100</f>
        <v>1.9994716219285755E-2</v>
      </c>
      <c r="AE2" s="1173">
        <f>SUM(E2/2.6427061)/100</f>
        <v>0</v>
      </c>
      <c r="AF2" s="1173">
        <f>SUM(F2/2.6427061)/100</f>
        <v>0</v>
      </c>
      <c r="AG2" s="1173">
        <f t="shared" ref="AG2:AG33" si="0">SUM(H2/2.6427061)/100</f>
        <v>1.1996829731571439E-2</v>
      </c>
      <c r="AH2" s="1173">
        <f>SUM(G2/2.6427061)/100</f>
        <v>3.1991545950857195E-2</v>
      </c>
      <c r="AI2" s="1173">
        <f t="shared" ref="AI2:AI33" si="1">SUM(J2/2.6427061)/100</f>
        <v>0</v>
      </c>
      <c r="AJ2" s="1173">
        <f>SUM(I2/2.6427061)/100</f>
        <v>0</v>
      </c>
      <c r="AK2" s="1172">
        <f t="shared" ref="AK2:AK33" si="2">SUM(S2/2.6427061)/100</f>
        <v>0</v>
      </c>
      <c r="AL2" s="1172">
        <f t="shared" ref="AL2:AL33" si="3">SUM(M2/2.6427061)/100</f>
        <v>9.9973581096428777E-4</v>
      </c>
      <c r="AM2" s="1172">
        <f t="shared" ref="AM2:AM33" si="4">SUM(P2/2.6427061)/100</f>
        <v>0</v>
      </c>
      <c r="AN2" s="1172">
        <f t="shared" ref="AN2:AN33" si="5">SUM(N2/2.6427061)/100</f>
        <v>0</v>
      </c>
      <c r="AO2" s="1172">
        <f t="shared" ref="AO2:AO33" si="6">SUM(O2/2.6427061)/100</f>
        <v>0</v>
      </c>
      <c r="AP2" s="1172">
        <f t="shared" ref="AP2:AP33" si="7">SUM(Q2/2.6427061)/100</f>
        <v>0</v>
      </c>
      <c r="AQ2" s="1172">
        <f t="shared" ref="AQ2:AQ33" si="8">SUM(R2/2.6427061)/100</f>
        <v>0</v>
      </c>
      <c r="AR2" s="1172">
        <f>SUM(K2/2.6427061)/100</f>
        <v>0</v>
      </c>
      <c r="AS2" s="1172">
        <f>SUM(L2/2.6427061)/100</f>
        <v>0</v>
      </c>
    </row>
    <row r="3" spans="1:45" outlineLevel="1" x14ac:dyDescent="0.25">
      <c r="A3" s="31" t="s">
        <v>55</v>
      </c>
      <c r="B3" s="38">
        <v>0</v>
      </c>
      <c r="C3" s="33" t="s">
        <v>54</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73">
        <f t="shared" ref="AD3:AD54" si="10">SUM(D3/2.6427061)/100</f>
        <v>0.15495480182226851</v>
      </c>
      <c r="AE3" s="1173">
        <f t="shared" ref="AE3:AE54" si="11">SUM(E3/2.6427061)/100</f>
        <v>0</v>
      </c>
      <c r="AF3" s="1173">
        <f t="shared" ref="AF3:AF54" si="12">SUM(F3/2.6427061)/100</f>
        <v>0</v>
      </c>
      <c r="AG3" s="1173">
        <f t="shared" si="0"/>
        <v>0</v>
      </c>
      <c r="AH3" s="1173">
        <f t="shared" ref="AH3:AH54" si="13">SUM(G3/2.6427061)/100</f>
        <v>0.18991896223344701</v>
      </c>
      <c r="AI3" s="1173">
        <f t="shared" si="1"/>
        <v>0</v>
      </c>
      <c r="AJ3" s="1173">
        <f t="shared" ref="AJ3:AJ54" si="14">SUM(I3/2.6427061)/100</f>
        <v>0</v>
      </c>
      <c r="AK3" s="1172">
        <f t="shared" si="2"/>
        <v>0</v>
      </c>
      <c r="AL3" s="1172">
        <f t="shared" si="3"/>
        <v>0</v>
      </c>
      <c r="AM3" s="1172">
        <f t="shared" si="4"/>
        <v>0</v>
      </c>
      <c r="AN3" s="1172">
        <f t="shared" si="5"/>
        <v>0</v>
      </c>
      <c r="AO3" s="1172">
        <f t="shared" si="6"/>
        <v>0</v>
      </c>
      <c r="AP3" s="1172">
        <f t="shared" si="7"/>
        <v>0</v>
      </c>
      <c r="AQ3" s="1172">
        <f t="shared" si="8"/>
        <v>0</v>
      </c>
      <c r="AR3" s="1172">
        <f t="shared" ref="AR3:AR54" si="15">SUM(K3/2.6427061)/100</f>
        <v>0</v>
      </c>
      <c r="AS3" s="1172">
        <f t="shared" ref="AS3:AS54" si="16">SUM(L3/2.6427061)/100</f>
        <v>0</v>
      </c>
    </row>
    <row r="4" spans="1:45" outlineLevel="1" x14ac:dyDescent="0.25">
      <c r="A4" s="31" t="s">
        <v>56</v>
      </c>
      <c r="B4" s="38">
        <v>0</v>
      </c>
      <c r="C4" s="33" t="s">
        <v>54</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73">
        <f t="shared" si="10"/>
        <v>0</v>
      </c>
      <c r="AE4" s="1173">
        <f t="shared" si="11"/>
        <v>0</v>
      </c>
      <c r="AF4" s="1173">
        <f t="shared" si="12"/>
        <v>0</v>
      </c>
      <c r="AG4" s="1173">
        <f t="shared" si="0"/>
        <v>0</v>
      </c>
      <c r="AH4" s="1173">
        <f t="shared" si="13"/>
        <v>0.29431222538977669</v>
      </c>
      <c r="AI4" s="1173">
        <f t="shared" si="1"/>
        <v>0.23546777555641871</v>
      </c>
      <c r="AJ4" s="1173">
        <f t="shared" si="14"/>
        <v>0</v>
      </c>
      <c r="AK4" s="1172">
        <f t="shared" si="2"/>
        <v>0</v>
      </c>
      <c r="AL4" s="1172">
        <f t="shared" si="3"/>
        <v>0</v>
      </c>
      <c r="AM4" s="1172">
        <f t="shared" si="4"/>
        <v>0</v>
      </c>
      <c r="AN4" s="1172">
        <f t="shared" si="5"/>
        <v>0</v>
      </c>
      <c r="AO4" s="1172">
        <f t="shared" si="6"/>
        <v>0</v>
      </c>
      <c r="AP4" s="1172">
        <f t="shared" si="7"/>
        <v>0</v>
      </c>
      <c r="AQ4" s="1172">
        <f t="shared" si="8"/>
        <v>0</v>
      </c>
      <c r="AR4" s="1172">
        <f t="shared" si="15"/>
        <v>0</v>
      </c>
      <c r="AS4" s="1172">
        <f t="shared" si="16"/>
        <v>0</v>
      </c>
    </row>
    <row r="5" spans="1:45" outlineLevel="1" x14ac:dyDescent="0.25">
      <c r="A5" s="31" t="s">
        <v>57</v>
      </c>
      <c r="B5" s="38">
        <v>0</v>
      </c>
      <c r="C5" s="33" t="s">
        <v>54</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73">
        <f t="shared" si="10"/>
        <v>3.9989432438571511E-2</v>
      </c>
      <c r="AE5" s="1173">
        <f t="shared" si="11"/>
        <v>8.7256941580963046E-2</v>
      </c>
      <c r="AF5" s="1173">
        <f t="shared" si="12"/>
        <v>0.32365347170576753</v>
      </c>
      <c r="AG5" s="1173">
        <f t="shared" si="0"/>
        <v>0</v>
      </c>
      <c r="AH5" s="1173">
        <f t="shared" si="13"/>
        <v>3.4990753383750072E-3</v>
      </c>
      <c r="AI5" s="1173">
        <f t="shared" si="1"/>
        <v>0</v>
      </c>
      <c r="AJ5" s="1173">
        <f t="shared" si="14"/>
        <v>0</v>
      </c>
      <c r="AK5" s="1172">
        <f t="shared" si="2"/>
        <v>0</v>
      </c>
      <c r="AL5" s="1172">
        <f t="shared" si="3"/>
        <v>4.0989168249535805E-3</v>
      </c>
      <c r="AM5" s="1172">
        <f t="shared" si="4"/>
        <v>2.1994187841214334E-3</v>
      </c>
      <c r="AN5" s="1172">
        <f t="shared" si="5"/>
        <v>9.9973581096428774E-5</v>
      </c>
      <c r="AO5" s="1172">
        <f t="shared" si="6"/>
        <v>4.9986790548214389E-4</v>
      </c>
      <c r="AP5" s="1172">
        <f t="shared" si="7"/>
        <v>1.9994716219285755E-3</v>
      </c>
      <c r="AQ5" s="1172">
        <f t="shared" si="8"/>
        <v>4.9986790548214389E-4</v>
      </c>
      <c r="AR5" s="1172">
        <f t="shared" si="15"/>
        <v>0</v>
      </c>
      <c r="AS5" s="1172">
        <f t="shared" si="16"/>
        <v>0</v>
      </c>
    </row>
    <row r="6" spans="1:45" outlineLevel="1" x14ac:dyDescent="0.25">
      <c r="A6" s="31" t="s">
        <v>58</v>
      </c>
      <c r="B6" s="38">
        <v>0</v>
      </c>
      <c r="C6" s="33" t="s">
        <v>54</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73">
        <f t="shared" si="10"/>
        <v>2.9992074328928635E-2</v>
      </c>
      <c r="AE6" s="1173">
        <f t="shared" si="11"/>
        <v>5.2354164948577822E-2</v>
      </c>
      <c r="AF6" s="1173">
        <f t="shared" si="12"/>
        <v>0.18257375326992015</v>
      </c>
      <c r="AG6" s="1173">
        <f t="shared" si="0"/>
        <v>4.9986790548214394E-2</v>
      </c>
      <c r="AH6" s="1173">
        <f t="shared" si="13"/>
        <v>0</v>
      </c>
      <c r="AI6" s="1173">
        <f t="shared" si="1"/>
        <v>8.9976222986785898E-2</v>
      </c>
      <c r="AJ6" s="1173">
        <f t="shared" si="14"/>
        <v>0</v>
      </c>
      <c r="AK6" s="1172">
        <f t="shared" si="2"/>
        <v>0</v>
      </c>
      <c r="AL6" s="1172">
        <f t="shared" si="3"/>
        <v>1.4996037164464319E-3</v>
      </c>
      <c r="AM6" s="1172">
        <f t="shared" si="4"/>
        <v>0</v>
      </c>
      <c r="AN6" s="1172">
        <f t="shared" si="5"/>
        <v>4.9986790548214387E-5</v>
      </c>
      <c r="AO6" s="1172">
        <f t="shared" si="6"/>
        <v>0</v>
      </c>
      <c r="AP6" s="1172">
        <f t="shared" si="7"/>
        <v>1.9994716219285755E-4</v>
      </c>
      <c r="AQ6" s="1172">
        <f t="shared" si="8"/>
        <v>0</v>
      </c>
      <c r="AR6" s="1172">
        <f t="shared" si="15"/>
        <v>0</v>
      </c>
      <c r="AS6" s="1172">
        <f t="shared" si="16"/>
        <v>0</v>
      </c>
    </row>
    <row r="7" spans="1:45" outlineLevel="1" x14ac:dyDescent="0.25">
      <c r="A7" s="31" t="s">
        <v>59</v>
      </c>
      <c r="B7" s="38">
        <v>0</v>
      </c>
      <c r="C7" s="33" t="s">
        <v>54</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73">
        <f t="shared" si="10"/>
        <v>0.1299656554253574</v>
      </c>
      <c r="AE7" s="1173">
        <f t="shared" si="11"/>
        <v>0</v>
      </c>
      <c r="AF7" s="1173">
        <f t="shared" si="12"/>
        <v>0</v>
      </c>
      <c r="AG7" s="1173">
        <f t="shared" si="0"/>
        <v>0</v>
      </c>
      <c r="AH7" s="1173">
        <f t="shared" si="13"/>
        <v>0.1799524459735718</v>
      </c>
      <c r="AI7" s="1173">
        <f t="shared" si="1"/>
        <v>0</v>
      </c>
      <c r="AJ7" s="1173">
        <f t="shared" si="14"/>
        <v>0</v>
      </c>
      <c r="AK7" s="1172">
        <f t="shared" si="2"/>
        <v>0</v>
      </c>
      <c r="AL7" s="1172">
        <f t="shared" si="3"/>
        <v>0</v>
      </c>
      <c r="AM7" s="1172">
        <f t="shared" si="4"/>
        <v>0</v>
      </c>
      <c r="AN7" s="1172">
        <f t="shared" si="5"/>
        <v>0</v>
      </c>
      <c r="AO7" s="1172">
        <f t="shared" si="6"/>
        <v>0</v>
      </c>
      <c r="AP7" s="1172">
        <f t="shared" si="7"/>
        <v>0</v>
      </c>
      <c r="AQ7" s="1172">
        <f t="shared" si="8"/>
        <v>0</v>
      </c>
      <c r="AR7" s="1172">
        <f t="shared" si="15"/>
        <v>0</v>
      </c>
      <c r="AS7" s="1172">
        <f t="shared" si="16"/>
        <v>0</v>
      </c>
    </row>
    <row r="8" spans="1:45" outlineLevel="1" x14ac:dyDescent="0.25">
      <c r="A8" s="31" t="s">
        <v>60</v>
      </c>
      <c r="B8" s="38">
        <v>0</v>
      </c>
      <c r="C8" s="33" t="s">
        <v>54</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73">
        <f t="shared" si="10"/>
        <v>2.9992074328928635E-2</v>
      </c>
      <c r="AE8" s="1173">
        <f t="shared" si="11"/>
        <v>3.0539929553337064E-2</v>
      </c>
      <c r="AF8" s="1173">
        <f t="shared" si="12"/>
        <v>0.13278091146903287</v>
      </c>
      <c r="AG8" s="1173">
        <f t="shared" si="0"/>
        <v>5.998414865785727E-2</v>
      </c>
      <c r="AH8" s="1173">
        <f t="shared" si="13"/>
        <v>0</v>
      </c>
      <c r="AI8" s="1173">
        <f t="shared" si="1"/>
        <v>7.9978864877143022E-2</v>
      </c>
      <c r="AJ8" s="1173">
        <f t="shared" si="14"/>
        <v>0</v>
      </c>
      <c r="AK8" s="1172">
        <f t="shared" si="2"/>
        <v>0</v>
      </c>
      <c r="AL8" s="1172">
        <f t="shared" si="3"/>
        <v>1.4996037164464319E-3</v>
      </c>
      <c r="AM8" s="1172">
        <f t="shared" si="4"/>
        <v>0</v>
      </c>
      <c r="AN8" s="1172">
        <f t="shared" si="5"/>
        <v>4.9986790548214387E-5</v>
      </c>
      <c r="AO8" s="1172">
        <f t="shared" si="6"/>
        <v>0</v>
      </c>
      <c r="AP8" s="1172">
        <f t="shared" si="7"/>
        <v>2.9992074328928636E-4</v>
      </c>
      <c r="AQ8" s="1172">
        <f t="shared" si="8"/>
        <v>0</v>
      </c>
      <c r="AR8" s="1172">
        <f t="shared" si="15"/>
        <v>0</v>
      </c>
      <c r="AS8" s="1172">
        <f t="shared" si="16"/>
        <v>0</v>
      </c>
    </row>
    <row r="9" spans="1:45" outlineLevel="1" x14ac:dyDescent="0.25">
      <c r="A9" s="31" t="s">
        <v>61</v>
      </c>
      <c r="B9" s="38">
        <v>0</v>
      </c>
      <c r="C9" s="33" t="s">
        <v>54</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73">
        <f t="shared" si="10"/>
        <v>0.13996301353500029</v>
      </c>
      <c r="AE9" s="1173">
        <f t="shared" si="11"/>
        <v>0</v>
      </c>
      <c r="AF9" s="1173">
        <f t="shared" si="12"/>
        <v>0</v>
      </c>
      <c r="AG9" s="1173">
        <f t="shared" si="0"/>
        <v>0</v>
      </c>
      <c r="AH9" s="1173">
        <f t="shared" si="13"/>
        <v>0.18994980408321469</v>
      </c>
      <c r="AI9" s="1173">
        <f t="shared" si="1"/>
        <v>0</v>
      </c>
      <c r="AJ9" s="1173">
        <f t="shared" si="14"/>
        <v>0</v>
      </c>
      <c r="AK9" s="1172">
        <f t="shared" si="2"/>
        <v>0</v>
      </c>
      <c r="AL9" s="1172">
        <f t="shared" si="3"/>
        <v>0</v>
      </c>
      <c r="AM9" s="1172">
        <f t="shared" si="4"/>
        <v>0</v>
      </c>
      <c r="AN9" s="1172">
        <f t="shared" si="5"/>
        <v>0</v>
      </c>
      <c r="AO9" s="1172">
        <f t="shared" si="6"/>
        <v>0</v>
      </c>
      <c r="AP9" s="1172">
        <f t="shared" si="7"/>
        <v>0</v>
      </c>
      <c r="AQ9" s="1172">
        <f t="shared" si="8"/>
        <v>0</v>
      </c>
      <c r="AR9" s="1172">
        <f t="shared" si="15"/>
        <v>0</v>
      </c>
      <c r="AS9" s="1172">
        <f t="shared" si="16"/>
        <v>0</v>
      </c>
    </row>
    <row r="10" spans="1:45" outlineLevel="1" x14ac:dyDescent="0.25">
      <c r="A10" s="31" t="s">
        <v>62</v>
      </c>
      <c r="B10" s="38">
        <v>0</v>
      </c>
      <c r="C10" s="33" t="s">
        <v>54</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73">
        <f t="shared" si="10"/>
        <v>2.9992074328928635E-2</v>
      </c>
      <c r="AE10" s="1173">
        <f t="shared" si="11"/>
        <v>5.2354164948577898E-2</v>
      </c>
      <c r="AF10" s="1173">
        <f t="shared" si="12"/>
        <v>4.9792841800887361E-2</v>
      </c>
      <c r="AG10" s="1173">
        <f t="shared" si="0"/>
        <v>4.9986790548214579E-3</v>
      </c>
      <c r="AH10" s="1173">
        <f t="shared" si="13"/>
        <v>1.9994716219285755E-2</v>
      </c>
      <c r="AI10" s="1173">
        <f t="shared" si="1"/>
        <v>8.9976222986785784E-4</v>
      </c>
      <c r="AJ10" s="1173">
        <f t="shared" si="14"/>
        <v>0</v>
      </c>
      <c r="AK10" s="1172">
        <f t="shared" si="2"/>
        <v>1.4996037164464336E-5</v>
      </c>
      <c r="AL10" s="1172">
        <f t="shared" si="3"/>
        <v>9.9973581096428777E-4</v>
      </c>
      <c r="AM10" s="1172">
        <f t="shared" si="4"/>
        <v>4.9986790548214204E-4</v>
      </c>
      <c r="AN10" s="1172">
        <f t="shared" si="5"/>
        <v>8.9976222986785778E-6</v>
      </c>
      <c r="AO10" s="1172">
        <f t="shared" si="6"/>
        <v>4.9986790548214204E-4</v>
      </c>
      <c r="AP10" s="1172">
        <f t="shared" si="7"/>
        <v>1.9994716219285755E-4</v>
      </c>
      <c r="AQ10" s="1172">
        <f t="shared" si="8"/>
        <v>4.9986790548214204E-4</v>
      </c>
      <c r="AR10" s="1172">
        <f t="shared" si="15"/>
        <v>9.9973581096428777E-4</v>
      </c>
      <c r="AS10" s="1172">
        <f t="shared" si="16"/>
        <v>9.9973581096428777E-4</v>
      </c>
    </row>
    <row r="11" spans="1:45" outlineLevel="1" x14ac:dyDescent="0.25">
      <c r="A11" s="31" t="s">
        <v>63</v>
      </c>
      <c r="B11" s="38">
        <v>0</v>
      </c>
      <c r="C11" s="33" t="s">
        <v>54</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73">
        <f t="shared" si="10"/>
        <v>8.9976222986785787E-2</v>
      </c>
      <c r="AE11" s="1173">
        <f t="shared" si="11"/>
        <v>1.3088541237144456E-2</v>
      </c>
      <c r="AF11" s="1173">
        <f t="shared" si="12"/>
        <v>4.9792841800887361E-2</v>
      </c>
      <c r="AG11" s="1173">
        <f t="shared" si="0"/>
        <v>4.9986790548214579E-3</v>
      </c>
      <c r="AH11" s="1173">
        <f t="shared" si="13"/>
        <v>1.9994716219285755E-2</v>
      </c>
      <c r="AI11" s="1173">
        <f t="shared" si="1"/>
        <v>4.9986790548214204E-4</v>
      </c>
      <c r="AJ11" s="1173">
        <f t="shared" si="14"/>
        <v>0</v>
      </c>
      <c r="AK11" s="1172">
        <f t="shared" si="2"/>
        <v>4.9986790548214574E-6</v>
      </c>
      <c r="AL11" s="1172">
        <f t="shared" si="3"/>
        <v>9.9973581096428777E-4</v>
      </c>
      <c r="AM11" s="1172">
        <f t="shared" si="4"/>
        <v>4.9986790548214204E-4</v>
      </c>
      <c r="AN11" s="1172">
        <f t="shared" si="5"/>
        <v>8.9976222986785778E-6</v>
      </c>
      <c r="AO11" s="1172">
        <f t="shared" si="6"/>
        <v>4.9986790548214204E-4</v>
      </c>
      <c r="AP11" s="1172">
        <f t="shared" si="7"/>
        <v>9.9973581096428774E-5</v>
      </c>
      <c r="AQ11" s="1172">
        <f t="shared" si="8"/>
        <v>4.9986790548214204E-4</v>
      </c>
      <c r="AR11" s="1172">
        <f t="shared" si="15"/>
        <v>5.998414865785719E-5</v>
      </c>
      <c r="AS11" s="1172">
        <f t="shared" si="16"/>
        <v>4.9986790548214204E-4</v>
      </c>
    </row>
    <row r="12" spans="1:45" outlineLevel="1" x14ac:dyDescent="0.25">
      <c r="A12" s="31" t="s">
        <v>64</v>
      </c>
      <c r="B12" s="38">
        <v>0</v>
      </c>
      <c r="C12" s="33" t="s">
        <v>54</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73">
        <f t="shared" si="10"/>
        <v>1.9994716219285755E-2</v>
      </c>
      <c r="AE12" s="1173">
        <f t="shared" si="11"/>
        <v>6.5442706185722288E-2</v>
      </c>
      <c r="AF12" s="1173">
        <f t="shared" si="12"/>
        <v>3.3195227867258231E-2</v>
      </c>
      <c r="AG12" s="1173">
        <f t="shared" si="0"/>
        <v>1.9994716219285755E-2</v>
      </c>
      <c r="AH12" s="1173">
        <f t="shared" si="13"/>
        <v>0</v>
      </c>
      <c r="AI12" s="1173">
        <f t="shared" si="1"/>
        <v>1.4996037164464335E-2</v>
      </c>
      <c r="AJ12" s="1173">
        <f t="shared" si="14"/>
        <v>0</v>
      </c>
      <c r="AK12" s="1172">
        <f t="shared" si="2"/>
        <v>0</v>
      </c>
      <c r="AL12" s="1172">
        <f t="shared" si="3"/>
        <v>0</v>
      </c>
      <c r="AM12" s="1172">
        <f t="shared" si="4"/>
        <v>0</v>
      </c>
      <c r="AN12" s="1172">
        <f t="shared" si="5"/>
        <v>0</v>
      </c>
      <c r="AO12" s="1172">
        <f t="shared" si="6"/>
        <v>0</v>
      </c>
      <c r="AP12" s="1172">
        <f t="shared" si="7"/>
        <v>0</v>
      </c>
      <c r="AQ12" s="1172">
        <f t="shared" si="8"/>
        <v>0</v>
      </c>
      <c r="AR12" s="1172">
        <f t="shared" si="15"/>
        <v>0</v>
      </c>
      <c r="AS12" s="1172">
        <f t="shared" si="16"/>
        <v>0</v>
      </c>
    </row>
    <row r="13" spans="1:45" outlineLevel="1" x14ac:dyDescent="0.25">
      <c r="A13" s="31" t="s">
        <v>65</v>
      </c>
      <c r="B13" s="38">
        <v>0</v>
      </c>
      <c r="C13" s="33" t="s">
        <v>54</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73">
        <f t="shared" si="10"/>
        <v>0</v>
      </c>
      <c r="AE13" s="1173">
        <f t="shared" si="11"/>
        <v>0</v>
      </c>
      <c r="AF13" s="1173">
        <f t="shared" si="12"/>
        <v>3.070558577721386E-2</v>
      </c>
      <c r="AG13" s="1173">
        <f t="shared" si="0"/>
        <v>0</v>
      </c>
      <c r="AH13" s="1173">
        <f t="shared" si="13"/>
        <v>0</v>
      </c>
      <c r="AI13" s="1173">
        <f t="shared" si="1"/>
        <v>0</v>
      </c>
      <c r="AJ13" s="1173">
        <f t="shared" si="14"/>
        <v>3.6449907789284898E-2</v>
      </c>
      <c r="AK13" s="1172">
        <f t="shared" si="2"/>
        <v>0</v>
      </c>
      <c r="AL13" s="1172">
        <f t="shared" si="3"/>
        <v>0</v>
      </c>
      <c r="AM13" s="1172">
        <f t="shared" si="4"/>
        <v>0</v>
      </c>
      <c r="AN13" s="1172">
        <f t="shared" si="5"/>
        <v>0</v>
      </c>
      <c r="AO13" s="1172">
        <f t="shared" si="6"/>
        <v>0</v>
      </c>
      <c r="AP13" s="1172">
        <f t="shared" si="7"/>
        <v>0</v>
      </c>
      <c r="AQ13" s="1172">
        <f t="shared" si="8"/>
        <v>0</v>
      </c>
      <c r="AR13" s="1172">
        <f t="shared" si="15"/>
        <v>0</v>
      </c>
      <c r="AS13" s="1172">
        <f t="shared" si="16"/>
        <v>0</v>
      </c>
    </row>
    <row r="14" spans="1:45" ht="16.5" customHeight="1" outlineLevel="1" x14ac:dyDescent="0.25">
      <c r="A14" s="31" t="s">
        <v>66</v>
      </c>
      <c r="B14" s="38">
        <v>0</v>
      </c>
      <c r="C14" s="33" t="s">
        <v>54</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73">
        <f t="shared" si="10"/>
        <v>9.9973581096428787E-2</v>
      </c>
      <c r="AE14" s="1173">
        <f t="shared" si="11"/>
        <v>2.1814235395240762E-2</v>
      </c>
      <c r="AF14" s="1173">
        <f t="shared" si="12"/>
        <v>0.11618329753540374</v>
      </c>
      <c r="AG14" s="1173">
        <f t="shared" si="0"/>
        <v>1.9994716219285755E-2</v>
      </c>
      <c r="AH14" s="1173">
        <f t="shared" si="13"/>
        <v>5.998414865785727E-2</v>
      </c>
      <c r="AI14" s="1173">
        <f t="shared" si="1"/>
        <v>2.9992074328928635E-2</v>
      </c>
      <c r="AJ14" s="1173">
        <f t="shared" si="14"/>
        <v>0</v>
      </c>
      <c r="AK14" s="1172">
        <f t="shared" si="2"/>
        <v>0</v>
      </c>
      <c r="AL14" s="1172">
        <f t="shared" si="3"/>
        <v>1.1996829731571455E-3</v>
      </c>
      <c r="AM14" s="1172">
        <f t="shared" si="4"/>
        <v>4.9986790548214389E-4</v>
      </c>
      <c r="AN14" s="1172">
        <f t="shared" si="5"/>
        <v>0</v>
      </c>
      <c r="AO14" s="1172">
        <f t="shared" si="6"/>
        <v>0</v>
      </c>
      <c r="AP14" s="1172">
        <f t="shared" si="7"/>
        <v>0</v>
      </c>
      <c r="AQ14" s="1172">
        <f t="shared" si="8"/>
        <v>0</v>
      </c>
      <c r="AR14" s="1172">
        <f t="shared" si="15"/>
        <v>0</v>
      </c>
      <c r="AS14" s="1172">
        <f t="shared" si="16"/>
        <v>0</v>
      </c>
    </row>
    <row r="15" spans="1:45" outlineLevel="1" x14ac:dyDescent="0.25">
      <c r="A15" s="42" t="s">
        <v>67</v>
      </c>
      <c r="B15" s="38">
        <v>0</v>
      </c>
      <c r="C15" s="33" t="s">
        <v>68</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73">
        <f t="shared" si="10"/>
        <v>0</v>
      </c>
      <c r="AE15" s="1173">
        <f t="shared" si="11"/>
        <v>0</v>
      </c>
      <c r="AF15" s="1173">
        <f t="shared" si="12"/>
        <v>3.3299200391598602E-2</v>
      </c>
      <c r="AG15" s="1173">
        <f t="shared" si="0"/>
        <v>0</v>
      </c>
      <c r="AH15" s="1173">
        <f t="shared" si="13"/>
        <v>0</v>
      </c>
      <c r="AI15" s="1173">
        <f t="shared" si="1"/>
        <v>0</v>
      </c>
      <c r="AJ15" s="1173">
        <f t="shared" si="14"/>
        <v>9.9897601174795791E-2</v>
      </c>
      <c r="AK15" s="1172">
        <f t="shared" si="2"/>
        <v>0</v>
      </c>
      <c r="AL15" s="1172">
        <f t="shared" si="3"/>
        <v>0</v>
      </c>
      <c r="AM15" s="1172">
        <f t="shared" si="4"/>
        <v>0</v>
      </c>
      <c r="AN15" s="1172">
        <f t="shared" si="5"/>
        <v>0</v>
      </c>
      <c r="AO15" s="1172">
        <f t="shared" si="6"/>
        <v>0</v>
      </c>
      <c r="AP15" s="1172">
        <f t="shared" si="7"/>
        <v>0</v>
      </c>
      <c r="AQ15" s="1172">
        <f t="shared" si="8"/>
        <v>0</v>
      </c>
      <c r="AR15" s="1172">
        <f t="shared" si="15"/>
        <v>0</v>
      </c>
      <c r="AS15" s="1172">
        <f t="shared" si="16"/>
        <v>0</v>
      </c>
    </row>
    <row r="16" spans="1:45" outlineLevel="1" x14ac:dyDescent="0.25">
      <c r="A16" s="42" t="s">
        <v>69</v>
      </c>
      <c r="B16" s="38">
        <v>0</v>
      </c>
      <c r="C16" s="33" t="s">
        <v>68</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73">
        <f t="shared" si="10"/>
        <v>9.8384001156995859E-3</v>
      </c>
      <c r="AE16" s="1173">
        <f t="shared" si="11"/>
        <v>0</v>
      </c>
      <c r="AF16" s="1173">
        <f t="shared" si="12"/>
        <v>0</v>
      </c>
      <c r="AG16" s="1173">
        <f t="shared" si="0"/>
        <v>1.5136000177999362E-2</v>
      </c>
      <c r="AH16" s="1173">
        <f t="shared" si="13"/>
        <v>4.9986640587842898E-2</v>
      </c>
      <c r="AI16" s="1173">
        <f t="shared" si="1"/>
        <v>0</v>
      </c>
      <c r="AJ16" s="1173">
        <f t="shared" si="14"/>
        <v>0</v>
      </c>
      <c r="AK16" s="1172">
        <f t="shared" si="2"/>
        <v>0</v>
      </c>
      <c r="AL16" s="1172">
        <f t="shared" si="3"/>
        <v>9.9973581096428777E-4</v>
      </c>
      <c r="AM16" s="1172">
        <f t="shared" si="4"/>
        <v>0</v>
      </c>
      <c r="AN16" s="1172">
        <f t="shared" si="5"/>
        <v>0</v>
      </c>
      <c r="AO16" s="1172">
        <f t="shared" si="6"/>
        <v>0</v>
      </c>
      <c r="AP16" s="1172">
        <f t="shared" si="7"/>
        <v>0</v>
      </c>
      <c r="AQ16" s="1172">
        <f t="shared" si="8"/>
        <v>0</v>
      </c>
      <c r="AR16" s="1172">
        <f t="shared" si="15"/>
        <v>0</v>
      </c>
      <c r="AS16" s="1172">
        <f t="shared" si="16"/>
        <v>0</v>
      </c>
    </row>
    <row r="17" spans="1:45" outlineLevel="1" x14ac:dyDescent="0.25">
      <c r="A17" s="31" t="s">
        <v>70</v>
      </c>
      <c r="B17" s="38">
        <v>0</v>
      </c>
      <c r="C17" s="33" t="s">
        <v>68</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73">
        <f t="shared" si="10"/>
        <v>0</v>
      </c>
      <c r="AE17" s="1173">
        <f t="shared" si="11"/>
        <v>2.4974400293698948E-2</v>
      </c>
      <c r="AF17" s="1173">
        <f t="shared" si="12"/>
        <v>3.8218400449448388E-2</v>
      </c>
      <c r="AG17" s="1173">
        <f t="shared" si="0"/>
        <v>1.7406400204699267E-2</v>
      </c>
      <c r="AH17" s="1173">
        <f t="shared" si="13"/>
        <v>0</v>
      </c>
      <c r="AI17" s="1173">
        <f t="shared" si="1"/>
        <v>1.1352000133499523E-2</v>
      </c>
      <c r="AJ17" s="1173">
        <f t="shared" si="14"/>
        <v>0</v>
      </c>
      <c r="AK17" s="1172">
        <f t="shared" si="2"/>
        <v>0</v>
      </c>
      <c r="AL17" s="1172">
        <f t="shared" si="3"/>
        <v>0</v>
      </c>
      <c r="AM17" s="1172">
        <f t="shared" si="4"/>
        <v>0</v>
      </c>
      <c r="AN17" s="1172">
        <f t="shared" si="5"/>
        <v>0</v>
      </c>
      <c r="AO17" s="1172">
        <f t="shared" si="6"/>
        <v>0</v>
      </c>
      <c r="AP17" s="1172">
        <f t="shared" si="7"/>
        <v>0</v>
      </c>
      <c r="AQ17" s="1172">
        <f t="shared" si="8"/>
        <v>0</v>
      </c>
      <c r="AR17" s="1172">
        <f t="shared" si="15"/>
        <v>0</v>
      </c>
      <c r="AS17" s="1172">
        <f t="shared" si="16"/>
        <v>0</v>
      </c>
    </row>
    <row r="18" spans="1:45" outlineLevel="1" x14ac:dyDescent="0.25">
      <c r="A18" s="31" t="s">
        <v>71</v>
      </c>
      <c r="B18" s="43">
        <v>0</v>
      </c>
      <c r="C18" s="33" t="s">
        <v>68</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73">
        <f t="shared" si="10"/>
        <v>2.1947200258099077E-2</v>
      </c>
      <c r="AE18" s="1173">
        <f t="shared" si="11"/>
        <v>4.919200057849793E-3</v>
      </c>
      <c r="AF18" s="1173">
        <f t="shared" si="12"/>
        <v>5.5246400649697672E-2</v>
      </c>
      <c r="AG18" s="1173">
        <f t="shared" si="0"/>
        <v>5.6760000667497616E-3</v>
      </c>
      <c r="AH18" s="1173">
        <f t="shared" si="13"/>
        <v>0</v>
      </c>
      <c r="AI18" s="1173">
        <f t="shared" si="1"/>
        <v>0</v>
      </c>
      <c r="AJ18" s="1173">
        <f t="shared" si="14"/>
        <v>0</v>
      </c>
      <c r="AK18" s="1172">
        <f t="shared" si="2"/>
        <v>0</v>
      </c>
      <c r="AL18" s="1172">
        <f t="shared" si="3"/>
        <v>0</v>
      </c>
      <c r="AM18" s="1172">
        <f t="shared" si="4"/>
        <v>0</v>
      </c>
      <c r="AN18" s="1172">
        <f t="shared" si="5"/>
        <v>0</v>
      </c>
      <c r="AO18" s="1172">
        <f t="shared" si="6"/>
        <v>0</v>
      </c>
      <c r="AP18" s="1172">
        <f t="shared" si="7"/>
        <v>0</v>
      </c>
      <c r="AQ18" s="1172">
        <f t="shared" si="8"/>
        <v>0</v>
      </c>
      <c r="AR18" s="1172">
        <f t="shared" si="15"/>
        <v>0</v>
      </c>
      <c r="AS18" s="1172">
        <f t="shared" si="16"/>
        <v>0</v>
      </c>
    </row>
    <row r="19" spans="1:45" outlineLevel="1" x14ac:dyDescent="0.25">
      <c r="A19" s="31" t="s">
        <v>72</v>
      </c>
      <c r="B19" s="43">
        <v>0</v>
      </c>
      <c r="C19" s="44" t="s">
        <v>68</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73">
        <f t="shared" si="10"/>
        <v>6.1300800720897414E-2</v>
      </c>
      <c r="AE19" s="1173">
        <f t="shared" si="11"/>
        <v>0</v>
      </c>
      <c r="AF19" s="1173">
        <f t="shared" si="12"/>
        <v>1.0216800120149572E-2</v>
      </c>
      <c r="AG19" s="1173">
        <f t="shared" si="0"/>
        <v>0</v>
      </c>
      <c r="AH19" s="1173">
        <f t="shared" si="13"/>
        <v>6.1300800720897414E-2</v>
      </c>
      <c r="AI19" s="1173">
        <f t="shared" si="1"/>
        <v>0</v>
      </c>
      <c r="AJ19" s="1173">
        <f t="shared" si="14"/>
        <v>0</v>
      </c>
      <c r="AK19" s="1172">
        <f t="shared" si="2"/>
        <v>4.9986790548214387E-6</v>
      </c>
      <c r="AL19" s="1172">
        <f t="shared" si="3"/>
        <v>9.9973581096428777E-4</v>
      </c>
      <c r="AM19" s="1172">
        <f t="shared" si="4"/>
        <v>4.9986790548214389E-4</v>
      </c>
      <c r="AN19" s="1172">
        <f t="shared" si="5"/>
        <v>7.9978864877143019E-6</v>
      </c>
      <c r="AO19" s="1172">
        <f t="shared" si="6"/>
        <v>1.4996037164464318E-4</v>
      </c>
      <c r="AP19" s="1172">
        <f t="shared" si="7"/>
        <v>0</v>
      </c>
      <c r="AQ19" s="1172">
        <f t="shared" si="8"/>
        <v>0</v>
      </c>
      <c r="AR19" s="1172">
        <f t="shared" si="15"/>
        <v>0</v>
      </c>
      <c r="AS19" s="1172">
        <f t="shared" si="16"/>
        <v>0</v>
      </c>
    </row>
    <row r="20" spans="1:45" outlineLevel="1" x14ac:dyDescent="0.25">
      <c r="A20" s="31" t="s">
        <v>73</v>
      </c>
      <c r="B20" s="43">
        <v>0</v>
      </c>
      <c r="C20" s="33" t="s">
        <v>54</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73">
        <f t="shared" si="10"/>
        <v>3.9989432438571587E-2</v>
      </c>
      <c r="AE20" s="1173">
        <f t="shared" si="11"/>
        <v>3.4902776632385224E-2</v>
      </c>
      <c r="AF20" s="1173">
        <f t="shared" si="12"/>
        <v>5.8091648767701794E-2</v>
      </c>
      <c r="AG20" s="1173">
        <f t="shared" si="0"/>
        <v>1.9994716219285755E-2</v>
      </c>
      <c r="AH20" s="1173">
        <f t="shared" si="13"/>
        <v>3.9989432438571587E-2</v>
      </c>
      <c r="AI20" s="1173">
        <f t="shared" si="1"/>
        <v>1.9994716219285755E-2</v>
      </c>
      <c r="AJ20" s="1173">
        <f t="shared" si="14"/>
        <v>0</v>
      </c>
      <c r="AK20" s="1172">
        <f t="shared" si="2"/>
        <v>1.9994716219285755E-5</v>
      </c>
      <c r="AL20" s="1172">
        <f t="shared" si="3"/>
        <v>9.9973581096428777E-4</v>
      </c>
      <c r="AM20" s="1172">
        <f t="shared" si="4"/>
        <v>2.9992074328928636E-4</v>
      </c>
      <c r="AN20" s="1172">
        <f t="shared" si="5"/>
        <v>2.9992074328928632E-5</v>
      </c>
      <c r="AO20" s="1172">
        <f t="shared" si="6"/>
        <v>9.9973581096428774E-5</v>
      </c>
      <c r="AP20" s="1172">
        <f t="shared" si="7"/>
        <v>9.9973581096428774E-5</v>
      </c>
      <c r="AQ20" s="1172">
        <f t="shared" si="8"/>
        <v>9.9973581096428774E-5</v>
      </c>
      <c r="AR20" s="1172">
        <f t="shared" si="15"/>
        <v>9.9973581096428774E-5</v>
      </c>
      <c r="AS20" s="1172">
        <f t="shared" si="16"/>
        <v>0</v>
      </c>
    </row>
    <row r="21" spans="1:45" outlineLevel="1" x14ac:dyDescent="0.25">
      <c r="A21" s="31" t="s">
        <v>74</v>
      </c>
      <c r="B21" s="43">
        <v>0</v>
      </c>
      <c r="C21" s="33" t="s">
        <v>54</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73">
        <f t="shared" si="10"/>
        <v>6.9981506767500173E-2</v>
      </c>
      <c r="AE21" s="1173">
        <f t="shared" si="11"/>
        <v>1.7451388316192598E-2</v>
      </c>
      <c r="AF21" s="1173">
        <f t="shared" si="12"/>
        <v>8.2988069668145481E-2</v>
      </c>
      <c r="AG21" s="1173">
        <f t="shared" si="0"/>
        <v>1.4996037164464335E-2</v>
      </c>
      <c r="AH21" s="1173">
        <f t="shared" si="13"/>
        <v>3.9989432438571587E-2</v>
      </c>
      <c r="AI21" s="1173">
        <f t="shared" si="1"/>
        <v>1.9994716219285755E-2</v>
      </c>
      <c r="AJ21" s="1173">
        <f t="shared" si="14"/>
        <v>0</v>
      </c>
      <c r="AK21" s="1172">
        <f t="shared" si="2"/>
        <v>1.9994716219285755E-5</v>
      </c>
      <c r="AL21" s="1172">
        <f t="shared" si="3"/>
        <v>9.9973581096428777E-4</v>
      </c>
      <c r="AM21" s="1172">
        <f t="shared" si="4"/>
        <v>2.9992074328928636E-4</v>
      </c>
      <c r="AN21" s="1172">
        <f t="shared" si="5"/>
        <v>2.9992074328928632E-5</v>
      </c>
      <c r="AO21" s="1172">
        <f t="shared" si="6"/>
        <v>1.9994716219285755E-4</v>
      </c>
      <c r="AP21" s="1172">
        <f t="shared" si="7"/>
        <v>9.9973581096428774E-5</v>
      </c>
      <c r="AQ21" s="1172">
        <f t="shared" si="8"/>
        <v>9.9973581096428774E-5</v>
      </c>
      <c r="AR21" s="1172">
        <f t="shared" si="15"/>
        <v>9.9973581096428774E-5</v>
      </c>
      <c r="AS21" s="1172">
        <f t="shared" si="16"/>
        <v>1.9994716219285755E-5</v>
      </c>
    </row>
    <row r="22" spans="1:45" outlineLevel="1" x14ac:dyDescent="0.25">
      <c r="A22" s="31" t="s">
        <v>75</v>
      </c>
      <c r="B22" s="43">
        <v>0</v>
      </c>
      <c r="C22" s="33" t="s">
        <v>54</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73">
        <f t="shared" si="10"/>
        <v>1.9994716219285755E-2</v>
      </c>
      <c r="AE22" s="1173">
        <f t="shared" si="11"/>
        <v>0.19632811855716686</v>
      </c>
      <c r="AF22" s="1173">
        <f t="shared" si="12"/>
        <v>0.23236659507080748</v>
      </c>
      <c r="AG22" s="1173">
        <f t="shared" si="0"/>
        <v>1.4996037164464317E-2</v>
      </c>
      <c r="AH22" s="1173">
        <f t="shared" si="13"/>
        <v>9.9973581096428777E-3</v>
      </c>
      <c r="AI22" s="1173">
        <f t="shared" si="1"/>
        <v>0</v>
      </c>
      <c r="AJ22" s="1173">
        <f t="shared" si="14"/>
        <v>0</v>
      </c>
      <c r="AK22" s="1172">
        <f t="shared" si="2"/>
        <v>0</v>
      </c>
      <c r="AL22" s="1172">
        <f t="shared" si="3"/>
        <v>0</v>
      </c>
      <c r="AM22" s="1172">
        <f t="shared" si="4"/>
        <v>0</v>
      </c>
      <c r="AN22" s="1172">
        <f t="shared" si="5"/>
        <v>0</v>
      </c>
      <c r="AO22" s="1172">
        <f t="shared" si="6"/>
        <v>0</v>
      </c>
      <c r="AP22" s="1172">
        <f t="shared" si="7"/>
        <v>0</v>
      </c>
      <c r="AQ22" s="1172">
        <f t="shared" si="8"/>
        <v>0</v>
      </c>
      <c r="AR22" s="1172">
        <f t="shared" si="15"/>
        <v>0</v>
      </c>
      <c r="AS22" s="1172">
        <f t="shared" si="16"/>
        <v>0</v>
      </c>
    </row>
    <row r="23" spans="1:45" outlineLevel="1" x14ac:dyDescent="0.25">
      <c r="A23" s="42" t="s">
        <v>76</v>
      </c>
      <c r="B23" s="43">
        <v>0</v>
      </c>
      <c r="C23" s="33" t="s">
        <v>54</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73">
        <f t="shared" si="10"/>
        <v>4.9986790548214394E-2</v>
      </c>
      <c r="AE23" s="1173">
        <f t="shared" si="11"/>
        <v>6.5442706185722288E-2</v>
      </c>
      <c r="AF23" s="1173">
        <f t="shared" si="12"/>
        <v>0.11618329753540374</v>
      </c>
      <c r="AG23" s="1173">
        <f t="shared" si="0"/>
        <v>3.4990753383750073E-2</v>
      </c>
      <c r="AH23" s="1173">
        <f t="shared" si="13"/>
        <v>4.9986790548214394E-2</v>
      </c>
      <c r="AI23" s="1173">
        <f t="shared" si="1"/>
        <v>3.9989432438571511E-2</v>
      </c>
      <c r="AJ23" s="1173">
        <f t="shared" si="14"/>
        <v>0</v>
      </c>
      <c r="AK23" s="1172">
        <f t="shared" si="2"/>
        <v>0</v>
      </c>
      <c r="AL23" s="1172">
        <f t="shared" si="3"/>
        <v>9.9973581096428777E-4</v>
      </c>
      <c r="AM23" s="1172">
        <f t="shared" si="4"/>
        <v>0</v>
      </c>
      <c r="AN23" s="1172">
        <f t="shared" si="5"/>
        <v>0</v>
      </c>
      <c r="AO23" s="1172">
        <f t="shared" si="6"/>
        <v>0</v>
      </c>
      <c r="AP23" s="1172">
        <f t="shared" si="7"/>
        <v>0</v>
      </c>
      <c r="AQ23" s="1172">
        <f t="shared" si="8"/>
        <v>0</v>
      </c>
      <c r="AR23" s="1172">
        <f t="shared" si="15"/>
        <v>0</v>
      </c>
      <c r="AS23" s="1172">
        <f t="shared" si="16"/>
        <v>0</v>
      </c>
    </row>
    <row r="24" spans="1:45" outlineLevel="1" x14ac:dyDescent="0.25">
      <c r="A24" s="42" t="s">
        <v>77</v>
      </c>
      <c r="B24" s="43">
        <v>0</v>
      </c>
      <c r="C24" s="33" t="s">
        <v>68</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73">
        <f t="shared" si="10"/>
        <v>1.9994716219285755E-2</v>
      </c>
      <c r="AE24" s="1173">
        <f t="shared" si="11"/>
        <v>0.19632811855716686</v>
      </c>
      <c r="AF24" s="1173">
        <f t="shared" si="12"/>
        <v>0.23236659507080748</v>
      </c>
      <c r="AG24" s="1173">
        <f t="shared" si="0"/>
        <v>1.4996037164464317E-2</v>
      </c>
      <c r="AH24" s="1173">
        <f t="shared" si="13"/>
        <v>9.9973581096428777E-3</v>
      </c>
      <c r="AI24" s="1173">
        <f t="shared" si="1"/>
        <v>0</v>
      </c>
      <c r="AJ24" s="1173">
        <f t="shared" si="14"/>
        <v>0</v>
      </c>
      <c r="AK24" s="1172">
        <f t="shared" si="2"/>
        <v>0</v>
      </c>
      <c r="AL24" s="1172">
        <f t="shared" si="3"/>
        <v>0</v>
      </c>
      <c r="AM24" s="1172">
        <f t="shared" si="4"/>
        <v>0</v>
      </c>
      <c r="AN24" s="1172">
        <f t="shared" si="5"/>
        <v>0</v>
      </c>
      <c r="AO24" s="1172">
        <f t="shared" si="6"/>
        <v>0</v>
      </c>
      <c r="AP24" s="1172">
        <f t="shared" si="7"/>
        <v>0</v>
      </c>
      <c r="AQ24" s="1172">
        <f t="shared" si="8"/>
        <v>0</v>
      </c>
      <c r="AR24" s="1172">
        <f t="shared" si="15"/>
        <v>0</v>
      </c>
      <c r="AS24" s="1172">
        <f t="shared" si="16"/>
        <v>0</v>
      </c>
    </row>
    <row r="25" spans="1:45" outlineLevel="1" x14ac:dyDescent="0.25">
      <c r="A25" s="31" t="s">
        <v>78</v>
      </c>
      <c r="B25" s="43">
        <v>0</v>
      </c>
      <c r="C25" s="33" t="s">
        <v>68</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73">
        <f t="shared" si="10"/>
        <v>0</v>
      </c>
      <c r="AE25" s="1173">
        <f t="shared" si="11"/>
        <v>3.494145641091153E-2</v>
      </c>
      <c r="AF25" s="1173">
        <f t="shared" si="12"/>
        <v>5.6941632669633604E-2</v>
      </c>
      <c r="AG25" s="1173">
        <f t="shared" si="0"/>
        <v>3.0196320355108728E-3</v>
      </c>
      <c r="AH25" s="1173">
        <f t="shared" si="13"/>
        <v>0</v>
      </c>
      <c r="AI25" s="1173">
        <f t="shared" si="1"/>
        <v>3.4510080405838551E-3</v>
      </c>
      <c r="AJ25" s="1173">
        <f t="shared" si="14"/>
        <v>0</v>
      </c>
      <c r="AK25" s="1172">
        <f t="shared" si="2"/>
        <v>0</v>
      </c>
      <c r="AL25" s="1172">
        <f t="shared" si="3"/>
        <v>0</v>
      </c>
      <c r="AM25" s="1172">
        <f t="shared" si="4"/>
        <v>0</v>
      </c>
      <c r="AN25" s="1172">
        <f t="shared" si="5"/>
        <v>0</v>
      </c>
      <c r="AO25" s="1172">
        <f t="shared" si="6"/>
        <v>0</v>
      </c>
      <c r="AP25" s="1172">
        <f t="shared" si="7"/>
        <v>0</v>
      </c>
      <c r="AQ25" s="1172">
        <f t="shared" si="8"/>
        <v>0</v>
      </c>
      <c r="AR25" s="1172">
        <f t="shared" si="15"/>
        <v>8.54124490044504E-2</v>
      </c>
      <c r="AS25" s="1172">
        <f t="shared" si="16"/>
        <v>5.6078880659487639E-3</v>
      </c>
    </row>
    <row r="26" spans="1:45" outlineLevel="1" x14ac:dyDescent="0.25">
      <c r="A26" s="31" t="s">
        <v>79</v>
      </c>
      <c r="B26" s="38">
        <v>0</v>
      </c>
      <c r="C26" s="33" t="s">
        <v>54</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73">
        <f t="shared" si="10"/>
        <v>4.9986790548214192E-2</v>
      </c>
      <c r="AE26" s="1173">
        <f t="shared" si="11"/>
        <v>5.2354164948577898E-2</v>
      </c>
      <c r="AF26" s="1173">
        <f t="shared" si="12"/>
        <v>0.21576898113717868</v>
      </c>
      <c r="AG26" s="1173">
        <f t="shared" si="0"/>
        <v>6.2983356090750314E-2</v>
      </c>
      <c r="AH26" s="1173">
        <f t="shared" si="13"/>
        <v>0</v>
      </c>
      <c r="AI26" s="1173">
        <f t="shared" si="1"/>
        <v>8.4977543931964675E-2</v>
      </c>
      <c r="AJ26" s="1173">
        <f t="shared" si="14"/>
        <v>0</v>
      </c>
      <c r="AK26" s="1172">
        <f t="shared" si="2"/>
        <v>0</v>
      </c>
      <c r="AL26" s="1172">
        <f t="shared" si="3"/>
        <v>2.9992074328928707E-3</v>
      </c>
      <c r="AM26" s="1172">
        <f t="shared" si="4"/>
        <v>4.9986790548214389E-4</v>
      </c>
      <c r="AN26" s="1172">
        <f t="shared" si="5"/>
        <v>1.8994980408321472E-4</v>
      </c>
      <c r="AO26" s="1172">
        <f t="shared" si="6"/>
        <v>1.4996037164464318E-4</v>
      </c>
      <c r="AP26" s="1172">
        <f t="shared" si="7"/>
        <v>4.9986790548214389E-4</v>
      </c>
      <c r="AQ26" s="1172">
        <f t="shared" si="8"/>
        <v>1.4996037164464318E-4</v>
      </c>
      <c r="AR26" s="1172">
        <f t="shared" si="15"/>
        <v>0</v>
      </c>
      <c r="AS26" s="1172">
        <f t="shared" si="16"/>
        <v>0</v>
      </c>
    </row>
    <row r="27" spans="1:45" outlineLevel="1" x14ac:dyDescent="0.25">
      <c r="A27" s="31" t="s">
        <v>80</v>
      </c>
      <c r="B27" s="38">
        <v>0</v>
      </c>
      <c r="C27" s="33" t="s">
        <v>54</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73">
        <f t="shared" si="10"/>
        <v>0.18875012111005751</v>
      </c>
      <c r="AE27" s="1173">
        <f t="shared" si="11"/>
        <v>0</v>
      </c>
      <c r="AF27" s="1173">
        <f t="shared" si="12"/>
        <v>0</v>
      </c>
      <c r="AG27" s="1173">
        <f t="shared" si="0"/>
        <v>0.16382670734271784</v>
      </c>
      <c r="AH27" s="1173">
        <f t="shared" si="13"/>
        <v>0</v>
      </c>
      <c r="AI27" s="1173">
        <f t="shared" si="1"/>
        <v>0</v>
      </c>
      <c r="AJ27" s="1173">
        <f t="shared" si="14"/>
        <v>0</v>
      </c>
      <c r="AK27" s="1172">
        <f t="shared" si="2"/>
        <v>0</v>
      </c>
      <c r="AL27" s="1172">
        <f t="shared" si="3"/>
        <v>0</v>
      </c>
      <c r="AM27" s="1172">
        <f t="shared" si="4"/>
        <v>0</v>
      </c>
      <c r="AN27" s="1172">
        <f t="shared" si="5"/>
        <v>0</v>
      </c>
      <c r="AO27" s="1172">
        <f t="shared" si="6"/>
        <v>0</v>
      </c>
      <c r="AP27" s="1172">
        <f t="shared" si="7"/>
        <v>0</v>
      </c>
      <c r="AQ27" s="1172">
        <f t="shared" si="8"/>
        <v>0</v>
      </c>
      <c r="AR27" s="1172">
        <f t="shared" si="15"/>
        <v>0</v>
      </c>
      <c r="AS27" s="1172">
        <f t="shared" si="16"/>
        <v>0</v>
      </c>
    </row>
    <row r="28" spans="1:45" outlineLevel="1" x14ac:dyDescent="0.25">
      <c r="A28" s="31" t="s">
        <v>81</v>
      </c>
      <c r="B28" s="38">
        <v>0</v>
      </c>
      <c r="C28" s="33" t="s">
        <v>54</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73">
        <f t="shared" si="10"/>
        <v>0</v>
      </c>
      <c r="AE28" s="1173">
        <f t="shared" si="11"/>
        <v>0</v>
      </c>
      <c r="AF28" s="1173">
        <f t="shared" si="12"/>
        <v>0</v>
      </c>
      <c r="AG28" s="1173">
        <f t="shared" si="0"/>
        <v>9.8384001156995873E-2</v>
      </c>
      <c r="AH28" s="1173">
        <f t="shared" si="13"/>
        <v>0</v>
      </c>
      <c r="AI28" s="1173">
        <f t="shared" si="1"/>
        <v>0.12865600151299458</v>
      </c>
      <c r="AJ28" s="1173">
        <f t="shared" si="14"/>
        <v>0</v>
      </c>
      <c r="AK28" s="1172">
        <f t="shared" si="2"/>
        <v>0</v>
      </c>
      <c r="AL28" s="1172">
        <f t="shared" si="3"/>
        <v>0</v>
      </c>
      <c r="AM28" s="1172">
        <f t="shared" si="4"/>
        <v>0</v>
      </c>
      <c r="AN28" s="1172">
        <f t="shared" si="5"/>
        <v>0</v>
      </c>
      <c r="AO28" s="1172">
        <f t="shared" si="6"/>
        <v>0</v>
      </c>
      <c r="AP28" s="1172">
        <f t="shared" si="7"/>
        <v>0</v>
      </c>
      <c r="AQ28" s="1172">
        <f t="shared" si="8"/>
        <v>0</v>
      </c>
      <c r="AR28" s="1172">
        <f t="shared" si="15"/>
        <v>0</v>
      </c>
      <c r="AS28" s="1172">
        <f t="shared" si="16"/>
        <v>0</v>
      </c>
    </row>
    <row r="29" spans="1:45" outlineLevel="1" x14ac:dyDescent="0.25">
      <c r="A29" s="31" t="s">
        <v>82</v>
      </c>
      <c r="B29" s="38">
        <v>0</v>
      </c>
      <c r="C29" s="33" t="s">
        <v>54</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73">
        <f t="shared" si="10"/>
        <v>9.9973581096428787E-2</v>
      </c>
      <c r="AE29" s="1173">
        <f t="shared" si="11"/>
        <v>3.0539929553337064E-2</v>
      </c>
      <c r="AF29" s="1173">
        <f t="shared" si="12"/>
        <v>0.14937852540266194</v>
      </c>
      <c r="AG29" s="1173">
        <f t="shared" si="0"/>
        <v>2.399365946314291E-2</v>
      </c>
      <c r="AH29" s="1173">
        <f t="shared" si="13"/>
        <v>5.5985205414000115E-2</v>
      </c>
      <c r="AI29" s="1173">
        <f t="shared" si="1"/>
        <v>2.0994452030250046E-2</v>
      </c>
      <c r="AJ29" s="1173">
        <f t="shared" si="14"/>
        <v>8.4115171821426665E-2</v>
      </c>
      <c r="AK29" s="1172">
        <f t="shared" si="2"/>
        <v>0</v>
      </c>
      <c r="AL29" s="1172">
        <f t="shared" si="3"/>
        <v>6.9981506767500146E-4</v>
      </c>
      <c r="AM29" s="1172">
        <f t="shared" si="4"/>
        <v>6.9981506767500146E-4</v>
      </c>
      <c r="AN29" s="1172">
        <f t="shared" si="5"/>
        <v>9.9973581096428774E-5</v>
      </c>
      <c r="AO29" s="1172">
        <f t="shared" si="6"/>
        <v>1.0997093920607167E-3</v>
      </c>
      <c r="AP29" s="1172">
        <f t="shared" si="7"/>
        <v>6.9981506767500146E-4</v>
      </c>
      <c r="AQ29" s="1172">
        <f t="shared" si="8"/>
        <v>3.998943243857151E-4</v>
      </c>
      <c r="AR29" s="1172">
        <f t="shared" si="15"/>
        <v>0</v>
      </c>
      <c r="AS29" s="1172">
        <f t="shared" si="16"/>
        <v>0</v>
      </c>
    </row>
    <row r="30" spans="1:45" outlineLevel="1" x14ac:dyDescent="0.25">
      <c r="A30" s="31" t="s">
        <v>83</v>
      </c>
      <c r="B30" s="38">
        <v>0</v>
      </c>
      <c r="C30" s="33" t="s">
        <v>54</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73">
        <f t="shared" si="10"/>
        <v>0.11995280141064495</v>
      </c>
      <c r="AE30" s="1173">
        <f t="shared" si="11"/>
        <v>0.26613367182193726</v>
      </c>
      <c r="AF30" s="1173">
        <f t="shared" si="12"/>
        <v>0</v>
      </c>
      <c r="AG30" s="1173">
        <f t="shared" si="0"/>
        <v>0</v>
      </c>
      <c r="AH30" s="1173">
        <f t="shared" si="13"/>
        <v>0</v>
      </c>
      <c r="AI30" s="1173">
        <f t="shared" si="1"/>
        <v>0</v>
      </c>
      <c r="AJ30" s="1173">
        <f t="shared" si="14"/>
        <v>0</v>
      </c>
      <c r="AK30" s="1172">
        <f t="shared" si="2"/>
        <v>0</v>
      </c>
      <c r="AL30" s="1172">
        <f t="shared" si="3"/>
        <v>0</v>
      </c>
      <c r="AM30" s="1172">
        <f t="shared" si="4"/>
        <v>0</v>
      </c>
      <c r="AN30" s="1172">
        <f t="shared" si="5"/>
        <v>0</v>
      </c>
      <c r="AO30" s="1172">
        <f t="shared" si="6"/>
        <v>0</v>
      </c>
      <c r="AP30" s="1172">
        <f t="shared" si="7"/>
        <v>0</v>
      </c>
      <c r="AQ30" s="1172">
        <f t="shared" si="8"/>
        <v>0</v>
      </c>
      <c r="AR30" s="1172">
        <f t="shared" si="15"/>
        <v>0</v>
      </c>
      <c r="AS30" s="1172">
        <f t="shared" si="16"/>
        <v>0</v>
      </c>
    </row>
    <row r="31" spans="1:45" outlineLevel="1" x14ac:dyDescent="0.25">
      <c r="A31" s="31" t="s">
        <v>84</v>
      </c>
      <c r="B31" s="38">
        <v>0</v>
      </c>
      <c r="C31" s="33" t="s">
        <v>54</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73">
        <f t="shared" si="10"/>
        <v>0</v>
      </c>
      <c r="AE31" s="1173">
        <f t="shared" si="11"/>
        <v>0.22666160266554045</v>
      </c>
      <c r="AF31" s="1173">
        <f t="shared" si="12"/>
        <v>0.28228640331968807</v>
      </c>
      <c r="AG31" s="1173">
        <f t="shared" si="0"/>
        <v>0</v>
      </c>
      <c r="AH31" s="1173">
        <f t="shared" si="13"/>
        <v>0</v>
      </c>
      <c r="AI31" s="1173">
        <f t="shared" si="1"/>
        <v>0</v>
      </c>
      <c r="AJ31" s="1173">
        <f t="shared" si="14"/>
        <v>0</v>
      </c>
      <c r="AK31" s="1172">
        <f t="shared" si="2"/>
        <v>0</v>
      </c>
      <c r="AL31" s="1172">
        <f t="shared" si="3"/>
        <v>0</v>
      </c>
      <c r="AM31" s="1172">
        <f t="shared" si="4"/>
        <v>0</v>
      </c>
      <c r="AN31" s="1172">
        <f t="shared" si="5"/>
        <v>0</v>
      </c>
      <c r="AO31" s="1172">
        <f t="shared" si="6"/>
        <v>0</v>
      </c>
      <c r="AP31" s="1172">
        <f t="shared" si="7"/>
        <v>0</v>
      </c>
      <c r="AQ31" s="1172">
        <f t="shared" si="8"/>
        <v>0</v>
      </c>
      <c r="AR31" s="1172">
        <f t="shared" si="15"/>
        <v>0</v>
      </c>
      <c r="AS31" s="1172">
        <f t="shared" si="16"/>
        <v>0</v>
      </c>
    </row>
    <row r="32" spans="1:45" outlineLevel="1" x14ac:dyDescent="0.25">
      <c r="A32" s="31" t="s">
        <v>85</v>
      </c>
      <c r="B32" s="38">
        <v>0</v>
      </c>
      <c r="C32" s="33" t="s">
        <v>54</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73">
        <f t="shared" si="10"/>
        <v>0</v>
      </c>
      <c r="AE32" s="1173">
        <f t="shared" si="11"/>
        <v>0</v>
      </c>
      <c r="AF32" s="1173">
        <f t="shared" si="12"/>
        <v>0</v>
      </c>
      <c r="AG32" s="1173">
        <f t="shared" si="0"/>
        <v>3.9989432438571511E-3</v>
      </c>
      <c r="AH32" s="1173">
        <f t="shared" si="13"/>
        <v>0</v>
      </c>
      <c r="AI32" s="1173">
        <f t="shared" si="1"/>
        <v>0.1299656554253574</v>
      </c>
      <c r="AJ32" s="1173">
        <f t="shared" si="14"/>
        <v>0</v>
      </c>
      <c r="AK32" s="1172">
        <f t="shared" si="2"/>
        <v>0</v>
      </c>
      <c r="AL32" s="1172">
        <f t="shared" si="3"/>
        <v>7.4980185822321577E-2</v>
      </c>
      <c r="AM32" s="1172">
        <f t="shared" si="4"/>
        <v>7.9978864877143022E-2</v>
      </c>
      <c r="AN32" s="1172">
        <f t="shared" si="5"/>
        <v>3.998943243857151E-4</v>
      </c>
      <c r="AO32" s="1172">
        <f t="shared" si="6"/>
        <v>4.4988111493392949E-2</v>
      </c>
      <c r="AP32" s="1172">
        <f t="shared" si="7"/>
        <v>1.3496433448017885E-2</v>
      </c>
      <c r="AQ32" s="1172">
        <f t="shared" si="8"/>
        <v>2.299392365217862E-2</v>
      </c>
      <c r="AR32" s="1172">
        <f t="shared" si="15"/>
        <v>0</v>
      </c>
      <c r="AS32" s="1172">
        <f t="shared" si="16"/>
        <v>0</v>
      </c>
    </row>
    <row r="33" spans="1:45" outlineLevel="1" x14ac:dyDescent="0.25">
      <c r="A33" s="51" t="s">
        <v>86</v>
      </c>
      <c r="B33" s="38">
        <v>0</v>
      </c>
      <c r="C33" s="33" t="s">
        <v>68</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73">
        <f t="shared" si="10"/>
        <v>0</v>
      </c>
      <c r="AE33" s="1173">
        <f t="shared" si="11"/>
        <v>1.9188664225658694E-2</v>
      </c>
      <c r="AF33" s="1173">
        <f t="shared" si="12"/>
        <v>0</v>
      </c>
      <c r="AG33" s="1173">
        <f t="shared" si="0"/>
        <v>0</v>
      </c>
      <c r="AH33" s="1173">
        <f t="shared" si="13"/>
        <v>1.5359256180624854E-2</v>
      </c>
      <c r="AI33" s="1173">
        <f t="shared" si="1"/>
        <v>0</v>
      </c>
      <c r="AJ33" s="1173">
        <f t="shared" si="14"/>
        <v>0</v>
      </c>
      <c r="AK33" s="1172">
        <f t="shared" si="2"/>
        <v>0</v>
      </c>
      <c r="AL33" s="1172">
        <f t="shared" si="3"/>
        <v>0</v>
      </c>
      <c r="AM33" s="1172">
        <f t="shared" si="4"/>
        <v>0</v>
      </c>
      <c r="AN33" s="1172">
        <f t="shared" si="5"/>
        <v>0</v>
      </c>
      <c r="AO33" s="1172">
        <f t="shared" si="6"/>
        <v>0</v>
      </c>
      <c r="AP33" s="1172">
        <f t="shared" si="7"/>
        <v>0</v>
      </c>
      <c r="AQ33" s="1172">
        <f t="shared" si="8"/>
        <v>0</v>
      </c>
      <c r="AR33" s="1172">
        <f t="shared" si="15"/>
        <v>0</v>
      </c>
      <c r="AS33" s="1172">
        <f t="shared" si="16"/>
        <v>0</v>
      </c>
    </row>
    <row r="34" spans="1:45" outlineLevel="1" x14ac:dyDescent="0.25">
      <c r="A34" s="31" t="s">
        <v>87</v>
      </c>
      <c r="B34" s="38">
        <v>0</v>
      </c>
      <c r="C34" s="33" t="s">
        <v>54</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73">
        <f t="shared" si="10"/>
        <v>9.9973281175685796E-2</v>
      </c>
      <c r="AE34" s="1173">
        <f t="shared" si="11"/>
        <v>0.13088541237144458</v>
      </c>
      <c r="AF34" s="1173">
        <f t="shared" si="12"/>
        <v>0.16597613933629105</v>
      </c>
      <c r="AG34" s="1173">
        <f t="shared" ref="AG34:AG54" si="17">SUM(H34/2.6427061)/100</f>
        <v>1.8795033246128613E-2</v>
      </c>
      <c r="AH34" s="1173">
        <f t="shared" si="13"/>
        <v>0</v>
      </c>
      <c r="AI34" s="1173">
        <f t="shared" ref="AI34:AI54" si="18">SUM(J34/2.6427061)/100</f>
        <v>0</v>
      </c>
      <c r="AJ34" s="1173">
        <f t="shared" si="14"/>
        <v>0</v>
      </c>
      <c r="AK34" s="1172">
        <f t="shared" ref="AK34:AK54" si="19">SUM(S34/2.6427061)/100</f>
        <v>0</v>
      </c>
      <c r="AL34" s="1172">
        <f t="shared" ref="AL34:AL54" si="20">SUM(M34/2.6427061)/100</f>
        <v>4.9986790548214389E-4</v>
      </c>
      <c r="AM34" s="1172">
        <f t="shared" ref="AM34:AM54" si="21">SUM(P34/2.6427061)/100</f>
        <v>2.4993395274107194E-4</v>
      </c>
      <c r="AN34" s="1172">
        <f t="shared" ref="AN34:AN54" si="22">SUM(N34/2.6427061)/100</f>
        <v>8.9976222986785914E-6</v>
      </c>
      <c r="AO34" s="1172">
        <f t="shared" ref="AO34:AO54" si="23">SUM(O34/2.6427061)/100</f>
        <v>2.4993395274107194E-5</v>
      </c>
      <c r="AP34" s="1172">
        <f t="shared" ref="AP34:AP54" si="24">SUM(Q34/2.6427061)/100</f>
        <v>6.798203514557158E-5</v>
      </c>
      <c r="AQ34" s="1172">
        <f t="shared" ref="AQ34:AQ54" si="25">SUM(R34/2.6427061)/100</f>
        <v>3.5990489194714366E-5</v>
      </c>
      <c r="AR34" s="1172">
        <f t="shared" si="15"/>
        <v>0</v>
      </c>
      <c r="AS34" s="1172">
        <f t="shared" si="16"/>
        <v>0</v>
      </c>
    </row>
    <row r="35" spans="1:45" outlineLevel="1" x14ac:dyDescent="0.25">
      <c r="A35" s="31" t="s">
        <v>88</v>
      </c>
      <c r="B35" s="38">
        <v>0</v>
      </c>
      <c r="C35" s="33" t="s">
        <v>54</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73">
        <f t="shared" si="10"/>
        <v>0</v>
      </c>
      <c r="AE35" s="1173">
        <f t="shared" si="11"/>
        <v>0</v>
      </c>
      <c r="AF35" s="1173">
        <f t="shared" si="12"/>
        <v>0.26556182293806574</v>
      </c>
      <c r="AG35" s="1173">
        <f t="shared" si="17"/>
        <v>0</v>
      </c>
      <c r="AH35" s="1173">
        <f t="shared" si="13"/>
        <v>0</v>
      </c>
      <c r="AI35" s="1173">
        <f t="shared" si="18"/>
        <v>0</v>
      </c>
      <c r="AJ35" s="1173">
        <f t="shared" si="14"/>
        <v>0.24673783734285157</v>
      </c>
      <c r="AK35" s="1172">
        <f t="shared" si="19"/>
        <v>0</v>
      </c>
      <c r="AL35" s="1172">
        <f t="shared" si="20"/>
        <v>0</v>
      </c>
      <c r="AM35" s="1172">
        <f t="shared" si="21"/>
        <v>0</v>
      </c>
      <c r="AN35" s="1172">
        <f t="shared" si="22"/>
        <v>0</v>
      </c>
      <c r="AO35" s="1172">
        <f t="shared" si="23"/>
        <v>0</v>
      </c>
      <c r="AP35" s="1172">
        <f t="shared" si="24"/>
        <v>0</v>
      </c>
      <c r="AQ35" s="1172">
        <f t="shared" si="25"/>
        <v>0</v>
      </c>
      <c r="AR35" s="1172">
        <f t="shared" si="15"/>
        <v>0</v>
      </c>
      <c r="AS35" s="1172">
        <f t="shared" si="16"/>
        <v>0</v>
      </c>
    </row>
    <row r="36" spans="1:45" outlineLevel="1" x14ac:dyDescent="0.25">
      <c r="A36" s="31" t="s">
        <v>89</v>
      </c>
      <c r="B36" s="38">
        <v>0</v>
      </c>
      <c r="C36" s="33" t="s">
        <v>54</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73">
        <f t="shared" si="10"/>
        <v>0</v>
      </c>
      <c r="AE36" s="1173">
        <f t="shared" si="11"/>
        <v>0</v>
      </c>
      <c r="AF36" s="1173">
        <f t="shared" si="12"/>
        <v>0.44862144781211455</v>
      </c>
      <c r="AG36" s="1173">
        <f t="shared" si="17"/>
        <v>0</v>
      </c>
      <c r="AH36" s="1173">
        <f t="shared" si="13"/>
        <v>0</v>
      </c>
      <c r="AI36" s="1173">
        <f t="shared" si="18"/>
        <v>0.18396138657553862</v>
      </c>
      <c r="AJ36" s="1173">
        <f t="shared" si="14"/>
        <v>0</v>
      </c>
      <c r="AK36" s="1172">
        <f t="shared" si="19"/>
        <v>0</v>
      </c>
      <c r="AL36" s="1172">
        <f t="shared" si="20"/>
        <v>0</v>
      </c>
      <c r="AM36" s="1172">
        <f t="shared" si="21"/>
        <v>0</v>
      </c>
      <c r="AN36" s="1172">
        <f t="shared" si="22"/>
        <v>0</v>
      </c>
      <c r="AO36" s="1172">
        <f t="shared" si="23"/>
        <v>0</v>
      </c>
      <c r="AP36" s="1172">
        <f t="shared" si="24"/>
        <v>0</v>
      </c>
      <c r="AQ36" s="1172">
        <f t="shared" si="25"/>
        <v>0</v>
      </c>
      <c r="AR36" s="1172">
        <f t="shared" si="15"/>
        <v>0</v>
      </c>
      <c r="AS36" s="1172">
        <f t="shared" si="16"/>
        <v>0</v>
      </c>
    </row>
    <row r="37" spans="1:45" outlineLevel="1" x14ac:dyDescent="0.25">
      <c r="A37" s="31" t="s">
        <v>90</v>
      </c>
      <c r="B37" s="38">
        <v>0</v>
      </c>
      <c r="C37" s="33" t="s">
        <v>54</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73">
        <f t="shared" si="10"/>
        <v>1.9994716219285755E-2</v>
      </c>
      <c r="AE37" s="1173">
        <f t="shared" si="11"/>
        <v>1.3088541237144456E-2</v>
      </c>
      <c r="AF37" s="1173">
        <f t="shared" si="12"/>
        <v>4.1494034834072921E-2</v>
      </c>
      <c r="AG37" s="1173">
        <f t="shared" si="17"/>
        <v>4.9986790548214579E-3</v>
      </c>
      <c r="AH37" s="1173">
        <f t="shared" si="13"/>
        <v>9.9973581096428777E-3</v>
      </c>
      <c r="AI37" s="1173">
        <f t="shared" si="18"/>
        <v>0</v>
      </c>
      <c r="AJ37" s="1173">
        <f t="shared" si="14"/>
        <v>0</v>
      </c>
      <c r="AK37" s="1172">
        <f t="shared" si="19"/>
        <v>0</v>
      </c>
      <c r="AL37" s="1172">
        <f t="shared" si="20"/>
        <v>0</v>
      </c>
      <c r="AM37" s="1172">
        <f t="shared" si="21"/>
        <v>0</v>
      </c>
      <c r="AN37" s="1172">
        <f t="shared" si="22"/>
        <v>0</v>
      </c>
      <c r="AO37" s="1172">
        <f t="shared" si="23"/>
        <v>0</v>
      </c>
      <c r="AP37" s="1172">
        <f t="shared" si="24"/>
        <v>0</v>
      </c>
      <c r="AQ37" s="1172">
        <f t="shared" si="25"/>
        <v>0</v>
      </c>
      <c r="AR37" s="1172">
        <f t="shared" si="15"/>
        <v>0</v>
      </c>
      <c r="AS37" s="1172">
        <f t="shared" si="16"/>
        <v>0</v>
      </c>
    </row>
    <row r="38" spans="1:45" outlineLevel="1" x14ac:dyDescent="0.25">
      <c r="A38" s="31" t="s">
        <v>91</v>
      </c>
      <c r="B38" s="38">
        <v>0</v>
      </c>
      <c r="C38" s="33" t="s">
        <v>54</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73">
        <f t="shared" si="10"/>
        <v>9.9973581096428777E-3</v>
      </c>
      <c r="AE38" s="1173">
        <f t="shared" si="11"/>
        <v>1.7451388316192598E-2</v>
      </c>
      <c r="AF38" s="1173">
        <f t="shared" si="12"/>
        <v>4.1494034834072921E-2</v>
      </c>
      <c r="AG38" s="1173">
        <f t="shared" si="17"/>
        <v>4.9986790548214579E-3</v>
      </c>
      <c r="AH38" s="1173">
        <f t="shared" si="13"/>
        <v>9.9973581096428777E-3</v>
      </c>
      <c r="AI38" s="1173">
        <f t="shared" si="18"/>
        <v>0</v>
      </c>
      <c r="AJ38" s="1173">
        <f t="shared" si="14"/>
        <v>0</v>
      </c>
      <c r="AK38" s="1172">
        <f t="shared" si="19"/>
        <v>0</v>
      </c>
      <c r="AL38" s="1172">
        <f t="shared" si="20"/>
        <v>0</v>
      </c>
      <c r="AM38" s="1172">
        <f t="shared" si="21"/>
        <v>0</v>
      </c>
      <c r="AN38" s="1172">
        <f t="shared" si="22"/>
        <v>0</v>
      </c>
      <c r="AO38" s="1172">
        <f t="shared" si="23"/>
        <v>0</v>
      </c>
      <c r="AP38" s="1172">
        <f t="shared" si="24"/>
        <v>0</v>
      </c>
      <c r="AQ38" s="1172">
        <f t="shared" si="25"/>
        <v>0</v>
      </c>
      <c r="AR38" s="1172">
        <f t="shared" si="15"/>
        <v>0</v>
      </c>
      <c r="AS38" s="1172">
        <f t="shared" si="16"/>
        <v>0</v>
      </c>
    </row>
    <row r="39" spans="1:45" outlineLevel="1" x14ac:dyDescent="0.25">
      <c r="A39" s="31" t="s">
        <v>92</v>
      </c>
      <c r="B39" s="38">
        <v>0</v>
      </c>
      <c r="C39" s="33" t="s">
        <v>54</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73">
        <f t="shared" si="10"/>
        <v>2.9992074328928635E-2</v>
      </c>
      <c r="AE39" s="1173">
        <f t="shared" si="11"/>
        <v>1.3088541237144456E-2</v>
      </c>
      <c r="AF39" s="1173">
        <f t="shared" si="12"/>
        <v>3.3195227867258231E-2</v>
      </c>
      <c r="AG39" s="1173">
        <f t="shared" si="17"/>
        <v>4.9986790548214579E-3</v>
      </c>
      <c r="AH39" s="1173">
        <f t="shared" si="13"/>
        <v>9.9973581096428777E-3</v>
      </c>
      <c r="AI39" s="1173">
        <f t="shared" si="18"/>
        <v>0</v>
      </c>
      <c r="AJ39" s="1173">
        <f t="shared" si="14"/>
        <v>0</v>
      </c>
      <c r="AK39" s="1172">
        <f t="shared" si="19"/>
        <v>0</v>
      </c>
      <c r="AL39" s="1172">
        <f t="shared" si="20"/>
        <v>0</v>
      </c>
      <c r="AM39" s="1172">
        <f t="shared" si="21"/>
        <v>0</v>
      </c>
      <c r="AN39" s="1172">
        <f t="shared" si="22"/>
        <v>0</v>
      </c>
      <c r="AO39" s="1172">
        <f t="shared" si="23"/>
        <v>0</v>
      </c>
      <c r="AP39" s="1172">
        <f t="shared" si="24"/>
        <v>0</v>
      </c>
      <c r="AQ39" s="1172">
        <f t="shared" si="25"/>
        <v>0</v>
      </c>
      <c r="AR39" s="1172">
        <f t="shared" si="15"/>
        <v>0</v>
      </c>
      <c r="AS39" s="1172">
        <f t="shared" si="16"/>
        <v>0</v>
      </c>
    </row>
    <row r="40" spans="1:45" outlineLevel="1" x14ac:dyDescent="0.25">
      <c r="A40" s="52" t="s">
        <v>93</v>
      </c>
      <c r="B40" s="38">
        <v>0</v>
      </c>
      <c r="C40" s="53" t="s">
        <v>54</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73">
        <f t="shared" si="10"/>
        <v>0</v>
      </c>
      <c r="AE40" s="1173">
        <f t="shared" si="11"/>
        <v>0</v>
      </c>
      <c r="AF40" s="1173">
        <f t="shared" si="12"/>
        <v>0</v>
      </c>
      <c r="AG40" s="1173">
        <f t="shared" si="17"/>
        <v>0</v>
      </c>
      <c r="AH40" s="1173">
        <f t="shared" si="13"/>
        <v>0</v>
      </c>
      <c r="AI40" s="1173">
        <f t="shared" si="18"/>
        <v>0</v>
      </c>
      <c r="AJ40" s="1173">
        <f t="shared" si="14"/>
        <v>0</v>
      </c>
      <c r="AK40" s="1172">
        <f t="shared" si="19"/>
        <v>0</v>
      </c>
      <c r="AL40" s="1172">
        <f t="shared" si="20"/>
        <v>0</v>
      </c>
      <c r="AM40" s="1172">
        <f t="shared" si="21"/>
        <v>0</v>
      </c>
      <c r="AN40" s="1172">
        <f t="shared" si="22"/>
        <v>0</v>
      </c>
      <c r="AO40" s="1172">
        <f t="shared" si="23"/>
        <v>0</v>
      </c>
      <c r="AP40" s="1172">
        <f t="shared" si="24"/>
        <v>0</v>
      </c>
      <c r="AQ40" s="1172">
        <f t="shared" si="25"/>
        <v>0</v>
      </c>
      <c r="AR40" s="1172">
        <f t="shared" si="15"/>
        <v>0</v>
      </c>
      <c r="AS40" s="1172">
        <f t="shared" si="16"/>
        <v>0</v>
      </c>
    </row>
    <row r="41" spans="1:45" outlineLevel="1" x14ac:dyDescent="0.25">
      <c r="A41" s="52" t="s">
        <v>93</v>
      </c>
      <c r="B41" s="38">
        <v>0</v>
      </c>
      <c r="C41" s="53" t="s">
        <v>54</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73">
        <f t="shared" si="10"/>
        <v>0</v>
      </c>
      <c r="AE41" s="1173">
        <f t="shared" si="11"/>
        <v>0</v>
      </c>
      <c r="AF41" s="1173">
        <f t="shared" si="12"/>
        <v>0</v>
      </c>
      <c r="AG41" s="1173">
        <f t="shared" si="17"/>
        <v>0</v>
      </c>
      <c r="AH41" s="1173">
        <f t="shared" si="13"/>
        <v>0</v>
      </c>
      <c r="AI41" s="1173">
        <f t="shared" si="18"/>
        <v>0</v>
      </c>
      <c r="AJ41" s="1173">
        <f t="shared" si="14"/>
        <v>0</v>
      </c>
      <c r="AK41" s="1172">
        <f t="shared" si="19"/>
        <v>0</v>
      </c>
      <c r="AL41" s="1172">
        <f t="shared" si="20"/>
        <v>0</v>
      </c>
      <c r="AM41" s="1172">
        <f t="shared" si="21"/>
        <v>0</v>
      </c>
      <c r="AN41" s="1172">
        <f t="shared" si="22"/>
        <v>0</v>
      </c>
      <c r="AO41" s="1172">
        <f t="shared" si="23"/>
        <v>0</v>
      </c>
      <c r="AP41" s="1172">
        <f t="shared" si="24"/>
        <v>0</v>
      </c>
      <c r="AQ41" s="1172">
        <f t="shared" si="25"/>
        <v>0</v>
      </c>
      <c r="AR41" s="1172">
        <f t="shared" si="15"/>
        <v>0</v>
      </c>
      <c r="AS41" s="1172">
        <f t="shared" si="16"/>
        <v>0</v>
      </c>
    </row>
    <row r="42" spans="1:45" outlineLevel="1" x14ac:dyDescent="0.25">
      <c r="A42" s="52" t="s">
        <v>93</v>
      </c>
      <c r="B42" s="38">
        <v>0</v>
      </c>
      <c r="C42" s="53" t="s">
        <v>54</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73">
        <f t="shared" si="10"/>
        <v>0</v>
      </c>
      <c r="AE42" s="1173">
        <f t="shared" si="11"/>
        <v>0</v>
      </c>
      <c r="AF42" s="1173">
        <f t="shared" si="12"/>
        <v>0</v>
      </c>
      <c r="AG42" s="1173">
        <f t="shared" si="17"/>
        <v>0</v>
      </c>
      <c r="AH42" s="1173">
        <f t="shared" si="13"/>
        <v>0</v>
      </c>
      <c r="AI42" s="1173">
        <f t="shared" si="18"/>
        <v>0</v>
      </c>
      <c r="AJ42" s="1173">
        <f t="shared" si="14"/>
        <v>0</v>
      </c>
      <c r="AK42" s="1172">
        <f t="shared" si="19"/>
        <v>0</v>
      </c>
      <c r="AL42" s="1172">
        <f t="shared" si="20"/>
        <v>0</v>
      </c>
      <c r="AM42" s="1172">
        <f t="shared" si="21"/>
        <v>0</v>
      </c>
      <c r="AN42" s="1172">
        <f t="shared" si="22"/>
        <v>0</v>
      </c>
      <c r="AO42" s="1172">
        <f t="shared" si="23"/>
        <v>0</v>
      </c>
      <c r="AP42" s="1172">
        <f t="shared" si="24"/>
        <v>0</v>
      </c>
      <c r="AQ42" s="1172">
        <f t="shared" si="25"/>
        <v>0</v>
      </c>
      <c r="AR42" s="1172">
        <f t="shared" si="15"/>
        <v>0</v>
      </c>
      <c r="AS42" s="1172">
        <f t="shared" si="16"/>
        <v>0</v>
      </c>
    </row>
    <row r="43" spans="1:45" outlineLevel="1" x14ac:dyDescent="0.25">
      <c r="A43" s="52" t="s">
        <v>93</v>
      </c>
      <c r="B43" s="38">
        <v>0</v>
      </c>
      <c r="C43" s="53" t="s">
        <v>54</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73">
        <f t="shared" si="10"/>
        <v>0</v>
      </c>
      <c r="AE43" s="1173">
        <f t="shared" si="11"/>
        <v>0</v>
      </c>
      <c r="AF43" s="1173">
        <f t="shared" si="12"/>
        <v>0</v>
      </c>
      <c r="AG43" s="1173">
        <f t="shared" si="17"/>
        <v>0</v>
      </c>
      <c r="AH43" s="1173">
        <f t="shared" si="13"/>
        <v>0</v>
      </c>
      <c r="AI43" s="1173">
        <f t="shared" si="18"/>
        <v>0</v>
      </c>
      <c r="AJ43" s="1173">
        <f t="shared" si="14"/>
        <v>0</v>
      </c>
      <c r="AK43" s="1172">
        <f t="shared" si="19"/>
        <v>0</v>
      </c>
      <c r="AL43" s="1172">
        <f t="shared" si="20"/>
        <v>0</v>
      </c>
      <c r="AM43" s="1172">
        <f t="shared" si="21"/>
        <v>0</v>
      </c>
      <c r="AN43" s="1172">
        <f t="shared" si="22"/>
        <v>0</v>
      </c>
      <c r="AO43" s="1172">
        <f t="shared" si="23"/>
        <v>0</v>
      </c>
      <c r="AP43" s="1172">
        <f t="shared" si="24"/>
        <v>0</v>
      </c>
      <c r="AQ43" s="1172">
        <f t="shared" si="25"/>
        <v>0</v>
      </c>
      <c r="AR43" s="1172">
        <f t="shared" si="15"/>
        <v>0</v>
      </c>
      <c r="AS43" s="1172">
        <f t="shared" si="16"/>
        <v>0</v>
      </c>
    </row>
    <row r="44" spans="1:45" outlineLevel="1" x14ac:dyDescent="0.25">
      <c r="A44" s="52" t="s">
        <v>93</v>
      </c>
      <c r="B44" s="38">
        <v>0</v>
      </c>
      <c r="C44" s="53" t="s">
        <v>54</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73">
        <f t="shared" si="10"/>
        <v>0</v>
      </c>
      <c r="AE44" s="1173">
        <f t="shared" si="11"/>
        <v>0</v>
      </c>
      <c r="AF44" s="1173">
        <f t="shared" si="12"/>
        <v>0</v>
      </c>
      <c r="AG44" s="1173">
        <f t="shared" si="17"/>
        <v>0</v>
      </c>
      <c r="AH44" s="1173">
        <f t="shared" si="13"/>
        <v>0</v>
      </c>
      <c r="AI44" s="1173">
        <f t="shared" si="18"/>
        <v>0</v>
      </c>
      <c r="AJ44" s="1173">
        <f t="shared" si="14"/>
        <v>0</v>
      </c>
      <c r="AK44" s="1172">
        <f t="shared" si="19"/>
        <v>0</v>
      </c>
      <c r="AL44" s="1172">
        <f t="shared" si="20"/>
        <v>0</v>
      </c>
      <c r="AM44" s="1172">
        <f t="shared" si="21"/>
        <v>0</v>
      </c>
      <c r="AN44" s="1172">
        <f t="shared" si="22"/>
        <v>0</v>
      </c>
      <c r="AO44" s="1172">
        <f t="shared" si="23"/>
        <v>0</v>
      </c>
      <c r="AP44" s="1172">
        <f t="shared" si="24"/>
        <v>0</v>
      </c>
      <c r="AQ44" s="1172">
        <f t="shared" si="25"/>
        <v>0</v>
      </c>
      <c r="AR44" s="1172">
        <f t="shared" si="15"/>
        <v>0</v>
      </c>
      <c r="AS44" s="1172">
        <f t="shared" si="16"/>
        <v>0</v>
      </c>
    </row>
    <row r="45" spans="1:45" outlineLevel="1" x14ac:dyDescent="0.25">
      <c r="A45" s="52" t="s">
        <v>93</v>
      </c>
      <c r="B45" s="38">
        <v>0</v>
      </c>
      <c r="C45" s="53" t="s">
        <v>54</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73">
        <f t="shared" si="10"/>
        <v>0</v>
      </c>
      <c r="AE45" s="1173">
        <f t="shared" si="11"/>
        <v>0</v>
      </c>
      <c r="AF45" s="1173">
        <f t="shared" si="12"/>
        <v>0</v>
      </c>
      <c r="AG45" s="1173">
        <f t="shared" si="17"/>
        <v>0</v>
      </c>
      <c r="AH45" s="1173">
        <f t="shared" si="13"/>
        <v>0</v>
      </c>
      <c r="AI45" s="1173">
        <f t="shared" si="18"/>
        <v>0</v>
      </c>
      <c r="AJ45" s="1173">
        <f t="shared" si="14"/>
        <v>0</v>
      </c>
      <c r="AK45" s="1172">
        <f t="shared" si="19"/>
        <v>0</v>
      </c>
      <c r="AL45" s="1172">
        <f t="shared" si="20"/>
        <v>0</v>
      </c>
      <c r="AM45" s="1172">
        <f t="shared" si="21"/>
        <v>0</v>
      </c>
      <c r="AN45" s="1172">
        <f t="shared" si="22"/>
        <v>0</v>
      </c>
      <c r="AO45" s="1172">
        <f t="shared" si="23"/>
        <v>0</v>
      </c>
      <c r="AP45" s="1172">
        <f t="shared" si="24"/>
        <v>0</v>
      </c>
      <c r="AQ45" s="1172">
        <f t="shared" si="25"/>
        <v>0</v>
      </c>
      <c r="AR45" s="1172">
        <f t="shared" si="15"/>
        <v>0</v>
      </c>
      <c r="AS45" s="1172">
        <f t="shared" si="16"/>
        <v>0</v>
      </c>
    </row>
    <row r="46" spans="1:45" outlineLevel="1" x14ac:dyDescent="0.25">
      <c r="A46" s="52" t="s">
        <v>93</v>
      </c>
      <c r="B46" s="38">
        <v>0</v>
      </c>
      <c r="C46" s="53" t="s">
        <v>54</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73">
        <f t="shared" si="10"/>
        <v>0</v>
      </c>
      <c r="AE46" s="1173">
        <f t="shared" si="11"/>
        <v>0</v>
      </c>
      <c r="AF46" s="1173">
        <f t="shared" si="12"/>
        <v>0</v>
      </c>
      <c r="AG46" s="1173">
        <f t="shared" si="17"/>
        <v>0</v>
      </c>
      <c r="AH46" s="1173">
        <f t="shared" si="13"/>
        <v>0</v>
      </c>
      <c r="AI46" s="1173">
        <f t="shared" si="18"/>
        <v>0</v>
      </c>
      <c r="AJ46" s="1173">
        <f t="shared" si="14"/>
        <v>0</v>
      </c>
      <c r="AK46" s="1172">
        <f t="shared" si="19"/>
        <v>0</v>
      </c>
      <c r="AL46" s="1172">
        <f t="shared" si="20"/>
        <v>0</v>
      </c>
      <c r="AM46" s="1172">
        <f t="shared" si="21"/>
        <v>0</v>
      </c>
      <c r="AN46" s="1172">
        <f t="shared" si="22"/>
        <v>0</v>
      </c>
      <c r="AO46" s="1172">
        <f t="shared" si="23"/>
        <v>0</v>
      </c>
      <c r="AP46" s="1172">
        <f t="shared" si="24"/>
        <v>0</v>
      </c>
      <c r="AQ46" s="1172">
        <f t="shared" si="25"/>
        <v>0</v>
      </c>
      <c r="AR46" s="1172">
        <f t="shared" si="15"/>
        <v>0</v>
      </c>
      <c r="AS46" s="1172">
        <f t="shared" si="16"/>
        <v>0</v>
      </c>
    </row>
    <row r="47" spans="1:45" outlineLevel="1" x14ac:dyDescent="0.25">
      <c r="A47" s="52" t="s">
        <v>93</v>
      </c>
      <c r="B47" s="38">
        <v>0</v>
      </c>
      <c r="C47" s="53" t="s">
        <v>54</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73">
        <f t="shared" si="10"/>
        <v>0</v>
      </c>
      <c r="AE47" s="1173">
        <f t="shared" si="11"/>
        <v>0</v>
      </c>
      <c r="AF47" s="1173">
        <f t="shared" si="12"/>
        <v>0</v>
      </c>
      <c r="AG47" s="1173">
        <f t="shared" si="17"/>
        <v>0</v>
      </c>
      <c r="AH47" s="1173">
        <f t="shared" si="13"/>
        <v>0</v>
      </c>
      <c r="AI47" s="1173">
        <f t="shared" si="18"/>
        <v>0</v>
      </c>
      <c r="AJ47" s="1173">
        <f t="shared" si="14"/>
        <v>0</v>
      </c>
      <c r="AK47" s="1172">
        <f t="shared" si="19"/>
        <v>0</v>
      </c>
      <c r="AL47" s="1172">
        <f t="shared" si="20"/>
        <v>0</v>
      </c>
      <c r="AM47" s="1172">
        <f t="shared" si="21"/>
        <v>0</v>
      </c>
      <c r="AN47" s="1172">
        <f t="shared" si="22"/>
        <v>0</v>
      </c>
      <c r="AO47" s="1172">
        <f t="shared" si="23"/>
        <v>0</v>
      </c>
      <c r="AP47" s="1172">
        <f t="shared" si="24"/>
        <v>0</v>
      </c>
      <c r="AQ47" s="1172">
        <f t="shared" si="25"/>
        <v>0</v>
      </c>
      <c r="AR47" s="1172">
        <f t="shared" si="15"/>
        <v>0</v>
      </c>
      <c r="AS47" s="1172">
        <f t="shared" si="16"/>
        <v>0</v>
      </c>
    </row>
    <row r="48" spans="1:45" outlineLevel="1" x14ac:dyDescent="0.25">
      <c r="A48" s="52" t="s">
        <v>93</v>
      </c>
      <c r="B48" s="38">
        <v>0</v>
      </c>
      <c r="C48" s="53" t="s">
        <v>54</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73">
        <f t="shared" si="10"/>
        <v>0</v>
      </c>
      <c r="AE48" s="1173">
        <f t="shared" si="11"/>
        <v>0</v>
      </c>
      <c r="AF48" s="1173">
        <f t="shared" si="12"/>
        <v>0</v>
      </c>
      <c r="AG48" s="1173">
        <f t="shared" si="17"/>
        <v>0</v>
      </c>
      <c r="AH48" s="1173">
        <f t="shared" si="13"/>
        <v>0</v>
      </c>
      <c r="AI48" s="1173">
        <f t="shared" si="18"/>
        <v>0</v>
      </c>
      <c r="AJ48" s="1173">
        <f t="shared" si="14"/>
        <v>0</v>
      </c>
      <c r="AK48" s="1172">
        <f t="shared" si="19"/>
        <v>0</v>
      </c>
      <c r="AL48" s="1172">
        <f t="shared" si="20"/>
        <v>0</v>
      </c>
      <c r="AM48" s="1172">
        <f t="shared" si="21"/>
        <v>0</v>
      </c>
      <c r="AN48" s="1172">
        <f t="shared" si="22"/>
        <v>0</v>
      </c>
      <c r="AO48" s="1172">
        <f t="shared" si="23"/>
        <v>0</v>
      </c>
      <c r="AP48" s="1172">
        <f t="shared" si="24"/>
        <v>0</v>
      </c>
      <c r="AQ48" s="1172">
        <f t="shared" si="25"/>
        <v>0</v>
      </c>
      <c r="AR48" s="1172">
        <f t="shared" si="15"/>
        <v>0</v>
      </c>
      <c r="AS48" s="1172">
        <f t="shared" si="16"/>
        <v>0</v>
      </c>
    </row>
    <row r="49" spans="1:45" outlineLevel="1" x14ac:dyDescent="0.25">
      <c r="A49" s="52" t="s">
        <v>93</v>
      </c>
      <c r="B49" s="38">
        <v>0</v>
      </c>
      <c r="C49" s="53" t="s">
        <v>54</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73">
        <f t="shared" si="10"/>
        <v>0</v>
      </c>
      <c r="AE49" s="1173">
        <f t="shared" si="11"/>
        <v>0</v>
      </c>
      <c r="AF49" s="1173">
        <f t="shared" si="12"/>
        <v>0</v>
      </c>
      <c r="AG49" s="1173">
        <f t="shared" si="17"/>
        <v>0</v>
      </c>
      <c r="AH49" s="1173">
        <f t="shared" si="13"/>
        <v>0</v>
      </c>
      <c r="AI49" s="1173">
        <f t="shared" si="18"/>
        <v>0</v>
      </c>
      <c r="AJ49" s="1173">
        <f t="shared" si="14"/>
        <v>0</v>
      </c>
      <c r="AK49" s="1172">
        <f t="shared" si="19"/>
        <v>0</v>
      </c>
      <c r="AL49" s="1172">
        <f t="shared" si="20"/>
        <v>0</v>
      </c>
      <c r="AM49" s="1172">
        <f t="shared" si="21"/>
        <v>0</v>
      </c>
      <c r="AN49" s="1172">
        <f t="shared" si="22"/>
        <v>0</v>
      </c>
      <c r="AO49" s="1172">
        <f t="shared" si="23"/>
        <v>0</v>
      </c>
      <c r="AP49" s="1172">
        <f t="shared" si="24"/>
        <v>0</v>
      </c>
      <c r="AQ49" s="1172">
        <f t="shared" si="25"/>
        <v>0</v>
      </c>
      <c r="AR49" s="1172">
        <f t="shared" si="15"/>
        <v>0</v>
      </c>
      <c r="AS49" s="1172">
        <f t="shared" si="16"/>
        <v>0</v>
      </c>
    </row>
    <row r="50" spans="1:45" outlineLevel="1" x14ac:dyDescent="0.25">
      <c r="A50" s="52" t="s">
        <v>93</v>
      </c>
      <c r="B50" s="38">
        <v>0</v>
      </c>
      <c r="C50" s="53" t="s">
        <v>54</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73">
        <f t="shared" si="10"/>
        <v>0</v>
      </c>
      <c r="AE50" s="1173">
        <f t="shared" si="11"/>
        <v>0</v>
      </c>
      <c r="AF50" s="1173">
        <f t="shared" si="12"/>
        <v>0</v>
      </c>
      <c r="AG50" s="1173">
        <f t="shared" si="17"/>
        <v>0</v>
      </c>
      <c r="AH50" s="1173">
        <f t="shared" si="13"/>
        <v>0</v>
      </c>
      <c r="AI50" s="1173">
        <f t="shared" si="18"/>
        <v>0</v>
      </c>
      <c r="AJ50" s="1173">
        <f t="shared" si="14"/>
        <v>0</v>
      </c>
      <c r="AK50" s="1172">
        <f t="shared" si="19"/>
        <v>0</v>
      </c>
      <c r="AL50" s="1172">
        <f t="shared" si="20"/>
        <v>0</v>
      </c>
      <c r="AM50" s="1172">
        <f t="shared" si="21"/>
        <v>0</v>
      </c>
      <c r="AN50" s="1172">
        <f t="shared" si="22"/>
        <v>0</v>
      </c>
      <c r="AO50" s="1172">
        <f t="shared" si="23"/>
        <v>0</v>
      </c>
      <c r="AP50" s="1172">
        <f t="shared" si="24"/>
        <v>0</v>
      </c>
      <c r="AQ50" s="1172">
        <f t="shared" si="25"/>
        <v>0</v>
      </c>
      <c r="AR50" s="1172">
        <f t="shared" si="15"/>
        <v>0</v>
      </c>
      <c r="AS50" s="1172">
        <f t="shared" si="16"/>
        <v>0</v>
      </c>
    </row>
    <row r="51" spans="1:45" outlineLevel="1" x14ac:dyDescent="0.25">
      <c r="A51" s="52" t="s">
        <v>93</v>
      </c>
      <c r="B51" s="38">
        <v>0</v>
      </c>
      <c r="C51" s="53" t="s">
        <v>54</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73">
        <f t="shared" si="10"/>
        <v>0</v>
      </c>
      <c r="AE51" s="1173">
        <f t="shared" si="11"/>
        <v>0</v>
      </c>
      <c r="AF51" s="1173">
        <f t="shared" si="12"/>
        <v>0</v>
      </c>
      <c r="AG51" s="1173">
        <f t="shared" si="17"/>
        <v>0</v>
      </c>
      <c r="AH51" s="1173">
        <f t="shared" si="13"/>
        <v>0</v>
      </c>
      <c r="AI51" s="1173">
        <f t="shared" si="18"/>
        <v>0</v>
      </c>
      <c r="AJ51" s="1173">
        <f t="shared" si="14"/>
        <v>0</v>
      </c>
      <c r="AK51" s="1172">
        <f t="shared" si="19"/>
        <v>0</v>
      </c>
      <c r="AL51" s="1172">
        <f t="shared" si="20"/>
        <v>0</v>
      </c>
      <c r="AM51" s="1172">
        <f t="shared" si="21"/>
        <v>0</v>
      </c>
      <c r="AN51" s="1172">
        <f t="shared" si="22"/>
        <v>0</v>
      </c>
      <c r="AO51" s="1172">
        <f t="shared" si="23"/>
        <v>0</v>
      </c>
      <c r="AP51" s="1172">
        <f t="shared" si="24"/>
        <v>0</v>
      </c>
      <c r="AQ51" s="1172">
        <f t="shared" si="25"/>
        <v>0</v>
      </c>
      <c r="AR51" s="1172">
        <f t="shared" si="15"/>
        <v>0</v>
      </c>
      <c r="AS51" s="1172">
        <f t="shared" si="16"/>
        <v>0</v>
      </c>
    </row>
    <row r="52" spans="1:45" outlineLevel="1" x14ac:dyDescent="0.25">
      <c r="A52" s="52" t="s">
        <v>93</v>
      </c>
      <c r="B52" s="38">
        <v>0</v>
      </c>
      <c r="C52" s="53" t="s">
        <v>54</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73">
        <f t="shared" si="10"/>
        <v>0</v>
      </c>
      <c r="AE52" s="1173">
        <f t="shared" si="11"/>
        <v>0</v>
      </c>
      <c r="AF52" s="1173">
        <f t="shared" si="12"/>
        <v>0</v>
      </c>
      <c r="AG52" s="1173">
        <f t="shared" si="17"/>
        <v>0</v>
      </c>
      <c r="AH52" s="1173">
        <f t="shared" si="13"/>
        <v>0</v>
      </c>
      <c r="AI52" s="1173">
        <f t="shared" si="18"/>
        <v>0</v>
      </c>
      <c r="AJ52" s="1173">
        <f t="shared" si="14"/>
        <v>0</v>
      </c>
      <c r="AK52" s="1172">
        <f t="shared" si="19"/>
        <v>0</v>
      </c>
      <c r="AL52" s="1172">
        <f t="shared" si="20"/>
        <v>0</v>
      </c>
      <c r="AM52" s="1172">
        <f t="shared" si="21"/>
        <v>0</v>
      </c>
      <c r="AN52" s="1172">
        <f t="shared" si="22"/>
        <v>0</v>
      </c>
      <c r="AO52" s="1172">
        <f t="shared" si="23"/>
        <v>0</v>
      </c>
      <c r="AP52" s="1172">
        <f t="shared" si="24"/>
        <v>0</v>
      </c>
      <c r="AQ52" s="1172">
        <f t="shared" si="25"/>
        <v>0</v>
      </c>
      <c r="AR52" s="1172">
        <f t="shared" si="15"/>
        <v>0</v>
      </c>
      <c r="AS52" s="1172">
        <f t="shared" si="16"/>
        <v>0</v>
      </c>
    </row>
    <row r="53" spans="1:45" outlineLevel="1" x14ac:dyDescent="0.25">
      <c r="A53" s="52" t="s">
        <v>93</v>
      </c>
      <c r="B53" s="38">
        <v>0</v>
      </c>
      <c r="C53" s="53" t="s">
        <v>54</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73">
        <f t="shared" si="10"/>
        <v>0</v>
      </c>
      <c r="AE53" s="1173">
        <f t="shared" si="11"/>
        <v>0</v>
      </c>
      <c r="AF53" s="1173">
        <f t="shared" si="12"/>
        <v>0</v>
      </c>
      <c r="AG53" s="1173">
        <f t="shared" si="17"/>
        <v>0</v>
      </c>
      <c r="AH53" s="1173">
        <f t="shared" si="13"/>
        <v>0</v>
      </c>
      <c r="AI53" s="1173">
        <f t="shared" si="18"/>
        <v>0</v>
      </c>
      <c r="AJ53" s="1173">
        <f t="shared" si="14"/>
        <v>0</v>
      </c>
      <c r="AK53" s="1172">
        <f t="shared" si="19"/>
        <v>0</v>
      </c>
      <c r="AL53" s="1172">
        <f t="shared" si="20"/>
        <v>0</v>
      </c>
      <c r="AM53" s="1172">
        <f t="shared" si="21"/>
        <v>0</v>
      </c>
      <c r="AN53" s="1172">
        <f t="shared" si="22"/>
        <v>0</v>
      </c>
      <c r="AO53" s="1172">
        <f t="shared" si="23"/>
        <v>0</v>
      </c>
      <c r="AP53" s="1172">
        <f t="shared" si="24"/>
        <v>0</v>
      </c>
      <c r="AQ53" s="1172">
        <f t="shared" si="25"/>
        <v>0</v>
      </c>
      <c r="AR53" s="1172">
        <f t="shared" si="15"/>
        <v>0</v>
      </c>
      <c r="AS53" s="1172">
        <f t="shared" si="16"/>
        <v>0</v>
      </c>
    </row>
    <row r="54" spans="1:45" ht="15.75" outlineLevel="1" thickBot="1" x14ac:dyDescent="0.3">
      <c r="A54" s="52" t="s">
        <v>93</v>
      </c>
      <c r="B54" s="55">
        <v>0</v>
      </c>
      <c r="C54" s="53" t="s">
        <v>54</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73">
        <f t="shared" si="10"/>
        <v>0</v>
      </c>
      <c r="AE54" s="1173">
        <f t="shared" si="11"/>
        <v>0</v>
      </c>
      <c r="AF54" s="1173">
        <f t="shared" si="12"/>
        <v>0</v>
      </c>
      <c r="AG54" s="1173">
        <f t="shared" si="17"/>
        <v>0</v>
      </c>
      <c r="AH54" s="1173">
        <f t="shared" si="13"/>
        <v>0</v>
      </c>
      <c r="AI54" s="1173">
        <f t="shared" si="18"/>
        <v>0</v>
      </c>
      <c r="AJ54" s="1173">
        <f t="shared" si="14"/>
        <v>0</v>
      </c>
      <c r="AK54" s="1172">
        <f t="shared" si="19"/>
        <v>0</v>
      </c>
      <c r="AL54" s="1172">
        <f t="shared" si="20"/>
        <v>0</v>
      </c>
      <c r="AM54" s="1172">
        <f t="shared" si="21"/>
        <v>0</v>
      </c>
      <c r="AN54" s="1172">
        <f t="shared" si="22"/>
        <v>0</v>
      </c>
      <c r="AO54" s="1172">
        <f t="shared" si="23"/>
        <v>0</v>
      </c>
      <c r="AP54" s="1172">
        <f t="shared" si="24"/>
        <v>0</v>
      </c>
      <c r="AQ54" s="1172">
        <f t="shared" si="25"/>
        <v>0</v>
      </c>
      <c r="AR54" s="1172">
        <f t="shared" si="15"/>
        <v>0</v>
      </c>
      <c r="AS54" s="1172">
        <f t="shared" si="16"/>
        <v>0</v>
      </c>
    </row>
    <row r="55" spans="1:45" ht="16.5" thickTop="1" thickBot="1" x14ac:dyDescent="0.3">
      <c r="A55" s="56"/>
      <c r="B55" s="57" t="s">
        <v>94</v>
      </c>
      <c r="C55" s="58"/>
      <c r="D55" s="59"/>
      <c r="E55" s="59"/>
      <c r="F55" s="59"/>
      <c r="G55" s="59"/>
      <c r="H55" s="59"/>
      <c r="I55" s="59"/>
      <c r="J55" s="59"/>
      <c r="K55" s="59"/>
      <c r="L55" s="59"/>
      <c r="M55" s="59"/>
      <c r="N55" s="59"/>
      <c r="O55" s="59"/>
      <c r="R55" s="59"/>
      <c r="S55" s="59"/>
    </row>
    <row r="56" spans="1:45" ht="16.5" thickTop="1" thickBot="1" x14ac:dyDescent="0.3">
      <c r="A56" s="56"/>
      <c r="B56" s="60" t="s">
        <v>95</v>
      </c>
      <c r="C56" s="58"/>
      <c r="D56" s="59"/>
      <c r="F56" s="61">
        <v>30</v>
      </c>
      <c r="G56" s="62">
        <v>30</v>
      </c>
      <c r="H56" s="63" t="s">
        <v>96</v>
      </c>
      <c r="I56" s="59"/>
      <c r="J56" s="59"/>
      <c r="K56" s="59"/>
      <c r="L56" s="64">
        <f>F56</f>
        <v>30</v>
      </c>
      <c r="M56" s="64">
        <f>G56</f>
        <v>30</v>
      </c>
      <c r="N56" s="63" t="s">
        <v>96</v>
      </c>
      <c r="O56" s="65"/>
      <c r="P56" s="66" t="s">
        <v>97</v>
      </c>
      <c r="Q56" s="67" t="e">
        <f>B61/B62</f>
        <v>#DIV/0!</v>
      </c>
      <c r="R56" s="68" t="s">
        <v>98</v>
      </c>
      <c r="S56" s="59"/>
      <c r="T56" s="69" t="s">
        <v>99</v>
      </c>
      <c r="U56" s="70"/>
      <c r="V56" s="71"/>
    </row>
    <row r="57" spans="1:45" ht="16.5" thickTop="1" thickBot="1" x14ac:dyDescent="0.3">
      <c r="A57" s="72"/>
      <c r="B57" s="73" t="s">
        <v>100</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101</v>
      </c>
      <c r="Q57" s="67" t="e">
        <f>B61/B59</f>
        <v>#DIV/0!</v>
      </c>
      <c r="R57" s="68" t="s">
        <v>98</v>
      </c>
      <c r="T57" s="82" t="s">
        <v>102</v>
      </c>
      <c r="U57" s="83"/>
    </row>
    <row r="58" spans="1:45" ht="15.75" thickTop="1" x14ac:dyDescent="0.25">
      <c r="A58" s="51" t="s">
        <v>103</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104</v>
      </c>
      <c r="Q58" s="67" t="e">
        <f>B58/B60</f>
        <v>#DIV/0!</v>
      </c>
      <c r="R58" s="68" t="s">
        <v>98</v>
      </c>
      <c r="T58" s="88" t="s">
        <v>105</v>
      </c>
      <c r="U58" s="89" t="s">
        <v>106</v>
      </c>
    </row>
    <row r="59" spans="1:45" x14ac:dyDescent="0.25">
      <c r="A59" s="51" t="s">
        <v>107</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108</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109</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110</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111</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112</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113</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114</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115</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116</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117</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118</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119</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120</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121</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122</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123</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099" t="s">
        <v>1779</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124</v>
      </c>
      <c r="B85" s="4" t="s">
        <v>125</v>
      </c>
      <c r="J85" s="102" t="s">
        <v>126</v>
      </c>
      <c r="N85" s="103" t="s">
        <v>127</v>
      </c>
    </row>
    <row r="86" spans="1:14" ht="15.75" thickTop="1" x14ac:dyDescent="0.25">
      <c r="A86" s="31" t="s">
        <v>128</v>
      </c>
      <c r="B86" s="104">
        <v>0.05</v>
      </c>
      <c r="C86" s="105">
        <v>0.43640000000000001</v>
      </c>
      <c r="D86" s="106">
        <f>B86*264.200792602377*C86</f>
        <v>5.7648612945838673</v>
      </c>
      <c r="E86" s="107" t="s">
        <v>6</v>
      </c>
      <c r="F86" s="108" t="s">
        <v>129</v>
      </c>
      <c r="G86" s="109"/>
      <c r="J86" s="28" t="s">
        <v>130</v>
      </c>
    </row>
    <row r="87" spans="1:14" x14ac:dyDescent="0.25">
      <c r="A87" s="31" t="s">
        <v>131</v>
      </c>
      <c r="B87" s="110">
        <v>0.01</v>
      </c>
      <c r="C87" s="105">
        <v>0.83009999999999995</v>
      </c>
      <c r="D87" s="111">
        <f>B87*264.200792602377*C87</f>
        <v>2.1931307793923316</v>
      </c>
      <c r="E87" s="107" t="s">
        <v>6</v>
      </c>
      <c r="F87" s="108" t="s">
        <v>129</v>
      </c>
      <c r="G87" s="109"/>
      <c r="J87" s="28" t="s">
        <v>132</v>
      </c>
    </row>
    <row r="88" spans="1:14" x14ac:dyDescent="0.25">
      <c r="A88" s="31" t="s">
        <v>133</v>
      </c>
      <c r="B88" s="110">
        <v>0.01</v>
      </c>
      <c r="C88" s="105">
        <v>0.46743000000000001</v>
      </c>
      <c r="D88" s="111">
        <f>B88*264.200792602377*C88</f>
        <v>1.2349537648612909</v>
      </c>
      <c r="E88" s="107" t="s">
        <v>6</v>
      </c>
      <c r="F88" s="108" t="s">
        <v>129</v>
      </c>
      <c r="G88" s="109"/>
      <c r="J88" s="28" t="s">
        <v>134</v>
      </c>
    </row>
    <row r="89" spans="1:14" x14ac:dyDescent="0.25">
      <c r="A89" s="31" t="s">
        <v>135</v>
      </c>
      <c r="B89" s="110">
        <v>0</v>
      </c>
      <c r="C89" s="105">
        <v>0.40043000000000001</v>
      </c>
      <c r="D89" s="111">
        <f>B89*264.200792602377*C89</f>
        <v>0</v>
      </c>
      <c r="E89" s="107" t="s">
        <v>6</v>
      </c>
      <c r="F89" s="108" t="s">
        <v>129</v>
      </c>
      <c r="G89" s="109"/>
      <c r="J89" s="28" t="s">
        <v>136</v>
      </c>
    </row>
    <row r="90" spans="1:14" ht="15.75" thickBot="1" x14ac:dyDescent="0.3">
      <c r="A90" s="31" t="s">
        <v>137</v>
      </c>
      <c r="B90" s="110">
        <v>0</v>
      </c>
      <c r="C90" s="112">
        <v>1</v>
      </c>
      <c r="D90" s="111">
        <f>B90*264.200792602377</f>
        <v>0</v>
      </c>
      <c r="E90" s="107" t="s">
        <v>6</v>
      </c>
      <c r="F90" s="108" t="s">
        <v>129</v>
      </c>
      <c r="G90" s="109"/>
      <c r="J90" s="28" t="s">
        <v>138</v>
      </c>
    </row>
    <row r="91" spans="1:14" ht="16.5" thickTop="1" thickBot="1" x14ac:dyDescent="0.3">
      <c r="A91" s="31" t="s">
        <v>139</v>
      </c>
      <c r="B91" s="113">
        <v>0</v>
      </c>
      <c r="C91" s="114">
        <v>1.2</v>
      </c>
      <c r="D91" s="115">
        <f>B91*264.200792602377*C91</f>
        <v>0</v>
      </c>
      <c r="E91" s="107" t="s">
        <v>6</v>
      </c>
      <c r="F91" s="108" t="s">
        <v>140</v>
      </c>
      <c r="G91" s="109"/>
      <c r="J91" s="28" t="s">
        <v>141</v>
      </c>
    </row>
    <row r="92" spans="1:14" ht="15.75" thickTop="1" x14ac:dyDescent="0.25">
      <c r="J92" s="28" t="s">
        <v>142</v>
      </c>
    </row>
    <row r="93" spans="1:14" ht="15.75" thickBot="1" x14ac:dyDescent="0.3">
      <c r="A93" s="101" t="s">
        <v>143</v>
      </c>
      <c r="J93" s="28" t="s">
        <v>144</v>
      </c>
    </row>
    <row r="94" spans="1:14" ht="15.75" thickTop="1" x14ac:dyDescent="0.25">
      <c r="A94" s="31" t="s">
        <v>145</v>
      </c>
      <c r="B94" s="116">
        <v>50</v>
      </c>
      <c r="C94" s="28" t="s">
        <v>146</v>
      </c>
      <c r="J94" s="28" t="s">
        <v>147</v>
      </c>
    </row>
    <row r="95" spans="1:14" x14ac:dyDescent="0.25">
      <c r="A95" s="31" t="s">
        <v>148</v>
      </c>
      <c r="B95" s="117">
        <v>39</v>
      </c>
      <c r="C95" s="28" t="s">
        <v>149</v>
      </c>
      <c r="J95" s="118" t="s">
        <v>150</v>
      </c>
    </row>
    <row r="96" spans="1:14" x14ac:dyDescent="0.25">
      <c r="A96" s="31" t="s">
        <v>151</v>
      </c>
      <c r="B96" s="117">
        <v>200</v>
      </c>
      <c r="C96" s="28" t="s">
        <v>152</v>
      </c>
      <c r="J96" s="28" t="s">
        <v>153</v>
      </c>
    </row>
    <row r="97" spans="1:10" ht="15.75" thickBot="1" x14ac:dyDescent="0.3">
      <c r="A97" s="31" t="s">
        <v>154</v>
      </c>
      <c r="B97" s="119">
        <v>292</v>
      </c>
      <c r="C97" s="28" t="s">
        <v>155</v>
      </c>
      <c r="J97" s="28" t="s">
        <v>156</v>
      </c>
    </row>
    <row r="98" spans="1:10" ht="16.5" thickTop="1" thickBot="1" x14ac:dyDescent="0.3">
      <c r="A98" s="31" t="s">
        <v>157</v>
      </c>
      <c r="B98" s="120">
        <f>(B97-B95)/(B96/B94)</f>
        <v>63.25</v>
      </c>
      <c r="C98" t="s">
        <v>158</v>
      </c>
      <c r="D98" s="28" t="s">
        <v>159</v>
      </c>
      <c r="J98" s="28" t="s">
        <v>160</v>
      </c>
    </row>
    <row r="99" spans="1:10" ht="15.75" thickTop="1" x14ac:dyDescent="0.25">
      <c r="C99" t="s">
        <v>161</v>
      </c>
      <c r="J99" s="28" t="s">
        <v>162</v>
      </c>
    </row>
    <row r="100" spans="1:10" x14ac:dyDescent="0.25">
      <c r="J100" s="118" t="s">
        <v>163</v>
      </c>
    </row>
    <row r="101" spans="1:10" ht="15.75" thickBot="1" x14ac:dyDescent="0.3">
      <c r="A101" s="101" t="s">
        <v>164</v>
      </c>
      <c r="B101" s="4" t="s">
        <v>125</v>
      </c>
      <c r="C101" s="4" t="s">
        <v>6</v>
      </c>
    </row>
    <row r="102" spans="1:10" ht="15.75" thickTop="1" x14ac:dyDescent="0.25">
      <c r="A102" s="31" t="s">
        <v>165</v>
      </c>
      <c r="B102" s="121">
        <v>0</v>
      </c>
      <c r="C102" s="122">
        <f>B102*264.200792602377*C119</f>
        <v>0</v>
      </c>
      <c r="E102" s="28" t="s">
        <v>166</v>
      </c>
    </row>
    <row r="103" spans="1:10" x14ac:dyDescent="0.25">
      <c r="A103" s="31" t="s">
        <v>167</v>
      </c>
      <c r="B103" s="123">
        <v>0</v>
      </c>
      <c r="C103" s="122">
        <f>B103*264.200792602377*0.4364*C119</f>
        <v>0</v>
      </c>
      <c r="E103" t="s">
        <v>168</v>
      </c>
    </row>
    <row r="104" spans="1:10" x14ac:dyDescent="0.25">
      <c r="A104" s="31" t="s">
        <v>169</v>
      </c>
      <c r="B104" s="123">
        <v>0</v>
      </c>
      <c r="C104" s="122">
        <f>B104*264.200792602377*0.8301*C119</f>
        <v>0</v>
      </c>
      <c r="E104" t="s">
        <v>170</v>
      </c>
    </row>
    <row r="105" spans="1:10" x14ac:dyDescent="0.25">
      <c r="A105" s="31" t="s">
        <v>171</v>
      </c>
      <c r="B105" s="124">
        <v>0</v>
      </c>
      <c r="C105" s="122">
        <f>B105*264.200792602377*C119</f>
        <v>0</v>
      </c>
    </row>
    <row r="106" spans="1:10" x14ac:dyDescent="0.25">
      <c r="A106" s="31" t="s">
        <v>172</v>
      </c>
      <c r="B106" s="124">
        <v>0</v>
      </c>
      <c r="C106" s="122">
        <f>B106*264.200792602377*C119</f>
        <v>0</v>
      </c>
      <c r="E106" s="101" t="s">
        <v>173</v>
      </c>
    </row>
    <row r="107" spans="1:10" x14ac:dyDescent="0.25">
      <c r="A107" s="31" t="s">
        <v>174</v>
      </c>
      <c r="B107" s="124">
        <v>0</v>
      </c>
      <c r="C107" s="125">
        <f>B107*264.200792602377*0.46743*C119</f>
        <v>0</v>
      </c>
    </row>
    <row r="108" spans="1:10" x14ac:dyDescent="0.25">
      <c r="A108" s="31" t="s">
        <v>175</v>
      </c>
      <c r="B108" s="124">
        <v>0</v>
      </c>
      <c r="C108" s="125">
        <f>B108*264.200792602377*C119</f>
        <v>0</v>
      </c>
      <c r="E108" s="79" t="s">
        <v>176</v>
      </c>
    </row>
    <row r="109" spans="1:10" x14ac:dyDescent="0.25">
      <c r="A109" s="31" t="s">
        <v>177</v>
      </c>
      <c r="B109" s="124">
        <v>0</v>
      </c>
      <c r="C109" s="125">
        <f>B109*264.200792602377*C119</f>
        <v>0</v>
      </c>
      <c r="E109" s="51"/>
      <c r="F109" s="126"/>
      <c r="G109" s="127"/>
    </row>
    <row r="110" spans="1:10" x14ac:dyDescent="0.25">
      <c r="A110" s="31" t="s">
        <v>178</v>
      </c>
      <c r="B110" s="124">
        <v>0</v>
      </c>
      <c r="C110" s="125">
        <f>B110*264.200792602377*C119</f>
        <v>0</v>
      </c>
    </row>
    <row r="111" spans="1:10" x14ac:dyDescent="0.25">
      <c r="A111" s="31" t="s">
        <v>179</v>
      </c>
      <c r="B111" s="124">
        <v>0</v>
      </c>
      <c r="C111" s="125">
        <f>B111*264.200792602377*C119</f>
        <v>0</v>
      </c>
    </row>
    <row r="112" spans="1:10" x14ac:dyDescent="0.25">
      <c r="A112" s="31" t="s">
        <v>180</v>
      </c>
      <c r="B112" s="124">
        <v>0</v>
      </c>
      <c r="C112" s="125">
        <f>B112*264.200792602377*C119</f>
        <v>0</v>
      </c>
    </row>
    <row r="113" spans="1:20" x14ac:dyDescent="0.25">
      <c r="A113" s="31" t="s">
        <v>181</v>
      </c>
      <c r="B113" s="124">
        <v>0</v>
      </c>
      <c r="C113" s="125">
        <f>B113*264.200792602377*C119</f>
        <v>0</v>
      </c>
    </row>
    <row r="114" spans="1:20" x14ac:dyDescent="0.25">
      <c r="A114" s="31" t="s">
        <v>182</v>
      </c>
      <c r="B114" s="124">
        <v>0</v>
      </c>
      <c r="C114" s="125">
        <f>B114*264.200792602377*C119</f>
        <v>0</v>
      </c>
    </row>
    <row r="115" spans="1:20" x14ac:dyDescent="0.25">
      <c r="A115" s="31" t="s">
        <v>183</v>
      </c>
      <c r="B115" s="124">
        <v>0</v>
      </c>
      <c r="C115" s="125">
        <f>B115*264.200792602377*C119</f>
        <v>0</v>
      </c>
      <c r="E115" s="28" t="s">
        <v>184</v>
      </c>
    </row>
    <row r="116" spans="1:20" ht="15.75" thickBot="1" x14ac:dyDescent="0.3">
      <c r="A116" s="31" t="s">
        <v>185</v>
      </c>
      <c r="B116" s="124">
        <v>0</v>
      </c>
      <c r="C116" s="125">
        <f>B116*264.200792602377*C119</f>
        <v>0</v>
      </c>
      <c r="E116" s="4" t="s">
        <v>35</v>
      </c>
      <c r="F116" s="4" t="s">
        <v>36</v>
      </c>
      <c r="G116" s="4" t="s">
        <v>37</v>
      </c>
      <c r="H116" s="4" t="s">
        <v>38</v>
      </c>
      <c r="I116" s="4" t="s">
        <v>39</v>
      </c>
      <c r="J116" s="4" t="s">
        <v>40</v>
      </c>
      <c r="K116" s="4" t="s">
        <v>41</v>
      </c>
      <c r="L116" s="4" t="s">
        <v>42</v>
      </c>
      <c r="M116" s="4" t="s">
        <v>43</v>
      </c>
      <c r="N116" s="4" t="s">
        <v>44</v>
      </c>
      <c r="O116" s="4" t="s">
        <v>45</v>
      </c>
      <c r="P116" s="4" t="s">
        <v>46</v>
      </c>
      <c r="Q116" s="4" t="s">
        <v>47</v>
      </c>
      <c r="R116" s="4" t="s">
        <v>48</v>
      </c>
      <c r="S116" s="4" t="s">
        <v>49</v>
      </c>
      <c r="T116" s="4" t="s">
        <v>50</v>
      </c>
    </row>
    <row r="117" spans="1:20" ht="16.5" thickTop="1" thickBot="1" x14ac:dyDescent="0.3">
      <c r="A117" s="31" t="s">
        <v>186</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187</v>
      </c>
      <c r="C119" s="133">
        <v>1</v>
      </c>
      <c r="D119" s="134" t="s">
        <v>188</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31" t="s">
        <v>1795</v>
      </c>
      <c r="B1" s="1131" t="s">
        <v>35</v>
      </c>
      <c r="C1" s="1131" t="s">
        <v>36</v>
      </c>
      <c r="D1" s="1131" t="s">
        <v>37</v>
      </c>
      <c r="E1" s="1131" t="s">
        <v>1796</v>
      </c>
      <c r="F1" s="1131" t="s">
        <v>1797</v>
      </c>
      <c r="G1" s="1131" t="s">
        <v>1798</v>
      </c>
      <c r="H1" s="1131" t="s">
        <v>1799</v>
      </c>
      <c r="I1" s="1131" t="s">
        <v>1800</v>
      </c>
      <c r="J1" s="1131" t="s">
        <v>1801</v>
      </c>
      <c r="K1" s="1132" t="s">
        <v>1802</v>
      </c>
      <c r="L1" s="1133" t="s">
        <v>1803</v>
      </c>
      <c r="M1" s="1133" t="s">
        <v>1804</v>
      </c>
    </row>
    <row r="2" spans="1:13" x14ac:dyDescent="0.25">
      <c r="A2" t="s">
        <v>1805</v>
      </c>
      <c r="B2">
        <v>3.1</v>
      </c>
      <c r="C2">
        <v>0</v>
      </c>
      <c r="D2">
        <v>3.4</v>
      </c>
      <c r="E2">
        <v>6.5</v>
      </c>
      <c r="F2">
        <f>E2*0.202884135</f>
        <v>1.3187468775</v>
      </c>
      <c r="G2" s="1134">
        <f>F2*K2*263.85</f>
        <v>53.932461362398136</v>
      </c>
      <c r="H2" s="1134">
        <f>F2*L2*263.85</f>
        <v>0</v>
      </c>
      <c r="I2" s="1134">
        <f>F2*M2*263.85</f>
        <v>49.095937407963717</v>
      </c>
      <c r="J2" s="1135">
        <f>SUM(G2,H2,I2)</f>
        <v>103.02839877036186</v>
      </c>
      <c r="K2" s="1098">
        <f>0.05*B2</f>
        <v>0.15500000000000003</v>
      </c>
      <c r="L2" s="1098">
        <f>0.022*C2</f>
        <v>0</v>
      </c>
      <c r="M2" s="1098">
        <f>0.0415*D2</f>
        <v>0.1411</v>
      </c>
    </row>
    <row r="3" spans="1:13" x14ac:dyDescent="0.25">
      <c r="A3" t="s">
        <v>1806</v>
      </c>
      <c r="B3">
        <v>1.5</v>
      </c>
      <c r="C3">
        <v>3.5</v>
      </c>
      <c r="D3">
        <v>6.5</v>
      </c>
      <c r="E3">
        <v>6.5</v>
      </c>
      <c r="F3">
        <f t="shared" ref="F3:F15" si="0">E3*0.202884135</f>
        <v>1.3187468775</v>
      </c>
      <c r="G3" s="1134">
        <f>F3*K3*263.85</f>
        <v>26.096352272128129</v>
      </c>
      <c r="H3" s="1134">
        <f t="shared" ref="H3:H15" si="1">F3*L3*263.85</f>
        <v>26.792254999384877</v>
      </c>
      <c r="I3" s="1134">
        <f t="shared" ref="I3:I15" si="2">F3*M3*263.85</f>
        <v>93.859880338754152</v>
      </c>
      <c r="J3" s="1135">
        <f>SUM(G3,H3,I3)</f>
        <v>146.74848761026715</v>
      </c>
      <c r="K3" s="1098">
        <f t="shared" ref="K3:K15" si="3">0.05*B3</f>
        <v>7.5000000000000011E-2</v>
      </c>
      <c r="L3" s="1098">
        <f t="shared" ref="L3:L15" si="4">0.022*C3</f>
        <v>7.6999999999999999E-2</v>
      </c>
      <c r="M3" s="1098">
        <f t="shared" ref="M3:M15" si="5">0.0415*D3</f>
        <v>0.26974999999999999</v>
      </c>
    </row>
    <row r="4" spans="1:13" x14ac:dyDescent="0.25">
      <c r="A4" t="s">
        <v>1807</v>
      </c>
      <c r="B4">
        <v>2</v>
      </c>
      <c r="C4">
        <v>0</v>
      </c>
      <c r="D4">
        <v>0</v>
      </c>
      <c r="E4">
        <v>2.5</v>
      </c>
      <c r="F4">
        <f t="shared" si="0"/>
        <v>0.5072103375</v>
      </c>
      <c r="G4" s="1134">
        <f t="shared" ref="G4:G15" si="6">F4*K4*263.85</f>
        <v>13.382744754937503</v>
      </c>
      <c r="H4" s="1134">
        <f t="shared" si="1"/>
        <v>0</v>
      </c>
      <c r="I4" s="1134">
        <f t="shared" si="2"/>
        <v>0</v>
      </c>
      <c r="J4" s="1135">
        <f t="shared" ref="J4:J15" si="7">SUM(G4,H4,I4)</f>
        <v>13.382744754937503</v>
      </c>
      <c r="K4" s="1098">
        <f t="shared" si="3"/>
        <v>0.1</v>
      </c>
      <c r="L4" s="1098">
        <f t="shared" si="4"/>
        <v>0</v>
      </c>
      <c r="M4" s="1098">
        <f t="shared" si="5"/>
        <v>0</v>
      </c>
    </row>
    <row r="5" spans="1:13" x14ac:dyDescent="0.25">
      <c r="A5" t="s">
        <v>1808</v>
      </c>
      <c r="B5">
        <v>0</v>
      </c>
      <c r="C5">
        <v>7</v>
      </c>
      <c r="D5">
        <v>5.8</v>
      </c>
      <c r="E5">
        <v>3</v>
      </c>
      <c r="F5">
        <f t="shared" si="0"/>
        <v>0.60865240499999995</v>
      </c>
      <c r="G5" s="1134">
        <f t="shared" si="6"/>
        <v>0</v>
      </c>
      <c r="H5" s="1134">
        <f t="shared" si="1"/>
        <v>24.731312307124497</v>
      </c>
      <c r="I5" s="1134">
        <f t="shared" si="2"/>
        <v>38.654719950161478</v>
      </c>
      <c r="J5" s="1135">
        <f t="shared" si="7"/>
        <v>63.386032257285976</v>
      </c>
      <c r="K5" s="1098">
        <f t="shared" si="3"/>
        <v>0</v>
      </c>
      <c r="L5" s="1098">
        <f t="shared" si="4"/>
        <v>0.154</v>
      </c>
      <c r="M5" s="1098">
        <f t="shared" si="5"/>
        <v>0.2407</v>
      </c>
    </row>
    <row r="6" spans="1:13" x14ac:dyDescent="0.25">
      <c r="A6" t="s">
        <v>1809</v>
      </c>
      <c r="B6">
        <v>1.3</v>
      </c>
      <c r="C6">
        <v>0</v>
      </c>
      <c r="D6">
        <v>0.7</v>
      </c>
      <c r="E6">
        <v>1</v>
      </c>
      <c r="F6">
        <f t="shared" si="0"/>
        <v>0.20288413499999999</v>
      </c>
      <c r="G6" s="1134">
        <f t="shared" si="6"/>
        <v>3.4795136362837504</v>
      </c>
      <c r="H6" s="1134">
        <f t="shared" si="1"/>
        <v>0</v>
      </c>
      <c r="I6" s="1134">
        <f t="shared" si="2"/>
        <v>1.5550749405237376</v>
      </c>
      <c r="J6" s="1135">
        <f t="shared" si="7"/>
        <v>5.0345885768074883</v>
      </c>
      <c r="K6" s="1098">
        <f t="shared" si="3"/>
        <v>6.5000000000000002E-2</v>
      </c>
      <c r="L6" s="1098">
        <f t="shared" si="4"/>
        <v>0</v>
      </c>
      <c r="M6" s="1098">
        <f t="shared" si="5"/>
        <v>2.9049999999999999E-2</v>
      </c>
    </row>
    <row r="7" spans="1:13" x14ac:dyDescent="0.25">
      <c r="A7" t="s">
        <v>1810</v>
      </c>
      <c r="B7">
        <v>0</v>
      </c>
      <c r="C7">
        <v>18.7</v>
      </c>
      <c r="D7">
        <v>6.1</v>
      </c>
      <c r="E7">
        <v>0.4</v>
      </c>
      <c r="F7">
        <f t="shared" si="0"/>
        <v>8.1153654000000006E-2</v>
      </c>
      <c r="G7" s="1134">
        <f t="shared" si="6"/>
        <v>0</v>
      </c>
      <c r="H7" s="1134">
        <f t="shared" si="1"/>
        <v>8.809057907490061</v>
      </c>
      <c r="I7" s="1134">
        <f t="shared" si="2"/>
        <v>5.4205469355398854</v>
      </c>
      <c r="J7" s="1135">
        <f>SUM(G7,H7,I7)</f>
        <v>14.229604843029946</v>
      </c>
      <c r="K7" s="1098">
        <f t="shared" si="3"/>
        <v>0</v>
      </c>
      <c r="L7" s="1098">
        <f t="shared" si="4"/>
        <v>0.41139999999999999</v>
      </c>
      <c r="M7" s="1098">
        <f t="shared" si="5"/>
        <v>0.25314999999999999</v>
      </c>
    </row>
    <row r="8" spans="1:13" x14ac:dyDescent="0.25">
      <c r="F8">
        <f t="shared" si="0"/>
        <v>0</v>
      </c>
      <c r="G8" s="1134">
        <f t="shared" si="6"/>
        <v>0</v>
      </c>
      <c r="H8" s="1134">
        <f t="shared" si="1"/>
        <v>0</v>
      </c>
      <c r="I8" s="1134">
        <f t="shared" si="2"/>
        <v>0</v>
      </c>
      <c r="J8" s="1135">
        <f t="shared" si="7"/>
        <v>0</v>
      </c>
      <c r="K8" s="1098">
        <f t="shared" si="3"/>
        <v>0</v>
      </c>
      <c r="L8" s="1098">
        <f t="shared" si="4"/>
        <v>0</v>
      </c>
      <c r="M8" s="1098">
        <f t="shared" si="5"/>
        <v>0</v>
      </c>
    </row>
    <row r="9" spans="1:13" x14ac:dyDescent="0.25">
      <c r="F9">
        <f t="shared" si="0"/>
        <v>0</v>
      </c>
      <c r="G9" s="1134">
        <f t="shared" si="6"/>
        <v>0</v>
      </c>
      <c r="H9" s="1134">
        <f t="shared" si="1"/>
        <v>0</v>
      </c>
      <c r="I9" s="1134">
        <f t="shared" si="2"/>
        <v>0</v>
      </c>
      <c r="J9" s="1135">
        <f t="shared" si="7"/>
        <v>0</v>
      </c>
      <c r="K9" s="1098">
        <f t="shared" si="3"/>
        <v>0</v>
      </c>
      <c r="L9" s="1098">
        <f t="shared" si="4"/>
        <v>0</v>
      </c>
      <c r="M9" s="1098">
        <f t="shared" si="5"/>
        <v>0</v>
      </c>
    </row>
    <row r="10" spans="1:13" x14ac:dyDescent="0.25">
      <c r="F10">
        <f t="shared" si="0"/>
        <v>0</v>
      </c>
      <c r="G10" s="1134">
        <f t="shared" si="6"/>
        <v>0</v>
      </c>
      <c r="H10" s="1134">
        <f t="shared" si="1"/>
        <v>0</v>
      </c>
      <c r="I10" s="1134">
        <f t="shared" si="2"/>
        <v>0</v>
      </c>
      <c r="J10" s="1135">
        <f t="shared" si="7"/>
        <v>0</v>
      </c>
      <c r="K10" s="1098">
        <f t="shared" si="3"/>
        <v>0</v>
      </c>
      <c r="L10" s="1098">
        <f t="shared" si="4"/>
        <v>0</v>
      </c>
      <c r="M10" s="1098">
        <f t="shared" si="5"/>
        <v>0</v>
      </c>
    </row>
    <row r="11" spans="1:13" x14ac:dyDescent="0.25">
      <c r="F11">
        <f t="shared" si="0"/>
        <v>0</v>
      </c>
      <c r="G11" s="1134">
        <f t="shared" si="6"/>
        <v>0</v>
      </c>
      <c r="H11" s="1134">
        <f t="shared" si="1"/>
        <v>0</v>
      </c>
      <c r="I11" s="1134">
        <f t="shared" si="2"/>
        <v>0</v>
      </c>
      <c r="J11" s="1135">
        <f t="shared" si="7"/>
        <v>0</v>
      </c>
      <c r="K11" s="1098">
        <f t="shared" si="3"/>
        <v>0</v>
      </c>
      <c r="L11" s="1098">
        <f t="shared" si="4"/>
        <v>0</v>
      </c>
      <c r="M11" s="1098">
        <f t="shared" si="5"/>
        <v>0</v>
      </c>
    </row>
    <row r="12" spans="1:13" x14ac:dyDescent="0.25">
      <c r="F12">
        <f t="shared" si="0"/>
        <v>0</v>
      </c>
      <c r="G12" s="1134">
        <f t="shared" si="6"/>
        <v>0</v>
      </c>
      <c r="H12" s="1134">
        <f t="shared" si="1"/>
        <v>0</v>
      </c>
      <c r="I12" s="1134">
        <f t="shared" si="2"/>
        <v>0</v>
      </c>
      <c r="J12" s="1135">
        <f t="shared" si="7"/>
        <v>0</v>
      </c>
      <c r="K12" s="1098">
        <f t="shared" si="3"/>
        <v>0</v>
      </c>
      <c r="L12" s="1098">
        <f t="shared" si="4"/>
        <v>0</v>
      </c>
      <c r="M12" s="1098">
        <f t="shared" si="5"/>
        <v>0</v>
      </c>
    </row>
    <row r="13" spans="1:13" x14ac:dyDescent="0.25">
      <c r="F13">
        <f t="shared" si="0"/>
        <v>0</v>
      </c>
      <c r="G13" s="1134">
        <f t="shared" si="6"/>
        <v>0</v>
      </c>
      <c r="H13" s="1134">
        <f t="shared" si="1"/>
        <v>0</v>
      </c>
      <c r="I13" s="1134">
        <f t="shared" si="2"/>
        <v>0</v>
      </c>
      <c r="J13" s="1135">
        <f t="shared" si="7"/>
        <v>0</v>
      </c>
      <c r="K13" s="1098">
        <f t="shared" si="3"/>
        <v>0</v>
      </c>
      <c r="L13" s="1098">
        <f t="shared" si="4"/>
        <v>0</v>
      </c>
      <c r="M13" s="1098">
        <f t="shared" si="5"/>
        <v>0</v>
      </c>
    </row>
    <row r="14" spans="1:13" x14ac:dyDescent="0.25">
      <c r="F14">
        <f t="shared" si="0"/>
        <v>0</v>
      </c>
      <c r="G14" s="1134">
        <f t="shared" si="6"/>
        <v>0</v>
      </c>
      <c r="H14" s="1134">
        <f t="shared" si="1"/>
        <v>0</v>
      </c>
      <c r="I14" s="1134">
        <f t="shared" si="2"/>
        <v>0</v>
      </c>
      <c r="J14" s="1135">
        <f t="shared" si="7"/>
        <v>0</v>
      </c>
      <c r="K14" s="1098">
        <f t="shared" si="3"/>
        <v>0</v>
      </c>
      <c r="L14" s="1098">
        <f t="shared" si="4"/>
        <v>0</v>
      </c>
      <c r="M14" s="1098">
        <f t="shared" si="5"/>
        <v>0</v>
      </c>
    </row>
    <row r="15" spans="1:13" x14ac:dyDescent="0.25">
      <c r="F15">
        <f t="shared" si="0"/>
        <v>0</v>
      </c>
      <c r="G15" s="1134">
        <f t="shared" si="6"/>
        <v>0</v>
      </c>
      <c r="H15" s="1134">
        <f t="shared" si="1"/>
        <v>0</v>
      </c>
      <c r="I15" s="1134">
        <f t="shared" si="2"/>
        <v>0</v>
      </c>
      <c r="J15" s="1135">
        <f t="shared" si="7"/>
        <v>0</v>
      </c>
      <c r="K15" s="1098">
        <f t="shared" si="3"/>
        <v>0</v>
      </c>
      <c r="L15" s="1098">
        <f t="shared" si="4"/>
        <v>0</v>
      </c>
      <c r="M15" s="1098">
        <f t="shared" si="5"/>
        <v>0</v>
      </c>
    </row>
    <row r="16" spans="1:13" x14ac:dyDescent="0.25">
      <c r="G16" s="1134">
        <f>SUM(G2:G15)</f>
        <v>96.891072025747533</v>
      </c>
      <c r="H16" s="1134">
        <f>SUM(H2:H15)</f>
        <v>60.332625213999435</v>
      </c>
      <c r="I16" s="1134">
        <f>SUM(I2:I15)</f>
        <v>188.58615957294293</v>
      </c>
      <c r="J16" s="1135">
        <f>SUM(G16,H16,I16)</f>
        <v>345.80985681268987</v>
      </c>
    </row>
    <row r="18" spans="1:5" x14ac:dyDescent="0.25">
      <c r="A18" t="s">
        <v>1811</v>
      </c>
      <c r="B18" t="s">
        <v>1812</v>
      </c>
      <c r="C18" t="s">
        <v>1813</v>
      </c>
      <c r="D18" t="s">
        <v>1814</v>
      </c>
      <c r="E18" t="s">
        <v>1801</v>
      </c>
    </row>
    <row r="19" spans="1:5" x14ac:dyDescent="0.25">
      <c r="A19" t="s">
        <v>1815</v>
      </c>
      <c r="B19" t="s">
        <v>1816</v>
      </c>
      <c r="C19">
        <v>8</v>
      </c>
      <c r="D19" t="s">
        <v>1817</v>
      </c>
      <c r="E19">
        <v>125</v>
      </c>
    </row>
    <row r="20" spans="1:5" x14ac:dyDescent="0.25">
      <c r="A20" t="s">
        <v>1818</v>
      </c>
      <c r="B20" t="s">
        <v>1819</v>
      </c>
      <c r="C20">
        <v>16</v>
      </c>
      <c r="D20" t="s">
        <v>1820</v>
      </c>
      <c r="E20">
        <v>236</v>
      </c>
    </row>
    <row r="21" spans="1:5" x14ac:dyDescent="0.25">
      <c r="D21" t="s">
        <v>1821</v>
      </c>
      <c r="E21">
        <v>361</v>
      </c>
    </row>
    <row r="25" spans="1:5" x14ac:dyDescent="0.25">
      <c r="B25" s="1099" t="s">
        <v>1779</v>
      </c>
    </row>
  </sheetData>
  <pageMargins left="0.7" right="0.7" top="0.75" bottom="0.75" header="0.3" footer="0.3"/>
  <pageSetup orientation="portrait" horizontalDpi="4294967293" verticalDpi="4294967293"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1840</v>
      </c>
      <c r="C1" t="s">
        <v>35</v>
      </c>
      <c r="D1" t="s">
        <v>36</v>
      </c>
      <c r="E1" t="s">
        <v>37</v>
      </c>
      <c r="G1" t="s">
        <v>1841</v>
      </c>
      <c r="I1" t="s">
        <v>1842</v>
      </c>
    </row>
    <row r="2" spans="1:12" x14ac:dyDescent="0.25">
      <c r="G2" t="s">
        <v>1843</v>
      </c>
    </row>
    <row r="3" spans="1:12" x14ac:dyDescent="0.25">
      <c r="A3" t="s">
        <v>940</v>
      </c>
      <c r="B3" s="1179"/>
      <c r="C3">
        <v>5</v>
      </c>
      <c r="D3">
        <v>0</v>
      </c>
      <c r="E3">
        <v>1</v>
      </c>
      <c r="G3" s="1180">
        <f>I3/I7</f>
        <v>0.4</v>
      </c>
      <c r="I3">
        <v>30</v>
      </c>
    </row>
    <row r="4" spans="1:12" x14ac:dyDescent="0.25">
      <c r="A4" t="s">
        <v>1844</v>
      </c>
      <c r="B4" s="1181"/>
      <c r="C4">
        <v>3</v>
      </c>
      <c r="D4">
        <v>1</v>
      </c>
      <c r="E4">
        <v>6</v>
      </c>
      <c r="G4" s="1180">
        <f>I4/I7</f>
        <v>0.2</v>
      </c>
      <c r="I4">
        <v>15</v>
      </c>
    </row>
    <row r="5" spans="1:12" x14ac:dyDescent="0.25">
      <c r="A5" t="s">
        <v>942</v>
      </c>
      <c r="C5">
        <v>0</v>
      </c>
      <c r="D5">
        <v>5</v>
      </c>
      <c r="E5">
        <v>4</v>
      </c>
      <c r="G5" s="1180">
        <f>I5/I7</f>
        <v>0.4</v>
      </c>
      <c r="I5">
        <v>30</v>
      </c>
    </row>
    <row r="6" spans="1:12" x14ac:dyDescent="0.25">
      <c r="I6" t="s">
        <v>1845</v>
      </c>
    </row>
    <row r="7" spans="1:12" x14ac:dyDescent="0.25">
      <c r="H7" t="s">
        <v>1846</v>
      </c>
      <c r="I7" s="1182">
        <f>SUM(I3:I5)</f>
        <v>75</v>
      </c>
    </row>
    <row r="8" spans="1:12" x14ac:dyDescent="0.25">
      <c r="C8" t="s">
        <v>1847</v>
      </c>
    </row>
    <row r="9" spans="1:12" x14ac:dyDescent="0.25">
      <c r="A9" t="s">
        <v>940</v>
      </c>
      <c r="C9" s="1183">
        <f>C3*G3</f>
        <v>2</v>
      </c>
      <c r="D9" s="1183">
        <f>D3*E3</f>
        <v>0</v>
      </c>
      <c r="E9" s="1183">
        <f>E3*G3</f>
        <v>0.4</v>
      </c>
    </row>
    <row r="10" spans="1:12" x14ac:dyDescent="0.25">
      <c r="A10" t="s">
        <v>1844</v>
      </c>
      <c r="C10" s="1183">
        <f>C4*G4</f>
        <v>0.60000000000000009</v>
      </c>
      <c r="D10" s="1183">
        <f>D4*G4</f>
        <v>0.2</v>
      </c>
      <c r="E10" s="1183">
        <f>E4*G4</f>
        <v>1.2000000000000002</v>
      </c>
    </row>
    <row r="11" spans="1:12" x14ac:dyDescent="0.25">
      <c r="A11" t="s">
        <v>942</v>
      </c>
      <c r="C11" s="1183">
        <f>C5*G5</f>
        <v>0</v>
      </c>
      <c r="D11" s="1183">
        <f>D5*G5</f>
        <v>2</v>
      </c>
      <c r="E11" s="1183">
        <f>E5*G5</f>
        <v>1.6</v>
      </c>
      <c r="L11" t="s">
        <v>2399</v>
      </c>
    </row>
    <row r="12" spans="1:12" x14ac:dyDescent="0.25">
      <c r="A12" t="s">
        <v>1848</v>
      </c>
      <c r="C12" s="1184">
        <f>SUM(C9:C11)</f>
        <v>2.6</v>
      </c>
      <c r="D12" s="1184">
        <f>SUM(D9:D11)</f>
        <v>2.2000000000000002</v>
      </c>
      <c r="E12" s="1184">
        <f>SUM(E9:E11)</f>
        <v>3.2</v>
      </c>
    </row>
    <row r="13" spans="1:12" x14ac:dyDescent="0.25">
      <c r="B13" t="s">
        <v>1849</v>
      </c>
      <c r="C13" s="1185">
        <f>C12/C12</f>
        <v>1</v>
      </c>
      <c r="D13" s="1183">
        <f>D12/C12</f>
        <v>0.84615384615384615</v>
      </c>
      <c r="E13" s="1183">
        <f>E12/C12</f>
        <v>1.2307692307692308</v>
      </c>
    </row>
    <row r="16" spans="1:12" x14ac:dyDescent="0.25">
      <c r="A16" t="s">
        <v>1850</v>
      </c>
      <c r="C16">
        <v>3</v>
      </c>
      <c r="D16">
        <v>1</v>
      </c>
      <c r="E16">
        <v>1</v>
      </c>
    </row>
    <row r="17" spans="1:5" x14ac:dyDescent="0.25">
      <c r="A17" t="s">
        <v>1851</v>
      </c>
      <c r="C17">
        <v>1</v>
      </c>
      <c r="D17">
        <v>3</v>
      </c>
      <c r="E17">
        <v>2</v>
      </c>
    </row>
    <row r="18" spans="1:5" x14ac:dyDescent="0.25">
      <c r="A18" t="s">
        <v>1852</v>
      </c>
      <c r="C18">
        <v>0</v>
      </c>
      <c r="D18">
        <v>3</v>
      </c>
      <c r="E18">
        <v>3</v>
      </c>
    </row>
    <row r="21" spans="1:5" x14ac:dyDescent="0.25">
      <c r="A21" t="s">
        <v>1853</v>
      </c>
      <c r="C21">
        <v>5</v>
      </c>
      <c r="D21">
        <v>3</v>
      </c>
      <c r="E21">
        <v>4</v>
      </c>
    </row>
    <row r="22" spans="1:5" x14ac:dyDescent="0.25">
      <c r="A22" t="s">
        <v>1854</v>
      </c>
      <c r="C22">
        <v>5</v>
      </c>
      <c r="D22">
        <v>2</v>
      </c>
      <c r="E22">
        <v>3</v>
      </c>
    </row>
    <row r="23" spans="1:5" x14ac:dyDescent="0.25">
      <c r="A23" t="s">
        <v>1855</v>
      </c>
      <c r="C23">
        <v>5</v>
      </c>
      <c r="D23">
        <v>5</v>
      </c>
      <c r="E23">
        <v>3</v>
      </c>
    </row>
    <row r="24" spans="1:5" x14ac:dyDescent="0.25">
      <c r="C24" t="s">
        <v>1856</v>
      </c>
    </row>
    <row r="25" spans="1:5" x14ac:dyDescent="0.25">
      <c r="C25" s="1186">
        <f>C21/C21</f>
        <v>1</v>
      </c>
      <c r="D25" s="1186">
        <f>D21/C21</f>
        <v>0.6</v>
      </c>
      <c r="E25" s="1186">
        <f>E21/C21</f>
        <v>0.8</v>
      </c>
    </row>
    <row r="26" spans="1:5" x14ac:dyDescent="0.25">
      <c r="C26" s="1186">
        <f>C22/C22</f>
        <v>1</v>
      </c>
      <c r="D26" s="1186">
        <f>D22/C22</f>
        <v>0.4</v>
      </c>
      <c r="E26" s="1186">
        <f>E22/C22</f>
        <v>0.6</v>
      </c>
    </row>
    <row r="27" spans="1:5" x14ac:dyDescent="0.25">
      <c r="C27" s="1186">
        <f>C23/C23</f>
        <v>1</v>
      </c>
      <c r="D27" s="1186">
        <f>D23/C23</f>
        <v>1</v>
      </c>
      <c r="E27" s="1186">
        <f>E23/C23</f>
        <v>0.6</v>
      </c>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099" customWidth="1"/>
    <col min="6" max="8" width="6" style="1102" customWidth="1"/>
    <col min="9" max="16" width="6" style="1099" customWidth="1"/>
    <col min="17" max="17" width="6" style="1105" customWidth="1"/>
    <col min="18" max="27" width="6" style="1101" customWidth="1"/>
    <col min="28" max="28" width="6" style="1105" customWidth="1"/>
    <col min="29" max="29" width="2.28515625" style="1106" customWidth="1"/>
    <col min="30" max="30" width="2.5703125" style="1106" customWidth="1"/>
    <col min="31" max="31" width="6" style="1106"/>
    <col min="32" max="35" width="11.5703125" style="1110" customWidth="1"/>
    <col min="36" max="36" width="2.85546875" style="1110" customWidth="1"/>
    <col min="37" max="38" width="11.5703125" style="1110" customWidth="1"/>
    <col min="39" max="16384" width="6" style="1106"/>
  </cols>
  <sheetData>
    <row r="1" spans="1:38" ht="17.25" customHeight="1" x14ac:dyDescent="0.2">
      <c r="A1" s="1099">
        <v>0</v>
      </c>
      <c r="B1" s="1099">
        <v>0</v>
      </c>
      <c r="C1" s="1099">
        <v>0</v>
      </c>
      <c r="F1" s="1100" t="s">
        <v>1735</v>
      </c>
      <c r="G1" s="1101"/>
      <c r="J1" s="1103" t="s">
        <v>1736</v>
      </c>
      <c r="N1" s="1103" t="s">
        <v>1737</v>
      </c>
      <c r="Q1" s="1104" t="s">
        <v>1738</v>
      </c>
      <c r="R1" s="1101" t="s">
        <v>1739</v>
      </c>
      <c r="S1" s="1101" t="s">
        <v>1740</v>
      </c>
      <c r="T1" s="1101" t="s">
        <v>1741</v>
      </c>
      <c r="U1" s="1101" t="s">
        <v>1742</v>
      </c>
      <c r="V1" s="1101" t="s">
        <v>1743</v>
      </c>
      <c r="W1" s="1101" t="s">
        <v>1744</v>
      </c>
      <c r="X1" s="1101" t="s">
        <v>1745</v>
      </c>
      <c r="Y1" s="1101" t="s">
        <v>1746</v>
      </c>
      <c r="Z1" s="1101" t="s">
        <v>1747</v>
      </c>
      <c r="AA1" s="1101" t="s">
        <v>1748</v>
      </c>
      <c r="AB1" s="1105" t="s">
        <v>4</v>
      </c>
      <c r="AF1" s="1109" t="s">
        <v>1780</v>
      </c>
      <c r="AG1" s="1109"/>
      <c r="AH1" s="1109"/>
      <c r="AI1" s="1109"/>
      <c r="AJ1" s="1109"/>
      <c r="AK1" s="1109"/>
      <c r="AL1" s="1109"/>
    </row>
    <row r="2" spans="1:38" x14ac:dyDescent="0.2">
      <c r="A2" s="1099">
        <v>0.5</v>
      </c>
      <c r="B2" s="1099">
        <v>0.5</v>
      </c>
      <c r="C2" s="1099">
        <v>0.86602540378443871</v>
      </c>
      <c r="F2" s="1102" t="s">
        <v>1749</v>
      </c>
      <c r="G2" s="1102" t="s">
        <v>1750</v>
      </c>
      <c r="H2" s="1102" t="s">
        <v>1751</v>
      </c>
      <c r="J2" s="1099" t="s">
        <v>1752</v>
      </c>
      <c r="K2" s="1099" t="s">
        <v>1753</v>
      </c>
      <c r="L2" s="1099" t="s">
        <v>1754</v>
      </c>
      <c r="M2" s="1102"/>
      <c r="N2" s="1099" t="s">
        <v>1755</v>
      </c>
      <c r="O2" s="1099" t="s">
        <v>1626</v>
      </c>
      <c r="Q2" s="1104"/>
      <c r="AF2" s="1109"/>
      <c r="AG2" s="1109"/>
      <c r="AH2" s="1109"/>
      <c r="AI2" s="1109"/>
      <c r="AJ2" s="1109"/>
      <c r="AK2" s="1109"/>
      <c r="AL2" s="1109"/>
    </row>
    <row r="3" spans="1:38" x14ac:dyDescent="0.2">
      <c r="A3" s="1099">
        <v>1</v>
      </c>
      <c r="B3" s="1099">
        <v>0</v>
      </c>
      <c r="C3" s="1099">
        <v>0</v>
      </c>
      <c r="F3" s="1102">
        <f t="shared" ref="F3:F24" si="0">U3</f>
        <v>8.5500000000000007</v>
      </c>
      <c r="G3" s="1102">
        <f t="shared" ref="G3:G24" si="1">Y3+Z3</f>
        <v>2.96</v>
      </c>
      <c r="H3" s="1102">
        <f t="shared" ref="H3:H24" si="2">W3</f>
        <v>9.1300000000000008</v>
      </c>
      <c r="J3" s="1102">
        <f t="shared" ref="J3:J24" si="3">$F3/($F3+$G3+$H3)</f>
        <v>0.41424418604651164</v>
      </c>
      <c r="K3" s="1102">
        <f t="shared" ref="K3:K24" si="4">$G3/($F3+$G3+$H3)</f>
        <v>0.1434108527131783</v>
      </c>
      <c r="L3" s="1102">
        <f t="shared" ref="L3:L24" si="5">$H3/($F3+$G3+$H3)</f>
        <v>0.44234496124031009</v>
      </c>
      <c r="M3" s="1102"/>
      <c r="N3" s="1099">
        <f t="shared" ref="N3:N24" si="6">(0.5*J3+L3)</f>
        <v>0.64946705426356588</v>
      </c>
      <c r="O3" s="1099">
        <f t="shared" ref="O3:O24" si="7">J3*(COS(30*PI()/180))</f>
        <v>0.35874598848628642</v>
      </c>
      <c r="Q3" s="1107" t="s">
        <v>1756</v>
      </c>
      <c r="R3" s="1108">
        <v>48.38</v>
      </c>
      <c r="S3" s="1108">
        <v>1.24</v>
      </c>
      <c r="T3" s="1108">
        <v>17.66</v>
      </c>
      <c r="U3" s="1108">
        <v>8.5500000000000007</v>
      </c>
      <c r="V3" s="1108">
        <v>0</v>
      </c>
      <c r="W3" s="1108">
        <v>9.1300000000000008</v>
      </c>
      <c r="X3" s="1108">
        <v>11.9</v>
      </c>
      <c r="Y3" s="1108">
        <v>2.87</v>
      </c>
      <c r="Z3" s="1108">
        <v>0.09</v>
      </c>
      <c r="AA3" s="1108">
        <v>0.13</v>
      </c>
      <c r="AF3" s="1111" t="s">
        <v>1781</v>
      </c>
      <c r="AG3" s="1112" t="s">
        <v>1782</v>
      </c>
      <c r="AH3" s="1112" t="s">
        <v>1783</v>
      </c>
      <c r="AI3" s="1113" t="s">
        <v>1784</v>
      </c>
      <c r="AJ3" s="1109"/>
      <c r="AK3" s="1111" t="s">
        <v>1785</v>
      </c>
      <c r="AL3" s="1113" t="s">
        <v>1786</v>
      </c>
    </row>
    <row r="4" spans="1:38" x14ac:dyDescent="0.2">
      <c r="A4" s="1099" t="s">
        <v>1757</v>
      </c>
      <c r="C4" s="1106"/>
      <c r="F4" s="1102">
        <f t="shared" si="0"/>
        <v>8.3800000000000008</v>
      </c>
      <c r="G4" s="1102">
        <f t="shared" si="1"/>
        <v>3.04</v>
      </c>
      <c r="H4" s="1102">
        <f t="shared" si="2"/>
        <v>8.48</v>
      </c>
      <c r="J4" s="1102">
        <f t="shared" si="3"/>
        <v>0.42110552763819092</v>
      </c>
      <c r="K4" s="1102">
        <f t="shared" si="4"/>
        <v>0.15276381909547737</v>
      </c>
      <c r="L4" s="1102">
        <f t="shared" si="5"/>
        <v>0.42613065326633165</v>
      </c>
      <c r="M4" s="1102"/>
      <c r="N4" s="1099">
        <f t="shared" si="6"/>
        <v>0.63668341708542708</v>
      </c>
      <c r="O4" s="1099">
        <f t="shared" si="7"/>
        <v>0.36468808460872343</v>
      </c>
      <c r="Q4" s="1107" t="s">
        <v>1758</v>
      </c>
      <c r="R4" s="1108">
        <v>48.73</v>
      </c>
      <c r="S4" s="1108">
        <v>1.18</v>
      </c>
      <c r="T4" s="1108">
        <v>17.97</v>
      </c>
      <c r="U4" s="1108">
        <v>8.3800000000000008</v>
      </c>
      <c r="V4" s="1108">
        <v>0</v>
      </c>
      <c r="W4" s="1108">
        <v>8.48</v>
      </c>
      <c r="X4" s="1108">
        <v>11.84</v>
      </c>
      <c r="Y4" s="1108">
        <v>2.99</v>
      </c>
      <c r="Z4" s="1108">
        <v>0.05</v>
      </c>
      <c r="AA4" s="1108">
        <v>0.13</v>
      </c>
      <c r="AF4" s="1114" t="s">
        <v>1787</v>
      </c>
      <c r="AG4" s="1115">
        <v>40</v>
      </c>
      <c r="AH4" s="1115">
        <v>20</v>
      </c>
      <c r="AI4" s="1116">
        <v>20</v>
      </c>
      <c r="AJ4" s="1109"/>
      <c r="AK4" s="1117">
        <f t="array" ref="AK4:AK6">MMULT(MINVERSE(AG4:AI6),TRANSPOSE(AG9:AI9))*100</f>
        <v>43.22580645161289</v>
      </c>
      <c r="AL4" s="1119" t="b">
        <f>NOT(OR(AK4&lt;0,AK4&gt;100,AK5&lt;0,AK5&gt;100,AK6&lt;0,AK6&gt;100,AK4+AK5+AK6&gt;100))</f>
        <v>1</v>
      </c>
    </row>
    <row r="5" spans="1:38" x14ac:dyDescent="0.2">
      <c r="A5" s="1099">
        <v>0</v>
      </c>
      <c r="B5" s="1099">
        <v>0</v>
      </c>
      <c r="C5" s="1106"/>
      <c r="F5" s="1102">
        <f t="shared" si="0"/>
        <v>8.39</v>
      </c>
      <c r="G5" s="1102">
        <f t="shared" si="1"/>
        <v>3.14</v>
      </c>
      <c r="H5" s="1102">
        <f t="shared" si="2"/>
        <v>8.65</v>
      </c>
      <c r="J5" s="1102">
        <f t="shared" si="3"/>
        <v>0.4157581764122894</v>
      </c>
      <c r="K5" s="1102">
        <f t="shared" si="4"/>
        <v>0.15559960356788902</v>
      </c>
      <c r="L5" s="1102">
        <f t="shared" si="5"/>
        <v>0.42864222001982161</v>
      </c>
      <c r="M5" s="1102"/>
      <c r="N5" s="1099">
        <f t="shared" si="6"/>
        <v>0.63652130822596631</v>
      </c>
      <c r="O5" s="1099">
        <f t="shared" si="7"/>
        <v>0.36005714260413485</v>
      </c>
      <c r="Q5" s="1107" t="s">
        <v>1759</v>
      </c>
      <c r="R5" s="1108">
        <v>48.89</v>
      </c>
      <c r="S5" s="1108">
        <v>1.1100000000000001</v>
      </c>
      <c r="T5" s="1108">
        <v>18.04</v>
      </c>
      <c r="U5" s="1108">
        <v>8.39</v>
      </c>
      <c r="V5" s="1108">
        <v>0.16</v>
      </c>
      <c r="W5" s="1108">
        <v>8.65</v>
      </c>
      <c r="X5" s="1108">
        <v>11.7</v>
      </c>
      <c r="Y5" s="1108">
        <v>3.08</v>
      </c>
      <c r="Z5" s="1108">
        <v>0.06</v>
      </c>
      <c r="AA5" s="1108">
        <v>0.21</v>
      </c>
      <c r="AF5" s="1114" t="s">
        <v>1788</v>
      </c>
      <c r="AG5" s="1115">
        <v>25</v>
      </c>
      <c r="AH5" s="1115">
        <v>35</v>
      </c>
      <c r="AI5" s="1116">
        <v>30</v>
      </c>
      <c r="AJ5" s="1109"/>
      <c r="AK5" s="1117">
        <v>2.5806451612903292</v>
      </c>
      <c r="AL5" s="1120"/>
    </row>
    <row r="6" spans="1:38" x14ac:dyDescent="0.2">
      <c r="A6" s="1099">
        <v>1</v>
      </c>
      <c r="B6" s="1099">
        <v>0</v>
      </c>
      <c r="C6" s="1106"/>
      <c r="F6" s="1102">
        <f t="shared" si="0"/>
        <v>8.49</v>
      </c>
      <c r="G6" s="1102">
        <f t="shared" si="1"/>
        <v>3.13</v>
      </c>
      <c r="H6" s="1102">
        <f t="shared" si="2"/>
        <v>8.85</v>
      </c>
      <c r="J6" s="1102">
        <f t="shared" si="3"/>
        <v>0.41475329750854911</v>
      </c>
      <c r="K6" s="1102">
        <f t="shared" si="4"/>
        <v>0.1529066927210552</v>
      </c>
      <c r="L6" s="1102">
        <f t="shared" si="5"/>
        <v>0.43234000977039572</v>
      </c>
      <c r="M6" s="1102"/>
      <c r="N6" s="1099">
        <f t="shared" si="6"/>
        <v>0.6397166585246703</v>
      </c>
      <c r="O6" s="1099">
        <f t="shared" si="7"/>
        <v>0.35918689194576869</v>
      </c>
      <c r="Q6" s="1107" t="s">
        <v>1760</v>
      </c>
      <c r="R6" s="1108">
        <v>48.84</v>
      </c>
      <c r="S6" s="1108">
        <v>1.29</v>
      </c>
      <c r="T6" s="1108">
        <v>17.420000000000002</v>
      </c>
      <c r="U6" s="1108">
        <v>8.49</v>
      </c>
      <c r="V6" s="1108">
        <v>0.19</v>
      </c>
      <c r="W6" s="1108">
        <v>8.85</v>
      </c>
      <c r="X6" s="1108">
        <v>11.51</v>
      </c>
      <c r="Y6" s="1108">
        <v>3.08</v>
      </c>
      <c r="Z6" s="1108">
        <v>0.05</v>
      </c>
      <c r="AA6" s="1108">
        <v>0.21</v>
      </c>
      <c r="AF6" s="1121" t="s">
        <v>1789</v>
      </c>
      <c r="AG6" s="1122">
        <v>30</v>
      </c>
      <c r="AH6" s="1122">
        <v>25</v>
      </c>
      <c r="AI6" s="1123">
        <v>40</v>
      </c>
      <c r="AJ6" s="1109"/>
      <c r="AK6" s="1118">
        <v>10.967741935483877</v>
      </c>
      <c r="AL6" s="1124"/>
    </row>
    <row r="7" spans="1:38" x14ac:dyDescent="0.2">
      <c r="A7" s="1106"/>
      <c r="B7" s="1106"/>
      <c r="C7" s="1106"/>
      <c r="F7" s="1102">
        <f t="shared" si="0"/>
        <v>8.6300000000000008</v>
      </c>
      <c r="G7" s="1102">
        <f t="shared" si="1"/>
        <v>3.17</v>
      </c>
      <c r="H7" s="1102">
        <f t="shared" si="2"/>
        <v>8.82</v>
      </c>
      <c r="J7" s="1102">
        <f t="shared" si="3"/>
        <v>0.41852570320077598</v>
      </c>
      <c r="K7" s="1102">
        <f t="shared" si="4"/>
        <v>0.15373423860329777</v>
      </c>
      <c r="L7" s="1102">
        <f t="shared" si="5"/>
        <v>0.42774005819592625</v>
      </c>
      <c r="M7" s="1102"/>
      <c r="N7" s="1099">
        <f t="shared" si="6"/>
        <v>0.63700290979631424</v>
      </c>
      <c r="O7" s="1099">
        <f t="shared" si="7"/>
        <v>0.36245389110861814</v>
      </c>
      <c r="Q7" s="1107" t="s">
        <v>1761</v>
      </c>
      <c r="R7" s="1108">
        <v>49.1</v>
      </c>
      <c r="S7" s="1108">
        <v>1.24</v>
      </c>
      <c r="T7" s="1108">
        <v>17.690000000000001</v>
      </c>
      <c r="U7" s="1108">
        <v>8.6300000000000008</v>
      </c>
      <c r="V7" s="1108">
        <v>0.14000000000000001</v>
      </c>
      <c r="W7" s="1108">
        <v>8.82</v>
      </c>
      <c r="X7" s="1108">
        <v>11.72</v>
      </c>
      <c r="Y7" s="1108">
        <v>3.11</v>
      </c>
      <c r="Z7" s="1108">
        <v>0.06</v>
      </c>
      <c r="AA7" s="1108">
        <v>0.19</v>
      </c>
      <c r="AF7" s="1109"/>
      <c r="AG7" s="1109"/>
      <c r="AH7" s="1109"/>
      <c r="AI7" s="1109"/>
      <c r="AJ7" s="1109"/>
      <c r="AK7" s="1109"/>
      <c r="AL7" s="1109"/>
    </row>
    <row r="8" spans="1:38" x14ac:dyDescent="0.2">
      <c r="A8" s="1106"/>
      <c r="B8" s="1106"/>
      <c r="C8" s="1106"/>
      <c r="F8" s="1102">
        <f t="shared" si="0"/>
        <v>8.5500000000000007</v>
      </c>
      <c r="G8" s="1102">
        <f t="shared" si="1"/>
        <v>3.1199999999999997</v>
      </c>
      <c r="H8" s="1102">
        <f t="shared" si="2"/>
        <v>8.69</v>
      </c>
      <c r="J8" s="1102">
        <f t="shared" si="3"/>
        <v>0.41994106090373284</v>
      </c>
      <c r="K8" s="1102">
        <f t="shared" si="4"/>
        <v>0.15324165029469547</v>
      </c>
      <c r="L8" s="1102">
        <f t="shared" si="5"/>
        <v>0.42681728880157171</v>
      </c>
      <c r="M8" s="1102"/>
      <c r="N8" s="1099">
        <f t="shared" si="6"/>
        <v>0.63678781925343819</v>
      </c>
      <c r="O8" s="1099">
        <f t="shared" si="7"/>
        <v>0.3636796268348208</v>
      </c>
      <c r="Q8" s="1107" t="s">
        <v>1762</v>
      </c>
      <c r="R8" s="1108">
        <v>49.12</v>
      </c>
      <c r="S8" s="1108">
        <v>1.22</v>
      </c>
      <c r="T8" s="1108">
        <v>17.87</v>
      </c>
      <c r="U8" s="1108">
        <v>8.5500000000000007</v>
      </c>
      <c r="V8" s="1108">
        <v>0.18</v>
      </c>
      <c r="W8" s="1108">
        <v>8.69</v>
      </c>
      <c r="X8" s="1108">
        <v>11.48</v>
      </c>
      <c r="Y8" s="1108">
        <v>3.07</v>
      </c>
      <c r="Z8" s="1108">
        <v>0.05</v>
      </c>
      <c r="AA8" s="1108">
        <v>0.21</v>
      </c>
      <c r="AF8" s="1109"/>
      <c r="AG8" s="1109"/>
      <c r="AH8" s="1109"/>
      <c r="AI8" s="1109"/>
      <c r="AJ8" s="1109"/>
      <c r="AK8" s="1109"/>
      <c r="AL8" s="1109"/>
    </row>
    <row r="9" spans="1:38" x14ac:dyDescent="0.2">
      <c r="A9" s="1106"/>
      <c r="B9" s="1106"/>
      <c r="C9" s="1106"/>
      <c r="F9" s="1102">
        <f t="shared" si="0"/>
        <v>8.48</v>
      </c>
      <c r="G9" s="1102">
        <f t="shared" si="1"/>
        <v>3.11</v>
      </c>
      <c r="H9" s="1102">
        <f t="shared" si="2"/>
        <v>8.6</v>
      </c>
      <c r="J9" s="1102">
        <f t="shared" si="3"/>
        <v>0.420009905894007</v>
      </c>
      <c r="K9" s="1102">
        <f t="shared" si="4"/>
        <v>0.15403665180782566</v>
      </c>
      <c r="L9" s="1102">
        <f t="shared" si="5"/>
        <v>0.42595344229816745</v>
      </c>
      <c r="M9" s="1102"/>
      <c r="N9" s="1099">
        <f t="shared" si="6"/>
        <v>0.63595839524517095</v>
      </c>
      <c r="O9" s="1099">
        <f t="shared" si="7"/>
        <v>0.36373924834532151</v>
      </c>
      <c r="Q9" s="1107" t="s">
        <v>1763</v>
      </c>
      <c r="R9" s="1108">
        <v>49.29</v>
      </c>
      <c r="S9" s="1108">
        <v>1.25</v>
      </c>
      <c r="T9" s="1108">
        <v>17.899999999999999</v>
      </c>
      <c r="U9" s="1108">
        <v>8.48</v>
      </c>
      <c r="V9" s="1108">
        <v>0.15</v>
      </c>
      <c r="W9" s="1108">
        <v>8.6</v>
      </c>
      <c r="X9" s="1108">
        <v>11.38</v>
      </c>
      <c r="Y9" s="1108">
        <v>3.06</v>
      </c>
      <c r="Z9" s="1108">
        <v>0.05</v>
      </c>
      <c r="AA9" s="1108">
        <v>0.21</v>
      </c>
      <c r="AF9" s="1111" t="s">
        <v>1790</v>
      </c>
      <c r="AG9" s="1125">
        <v>20</v>
      </c>
      <c r="AH9" s="1125">
        <v>15</v>
      </c>
      <c r="AI9" s="1126">
        <v>18</v>
      </c>
      <c r="AJ9" s="1109"/>
      <c r="AK9" s="1127" t="s">
        <v>1791</v>
      </c>
      <c r="AL9" s="1109"/>
    </row>
    <row r="10" spans="1:38" x14ac:dyDescent="0.2">
      <c r="A10" s="1106"/>
      <c r="B10" s="1106"/>
      <c r="C10" s="1106"/>
      <c r="F10" s="1102">
        <f t="shared" si="0"/>
        <v>8.5</v>
      </c>
      <c r="G10" s="1102">
        <f t="shared" si="1"/>
        <v>3.16</v>
      </c>
      <c r="H10" s="1102">
        <f t="shared" si="2"/>
        <v>8.76</v>
      </c>
      <c r="J10" s="1102">
        <f t="shared" si="3"/>
        <v>0.41625857002938293</v>
      </c>
      <c r="K10" s="1102">
        <f t="shared" si="4"/>
        <v>0.15475024485798236</v>
      </c>
      <c r="L10" s="1102">
        <f t="shared" si="5"/>
        <v>0.42899118511263462</v>
      </c>
      <c r="M10" s="1102"/>
      <c r="N10" s="1099">
        <f t="shared" si="6"/>
        <v>0.63712047012732609</v>
      </c>
      <c r="O10" s="1099">
        <f t="shared" si="7"/>
        <v>0.36049049618842943</v>
      </c>
      <c r="Q10" s="1107" t="s">
        <v>1764</v>
      </c>
      <c r="R10" s="1108">
        <v>49.08</v>
      </c>
      <c r="S10" s="1108">
        <v>1.26</v>
      </c>
      <c r="T10" s="1108">
        <v>17.760000000000002</v>
      </c>
      <c r="U10" s="1108">
        <v>8.5</v>
      </c>
      <c r="V10" s="1108">
        <v>0.18</v>
      </c>
      <c r="W10" s="1108">
        <v>8.76</v>
      </c>
      <c r="X10" s="1108">
        <v>11.65</v>
      </c>
      <c r="Y10" s="1108">
        <v>3.1</v>
      </c>
      <c r="Z10" s="1108">
        <v>0.06</v>
      </c>
      <c r="AA10" s="1108">
        <v>0.22</v>
      </c>
      <c r="AF10" s="1109"/>
      <c r="AG10" s="1109"/>
      <c r="AH10" s="1109"/>
      <c r="AI10" s="1109"/>
      <c r="AJ10" s="1109"/>
      <c r="AK10" s="1128" t="s">
        <v>1792</v>
      </c>
      <c r="AL10" s="1109"/>
    </row>
    <row r="11" spans="1:38" x14ac:dyDescent="0.2">
      <c r="A11" s="1106"/>
      <c r="B11" s="1106"/>
      <c r="C11" s="1106"/>
      <c r="F11" s="1102">
        <f t="shared" si="0"/>
        <v>9.3000000000000007</v>
      </c>
      <c r="G11" s="1102">
        <f t="shared" si="1"/>
        <v>2.4700000000000002</v>
      </c>
      <c r="H11" s="1102">
        <f t="shared" si="2"/>
        <v>8.14</v>
      </c>
      <c r="J11" s="1102">
        <f t="shared" si="3"/>
        <v>0.46710195881466593</v>
      </c>
      <c r="K11" s="1102">
        <f t="shared" si="4"/>
        <v>0.12405826217980913</v>
      </c>
      <c r="L11" s="1102">
        <f t="shared" si="5"/>
        <v>0.40883977900552482</v>
      </c>
      <c r="M11" s="1102"/>
      <c r="N11" s="1099">
        <f t="shared" si="6"/>
        <v>0.64239075841285775</v>
      </c>
      <c r="O11" s="1099">
        <f t="shared" si="7"/>
        <v>0.40452216249097334</v>
      </c>
      <c r="Q11" s="1100" t="s">
        <v>1765</v>
      </c>
      <c r="R11" s="1108">
        <v>50.41</v>
      </c>
      <c r="S11" s="1108">
        <v>1.18</v>
      </c>
      <c r="T11" s="1108">
        <v>15.49</v>
      </c>
      <c r="U11" s="1108">
        <v>9.3000000000000007</v>
      </c>
      <c r="V11" s="1108">
        <v>0</v>
      </c>
      <c r="W11" s="1108">
        <v>8.14</v>
      </c>
      <c r="X11" s="1108">
        <v>13</v>
      </c>
      <c r="Y11" s="1108">
        <v>2.41</v>
      </c>
      <c r="Z11" s="1108">
        <v>0.06</v>
      </c>
      <c r="AA11" s="1108">
        <v>0.11</v>
      </c>
      <c r="AF11" s="1109"/>
      <c r="AG11" s="1109"/>
      <c r="AH11" s="1109"/>
      <c r="AI11" s="1109"/>
      <c r="AJ11" s="1109"/>
    </row>
    <row r="12" spans="1:38" x14ac:dyDescent="0.2">
      <c r="F12" s="1102">
        <f t="shared" si="0"/>
        <v>8.33</v>
      </c>
      <c r="G12" s="1102">
        <f t="shared" si="1"/>
        <v>2.2000000000000002</v>
      </c>
      <c r="H12" s="1102">
        <f t="shared" si="2"/>
        <v>9.44</v>
      </c>
      <c r="J12" s="1102">
        <f t="shared" si="3"/>
        <v>0.41712568853279924</v>
      </c>
      <c r="K12" s="1102">
        <f t="shared" si="4"/>
        <v>0.11016524787180773</v>
      </c>
      <c r="L12" s="1102">
        <f t="shared" si="5"/>
        <v>0.47270906359539311</v>
      </c>
      <c r="M12" s="1102"/>
      <c r="N12" s="1099">
        <f t="shared" si="6"/>
        <v>0.6812719078617927</v>
      </c>
      <c r="O12" s="1099">
        <f t="shared" si="7"/>
        <v>0.36124144284047949</v>
      </c>
      <c r="Q12" s="1100" t="s">
        <v>1766</v>
      </c>
      <c r="R12" s="1108">
        <v>48.4</v>
      </c>
      <c r="S12" s="1108">
        <v>0.86</v>
      </c>
      <c r="T12" s="1108">
        <v>17.38</v>
      </c>
      <c r="U12" s="1108">
        <v>8.33</v>
      </c>
      <c r="V12" s="1108">
        <v>0</v>
      </c>
      <c r="W12" s="1108">
        <v>9.44</v>
      </c>
      <c r="X12" s="1108">
        <v>13.16</v>
      </c>
      <c r="Y12" s="1108">
        <v>2.1800000000000002</v>
      </c>
      <c r="Z12" s="1108">
        <v>0.02</v>
      </c>
      <c r="AA12" s="1108">
        <v>7.0000000000000007E-2</v>
      </c>
      <c r="AF12" s="1109"/>
      <c r="AG12" s="1109"/>
      <c r="AH12" s="1109"/>
      <c r="AI12" s="1109"/>
      <c r="AJ12" s="1109"/>
    </row>
    <row r="13" spans="1:38" x14ac:dyDescent="0.2">
      <c r="F13" s="1102">
        <f t="shared" si="0"/>
        <v>8.23</v>
      </c>
      <c r="G13" s="1102">
        <f t="shared" si="1"/>
        <v>2.15</v>
      </c>
      <c r="H13" s="1102">
        <f t="shared" si="2"/>
        <v>9.5</v>
      </c>
      <c r="J13" s="1102">
        <f t="shared" si="3"/>
        <v>0.4139839034205231</v>
      </c>
      <c r="K13" s="1102">
        <f t="shared" si="4"/>
        <v>0.10814889336016095</v>
      </c>
      <c r="L13" s="1102">
        <f t="shared" si="5"/>
        <v>0.47786720321931586</v>
      </c>
      <c r="M13" s="1102"/>
      <c r="N13" s="1099">
        <f t="shared" si="6"/>
        <v>0.68485915492957739</v>
      </c>
      <c r="O13" s="1099">
        <f t="shared" si="7"/>
        <v>0.35852057712001661</v>
      </c>
      <c r="Q13" s="1100" t="s">
        <v>1767</v>
      </c>
      <c r="R13" s="1108">
        <v>48.79</v>
      </c>
      <c r="S13" s="1108">
        <v>0.83</v>
      </c>
      <c r="T13" s="1108">
        <v>17.5</v>
      </c>
      <c r="U13" s="1108">
        <v>8.23</v>
      </c>
      <c r="V13" s="1108">
        <v>0</v>
      </c>
      <c r="W13" s="1108">
        <v>9.5</v>
      </c>
      <c r="X13" s="1108">
        <v>12.87</v>
      </c>
      <c r="Y13" s="1108">
        <v>2.13</v>
      </c>
      <c r="Z13" s="1108">
        <v>0.02</v>
      </c>
      <c r="AA13" s="1108">
        <v>0.09</v>
      </c>
      <c r="AF13" s="1109"/>
      <c r="AG13" s="1109"/>
      <c r="AH13" s="1109"/>
      <c r="AI13" s="1109"/>
      <c r="AJ13" s="1109"/>
      <c r="AK13" s="1115"/>
      <c r="AL13" s="1129" t="s">
        <v>1793</v>
      </c>
    </row>
    <row r="14" spans="1:38" x14ac:dyDescent="0.2">
      <c r="F14" s="1102">
        <f t="shared" si="0"/>
        <v>8.4</v>
      </c>
      <c r="G14" s="1102">
        <f t="shared" si="1"/>
        <v>2.09</v>
      </c>
      <c r="H14" s="1102">
        <f t="shared" si="2"/>
        <v>9.5299999999999994</v>
      </c>
      <c r="J14" s="1102">
        <f t="shared" si="3"/>
        <v>0.41958041958041958</v>
      </c>
      <c r="K14" s="1102">
        <f t="shared" si="4"/>
        <v>0.10439560439560439</v>
      </c>
      <c r="L14" s="1102">
        <f t="shared" si="5"/>
        <v>0.476023976023976</v>
      </c>
      <c r="M14" s="1102"/>
      <c r="N14" s="1099">
        <f t="shared" si="6"/>
        <v>0.68581418581418574</v>
      </c>
      <c r="O14" s="1099">
        <f t="shared" si="7"/>
        <v>0.36336730228717706</v>
      </c>
      <c r="Q14" s="1100" t="s">
        <v>1768</v>
      </c>
      <c r="R14" s="1108">
        <v>48.81</v>
      </c>
      <c r="S14" s="1108">
        <v>0.83</v>
      </c>
      <c r="T14" s="1108">
        <v>17.91</v>
      </c>
      <c r="U14" s="1108">
        <v>8.4</v>
      </c>
      <c r="V14" s="1108">
        <v>0</v>
      </c>
      <c r="W14" s="1108">
        <v>9.5299999999999994</v>
      </c>
      <c r="X14" s="1108">
        <v>12.9</v>
      </c>
      <c r="Y14" s="1108">
        <v>2.08</v>
      </c>
      <c r="Z14" s="1108">
        <v>0.01</v>
      </c>
      <c r="AA14" s="1108">
        <v>0.09</v>
      </c>
      <c r="AF14" s="1109"/>
      <c r="AG14" s="1109"/>
      <c r="AH14" s="1109"/>
      <c r="AI14" s="1109"/>
      <c r="AJ14" s="1109"/>
      <c r="AK14" s="1130"/>
      <c r="AL14" s="1109" t="s">
        <v>1794</v>
      </c>
    </row>
    <row r="15" spans="1:38" x14ac:dyDescent="0.2">
      <c r="A15" s="1103"/>
      <c r="F15" s="1102">
        <f t="shared" si="0"/>
        <v>10.29</v>
      </c>
      <c r="G15" s="1102">
        <f t="shared" si="1"/>
        <v>2.83</v>
      </c>
      <c r="H15" s="1102">
        <f t="shared" si="2"/>
        <v>7.19</v>
      </c>
      <c r="J15" s="1102">
        <f t="shared" si="3"/>
        <v>0.50664697193500741</v>
      </c>
      <c r="K15" s="1102">
        <f t="shared" si="4"/>
        <v>0.1393402264894141</v>
      </c>
      <c r="L15" s="1102">
        <f t="shared" si="5"/>
        <v>0.35401280157557857</v>
      </c>
      <c r="M15" s="1102"/>
      <c r="N15" s="1099">
        <f t="shared" si="6"/>
        <v>0.60733628754308233</v>
      </c>
      <c r="O15" s="1099">
        <f t="shared" si="7"/>
        <v>0.43876914844617798</v>
      </c>
      <c r="Q15" s="1100" t="s">
        <v>1769</v>
      </c>
      <c r="R15" s="1108">
        <v>50.74</v>
      </c>
      <c r="S15" s="1108">
        <v>1.54</v>
      </c>
      <c r="T15" s="1108">
        <v>14.57</v>
      </c>
      <c r="U15" s="1108">
        <v>10.29</v>
      </c>
      <c r="V15" s="1108">
        <v>0</v>
      </c>
      <c r="W15" s="1108">
        <v>7.19</v>
      </c>
      <c r="X15" s="1108">
        <v>12.28</v>
      </c>
      <c r="Y15" s="1108">
        <v>2.7</v>
      </c>
      <c r="Z15" s="1108">
        <v>0.13</v>
      </c>
      <c r="AA15" s="1108">
        <v>0.13</v>
      </c>
      <c r="AF15" s="1109"/>
      <c r="AG15" s="1109"/>
      <c r="AH15" s="1109"/>
      <c r="AI15" s="1109"/>
      <c r="AJ15" s="1109"/>
      <c r="AK15" s="1109"/>
      <c r="AL15" s="1109"/>
    </row>
    <row r="16" spans="1:38" x14ac:dyDescent="0.2">
      <c r="F16" s="1102">
        <f t="shared" si="0"/>
        <v>9.33</v>
      </c>
      <c r="G16" s="1102">
        <f t="shared" si="1"/>
        <v>2.2600000000000002</v>
      </c>
      <c r="H16" s="1102">
        <f t="shared" si="2"/>
        <v>8.3800000000000008</v>
      </c>
      <c r="J16" s="1102">
        <f t="shared" si="3"/>
        <v>0.46720080120180274</v>
      </c>
      <c r="K16" s="1102">
        <f t="shared" si="4"/>
        <v>0.11316975463194794</v>
      </c>
      <c r="L16" s="1102">
        <f t="shared" si="5"/>
        <v>0.41962944416624942</v>
      </c>
      <c r="M16" s="1102"/>
      <c r="N16" s="1099">
        <f t="shared" si="6"/>
        <v>0.65322984476715074</v>
      </c>
      <c r="O16" s="1099">
        <f t="shared" si="7"/>
        <v>0.40460776250920449</v>
      </c>
      <c r="Q16" s="1107" t="s">
        <v>1770</v>
      </c>
      <c r="R16" s="1108">
        <v>50.03</v>
      </c>
      <c r="S16" s="1108">
        <v>0.98</v>
      </c>
      <c r="T16" s="1108">
        <v>15.72</v>
      </c>
      <c r="U16" s="1108">
        <v>9.33</v>
      </c>
      <c r="V16" s="1108">
        <v>0</v>
      </c>
      <c r="W16" s="1108">
        <v>8.3800000000000008</v>
      </c>
      <c r="X16" s="1108">
        <v>12.85</v>
      </c>
      <c r="Y16" s="1108">
        <v>2.2000000000000002</v>
      </c>
      <c r="Z16" s="1108">
        <v>0.06</v>
      </c>
      <c r="AA16" s="1108">
        <v>0.1</v>
      </c>
      <c r="AF16" s="1109"/>
      <c r="AG16" s="1109"/>
      <c r="AH16" s="1109"/>
      <c r="AI16" s="1109"/>
      <c r="AJ16" s="1109"/>
      <c r="AK16" s="1109"/>
      <c r="AL16" s="1109"/>
    </row>
    <row r="17" spans="6:38" x14ac:dyDescent="0.2">
      <c r="F17" s="1102">
        <f t="shared" si="0"/>
        <v>10.199999999999999</v>
      </c>
      <c r="G17" s="1102">
        <f t="shared" si="1"/>
        <v>2.52</v>
      </c>
      <c r="H17" s="1102">
        <f t="shared" si="2"/>
        <v>7.78</v>
      </c>
      <c r="J17" s="1102">
        <f t="shared" si="3"/>
        <v>0.49756097560975604</v>
      </c>
      <c r="K17" s="1102">
        <f t="shared" si="4"/>
        <v>0.12292682926829268</v>
      </c>
      <c r="L17" s="1102">
        <f t="shared" si="5"/>
        <v>0.37951219512195122</v>
      </c>
      <c r="M17" s="1102"/>
      <c r="N17" s="1099">
        <f t="shared" si="6"/>
        <v>0.62829268292682927</v>
      </c>
      <c r="O17" s="1099">
        <f t="shared" si="7"/>
        <v>0.43090044480981826</v>
      </c>
      <c r="Q17" s="1107" t="s">
        <v>1771</v>
      </c>
      <c r="R17" s="1108">
        <v>49.97</v>
      </c>
      <c r="S17" s="1108">
        <v>1.1399999999999999</v>
      </c>
      <c r="T17" s="1108">
        <v>14.83</v>
      </c>
      <c r="U17" s="1108">
        <v>10.199999999999999</v>
      </c>
      <c r="V17" s="1108">
        <v>0</v>
      </c>
      <c r="W17" s="1108">
        <v>7.78</v>
      </c>
      <c r="X17" s="1108">
        <v>12.88</v>
      </c>
      <c r="Y17" s="1108">
        <v>2.48</v>
      </c>
      <c r="Z17" s="1108">
        <v>0.04</v>
      </c>
      <c r="AA17" s="1108">
        <v>0.13</v>
      </c>
      <c r="AF17" s="1109"/>
      <c r="AG17" s="1109"/>
      <c r="AH17" s="1109"/>
      <c r="AI17" s="1109"/>
      <c r="AJ17" s="1109"/>
      <c r="AK17" s="1109"/>
      <c r="AL17" s="1109"/>
    </row>
    <row r="18" spans="6:38" x14ac:dyDescent="0.2">
      <c r="F18" s="1102">
        <f t="shared" si="0"/>
        <v>9.4499999999999993</v>
      </c>
      <c r="G18" s="1102">
        <f t="shared" si="1"/>
        <v>2.3199999999999998</v>
      </c>
      <c r="H18" s="1102">
        <f t="shared" si="2"/>
        <v>8.3800000000000008</v>
      </c>
      <c r="J18" s="1102">
        <f t="shared" si="3"/>
        <v>0.46898263027295284</v>
      </c>
      <c r="K18" s="1102">
        <f t="shared" si="4"/>
        <v>0.11513647642679901</v>
      </c>
      <c r="L18" s="1102">
        <f t="shared" si="5"/>
        <v>0.41588089330024819</v>
      </c>
      <c r="M18" s="1102"/>
      <c r="N18" s="1099">
        <f t="shared" si="6"/>
        <v>0.65037220843672461</v>
      </c>
      <c r="O18" s="1099">
        <f t="shared" si="7"/>
        <v>0.40615087175002212</v>
      </c>
      <c r="Q18" s="1107" t="s">
        <v>1772</v>
      </c>
      <c r="R18" s="1108">
        <v>50.03</v>
      </c>
      <c r="S18" s="1108">
        <v>0.95</v>
      </c>
      <c r="T18" s="1108">
        <v>15.73</v>
      </c>
      <c r="U18" s="1108">
        <v>9.4499999999999993</v>
      </c>
      <c r="V18" s="1108">
        <v>0</v>
      </c>
      <c r="W18" s="1108">
        <v>8.3800000000000008</v>
      </c>
      <c r="X18" s="1108">
        <v>12.9</v>
      </c>
      <c r="Y18" s="1108">
        <v>2.2799999999999998</v>
      </c>
      <c r="Z18" s="1108">
        <v>0.04</v>
      </c>
      <c r="AA18" s="1108">
        <v>0.11</v>
      </c>
      <c r="AF18" s="1109"/>
      <c r="AG18" s="1109"/>
      <c r="AH18" s="1109"/>
      <c r="AI18" s="1109"/>
      <c r="AJ18" s="1109"/>
      <c r="AK18" s="1109"/>
      <c r="AL18" s="1109"/>
    </row>
    <row r="19" spans="6:38" x14ac:dyDescent="0.2">
      <c r="F19" s="1102">
        <f t="shared" si="0"/>
        <v>8.7799999999999994</v>
      </c>
      <c r="G19" s="1102">
        <f t="shared" si="1"/>
        <v>2.87</v>
      </c>
      <c r="H19" s="1102">
        <f t="shared" si="2"/>
        <v>8.4</v>
      </c>
      <c r="J19" s="1102">
        <f t="shared" si="3"/>
        <v>0.4379052369077307</v>
      </c>
      <c r="K19" s="1102">
        <f t="shared" si="4"/>
        <v>0.14314214463840402</v>
      </c>
      <c r="L19" s="1102">
        <f t="shared" si="5"/>
        <v>0.41895261845386539</v>
      </c>
      <c r="M19" s="1102"/>
      <c r="N19" s="1099">
        <f t="shared" si="6"/>
        <v>0.63790523690773071</v>
      </c>
      <c r="O19" s="1099">
        <f t="shared" si="7"/>
        <v>0.37923705961233778</v>
      </c>
      <c r="Q19" s="1107" t="s">
        <v>1773</v>
      </c>
      <c r="R19" s="1108">
        <v>48.89</v>
      </c>
      <c r="S19" s="1108">
        <v>1.24</v>
      </c>
      <c r="T19" s="1108">
        <v>17.350000000000001</v>
      </c>
      <c r="U19" s="1108">
        <v>8.7799999999999994</v>
      </c>
      <c r="V19" s="1108">
        <v>0</v>
      </c>
      <c r="W19" s="1108">
        <v>8.4</v>
      </c>
      <c r="X19" s="1108">
        <v>12.37</v>
      </c>
      <c r="Y19" s="1108">
        <v>2.83</v>
      </c>
      <c r="Z19" s="1108">
        <v>0.04</v>
      </c>
      <c r="AA19" s="1108">
        <v>0.11</v>
      </c>
      <c r="AF19" s="1109"/>
      <c r="AG19" s="1109"/>
      <c r="AH19" s="1109"/>
      <c r="AI19" s="1109"/>
      <c r="AJ19" s="1109"/>
      <c r="AK19" s="1109"/>
      <c r="AL19" s="1109"/>
    </row>
    <row r="20" spans="6:38" x14ac:dyDescent="0.2">
      <c r="F20" s="1102">
        <f t="shared" si="0"/>
        <v>8.69</v>
      </c>
      <c r="G20" s="1102">
        <f t="shared" si="1"/>
        <v>2.8699999999999997</v>
      </c>
      <c r="H20" s="1102">
        <f t="shared" si="2"/>
        <v>8.39</v>
      </c>
      <c r="J20" s="1102">
        <f t="shared" si="3"/>
        <v>0.43558897243107769</v>
      </c>
      <c r="K20" s="1102">
        <f t="shared" si="4"/>
        <v>0.14385964912280699</v>
      </c>
      <c r="L20" s="1102">
        <f t="shared" si="5"/>
        <v>0.42055137844611534</v>
      </c>
      <c r="M20" s="1102"/>
      <c r="N20" s="1099">
        <f t="shared" si="6"/>
        <v>0.63834586466165422</v>
      </c>
      <c r="O20" s="1099">
        <f t="shared" si="7"/>
        <v>0.37723111573367279</v>
      </c>
      <c r="Q20" s="1107" t="s">
        <v>1774</v>
      </c>
      <c r="R20" s="1108">
        <v>48.82</v>
      </c>
      <c r="S20" s="1108">
        <v>1.23</v>
      </c>
      <c r="T20" s="1108">
        <v>17.38</v>
      </c>
      <c r="U20" s="1108">
        <v>8.69</v>
      </c>
      <c r="V20" s="1108">
        <v>0</v>
      </c>
      <c r="W20" s="1108">
        <v>8.39</v>
      </c>
      <c r="X20" s="1108">
        <v>12.3</v>
      </c>
      <c r="Y20" s="1108">
        <v>2.84</v>
      </c>
      <c r="Z20" s="1108">
        <v>0.03</v>
      </c>
      <c r="AA20" s="1108">
        <v>0.12</v>
      </c>
      <c r="AF20" s="1109"/>
      <c r="AG20" s="1109"/>
      <c r="AH20" s="1109"/>
      <c r="AI20" s="1109"/>
      <c r="AJ20" s="1109"/>
      <c r="AK20" s="1109"/>
      <c r="AL20" s="1109"/>
    </row>
    <row r="21" spans="6:38" x14ac:dyDescent="0.2">
      <c r="F21" s="1102">
        <f t="shared" si="0"/>
        <v>10.199999999999999</v>
      </c>
      <c r="G21" s="1102">
        <f t="shared" si="1"/>
        <v>2.4899999999999998</v>
      </c>
      <c r="H21" s="1102">
        <f t="shared" si="2"/>
        <v>7.74</v>
      </c>
      <c r="J21" s="1102">
        <f t="shared" si="3"/>
        <v>0.49926578560939794</v>
      </c>
      <c r="K21" s="1102">
        <f t="shared" si="4"/>
        <v>0.12187958883994125</v>
      </c>
      <c r="L21" s="1102">
        <f t="shared" si="5"/>
        <v>0.3788546255506608</v>
      </c>
      <c r="M21" s="1102"/>
      <c r="N21" s="1099">
        <f t="shared" si="6"/>
        <v>0.62848751835535976</v>
      </c>
      <c r="O21" s="1099">
        <f t="shared" si="7"/>
        <v>0.43237685357813388</v>
      </c>
      <c r="Q21" s="1107" t="s">
        <v>1775</v>
      </c>
      <c r="R21" s="1108">
        <v>50.86</v>
      </c>
      <c r="S21" s="1108">
        <v>1.1100000000000001</v>
      </c>
      <c r="T21" s="1108">
        <v>14.58</v>
      </c>
      <c r="U21" s="1108">
        <v>10.199999999999999</v>
      </c>
      <c r="V21" s="1108">
        <v>0</v>
      </c>
      <c r="W21" s="1108">
        <v>7.74</v>
      </c>
      <c r="X21" s="1108">
        <v>12.75</v>
      </c>
      <c r="Y21" s="1108">
        <v>2.44</v>
      </c>
      <c r="Z21" s="1108">
        <v>0.05</v>
      </c>
      <c r="AA21" s="1108">
        <v>0.11</v>
      </c>
      <c r="AF21" s="1099" t="s">
        <v>1779</v>
      </c>
      <c r="AG21" s="1109"/>
      <c r="AH21" s="1109"/>
      <c r="AI21" s="1109"/>
      <c r="AJ21" s="1109"/>
      <c r="AK21" s="1109"/>
      <c r="AL21" s="1109"/>
    </row>
    <row r="22" spans="6:38" x14ac:dyDescent="0.2">
      <c r="F22" s="1102">
        <f t="shared" si="0"/>
        <v>8.68</v>
      </c>
      <c r="G22" s="1102">
        <f t="shared" si="1"/>
        <v>2.87</v>
      </c>
      <c r="H22" s="1102">
        <f t="shared" si="2"/>
        <v>8.59</v>
      </c>
      <c r="J22" s="1102">
        <f t="shared" si="3"/>
        <v>0.43098311817279045</v>
      </c>
      <c r="K22" s="1102">
        <f t="shared" si="4"/>
        <v>0.14250248262164847</v>
      </c>
      <c r="L22" s="1102">
        <f t="shared" si="5"/>
        <v>0.42651439920556106</v>
      </c>
      <c r="M22" s="1102"/>
      <c r="N22" s="1099">
        <f t="shared" si="6"/>
        <v>0.64200595829195628</v>
      </c>
      <c r="O22" s="1099">
        <f t="shared" si="7"/>
        <v>0.37324232893986731</v>
      </c>
      <c r="Q22" s="1107" t="s">
        <v>1776</v>
      </c>
      <c r="R22" s="1108">
        <v>48.98</v>
      </c>
      <c r="S22" s="1108">
        <v>1.23</v>
      </c>
      <c r="T22" s="1108">
        <v>17.27</v>
      </c>
      <c r="U22" s="1108">
        <v>8.68</v>
      </c>
      <c r="V22" s="1108">
        <v>0</v>
      </c>
      <c r="W22" s="1108">
        <v>8.59</v>
      </c>
      <c r="X22" s="1108">
        <v>12.23</v>
      </c>
      <c r="Y22" s="1108">
        <v>2.83</v>
      </c>
      <c r="Z22" s="1108">
        <v>0.04</v>
      </c>
      <c r="AA22" s="1108">
        <v>0.13</v>
      </c>
      <c r="AF22" s="1109"/>
      <c r="AG22" s="1109"/>
      <c r="AH22" s="1109"/>
      <c r="AI22" s="1109"/>
      <c r="AJ22" s="1109"/>
      <c r="AK22" s="1109"/>
      <c r="AL22" s="1109"/>
    </row>
    <row r="23" spans="6:38" x14ac:dyDescent="0.2">
      <c r="F23" s="1102">
        <f t="shared" si="0"/>
        <v>8.6199999999999992</v>
      </c>
      <c r="G23" s="1102">
        <f t="shared" si="1"/>
        <v>2.81</v>
      </c>
      <c r="H23" s="1102">
        <f t="shared" si="2"/>
        <v>8.49</v>
      </c>
      <c r="J23" s="1102">
        <f t="shared" si="3"/>
        <v>0.43273092369477906</v>
      </c>
      <c r="K23" s="1102">
        <f t="shared" si="4"/>
        <v>0.14106425702811243</v>
      </c>
      <c r="L23" s="1102">
        <f t="shared" si="5"/>
        <v>0.4262048192771084</v>
      </c>
      <c r="M23" s="1102"/>
      <c r="N23" s="1099">
        <f t="shared" si="6"/>
        <v>0.64257028112449799</v>
      </c>
      <c r="O23" s="1099">
        <f t="shared" si="7"/>
        <v>0.37475597292278418</v>
      </c>
      <c r="Q23" s="1107" t="s">
        <v>1777</v>
      </c>
      <c r="R23" s="1108">
        <v>49.07</v>
      </c>
      <c r="S23" s="1108">
        <v>1.21</v>
      </c>
      <c r="T23" s="1108">
        <v>17.190000000000001</v>
      </c>
      <c r="U23" s="1108">
        <v>8.6199999999999992</v>
      </c>
      <c r="V23" s="1108">
        <v>0</v>
      </c>
      <c r="W23" s="1108">
        <v>8.49</v>
      </c>
      <c r="X23" s="1108">
        <v>12.28</v>
      </c>
      <c r="Y23" s="1108">
        <v>2.77</v>
      </c>
      <c r="Z23" s="1108">
        <v>0.04</v>
      </c>
      <c r="AA23" s="1108">
        <v>0.14000000000000001</v>
      </c>
      <c r="AF23" s="1109"/>
      <c r="AG23" s="1109"/>
      <c r="AH23" s="1109"/>
      <c r="AI23" s="1109"/>
      <c r="AJ23" s="1109"/>
      <c r="AK23" s="1109"/>
      <c r="AL23" s="1109"/>
    </row>
    <row r="24" spans="6:38" x14ac:dyDescent="0.2">
      <c r="F24" s="1102">
        <f t="shared" si="0"/>
        <v>8.6199999999999992</v>
      </c>
      <c r="G24" s="1102">
        <f t="shared" si="1"/>
        <v>2.84</v>
      </c>
      <c r="H24" s="1102">
        <f t="shared" si="2"/>
        <v>8.34</v>
      </c>
      <c r="J24" s="1102">
        <f t="shared" si="3"/>
        <v>0.43535353535353538</v>
      </c>
      <c r="K24" s="1102">
        <f t="shared" si="4"/>
        <v>0.14343434343434344</v>
      </c>
      <c r="L24" s="1102">
        <f t="shared" si="5"/>
        <v>0.42121212121212126</v>
      </c>
      <c r="M24" s="1102"/>
      <c r="N24" s="1099">
        <f t="shared" si="6"/>
        <v>0.63888888888888895</v>
      </c>
      <c r="O24" s="1099">
        <f t="shared" si="7"/>
        <v>0.37702722124352839</v>
      </c>
      <c r="Q24" s="1107" t="s">
        <v>1778</v>
      </c>
      <c r="R24" s="1108">
        <v>49.18</v>
      </c>
      <c r="S24" s="1108">
        <v>1.21</v>
      </c>
      <c r="T24" s="1108">
        <v>17.25</v>
      </c>
      <c r="U24" s="1108">
        <v>8.6199999999999992</v>
      </c>
      <c r="V24" s="1108">
        <v>0</v>
      </c>
      <c r="W24" s="1108">
        <v>8.34</v>
      </c>
      <c r="X24" s="1108">
        <v>12.3</v>
      </c>
      <c r="Y24" s="1108">
        <v>2.8</v>
      </c>
      <c r="Z24" s="1108">
        <v>0.04</v>
      </c>
      <c r="AA24" s="1108">
        <v>0.14000000000000001</v>
      </c>
      <c r="AF24" s="1109"/>
      <c r="AG24" s="1109"/>
      <c r="AH24" s="1109"/>
      <c r="AI24" s="1109"/>
      <c r="AJ24" s="1109"/>
      <c r="AK24" s="1109"/>
      <c r="AL24" s="1109"/>
    </row>
    <row r="25" spans="6:38" x14ac:dyDescent="0.2">
      <c r="J25" s="1102"/>
      <c r="K25" s="1102"/>
      <c r="L25" s="1102"/>
      <c r="M25" s="1102"/>
      <c r="Q25" s="1100"/>
      <c r="R25" s="1108"/>
      <c r="S25" s="1108"/>
      <c r="T25" s="1108"/>
      <c r="U25" s="1108"/>
      <c r="V25" s="1108"/>
      <c r="W25" s="1108"/>
      <c r="X25" s="1108"/>
      <c r="Y25" s="1108"/>
      <c r="Z25" s="1108"/>
      <c r="AA25" s="1108"/>
      <c r="AF25" s="1109"/>
      <c r="AG25" s="1109"/>
      <c r="AH25" s="1109"/>
      <c r="AI25" s="1109"/>
      <c r="AJ25" s="1109"/>
      <c r="AK25" s="1109"/>
      <c r="AL25" s="1109"/>
    </row>
    <row r="26" spans="6:38" x14ac:dyDescent="0.2">
      <c r="J26" s="1102"/>
      <c r="K26" s="1102"/>
      <c r="L26" s="1102"/>
      <c r="M26" s="1102"/>
      <c r="Q26" s="1107"/>
      <c r="R26" s="1108"/>
      <c r="S26" s="1108"/>
      <c r="T26" s="1108"/>
      <c r="U26" s="1108"/>
      <c r="V26" s="1108"/>
      <c r="W26" s="1108"/>
      <c r="X26" s="1108"/>
      <c r="Y26" s="1108"/>
      <c r="Z26" s="1108"/>
      <c r="AA26" s="1108"/>
      <c r="AF26" s="1109"/>
      <c r="AG26" s="1109"/>
      <c r="AH26" s="1109"/>
      <c r="AI26" s="1109"/>
      <c r="AJ26" s="1109"/>
      <c r="AK26" s="1109"/>
      <c r="AL26" s="1109"/>
    </row>
    <row r="27" spans="6:38" x14ac:dyDescent="0.2">
      <c r="J27" s="1102"/>
      <c r="K27" s="1102"/>
      <c r="L27" s="1102"/>
      <c r="M27" s="1102"/>
      <c r="Q27" s="1107"/>
      <c r="R27" s="1108"/>
      <c r="S27" s="1108"/>
      <c r="T27" s="1108"/>
      <c r="U27" s="1108"/>
      <c r="V27" s="1108"/>
      <c r="W27" s="1108"/>
      <c r="X27" s="1108"/>
      <c r="Y27" s="1108"/>
      <c r="Z27" s="1108"/>
      <c r="AA27" s="1108"/>
      <c r="AF27" s="1109"/>
      <c r="AG27" s="1109"/>
      <c r="AH27" s="1109"/>
      <c r="AI27" s="1109"/>
      <c r="AJ27" s="1109"/>
      <c r="AK27" s="1109"/>
      <c r="AL27" s="1109"/>
    </row>
    <row r="28" spans="6:38" x14ac:dyDescent="0.2">
      <c r="J28" s="1102"/>
      <c r="K28" s="1102"/>
      <c r="L28" s="1102"/>
      <c r="M28" s="1102"/>
      <c r="Q28" s="1107"/>
      <c r="R28" s="1108"/>
      <c r="S28" s="1108"/>
      <c r="T28" s="1108"/>
      <c r="U28" s="1108"/>
      <c r="V28" s="1108"/>
      <c r="W28" s="1108"/>
      <c r="X28" s="1108"/>
      <c r="Y28" s="1108"/>
      <c r="Z28" s="1108"/>
      <c r="AA28" s="1108"/>
      <c r="AF28" s="1109"/>
      <c r="AG28" s="1109"/>
      <c r="AH28" s="1109"/>
      <c r="AI28" s="1109"/>
      <c r="AJ28" s="1109"/>
      <c r="AK28" s="1109"/>
      <c r="AL28" s="1109"/>
    </row>
    <row r="29" spans="6:38" x14ac:dyDescent="0.2">
      <c r="J29" s="1102"/>
      <c r="K29" s="1102"/>
      <c r="L29" s="1102"/>
      <c r="M29" s="1102"/>
      <c r="Q29" s="1107"/>
      <c r="R29" s="1108"/>
      <c r="S29" s="1108"/>
      <c r="T29" s="1108"/>
      <c r="U29" s="1108"/>
      <c r="V29" s="1108"/>
      <c r="W29" s="1108"/>
      <c r="X29" s="1108"/>
      <c r="Y29" s="1108"/>
      <c r="Z29" s="1108"/>
      <c r="AA29" s="1108"/>
      <c r="AF29" s="1109"/>
      <c r="AG29" s="1109"/>
      <c r="AH29" s="1109"/>
      <c r="AI29" s="1109"/>
      <c r="AJ29" s="1109"/>
      <c r="AK29" s="1109"/>
      <c r="AL29" s="1109"/>
    </row>
    <row r="30" spans="6:38" x14ac:dyDescent="0.2">
      <c r="J30" s="1102"/>
      <c r="K30" s="1102"/>
      <c r="L30" s="1102"/>
      <c r="M30" s="1102"/>
      <c r="Q30" s="1107"/>
      <c r="R30" s="1108"/>
      <c r="S30" s="1108"/>
      <c r="T30" s="1108"/>
      <c r="U30" s="1108"/>
      <c r="V30" s="1108"/>
      <c r="W30" s="1108"/>
      <c r="X30" s="1108"/>
      <c r="Y30" s="1108"/>
      <c r="Z30" s="1108"/>
      <c r="AA30" s="1108"/>
      <c r="AF30" s="1109"/>
      <c r="AG30" s="1109"/>
      <c r="AH30" s="1109"/>
      <c r="AI30" s="1109"/>
      <c r="AJ30" s="1109"/>
      <c r="AK30" s="1109"/>
      <c r="AL30" s="1109"/>
    </row>
    <row r="31" spans="6:38" x14ac:dyDescent="0.2">
      <c r="J31" s="1102"/>
      <c r="K31" s="1102"/>
      <c r="L31" s="1102"/>
      <c r="M31" s="1102"/>
      <c r="Q31" s="1107"/>
      <c r="R31" s="1108"/>
      <c r="S31" s="1108"/>
      <c r="T31" s="1108"/>
      <c r="U31" s="1108"/>
      <c r="V31" s="1108"/>
      <c r="W31" s="1108"/>
      <c r="X31" s="1108"/>
      <c r="Y31" s="1108"/>
      <c r="Z31" s="1108"/>
      <c r="AA31" s="1108"/>
      <c r="AF31" s="1109"/>
      <c r="AG31" s="1109"/>
      <c r="AH31" s="1109"/>
      <c r="AI31" s="1109"/>
      <c r="AJ31" s="1109"/>
      <c r="AK31" s="1109"/>
      <c r="AL31" s="1109"/>
    </row>
    <row r="32" spans="6:38" x14ac:dyDescent="0.2">
      <c r="J32" s="1102"/>
      <c r="K32" s="1102"/>
      <c r="L32" s="1102"/>
      <c r="M32" s="1102"/>
      <c r="Q32" s="1107"/>
      <c r="R32" s="1108"/>
      <c r="S32" s="1108"/>
      <c r="T32" s="1108"/>
      <c r="U32" s="1108"/>
      <c r="V32" s="1108"/>
      <c r="W32" s="1108"/>
      <c r="X32" s="1108"/>
      <c r="Y32" s="1108"/>
      <c r="Z32" s="1108"/>
      <c r="AA32" s="1108"/>
      <c r="AF32" s="1109"/>
      <c r="AG32" s="1109"/>
      <c r="AH32" s="1109"/>
      <c r="AI32" s="1109"/>
      <c r="AJ32" s="1109"/>
      <c r="AK32" s="1109"/>
      <c r="AL32" s="1109"/>
    </row>
    <row r="33" spans="10:38" x14ac:dyDescent="0.2">
      <c r="J33" s="1102"/>
      <c r="K33" s="1102"/>
      <c r="L33" s="1102"/>
      <c r="M33" s="1102"/>
      <c r="Q33" s="1107"/>
      <c r="R33" s="1108"/>
      <c r="S33" s="1108"/>
      <c r="T33" s="1108"/>
      <c r="U33" s="1108"/>
      <c r="V33" s="1108"/>
      <c r="W33" s="1108"/>
      <c r="X33" s="1108"/>
      <c r="Y33" s="1108"/>
      <c r="Z33" s="1108"/>
      <c r="AA33" s="1108"/>
      <c r="AF33" s="1109"/>
      <c r="AG33" s="1109"/>
      <c r="AH33" s="1109"/>
      <c r="AI33" s="1109"/>
      <c r="AJ33" s="1109"/>
      <c r="AK33" s="1109"/>
      <c r="AL33" s="1109"/>
    </row>
    <row r="34" spans="10:38" x14ac:dyDescent="0.2">
      <c r="J34" s="1102"/>
      <c r="K34" s="1102"/>
      <c r="L34" s="1102"/>
      <c r="M34" s="1102"/>
      <c r="Q34" s="1107"/>
      <c r="R34" s="1108"/>
      <c r="S34" s="1108"/>
      <c r="T34" s="1108"/>
      <c r="U34" s="1108"/>
      <c r="V34" s="1108"/>
      <c r="W34" s="1108"/>
      <c r="X34" s="1108"/>
      <c r="Y34" s="1108"/>
      <c r="Z34" s="1108"/>
      <c r="AA34" s="1108"/>
      <c r="AF34" s="1109"/>
      <c r="AG34" s="1109"/>
      <c r="AH34" s="1109"/>
      <c r="AI34" s="1109"/>
      <c r="AJ34" s="1109"/>
      <c r="AK34" s="1109"/>
      <c r="AL34" s="1109"/>
    </row>
    <row r="35" spans="10:38" x14ac:dyDescent="0.2">
      <c r="J35" s="1102"/>
      <c r="K35" s="1102"/>
      <c r="L35" s="1102"/>
      <c r="M35" s="1102"/>
      <c r="Q35" s="1107"/>
      <c r="R35" s="1108"/>
      <c r="S35" s="1108"/>
      <c r="T35" s="1108"/>
      <c r="U35" s="1108"/>
      <c r="V35" s="1108"/>
      <c r="W35" s="1108"/>
      <c r="X35" s="1108"/>
      <c r="Y35" s="1108"/>
      <c r="Z35" s="1108"/>
      <c r="AA35" s="1108"/>
      <c r="AF35" s="1109"/>
      <c r="AG35" s="1109"/>
      <c r="AH35" s="1109"/>
      <c r="AI35" s="1109"/>
      <c r="AJ35" s="1109"/>
      <c r="AK35" s="1109"/>
      <c r="AL35" s="1109"/>
    </row>
    <row r="36" spans="10:38" x14ac:dyDescent="0.2">
      <c r="J36" s="1102"/>
      <c r="K36" s="1102"/>
      <c r="L36" s="1102"/>
      <c r="M36" s="1102"/>
      <c r="Q36" s="1107"/>
      <c r="R36" s="1108"/>
      <c r="S36" s="1108"/>
      <c r="T36" s="1108"/>
      <c r="U36" s="1108"/>
      <c r="V36" s="1108"/>
      <c r="W36" s="1108"/>
      <c r="X36" s="1108"/>
      <c r="Y36" s="1108"/>
      <c r="Z36" s="1108"/>
      <c r="AA36" s="1108"/>
      <c r="AF36" s="1109"/>
      <c r="AG36" s="1109"/>
      <c r="AH36" s="1109"/>
      <c r="AI36" s="1109"/>
      <c r="AJ36" s="1109"/>
      <c r="AK36" s="1109"/>
      <c r="AL36" s="1109"/>
    </row>
    <row r="37" spans="10:38" x14ac:dyDescent="0.2">
      <c r="J37" s="1102"/>
      <c r="K37" s="1102"/>
      <c r="L37" s="1102"/>
      <c r="M37" s="1102"/>
      <c r="Q37" s="1107"/>
      <c r="R37" s="1108"/>
      <c r="S37" s="1108"/>
      <c r="T37" s="1108"/>
      <c r="U37" s="1108"/>
      <c r="V37" s="1108"/>
      <c r="W37" s="1108"/>
      <c r="X37" s="1108"/>
      <c r="Y37" s="1108"/>
      <c r="Z37" s="1108"/>
      <c r="AA37" s="1108"/>
      <c r="AF37" s="1109"/>
      <c r="AG37" s="1109"/>
      <c r="AH37" s="1109"/>
      <c r="AI37" s="1109"/>
      <c r="AJ37" s="1109"/>
      <c r="AK37" s="1109"/>
      <c r="AL37" s="1109"/>
    </row>
    <row r="38" spans="10:38" x14ac:dyDescent="0.2">
      <c r="J38" s="1102"/>
      <c r="K38" s="1102"/>
      <c r="L38" s="1102"/>
      <c r="M38" s="1102"/>
      <c r="Q38" s="1107"/>
      <c r="R38" s="1108"/>
      <c r="S38" s="1108"/>
      <c r="T38" s="1108"/>
      <c r="U38" s="1108"/>
      <c r="V38" s="1108"/>
      <c r="W38" s="1108"/>
      <c r="X38" s="1108"/>
      <c r="Y38" s="1108"/>
      <c r="Z38" s="1108"/>
      <c r="AA38" s="1108"/>
      <c r="AF38" s="1109"/>
      <c r="AG38" s="1109"/>
      <c r="AH38" s="1109"/>
      <c r="AI38" s="1109"/>
      <c r="AJ38" s="1109"/>
      <c r="AK38" s="1109"/>
      <c r="AL38" s="1109"/>
    </row>
    <row r="39" spans="10:38" x14ac:dyDescent="0.2">
      <c r="J39" s="1102"/>
      <c r="K39" s="1102"/>
      <c r="L39" s="1102"/>
      <c r="M39" s="1102"/>
      <c r="Q39" s="1107"/>
      <c r="R39" s="1108"/>
      <c r="S39" s="1108"/>
      <c r="T39" s="1108"/>
      <c r="U39" s="1108"/>
      <c r="V39" s="1108"/>
      <c r="W39" s="1108"/>
      <c r="X39" s="1108"/>
      <c r="Y39" s="1108"/>
      <c r="Z39" s="1108"/>
      <c r="AA39" s="1108"/>
      <c r="AF39" s="1109"/>
      <c r="AG39" s="1109"/>
      <c r="AH39" s="1109"/>
      <c r="AI39" s="1109"/>
      <c r="AJ39" s="1109"/>
      <c r="AK39" s="1109"/>
      <c r="AL39" s="1109"/>
    </row>
    <row r="40" spans="10:38" x14ac:dyDescent="0.2">
      <c r="J40" s="1102"/>
      <c r="K40" s="1102"/>
      <c r="L40" s="1102"/>
      <c r="M40" s="1102"/>
      <c r="Q40" s="1107"/>
      <c r="R40" s="1108"/>
      <c r="S40" s="1108"/>
      <c r="T40" s="1108"/>
      <c r="U40" s="1108"/>
      <c r="V40" s="1108"/>
      <c r="W40" s="1108"/>
      <c r="X40" s="1108"/>
      <c r="Y40" s="1108"/>
      <c r="Z40" s="1108"/>
      <c r="AA40" s="1108"/>
      <c r="AF40" s="1109"/>
      <c r="AG40" s="1109"/>
      <c r="AH40" s="1109"/>
      <c r="AI40" s="1109"/>
      <c r="AJ40" s="1109"/>
      <c r="AK40" s="1109"/>
      <c r="AL40" s="1109"/>
    </row>
    <row r="41" spans="10:38" x14ac:dyDescent="0.2">
      <c r="J41" s="1102"/>
      <c r="K41" s="1102"/>
      <c r="L41" s="1102"/>
      <c r="M41" s="1102"/>
      <c r="Q41" s="1107"/>
      <c r="R41" s="1108"/>
      <c r="S41" s="1108"/>
      <c r="T41" s="1108"/>
      <c r="U41" s="1108"/>
      <c r="V41" s="1108"/>
      <c r="W41" s="1108"/>
      <c r="X41" s="1108"/>
      <c r="Y41" s="1108"/>
      <c r="Z41" s="1108"/>
      <c r="AA41" s="1108"/>
      <c r="AF41" s="1109"/>
      <c r="AG41" s="1109"/>
      <c r="AH41" s="1109"/>
      <c r="AI41" s="1109"/>
      <c r="AJ41" s="1109"/>
      <c r="AK41" s="1109"/>
      <c r="AL41" s="1109"/>
    </row>
    <row r="42" spans="10:38" x14ac:dyDescent="0.2">
      <c r="J42" s="1102"/>
      <c r="K42" s="1102"/>
      <c r="L42" s="1102"/>
      <c r="M42" s="1102"/>
      <c r="Q42" s="1107"/>
      <c r="R42" s="1108"/>
      <c r="S42" s="1108"/>
      <c r="T42" s="1108"/>
      <c r="U42" s="1108"/>
      <c r="V42" s="1108"/>
      <c r="W42" s="1108"/>
      <c r="X42" s="1108"/>
      <c r="Y42" s="1108"/>
      <c r="Z42" s="1108"/>
      <c r="AA42" s="1108"/>
      <c r="AF42" s="1109"/>
      <c r="AG42" s="1109"/>
      <c r="AH42" s="1109"/>
      <c r="AI42" s="1109"/>
      <c r="AJ42" s="1109"/>
      <c r="AK42" s="1109"/>
      <c r="AL42" s="1109"/>
    </row>
    <row r="43" spans="10:38" x14ac:dyDescent="0.2">
      <c r="J43" s="1102"/>
      <c r="K43" s="1102"/>
      <c r="L43" s="1102"/>
      <c r="M43" s="1102"/>
      <c r="Q43" s="1107"/>
      <c r="R43" s="1108"/>
      <c r="S43" s="1108"/>
      <c r="T43" s="1108"/>
      <c r="U43" s="1108"/>
      <c r="V43" s="1108"/>
      <c r="W43" s="1108"/>
      <c r="X43" s="1108"/>
      <c r="Y43" s="1108"/>
      <c r="Z43" s="1108"/>
      <c r="AA43" s="1108"/>
      <c r="AF43" s="1109"/>
      <c r="AG43" s="1109"/>
      <c r="AH43" s="1109"/>
      <c r="AI43" s="1109"/>
      <c r="AJ43" s="1109"/>
      <c r="AK43" s="1109"/>
      <c r="AL43" s="1109"/>
    </row>
    <row r="44" spans="10:38" x14ac:dyDescent="0.2">
      <c r="J44" s="1102"/>
      <c r="K44" s="1102"/>
      <c r="L44" s="1102"/>
      <c r="M44" s="1102"/>
      <c r="Q44" s="1099"/>
      <c r="R44" s="1108"/>
      <c r="S44" s="1108"/>
      <c r="T44" s="1108"/>
      <c r="U44" s="1108"/>
      <c r="V44" s="1108"/>
      <c r="W44" s="1108"/>
      <c r="X44" s="1108"/>
      <c r="Y44" s="1108"/>
      <c r="Z44" s="1108"/>
      <c r="AA44" s="1108"/>
      <c r="AF44" s="1109"/>
      <c r="AG44" s="1109"/>
      <c r="AH44" s="1109"/>
      <c r="AI44" s="1109"/>
      <c r="AJ44" s="1109"/>
      <c r="AK44" s="1109"/>
      <c r="AL44" s="1109"/>
    </row>
    <row r="45" spans="10:38" x14ac:dyDescent="0.2">
      <c r="J45" s="1102"/>
      <c r="K45" s="1102"/>
      <c r="L45" s="1102"/>
      <c r="M45" s="1102"/>
      <c r="Q45" s="1099"/>
      <c r="R45" s="1108"/>
      <c r="S45" s="1108"/>
      <c r="T45" s="1108"/>
      <c r="U45" s="1108"/>
      <c r="V45" s="1108"/>
      <c r="W45" s="1108"/>
      <c r="X45" s="1108"/>
      <c r="Y45" s="1108"/>
      <c r="Z45" s="1108"/>
      <c r="AA45" s="1108"/>
      <c r="AF45" s="1109"/>
      <c r="AG45" s="1109"/>
      <c r="AH45" s="1109"/>
      <c r="AI45" s="1109"/>
      <c r="AJ45" s="1109"/>
      <c r="AK45" s="1109"/>
      <c r="AL45" s="1109"/>
    </row>
    <row r="46" spans="10:38" x14ac:dyDescent="0.2">
      <c r="J46" s="1102"/>
      <c r="K46" s="1102"/>
      <c r="L46" s="1102"/>
      <c r="M46" s="1102"/>
      <c r="Q46" s="1099"/>
      <c r="R46" s="1108"/>
      <c r="S46" s="1108"/>
      <c r="T46" s="1108"/>
      <c r="U46" s="1108"/>
      <c r="V46" s="1108"/>
      <c r="W46" s="1108"/>
      <c r="X46" s="1108"/>
      <c r="Y46" s="1108"/>
      <c r="Z46" s="1108"/>
      <c r="AA46" s="1108"/>
      <c r="AF46" s="1109"/>
      <c r="AG46" s="1109"/>
      <c r="AH46" s="1109"/>
      <c r="AI46" s="1109"/>
      <c r="AJ46" s="1109"/>
      <c r="AK46" s="1109"/>
      <c r="AL46" s="1109"/>
    </row>
    <row r="47" spans="10:38" x14ac:dyDescent="0.2">
      <c r="J47" s="1102"/>
      <c r="K47" s="1102"/>
      <c r="L47" s="1102"/>
      <c r="M47" s="1102"/>
      <c r="Q47" s="1099"/>
      <c r="R47" s="1108"/>
      <c r="S47" s="1108"/>
      <c r="T47" s="1108"/>
      <c r="U47" s="1108"/>
      <c r="V47" s="1108"/>
      <c r="W47" s="1108"/>
      <c r="X47" s="1108"/>
      <c r="Y47" s="1108"/>
      <c r="Z47" s="1108"/>
      <c r="AA47" s="1108"/>
      <c r="AF47" s="1109"/>
      <c r="AG47" s="1109"/>
      <c r="AH47" s="1109"/>
      <c r="AI47" s="1109"/>
      <c r="AJ47" s="1109"/>
      <c r="AK47" s="1109"/>
      <c r="AL47" s="1109"/>
    </row>
    <row r="48" spans="10:38" x14ac:dyDescent="0.2">
      <c r="J48" s="1102"/>
      <c r="K48" s="1102"/>
      <c r="L48" s="1102"/>
      <c r="M48" s="1102"/>
      <c r="Q48" s="1099"/>
      <c r="R48" s="1108"/>
      <c r="S48" s="1108"/>
      <c r="T48" s="1108"/>
      <c r="U48" s="1108"/>
      <c r="V48" s="1108"/>
      <c r="W48" s="1108"/>
      <c r="X48" s="1108"/>
      <c r="Y48" s="1108"/>
      <c r="Z48" s="1108"/>
      <c r="AA48" s="1108"/>
      <c r="AF48" s="1109"/>
      <c r="AG48" s="1109"/>
      <c r="AH48" s="1109"/>
      <c r="AI48" s="1109"/>
      <c r="AJ48" s="1109"/>
      <c r="AK48" s="1109"/>
      <c r="AL48" s="1109"/>
    </row>
    <row r="49" spans="10:38" x14ac:dyDescent="0.2">
      <c r="J49" s="1102"/>
      <c r="K49" s="1102"/>
      <c r="L49" s="1102"/>
      <c r="M49" s="1102"/>
      <c r="Q49" s="1099"/>
      <c r="R49" s="1108"/>
      <c r="S49" s="1108"/>
      <c r="T49" s="1108"/>
      <c r="U49" s="1108"/>
      <c r="V49" s="1108"/>
      <c r="W49" s="1108"/>
      <c r="X49" s="1108"/>
      <c r="Y49" s="1108"/>
      <c r="Z49" s="1108"/>
      <c r="AA49" s="1108"/>
      <c r="AF49" s="1109"/>
      <c r="AG49" s="1109"/>
      <c r="AH49" s="1109"/>
      <c r="AI49" s="1109"/>
      <c r="AJ49" s="1109"/>
      <c r="AK49" s="1109"/>
      <c r="AL49" s="1109"/>
    </row>
    <row r="50" spans="10:38" x14ac:dyDescent="0.2">
      <c r="J50" s="1102"/>
      <c r="K50" s="1102"/>
      <c r="L50" s="1102"/>
      <c r="M50" s="1102"/>
      <c r="AF50" s="1109"/>
      <c r="AG50" s="1109"/>
      <c r="AH50" s="1109"/>
      <c r="AI50" s="1109"/>
      <c r="AJ50" s="1109"/>
      <c r="AK50" s="1109"/>
      <c r="AL50" s="1109"/>
    </row>
    <row r="51" spans="10:38" x14ac:dyDescent="0.2">
      <c r="AF51" s="1109"/>
      <c r="AG51" s="1109"/>
      <c r="AH51" s="1109"/>
      <c r="AI51" s="1109"/>
      <c r="AJ51" s="1109"/>
      <c r="AK51" s="1109"/>
      <c r="AL51" s="1109"/>
    </row>
    <row r="52" spans="10:38" x14ac:dyDescent="0.2">
      <c r="AF52" s="1109"/>
      <c r="AG52" s="1109"/>
      <c r="AH52" s="1109"/>
      <c r="AI52" s="1109"/>
      <c r="AJ52" s="1109"/>
      <c r="AK52" s="1109"/>
      <c r="AL52" s="1109"/>
    </row>
    <row r="53" spans="10:38" x14ac:dyDescent="0.2">
      <c r="AF53" s="1109"/>
      <c r="AG53" s="1109"/>
      <c r="AH53" s="1109"/>
      <c r="AI53" s="1109"/>
      <c r="AJ53" s="1109"/>
      <c r="AK53" s="1109"/>
      <c r="AL53" s="1109"/>
    </row>
    <row r="54" spans="10:38" x14ac:dyDescent="0.2">
      <c r="AF54" s="1109"/>
      <c r="AG54" s="1109"/>
      <c r="AH54" s="1109"/>
      <c r="AI54" s="1109"/>
      <c r="AJ54" s="1109"/>
      <c r="AK54" s="1109"/>
      <c r="AL54" s="1109"/>
    </row>
    <row r="55" spans="10:38" x14ac:dyDescent="0.2">
      <c r="AF55" s="1109"/>
      <c r="AG55" s="1109"/>
      <c r="AH55" s="1109"/>
      <c r="AI55" s="1109"/>
      <c r="AJ55" s="1109"/>
      <c r="AK55" s="1109"/>
      <c r="AL55" s="1109"/>
    </row>
    <row r="56" spans="10:38" x14ac:dyDescent="0.2">
      <c r="AF56" s="1109"/>
      <c r="AG56" s="1109"/>
      <c r="AH56" s="1109"/>
      <c r="AI56" s="1109"/>
      <c r="AJ56" s="1109"/>
      <c r="AK56" s="1109"/>
      <c r="AL56" s="1109"/>
    </row>
    <row r="57" spans="10:38" x14ac:dyDescent="0.2">
      <c r="AF57" s="1109"/>
      <c r="AG57" s="1109"/>
      <c r="AH57" s="1109"/>
      <c r="AI57" s="1109"/>
      <c r="AJ57" s="1109"/>
      <c r="AK57" s="1109"/>
      <c r="AL57" s="1109"/>
    </row>
    <row r="58" spans="10:38" x14ac:dyDescent="0.2">
      <c r="AF58" s="1109"/>
      <c r="AG58" s="1109"/>
      <c r="AH58" s="1109"/>
      <c r="AI58" s="1109"/>
      <c r="AJ58" s="1109"/>
      <c r="AK58" s="1109"/>
      <c r="AL58" s="1109"/>
    </row>
    <row r="59" spans="10:38" x14ac:dyDescent="0.2">
      <c r="AF59" s="1109"/>
      <c r="AG59" s="1109"/>
      <c r="AH59" s="1109"/>
      <c r="AI59" s="1109"/>
      <c r="AJ59" s="1109"/>
      <c r="AK59" s="1109"/>
      <c r="AL59" s="1109"/>
    </row>
    <row r="60" spans="10:38" x14ac:dyDescent="0.2">
      <c r="AF60" s="1109"/>
      <c r="AG60" s="1109"/>
      <c r="AH60" s="1109"/>
      <c r="AI60" s="1109"/>
      <c r="AJ60" s="1109"/>
      <c r="AK60" s="1109"/>
      <c r="AL60" s="1109"/>
    </row>
    <row r="61" spans="10:38" x14ac:dyDescent="0.2">
      <c r="AF61" s="1109"/>
      <c r="AG61" s="1109"/>
      <c r="AH61" s="1109"/>
      <c r="AI61" s="1109"/>
      <c r="AJ61" s="1109"/>
      <c r="AK61" s="1109"/>
      <c r="AL61" s="1109"/>
    </row>
    <row r="62" spans="10:38" x14ac:dyDescent="0.2">
      <c r="AF62" s="1109"/>
      <c r="AG62" s="1109"/>
      <c r="AH62" s="1109"/>
      <c r="AI62" s="1109"/>
      <c r="AJ62" s="1109"/>
      <c r="AK62" s="1109"/>
      <c r="AL62" s="1109"/>
    </row>
    <row r="63" spans="10:38" x14ac:dyDescent="0.2">
      <c r="AF63" s="1109"/>
      <c r="AG63" s="1109"/>
      <c r="AH63" s="1109"/>
      <c r="AI63" s="1109"/>
      <c r="AJ63" s="1109"/>
      <c r="AK63" s="1109"/>
      <c r="AL63" s="1109"/>
    </row>
    <row r="64" spans="10:38" x14ac:dyDescent="0.2">
      <c r="AF64" s="1109"/>
      <c r="AG64" s="1109"/>
      <c r="AH64" s="1109"/>
      <c r="AI64" s="1109"/>
      <c r="AJ64" s="1109"/>
      <c r="AK64" s="1109"/>
      <c r="AL64" s="1109"/>
    </row>
    <row r="65" spans="32:38" x14ac:dyDescent="0.2">
      <c r="AF65" s="1109"/>
      <c r="AG65" s="1109"/>
      <c r="AH65" s="1109"/>
      <c r="AI65" s="1109"/>
      <c r="AJ65" s="1109"/>
      <c r="AK65" s="1109"/>
      <c r="AL65" s="1109"/>
    </row>
    <row r="66" spans="32:38" x14ac:dyDescent="0.2">
      <c r="AF66" s="1109"/>
      <c r="AG66" s="1109"/>
      <c r="AH66" s="1109"/>
      <c r="AI66" s="1109"/>
      <c r="AJ66" s="1109"/>
      <c r="AK66" s="1109"/>
      <c r="AL66" s="1109"/>
    </row>
    <row r="67" spans="32:38" x14ac:dyDescent="0.2">
      <c r="AF67" s="1109"/>
      <c r="AG67" s="1109"/>
      <c r="AH67" s="1109"/>
      <c r="AI67" s="1109"/>
      <c r="AJ67" s="1109"/>
      <c r="AK67" s="1109"/>
      <c r="AL67" s="1109"/>
    </row>
    <row r="68" spans="32:38" x14ac:dyDescent="0.2">
      <c r="AF68" s="1109"/>
      <c r="AG68" s="1109"/>
      <c r="AH68" s="1109"/>
      <c r="AI68" s="1109"/>
      <c r="AJ68" s="1109"/>
      <c r="AK68" s="1109"/>
      <c r="AL68" s="1109"/>
    </row>
    <row r="69" spans="32:38" x14ac:dyDescent="0.2">
      <c r="AF69" s="1109"/>
      <c r="AG69" s="1109"/>
      <c r="AH69" s="1109"/>
      <c r="AI69" s="1109"/>
      <c r="AJ69" s="1109"/>
      <c r="AK69" s="1109"/>
      <c r="AL69" s="1109"/>
    </row>
    <row r="70" spans="32:38" x14ac:dyDescent="0.2">
      <c r="AF70" s="1109"/>
      <c r="AG70" s="1109"/>
      <c r="AH70" s="1109"/>
      <c r="AI70" s="1109"/>
      <c r="AJ70" s="1109"/>
      <c r="AK70" s="1109"/>
      <c r="AL70" s="1109"/>
    </row>
    <row r="71" spans="32:38" x14ac:dyDescent="0.2">
      <c r="AF71" s="1109"/>
      <c r="AG71" s="1109"/>
      <c r="AH71" s="1109"/>
      <c r="AI71" s="1109"/>
      <c r="AJ71" s="1109"/>
      <c r="AK71" s="1109"/>
      <c r="AL71" s="1109"/>
    </row>
    <row r="72" spans="32:38" x14ac:dyDescent="0.2">
      <c r="AF72" s="1109"/>
      <c r="AG72" s="1109"/>
      <c r="AH72" s="1109"/>
      <c r="AI72" s="1109"/>
      <c r="AJ72" s="1109"/>
      <c r="AK72" s="1109"/>
      <c r="AL72" s="1109"/>
    </row>
    <row r="73" spans="32:38" x14ac:dyDescent="0.2">
      <c r="AF73" s="1109"/>
      <c r="AG73" s="1109"/>
      <c r="AH73" s="1109"/>
      <c r="AI73" s="1109"/>
      <c r="AJ73" s="1109"/>
      <c r="AK73" s="1109"/>
      <c r="AL73" s="1109"/>
    </row>
    <row r="74" spans="32:38" x14ac:dyDescent="0.2">
      <c r="AF74" s="1109"/>
      <c r="AG74" s="1109"/>
      <c r="AH74" s="1109"/>
      <c r="AI74" s="1109"/>
      <c r="AJ74" s="1109"/>
      <c r="AK74" s="1109"/>
      <c r="AL74" s="1109"/>
    </row>
    <row r="75" spans="32:38" x14ac:dyDescent="0.2">
      <c r="AF75" s="1109"/>
      <c r="AG75" s="1109"/>
      <c r="AH75" s="1109"/>
      <c r="AI75" s="1109"/>
      <c r="AJ75" s="1109"/>
      <c r="AK75" s="1109"/>
      <c r="AL75" s="1109"/>
    </row>
    <row r="76" spans="32:38" x14ac:dyDescent="0.2">
      <c r="AF76" s="1109"/>
      <c r="AG76" s="1109"/>
      <c r="AH76" s="1109"/>
      <c r="AI76" s="1109"/>
      <c r="AJ76" s="1109"/>
      <c r="AK76" s="1109"/>
      <c r="AL76" s="1109"/>
    </row>
    <row r="77" spans="32:38" x14ac:dyDescent="0.2">
      <c r="AF77" s="1109"/>
      <c r="AG77" s="1109"/>
      <c r="AH77" s="1109"/>
      <c r="AI77" s="1109"/>
      <c r="AJ77" s="1109"/>
      <c r="AK77" s="1109"/>
      <c r="AL77" s="1109"/>
    </row>
    <row r="78" spans="32:38" x14ac:dyDescent="0.2">
      <c r="AF78" s="1109"/>
      <c r="AG78" s="1109"/>
      <c r="AH78" s="1109"/>
      <c r="AI78" s="1109"/>
      <c r="AJ78" s="1109"/>
      <c r="AK78" s="1109"/>
      <c r="AL78" s="1109"/>
    </row>
    <row r="79" spans="32:38" x14ac:dyDescent="0.2">
      <c r="AF79" s="1109"/>
      <c r="AG79" s="1109"/>
      <c r="AH79" s="1109"/>
      <c r="AI79" s="1109"/>
      <c r="AJ79" s="1109"/>
      <c r="AK79" s="1109"/>
      <c r="AL79" s="1109"/>
    </row>
    <row r="80" spans="32:38" x14ac:dyDescent="0.2">
      <c r="AF80" s="1109"/>
      <c r="AG80" s="1109"/>
      <c r="AH80" s="1109"/>
      <c r="AI80" s="1109"/>
      <c r="AJ80" s="1109"/>
      <c r="AK80" s="1109"/>
      <c r="AL80" s="1109"/>
    </row>
    <row r="81" spans="32:38" x14ac:dyDescent="0.2">
      <c r="AF81" s="1109"/>
      <c r="AG81" s="1109"/>
      <c r="AH81" s="1109"/>
      <c r="AI81" s="1109"/>
      <c r="AJ81" s="1109"/>
      <c r="AK81" s="1109"/>
      <c r="AL81" s="1109"/>
    </row>
    <row r="82" spans="32:38" x14ac:dyDescent="0.2">
      <c r="AF82" s="1109"/>
      <c r="AG82" s="1109"/>
      <c r="AH82" s="1109"/>
      <c r="AI82" s="1109"/>
      <c r="AJ82" s="1109"/>
      <c r="AK82" s="1109"/>
      <c r="AL82" s="1109"/>
    </row>
    <row r="83" spans="32:38" x14ac:dyDescent="0.2">
      <c r="AF83" s="1109"/>
      <c r="AG83" s="1109"/>
      <c r="AH83" s="1109"/>
      <c r="AI83" s="1109"/>
      <c r="AJ83" s="1109"/>
      <c r="AK83" s="1109"/>
      <c r="AL83" s="1109"/>
    </row>
    <row r="84" spans="32:38" x14ac:dyDescent="0.2">
      <c r="AF84" s="1109"/>
      <c r="AG84" s="1109"/>
      <c r="AH84" s="1109"/>
      <c r="AI84" s="1109"/>
      <c r="AJ84" s="1109"/>
      <c r="AK84" s="1109"/>
      <c r="AL84" s="1109"/>
    </row>
    <row r="85" spans="32:38" x14ac:dyDescent="0.2">
      <c r="AF85" s="1109"/>
      <c r="AG85" s="1109"/>
      <c r="AH85" s="1109"/>
      <c r="AI85" s="1109"/>
      <c r="AJ85" s="1109"/>
      <c r="AK85" s="1109"/>
      <c r="AL85" s="1109"/>
    </row>
    <row r="86" spans="32:38" x14ac:dyDescent="0.2">
      <c r="AF86" s="1109"/>
      <c r="AG86" s="1109"/>
      <c r="AH86" s="1109"/>
      <c r="AI86" s="1109"/>
      <c r="AJ86" s="1109"/>
      <c r="AK86" s="1109"/>
      <c r="AL86" s="1109"/>
    </row>
    <row r="87" spans="32:38" x14ac:dyDescent="0.2">
      <c r="AF87" s="1109"/>
      <c r="AG87" s="1109"/>
      <c r="AH87" s="1109"/>
      <c r="AI87" s="1109"/>
      <c r="AJ87" s="1109"/>
      <c r="AK87" s="1109"/>
      <c r="AL87" s="1109"/>
    </row>
    <row r="88" spans="32:38" x14ac:dyDescent="0.2">
      <c r="AF88" s="1109"/>
      <c r="AG88" s="1109"/>
      <c r="AH88" s="1109"/>
      <c r="AI88" s="1109"/>
      <c r="AJ88" s="1109"/>
      <c r="AK88" s="1109"/>
      <c r="AL88" s="1109"/>
    </row>
    <row r="89" spans="32:38" x14ac:dyDescent="0.2">
      <c r="AF89" s="1109"/>
      <c r="AG89" s="1109"/>
      <c r="AH89" s="1109"/>
      <c r="AI89" s="1109"/>
      <c r="AJ89" s="1109"/>
      <c r="AK89" s="1109"/>
      <c r="AL89" s="1109"/>
    </row>
    <row r="90" spans="32:38" x14ac:dyDescent="0.2">
      <c r="AF90" s="1109"/>
      <c r="AG90" s="1109"/>
      <c r="AH90" s="1109"/>
      <c r="AI90" s="1109"/>
      <c r="AJ90" s="1109"/>
      <c r="AK90" s="1109"/>
      <c r="AL90" s="1109"/>
    </row>
    <row r="91" spans="32:38" x14ac:dyDescent="0.2">
      <c r="AF91" s="1109"/>
      <c r="AG91" s="1109"/>
      <c r="AH91" s="1109"/>
      <c r="AI91" s="1109"/>
      <c r="AJ91" s="1109"/>
      <c r="AK91" s="1109"/>
      <c r="AL91" s="1109"/>
    </row>
    <row r="92" spans="32:38" x14ac:dyDescent="0.2">
      <c r="AF92" s="1109"/>
      <c r="AG92" s="1109"/>
      <c r="AH92" s="1109"/>
      <c r="AI92" s="1109"/>
      <c r="AJ92" s="1109"/>
      <c r="AK92" s="1109"/>
      <c r="AL92" s="1109"/>
    </row>
    <row r="93" spans="32:38" x14ac:dyDescent="0.2">
      <c r="AF93" s="1109"/>
      <c r="AG93" s="1109"/>
      <c r="AH93" s="1109"/>
      <c r="AI93" s="1109"/>
      <c r="AJ93" s="1109"/>
      <c r="AK93" s="1109"/>
      <c r="AL93" s="1109"/>
    </row>
    <row r="94" spans="32:38" x14ac:dyDescent="0.2">
      <c r="AF94" s="1109"/>
      <c r="AG94" s="1109"/>
      <c r="AH94" s="1109"/>
      <c r="AI94" s="1109"/>
      <c r="AJ94" s="1109"/>
      <c r="AK94" s="1109"/>
      <c r="AL94" s="1109"/>
    </row>
    <row r="95" spans="32:38" x14ac:dyDescent="0.2">
      <c r="AF95" s="1109"/>
      <c r="AG95" s="1109"/>
      <c r="AH95" s="1109"/>
      <c r="AI95" s="1109"/>
      <c r="AJ95" s="1109"/>
      <c r="AK95" s="1109"/>
      <c r="AL95" s="1109"/>
    </row>
    <row r="96" spans="32:38" x14ac:dyDescent="0.2">
      <c r="AF96" s="1109"/>
      <c r="AG96" s="1109"/>
      <c r="AH96" s="1109"/>
      <c r="AI96" s="1109"/>
      <c r="AJ96" s="1109"/>
      <c r="AK96" s="1109"/>
      <c r="AL96" s="1109"/>
    </row>
    <row r="97" spans="32:38" x14ac:dyDescent="0.2">
      <c r="AF97" s="1109"/>
      <c r="AG97" s="1109"/>
      <c r="AH97" s="1109"/>
      <c r="AI97" s="1109"/>
      <c r="AJ97" s="1109"/>
      <c r="AK97" s="1109"/>
      <c r="AL97" s="1109"/>
    </row>
    <row r="98" spans="32:38" x14ac:dyDescent="0.2">
      <c r="AF98" s="1109"/>
      <c r="AG98" s="1109"/>
      <c r="AH98" s="1109"/>
      <c r="AI98" s="1109"/>
      <c r="AJ98" s="1109"/>
      <c r="AK98" s="1109"/>
      <c r="AL98" s="1109"/>
    </row>
    <row r="99" spans="32:38" x14ac:dyDescent="0.2">
      <c r="AF99" s="1109"/>
      <c r="AG99" s="1109"/>
      <c r="AH99" s="1109"/>
      <c r="AI99" s="1109"/>
      <c r="AJ99" s="1109"/>
      <c r="AK99" s="1109"/>
      <c r="AL99" s="1109"/>
    </row>
    <row r="100" spans="32:38" x14ac:dyDescent="0.2">
      <c r="AF100" s="1109"/>
      <c r="AG100" s="1109"/>
      <c r="AH100" s="1109"/>
      <c r="AI100" s="1109"/>
      <c r="AJ100" s="1109"/>
      <c r="AK100" s="1109"/>
      <c r="AL100" s="1109"/>
    </row>
    <row r="101" spans="32:38" x14ac:dyDescent="0.2">
      <c r="AF101" s="1109"/>
      <c r="AG101" s="1109"/>
      <c r="AH101" s="1109"/>
      <c r="AI101" s="1109"/>
      <c r="AJ101" s="1109"/>
      <c r="AK101" s="1109"/>
      <c r="AL101" s="1109"/>
    </row>
    <row r="102" spans="32:38" x14ac:dyDescent="0.2">
      <c r="AF102" s="1109"/>
      <c r="AG102" s="1109"/>
      <c r="AH102" s="1109"/>
      <c r="AI102" s="1109"/>
      <c r="AJ102" s="1109"/>
      <c r="AK102" s="1109"/>
      <c r="AL102" s="1109"/>
    </row>
    <row r="103" spans="32:38" x14ac:dyDescent="0.2">
      <c r="AF103" s="1109"/>
      <c r="AG103" s="1109"/>
      <c r="AH103" s="1109"/>
      <c r="AI103" s="1109"/>
      <c r="AJ103" s="1109"/>
      <c r="AK103" s="1109"/>
      <c r="AL103" s="1109"/>
    </row>
    <row r="104" spans="32:38" x14ac:dyDescent="0.2">
      <c r="AF104" s="1109"/>
      <c r="AG104" s="1109"/>
      <c r="AH104" s="1109"/>
      <c r="AI104" s="1109"/>
      <c r="AJ104" s="1109"/>
      <c r="AK104" s="1109"/>
      <c r="AL104" s="1109"/>
    </row>
    <row r="105" spans="32:38" x14ac:dyDescent="0.2">
      <c r="AF105" s="1109"/>
      <c r="AG105" s="1109"/>
      <c r="AH105" s="1109"/>
      <c r="AI105" s="1109"/>
      <c r="AJ105" s="1109"/>
      <c r="AK105" s="1109"/>
      <c r="AL105" s="1109"/>
    </row>
    <row r="106" spans="32:38" x14ac:dyDescent="0.2">
      <c r="AF106" s="1109"/>
      <c r="AG106" s="1109"/>
      <c r="AH106" s="1109"/>
      <c r="AI106" s="1109"/>
      <c r="AJ106" s="1109"/>
      <c r="AK106" s="1109"/>
      <c r="AL106" s="1109"/>
    </row>
    <row r="107" spans="32:38" x14ac:dyDescent="0.2">
      <c r="AF107" s="1109"/>
      <c r="AG107" s="1109"/>
      <c r="AH107" s="1109"/>
      <c r="AI107" s="1109"/>
      <c r="AJ107" s="1109"/>
      <c r="AK107" s="1109"/>
      <c r="AL107" s="1109"/>
    </row>
    <row r="108" spans="32:38" x14ac:dyDescent="0.2">
      <c r="AF108" s="1109"/>
      <c r="AG108" s="1109"/>
      <c r="AH108" s="1109"/>
      <c r="AI108" s="1109"/>
      <c r="AJ108" s="1109"/>
      <c r="AK108" s="1109"/>
      <c r="AL108" s="1109"/>
    </row>
    <row r="109" spans="32:38" x14ac:dyDescent="0.2">
      <c r="AF109" s="1109"/>
      <c r="AG109" s="1109"/>
      <c r="AH109" s="1109"/>
      <c r="AI109" s="1109"/>
      <c r="AJ109" s="1109"/>
      <c r="AK109" s="1109"/>
      <c r="AL109" s="1109"/>
    </row>
    <row r="110" spans="32:38" x14ac:dyDescent="0.2">
      <c r="AF110" s="1109"/>
      <c r="AG110" s="1109"/>
      <c r="AH110" s="1109"/>
      <c r="AI110" s="1109"/>
      <c r="AJ110" s="1109"/>
      <c r="AK110" s="1109"/>
      <c r="AL110" s="1109"/>
    </row>
    <row r="111" spans="32:38" x14ac:dyDescent="0.2">
      <c r="AF111" s="1109"/>
      <c r="AG111" s="1109"/>
      <c r="AH111" s="1109"/>
      <c r="AI111" s="1109"/>
      <c r="AJ111" s="1109"/>
      <c r="AK111" s="1109"/>
      <c r="AL111" s="1109"/>
    </row>
    <row r="112" spans="32:38" x14ac:dyDescent="0.2">
      <c r="AF112" s="1109"/>
      <c r="AG112" s="1109"/>
      <c r="AH112" s="1109"/>
      <c r="AI112" s="1109"/>
      <c r="AJ112" s="1109"/>
      <c r="AK112" s="1109"/>
      <c r="AL112" s="1109"/>
    </row>
    <row r="113" spans="32:38" x14ac:dyDescent="0.2">
      <c r="AF113" s="1109"/>
      <c r="AG113" s="1109"/>
      <c r="AH113" s="1109"/>
      <c r="AI113" s="1109"/>
      <c r="AJ113" s="1109"/>
      <c r="AK113" s="1109"/>
      <c r="AL113" s="1109"/>
    </row>
    <row r="114" spans="32:38" x14ac:dyDescent="0.2">
      <c r="AF114" s="1109"/>
      <c r="AG114" s="1109"/>
      <c r="AH114" s="1109"/>
      <c r="AI114" s="1109"/>
      <c r="AJ114" s="1109"/>
      <c r="AK114" s="1109"/>
      <c r="AL114" s="1109"/>
    </row>
    <row r="115" spans="32:38" x14ac:dyDescent="0.2">
      <c r="AF115" s="1109"/>
      <c r="AG115" s="1109"/>
      <c r="AH115" s="1109"/>
      <c r="AI115" s="1109"/>
      <c r="AJ115" s="1109"/>
      <c r="AK115" s="1109"/>
      <c r="AL115" s="1109"/>
    </row>
    <row r="116" spans="32:38" x14ac:dyDescent="0.2">
      <c r="AF116" s="1109"/>
      <c r="AG116" s="1109"/>
      <c r="AH116" s="1109"/>
      <c r="AI116" s="1109"/>
      <c r="AJ116" s="1109"/>
      <c r="AK116" s="1109"/>
      <c r="AL116" s="1109"/>
    </row>
    <row r="117" spans="32:38" x14ac:dyDescent="0.2">
      <c r="AF117" s="1109"/>
      <c r="AG117" s="1109"/>
      <c r="AH117" s="1109"/>
      <c r="AI117" s="1109"/>
      <c r="AJ117" s="1109"/>
      <c r="AK117" s="1109"/>
      <c r="AL117" s="1109"/>
    </row>
    <row r="118" spans="32:38" x14ac:dyDescent="0.2">
      <c r="AF118" s="1109"/>
      <c r="AG118" s="1109"/>
      <c r="AH118" s="1109"/>
      <c r="AI118" s="1109"/>
      <c r="AJ118" s="1109"/>
      <c r="AK118" s="1109"/>
      <c r="AL118" s="1109"/>
    </row>
    <row r="119" spans="32:38" x14ac:dyDescent="0.2">
      <c r="AF119" s="1109"/>
      <c r="AG119" s="1109"/>
      <c r="AH119" s="1109"/>
      <c r="AI119" s="1109"/>
      <c r="AJ119" s="1109"/>
      <c r="AK119" s="1109"/>
      <c r="AL119" s="1109"/>
    </row>
    <row r="120" spans="32:38" x14ac:dyDescent="0.2">
      <c r="AF120" s="1109"/>
      <c r="AG120" s="1109"/>
      <c r="AH120" s="1109"/>
      <c r="AI120" s="1109"/>
      <c r="AJ120" s="1109"/>
      <c r="AK120" s="1109"/>
      <c r="AL120" s="1109"/>
    </row>
    <row r="121" spans="32:38" x14ac:dyDescent="0.2">
      <c r="AF121" s="1109"/>
      <c r="AG121" s="1109"/>
      <c r="AH121" s="1109"/>
      <c r="AI121" s="1109"/>
      <c r="AJ121" s="1109"/>
      <c r="AK121" s="1109"/>
      <c r="AL121" s="1109"/>
    </row>
    <row r="122" spans="32:38" x14ac:dyDescent="0.2">
      <c r="AF122" s="1109"/>
      <c r="AG122" s="1109"/>
      <c r="AH122" s="1109"/>
      <c r="AI122" s="1109"/>
      <c r="AJ122" s="1109"/>
      <c r="AK122" s="1109"/>
      <c r="AL122" s="1109"/>
    </row>
    <row r="123" spans="32:38" x14ac:dyDescent="0.2">
      <c r="AF123" s="1109"/>
      <c r="AG123" s="1109"/>
      <c r="AH123" s="1109"/>
      <c r="AI123" s="1109"/>
      <c r="AJ123" s="1109"/>
      <c r="AK123" s="1109"/>
      <c r="AL123" s="1109"/>
    </row>
    <row r="124" spans="32:38" x14ac:dyDescent="0.2">
      <c r="AF124" s="1109"/>
      <c r="AG124" s="1109"/>
      <c r="AH124" s="1109"/>
      <c r="AI124" s="1109"/>
      <c r="AJ124" s="1109"/>
      <c r="AK124" s="1109"/>
      <c r="AL124" s="1109"/>
    </row>
    <row r="125" spans="32:38" x14ac:dyDescent="0.2">
      <c r="AF125" s="1109"/>
      <c r="AG125" s="1109"/>
      <c r="AH125" s="1109"/>
      <c r="AI125" s="1109"/>
      <c r="AJ125" s="1109"/>
      <c r="AK125" s="1109"/>
      <c r="AL125" s="1109"/>
    </row>
    <row r="126" spans="32:38" x14ac:dyDescent="0.2">
      <c r="AF126" s="1109"/>
      <c r="AG126" s="1109"/>
      <c r="AH126" s="1109"/>
      <c r="AI126" s="1109"/>
      <c r="AJ126" s="1109"/>
      <c r="AK126" s="1109"/>
      <c r="AL126" s="1109"/>
    </row>
    <row r="127" spans="32:38" x14ac:dyDescent="0.2">
      <c r="AF127" s="1109"/>
      <c r="AG127" s="1109"/>
      <c r="AH127" s="1109"/>
      <c r="AI127" s="1109"/>
      <c r="AJ127" s="1109"/>
      <c r="AK127" s="1109"/>
      <c r="AL127" s="1109"/>
    </row>
    <row r="128" spans="32:38" x14ac:dyDescent="0.2">
      <c r="AF128" s="1109"/>
      <c r="AG128" s="1109"/>
      <c r="AH128" s="1109"/>
      <c r="AI128" s="1109"/>
      <c r="AJ128" s="1109"/>
      <c r="AK128" s="1109"/>
      <c r="AL128" s="1109"/>
    </row>
    <row r="129" spans="32:38" x14ac:dyDescent="0.2">
      <c r="AF129" s="1109"/>
      <c r="AG129" s="1109"/>
      <c r="AH129" s="1109"/>
      <c r="AI129" s="1109"/>
      <c r="AJ129" s="1109"/>
      <c r="AK129" s="1109"/>
      <c r="AL129" s="1109"/>
    </row>
    <row r="130" spans="32:38" x14ac:dyDescent="0.2">
      <c r="AF130" s="1109"/>
      <c r="AG130" s="1109"/>
      <c r="AH130" s="1109"/>
      <c r="AI130" s="1109"/>
      <c r="AJ130" s="1109"/>
      <c r="AK130" s="1109"/>
      <c r="AL130" s="1109"/>
    </row>
    <row r="131" spans="32:38" x14ac:dyDescent="0.2">
      <c r="AF131" s="1109"/>
      <c r="AG131" s="1109"/>
      <c r="AH131" s="1109"/>
      <c r="AI131" s="1109"/>
      <c r="AJ131" s="1109"/>
      <c r="AK131" s="1109"/>
      <c r="AL131" s="1109"/>
    </row>
    <row r="132" spans="32:38" x14ac:dyDescent="0.2">
      <c r="AF132" s="1109"/>
      <c r="AG132" s="1109"/>
      <c r="AH132" s="1109"/>
      <c r="AI132" s="1109"/>
      <c r="AJ132" s="1109"/>
      <c r="AK132" s="1109"/>
      <c r="AL132" s="1109"/>
    </row>
    <row r="133" spans="32:38" x14ac:dyDescent="0.2">
      <c r="AF133" s="1109"/>
      <c r="AG133" s="1109"/>
      <c r="AH133" s="1109"/>
      <c r="AI133" s="1109"/>
      <c r="AJ133" s="1109"/>
      <c r="AK133" s="1109"/>
      <c r="AL133" s="1109"/>
    </row>
    <row r="134" spans="32:38" x14ac:dyDescent="0.2">
      <c r="AF134" s="1109"/>
      <c r="AG134" s="1109"/>
      <c r="AH134" s="1109"/>
      <c r="AI134" s="1109"/>
      <c r="AJ134" s="1109"/>
      <c r="AK134" s="1109"/>
      <c r="AL134" s="1109"/>
    </row>
    <row r="135" spans="32:38" x14ac:dyDescent="0.2">
      <c r="AF135" s="1109"/>
      <c r="AG135" s="1109"/>
      <c r="AH135" s="1109"/>
      <c r="AI135" s="1109"/>
      <c r="AJ135" s="1109"/>
      <c r="AK135" s="1109"/>
      <c r="AL135" s="1109"/>
    </row>
    <row r="136" spans="32:38" x14ac:dyDescent="0.2">
      <c r="AF136" s="1109"/>
      <c r="AG136" s="1109"/>
      <c r="AH136" s="1109"/>
      <c r="AI136" s="1109"/>
      <c r="AJ136" s="1109"/>
      <c r="AK136" s="1109"/>
      <c r="AL136" s="1109"/>
    </row>
    <row r="137" spans="32:38" x14ac:dyDescent="0.2">
      <c r="AF137" s="1109"/>
      <c r="AG137" s="1109"/>
      <c r="AH137" s="1109"/>
      <c r="AI137" s="1109"/>
      <c r="AJ137" s="1109"/>
      <c r="AK137" s="1109"/>
      <c r="AL137" s="1109"/>
    </row>
    <row r="138" spans="32:38" x14ac:dyDescent="0.2">
      <c r="AF138" s="1109"/>
      <c r="AG138" s="1109"/>
      <c r="AH138" s="1109"/>
      <c r="AI138" s="1109"/>
      <c r="AJ138" s="1109"/>
      <c r="AK138" s="1109"/>
      <c r="AL138" s="1109"/>
    </row>
    <row r="139" spans="32:38" x14ac:dyDescent="0.2">
      <c r="AF139" s="1109"/>
      <c r="AG139" s="1109"/>
      <c r="AH139" s="1109"/>
      <c r="AI139" s="1109"/>
      <c r="AJ139" s="1109"/>
      <c r="AK139" s="1109"/>
      <c r="AL139" s="1109"/>
    </row>
    <row r="140" spans="32:38" x14ac:dyDescent="0.2">
      <c r="AF140" s="1109"/>
      <c r="AG140" s="1109"/>
      <c r="AH140" s="1109"/>
      <c r="AI140" s="1109"/>
      <c r="AJ140" s="1109"/>
      <c r="AK140" s="1109"/>
      <c r="AL140" s="1109"/>
    </row>
    <row r="141" spans="32:38" x14ac:dyDescent="0.2">
      <c r="AF141" s="1109"/>
      <c r="AG141" s="1109"/>
      <c r="AH141" s="1109"/>
      <c r="AI141" s="1109"/>
      <c r="AJ141" s="1109"/>
      <c r="AK141" s="1109"/>
      <c r="AL141" s="1109"/>
    </row>
    <row r="142" spans="32:38" x14ac:dyDescent="0.2">
      <c r="AF142" s="1109"/>
      <c r="AG142" s="1109"/>
      <c r="AH142" s="1109"/>
      <c r="AI142" s="1109"/>
      <c r="AJ142" s="1109"/>
      <c r="AK142" s="1109"/>
      <c r="AL142" s="1109"/>
    </row>
    <row r="143" spans="32:38" x14ac:dyDescent="0.2">
      <c r="AF143" s="1109"/>
      <c r="AG143" s="1109"/>
      <c r="AH143" s="1109"/>
      <c r="AI143" s="1109"/>
      <c r="AJ143" s="1109"/>
      <c r="AK143" s="1109"/>
      <c r="AL143" s="1109"/>
    </row>
    <row r="144" spans="32:38" x14ac:dyDescent="0.2">
      <c r="AF144" s="1109"/>
      <c r="AG144" s="1109"/>
      <c r="AH144" s="1109"/>
      <c r="AI144" s="1109"/>
      <c r="AJ144" s="1109"/>
      <c r="AK144" s="1109"/>
      <c r="AL144" s="1109"/>
    </row>
    <row r="145" spans="32:38" x14ac:dyDescent="0.2">
      <c r="AF145" s="1109"/>
      <c r="AG145" s="1109"/>
      <c r="AH145" s="1109"/>
      <c r="AI145" s="1109"/>
      <c r="AJ145" s="1109"/>
      <c r="AK145" s="1109"/>
      <c r="AL145" s="1109"/>
    </row>
    <row r="146" spans="32:38" x14ac:dyDescent="0.2">
      <c r="AF146" s="1109"/>
      <c r="AG146" s="1109"/>
      <c r="AH146" s="1109"/>
      <c r="AI146" s="1109"/>
      <c r="AJ146" s="1109"/>
      <c r="AK146" s="1109"/>
      <c r="AL146" s="1109"/>
    </row>
    <row r="147" spans="32:38" x14ac:dyDescent="0.2">
      <c r="AF147" s="1109"/>
      <c r="AG147" s="1109"/>
      <c r="AH147" s="1109"/>
      <c r="AI147" s="1109"/>
      <c r="AJ147" s="1109"/>
      <c r="AK147" s="1109"/>
      <c r="AL147" s="1109"/>
    </row>
    <row r="148" spans="32:38" x14ac:dyDescent="0.2">
      <c r="AF148" s="1109"/>
      <c r="AG148" s="1109"/>
      <c r="AH148" s="1109"/>
      <c r="AI148" s="1109"/>
      <c r="AJ148" s="1109"/>
      <c r="AK148" s="1109"/>
      <c r="AL148" s="1109"/>
    </row>
    <row r="149" spans="32:38" x14ac:dyDescent="0.2">
      <c r="AF149" s="1109"/>
      <c r="AG149" s="1109"/>
      <c r="AH149" s="1109"/>
      <c r="AI149" s="1109"/>
      <c r="AJ149" s="1109"/>
      <c r="AK149" s="1109"/>
      <c r="AL149" s="1109"/>
    </row>
    <row r="150" spans="32:38" x14ac:dyDescent="0.2">
      <c r="AF150" s="1109"/>
      <c r="AG150" s="1109"/>
      <c r="AH150" s="1109"/>
      <c r="AI150" s="1109"/>
      <c r="AJ150" s="1109"/>
      <c r="AK150" s="1109"/>
      <c r="AL150" s="1109"/>
    </row>
    <row r="151" spans="32:38" x14ac:dyDescent="0.2">
      <c r="AF151" s="1109"/>
      <c r="AG151" s="1109"/>
      <c r="AH151" s="1109"/>
      <c r="AI151" s="1109"/>
      <c r="AJ151" s="1109"/>
      <c r="AK151" s="1109"/>
      <c r="AL151" s="1109"/>
    </row>
    <row r="152" spans="32:38" x14ac:dyDescent="0.2">
      <c r="AF152" s="1109"/>
      <c r="AG152" s="1109"/>
      <c r="AH152" s="1109"/>
      <c r="AI152" s="1109"/>
      <c r="AJ152" s="1109"/>
      <c r="AK152" s="1109"/>
      <c r="AL152" s="1109"/>
    </row>
    <row r="153" spans="32:38" x14ac:dyDescent="0.2">
      <c r="AF153" s="1109"/>
      <c r="AG153" s="1109"/>
      <c r="AH153" s="1109"/>
      <c r="AI153" s="1109"/>
      <c r="AJ153" s="1109"/>
      <c r="AK153" s="1109"/>
      <c r="AL153" s="1109"/>
    </row>
    <row r="154" spans="32:38" x14ac:dyDescent="0.2">
      <c r="AF154" s="1109"/>
      <c r="AG154" s="1109"/>
      <c r="AH154" s="1109"/>
      <c r="AI154" s="1109"/>
      <c r="AJ154" s="1109"/>
      <c r="AK154" s="1109"/>
      <c r="AL154" s="1109"/>
    </row>
    <row r="155" spans="32:38" x14ac:dyDescent="0.2">
      <c r="AF155" s="1109"/>
      <c r="AG155" s="1109"/>
      <c r="AH155" s="1109"/>
      <c r="AI155" s="1109"/>
      <c r="AJ155" s="1109"/>
      <c r="AK155" s="1109"/>
      <c r="AL155" s="1109"/>
    </row>
    <row r="156" spans="32:38" x14ac:dyDescent="0.2">
      <c r="AF156" s="1109"/>
      <c r="AG156" s="1109"/>
      <c r="AH156" s="1109"/>
      <c r="AI156" s="1109"/>
      <c r="AJ156" s="1109"/>
      <c r="AK156" s="1109"/>
      <c r="AL156" s="1109"/>
    </row>
    <row r="157" spans="32:38" x14ac:dyDescent="0.2">
      <c r="AF157" s="1109"/>
      <c r="AG157" s="1109"/>
      <c r="AH157" s="1109"/>
      <c r="AI157" s="1109"/>
      <c r="AJ157" s="1109"/>
      <c r="AK157" s="1109"/>
      <c r="AL157" s="1109"/>
    </row>
    <row r="158" spans="32:38" x14ac:dyDescent="0.2">
      <c r="AF158" s="1109"/>
      <c r="AG158" s="1109"/>
      <c r="AH158" s="1109"/>
      <c r="AI158" s="1109"/>
      <c r="AJ158" s="1109"/>
      <c r="AK158" s="1109"/>
      <c r="AL158" s="1109"/>
    </row>
    <row r="159" spans="32:38" x14ac:dyDescent="0.2">
      <c r="AF159" s="1109"/>
      <c r="AG159" s="1109"/>
      <c r="AH159" s="1109"/>
      <c r="AI159" s="1109"/>
      <c r="AJ159" s="1109"/>
      <c r="AK159" s="1109"/>
      <c r="AL159" s="1109"/>
    </row>
    <row r="160" spans="32:38" x14ac:dyDescent="0.2">
      <c r="AF160" s="1109"/>
      <c r="AG160" s="1109"/>
      <c r="AH160" s="1109"/>
      <c r="AI160" s="1109"/>
      <c r="AJ160" s="1109"/>
      <c r="AK160" s="1109"/>
      <c r="AL160" s="1109"/>
    </row>
    <row r="161" spans="32:38" x14ac:dyDescent="0.2">
      <c r="AF161" s="1109"/>
      <c r="AG161" s="1109"/>
      <c r="AH161" s="1109"/>
      <c r="AI161" s="1109"/>
      <c r="AJ161" s="1109"/>
      <c r="AK161" s="1109"/>
      <c r="AL161" s="1109"/>
    </row>
    <row r="162" spans="32:38" x14ac:dyDescent="0.2">
      <c r="AF162" s="1109"/>
      <c r="AG162" s="1109"/>
      <c r="AH162" s="1109"/>
      <c r="AI162" s="1109"/>
      <c r="AJ162" s="1109"/>
      <c r="AK162" s="1109"/>
      <c r="AL162" s="1109"/>
    </row>
    <row r="163" spans="32:38" x14ac:dyDescent="0.2">
      <c r="AF163" s="1109"/>
      <c r="AG163" s="1109"/>
      <c r="AH163" s="1109"/>
      <c r="AI163" s="1109"/>
      <c r="AJ163" s="1109"/>
      <c r="AK163" s="1109"/>
      <c r="AL163" s="1109"/>
    </row>
    <row r="164" spans="32:38" x14ac:dyDescent="0.2">
      <c r="AF164" s="1109"/>
      <c r="AG164" s="1109"/>
      <c r="AH164" s="1109"/>
      <c r="AI164" s="1109"/>
      <c r="AJ164" s="1109"/>
      <c r="AK164" s="1109"/>
      <c r="AL164" s="1109"/>
    </row>
    <row r="165" spans="32:38" x14ac:dyDescent="0.2">
      <c r="AF165" s="1109"/>
      <c r="AG165" s="1109"/>
      <c r="AH165" s="1109"/>
      <c r="AI165" s="1109"/>
      <c r="AJ165" s="1109"/>
      <c r="AK165" s="1109"/>
      <c r="AL165" s="1109"/>
    </row>
    <row r="166" spans="32:38" x14ac:dyDescent="0.2">
      <c r="AF166" s="1109"/>
      <c r="AG166" s="1109"/>
      <c r="AH166" s="1109"/>
      <c r="AI166" s="1109"/>
      <c r="AJ166" s="1109"/>
      <c r="AK166" s="1109"/>
      <c r="AL166" s="1109"/>
    </row>
    <row r="167" spans="32:38" x14ac:dyDescent="0.2">
      <c r="AF167" s="1109"/>
      <c r="AG167" s="1109"/>
      <c r="AH167" s="1109"/>
      <c r="AI167" s="1109"/>
      <c r="AJ167" s="1109"/>
      <c r="AK167" s="1109"/>
      <c r="AL167" s="1109"/>
    </row>
    <row r="168" spans="32:38" x14ac:dyDescent="0.2">
      <c r="AF168" s="1109"/>
      <c r="AG168" s="1109"/>
      <c r="AH168" s="1109"/>
      <c r="AI168" s="1109"/>
      <c r="AJ168" s="1109"/>
      <c r="AK168" s="1109"/>
      <c r="AL168" s="1109"/>
    </row>
    <row r="169" spans="32:38" x14ac:dyDescent="0.2">
      <c r="AF169" s="1109"/>
      <c r="AG169" s="1109"/>
      <c r="AH169" s="1109"/>
      <c r="AI169" s="1109"/>
      <c r="AJ169" s="1109"/>
      <c r="AK169" s="1109"/>
      <c r="AL169" s="1109"/>
    </row>
    <row r="170" spans="32:38" x14ac:dyDescent="0.2">
      <c r="AF170" s="1109"/>
      <c r="AG170" s="1109"/>
      <c r="AH170" s="1109"/>
      <c r="AI170" s="1109"/>
      <c r="AJ170" s="1109"/>
      <c r="AK170" s="1109"/>
      <c r="AL170" s="1109"/>
    </row>
    <row r="171" spans="32:38" x14ac:dyDescent="0.2">
      <c r="AF171" s="1109"/>
      <c r="AG171" s="1109"/>
      <c r="AH171" s="1109"/>
      <c r="AI171" s="1109"/>
      <c r="AJ171" s="1109"/>
      <c r="AK171" s="1109"/>
      <c r="AL171" s="1109"/>
    </row>
    <row r="172" spans="32:38" x14ac:dyDescent="0.2">
      <c r="AF172" s="1109"/>
      <c r="AG172" s="1109"/>
      <c r="AH172" s="1109"/>
      <c r="AI172" s="1109"/>
      <c r="AJ172" s="1109"/>
      <c r="AK172" s="1109"/>
      <c r="AL172" s="1109"/>
    </row>
    <row r="173" spans="32:38" x14ac:dyDescent="0.2">
      <c r="AF173" s="1109"/>
      <c r="AG173" s="1109"/>
      <c r="AH173" s="1109"/>
      <c r="AI173" s="1109"/>
      <c r="AJ173" s="1109"/>
      <c r="AK173" s="1109"/>
      <c r="AL173" s="1109"/>
    </row>
    <row r="174" spans="32:38" x14ac:dyDescent="0.2">
      <c r="AF174" s="1109"/>
      <c r="AG174" s="1109"/>
      <c r="AH174" s="1109"/>
      <c r="AI174" s="1109"/>
      <c r="AJ174" s="1109"/>
      <c r="AK174" s="1109"/>
      <c r="AL174" s="1109"/>
    </row>
    <row r="175" spans="32:38" x14ac:dyDescent="0.2">
      <c r="AF175" s="1109"/>
      <c r="AG175" s="1109"/>
      <c r="AH175" s="1109"/>
      <c r="AI175" s="1109"/>
      <c r="AJ175" s="1109"/>
      <c r="AK175" s="1109"/>
      <c r="AL175" s="1109"/>
    </row>
    <row r="176" spans="32:38" x14ac:dyDescent="0.2">
      <c r="AF176" s="1109"/>
      <c r="AG176" s="1109"/>
      <c r="AH176" s="1109"/>
      <c r="AI176" s="1109"/>
      <c r="AJ176" s="1109"/>
      <c r="AK176" s="1109"/>
      <c r="AL176" s="1109"/>
    </row>
    <row r="177" spans="32:38" x14ac:dyDescent="0.2">
      <c r="AF177" s="1109"/>
      <c r="AG177" s="1109"/>
      <c r="AH177" s="1109"/>
      <c r="AI177" s="1109"/>
      <c r="AJ177" s="1109"/>
      <c r="AK177" s="1109"/>
      <c r="AL177" s="1109"/>
    </row>
    <row r="178" spans="32:38" x14ac:dyDescent="0.2">
      <c r="AF178" s="1109"/>
      <c r="AG178" s="1109"/>
      <c r="AH178" s="1109"/>
      <c r="AI178" s="1109"/>
      <c r="AJ178" s="1109"/>
      <c r="AK178" s="1109"/>
      <c r="AL178" s="1109"/>
    </row>
    <row r="179" spans="32:38" x14ac:dyDescent="0.2">
      <c r="AF179" s="1109"/>
      <c r="AG179" s="1109"/>
      <c r="AH179" s="1109"/>
      <c r="AI179" s="1109"/>
      <c r="AJ179" s="1109"/>
      <c r="AK179" s="1109"/>
      <c r="AL179" s="1109"/>
    </row>
    <row r="180" spans="32:38" x14ac:dyDescent="0.2">
      <c r="AF180" s="1109"/>
      <c r="AG180" s="1109"/>
      <c r="AH180" s="1109"/>
      <c r="AI180" s="1109"/>
      <c r="AJ180" s="1109"/>
      <c r="AK180" s="1109"/>
      <c r="AL180" s="1109"/>
    </row>
    <row r="181" spans="32:38" x14ac:dyDescent="0.2">
      <c r="AF181" s="1109"/>
      <c r="AG181" s="1109"/>
      <c r="AH181" s="1109"/>
      <c r="AI181" s="1109"/>
      <c r="AJ181" s="1109"/>
      <c r="AK181" s="1109"/>
      <c r="AL181" s="1109"/>
    </row>
    <row r="182" spans="32:38" x14ac:dyDescent="0.2">
      <c r="AF182" s="1109"/>
      <c r="AG182" s="1109"/>
      <c r="AH182" s="1109"/>
      <c r="AI182" s="1109"/>
      <c r="AJ182" s="1109"/>
      <c r="AK182" s="1109"/>
      <c r="AL182" s="1109"/>
    </row>
    <row r="183" spans="32:38" x14ac:dyDescent="0.2">
      <c r="AF183" s="1109"/>
      <c r="AG183" s="1109"/>
      <c r="AH183" s="1109"/>
      <c r="AI183" s="1109"/>
      <c r="AJ183" s="1109"/>
      <c r="AK183" s="1109"/>
      <c r="AL183" s="1109"/>
    </row>
    <row r="184" spans="32:38" x14ac:dyDescent="0.2">
      <c r="AF184" s="1109"/>
      <c r="AG184" s="1109"/>
      <c r="AH184" s="1109"/>
      <c r="AI184" s="1109"/>
      <c r="AJ184" s="1109"/>
      <c r="AK184" s="1109"/>
      <c r="AL184" s="1109"/>
    </row>
    <row r="185" spans="32:38" x14ac:dyDescent="0.2">
      <c r="AF185" s="1109"/>
      <c r="AG185" s="1109"/>
      <c r="AH185" s="1109"/>
      <c r="AI185" s="1109"/>
      <c r="AJ185" s="1109"/>
      <c r="AK185" s="1109"/>
      <c r="AL185" s="1109"/>
    </row>
    <row r="186" spans="32:38" x14ac:dyDescent="0.2">
      <c r="AF186" s="1109"/>
      <c r="AG186" s="1109"/>
      <c r="AH186" s="1109"/>
      <c r="AI186" s="1109"/>
      <c r="AJ186" s="1109"/>
      <c r="AK186" s="1109"/>
      <c r="AL186" s="1109"/>
    </row>
    <row r="187" spans="32:38" x14ac:dyDescent="0.2">
      <c r="AF187" s="1109"/>
      <c r="AG187" s="1109"/>
      <c r="AH187" s="1109"/>
      <c r="AI187" s="1109"/>
      <c r="AJ187" s="1109"/>
      <c r="AK187" s="1109"/>
      <c r="AL187" s="1109"/>
    </row>
    <row r="188" spans="32:38" x14ac:dyDescent="0.2">
      <c r="AF188" s="1109"/>
      <c r="AG188" s="1109"/>
      <c r="AH188" s="1109"/>
      <c r="AI188" s="1109"/>
      <c r="AJ188" s="1109"/>
      <c r="AK188" s="1109"/>
      <c r="AL188" s="1109"/>
    </row>
    <row r="189" spans="32:38" x14ac:dyDescent="0.2">
      <c r="AF189" s="1109"/>
      <c r="AG189" s="1109"/>
      <c r="AH189" s="1109"/>
      <c r="AI189" s="1109"/>
      <c r="AJ189" s="1109"/>
      <c r="AK189" s="1109"/>
      <c r="AL189" s="1109"/>
    </row>
    <row r="190" spans="32:38" x14ac:dyDescent="0.2">
      <c r="AF190" s="1109"/>
      <c r="AG190" s="1109"/>
      <c r="AH190" s="1109"/>
      <c r="AI190" s="1109"/>
      <c r="AJ190" s="1109"/>
      <c r="AK190" s="1109"/>
      <c r="AL190" s="1109"/>
    </row>
    <row r="191" spans="32:38" x14ac:dyDescent="0.2">
      <c r="AF191" s="1109"/>
      <c r="AG191" s="1109"/>
      <c r="AH191" s="1109"/>
      <c r="AI191" s="1109"/>
      <c r="AJ191" s="1109"/>
      <c r="AK191" s="1109"/>
      <c r="AL191" s="1109"/>
    </row>
    <row r="192" spans="32:38" x14ac:dyDescent="0.2">
      <c r="AF192" s="1109"/>
      <c r="AG192" s="1109"/>
      <c r="AH192" s="1109"/>
      <c r="AI192" s="1109"/>
      <c r="AJ192" s="1109"/>
      <c r="AK192" s="1109"/>
      <c r="AL192" s="1109"/>
    </row>
    <row r="193" spans="32:38" x14ac:dyDescent="0.2">
      <c r="AF193" s="1109"/>
      <c r="AG193" s="1109"/>
      <c r="AH193" s="1109"/>
      <c r="AI193" s="1109"/>
      <c r="AJ193" s="1109"/>
      <c r="AK193" s="1109"/>
      <c r="AL193" s="1109"/>
    </row>
    <row r="194" spans="32:38" x14ac:dyDescent="0.2">
      <c r="AF194" s="1109"/>
      <c r="AG194" s="1109"/>
      <c r="AH194" s="1109"/>
      <c r="AI194" s="1109"/>
      <c r="AJ194" s="1109"/>
      <c r="AK194" s="1109"/>
      <c r="AL194" s="1109"/>
    </row>
    <row r="195" spans="32:38" x14ac:dyDescent="0.2">
      <c r="AF195" s="1109"/>
      <c r="AG195" s="1109"/>
      <c r="AH195" s="1109"/>
      <c r="AI195" s="1109"/>
      <c r="AJ195" s="1109"/>
      <c r="AK195" s="1109"/>
      <c r="AL195" s="1109"/>
    </row>
    <row r="196" spans="32:38" x14ac:dyDescent="0.2">
      <c r="AF196" s="1109"/>
      <c r="AG196" s="1109"/>
      <c r="AH196" s="1109"/>
      <c r="AI196" s="1109"/>
      <c r="AJ196" s="1109"/>
      <c r="AK196" s="1109"/>
      <c r="AL196" s="1109"/>
    </row>
    <row r="197" spans="32:38" x14ac:dyDescent="0.2">
      <c r="AF197" s="1109"/>
      <c r="AG197" s="1109"/>
      <c r="AH197" s="1109"/>
      <c r="AI197" s="1109"/>
      <c r="AJ197" s="1109"/>
      <c r="AK197" s="1109"/>
      <c r="AL197" s="1109"/>
    </row>
    <row r="198" spans="32:38" x14ac:dyDescent="0.2">
      <c r="AF198" s="1109"/>
      <c r="AG198" s="1109"/>
      <c r="AH198" s="1109"/>
      <c r="AI198" s="1109"/>
      <c r="AJ198" s="1109"/>
      <c r="AK198" s="1109"/>
      <c r="AL198" s="1109"/>
    </row>
    <row r="199" spans="32:38" x14ac:dyDescent="0.2">
      <c r="AF199" s="1109"/>
      <c r="AG199" s="1109"/>
      <c r="AH199" s="1109"/>
      <c r="AI199" s="1109"/>
      <c r="AJ199" s="1109"/>
      <c r="AK199" s="1109"/>
      <c r="AL199" s="1109"/>
    </row>
    <row r="200" spans="32:38" x14ac:dyDescent="0.2">
      <c r="AF200" s="1109"/>
      <c r="AG200" s="1109"/>
      <c r="AH200" s="1109"/>
      <c r="AI200" s="1109"/>
      <c r="AJ200" s="1109"/>
      <c r="AK200" s="1109"/>
      <c r="AL200" s="1109"/>
    </row>
    <row r="201" spans="32:38" x14ac:dyDescent="0.2">
      <c r="AF201" s="1109"/>
      <c r="AG201" s="1109"/>
      <c r="AH201" s="1109"/>
      <c r="AI201" s="1109"/>
      <c r="AJ201" s="1109"/>
      <c r="AK201" s="1109"/>
      <c r="AL201" s="1109"/>
    </row>
    <row r="202" spans="32:38" x14ac:dyDescent="0.2">
      <c r="AF202" s="1109"/>
      <c r="AG202" s="1109"/>
      <c r="AH202" s="1109"/>
      <c r="AI202" s="1109"/>
      <c r="AJ202" s="1109"/>
      <c r="AK202" s="1109"/>
      <c r="AL202" s="1109"/>
    </row>
    <row r="203" spans="32:38" x14ac:dyDescent="0.2">
      <c r="AF203" s="1109"/>
      <c r="AG203" s="1109"/>
      <c r="AH203" s="1109"/>
      <c r="AI203" s="1109"/>
      <c r="AJ203" s="1109"/>
      <c r="AK203" s="1109"/>
      <c r="AL203" s="1109"/>
    </row>
    <row r="204" spans="32:38" x14ac:dyDescent="0.2">
      <c r="AF204" s="1109"/>
      <c r="AG204" s="1109"/>
      <c r="AH204" s="1109"/>
      <c r="AI204" s="1109"/>
      <c r="AJ204" s="1109"/>
      <c r="AK204" s="1109"/>
      <c r="AL204" s="1109"/>
    </row>
    <row r="205" spans="32:38" x14ac:dyDescent="0.2">
      <c r="AF205" s="1109"/>
      <c r="AG205" s="1109"/>
      <c r="AH205" s="1109"/>
      <c r="AI205" s="1109"/>
      <c r="AJ205" s="1109"/>
      <c r="AK205" s="1109"/>
      <c r="AL205" s="1109"/>
    </row>
    <row r="206" spans="32:38" x14ac:dyDescent="0.2">
      <c r="AF206" s="1109"/>
      <c r="AG206" s="1109"/>
      <c r="AH206" s="1109"/>
      <c r="AI206" s="1109"/>
      <c r="AJ206" s="1109"/>
      <c r="AK206" s="1109"/>
      <c r="AL206" s="1109"/>
    </row>
    <row r="207" spans="32:38" x14ac:dyDescent="0.2">
      <c r="AF207" s="1109"/>
      <c r="AG207" s="1109"/>
      <c r="AH207" s="1109"/>
      <c r="AI207" s="1109"/>
      <c r="AJ207" s="1109"/>
      <c r="AK207" s="1109"/>
      <c r="AL207" s="1109"/>
    </row>
    <row r="208" spans="32:38" x14ac:dyDescent="0.2">
      <c r="AF208" s="1109"/>
      <c r="AG208" s="1109"/>
      <c r="AH208" s="1109"/>
      <c r="AI208" s="1109"/>
      <c r="AJ208" s="1109"/>
      <c r="AK208" s="1109"/>
      <c r="AL208" s="1109"/>
    </row>
    <row r="209" spans="32:38" x14ac:dyDescent="0.2">
      <c r="AF209" s="1109"/>
      <c r="AG209" s="1109"/>
      <c r="AH209" s="1109"/>
      <c r="AI209" s="1109"/>
      <c r="AJ209" s="1109"/>
      <c r="AK209" s="1109"/>
      <c r="AL209" s="1109"/>
    </row>
    <row r="210" spans="32:38" x14ac:dyDescent="0.2">
      <c r="AF210" s="1109"/>
      <c r="AG210" s="1109"/>
      <c r="AH210" s="1109"/>
      <c r="AI210" s="1109"/>
      <c r="AJ210" s="1109"/>
      <c r="AK210" s="1109"/>
      <c r="AL210" s="1109"/>
    </row>
    <row r="211" spans="32:38" x14ac:dyDescent="0.2">
      <c r="AF211" s="1109"/>
      <c r="AG211" s="1109"/>
      <c r="AH211" s="1109"/>
      <c r="AI211" s="1109"/>
      <c r="AJ211" s="1109"/>
      <c r="AK211" s="1109"/>
      <c r="AL211" s="1109"/>
    </row>
    <row r="212" spans="32:38" x14ac:dyDescent="0.2">
      <c r="AF212" s="1109"/>
      <c r="AG212" s="1109"/>
      <c r="AH212" s="1109"/>
      <c r="AI212" s="1109"/>
      <c r="AJ212" s="1109"/>
      <c r="AK212" s="1109"/>
      <c r="AL212" s="1109"/>
    </row>
    <row r="213" spans="32:38" x14ac:dyDescent="0.2">
      <c r="AF213" s="1109"/>
      <c r="AG213" s="1109"/>
      <c r="AH213" s="1109"/>
      <c r="AI213" s="1109"/>
      <c r="AJ213" s="1109"/>
      <c r="AK213" s="1109"/>
      <c r="AL213" s="1109"/>
    </row>
    <row r="214" spans="32:38" x14ac:dyDescent="0.2">
      <c r="AF214" s="1109"/>
      <c r="AG214" s="1109"/>
      <c r="AH214" s="1109"/>
      <c r="AI214" s="1109"/>
      <c r="AJ214" s="1109"/>
      <c r="AK214" s="1109"/>
      <c r="AL214" s="1109"/>
    </row>
    <row r="215" spans="32:38" x14ac:dyDescent="0.2">
      <c r="AF215" s="1109"/>
      <c r="AG215" s="1109"/>
      <c r="AH215" s="1109"/>
      <c r="AI215" s="1109"/>
      <c r="AJ215" s="1109"/>
      <c r="AK215" s="1109"/>
      <c r="AL215" s="1109"/>
    </row>
    <row r="216" spans="32:38" x14ac:dyDescent="0.2">
      <c r="AF216" s="1109"/>
      <c r="AG216" s="1109"/>
      <c r="AH216" s="1109"/>
      <c r="AI216" s="1109"/>
      <c r="AJ216" s="1109"/>
      <c r="AK216" s="1109"/>
      <c r="AL216" s="1109"/>
    </row>
    <row r="217" spans="32:38" x14ac:dyDescent="0.2">
      <c r="AF217" s="1109"/>
      <c r="AG217" s="1109"/>
      <c r="AH217" s="1109"/>
      <c r="AI217" s="1109"/>
      <c r="AJ217" s="1109"/>
      <c r="AK217" s="1109"/>
      <c r="AL217" s="1109"/>
    </row>
    <row r="218" spans="32:38" x14ac:dyDescent="0.2">
      <c r="AF218" s="1109"/>
      <c r="AG218" s="1109"/>
      <c r="AH218" s="1109"/>
      <c r="AI218" s="1109"/>
      <c r="AJ218" s="1109"/>
      <c r="AK218" s="1109"/>
      <c r="AL218" s="1109"/>
    </row>
    <row r="219" spans="32:38" x14ac:dyDescent="0.2">
      <c r="AF219" s="1109"/>
      <c r="AG219" s="1109"/>
      <c r="AH219" s="1109"/>
      <c r="AI219" s="1109"/>
      <c r="AJ219" s="1109"/>
      <c r="AK219" s="1109"/>
      <c r="AL219" s="1109"/>
    </row>
    <row r="220" spans="32:38" x14ac:dyDescent="0.2">
      <c r="AF220" s="1109"/>
      <c r="AG220" s="1109"/>
      <c r="AH220" s="1109"/>
      <c r="AI220" s="1109"/>
      <c r="AJ220" s="1109"/>
      <c r="AK220" s="1109"/>
      <c r="AL220" s="1109"/>
    </row>
    <row r="221" spans="32:38" x14ac:dyDescent="0.2">
      <c r="AF221" s="1109"/>
      <c r="AG221" s="1109"/>
      <c r="AH221" s="1109"/>
      <c r="AI221" s="1109"/>
      <c r="AJ221" s="1109"/>
      <c r="AK221" s="1109"/>
      <c r="AL221" s="1109"/>
    </row>
    <row r="222" spans="32:38" x14ac:dyDescent="0.2">
      <c r="AF222" s="1109"/>
      <c r="AG222" s="1109"/>
      <c r="AH222" s="1109"/>
      <c r="AI222" s="1109"/>
      <c r="AJ222" s="1109"/>
      <c r="AK222" s="1109"/>
      <c r="AL222" s="1109"/>
    </row>
    <row r="223" spans="32:38" x14ac:dyDescent="0.2">
      <c r="AF223" s="1109"/>
      <c r="AG223" s="1109"/>
      <c r="AH223" s="1109"/>
      <c r="AI223" s="1109"/>
      <c r="AJ223" s="1109"/>
      <c r="AK223" s="1109"/>
      <c r="AL223" s="1109"/>
    </row>
    <row r="224" spans="32:38" x14ac:dyDescent="0.2">
      <c r="AF224" s="1109"/>
      <c r="AG224" s="1109"/>
      <c r="AH224" s="1109"/>
      <c r="AI224" s="1109"/>
      <c r="AJ224" s="1109"/>
      <c r="AK224" s="1109"/>
      <c r="AL224" s="1109"/>
    </row>
    <row r="225" spans="32:38" x14ac:dyDescent="0.2">
      <c r="AF225" s="1109"/>
      <c r="AG225" s="1109"/>
      <c r="AH225" s="1109"/>
      <c r="AI225" s="1109"/>
      <c r="AJ225" s="1109"/>
      <c r="AK225" s="1109"/>
      <c r="AL225" s="1109"/>
    </row>
    <row r="226" spans="32:38" x14ac:dyDescent="0.2">
      <c r="AF226" s="1109"/>
      <c r="AG226" s="1109"/>
      <c r="AH226" s="1109"/>
      <c r="AI226" s="1109"/>
      <c r="AJ226" s="1109"/>
      <c r="AK226" s="1109"/>
      <c r="AL226" s="1109"/>
    </row>
    <row r="227" spans="32:38" x14ac:dyDescent="0.2">
      <c r="AF227" s="1109"/>
      <c r="AG227" s="1109"/>
      <c r="AH227" s="1109"/>
      <c r="AI227" s="1109"/>
      <c r="AJ227" s="1109"/>
      <c r="AK227" s="1109"/>
      <c r="AL227" s="1109"/>
    </row>
    <row r="228" spans="32:38" x14ac:dyDescent="0.2">
      <c r="AF228" s="1109"/>
      <c r="AG228" s="1109"/>
      <c r="AH228" s="1109"/>
      <c r="AI228" s="1109"/>
      <c r="AJ228" s="1109"/>
      <c r="AK228" s="1109"/>
      <c r="AL228" s="1109"/>
    </row>
    <row r="229" spans="32:38" x14ac:dyDescent="0.2">
      <c r="AF229" s="1109"/>
      <c r="AG229" s="1109"/>
      <c r="AH229" s="1109"/>
      <c r="AI229" s="1109"/>
      <c r="AJ229" s="1109"/>
      <c r="AK229" s="1109"/>
      <c r="AL229" s="1109"/>
    </row>
    <row r="230" spans="32:38" x14ac:dyDescent="0.2">
      <c r="AF230" s="1109"/>
      <c r="AG230" s="1109"/>
      <c r="AH230" s="1109"/>
      <c r="AI230" s="1109"/>
      <c r="AJ230" s="1109"/>
      <c r="AK230" s="1109"/>
      <c r="AL230" s="1109"/>
    </row>
    <row r="231" spans="32:38" x14ac:dyDescent="0.2">
      <c r="AF231" s="1109"/>
      <c r="AG231" s="1109"/>
      <c r="AH231" s="1109"/>
      <c r="AI231" s="1109"/>
      <c r="AJ231" s="1109"/>
      <c r="AK231" s="1109"/>
      <c r="AL231" s="1109"/>
    </row>
    <row r="232" spans="32:38" x14ac:dyDescent="0.2">
      <c r="AF232" s="1109"/>
      <c r="AG232" s="1109"/>
      <c r="AH232" s="1109"/>
      <c r="AI232" s="1109"/>
      <c r="AJ232" s="1109"/>
      <c r="AK232" s="1109"/>
      <c r="AL232" s="1109"/>
    </row>
    <row r="233" spans="32:38" x14ac:dyDescent="0.2">
      <c r="AF233" s="1109"/>
      <c r="AG233" s="1109"/>
      <c r="AH233" s="1109"/>
      <c r="AI233" s="1109"/>
      <c r="AJ233" s="1109"/>
      <c r="AK233" s="1109"/>
      <c r="AL233" s="1109"/>
    </row>
    <row r="234" spans="32:38" x14ac:dyDescent="0.2">
      <c r="AF234" s="1109"/>
      <c r="AG234" s="1109"/>
      <c r="AH234" s="1109"/>
      <c r="AI234" s="1109"/>
      <c r="AJ234" s="1109"/>
      <c r="AK234" s="1109"/>
      <c r="AL234" s="1109"/>
    </row>
    <row r="235" spans="32:38" x14ac:dyDescent="0.2">
      <c r="AF235" s="1109"/>
      <c r="AG235" s="1109"/>
      <c r="AH235" s="1109"/>
      <c r="AI235" s="1109"/>
      <c r="AJ235" s="1109"/>
      <c r="AK235" s="1109"/>
      <c r="AL235" s="1109"/>
    </row>
    <row r="236" spans="32:38" x14ac:dyDescent="0.2">
      <c r="AF236" s="1109"/>
      <c r="AG236" s="1109"/>
      <c r="AH236" s="1109"/>
      <c r="AI236" s="1109"/>
      <c r="AJ236" s="1109"/>
      <c r="AK236" s="1109"/>
      <c r="AL236" s="1109"/>
    </row>
    <row r="237" spans="32:38" x14ac:dyDescent="0.2">
      <c r="AF237" s="1109"/>
      <c r="AG237" s="1109"/>
      <c r="AH237" s="1109"/>
      <c r="AI237" s="1109"/>
      <c r="AJ237" s="1109"/>
      <c r="AK237" s="1109"/>
      <c r="AL237" s="1109"/>
    </row>
    <row r="238" spans="32:38" x14ac:dyDescent="0.2">
      <c r="AF238" s="1109"/>
      <c r="AG238" s="1109"/>
      <c r="AH238" s="1109"/>
      <c r="AI238" s="1109"/>
      <c r="AJ238" s="1109"/>
      <c r="AK238" s="1109"/>
      <c r="AL238" s="1109"/>
    </row>
    <row r="239" spans="32:38" x14ac:dyDescent="0.2">
      <c r="AF239" s="1109"/>
      <c r="AG239" s="1109"/>
      <c r="AH239" s="1109"/>
      <c r="AI239" s="1109"/>
      <c r="AJ239" s="1109"/>
      <c r="AK239" s="1109"/>
      <c r="AL239" s="1109"/>
    </row>
    <row r="240" spans="32:38" x14ac:dyDescent="0.2">
      <c r="AF240" s="1109"/>
      <c r="AG240" s="1109"/>
      <c r="AH240" s="1109"/>
      <c r="AI240" s="1109"/>
      <c r="AJ240" s="1109"/>
      <c r="AK240" s="1109"/>
      <c r="AL240" s="1109"/>
    </row>
    <row r="241" spans="32:38" x14ac:dyDescent="0.2">
      <c r="AF241" s="1109"/>
      <c r="AG241" s="1109"/>
      <c r="AH241" s="1109"/>
      <c r="AI241" s="1109"/>
      <c r="AJ241" s="1109"/>
      <c r="AK241" s="1109"/>
      <c r="AL241" s="1109"/>
    </row>
    <row r="242" spans="32:38" x14ac:dyDescent="0.2">
      <c r="AF242" s="1109"/>
      <c r="AG242" s="1109"/>
      <c r="AH242" s="1109"/>
      <c r="AI242" s="1109"/>
      <c r="AJ242" s="1109"/>
      <c r="AK242" s="1109"/>
      <c r="AL242" s="1109"/>
    </row>
    <row r="243" spans="32:38" x14ac:dyDescent="0.2">
      <c r="AF243" s="1109"/>
      <c r="AG243" s="1109"/>
      <c r="AH243" s="1109"/>
      <c r="AI243" s="1109"/>
      <c r="AJ243" s="1109"/>
      <c r="AK243" s="1109"/>
      <c r="AL243" s="1109"/>
    </row>
    <row r="244" spans="32:38" x14ac:dyDescent="0.2">
      <c r="AF244" s="1109"/>
      <c r="AG244" s="1109"/>
      <c r="AH244" s="1109"/>
      <c r="AI244" s="1109"/>
      <c r="AJ244" s="1109"/>
      <c r="AK244" s="1109"/>
      <c r="AL244" s="1109"/>
    </row>
    <row r="245" spans="32:38" x14ac:dyDescent="0.2">
      <c r="AF245" s="1109"/>
      <c r="AG245" s="1109"/>
      <c r="AH245" s="1109"/>
      <c r="AI245" s="1109"/>
      <c r="AJ245" s="1109"/>
      <c r="AK245" s="1109"/>
      <c r="AL245" s="1109"/>
    </row>
    <row r="246" spans="32:38" x14ac:dyDescent="0.2">
      <c r="AF246" s="1109"/>
      <c r="AG246" s="1109"/>
      <c r="AH246" s="1109"/>
      <c r="AI246" s="1109"/>
      <c r="AJ246" s="1109"/>
      <c r="AK246" s="1109"/>
      <c r="AL246" s="1109"/>
    </row>
    <row r="247" spans="32:38" x14ac:dyDescent="0.2">
      <c r="AF247" s="1109"/>
      <c r="AG247" s="1109"/>
      <c r="AH247" s="1109"/>
      <c r="AI247" s="1109"/>
      <c r="AJ247" s="1109"/>
      <c r="AK247" s="1109"/>
      <c r="AL247" s="1109"/>
    </row>
    <row r="248" spans="32:38" x14ac:dyDescent="0.2">
      <c r="AF248" s="1109"/>
      <c r="AG248" s="1109"/>
      <c r="AH248" s="1109"/>
      <c r="AI248" s="1109"/>
      <c r="AJ248" s="1109"/>
      <c r="AK248" s="1109"/>
      <c r="AL248" s="1109"/>
    </row>
    <row r="249" spans="32:38" x14ac:dyDescent="0.2">
      <c r="AF249" s="1109"/>
      <c r="AG249" s="1109"/>
      <c r="AH249" s="1109"/>
      <c r="AI249" s="1109"/>
      <c r="AJ249" s="1109"/>
      <c r="AK249" s="1109"/>
      <c r="AL249" s="1109"/>
    </row>
    <row r="250" spans="32:38" x14ac:dyDescent="0.2">
      <c r="AF250" s="1109"/>
      <c r="AG250" s="1109"/>
      <c r="AH250" s="1109"/>
      <c r="AI250" s="1109"/>
      <c r="AJ250" s="1109"/>
      <c r="AK250" s="1109"/>
      <c r="AL250" s="1109"/>
    </row>
    <row r="251" spans="32:38" x14ac:dyDescent="0.2">
      <c r="AF251" s="1109"/>
      <c r="AG251" s="1109"/>
      <c r="AH251" s="1109"/>
      <c r="AI251" s="1109"/>
      <c r="AJ251" s="1109"/>
      <c r="AK251" s="1109"/>
      <c r="AL251" s="1109"/>
    </row>
    <row r="252" spans="32:38" x14ac:dyDescent="0.2">
      <c r="AF252" s="1109"/>
      <c r="AG252" s="1109"/>
      <c r="AH252" s="1109"/>
      <c r="AI252" s="1109"/>
      <c r="AJ252" s="1109"/>
      <c r="AK252" s="1109"/>
      <c r="AL252" s="1109"/>
    </row>
    <row r="253" spans="32:38" x14ac:dyDescent="0.2">
      <c r="AF253" s="1109"/>
      <c r="AG253" s="1109"/>
      <c r="AH253" s="1109"/>
      <c r="AI253" s="1109"/>
      <c r="AJ253" s="1109"/>
      <c r="AK253" s="1109"/>
      <c r="AL253" s="1109"/>
    </row>
    <row r="254" spans="32:38" x14ac:dyDescent="0.2">
      <c r="AF254" s="1109"/>
      <c r="AG254" s="1109"/>
      <c r="AH254" s="1109"/>
      <c r="AI254" s="1109"/>
      <c r="AJ254" s="1109"/>
      <c r="AK254" s="1109"/>
      <c r="AL254" s="1109"/>
    </row>
    <row r="255" spans="32:38" x14ac:dyDescent="0.2">
      <c r="AF255" s="1109"/>
      <c r="AG255" s="1109"/>
      <c r="AH255" s="1109"/>
      <c r="AI255" s="1109"/>
      <c r="AJ255" s="1109"/>
      <c r="AK255" s="1109"/>
      <c r="AL255" s="1109"/>
    </row>
    <row r="256" spans="32:38" x14ac:dyDescent="0.2">
      <c r="AF256" s="1109"/>
      <c r="AG256" s="1109"/>
      <c r="AH256" s="1109"/>
      <c r="AI256" s="1109"/>
      <c r="AJ256" s="1109"/>
      <c r="AK256" s="1109"/>
      <c r="AL256" s="1109"/>
    </row>
    <row r="257" spans="32:38" x14ac:dyDescent="0.2">
      <c r="AF257" s="1109"/>
      <c r="AG257" s="1109"/>
      <c r="AH257" s="1109"/>
      <c r="AI257" s="1109"/>
      <c r="AJ257" s="1109"/>
      <c r="AK257" s="1109"/>
      <c r="AL257" s="1109"/>
    </row>
    <row r="258" spans="32:38" x14ac:dyDescent="0.2">
      <c r="AF258" s="1109"/>
      <c r="AG258" s="1109"/>
      <c r="AH258" s="1109"/>
      <c r="AI258" s="1109"/>
      <c r="AJ258" s="1109"/>
      <c r="AK258" s="1109"/>
      <c r="AL258" s="1109"/>
    </row>
    <row r="259" spans="32:38" x14ac:dyDescent="0.2">
      <c r="AF259" s="1109"/>
      <c r="AG259" s="1109"/>
      <c r="AH259" s="1109"/>
      <c r="AI259" s="1109"/>
      <c r="AJ259" s="1109"/>
      <c r="AK259" s="1109"/>
      <c r="AL259" s="1109"/>
    </row>
    <row r="260" spans="32:38" x14ac:dyDescent="0.2">
      <c r="AF260" s="1109"/>
      <c r="AG260" s="1109"/>
      <c r="AH260" s="1109"/>
      <c r="AI260" s="1109"/>
      <c r="AJ260" s="1109"/>
      <c r="AK260" s="1109"/>
      <c r="AL260" s="1109"/>
    </row>
    <row r="261" spans="32:38" x14ac:dyDescent="0.2">
      <c r="AF261" s="1109"/>
      <c r="AG261" s="1109"/>
      <c r="AH261" s="1109"/>
      <c r="AI261" s="1109"/>
      <c r="AJ261" s="1109"/>
      <c r="AK261" s="1109"/>
      <c r="AL261" s="1109"/>
    </row>
    <row r="262" spans="32:38" x14ac:dyDescent="0.2">
      <c r="AF262" s="1109"/>
      <c r="AG262" s="1109"/>
      <c r="AH262" s="1109"/>
      <c r="AI262" s="1109"/>
      <c r="AJ262" s="1109"/>
      <c r="AK262" s="1109"/>
      <c r="AL262" s="1109"/>
    </row>
    <row r="263" spans="32:38" x14ac:dyDescent="0.2">
      <c r="AF263" s="1109"/>
      <c r="AG263" s="1109"/>
      <c r="AH263" s="1109"/>
      <c r="AI263" s="1109"/>
      <c r="AJ263" s="1109"/>
      <c r="AK263" s="1109"/>
      <c r="AL263" s="1109"/>
    </row>
    <row r="264" spans="32:38" x14ac:dyDescent="0.2">
      <c r="AF264" s="1109"/>
      <c r="AG264" s="1109"/>
      <c r="AH264" s="1109"/>
      <c r="AI264" s="1109"/>
      <c r="AJ264" s="1109"/>
      <c r="AK264" s="1109"/>
      <c r="AL264" s="1109"/>
    </row>
    <row r="265" spans="32:38" x14ac:dyDescent="0.2">
      <c r="AF265" s="1109"/>
      <c r="AG265" s="1109"/>
      <c r="AH265" s="1109"/>
      <c r="AI265" s="1109"/>
      <c r="AJ265" s="1109"/>
      <c r="AK265" s="1109"/>
      <c r="AL265" s="1109"/>
    </row>
    <row r="266" spans="32:38" x14ac:dyDescent="0.2">
      <c r="AF266" s="1109"/>
      <c r="AG266" s="1109"/>
      <c r="AH266" s="1109"/>
      <c r="AI266" s="1109"/>
      <c r="AJ266" s="1109"/>
      <c r="AK266" s="1109"/>
      <c r="AL266" s="1109"/>
    </row>
    <row r="267" spans="32:38" x14ac:dyDescent="0.2">
      <c r="AF267" s="1109"/>
      <c r="AG267" s="1109"/>
      <c r="AH267" s="1109"/>
      <c r="AI267" s="1109"/>
      <c r="AJ267" s="1109"/>
      <c r="AK267" s="1109"/>
      <c r="AL267" s="1109"/>
    </row>
    <row r="268" spans="32:38" x14ac:dyDescent="0.2">
      <c r="AF268" s="1109"/>
      <c r="AG268" s="1109"/>
      <c r="AH268" s="1109"/>
      <c r="AI268" s="1109"/>
      <c r="AJ268" s="1109"/>
      <c r="AK268" s="1109"/>
      <c r="AL268" s="1109"/>
    </row>
    <row r="269" spans="32:38" x14ac:dyDescent="0.2">
      <c r="AF269" s="1109"/>
      <c r="AG269" s="1109"/>
      <c r="AH269" s="1109"/>
      <c r="AI269" s="1109"/>
      <c r="AJ269" s="1109"/>
      <c r="AK269" s="1109"/>
      <c r="AL269" s="1109"/>
    </row>
    <row r="270" spans="32:38" x14ac:dyDescent="0.2">
      <c r="AF270" s="1109"/>
      <c r="AG270" s="1109"/>
      <c r="AH270" s="1109"/>
      <c r="AI270" s="1109"/>
      <c r="AJ270" s="1109"/>
      <c r="AK270" s="1109"/>
      <c r="AL270" s="1109"/>
    </row>
    <row r="271" spans="32:38" x14ac:dyDescent="0.2">
      <c r="AF271" s="1109"/>
      <c r="AG271" s="1109"/>
      <c r="AH271" s="1109"/>
      <c r="AI271" s="1109"/>
      <c r="AJ271" s="1109"/>
      <c r="AK271" s="1109"/>
      <c r="AL271" s="1109"/>
    </row>
    <row r="272" spans="32:38" x14ac:dyDescent="0.2">
      <c r="AF272" s="1109"/>
      <c r="AG272" s="1109"/>
      <c r="AH272" s="1109"/>
      <c r="AI272" s="1109"/>
      <c r="AJ272" s="1109"/>
      <c r="AK272" s="1109"/>
      <c r="AL272" s="1109"/>
    </row>
    <row r="273" spans="32:38" x14ac:dyDescent="0.2">
      <c r="AF273" s="1109"/>
      <c r="AG273" s="1109"/>
      <c r="AH273" s="1109"/>
      <c r="AI273" s="1109"/>
      <c r="AJ273" s="1109"/>
      <c r="AK273" s="1109"/>
      <c r="AL273" s="1109"/>
    </row>
    <row r="274" spans="32:38" x14ac:dyDescent="0.2">
      <c r="AF274" s="1109"/>
      <c r="AG274" s="1109"/>
      <c r="AH274" s="1109"/>
      <c r="AI274" s="1109"/>
      <c r="AJ274" s="1109"/>
      <c r="AK274" s="1109"/>
      <c r="AL274" s="1109"/>
    </row>
    <row r="275" spans="32:38" x14ac:dyDescent="0.2">
      <c r="AF275" s="1109"/>
      <c r="AG275" s="1109"/>
      <c r="AH275" s="1109"/>
      <c r="AI275" s="1109"/>
      <c r="AJ275" s="1109"/>
      <c r="AK275" s="1109"/>
      <c r="AL275" s="1109"/>
    </row>
    <row r="276" spans="32:38" x14ac:dyDescent="0.2">
      <c r="AF276" s="1109"/>
      <c r="AG276" s="1109"/>
      <c r="AH276" s="1109"/>
      <c r="AI276" s="1109"/>
      <c r="AJ276" s="1109"/>
      <c r="AK276" s="1109"/>
      <c r="AL276" s="1109"/>
    </row>
    <row r="277" spans="32:38" x14ac:dyDescent="0.2">
      <c r="AF277" s="1109"/>
      <c r="AG277" s="1109"/>
      <c r="AH277" s="1109"/>
      <c r="AI277" s="1109"/>
      <c r="AJ277" s="1109"/>
      <c r="AK277" s="1109"/>
      <c r="AL277" s="1109"/>
    </row>
    <row r="278" spans="32:38" x14ac:dyDescent="0.2">
      <c r="AF278" s="1109"/>
      <c r="AG278" s="1109"/>
      <c r="AH278" s="1109"/>
      <c r="AI278" s="1109"/>
      <c r="AJ278" s="1109"/>
      <c r="AK278" s="1109"/>
      <c r="AL278" s="1109"/>
    </row>
    <row r="279" spans="32:38" x14ac:dyDescent="0.2">
      <c r="AF279" s="1109"/>
      <c r="AG279" s="1109"/>
      <c r="AH279" s="1109"/>
      <c r="AI279" s="1109"/>
      <c r="AJ279" s="1109"/>
      <c r="AK279" s="1109"/>
      <c r="AL279" s="1109"/>
    </row>
    <row r="280" spans="32:38" x14ac:dyDescent="0.2">
      <c r="AF280" s="1109"/>
      <c r="AG280" s="1109"/>
      <c r="AH280" s="1109"/>
      <c r="AI280" s="1109"/>
      <c r="AJ280" s="1109"/>
      <c r="AK280" s="1109"/>
      <c r="AL280" s="1109"/>
    </row>
    <row r="281" spans="32:38" x14ac:dyDescent="0.2">
      <c r="AF281" s="1109"/>
      <c r="AG281" s="1109"/>
      <c r="AH281" s="1109"/>
      <c r="AI281" s="1109"/>
      <c r="AJ281" s="1109"/>
      <c r="AK281" s="1109"/>
      <c r="AL281" s="1109"/>
    </row>
    <row r="282" spans="32:38" x14ac:dyDescent="0.2">
      <c r="AF282" s="1109"/>
      <c r="AG282" s="1109"/>
      <c r="AH282" s="1109"/>
      <c r="AI282" s="1109"/>
      <c r="AJ282" s="1109"/>
      <c r="AK282" s="1109"/>
      <c r="AL282" s="1109"/>
    </row>
    <row r="283" spans="32:38" x14ac:dyDescent="0.2">
      <c r="AF283" s="1109"/>
      <c r="AG283" s="1109"/>
      <c r="AH283" s="1109"/>
      <c r="AI283" s="1109"/>
      <c r="AJ283" s="1109"/>
      <c r="AK283" s="1109"/>
      <c r="AL283" s="1109"/>
    </row>
    <row r="284" spans="32:38" x14ac:dyDescent="0.2">
      <c r="AF284" s="1109"/>
      <c r="AG284" s="1109"/>
      <c r="AH284" s="1109"/>
      <c r="AI284" s="1109"/>
      <c r="AJ284" s="1109"/>
      <c r="AK284" s="1109"/>
      <c r="AL284" s="1109"/>
    </row>
    <row r="285" spans="32:38" x14ac:dyDescent="0.2">
      <c r="AF285" s="1109"/>
      <c r="AG285" s="1109"/>
      <c r="AH285" s="1109"/>
      <c r="AI285" s="1109"/>
      <c r="AJ285" s="1109"/>
      <c r="AK285" s="1109"/>
      <c r="AL285" s="1109"/>
    </row>
    <row r="286" spans="32:38" x14ac:dyDescent="0.2">
      <c r="AF286" s="1109"/>
      <c r="AG286" s="1109"/>
      <c r="AH286" s="1109"/>
      <c r="AI286" s="1109"/>
      <c r="AJ286" s="1109"/>
      <c r="AK286" s="1109"/>
      <c r="AL286" s="1109"/>
    </row>
    <row r="287" spans="32:38" x14ac:dyDescent="0.2">
      <c r="AF287" s="1109"/>
      <c r="AG287" s="1109"/>
      <c r="AH287" s="1109"/>
      <c r="AI287" s="1109"/>
      <c r="AJ287" s="1109"/>
      <c r="AK287" s="1109"/>
      <c r="AL287" s="1109"/>
    </row>
    <row r="288" spans="32:38" x14ac:dyDescent="0.2">
      <c r="AF288" s="1109"/>
      <c r="AG288" s="1109"/>
      <c r="AH288" s="1109"/>
      <c r="AI288" s="1109"/>
      <c r="AJ288" s="1109"/>
      <c r="AK288" s="1109"/>
      <c r="AL288" s="1109"/>
    </row>
    <row r="289" spans="32:38" x14ac:dyDescent="0.2">
      <c r="AF289" s="1109"/>
      <c r="AG289" s="1109"/>
      <c r="AH289" s="1109"/>
      <c r="AI289" s="1109"/>
      <c r="AJ289" s="1109"/>
      <c r="AK289" s="1109"/>
      <c r="AL289" s="1109"/>
    </row>
    <row r="290" spans="32:38" x14ac:dyDescent="0.2">
      <c r="AF290" s="1109"/>
      <c r="AG290" s="1109"/>
      <c r="AH290" s="1109"/>
      <c r="AI290" s="1109"/>
      <c r="AJ290" s="1109"/>
      <c r="AK290" s="1109"/>
      <c r="AL290" s="1109"/>
    </row>
    <row r="291" spans="32:38" x14ac:dyDescent="0.2">
      <c r="AF291" s="1109"/>
      <c r="AG291" s="1109"/>
      <c r="AH291" s="1109"/>
      <c r="AI291" s="1109"/>
      <c r="AJ291" s="1109"/>
      <c r="AK291" s="1109"/>
      <c r="AL291" s="1109"/>
    </row>
    <row r="292" spans="32:38" x14ac:dyDescent="0.2">
      <c r="AF292" s="1109"/>
      <c r="AG292" s="1109"/>
      <c r="AH292" s="1109"/>
      <c r="AI292" s="1109"/>
      <c r="AJ292" s="1109"/>
      <c r="AK292" s="1109"/>
      <c r="AL292" s="1109"/>
    </row>
    <row r="293" spans="32:38" x14ac:dyDescent="0.2">
      <c r="AF293" s="1109"/>
      <c r="AG293" s="1109"/>
      <c r="AH293" s="1109"/>
      <c r="AI293" s="1109"/>
      <c r="AJ293" s="1109"/>
      <c r="AK293" s="1109"/>
      <c r="AL293" s="1109"/>
    </row>
    <row r="294" spans="32:38" x14ac:dyDescent="0.2">
      <c r="AF294" s="1109"/>
      <c r="AG294" s="1109"/>
      <c r="AH294" s="1109"/>
      <c r="AI294" s="1109"/>
      <c r="AJ294" s="1109"/>
      <c r="AK294" s="1109"/>
      <c r="AL294" s="1109"/>
    </row>
    <row r="295" spans="32:38" x14ac:dyDescent="0.2">
      <c r="AF295" s="1109"/>
      <c r="AG295" s="1109"/>
      <c r="AH295" s="1109"/>
      <c r="AI295" s="1109"/>
      <c r="AJ295" s="1109"/>
      <c r="AK295" s="1109"/>
      <c r="AL295" s="1109"/>
    </row>
    <row r="296" spans="32:38" x14ac:dyDescent="0.2">
      <c r="AF296" s="1109"/>
      <c r="AG296" s="1109"/>
      <c r="AH296" s="1109"/>
      <c r="AI296" s="1109"/>
      <c r="AJ296" s="1109"/>
      <c r="AK296" s="1109"/>
      <c r="AL296" s="1109"/>
    </row>
    <row r="297" spans="32:38" x14ac:dyDescent="0.2">
      <c r="AF297" s="1109"/>
      <c r="AG297" s="1109"/>
      <c r="AH297" s="1109"/>
      <c r="AI297" s="1109"/>
      <c r="AJ297" s="1109"/>
      <c r="AK297" s="1109"/>
      <c r="AL297" s="1109"/>
    </row>
    <row r="298" spans="32:38" x14ac:dyDescent="0.2">
      <c r="AF298" s="1109"/>
      <c r="AG298" s="1109"/>
      <c r="AH298" s="1109"/>
      <c r="AI298" s="1109"/>
      <c r="AJ298" s="1109"/>
      <c r="AK298" s="1109"/>
      <c r="AL298" s="1109"/>
    </row>
    <row r="299" spans="32:38" x14ac:dyDescent="0.2">
      <c r="AF299" s="1109"/>
      <c r="AG299" s="1109"/>
      <c r="AH299" s="1109"/>
      <c r="AI299" s="1109"/>
      <c r="AJ299" s="1109"/>
      <c r="AK299" s="1109"/>
      <c r="AL299" s="1109"/>
    </row>
    <row r="300" spans="32:38" x14ac:dyDescent="0.2">
      <c r="AF300" s="1109"/>
      <c r="AG300" s="1109"/>
      <c r="AH300" s="1109"/>
      <c r="AI300" s="1109"/>
      <c r="AJ300" s="1109"/>
      <c r="AK300" s="1109"/>
      <c r="AL300" s="1109"/>
    </row>
    <row r="301" spans="32:38" x14ac:dyDescent="0.2">
      <c r="AF301" s="1109"/>
      <c r="AG301" s="1109"/>
      <c r="AH301" s="1109"/>
      <c r="AI301" s="1109"/>
      <c r="AJ301" s="1109"/>
      <c r="AK301" s="1109"/>
      <c r="AL301" s="1109"/>
    </row>
    <row r="302" spans="32:38" x14ac:dyDescent="0.2">
      <c r="AF302" s="1109"/>
      <c r="AG302" s="1109"/>
      <c r="AH302" s="1109"/>
      <c r="AI302" s="1109"/>
      <c r="AJ302" s="1109"/>
      <c r="AK302" s="1109"/>
      <c r="AL302" s="1109"/>
    </row>
    <row r="303" spans="32:38" x14ac:dyDescent="0.2">
      <c r="AF303" s="1109"/>
      <c r="AG303" s="1109"/>
      <c r="AH303" s="1109"/>
      <c r="AI303" s="1109"/>
      <c r="AJ303" s="1109"/>
      <c r="AK303" s="1109"/>
      <c r="AL303" s="1109"/>
    </row>
    <row r="304" spans="32:38" x14ac:dyDescent="0.2">
      <c r="AF304" s="1109"/>
      <c r="AG304" s="1109"/>
      <c r="AH304" s="1109"/>
      <c r="AI304" s="1109"/>
      <c r="AJ304" s="1109"/>
      <c r="AK304" s="1109"/>
      <c r="AL304" s="1109"/>
    </row>
    <row r="305" spans="32:38" x14ac:dyDescent="0.2">
      <c r="AF305" s="1109"/>
      <c r="AG305" s="1109"/>
      <c r="AH305" s="1109"/>
      <c r="AI305" s="1109"/>
      <c r="AJ305" s="1109"/>
      <c r="AK305" s="1109"/>
      <c r="AL305" s="1109"/>
    </row>
    <row r="306" spans="32:38" x14ac:dyDescent="0.2">
      <c r="AF306" s="1109"/>
      <c r="AG306" s="1109"/>
      <c r="AH306" s="1109"/>
      <c r="AI306" s="1109"/>
      <c r="AJ306" s="1109"/>
      <c r="AK306" s="1109"/>
      <c r="AL306" s="1109"/>
    </row>
    <row r="307" spans="32:38" x14ac:dyDescent="0.2">
      <c r="AF307" s="1109"/>
      <c r="AG307" s="1109"/>
      <c r="AH307" s="1109"/>
      <c r="AI307" s="1109"/>
      <c r="AJ307" s="1109"/>
      <c r="AK307" s="1109"/>
      <c r="AL307" s="1109"/>
    </row>
    <row r="308" spans="32:38" x14ac:dyDescent="0.2">
      <c r="AF308" s="1109"/>
      <c r="AG308" s="1109"/>
      <c r="AH308" s="1109"/>
      <c r="AI308" s="1109"/>
      <c r="AJ308" s="1109"/>
      <c r="AK308" s="1109"/>
      <c r="AL308" s="1109"/>
    </row>
    <row r="309" spans="32:38" x14ac:dyDescent="0.2">
      <c r="AF309" s="1109"/>
      <c r="AG309" s="1109"/>
      <c r="AH309" s="1109"/>
      <c r="AI309" s="1109"/>
      <c r="AJ309" s="1109"/>
      <c r="AK309" s="1109"/>
      <c r="AL309" s="1109"/>
    </row>
    <row r="310" spans="32:38" x14ac:dyDescent="0.2">
      <c r="AF310" s="1109"/>
      <c r="AG310" s="1109"/>
      <c r="AH310" s="1109"/>
      <c r="AI310" s="1109"/>
      <c r="AJ310" s="1109"/>
      <c r="AK310" s="1109"/>
      <c r="AL310" s="1109"/>
    </row>
    <row r="311" spans="32:38" x14ac:dyDescent="0.2">
      <c r="AF311" s="1109"/>
      <c r="AG311" s="1109"/>
      <c r="AH311" s="1109"/>
      <c r="AI311" s="1109"/>
      <c r="AJ311" s="1109"/>
      <c r="AK311" s="1109"/>
      <c r="AL311" s="1109"/>
    </row>
    <row r="312" spans="32:38" x14ac:dyDescent="0.2">
      <c r="AF312" s="1109"/>
      <c r="AG312" s="1109"/>
      <c r="AH312" s="1109"/>
      <c r="AI312" s="1109"/>
      <c r="AJ312" s="1109"/>
      <c r="AK312" s="1109"/>
      <c r="AL312" s="1109"/>
    </row>
    <row r="313" spans="32:38" x14ac:dyDescent="0.2">
      <c r="AF313" s="1109"/>
      <c r="AG313" s="1109"/>
      <c r="AH313" s="1109"/>
      <c r="AI313" s="1109"/>
      <c r="AJ313" s="1109"/>
      <c r="AK313" s="1109"/>
      <c r="AL313" s="1109"/>
    </row>
    <row r="314" spans="32:38" x14ac:dyDescent="0.2">
      <c r="AF314" s="1109"/>
      <c r="AG314" s="1109"/>
      <c r="AH314" s="1109"/>
      <c r="AI314" s="1109"/>
      <c r="AJ314" s="1109"/>
      <c r="AK314" s="1109"/>
      <c r="AL314" s="1109"/>
    </row>
    <row r="315" spans="32:38" x14ac:dyDescent="0.2">
      <c r="AF315" s="1109"/>
      <c r="AG315" s="1109"/>
      <c r="AH315" s="1109"/>
      <c r="AI315" s="1109"/>
      <c r="AJ315" s="1109"/>
      <c r="AK315" s="1109"/>
      <c r="AL315" s="1109"/>
    </row>
    <row r="316" spans="32:38" x14ac:dyDescent="0.2">
      <c r="AF316" s="1109"/>
      <c r="AG316" s="1109"/>
      <c r="AH316" s="1109"/>
      <c r="AI316" s="1109"/>
      <c r="AJ316" s="1109"/>
      <c r="AK316" s="1109"/>
      <c r="AL316" s="1109"/>
    </row>
    <row r="317" spans="32:38" x14ac:dyDescent="0.2">
      <c r="AF317" s="1109"/>
      <c r="AG317" s="1109"/>
      <c r="AH317" s="1109"/>
      <c r="AI317" s="1109"/>
      <c r="AJ317" s="1109"/>
      <c r="AK317" s="1109"/>
      <c r="AL317" s="1109"/>
    </row>
    <row r="318" spans="32:38" x14ac:dyDescent="0.2">
      <c r="AF318" s="1109"/>
      <c r="AG318" s="1109"/>
      <c r="AH318" s="1109"/>
      <c r="AI318" s="1109"/>
      <c r="AJ318" s="1109"/>
      <c r="AK318" s="1109"/>
      <c r="AL318" s="1109"/>
    </row>
    <row r="319" spans="32:38" x14ac:dyDescent="0.2">
      <c r="AF319" s="1109"/>
      <c r="AG319" s="1109"/>
      <c r="AH319" s="1109"/>
      <c r="AI319" s="1109"/>
      <c r="AJ319" s="1109"/>
      <c r="AK319" s="1109"/>
      <c r="AL319" s="1109"/>
    </row>
    <row r="320" spans="32:38" x14ac:dyDescent="0.2">
      <c r="AF320" s="1109"/>
      <c r="AG320" s="1109"/>
      <c r="AH320" s="1109"/>
      <c r="AI320" s="1109"/>
      <c r="AJ320" s="1109"/>
      <c r="AK320" s="1109"/>
      <c r="AL320" s="1109"/>
    </row>
    <row r="321" spans="32:38" x14ac:dyDescent="0.2">
      <c r="AF321" s="1109"/>
      <c r="AG321" s="1109"/>
      <c r="AH321" s="1109"/>
      <c r="AI321" s="1109"/>
      <c r="AJ321" s="1109"/>
      <c r="AK321" s="1109"/>
      <c r="AL321" s="1109"/>
    </row>
    <row r="322" spans="32:38" x14ac:dyDescent="0.2">
      <c r="AF322" s="1109"/>
      <c r="AG322" s="1109"/>
      <c r="AH322" s="1109"/>
      <c r="AI322" s="1109"/>
      <c r="AJ322" s="1109"/>
      <c r="AK322" s="1109"/>
      <c r="AL322" s="1109"/>
    </row>
    <row r="323" spans="32:38" x14ac:dyDescent="0.2">
      <c r="AF323" s="1109"/>
      <c r="AG323" s="1109"/>
      <c r="AH323" s="1109"/>
      <c r="AI323" s="1109"/>
      <c r="AJ323" s="1109"/>
      <c r="AK323" s="1109"/>
      <c r="AL323" s="1109"/>
    </row>
    <row r="324" spans="32:38" x14ac:dyDescent="0.2">
      <c r="AF324" s="1109"/>
      <c r="AG324" s="1109"/>
      <c r="AH324" s="1109"/>
      <c r="AI324" s="1109"/>
      <c r="AJ324" s="1109"/>
      <c r="AK324" s="1109"/>
      <c r="AL324" s="1109"/>
    </row>
    <row r="325" spans="32:38" x14ac:dyDescent="0.2">
      <c r="AF325" s="1109"/>
      <c r="AG325" s="1109"/>
      <c r="AH325" s="1109"/>
      <c r="AI325" s="1109"/>
      <c r="AJ325" s="1109"/>
      <c r="AK325" s="1109"/>
      <c r="AL325" s="1109"/>
    </row>
    <row r="326" spans="32:38" x14ac:dyDescent="0.2">
      <c r="AF326" s="1109"/>
      <c r="AG326" s="1109"/>
      <c r="AH326" s="1109"/>
      <c r="AI326" s="1109"/>
      <c r="AJ326" s="1109"/>
      <c r="AK326" s="1109"/>
      <c r="AL326" s="1109"/>
    </row>
    <row r="327" spans="32:38" x14ac:dyDescent="0.2">
      <c r="AF327" s="1109"/>
      <c r="AG327" s="1109"/>
      <c r="AH327" s="1109"/>
      <c r="AI327" s="1109"/>
      <c r="AJ327" s="1109"/>
      <c r="AK327" s="1109"/>
      <c r="AL327" s="1109"/>
    </row>
    <row r="328" spans="32:38" x14ac:dyDescent="0.2">
      <c r="AF328" s="1109"/>
      <c r="AG328" s="1109"/>
      <c r="AH328" s="1109"/>
      <c r="AI328" s="1109"/>
      <c r="AJ328" s="1109"/>
      <c r="AK328" s="1109"/>
      <c r="AL328" s="1109"/>
    </row>
    <row r="329" spans="32:38" x14ac:dyDescent="0.2">
      <c r="AF329" s="1109"/>
      <c r="AG329" s="1109"/>
      <c r="AH329" s="1109"/>
      <c r="AI329" s="1109"/>
      <c r="AJ329" s="1109"/>
      <c r="AK329" s="1109"/>
      <c r="AL329" s="1109"/>
    </row>
    <row r="330" spans="32:38" x14ac:dyDescent="0.2">
      <c r="AF330" s="1109"/>
      <c r="AG330" s="1109"/>
      <c r="AH330" s="1109"/>
      <c r="AI330" s="1109"/>
      <c r="AJ330" s="1109"/>
      <c r="AK330" s="1109"/>
      <c r="AL330" s="1109"/>
    </row>
    <row r="331" spans="32:38" x14ac:dyDescent="0.2">
      <c r="AF331" s="1109"/>
      <c r="AG331" s="1109"/>
      <c r="AH331" s="1109"/>
      <c r="AI331" s="1109"/>
      <c r="AJ331" s="1109"/>
      <c r="AK331" s="1109"/>
      <c r="AL331" s="1109"/>
    </row>
    <row r="332" spans="32:38" x14ac:dyDescent="0.2">
      <c r="AF332" s="1109"/>
      <c r="AG332" s="1109"/>
      <c r="AH332" s="1109"/>
      <c r="AI332" s="1109"/>
      <c r="AJ332" s="1109"/>
      <c r="AK332" s="1109"/>
      <c r="AL332" s="1109"/>
    </row>
    <row r="333" spans="32:38" x14ac:dyDescent="0.2">
      <c r="AF333" s="1109"/>
      <c r="AG333" s="1109"/>
      <c r="AH333" s="1109"/>
      <c r="AI333" s="1109"/>
      <c r="AJ333" s="1109"/>
      <c r="AK333" s="1109"/>
      <c r="AL333" s="1109"/>
    </row>
    <row r="334" spans="32:38" x14ac:dyDescent="0.2">
      <c r="AF334" s="1109"/>
      <c r="AG334" s="1109"/>
      <c r="AH334" s="1109"/>
      <c r="AI334" s="1109"/>
      <c r="AJ334" s="1109"/>
      <c r="AK334" s="1109"/>
      <c r="AL334" s="1109"/>
    </row>
    <row r="335" spans="32:38" x14ac:dyDescent="0.2">
      <c r="AF335" s="1109"/>
      <c r="AG335" s="1109"/>
      <c r="AH335" s="1109"/>
      <c r="AI335" s="1109"/>
      <c r="AJ335" s="1109"/>
      <c r="AK335" s="1109"/>
      <c r="AL335" s="1109"/>
    </row>
    <row r="336" spans="32:38" x14ac:dyDescent="0.2">
      <c r="AF336" s="1109"/>
      <c r="AG336" s="1109"/>
      <c r="AH336" s="1109"/>
      <c r="AI336" s="1109"/>
      <c r="AJ336" s="1109"/>
      <c r="AK336" s="1109"/>
      <c r="AL336" s="1109"/>
    </row>
    <row r="337" spans="32:38" x14ac:dyDescent="0.2">
      <c r="AF337" s="1109"/>
      <c r="AG337" s="1109"/>
      <c r="AH337" s="1109"/>
      <c r="AI337" s="1109"/>
      <c r="AJ337" s="1109"/>
      <c r="AK337" s="1109"/>
      <c r="AL337" s="1109"/>
    </row>
    <row r="338" spans="32:38" x14ac:dyDescent="0.2">
      <c r="AF338" s="1109"/>
      <c r="AG338" s="1109"/>
      <c r="AH338" s="1109"/>
      <c r="AI338" s="1109"/>
      <c r="AJ338" s="1109"/>
      <c r="AK338" s="1109"/>
      <c r="AL338" s="1109"/>
    </row>
    <row r="339" spans="32:38" x14ac:dyDescent="0.2">
      <c r="AF339" s="1109"/>
      <c r="AG339" s="1109"/>
      <c r="AH339" s="1109"/>
      <c r="AI339" s="1109"/>
      <c r="AJ339" s="1109"/>
      <c r="AK339" s="1109"/>
      <c r="AL339" s="1109"/>
    </row>
    <row r="340" spans="32:38" x14ac:dyDescent="0.2">
      <c r="AF340" s="1109"/>
      <c r="AG340" s="1109"/>
      <c r="AH340" s="1109"/>
      <c r="AI340" s="1109"/>
      <c r="AJ340" s="1109"/>
      <c r="AK340" s="1109"/>
      <c r="AL340" s="1109"/>
    </row>
    <row r="341" spans="32:38" x14ac:dyDescent="0.2">
      <c r="AF341" s="1109"/>
      <c r="AG341" s="1109"/>
      <c r="AH341" s="1109"/>
      <c r="AI341" s="1109"/>
      <c r="AJ341" s="1109"/>
      <c r="AK341" s="1109"/>
      <c r="AL341" s="1109"/>
    </row>
    <row r="342" spans="32:38" x14ac:dyDescent="0.2">
      <c r="AF342" s="1109"/>
      <c r="AG342" s="1109"/>
      <c r="AH342" s="1109"/>
      <c r="AI342" s="1109"/>
      <c r="AJ342" s="1109"/>
      <c r="AK342" s="1109"/>
      <c r="AL342" s="1109"/>
    </row>
    <row r="343" spans="32:38" x14ac:dyDescent="0.2">
      <c r="AF343" s="1109"/>
      <c r="AG343" s="1109"/>
      <c r="AH343" s="1109"/>
      <c r="AI343" s="1109"/>
      <c r="AJ343" s="1109"/>
      <c r="AK343" s="1109"/>
      <c r="AL343" s="1109"/>
    </row>
    <row r="344" spans="32:38" x14ac:dyDescent="0.2">
      <c r="AF344" s="1109"/>
      <c r="AG344" s="1109"/>
      <c r="AH344" s="1109"/>
      <c r="AI344" s="1109"/>
      <c r="AJ344" s="1109"/>
      <c r="AK344" s="1109"/>
      <c r="AL344" s="1109"/>
    </row>
    <row r="345" spans="32:38" x14ac:dyDescent="0.2">
      <c r="AF345" s="1109"/>
      <c r="AG345" s="1109"/>
      <c r="AH345" s="1109"/>
      <c r="AI345" s="1109"/>
      <c r="AJ345" s="1109"/>
      <c r="AK345" s="1109"/>
      <c r="AL345" s="1109"/>
    </row>
    <row r="346" spans="32:38" x14ac:dyDescent="0.2">
      <c r="AF346" s="1109"/>
      <c r="AG346" s="1109"/>
      <c r="AH346" s="1109"/>
      <c r="AI346" s="1109"/>
      <c r="AJ346" s="1109"/>
      <c r="AK346" s="1109"/>
      <c r="AL346" s="1109"/>
    </row>
    <row r="347" spans="32:38" x14ac:dyDescent="0.2">
      <c r="AF347" s="1109"/>
      <c r="AG347" s="1109"/>
      <c r="AH347" s="1109"/>
      <c r="AI347" s="1109"/>
      <c r="AJ347" s="1109"/>
      <c r="AK347" s="1109"/>
      <c r="AL347" s="1109"/>
    </row>
    <row r="348" spans="32:38" x14ac:dyDescent="0.2">
      <c r="AF348" s="1109"/>
      <c r="AG348" s="1109"/>
      <c r="AH348" s="1109"/>
      <c r="AI348" s="1109"/>
      <c r="AJ348" s="1109"/>
      <c r="AK348" s="1109"/>
      <c r="AL348" s="1109"/>
    </row>
    <row r="349" spans="32:38" x14ac:dyDescent="0.2">
      <c r="AF349" s="1109"/>
      <c r="AG349" s="1109"/>
      <c r="AH349" s="1109"/>
      <c r="AI349" s="1109"/>
      <c r="AJ349" s="1109"/>
      <c r="AK349" s="1109"/>
      <c r="AL349" s="1109"/>
    </row>
    <row r="350" spans="32:38" x14ac:dyDescent="0.2">
      <c r="AF350" s="1109"/>
      <c r="AG350" s="1109"/>
      <c r="AH350" s="1109"/>
      <c r="AI350" s="1109"/>
      <c r="AJ350" s="1109"/>
      <c r="AK350" s="1109"/>
      <c r="AL350" s="1109"/>
    </row>
    <row r="351" spans="32:38" x14ac:dyDescent="0.2">
      <c r="AF351" s="1109"/>
      <c r="AG351" s="1109"/>
      <c r="AH351" s="1109"/>
      <c r="AI351" s="1109"/>
      <c r="AJ351" s="1109"/>
      <c r="AK351" s="1109"/>
      <c r="AL351" s="1109"/>
    </row>
    <row r="352" spans="32:38" x14ac:dyDescent="0.2">
      <c r="AF352" s="1109"/>
      <c r="AG352" s="1109"/>
      <c r="AH352" s="1109"/>
      <c r="AI352" s="1109"/>
      <c r="AJ352" s="1109"/>
      <c r="AK352" s="1109"/>
      <c r="AL352" s="1109"/>
    </row>
    <row r="353" spans="32:38" x14ac:dyDescent="0.2">
      <c r="AF353" s="1109"/>
      <c r="AG353" s="1109"/>
      <c r="AH353" s="1109"/>
      <c r="AI353" s="1109"/>
      <c r="AJ353" s="1109"/>
      <c r="AK353" s="1109"/>
      <c r="AL353" s="1109"/>
    </row>
    <row r="354" spans="32:38" x14ac:dyDescent="0.2">
      <c r="AF354" s="1109"/>
      <c r="AG354" s="1109"/>
      <c r="AH354" s="1109"/>
      <c r="AI354" s="1109"/>
      <c r="AJ354" s="1109"/>
      <c r="AK354" s="1109"/>
      <c r="AL354" s="1109"/>
    </row>
    <row r="355" spans="32:38" x14ac:dyDescent="0.2">
      <c r="AF355" s="1109"/>
      <c r="AG355" s="1109"/>
      <c r="AH355" s="1109"/>
      <c r="AI355" s="1109"/>
      <c r="AJ355" s="1109"/>
      <c r="AK355" s="1109"/>
      <c r="AL355" s="1109"/>
    </row>
    <row r="356" spans="32:38" x14ac:dyDescent="0.2">
      <c r="AF356" s="1109"/>
      <c r="AG356" s="1109"/>
      <c r="AH356" s="1109"/>
      <c r="AI356" s="1109"/>
      <c r="AJ356" s="1109"/>
      <c r="AK356" s="1109"/>
      <c r="AL356" s="1109"/>
    </row>
    <row r="357" spans="32:38" x14ac:dyDescent="0.2">
      <c r="AF357" s="1109"/>
      <c r="AG357" s="1109"/>
      <c r="AH357" s="1109"/>
      <c r="AI357" s="1109"/>
      <c r="AJ357" s="1109"/>
      <c r="AK357" s="1109"/>
      <c r="AL357" s="1109"/>
    </row>
    <row r="358" spans="32:38" x14ac:dyDescent="0.2">
      <c r="AF358" s="1109"/>
      <c r="AG358" s="1109"/>
      <c r="AH358" s="1109"/>
      <c r="AI358" s="1109"/>
      <c r="AJ358" s="1109"/>
      <c r="AK358" s="1109"/>
      <c r="AL358" s="1109"/>
    </row>
    <row r="359" spans="32:38" x14ac:dyDescent="0.2">
      <c r="AF359" s="1109"/>
      <c r="AG359" s="1109"/>
      <c r="AH359" s="1109"/>
      <c r="AI359" s="1109"/>
      <c r="AJ359" s="1109"/>
      <c r="AK359" s="1109"/>
      <c r="AL359" s="1109"/>
    </row>
    <row r="360" spans="32:38" x14ac:dyDescent="0.2">
      <c r="AF360" s="1109"/>
      <c r="AG360" s="1109"/>
      <c r="AH360" s="1109"/>
      <c r="AI360" s="1109"/>
      <c r="AJ360" s="1109"/>
      <c r="AK360" s="1109"/>
      <c r="AL360" s="1109"/>
    </row>
    <row r="361" spans="32:38" x14ac:dyDescent="0.2">
      <c r="AF361" s="1109"/>
      <c r="AG361" s="1109"/>
      <c r="AH361" s="1109"/>
      <c r="AI361" s="1109"/>
      <c r="AJ361" s="1109"/>
      <c r="AK361" s="1109"/>
      <c r="AL361" s="1109"/>
    </row>
    <row r="362" spans="32:38" x14ac:dyDescent="0.2">
      <c r="AF362" s="1109"/>
      <c r="AG362" s="1109"/>
      <c r="AH362" s="1109"/>
      <c r="AI362" s="1109"/>
      <c r="AJ362" s="1109"/>
      <c r="AK362" s="1109"/>
      <c r="AL362" s="1109"/>
    </row>
    <row r="363" spans="32:38" x14ac:dyDescent="0.2">
      <c r="AF363" s="1109"/>
      <c r="AG363" s="1109"/>
      <c r="AH363" s="1109"/>
      <c r="AI363" s="1109"/>
      <c r="AJ363" s="1109"/>
      <c r="AK363" s="1109"/>
      <c r="AL363" s="1109"/>
    </row>
    <row r="364" spans="32:38" x14ac:dyDescent="0.2">
      <c r="AF364" s="1109"/>
      <c r="AG364" s="1109"/>
      <c r="AH364" s="1109"/>
      <c r="AI364" s="1109"/>
      <c r="AJ364" s="1109"/>
      <c r="AK364" s="1109"/>
      <c r="AL364" s="1109"/>
    </row>
    <row r="365" spans="32:38" x14ac:dyDescent="0.2">
      <c r="AF365" s="1109"/>
      <c r="AG365" s="1109"/>
      <c r="AH365" s="1109"/>
      <c r="AI365" s="1109"/>
      <c r="AJ365" s="1109"/>
      <c r="AK365" s="1109"/>
      <c r="AL365" s="1109"/>
    </row>
    <row r="366" spans="32:38" x14ac:dyDescent="0.2">
      <c r="AF366" s="1109"/>
      <c r="AG366" s="1109"/>
      <c r="AH366" s="1109"/>
      <c r="AI366" s="1109"/>
      <c r="AJ366" s="1109"/>
      <c r="AK366" s="1109"/>
      <c r="AL366" s="1109"/>
    </row>
    <row r="367" spans="32:38" x14ac:dyDescent="0.2">
      <c r="AF367" s="1109"/>
      <c r="AG367" s="1109"/>
      <c r="AH367" s="1109"/>
      <c r="AI367" s="1109"/>
      <c r="AJ367" s="1109"/>
      <c r="AK367" s="1109"/>
      <c r="AL367" s="1109"/>
    </row>
    <row r="368" spans="32:38" x14ac:dyDescent="0.2">
      <c r="AF368" s="1109"/>
      <c r="AG368" s="1109"/>
      <c r="AH368" s="1109"/>
      <c r="AI368" s="1109"/>
      <c r="AJ368" s="1109"/>
      <c r="AK368" s="1109"/>
      <c r="AL368" s="1109"/>
    </row>
    <row r="369" spans="32:38" x14ac:dyDescent="0.2">
      <c r="AF369" s="1109"/>
      <c r="AG369" s="1109"/>
      <c r="AH369" s="1109"/>
      <c r="AI369" s="1109"/>
      <c r="AJ369" s="1109"/>
      <c r="AK369" s="1109"/>
      <c r="AL369" s="1109"/>
    </row>
    <row r="370" spans="32:38" x14ac:dyDescent="0.2">
      <c r="AF370" s="1109"/>
      <c r="AG370" s="1109"/>
      <c r="AH370" s="1109"/>
      <c r="AI370" s="1109"/>
      <c r="AJ370" s="1109"/>
      <c r="AK370" s="1109"/>
      <c r="AL370" s="1109"/>
    </row>
    <row r="371" spans="32:38" x14ac:dyDescent="0.2">
      <c r="AF371" s="1109"/>
      <c r="AG371" s="1109"/>
      <c r="AH371" s="1109"/>
      <c r="AI371" s="1109"/>
      <c r="AJ371" s="1109"/>
      <c r="AK371" s="1109"/>
      <c r="AL371" s="1109"/>
    </row>
    <row r="372" spans="32:38" x14ac:dyDescent="0.2">
      <c r="AF372" s="1109"/>
      <c r="AG372" s="1109"/>
      <c r="AH372" s="1109"/>
      <c r="AI372" s="1109"/>
      <c r="AJ372" s="1109"/>
      <c r="AK372" s="1109"/>
      <c r="AL372" s="1109"/>
    </row>
    <row r="373" spans="32:38" x14ac:dyDescent="0.2">
      <c r="AF373" s="1109"/>
      <c r="AG373" s="1109"/>
      <c r="AH373" s="1109"/>
      <c r="AI373" s="1109"/>
      <c r="AJ373" s="1109"/>
      <c r="AK373" s="1109"/>
      <c r="AL373" s="1109"/>
    </row>
    <row r="374" spans="32:38" x14ac:dyDescent="0.2">
      <c r="AF374" s="1109"/>
      <c r="AG374" s="1109"/>
      <c r="AH374" s="1109"/>
      <c r="AI374" s="1109"/>
      <c r="AJ374" s="1109"/>
      <c r="AK374" s="1109"/>
      <c r="AL374" s="1109"/>
    </row>
    <row r="375" spans="32:38" x14ac:dyDescent="0.2">
      <c r="AF375" s="1109"/>
      <c r="AG375" s="1109"/>
      <c r="AH375" s="1109"/>
      <c r="AI375" s="1109"/>
      <c r="AJ375" s="1109"/>
      <c r="AK375" s="1109"/>
      <c r="AL375" s="1109"/>
    </row>
    <row r="376" spans="32:38" x14ac:dyDescent="0.2">
      <c r="AF376" s="1109"/>
      <c r="AG376" s="1109"/>
      <c r="AH376" s="1109"/>
      <c r="AI376" s="1109"/>
      <c r="AJ376" s="1109"/>
      <c r="AK376" s="1109"/>
      <c r="AL376" s="1109"/>
    </row>
    <row r="377" spans="32:38" x14ac:dyDescent="0.2">
      <c r="AF377" s="1109"/>
      <c r="AG377" s="1109"/>
      <c r="AH377" s="1109"/>
      <c r="AI377" s="1109"/>
      <c r="AJ377" s="1109"/>
      <c r="AK377" s="1109"/>
      <c r="AL377" s="1109"/>
    </row>
    <row r="378" spans="32:38" x14ac:dyDescent="0.2">
      <c r="AF378" s="1109"/>
      <c r="AG378" s="1109"/>
      <c r="AH378" s="1109"/>
      <c r="AI378" s="1109"/>
      <c r="AJ378" s="1109"/>
      <c r="AK378" s="1109"/>
      <c r="AL378" s="1109"/>
    </row>
    <row r="379" spans="32:38" x14ac:dyDescent="0.2">
      <c r="AF379" s="1109"/>
      <c r="AG379" s="1109"/>
      <c r="AH379" s="1109"/>
      <c r="AI379" s="1109"/>
      <c r="AJ379" s="1109"/>
      <c r="AK379" s="1109"/>
      <c r="AL379" s="1109"/>
    </row>
    <row r="380" spans="32:38" x14ac:dyDescent="0.2">
      <c r="AF380" s="1109"/>
      <c r="AG380" s="1109"/>
      <c r="AH380" s="1109"/>
      <c r="AI380" s="1109"/>
      <c r="AJ380" s="1109"/>
      <c r="AK380" s="1109"/>
      <c r="AL380" s="1109"/>
    </row>
    <row r="381" spans="32:38" x14ac:dyDescent="0.2">
      <c r="AF381" s="1109"/>
      <c r="AG381" s="1109"/>
      <c r="AH381" s="1109"/>
      <c r="AI381" s="1109"/>
      <c r="AJ381" s="1109"/>
      <c r="AK381" s="1109"/>
      <c r="AL381" s="1109"/>
    </row>
    <row r="382" spans="32:38" x14ac:dyDescent="0.2">
      <c r="AF382" s="1109"/>
      <c r="AG382" s="1109"/>
      <c r="AH382" s="1109"/>
      <c r="AI382" s="1109"/>
      <c r="AJ382" s="1109"/>
      <c r="AK382" s="1109"/>
      <c r="AL382" s="1109"/>
    </row>
    <row r="383" spans="32:38" x14ac:dyDescent="0.2">
      <c r="AF383" s="1109"/>
      <c r="AG383" s="1109"/>
      <c r="AH383" s="1109"/>
      <c r="AI383" s="1109"/>
      <c r="AJ383" s="1109"/>
      <c r="AK383" s="1109"/>
      <c r="AL383" s="1109"/>
    </row>
    <row r="384" spans="32:38" x14ac:dyDescent="0.2">
      <c r="AF384" s="1109"/>
      <c r="AG384" s="1109"/>
      <c r="AH384" s="1109"/>
      <c r="AI384" s="1109"/>
      <c r="AJ384" s="1109"/>
      <c r="AK384" s="1109"/>
      <c r="AL384" s="1109"/>
    </row>
    <row r="385" spans="32:38" x14ac:dyDescent="0.2">
      <c r="AF385" s="1109"/>
      <c r="AG385" s="1109"/>
      <c r="AH385" s="1109"/>
      <c r="AI385" s="1109"/>
      <c r="AJ385" s="1109"/>
      <c r="AK385" s="1109"/>
      <c r="AL385" s="1109"/>
    </row>
    <row r="386" spans="32:38" x14ac:dyDescent="0.2">
      <c r="AF386" s="1109"/>
      <c r="AG386" s="1109"/>
      <c r="AH386" s="1109"/>
      <c r="AI386" s="1109"/>
      <c r="AJ386" s="1109"/>
      <c r="AK386" s="1109"/>
      <c r="AL386" s="1109"/>
    </row>
    <row r="387" spans="32:38" x14ac:dyDescent="0.2">
      <c r="AF387" s="1109"/>
      <c r="AG387" s="1109"/>
      <c r="AH387" s="1109"/>
      <c r="AI387" s="1109"/>
      <c r="AJ387" s="1109"/>
      <c r="AK387" s="1109"/>
      <c r="AL387" s="1109"/>
    </row>
    <row r="388" spans="32:38" x14ac:dyDescent="0.2">
      <c r="AF388" s="1109"/>
      <c r="AG388" s="1109"/>
      <c r="AH388" s="1109"/>
      <c r="AI388" s="1109"/>
      <c r="AJ388" s="1109"/>
      <c r="AK388" s="1109"/>
      <c r="AL388" s="1109"/>
    </row>
    <row r="389" spans="32:38" x14ac:dyDescent="0.2">
      <c r="AF389" s="1109"/>
      <c r="AG389" s="1109"/>
      <c r="AH389" s="1109"/>
      <c r="AI389" s="1109"/>
      <c r="AJ389" s="1109"/>
      <c r="AK389" s="1109"/>
      <c r="AL389" s="1109"/>
    </row>
    <row r="390" spans="32:38" x14ac:dyDescent="0.2">
      <c r="AF390" s="1109"/>
      <c r="AG390" s="1109"/>
      <c r="AH390" s="1109"/>
      <c r="AI390" s="1109"/>
      <c r="AJ390" s="1109"/>
      <c r="AK390" s="1109"/>
      <c r="AL390" s="1109"/>
    </row>
    <row r="391" spans="32:38" x14ac:dyDescent="0.2">
      <c r="AF391" s="1109"/>
      <c r="AG391" s="1109"/>
      <c r="AH391" s="1109"/>
      <c r="AI391" s="1109"/>
      <c r="AJ391" s="1109"/>
      <c r="AK391" s="1109"/>
      <c r="AL391" s="1109"/>
    </row>
    <row r="392" spans="32:38" x14ac:dyDescent="0.2">
      <c r="AF392" s="1109"/>
      <c r="AG392" s="1109"/>
      <c r="AH392" s="1109"/>
      <c r="AI392" s="1109"/>
      <c r="AJ392" s="1109"/>
      <c r="AK392" s="1109"/>
      <c r="AL392" s="1109"/>
    </row>
    <row r="393" spans="32:38" x14ac:dyDescent="0.2">
      <c r="AF393" s="1109"/>
      <c r="AG393" s="1109"/>
      <c r="AH393" s="1109"/>
      <c r="AI393" s="1109"/>
      <c r="AJ393" s="1109"/>
      <c r="AK393" s="1109"/>
      <c r="AL393" s="1109"/>
    </row>
    <row r="394" spans="32:38" x14ac:dyDescent="0.2">
      <c r="AF394" s="1109"/>
      <c r="AG394" s="1109"/>
      <c r="AH394" s="1109"/>
      <c r="AI394" s="1109"/>
      <c r="AJ394" s="1109"/>
      <c r="AK394" s="1109"/>
      <c r="AL394" s="1109"/>
    </row>
    <row r="395" spans="32:38" x14ac:dyDescent="0.2">
      <c r="AF395" s="1109"/>
      <c r="AG395" s="1109"/>
      <c r="AH395" s="1109"/>
      <c r="AI395" s="1109"/>
      <c r="AJ395" s="1109"/>
      <c r="AK395" s="1109"/>
      <c r="AL395" s="1109"/>
    </row>
    <row r="396" spans="32:38" x14ac:dyDescent="0.2">
      <c r="AF396" s="1109"/>
      <c r="AG396" s="1109"/>
      <c r="AH396" s="1109"/>
      <c r="AI396" s="1109"/>
      <c r="AJ396" s="1109"/>
      <c r="AK396" s="1109"/>
      <c r="AL396" s="1109"/>
    </row>
    <row r="397" spans="32:38" x14ac:dyDescent="0.2">
      <c r="AF397" s="1109"/>
      <c r="AG397" s="1109"/>
      <c r="AH397" s="1109"/>
      <c r="AI397" s="1109"/>
      <c r="AJ397" s="1109"/>
      <c r="AK397" s="1109"/>
      <c r="AL397" s="1109"/>
    </row>
    <row r="398" spans="32:38" x14ac:dyDescent="0.2">
      <c r="AF398" s="1109"/>
      <c r="AG398" s="1109"/>
      <c r="AH398" s="1109"/>
      <c r="AI398" s="1109"/>
      <c r="AJ398" s="1109"/>
      <c r="AK398" s="1109"/>
      <c r="AL398" s="1109"/>
    </row>
    <row r="399" spans="32:38" x14ac:dyDescent="0.2">
      <c r="AF399" s="1109"/>
      <c r="AG399" s="1109"/>
      <c r="AH399" s="1109"/>
      <c r="AI399" s="1109"/>
      <c r="AJ399" s="1109"/>
      <c r="AK399" s="1109"/>
      <c r="AL399" s="1109"/>
    </row>
    <row r="400" spans="32:38" x14ac:dyDescent="0.2">
      <c r="AF400" s="1109"/>
      <c r="AG400" s="1109"/>
      <c r="AH400" s="1109"/>
      <c r="AI400" s="1109"/>
      <c r="AJ400" s="1109"/>
      <c r="AK400" s="1109"/>
      <c r="AL400" s="1109"/>
    </row>
    <row r="401" spans="32:38" x14ac:dyDescent="0.2">
      <c r="AF401" s="1109"/>
      <c r="AG401" s="1109"/>
      <c r="AH401" s="1109"/>
      <c r="AI401" s="1109"/>
      <c r="AJ401" s="1109"/>
      <c r="AK401" s="1109"/>
      <c r="AL401" s="1109"/>
    </row>
    <row r="402" spans="32:38" x14ac:dyDescent="0.2">
      <c r="AF402" s="1109"/>
      <c r="AG402" s="1109"/>
      <c r="AH402" s="1109"/>
      <c r="AI402" s="1109"/>
      <c r="AJ402" s="1109"/>
      <c r="AK402" s="1109"/>
      <c r="AL402" s="1109"/>
    </row>
    <row r="403" spans="32:38" x14ac:dyDescent="0.2">
      <c r="AF403" s="1109"/>
      <c r="AG403" s="1109"/>
      <c r="AH403" s="1109"/>
      <c r="AI403" s="1109"/>
      <c r="AJ403" s="1109"/>
      <c r="AK403" s="1109"/>
      <c r="AL403" s="1109"/>
    </row>
    <row r="404" spans="32:38" x14ac:dyDescent="0.2">
      <c r="AF404" s="1109"/>
      <c r="AG404" s="1109"/>
      <c r="AH404" s="1109"/>
      <c r="AI404" s="1109"/>
      <c r="AJ404" s="1109"/>
      <c r="AK404" s="1109"/>
      <c r="AL404" s="1109"/>
    </row>
    <row r="405" spans="32:38" x14ac:dyDescent="0.2">
      <c r="AF405" s="1109"/>
      <c r="AG405" s="1109"/>
      <c r="AH405" s="1109"/>
      <c r="AI405" s="1109"/>
      <c r="AJ405" s="1109"/>
      <c r="AK405" s="1109"/>
      <c r="AL405" s="1109"/>
    </row>
    <row r="406" spans="32:38" x14ac:dyDescent="0.2">
      <c r="AF406" s="1109"/>
      <c r="AG406" s="1109"/>
      <c r="AH406" s="1109"/>
      <c r="AI406" s="1109"/>
      <c r="AJ406" s="1109"/>
      <c r="AK406" s="1109"/>
      <c r="AL406" s="1109"/>
    </row>
    <row r="407" spans="32:38" x14ac:dyDescent="0.2">
      <c r="AF407" s="1109"/>
      <c r="AG407" s="1109"/>
      <c r="AH407" s="1109"/>
      <c r="AI407" s="1109"/>
      <c r="AJ407" s="1109"/>
      <c r="AK407" s="1109"/>
      <c r="AL407" s="1109"/>
    </row>
    <row r="408" spans="32:38" x14ac:dyDescent="0.2">
      <c r="AF408" s="1109"/>
      <c r="AG408" s="1109"/>
      <c r="AH408" s="1109"/>
      <c r="AI408" s="1109"/>
      <c r="AJ408" s="1109"/>
      <c r="AK408" s="1109"/>
      <c r="AL408" s="1109"/>
    </row>
    <row r="409" spans="32:38" x14ac:dyDescent="0.2">
      <c r="AF409" s="1109"/>
      <c r="AG409" s="1109"/>
      <c r="AH409" s="1109"/>
      <c r="AI409" s="1109"/>
      <c r="AJ409" s="1109"/>
      <c r="AK409" s="1109"/>
      <c r="AL409" s="1109"/>
    </row>
    <row r="410" spans="32:38" x14ac:dyDescent="0.2">
      <c r="AF410" s="1109"/>
      <c r="AG410" s="1109"/>
      <c r="AH410" s="1109"/>
      <c r="AI410" s="1109"/>
      <c r="AJ410" s="1109"/>
      <c r="AK410" s="1109"/>
      <c r="AL410" s="1109"/>
    </row>
    <row r="411" spans="32:38" x14ac:dyDescent="0.2">
      <c r="AF411" s="1109"/>
      <c r="AG411" s="1109"/>
      <c r="AH411" s="1109"/>
      <c r="AI411" s="1109"/>
      <c r="AJ411" s="1109"/>
      <c r="AK411" s="1109"/>
      <c r="AL411" s="1109"/>
    </row>
    <row r="412" spans="32:38" x14ac:dyDescent="0.2">
      <c r="AF412" s="1109"/>
      <c r="AG412" s="1109"/>
      <c r="AH412" s="1109"/>
      <c r="AI412" s="1109"/>
      <c r="AJ412" s="1109"/>
      <c r="AK412" s="1109"/>
      <c r="AL412" s="1109"/>
    </row>
    <row r="413" spans="32:38" x14ac:dyDescent="0.2">
      <c r="AF413" s="1109"/>
      <c r="AG413" s="1109"/>
      <c r="AH413" s="1109"/>
      <c r="AI413" s="1109"/>
      <c r="AJ413" s="1109"/>
      <c r="AK413" s="1109"/>
      <c r="AL413" s="1109"/>
    </row>
    <row r="414" spans="32:38" x14ac:dyDescent="0.2">
      <c r="AF414" s="1109"/>
      <c r="AG414" s="1109"/>
      <c r="AH414" s="1109"/>
      <c r="AI414" s="1109"/>
      <c r="AJ414" s="1109"/>
      <c r="AK414" s="1109"/>
      <c r="AL414" s="1109"/>
    </row>
    <row r="415" spans="32:38" x14ac:dyDescent="0.2">
      <c r="AF415" s="1109"/>
      <c r="AG415" s="1109"/>
      <c r="AH415" s="1109"/>
      <c r="AI415" s="1109"/>
      <c r="AJ415" s="1109"/>
      <c r="AK415" s="1109"/>
      <c r="AL415" s="1109"/>
    </row>
    <row r="416" spans="32:38" x14ac:dyDescent="0.2">
      <c r="AF416" s="1109"/>
      <c r="AG416" s="1109"/>
      <c r="AH416" s="1109"/>
      <c r="AI416" s="1109"/>
      <c r="AJ416" s="1109"/>
      <c r="AK416" s="1109"/>
      <c r="AL416" s="1109"/>
    </row>
    <row r="417" spans="32:38" x14ac:dyDescent="0.2">
      <c r="AF417" s="1109"/>
      <c r="AG417" s="1109"/>
      <c r="AH417" s="1109"/>
      <c r="AI417" s="1109"/>
      <c r="AJ417" s="1109"/>
      <c r="AK417" s="1109"/>
      <c r="AL417" s="1109"/>
    </row>
    <row r="418" spans="32:38" x14ac:dyDescent="0.2">
      <c r="AF418" s="1109"/>
      <c r="AG418" s="1109"/>
      <c r="AH418" s="1109"/>
      <c r="AI418" s="1109"/>
      <c r="AJ418" s="1109"/>
      <c r="AK418" s="1109"/>
      <c r="AL418" s="1109"/>
    </row>
    <row r="419" spans="32:38" x14ac:dyDescent="0.2">
      <c r="AF419" s="1109"/>
      <c r="AG419" s="1109"/>
      <c r="AH419" s="1109"/>
      <c r="AI419" s="1109"/>
      <c r="AJ419" s="1109"/>
      <c r="AK419" s="1109"/>
      <c r="AL419" s="1109"/>
    </row>
    <row r="420" spans="32:38" x14ac:dyDescent="0.2">
      <c r="AF420" s="1109"/>
      <c r="AG420" s="1109"/>
      <c r="AH420" s="1109"/>
      <c r="AI420" s="1109"/>
      <c r="AJ420" s="1109"/>
      <c r="AK420" s="1109"/>
      <c r="AL420" s="1109"/>
    </row>
    <row r="421" spans="32:38" x14ac:dyDescent="0.2">
      <c r="AF421" s="1109"/>
      <c r="AG421" s="1109"/>
      <c r="AH421" s="1109"/>
      <c r="AI421" s="1109"/>
      <c r="AJ421" s="1109"/>
      <c r="AK421" s="1109"/>
      <c r="AL421" s="1109"/>
    </row>
    <row r="422" spans="32:38" x14ac:dyDescent="0.2">
      <c r="AF422" s="1109"/>
      <c r="AG422" s="1109"/>
      <c r="AH422" s="1109"/>
      <c r="AI422" s="1109"/>
      <c r="AJ422" s="1109"/>
      <c r="AK422" s="1109"/>
      <c r="AL422" s="1109"/>
    </row>
    <row r="423" spans="32:38" x14ac:dyDescent="0.2">
      <c r="AF423" s="1109"/>
      <c r="AG423" s="1109"/>
      <c r="AH423" s="1109"/>
      <c r="AI423" s="1109"/>
      <c r="AJ423" s="1109"/>
      <c r="AK423" s="1109"/>
      <c r="AL423" s="1109"/>
    </row>
    <row r="424" spans="32:38" x14ac:dyDescent="0.2">
      <c r="AF424" s="1109"/>
      <c r="AG424" s="1109"/>
      <c r="AH424" s="1109"/>
      <c r="AI424" s="1109"/>
      <c r="AJ424" s="1109"/>
      <c r="AK424" s="1109"/>
      <c r="AL424" s="1109"/>
    </row>
    <row r="425" spans="32:38" x14ac:dyDescent="0.2">
      <c r="AF425" s="1109"/>
      <c r="AG425" s="1109"/>
      <c r="AH425" s="1109"/>
      <c r="AI425" s="1109"/>
      <c r="AJ425" s="1109"/>
      <c r="AK425" s="1109"/>
      <c r="AL425" s="1109"/>
    </row>
    <row r="426" spans="32:38" x14ac:dyDescent="0.2">
      <c r="AF426" s="1109"/>
      <c r="AG426" s="1109"/>
      <c r="AH426" s="1109"/>
      <c r="AI426" s="1109"/>
      <c r="AJ426" s="1109"/>
      <c r="AK426" s="1109"/>
      <c r="AL426" s="1109"/>
    </row>
    <row r="427" spans="32:38" x14ac:dyDescent="0.2">
      <c r="AF427" s="1109"/>
      <c r="AG427" s="1109"/>
      <c r="AH427" s="1109"/>
      <c r="AI427" s="1109"/>
      <c r="AJ427" s="1109"/>
      <c r="AK427" s="1109"/>
      <c r="AL427" s="1109"/>
    </row>
    <row r="428" spans="32:38" x14ac:dyDescent="0.2">
      <c r="AF428" s="1109"/>
      <c r="AG428" s="1109"/>
      <c r="AH428" s="1109"/>
      <c r="AI428" s="1109"/>
      <c r="AJ428" s="1109"/>
      <c r="AK428" s="1109"/>
      <c r="AL428" s="1109"/>
    </row>
    <row r="429" spans="32:38" x14ac:dyDescent="0.2">
      <c r="AF429" s="1109"/>
      <c r="AG429" s="1109"/>
      <c r="AH429" s="1109"/>
      <c r="AI429" s="1109"/>
      <c r="AJ429" s="1109"/>
      <c r="AK429" s="1109"/>
      <c r="AL429" s="1109"/>
    </row>
    <row r="430" spans="32:38" x14ac:dyDescent="0.2">
      <c r="AF430" s="1109"/>
      <c r="AG430" s="1109"/>
      <c r="AH430" s="1109"/>
      <c r="AI430" s="1109"/>
      <c r="AJ430" s="1109"/>
      <c r="AK430" s="1109"/>
      <c r="AL430" s="1109"/>
    </row>
    <row r="431" spans="32:38" x14ac:dyDescent="0.2">
      <c r="AF431" s="1109"/>
      <c r="AG431" s="1109"/>
      <c r="AH431" s="1109"/>
      <c r="AI431" s="1109"/>
      <c r="AJ431" s="1109"/>
      <c r="AK431" s="1109"/>
      <c r="AL431" s="1109"/>
    </row>
    <row r="432" spans="32:38" x14ac:dyDescent="0.2">
      <c r="AF432" s="1109"/>
      <c r="AG432" s="1109"/>
      <c r="AH432" s="1109"/>
      <c r="AI432" s="1109"/>
      <c r="AJ432" s="1109"/>
      <c r="AK432" s="1109"/>
      <c r="AL432" s="1109"/>
    </row>
    <row r="433" spans="32:38" x14ac:dyDescent="0.2">
      <c r="AF433" s="1109"/>
      <c r="AG433" s="1109"/>
      <c r="AH433" s="1109"/>
      <c r="AI433" s="1109"/>
      <c r="AJ433" s="1109"/>
      <c r="AK433" s="1109"/>
      <c r="AL433" s="1109"/>
    </row>
    <row r="434" spans="32:38" x14ac:dyDescent="0.2">
      <c r="AF434" s="1109"/>
      <c r="AG434" s="1109"/>
      <c r="AH434" s="1109"/>
      <c r="AI434" s="1109"/>
      <c r="AJ434" s="1109"/>
      <c r="AK434" s="1109"/>
      <c r="AL434" s="1109"/>
    </row>
    <row r="435" spans="32:38" x14ac:dyDescent="0.2">
      <c r="AF435" s="1109"/>
      <c r="AG435" s="1109"/>
      <c r="AH435" s="1109"/>
      <c r="AI435" s="1109"/>
      <c r="AJ435" s="1109"/>
      <c r="AK435" s="1109"/>
      <c r="AL435" s="1109"/>
    </row>
    <row r="436" spans="32:38" x14ac:dyDescent="0.2">
      <c r="AF436" s="1109"/>
      <c r="AG436" s="1109"/>
      <c r="AH436" s="1109"/>
      <c r="AI436" s="1109"/>
      <c r="AJ436" s="1109"/>
      <c r="AK436" s="1109"/>
      <c r="AL436" s="1109"/>
    </row>
    <row r="437" spans="32:38" x14ac:dyDescent="0.2">
      <c r="AF437" s="1109"/>
      <c r="AG437" s="1109"/>
      <c r="AH437" s="1109"/>
      <c r="AI437" s="1109"/>
      <c r="AJ437" s="1109"/>
      <c r="AK437" s="1109"/>
      <c r="AL437" s="1109"/>
    </row>
    <row r="438" spans="32:38" x14ac:dyDescent="0.2">
      <c r="AF438" s="1109"/>
      <c r="AG438" s="1109"/>
      <c r="AH438" s="1109"/>
      <c r="AI438" s="1109"/>
      <c r="AJ438" s="1109"/>
      <c r="AK438" s="1109"/>
      <c r="AL438" s="1109"/>
    </row>
    <row r="439" spans="32:38" x14ac:dyDescent="0.2">
      <c r="AF439" s="1109"/>
      <c r="AG439" s="1109"/>
      <c r="AH439" s="1109"/>
      <c r="AI439" s="1109"/>
      <c r="AJ439" s="1109"/>
      <c r="AK439" s="1109"/>
      <c r="AL439" s="1109"/>
    </row>
    <row r="440" spans="32:38" x14ac:dyDescent="0.2">
      <c r="AF440" s="1109"/>
      <c r="AG440" s="1109"/>
      <c r="AH440" s="1109"/>
      <c r="AI440" s="1109"/>
      <c r="AJ440" s="1109"/>
      <c r="AK440" s="1109"/>
      <c r="AL440" s="1109"/>
    </row>
    <row r="441" spans="32:38" x14ac:dyDescent="0.2">
      <c r="AF441" s="1109"/>
      <c r="AG441" s="1109"/>
      <c r="AH441" s="1109"/>
      <c r="AI441" s="1109"/>
      <c r="AJ441" s="1109"/>
      <c r="AK441" s="1109"/>
      <c r="AL441" s="1109"/>
    </row>
    <row r="442" spans="32:38" x14ac:dyDescent="0.2">
      <c r="AF442" s="1109"/>
      <c r="AG442" s="1109"/>
      <c r="AH442" s="1109"/>
      <c r="AI442" s="1109"/>
      <c r="AJ442" s="1109"/>
      <c r="AK442" s="1109"/>
      <c r="AL442" s="1109"/>
    </row>
    <row r="443" spans="32:38" x14ac:dyDescent="0.2">
      <c r="AF443" s="1109"/>
      <c r="AG443" s="1109"/>
      <c r="AH443" s="1109"/>
      <c r="AI443" s="1109"/>
      <c r="AJ443" s="1109"/>
      <c r="AK443" s="1109"/>
      <c r="AL443" s="1109"/>
    </row>
    <row r="444" spans="32:38" x14ac:dyDescent="0.2">
      <c r="AF444" s="1109"/>
      <c r="AG444" s="1109"/>
      <c r="AH444" s="1109"/>
      <c r="AI444" s="1109"/>
      <c r="AJ444" s="1109"/>
      <c r="AK444" s="1109"/>
      <c r="AL444" s="1109"/>
    </row>
    <row r="445" spans="32:38" x14ac:dyDescent="0.2">
      <c r="AF445" s="1109"/>
      <c r="AG445" s="1109"/>
      <c r="AH445" s="1109"/>
      <c r="AI445" s="1109"/>
      <c r="AJ445" s="1109"/>
      <c r="AK445" s="1109"/>
      <c r="AL445" s="1109"/>
    </row>
    <row r="446" spans="32:38" x14ac:dyDescent="0.2">
      <c r="AF446" s="1109"/>
      <c r="AG446" s="1109"/>
      <c r="AH446" s="1109"/>
      <c r="AI446" s="1109"/>
      <c r="AJ446" s="1109"/>
      <c r="AK446" s="1109"/>
      <c r="AL446" s="1109"/>
    </row>
    <row r="447" spans="32:38" x14ac:dyDescent="0.2">
      <c r="AF447" s="1109"/>
      <c r="AG447" s="1109"/>
      <c r="AH447" s="1109"/>
      <c r="AI447" s="1109"/>
      <c r="AJ447" s="1109"/>
      <c r="AK447" s="1109"/>
      <c r="AL447" s="1109"/>
    </row>
    <row r="448" spans="32:38" x14ac:dyDescent="0.2">
      <c r="AF448" s="1109"/>
      <c r="AG448" s="1109"/>
      <c r="AH448" s="1109"/>
      <c r="AI448" s="1109"/>
      <c r="AJ448" s="1109"/>
      <c r="AK448" s="1109"/>
      <c r="AL448" s="1109"/>
    </row>
    <row r="449" spans="32:38" x14ac:dyDescent="0.2">
      <c r="AF449" s="1109"/>
      <c r="AG449" s="1109"/>
      <c r="AH449" s="1109"/>
      <c r="AI449" s="1109"/>
      <c r="AJ449" s="1109"/>
      <c r="AK449" s="1109"/>
      <c r="AL449" s="1109"/>
    </row>
    <row r="450" spans="32:38" x14ac:dyDescent="0.2">
      <c r="AF450" s="1109"/>
      <c r="AG450" s="1109"/>
      <c r="AH450" s="1109"/>
      <c r="AI450" s="1109"/>
      <c r="AJ450" s="1109"/>
      <c r="AK450" s="1109"/>
      <c r="AL450" s="1109"/>
    </row>
    <row r="451" spans="32:38" x14ac:dyDescent="0.2">
      <c r="AF451" s="1109"/>
      <c r="AG451" s="1109"/>
      <c r="AH451" s="1109"/>
      <c r="AI451" s="1109"/>
      <c r="AJ451" s="1109"/>
      <c r="AK451" s="1109"/>
      <c r="AL451" s="1109"/>
    </row>
    <row r="452" spans="32:38" x14ac:dyDescent="0.2">
      <c r="AF452" s="1109"/>
      <c r="AG452" s="1109"/>
      <c r="AH452" s="1109"/>
      <c r="AI452" s="1109"/>
      <c r="AJ452" s="1109"/>
      <c r="AK452" s="1109"/>
      <c r="AL452" s="1109"/>
    </row>
    <row r="453" spans="32:38" x14ac:dyDescent="0.2">
      <c r="AF453" s="1109"/>
      <c r="AG453" s="1109"/>
      <c r="AH453" s="1109"/>
      <c r="AI453" s="1109"/>
      <c r="AJ453" s="1109"/>
      <c r="AK453" s="1109"/>
      <c r="AL453" s="1109"/>
    </row>
    <row r="454" spans="32:38" x14ac:dyDescent="0.2">
      <c r="AF454" s="1109"/>
      <c r="AG454" s="1109"/>
      <c r="AH454" s="1109"/>
      <c r="AI454" s="1109"/>
      <c r="AJ454" s="1109"/>
      <c r="AK454" s="1109"/>
      <c r="AL454" s="1109"/>
    </row>
    <row r="455" spans="32:38" x14ac:dyDescent="0.2">
      <c r="AF455" s="1109"/>
      <c r="AG455" s="1109"/>
      <c r="AH455" s="1109"/>
      <c r="AI455" s="1109"/>
      <c r="AJ455" s="1109"/>
      <c r="AK455" s="1109"/>
      <c r="AL455" s="1109"/>
    </row>
    <row r="456" spans="32:38" x14ac:dyDescent="0.2">
      <c r="AF456" s="1109"/>
      <c r="AG456" s="1109"/>
      <c r="AH456" s="1109"/>
      <c r="AI456" s="1109"/>
      <c r="AJ456" s="1109"/>
      <c r="AK456" s="1109"/>
      <c r="AL456" s="1109"/>
    </row>
    <row r="457" spans="32:38" x14ac:dyDescent="0.2">
      <c r="AF457" s="1109"/>
      <c r="AG457" s="1109"/>
      <c r="AH457" s="1109"/>
      <c r="AI457" s="1109"/>
      <c r="AJ457" s="1109"/>
      <c r="AK457" s="1109"/>
      <c r="AL457" s="1109"/>
    </row>
    <row r="458" spans="32:38" x14ac:dyDescent="0.2">
      <c r="AF458" s="1109"/>
      <c r="AG458" s="1109"/>
      <c r="AH458" s="1109"/>
      <c r="AI458" s="1109"/>
      <c r="AJ458" s="1109"/>
      <c r="AK458" s="1109"/>
      <c r="AL458" s="1109"/>
    </row>
    <row r="459" spans="32:38" x14ac:dyDescent="0.2">
      <c r="AF459" s="1109"/>
      <c r="AG459" s="1109"/>
      <c r="AH459" s="1109"/>
      <c r="AI459" s="1109"/>
      <c r="AJ459" s="1109"/>
      <c r="AK459" s="1109"/>
      <c r="AL459" s="1109"/>
    </row>
    <row r="460" spans="32:38" x14ac:dyDescent="0.2">
      <c r="AF460" s="1109"/>
      <c r="AG460" s="1109"/>
      <c r="AH460" s="1109"/>
      <c r="AI460" s="1109"/>
      <c r="AJ460" s="1109"/>
      <c r="AK460" s="1109"/>
      <c r="AL460" s="1109"/>
    </row>
    <row r="461" spans="32:38" x14ac:dyDescent="0.2">
      <c r="AF461" s="1109"/>
      <c r="AG461" s="1109"/>
      <c r="AH461" s="1109"/>
      <c r="AI461" s="1109"/>
      <c r="AJ461" s="1109"/>
      <c r="AK461" s="1109"/>
      <c r="AL461" s="1109"/>
    </row>
    <row r="462" spans="32:38" x14ac:dyDescent="0.2">
      <c r="AF462" s="1109"/>
      <c r="AG462" s="1109"/>
      <c r="AH462" s="1109"/>
      <c r="AI462" s="1109"/>
      <c r="AJ462" s="1109"/>
      <c r="AK462" s="1109"/>
      <c r="AL462" s="1109"/>
    </row>
    <row r="463" spans="32:38" x14ac:dyDescent="0.2">
      <c r="AF463" s="1109"/>
      <c r="AG463" s="1109"/>
      <c r="AH463" s="1109"/>
      <c r="AI463" s="1109"/>
      <c r="AJ463" s="1109"/>
      <c r="AK463" s="1109"/>
      <c r="AL463" s="1109"/>
    </row>
    <row r="464" spans="32:38" x14ac:dyDescent="0.2">
      <c r="AF464" s="1109"/>
      <c r="AG464" s="1109"/>
      <c r="AH464" s="1109"/>
      <c r="AI464" s="1109"/>
      <c r="AJ464" s="1109"/>
      <c r="AK464" s="1109"/>
      <c r="AL464" s="1109"/>
    </row>
    <row r="465" spans="32:38" x14ac:dyDescent="0.2">
      <c r="AF465" s="1109"/>
      <c r="AG465" s="1109"/>
      <c r="AH465" s="1109"/>
      <c r="AI465" s="1109"/>
      <c r="AJ465" s="1109"/>
      <c r="AK465" s="1109"/>
      <c r="AL465" s="1109"/>
    </row>
    <row r="466" spans="32:38" x14ac:dyDescent="0.2">
      <c r="AF466" s="1109"/>
      <c r="AG466" s="1109"/>
      <c r="AH466" s="1109"/>
      <c r="AI466" s="1109"/>
      <c r="AJ466" s="1109"/>
      <c r="AK466" s="1109"/>
      <c r="AL466" s="1109"/>
    </row>
    <row r="467" spans="32:38" x14ac:dyDescent="0.2">
      <c r="AF467" s="1109"/>
      <c r="AG467" s="1109"/>
      <c r="AH467" s="1109"/>
      <c r="AI467" s="1109"/>
      <c r="AJ467" s="1109"/>
      <c r="AK467" s="1109"/>
      <c r="AL467" s="1109"/>
    </row>
    <row r="468" spans="32:38" x14ac:dyDescent="0.2">
      <c r="AF468" s="1109"/>
      <c r="AG468" s="1109"/>
      <c r="AH468" s="1109"/>
      <c r="AI468" s="1109"/>
      <c r="AJ468" s="1109"/>
      <c r="AK468" s="1109"/>
      <c r="AL468" s="1109"/>
    </row>
    <row r="469" spans="32:38" x14ac:dyDescent="0.2">
      <c r="AF469" s="1109"/>
      <c r="AG469" s="1109"/>
      <c r="AH469" s="1109"/>
      <c r="AI469" s="1109"/>
      <c r="AJ469" s="1109"/>
      <c r="AK469" s="1109"/>
      <c r="AL469" s="1109"/>
    </row>
    <row r="470" spans="32:38" x14ac:dyDescent="0.2">
      <c r="AF470" s="1109"/>
      <c r="AG470" s="1109"/>
      <c r="AH470" s="1109"/>
      <c r="AI470" s="1109"/>
      <c r="AJ470" s="1109"/>
      <c r="AK470" s="1109"/>
      <c r="AL470" s="1109"/>
    </row>
    <row r="471" spans="32:38" x14ac:dyDescent="0.2">
      <c r="AF471" s="1109"/>
      <c r="AG471" s="1109"/>
      <c r="AH471" s="1109"/>
      <c r="AI471" s="1109"/>
      <c r="AJ471" s="1109"/>
      <c r="AK471" s="1109"/>
      <c r="AL471" s="1109"/>
    </row>
    <row r="472" spans="32:38" x14ac:dyDescent="0.2">
      <c r="AF472" s="1109"/>
      <c r="AG472" s="1109"/>
      <c r="AH472" s="1109"/>
      <c r="AI472" s="1109"/>
      <c r="AJ472" s="1109"/>
      <c r="AK472" s="1109"/>
      <c r="AL472" s="1109"/>
    </row>
    <row r="473" spans="32:38" x14ac:dyDescent="0.2">
      <c r="AF473" s="1109"/>
      <c r="AG473" s="1109"/>
      <c r="AH473" s="1109"/>
      <c r="AI473" s="1109"/>
      <c r="AJ473" s="1109"/>
      <c r="AK473" s="1109"/>
      <c r="AL473" s="1109"/>
    </row>
    <row r="474" spans="32:38" x14ac:dyDescent="0.2">
      <c r="AF474" s="1109"/>
      <c r="AG474" s="1109"/>
      <c r="AH474" s="1109"/>
      <c r="AI474" s="1109"/>
      <c r="AJ474" s="1109"/>
      <c r="AK474" s="1109"/>
      <c r="AL474" s="1109"/>
    </row>
    <row r="475" spans="32:38" x14ac:dyDescent="0.2">
      <c r="AF475" s="1109"/>
      <c r="AG475" s="1109"/>
      <c r="AH475" s="1109"/>
      <c r="AI475" s="1109"/>
      <c r="AJ475" s="1109"/>
      <c r="AK475" s="1109"/>
      <c r="AL475" s="1109"/>
    </row>
    <row r="476" spans="32:38" x14ac:dyDescent="0.2">
      <c r="AF476" s="1109"/>
      <c r="AG476" s="1109"/>
      <c r="AH476" s="1109"/>
      <c r="AI476" s="1109"/>
      <c r="AJ476" s="1109"/>
      <c r="AK476" s="1109"/>
      <c r="AL476" s="1109"/>
    </row>
    <row r="477" spans="32:38" x14ac:dyDescent="0.2">
      <c r="AF477" s="1109"/>
      <c r="AG477" s="1109"/>
      <c r="AH477" s="1109"/>
      <c r="AI477" s="1109"/>
      <c r="AJ477" s="1109"/>
      <c r="AK477" s="1109"/>
      <c r="AL477" s="1109"/>
    </row>
    <row r="478" spans="32:38" x14ac:dyDescent="0.2">
      <c r="AF478" s="1109"/>
      <c r="AG478" s="1109"/>
      <c r="AH478" s="1109"/>
      <c r="AI478" s="1109"/>
      <c r="AJ478" s="1109"/>
      <c r="AK478" s="1109"/>
      <c r="AL478" s="1109"/>
    </row>
    <row r="479" spans="32:38" x14ac:dyDescent="0.2">
      <c r="AF479" s="1109"/>
      <c r="AG479" s="1109"/>
      <c r="AH479" s="1109"/>
      <c r="AI479" s="1109"/>
      <c r="AJ479" s="1109"/>
      <c r="AK479" s="1109"/>
      <c r="AL479" s="1109"/>
    </row>
    <row r="480" spans="32:38" x14ac:dyDescent="0.2">
      <c r="AF480" s="1109"/>
      <c r="AG480" s="1109"/>
      <c r="AH480" s="1109"/>
      <c r="AI480" s="1109"/>
      <c r="AJ480" s="1109"/>
      <c r="AK480" s="1109"/>
      <c r="AL480" s="1109"/>
    </row>
    <row r="481" spans="32:38" x14ac:dyDescent="0.2">
      <c r="AF481" s="1109"/>
      <c r="AG481" s="1109"/>
      <c r="AH481" s="1109"/>
      <c r="AI481" s="1109"/>
      <c r="AJ481" s="1109"/>
      <c r="AK481" s="1109"/>
      <c r="AL481" s="1109"/>
    </row>
    <row r="482" spans="32:38" x14ac:dyDescent="0.2">
      <c r="AF482" s="1109"/>
      <c r="AG482" s="1109"/>
      <c r="AH482" s="1109"/>
      <c r="AI482" s="1109"/>
      <c r="AJ482" s="1109"/>
      <c r="AK482" s="1109"/>
      <c r="AL482" s="1109"/>
    </row>
    <row r="483" spans="32:38" x14ac:dyDescent="0.2">
      <c r="AF483" s="1109"/>
      <c r="AG483" s="1109"/>
      <c r="AH483" s="1109"/>
      <c r="AI483" s="1109"/>
      <c r="AJ483" s="1109"/>
      <c r="AK483" s="1109"/>
      <c r="AL483" s="1109"/>
    </row>
    <row r="484" spans="32:38" x14ac:dyDescent="0.2">
      <c r="AF484" s="1109"/>
      <c r="AG484" s="1109"/>
      <c r="AH484" s="1109"/>
      <c r="AI484" s="1109"/>
      <c r="AJ484" s="1109"/>
      <c r="AK484" s="1109"/>
      <c r="AL484" s="1109"/>
    </row>
    <row r="485" spans="32:38" x14ac:dyDescent="0.2">
      <c r="AF485" s="1109"/>
      <c r="AG485" s="1109"/>
      <c r="AH485" s="1109"/>
      <c r="AI485" s="1109"/>
      <c r="AJ485" s="1109"/>
      <c r="AK485" s="1109"/>
      <c r="AL485" s="1109"/>
    </row>
    <row r="486" spans="32:38" x14ac:dyDescent="0.2">
      <c r="AF486" s="1109"/>
      <c r="AG486" s="1109"/>
      <c r="AH486" s="1109"/>
      <c r="AI486" s="1109"/>
      <c r="AJ486" s="1109"/>
      <c r="AK486" s="1109"/>
      <c r="AL486" s="1109"/>
    </row>
    <row r="487" spans="32:38" x14ac:dyDescent="0.2">
      <c r="AF487" s="1109"/>
      <c r="AG487" s="1109"/>
      <c r="AH487" s="1109"/>
      <c r="AI487" s="1109"/>
      <c r="AJ487" s="1109"/>
      <c r="AK487" s="1109"/>
      <c r="AL487" s="1109"/>
    </row>
    <row r="488" spans="32:38" x14ac:dyDescent="0.2">
      <c r="AF488" s="1109"/>
      <c r="AG488" s="1109"/>
      <c r="AH488" s="1109"/>
      <c r="AI488" s="1109"/>
      <c r="AJ488" s="1109"/>
      <c r="AK488" s="1109"/>
      <c r="AL488" s="1109"/>
    </row>
    <row r="489" spans="32:38" x14ac:dyDescent="0.2">
      <c r="AF489" s="1109"/>
      <c r="AG489" s="1109"/>
      <c r="AH489" s="1109"/>
      <c r="AI489" s="1109"/>
      <c r="AJ489" s="1109"/>
      <c r="AK489" s="1109"/>
      <c r="AL489" s="1109"/>
    </row>
    <row r="490" spans="32:38" x14ac:dyDescent="0.2">
      <c r="AF490" s="1109"/>
      <c r="AG490" s="1109"/>
      <c r="AH490" s="1109"/>
      <c r="AI490" s="1109"/>
      <c r="AJ490" s="1109"/>
      <c r="AK490" s="1109"/>
      <c r="AL490" s="1109"/>
    </row>
    <row r="491" spans="32:38" x14ac:dyDescent="0.2">
      <c r="AF491" s="1109"/>
      <c r="AG491" s="1109"/>
      <c r="AH491" s="1109"/>
      <c r="AI491" s="1109"/>
      <c r="AJ491" s="1109"/>
      <c r="AK491" s="1109"/>
      <c r="AL491" s="1109"/>
    </row>
    <row r="492" spans="32:38" x14ac:dyDescent="0.2">
      <c r="AF492" s="1109"/>
      <c r="AG492" s="1109"/>
      <c r="AH492" s="1109"/>
      <c r="AI492" s="1109"/>
      <c r="AJ492" s="1109"/>
      <c r="AK492" s="1109"/>
      <c r="AL492" s="1109"/>
    </row>
    <row r="493" spans="32:38" x14ac:dyDescent="0.2">
      <c r="AF493" s="1109"/>
      <c r="AG493" s="1109"/>
      <c r="AH493" s="1109"/>
      <c r="AI493" s="1109"/>
      <c r="AJ493" s="1109"/>
      <c r="AK493" s="1109"/>
      <c r="AL493" s="1109"/>
    </row>
    <row r="494" spans="32:38" x14ac:dyDescent="0.2">
      <c r="AF494" s="1109"/>
      <c r="AG494" s="1109"/>
      <c r="AH494" s="1109"/>
      <c r="AI494" s="1109"/>
      <c r="AJ494" s="1109"/>
      <c r="AK494" s="1109"/>
      <c r="AL494" s="1109"/>
    </row>
    <row r="495" spans="32:38" x14ac:dyDescent="0.2">
      <c r="AF495" s="1109"/>
      <c r="AG495" s="1109"/>
      <c r="AH495" s="1109"/>
      <c r="AI495" s="1109"/>
      <c r="AJ495" s="1109"/>
      <c r="AK495" s="1109"/>
      <c r="AL495" s="1109"/>
    </row>
    <row r="496" spans="32:38" x14ac:dyDescent="0.2">
      <c r="AF496" s="1109"/>
      <c r="AG496" s="1109"/>
      <c r="AH496" s="1109"/>
      <c r="AI496" s="1109"/>
      <c r="AJ496" s="1109"/>
      <c r="AK496" s="1109"/>
      <c r="AL496" s="1109"/>
    </row>
    <row r="497" spans="32:38" x14ac:dyDescent="0.2">
      <c r="AF497" s="1109"/>
      <c r="AG497" s="1109"/>
      <c r="AH497" s="1109"/>
      <c r="AI497" s="1109"/>
      <c r="AJ497" s="1109"/>
      <c r="AK497" s="1109"/>
      <c r="AL497" s="1109"/>
    </row>
    <row r="498" spans="32:38" x14ac:dyDescent="0.2">
      <c r="AF498" s="1109"/>
      <c r="AG498" s="1109"/>
      <c r="AH498" s="1109"/>
      <c r="AI498" s="1109"/>
      <c r="AJ498" s="1109"/>
      <c r="AK498" s="1109"/>
      <c r="AL498" s="1109"/>
    </row>
    <row r="499" spans="32:38" x14ac:dyDescent="0.2">
      <c r="AF499" s="1109"/>
      <c r="AG499" s="1109"/>
      <c r="AH499" s="1109"/>
      <c r="AI499" s="1109"/>
      <c r="AJ499" s="1109"/>
      <c r="AK499" s="1109"/>
      <c r="AL499" s="1109"/>
    </row>
    <row r="500" spans="32:38" x14ac:dyDescent="0.2">
      <c r="AF500" s="1109"/>
      <c r="AG500" s="1109"/>
      <c r="AH500" s="1109"/>
      <c r="AI500" s="1109"/>
      <c r="AJ500" s="1109"/>
      <c r="AK500" s="1109"/>
      <c r="AL500" s="1109"/>
    </row>
    <row r="501" spans="32:38" x14ac:dyDescent="0.2">
      <c r="AF501" s="1109"/>
      <c r="AG501" s="1109"/>
      <c r="AH501" s="1109"/>
      <c r="AI501" s="1109"/>
      <c r="AJ501" s="1109"/>
      <c r="AK501" s="1109"/>
      <c r="AL501" s="1109"/>
    </row>
    <row r="502" spans="32:38" x14ac:dyDescent="0.2">
      <c r="AF502" s="1109"/>
      <c r="AG502" s="1109"/>
      <c r="AH502" s="1109"/>
      <c r="AI502" s="1109"/>
      <c r="AJ502" s="1109"/>
      <c r="AK502" s="1109"/>
      <c r="AL502" s="1109"/>
    </row>
    <row r="503" spans="32:38" x14ac:dyDescent="0.2">
      <c r="AF503" s="1109"/>
      <c r="AG503" s="1109"/>
      <c r="AH503" s="1109"/>
      <c r="AI503" s="1109"/>
      <c r="AJ503" s="1109"/>
      <c r="AK503" s="1109"/>
      <c r="AL503" s="1109"/>
    </row>
    <row r="504" spans="32:38" x14ac:dyDescent="0.2">
      <c r="AF504" s="1109"/>
      <c r="AG504" s="1109"/>
      <c r="AH504" s="1109"/>
      <c r="AI504" s="1109"/>
      <c r="AJ504" s="1109"/>
      <c r="AK504" s="1109"/>
      <c r="AL504" s="1109"/>
    </row>
    <row r="505" spans="32:38" x14ac:dyDescent="0.2">
      <c r="AF505" s="1109"/>
      <c r="AG505" s="1109"/>
      <c r="AH505" s="1109"/>
      <c r="AI505" s="1109"/>
      <c r="AJ505" s="1109"/>
      <c r="AK505" s="1109"/>
      <c r="AL505" s="1109"/>
    </row>
    <row r="506" spans="32:38" x14ac:dyDescent="0.2">
      <c r="AF506" s="1109"/>
      <c r="AG506" s="1109"/>
      <c r="AH506" s="1109"/>
      <c r="AI506" s="1109"/>
      <c r="AJ506" s="1109"/>
      <c r="AK506" s="1109"/>
      <c r="AL506" s="1109"/>
    </row>
    <row r="507" spans="32:38" x14ac:dyDescent="0.2">
      <c r="AF507" s="1109"/>
      <c r="AG507" s="1109"/>
      <c r="AH507" s="1109"/>
      <c r="AI507" s="1109"/>
      <c r="AJ507" s="1109"/>
      <c r="AK507" s="1109"/>
      <c r="AL507" s="1109"/>
    </row>
    <row r="508" spans="32:38" x14ac:dyDescent="0.2">
      <c r="AF508" s="1109"/>
      <c r="AG508" s="1109"/>
      <c r="AH508" s="1109"/>
      <c r="AI508" s="1109"/>
      <c r="AJ508" s="1109"/>
      <c r="AK508" s="1109"/>
      <c r="AL508" s="1109"/>
    </row>
    <row r="509" spans="32:38" x14ac:dyDescent="0.2">
      <c r="AF509" s="1109"/>
      <c r="AG509" s="1109"/>
      <c r="AH509" s="1109"/>
      <c r="AI509" s="1109"/>
      <c r="AJ509" s="1109"/>
      <c r="AK509" s="1109"/>
      <c r="AL509" s="1109"/>
    </row>
    <row r="510" spans="32:38" x14ac:dyDescent="0.2">
      <c r="AF510" s="1109"/>
      <c r="AG510" s="1109"/>
      <c r="AH510" s="1109"/>
      <c r="AI510" s="1109"/>
      <c r="AJ510" s="1109"/>
      <c r="AK510" s="1109"/>
      <c r="AL510" s="1109"/>
    </row>
    <row r="511" spans="32:38" x14ac:dyDescent="0.2">
      <c r="AF511" s="1109"/>
      <c r="AG511" s="1109"/>
      <c r="AH511" s="1109"/>
      <c r="AI511" s="1109"/>
      <c r="AJ511" s="1109"/>
      <c r="AK511" s="1109"/>
      <c r="AL511" s="1109"/>
    </row>
    <row r="512" spans="32:38" x14ac:dyDescent="0.2">
      <c r="AF512" s="1109"/>
      <c r="AG512" s="1109"/>
      <c r="AH512" s="1109"/>
      <c r="AI512" s="1109"/>
      <c r="AJ512" s="1109"/>
      <c r="AK512" s="1109"/>
      <c r="AL512" s="1109"/>
    </row>
    <row r="513" spans="32:38" x14ac:dyDescent="0.2">
      <c r="AF513" s="1109"/>
      <c r="AG513" s="1109"/>
      <c r="AH513" s="1109"/>
      <c r="AI513" s="1109"/>
      <c r="AJ513" s="1109"/>
      <c r="AK513" s="1109"/>
      <c r="AL513" s="1109"/>
    </row>
    <row r="514" spans="32:38" x14ac:dyDescent="0.2">
      <c r="AF514" s="1109"/>
      <c r="AG514" s="1109"/>
      <c r="AH514" s="1109"/>
      <c r="AI514" s="1109"/>
      <c r="AJ514" s="1109"/>
      <c r="AK514" s="1109"/>
      <c r="AL514" s="1109"/>
    </row>
    <row r="515" spans="32:38" x14ac:dyDescent="0.2">
      <c r="AF515" s="1109"/>
      <c r="AG515" s="1109"/>
      <c r="AH515" s="1109"/>
      <c r="AI515" s="1109"/>
      <c r="AJ515" s="1109"/>
      <c r="AK515" s="1109"/>
      <c r="AL515" s="1109"/>
    </row>
    <row r="516" spans="32:38" x14ac:dyDescent="0.2">
      <c r="AF516" s="1109"/>
      <c r="AG516" s="1109"/>
      <c r="AH516" s="1109"/>
      <c r="AI516" s="1109"/>
      <c r="AJ516" s="1109"/>
      <c r="AK516" s="1109"/>
      <c r="AL516" s="1109"/>
    </row>
    <row r="517" spans="32:38" x14ac:dyDescent="0.2">
      <c r="AF517" s="1109"/>
      <c r="AG517" s="1109"/>
      <c r="AH517" s="1109"/>
      <c r="AI517" s="1109"/>
      <c r="AJ517" s="1109"/>
      <c r="AK517" s="1109"/>
      <c r="AL517" s="1109"/>
    </row>
    <row r="518" spans="32:38" x14ac:dyDescent="0.2">
      <c r="AF518" s="1109"/>
      <c r="AG518" s="1109"/>
      <c r="AH518" s="1109"/>
      <c r="AI518" s="1109"/>
      <c r="AJ518" s="1109"/>
      <c r="AK518" s="1109"/>
      <c r="AL518" s="1109"/>
    </row>
    <row r="519" spans="32:38" x14ac:dyDescent="0.2">
      <c r="AF519" s="1109"/>
      <c r="AG519" s="1109"/>
      <c r="AH519" s="1109"/>
      <c r="AI519" s="1109"/>
      <c r="AJ519" s="1109"/>
      <c r="AK519" s="1109"/>
      <c r="AL519" s="1109"/>
    </row>
    <row r="520" spans="32:38" x14ac:dyDescent="0.2">
      <c r="AF520" s="1109"/>
      <c r="AG520" s="1109"/>
      <c r="AH520" s="1109"/>
      <c r="AI520" s="1109"/>
      <c r="AJ520" s="1109"/>
      <c r="AK520" s="1109"/>
      <c r="AL520" s="1109"/>
    </row>
    <row r="521" spans="32:38" x14ac:dyDescent="0.2">
      <c r="AF521" s="1109"/>
      <c r="AG521" s="1109"/>
      <c r="AH521" s="1109"/>
      <c r="AI521" s="1109"/>
      <c r="AJ521" s="1109"/>
      <c r="AK521" s="1109"/>
      <c r="AL521" s="1109"/>
    </row>
    <row r="522" spans="32:38" x14ac:dyDescent="0.2">
      <c r="AF522" s="1109"/>
      <c r="AG522" s="1109"/>
      <c r="AH522" s="1109"/>
      <c r="AI522" s="1109"/>
      <c r="AJ522" s="1109"/>
      <c r="AK522" s="1109"/>
      <c r="AL522" s="1109"/>
    </row>
    <row r="523" spans="32:38" x14ac:dyDescent="0.2">
      <c r="AF523" s="1109"/>
      <c r="AG523" s="1109"/>
      <c r="AH523" s="1109"/>
      <c r="AI523" s="1109"/>
      <c r="AJ523" s="1109"/>
      <c r="AK523" s="1109"/>
      <c r="AL523" s="1109"/>
    </row>
    <row r="524" spans="32:38" x14ac:dyDescent="0.2">
      <c r="AF524" s="1109"/>
      <c r="AG524" s="1109"/>
      <c r="AH524" s="1109"/>
      <c r="AI524" s="1109"/>
      <c r="AJ524" s="1109"/>
      <c r="AK524" s="1109"/>
      <c r="AL524" s="1109"/>
    </row>
    <row r="525" spans="32:38" x14ac:dyDescent="0.2">
      <c r="AF525" s="1109"/>
      <c r="AG525" s="1109"/>
      <c r="AH525" s="1109"/>
      <c r="AI525" s="1109"/>
      <c r="AJ525" s="1109"/>
      <c r="AK525" s="1109"/>
      <c r="AL525" s="1109"/>
    </row>
    <row r="526" spans="32:38" x14ac:dyDescent="0.2">
      <c r="AF526" s="1109"/>
      <c r="AG526" s="1109"/>
      <c r="AH526" s="1109"/>
      <c r="AI526" s="1109"/>
      <c r="AJ526" s="1109"/>
      <c r="AK526" s="1109"/>
      <c r="AL526" s="1109"/>
    </row>
    <row r="527" spans="32:38" x14ac:dyDescent="0.2">
      <c r="AF527" s="1109"/>
      <c r="AG527" s="1109"/>
      <c r="AH527" s="1109"/>
      <c r="AI527" s="1109"/>
      <c r="AJ527" s="1109"/>
      <c r="AK527" s="1109"/>
      <c r="AL527" s="1109"/>
    </row>
    <row r="528" spans="32:38" x14ac:dyDescent="0.2">
      <c r="AF528" s="1109"/>
      <c r="AG528" s="1109"/>
      <c r="AH528" s="1109"/>
      <c r="AI528" s="1109"/>
      <c r="AJ528" s="1109"/>
      <c r="AK528" s="1109"/>
      <c r="AL528" s="1109"/>
    </row>
    <row r="529" spans="32:38" x14ac:dyDescent="0.2">
      <c r="AF529" s="1109"/>
      <c r="AG529" s="1109"/>
      <c r="AH529" s="1109"/>
      <c r="AI529" s="1109"/>
      <c r="AJ529" s="1109"/>
      <c r="AK529" s="1109"/>
      <c r="AL529" s="1109"/>
    </row>
    <row r="530" spans="32:38" x14ac:dyDescent="0.2">
      <c r="AF530" s="1109"/>
      <c r="AG530" s="1109"/>
      <c r="AH530" s="1109"/>
      <c r="AI530" s="1109"/>
      <c r="AJ530" s="1109"/>
      <c r="AK530" s="1109"/>
      <c r="AL530" s="1109"/>
    </row>
    <row r="531" spans="32:38" x14ac:dyDescent="0.2">
      <c r="AF531" s="1109"/>
      <c r="AG531" s="1109"/>
      <c r="AH531" s="1109"/>
      <c r="AI531" s="1109"/>
      <c r="AJ531" s="1109"/>
      <c r="AK531" s="1109"/>
      <c r="AL531" s="1109"/>
    </row>
    <row r="532" spans="32:38" x14ac:dyDescent="0.2">
      <c r="AF532" s="1109"/>
      <c r="AG532" s="1109"/>
      <c r="AH532" s="1109"/>
      <c r="AI532" s="1109"/>
      <c r="AJ532" s="1109"/>
      <c r="AK532" s="1109"/>
      <c r="AL532" s="1109"/>
    </row>
    <row r="533" spans="32:38" x14ac:dyDescent="0.2">
      <c r="AF533" s="1109"/>
      <c r="AG533" s="1109"/>
      <c r="AH533" s="1109"/>
      <c r="AI533" s="1109"/>
      <c r="AJ533" s="1109"/>
      <c r="AK533" s="1109"/>
      <c r="AL533" s="1109"/>
    </row>
    <row r="534" spans="32:38" x14ac:dyDescent="0.2">
      <c r="AF534" s="1109"/>
      <c r="AG534" s="1109"/>
      <c r="AH534" s="1109"/>
      <c r="AI534" s="1109"/>
      <c r="AJ534" s="1109"/>
      <c r="AK534" s="1109"/>
      <c r="AL534" s="1109"/>
    </row>
    <row r="535" spans="32:38" x14ac:dyDescent="0.2">
      <c r="AF535" s="1109"/>
      <c r="AG535" s="1109"/>
      <c r="AH535" s="1109"/>
      <c r="AI535" s="1109"/>
      <c r="AJ535" s="1109"/>
      <c r="AK535" s="1109"/>
      <c r="AL535" s="1109"/>
    </row>
    <row r="536" spans="32:38" x14ac:dyDescent="0.2">
      <c r="AF536" s="1109"/>
      <c r="AG536" s="1109"/>
      <c r="AH536" s="1109"/>
      <c r="AI536" s="1109"/>
      <c r="AJ536" s="1109"/>
      <c r="AK536" s="1109"/>
      <c r="AL536" s="1109"/>
    </row>
    <row r="537" spans="32:38" x14ac:dyDescent="0.2">
      <c r="AF537" s="1109"/>
      <c r="AG537" s="1109"/>
      <c r="AH537" s="1109"/>
      <c r="AI537" s="1109"/>
      <c r="AJ537" s="1109"/>
      <c r="AK537" s="1109"/>
      <c r="AL537" s="1109"/>
    </row>
    <row r="538" spans="32:38" x14ac:dyDescent="0.2">
      <c r="AF538" s="1109"/>
      <c r="AG538" s="1109"/>
      <c r="AH538" s="1109"/>
      <c r="AI538" s="1109"/>
      <c r="AJ538" s="1109"/>
      <c r="AK538" s="1109"/>
      <c r="AL538" s="1109"/>
    </row>
    <row r="539" spans="32:38" x14ac:dyDescent="0.2">
      <c r="AF539" s="1109"/>
      <c r="AG539" s="1109"/>
      <c r="AH539" s="1109"/>
      <c r="AI539" s="1109"/>
      <c r="AJ539" s="1109"/>
      <c r="AK539" s="1109"/>
      <c r="AL539" s="1109"/>
    </row>
    <row r="540" spans="32:38" x14ac:dyDescent="0.2">
      <c r="AF540" s="1109"/>
      <c r="AG540" s="1109"/>
      <c r="AH540" s="1109"/>
      <c r="AI540" s="1109"/>
      <c r="AJ540" s="1109"/>
      <c r="AK540" s="1109"/>
      <c r="AL540" s="1109"/>
    </row>
    <row r="541" spans="32:38" x14ac:dyDescent="0.2">
      <c r="AF541" s="1109"/>
      <c r="AG541" s="1109"/>
      <c r="AH541" s="1109"/>
      <c r="AI541" s="1109"/>
      <c r="AJ541" s="1109"/>
      <c r="AK541" s="1109"/>
      <c r="AL541" s="1109"/>
    </row>
    <row r="542" spans="32:38" x14ac:dyDescent="0.2">
      <c r="AF542" s="1109"/>
      <c r="AG542" s="1109"/>
      <c r="AH542" s="1109"/>
      <c r="AI542" s="1109"/>
      <c r="AJ542" s="1109"/>
      <c r="AK542" s="1109"/>
      <c r="AL542" s="1109"/>
    </row>
    <row r="543" spans="32:38" x14ac:dyDescent="0.2">
      <c r="AF543" s="1109"/>
      <c r="AG543" s="1109"/>
      <c r="AH543" s="1109"/>
      <c r="AI543" s="1109"/>
      <c r="AJ543" s="1109"/>
      <c r="AK543" s="1109"/>
      <c r="AL543" s="1109"/>
    </row>
    <row r="544" spans="32:38" x14ac:dyDescent="0.2">
      <c r="AF544" s="1109"/>
      <c r="AG544" s="1109"/>
      <c r="AH544" s="1109"/>
      <c r="AI544" s="1109"/>
      <c r="AJ544" s="1109"/>
      <c r="AK544" s="1109"/>
      <c r="AL544" s="1109"/>
    </row>
    <row r="545" spans="32:38" x14ac:dyDescent="0.2">
      <c r="AF545" s="1109"/>
      <c r="AG545" s="1109"/>
      <c r="AH545" s="1109"/>
      <c r="AI545" s="1109"/>
      <c r="AJ545" s="1109"/>
      <c r="AK545" s="1109"/>
      <c r="AL545" s="1109"/>
    </row>
    <row r="546" spans="32:38" x14ac:dyDescent="0.2">
      <c r="AF546" s="1109"/>
      <c r="AG546" s="1109"/>
      <c r="AH546" s="1109"/>
      <c r="AI546" s="1109"/>
      <c r="AJ546" s="1109"/>
      <c r="AK546" s="1109"/>
      <c r="AL546" s="1109"/>
    </row>
    <row r="547" spans="32:38" x14ac:dyDescent="0.2">
      <c r="AF547" s="1109"/>
      <c r="AG547" s="1109"/>
      <c r="AH547" s="1109"/>
      <c r="AI547" s="1109"/>
      <c r="AJ547" s="1109"/>
      <c r="AK547" s="1109"/>
      <c r="AL547" s="1109"/>
    </row>
    <row r="548" spans="32:38" x14ac:dyDescent="0.2">
      <c r="AF548" s="1109"/>
      <c r="AG548" s="1109"/>
      <c r="AH548" s="1109"/>
      <c r="AI548" s="1109"/>
      <c r="AJ548" s="1109"/>
      <c r="AK548" s="1109"/>
      <c r="AL548" s="1109"/>
    </row>
    <row r="549" spans="32:38" x14ac:dyDescent="0.2">
      <c r="AF549" s="1109"/>
      <c r="AG549" s="1109"/>
      <c r="AH549" s="1109"/>
      <c r="AI549" s="1109"/>
      <c r="AJ549" s="1109"/>
      <c r="AK549" s="1109"/>
      <c r="AL549" s="1109"/>
    </row>
    <row r="550" spans="32:38" x14ac:dyDescent="0.2">
      <c r="AF550" s="1109"/>
      <c r="AG550" s="1109"/>
      <c r="AH550" s="1109"/>
      <c r="AI550" s="1109"/>
      <c r="AJ550" s="1109"/>
      <c r="AK550" s="1109"/>
      <c r="AL550" s="1109"/>
    </row>
    <row r="551" spans="32:38" x14ac:dyDescent="0.2">
      <c r="AF551" s="1109"/>
      <c r="AG551" s="1109"/>
      <c r="AH551" s="1109"/>
      <c r="AI551" s="1109"/>
      <c r="AJ551" s="1109"/>
      <c r="AK551" s="1109"/>
      <c r="AL551" s="1109"/>
    </row>
    <row r="552" spans="32:38" x14ac:dyDescent="0.2">
      <c r="AF552" s="1109"/>
      <c r="AG552" s="1109"/>
      <c r="AH552" s="1109"/>
      <c r="AI552" s="1109"/>
      <c r="AJ552" s="1109"/>
      <c r="AK552" s="1109"/>
      <c r="AL552" s="1109"/>
    </row>
    <row r="553" spans="32:38" x14ac:dyDescent="0.2">
      <c r="AF553" s="1109"/>
      <c r="AG553" s="1109"/>
      <c r="AH553" s="1109"/>
      <c r="AI553" s="1109"/>
      <c r="AJ553" s="1109"/>
      <c r="AK553" s="1109"/>
      <c r="AL553" s="1109"/>
    </row>
    <row r="554" spans="32:38" x14ac:dyDescent="0.2">
      <c r="AF554" s="1109"/>
      <c r="AG554" s="1109"/>
      <c r="AH554" s="1109"/>
      <c r="AI554" s="1109"/>
      <c r="AJ554" s="1109"/>
      <c r="AK554" s="1109"/>
      <c r="AL554" s="1109"/>
    </row>
    <row r="555" spans="32:38" x14ac:dyDescent="0.2">
      <c r="AF555" s="1109"/>
      <c r="AG555" s="1109"/>
      <c r="AH555" s="1109"/>
      <c r="AI555" s="1109"/>
      <c r="AJ555" s="1109"/>
      <c r="AK555" s="1109"/>
      <c r="AL555" s="1109"/>
    </row>
    <row r="556" spans="32:38" x14ac:dyDescent="0.2">
      <c r="AF556" s="1109"/>
      <c r="AG556" s="1109"/>
      <c r="AH556" s="1109"/>
      <c r="AI556" s="1109"/>
      <c r="AJ556" s="1109"/>
      <c r="AK556" s="1109"/>
      <c r="AL556" s="1109"/>
    </row>
    <row r="557" spans="32:38" x14ac:dyDescent="0.2">
      <c r="AF557" s="1109"/>
      <c r="AG557" s="1109"/>
      <c r="AH557" s="1109"/>
      <c r="AI557" s="1109"/>
      <c r="AJ557" s="1109"/>
      <c r="AK557" s="1109"/>
      <c r="AL557" s="1109"/>
    </row>
    <row r="558" spans="32:38" x14ac:dyDescent="0.2">
      <c r="AF558" s="1109"/>
      <c r="AG558" s="1109"/>
      <c r="AH558" s="1109"/>
      <c r="AI558" s="1109"/>
      <c r="AJ558" s="1109"/>
      <c r="AK558" s="1109"/>
      <c r="AL558" s="1109"/>
    </row>
    <row r="559" spans="32:38" x14ac:dyDescent="0.2">
      <c r="AF559" s="1109"/>
      <c r="AG559" s="1109"/>
      <c r="AH559" s="1109"/>
      <c r="AI559" s="1109"/>
      <c r="AJ559" s="1109"/>
      <c r="AK559" s="1109"/>
      <c r="AL559" s="1109"/>
    </row>
    <row r="560" spans="32:38" x14ac:dyDescent="0.2">
      <c r="AF560" s="1109"/>
      <c r="AG560" s="1109"/>
      <c r="AH560" s="1109"/>
      <c r="AI560" s="1109"/>
      <c r="AJ560" s="1109"/>
      <c r="AK560" s="1109"/>
      <c r="AL560" s="1109"/>
    </row>
    <row r="561" spans="32:38" x14ac:dyDescent="0.2">
      <c r="AF561" s="1109"/>
      <c r="AG561" s="1109"/>
      <c r="AH561" s="1109"/>
      <c r="AI561" s="1109"/>
      <c r="AJ561" s="1109"/>
      <c r="AK561" s="1109"/>
      <c r="AL561" s="1109"/>
    </row>
    <row r="562" spans="32:38" x14ac:dyDescent="0.2">
      <c r="AF562" s="1109"/>
      <c r="AG562" s="1109"/>
      <c r="AH562" s="1109"/>
      <c r="AI562" s="1109"/>
      <c r="AJ562" s="1109"/>
      <c r="AK562" s="1109"/>
      <c r="AL562" s="1109"/>
    </row>
    <row r="563" spans="32:38" x14ac:dyDescent="0.2">
      <c r="AF563" s="1109"/>
      <c r="AG563" s="1109"/>
      <c r="AH563" s="1109"/>
      <c r="AI563" s="1109"/>
      <c r="AJ563" s="1109"/>
      <c r="AK563" s="1109"/>
      <c r="AL563" s="1109"/>
    </row>
    <row r="564" spans="32:38" x14ac:dyDescent="0.2">
      <c r="AF564" s="1109"/>
      <c r="AG564" s="1109"/>
      <c r="AH564" s="1109"/>
      <c r="AI564" s="1109"/>
      <c r="AJ564" s="1109"/>
      <c r="AK564" s="1109"/>
      <c r="AL564" s="1109"/>
    </row>
    <row r="565" spans="32:38" x14ac:dyDescent="0.2">
      <c r="AF565" s="1109"/>
      <c r="AG565" s="1109"/>
      <c r="AH565" s="1109"/>
      <c r="AI565" s="1109"/>
      <c r="AJ565" s="1109"/>
      <c r="AK565" s="1109"/>
      <c r="AL565" s="1109"/>
    </row>
    <row r="566" spans="32:38" x14ac:dyDescent="0.2">
      <c r="AF566" s="1109"/>
      <c r="AG566" s="1109"/>
      <c r="AH566" s="1109"/>
      <c r="AI566" s="1109"/>
      <c r="AJ566" s="1109"/>
      <c r="AK566" s="1109"/>
      <c r="AL566" s="1109"/>
    </row>
    <row r="567" spans="32:38" x14ac:dyDescent="0.2">
      <c r="AF567" s="1109"/>
      <c r="AG567" s="1109"/>
      <c r="AH567" s="1109"/>
      <c r="AI567" s="1109"/>
      <c r="AJ567" s="1109"/>
      <c r="AK567" s="1109"/>
      <c r="AL567" s="1109"/>
    </row>
    <row r="568" spans="32:38" x14ac:dyDescent="0.2">
      <c r="AF568" s="1109"/>
      <c r="AG568" s="1109"/>
      <c r="AH568" s="1109"/>
      <c r="AI568" s="1109"/>
      <c r="AJ568" s="1109"/>
      <c r="AK568" s="1109"/>
      <c r="AL568" s="1109"/>
    </row>
    <row r="569" spans="32:38" x14ac:dyDescent="0.2">
      <c r="AF569" s="1109"/>
      <c r="AG569" s="1109"/>
      <c r="AH569" s="1109"/>
      <c r="AI569" s="1109"/>
      <c r="AJ569" s="1109"/>
      <c r="AK569" s="1109"/>
      <c r="AL569" s="1109"/>
    </row>
    <row r="570" spans="32:38" x14ac:dyDescent="0.2">
      <c r="AF570" s="1109"/>
      <c r="AG570" s="1109"/>
      <c r="AH570" s="1109"/>
      <c r="AI570" s="1109"/>
      <c r="AJ570" s="1109"/>
      <c r="AK570" s="1109"/>
      <c r="AL570" s="1109"/>
    </row>
    <row r="571" spans="32:38" x14ac:dyDescent="0.2">
      <c r="AF571" s="1109"/>
      <c r="AG571" s="1109"/>
      <c r="AH571" s="1109"/>
      <c r="AI571" s="1109"/>
      <c r="AJ571" s="1109"/>
      <c r="AK571" s="1109"/>
      <c r="AL571" s="1109"/>
    </row>
    <row r="572" spans="32:38" x14ac:dyDescent="0.2">
      <c r="AF572" s="1109"/>
      <c r="AG572" s="1109"/>
      <c r="AH572" s="1109"/>
      <c r="AI572" s="1109"/>
      <c r="AJ572" s="1109"/>
      <c r="AK572" s="1109"/>
      <c r="AL572" s="1109"/>
    </row>
    <row r="573" spans="32:38" x14ac:dyDescent="0.2">
      <c r="AF573" s="1109"/>
      <c r="AG573" s="1109"/>
      <c r="AH573" s="1109"/>
      <c r="AI573" s="1109"/>
      <c r="AJ573" s="1109"/>
      <c r="AK573" s="1109"/>
      <c r="AL573" s="1109"/>
    </row>
    <row r="574" spans="32:38" x14ac:dyDescent="0.2">
      <c r="AF574" s="1109"/>
      <c r="AG574" s="1109"/>
      <c r="AH574" s="1109"/>
      <c r="AI574" s="1109"/>
      <c r="AJ574" s="1109"/>
      <c r="AK574" s="1109"/>
      <c r="AL574" s="1109"/>
    </row>
    <row r="575" spans="32:38" x14ac:dyDescent="0.2">
      <c r="AF575" s="1109"/>
      <c r="AG575" s="1109"/>
      <c r="AH575" s="1109"/>
      <c r="AI575" s="1109"/>
      <c r="AJ575" s="1109"/>
      <c r="AK575" s="1109"/>
      <c r="AL575" s="1109"/>
    </row>
    <row r="576" spans="32:38" x14ac:dyDescent="0.2">
      <c r="AF576" s="1109"/>
      <c r="AG576" s="1109"/>
      <c r="AH576" s="1109"/>
      <c r="AI576" s="1109"/>
      <c r="AJ576" s="1109"/>
      <c r="AK576" s="1109"/>
      <c r="AL576" s="1109"/>
    </row>
    <row r="577" spans="32:38" x14ac:dyDescent="0.2">
      <c r="AF577" s="1109"/>
      <c r="AG577" s="1109"/>
      <c r="AH577" s="1109"/>
      <c r="AI577" s="1109"/>
      <c r="AJ577" s="1109"/>
      <c r="AK577" s="1109"/>
      <c r="AL577" s="1109"/>
    </row>
    <row r="578" spans="32:38" x14ac:dyDescent="0.2">
      <c r="AF578" s="1109"/>
      <c r="AG578" s="1109"/>
      <c r="AH578" s="1109"/>
      <c r="AI578" s="1109"/>
      <c r="AJ578" s="1109"/>
      <c r="AK578" s="1109"/>
      <c r="AL578" s="1109"/>
    </row>
    <row r="579" spans="32:38" x14ac:dyDescent="0.2">
      <c r="AF579" s="1109"/>
      <c r="AG579" s="1109"/>
      <c r="AH579" s="1109"/>
      <c r="AI579" s="1109"/>
      <c r="AJ579" s="1109"/>
      <c r="AK579" s="1109"/>
      <c r="AL579" s="1109"/>
    </row>
    <row r="580" spans="32:38" x14ac:dyDescent="0.2">
      <c r="AF580" s="1109"/>
      <c r="AG580" s="1109"/>
      <c r="AH580" s="1109"/>
      <c r="AI580" s="1109"/>
      <c r="AJ580" s="1109"/>
      <c r="AK580" s="1109"/>
      <c r="AL580" s="1109"/>
    </row>
    <row r="581" spans="32:38" x14ac:dyDescent="0.2">
      <c r="AF581" s="1109"/>
      <c r="AG581" s="1109"/>
      <c r="AH581" s="1109"/>
      <c r="AI581" s="1109"/>
      <c r="AJ581" s="1109"/>
      <c r="AK581" s="1109"/>
      <c r="AL581" s="1109"/>
    </row>
    <row r="582" spans="32:38" x14ac:dyDescent="0.2">
      <c r="AF582" s="1109"/>
      <c r="AG582" s="1109"/>
      <c r="AH582" s="1109"/>
      <c r="AI582" s="1109"/>
      <c r="AJ582" s="1109"/>
      <c r="AK582" s="1109"/>
      <c r="AL582" s="1109"/>
    </row>
    <row r="583" spans="32:38" x14ac:dyDescent="0.2">
      <c r="AF583" s="1109"/>
      <c r="AG583" s="1109"/>
      <c r="AH583" s="1109"/>
      <c r="AI583" s="1109"/>
      <c r="AJ583" s="1109"/>
      <c r="AK583" s="1109"/>
      <c r="AL583" s="1109"/>
    </row>
    <row r="584" spans="32:38" x14ac:dyDescent="0.2">
      <c r="AF584" s="1109"/>
      <c r="AG584" s="1109"/>
      <c r="AH584" s="1109"/>
      <c r="AI584" s="1109"/>
      <c r="AJ584" s="1109"/>
      <c r="AK584" s="1109"/>
      <c r="AL584" s="1109"/>
    </row>
    <row r="585" spans="32:38" x14ac:dyDescent="0.2">
      <c r="AF585" s="1109"/>
      <c r="AG585" s="1109"/>
      <c r="AH585" s="1109"/>
      <c r="AI585" s="1109"/>
      <c r="AJ585" s="1109"/>
      <c r="AK585" s="1109"/>
      <c r="AL585" s="1109"/>
    </row>
    <row r="586" spans="32:38" x14ac:dyDescent="0.2">
      <c r="AF586" s="1109"/>
      <c r="AG586" s="1109"/>
      <c r="AH586" s="1109"/>
      <c r="AI586" s="1109"/>
      <c r="AJ586" s="1109"/>
      <c r="AK586" s="1109"/>
      <c r="AL586" s="1109"/>
    </row>
    <row r="587" spans="32:38" x14ac:dyDescent="0.2">
      <c r="AF587" s="1109"/>
      <c r="AG587" s="1109"/>
      <c r="AH587" s="1109"/>
      <c r="AI587" s="1109"/>
      <c r="AJ587" s="1109"/>
      <c r="AK587" s="1109"/>
      <c r="AL587" s="1109"/>
    </row>
    <row r="588" spans="32:38" x14ac:dyDescent="0.2">
      <c r="AF588" s="1109"/>
      <c r="AG588" s="1109"/>
      <c r="AH588" s="1109"/>
      <c r="AI588" s="1109"/>
      <c r="AJ588" s="1109"/>
      <c r="AK588" s="1109"/>
      <c r="AL588" s="1109"/>
    </row>
    <row r="589" spans="32:38" x14ac:dyDescent="0.2">
      <c r="AF589" s="1109"/>
      <c r="AG589" s="1109"/>
      <c r="AH589" s="1109"/>
      <c r="AI589" s="1109"/>
      <c r="AJ589" s="1109"/>
      <c r="AK589" s="1109"/>
      <c r="AL589" s="1109"/>
    </row>
    <row r="590" spans="32:38" x14ac:dyDescent="0.2">
      <c r="AF590" s="1109"/>
      <c r="AG590" s="1109"/>
      <c r="AH590" s="1109"/>
      <c r="AI590" s="1109"/>
      <c r="AJ590" s="1109"/>
      <c r="AK590" s="1109"/>
      <c r="AL590" s="1109"/>
    </row>
    <row r="591" spans="32:38" x14ac:dyDescent="0.2">
      <c r="AF591" s="1109"/>
      <c r="AG591" s="1109"/>
      <c r="AH591" s="1109"/>
      <c r="AI591" s="1109"/>
      <c r="AJ591" s="1109"/>
      <c r="AK591" s="1109"/>
      <c r="AL591" s="1109"/>
    </row>
    <row r="592" spans="32:38" x14ac:dyDescent="0.2">
      <c r="AF592" s="1109"/>
      <c r="AG592" s="1109"/>
      <c r="AH592" s="1109"/>
      <c r="AI592" s="1109"/>
      <c r="AJ592" s="1109"/>
      <c r="AK592" s="1109"/>
      <c r="AL592" s="1109"/>
    </row>
    <row r="593" spans="32:38" x14ac:dyDescent="0.2">
      <c r="AF593" s="1109"/>
      <c r="AG593" s="1109"/>
      <c r="AH593" s="1109"/>
      <c r="AI593" s="1109"/>
      <c r="AJ593" s="1109"/>
      <c r="AK593" s="1109"/>
      <c r="AL593" s="1109"/>
    </row>
    <row r="594" spans="32:38" x14ac:dyDescent="0.2">
      <c r="AF594" s="1109"/>
      <c r="AG594" s="1109"/>
      <c r="AH594" s="1109"/>
      <c r="AI594" s="1109"/>
      <c r="AJ594" s="1109"/>
      <c r="AK594" s="1109"/>
      <c r="AL594" s="1109"/>
    </row>
    <row r="595" spans="32:38" x14ac:dyDescent="0.2">
      <c r="AF595" s="1109"/>
      <c r="AG595" s="1109"/>
      <c r="AH595" s="1109"/>
      <c r="AI595" s="1109"/>
      <c r="AJ595" s="1109"/>
      <c r="AK595" s="1109"/>
      <c r="AL595" s="1109"/>
    </row>
    <row r="596" spans="32:38" x14ac:dyDescent="0.2">
      <c r="AF596" s="1109"/>
      <c r="AG596" s="1109"/>
      <c r="AH596" s="1109"/>
      <c r="AI596" s="1109"/>
      <c r="AJ596" s="1109"/>
      <c r="AK596" s="1109"/>
      <c r="AL596" s="1109"/>
    </row>
    <row r="597" spans="32:38" x14ac:dyDescent="0.2">
      <c r="AF597" s="1109"/>
      <c r="AG597" s="1109"/>
      <c r="AH597" s="1109"/>
      <c r="AI597" s="1109"/>
      <c r="AJ597" s="1109"/>
      <c r="AK597" s="1109"/>
      <c r="AL597" s="1109"/>
    </row>
    <row r="598" spans="32:38" x14ac:dyDescent="0.2">
      <c r="AF598" s="1109"/>
      <c r="AG598" s="1109"/>
      <c r="AH598" s="1109"/>
      <c r="AI598" s="1109"/>
      <c r="AJ598" s="1109"/>
      <c r="AK598" s="1109"/>
      <c r="AL598" s="1109"/>
    </row>
    <row r="599" spans="32:38" x14ac:dyDescent="0.2">
      <c r="AF599" s="1109"/>
      <c r="AG599" s="1109"/>
      <c r="AH599" s="1109"/>
      <c r="AI599" s="1109"/>
      <c r="AJ599" s="1109"/>
      <c r="AK599" s="1109"/>
      <c r="AL599" s="1109"/>
    </row>
    <row r="600" spans="32:38" x14ac:dyDescent="0.2">
      <c r="AF600" s="1109"/>
      <c r="AG600" s="1109"/>
      <c r="AH600" s="1109"/>
      <c r="AI600" s="1109"/>
      <c r="AJ600" s="1109"/>
      <c r="AK600" s="1109"/>
      <c r="AL600" s="1109"/>
    </row>
    <row r="601" spans="32:38" x14ac:dyDescent="0.2">
      <c r="AF601" s="1109"/>
      <c r="AG601" s="1109"/>
      <c r="AH601" s="1109"/>
      <c r="AI601" s="1109"/>
      <c r="AJ601" s="1109"/>
      <c r="AK601" s="1109"/>
      <c r="AL601" s="1109"/>
    </row>
    <row r="602" spans="32:38" x14ac:dyDescent="0.2">
      <c r="AF602" s="1109"/>
      <c r="AG602" s="1109"/>
      <c r="AH602" s="1109"/>
      <c r="AI602" s="1109"/>
      <c r="AJ602" s="1109"/>
      <c r="AK602" s="1109"/>
      <c r="AL602" s="1109"/>
    </row>
    <row r="603" spans="32:38" x14ac:dyDescent="0.2">
      <c r="AF603" s="1109"/>
      <c r="AG603" s="1109"/>
      <c r="AH603" s="1109"/>
      <c r="AI603" s="1109"/>
      <c r="AJ603" s="1109"/>
      <c r="AK603" s="1109"/>
      <c r="AL603" s="1109"/>
    </row>
    <row r="604" spans="32:38" x14ac:dyDescent="0.2">
      <c r="AF604" s="1109"/>
      <c r="AG604" s="1109"/>
      <c r="AH604" s="1109"/>
      <c r="AI604" s="1109"/>
      <c r="AJ604" s="1109"/>
      <c r="AK604" s="1109"/>
      <c r="AL604" s="1109"/>
    </row>
    <row r="605" spans="32:38" x14ac:dyDescent="0.2">
      <c r="AF605" s="1109"/>
      <c r="AG605" s="1109"/>
      <c r="AH605" s="1109"/>
      <c r="AI605" s="1109"/>
      <c r="AJ605" s="1109"/>
      <c r="AK605" s="1109"/>
      <c r="AL605" s="1109"/>
    </row>
    <row r="606" spans="32:38" x14ac:dyDescent="0.2">
      <c r="AF606" s="1109"/>
      <c r="AG606" s="1109"/>
      <c r="AH606" s="1109"/>
      <c r="AI606" s="1109"/>
      <c r="AJ606" s="1109"/>
      <c r="AK606" s="1109"/>
      <c r="AL606" s="1109"/>
    </row>
    <row r="607" spans="32:38" x14ac:dyDescent="0.2">
      <c r="AF607" s="1109"/>
      <c r="AG607" s="1109"/>
      <c r="AH607" s="1109"/>
      <c r="AI607" s="1109"/>
      <c r="AJ607" s="1109"/>
      <c r="AK607" s="1109"/>
      <c r="AL607" s="1109"/>
    </row>
    <row r="608" spans="32:38" x14ac:dyDescent="0.2">
      <c r="AF608" s="1109"/>
      <c r="AG608" s="1109"/>
      <c r="AH608" s="1109"/>
      <c r="AI608" s="1109"/>
      <c r="AJ608" s="1109"/>
      <c r="AK608" s="1109"/>
      <c r="AL608" s="1109"/>
    </row>
    <row r="609" spans="32:38" x14ac:dyDescent="0.2">
      <c r="AF609" s="1109"/>
      <c r="AG609" s="1109"/>
      <c r="AH609" s="1109"/>
      <c r="AI609" s="1109"/>
      <c r="AJ609" s="1109"/>
      <c r="AK609" s="1109"/>
      <c r="AL609" s="1109"/>
    </row>
    <row r="610" spans="32:38" x14ac:dyDescent="0.2">
      <c r="AF610" s="1109"/>
      <c r="AG610" s="1109"/>
      <c r="AH610" s="1109"/>
      <c r="AI610" s="1109"/>
      <c r="AJ610" s="1109"/>
      <c r="AK610" s="1109"/>
      <c r="AL610" s="1109"/>
    </row>
    <row r="611" spans="32:38" x14ac:dyDescent="0.2">
      <c r="AF611" s="1109"/>
      <c r="AG611" s="1109"/>
      <c r="AH611" s="1109"/>
      <c r="AI611" s="1109"/>
      <c r="AJ611" s="1109"/>
      <c r="AK611" s="1109"/>
      <c r="AL611" s="1109"/>
    </row>
    <row r="612" spans="32:38" x14ac:dyDescent="0.2">
      <c r="AF612" s="1109"/>
      <c r="AG612" s="1109"/>
      <c r="AH612" s="1109"/>
      <c r="AI612" s="1109"/>
      <c r="AJ612" s="1109"/>
      <c r="AK612" s="1109"/>
      <c r="AL612" s="1109"/>
    </row>
    <row r="613" spans="32:38" x14ac:dyDescent="0.2">
      <c r="AF613" s="1109"/>
      <c r="AG613" s="1109"/>
      <c r="AH613" s="1109"/>
      <c r="AI613" s="1109"/>
      <c r="AJ613" s="1109"/>
      <c r="AK613" s="1109"/>
      <c r="AL613" s="1109"/>
    </row>
    <row r="614" spans="32:38" x14ac:dyDescent="0.2">
      <c r="AF614" s="1109"/>
      <c r="AG614" s="1109"/>
      <c r="AH614" s="1109"/>
      <c r="AI614" s="1109"/>
      <c r="AJ614" s="1109"/>
      <c r="AK614" s="1109"/>
      <c r="AL614" s="1109"/>
    </row>
    <row r="615" spans="32:38" x14ac:dyDescent="0.2">
      <c r="AF615" s="1109"/>
      <c r="AG615" s="1109"/>
      <c r="AH615" s="1109"/>
      <c r="AI615" s="1109"/>
      <c r="AJ615" s="1109"/>
      <c r="AK615" s="1109"/>
      <c r="AL615" s="1109"/>
    </row>
    <row r="616" spans="32:38" x14ac:dyDescent="0.2">
      <c r="AF616" s="1109"/>
      <c r="AG616" s="1109"/>
      <c r="AH616" s="1109"/>
      <c r="AI616" s="1109"/>
      <c r="AJ616" s="1109"/>
      <c r="AK616" s="1109"/>
      <c r="AL616" s="1109"/>
    </row>
    <row r="617" spans="32:38" x14ac:dyDescent="0.2">
      <c r="AF617" s="1109"/>
      <c r="AG617" s="1109"/>
      <c r="AH617" s="1109"/>
      <c r="AI617" s="1109"/>
      <c r="AJ617" s="1109"/>
      <c r="AK617" s="1109"/>
      <c r="AL617" s="1109"/>
    </row>
    <row r="618" spans="32:38" x14ac:dyDescent="0.2">
      <c r="AF618" s="1109"/>
      <c r="AG618" s="1109"/>
      <c r="AH618" s="1109"/>
      <c r="AI618" s="1109"/>
      <c r="AJ618" s="1109"/>
      <c r="AK618" s="1109"/>
      <c r="AL618" s="1109"/>
    </row>
    <row r="619" spans="32:38" x14ac:dyDescent="0.2">
      <c r="AF619" s="1109"/>
      <c r="AG619" s="1109"/>
      <c r="AH619" s="1109"/>
      <c r="AI619" s="1109"/>
      <c r="AJ619" s="1109"/>
      <c r="AK619" s="1109"/>
      <c r="AL619" s="1109"/>
    </row>
    <row r="620" spans="32:38" x14ac:dyDescent="0.2">
      <c r="AF620" s="1109"/>
      <c r="AG620" s="1109"/>
      <c r="AH620" s="1109"/>
      <c r="AI620" s="1109"/>
      <c r="AJ620" s="1109"/>
      <c r="AK620" s="1109"/>
      <c r="AL620" s="1109"/>
    </row>
    <row r="621" spans="32:38" x14ac:dyDescent="0.2">
      <c r="AF621" s="1109"/>
      <c r="AG621" s="1109"/>
      <c r="AH621" s="1109"/>
      <c r="AI621" s="1109"/>
      <c r="AJ621" s="1109"/>
      <c r="AK621" s="1109"/>
      <c r="AL621" s="1109"/>
    </row>
    <row r="622" spans="32:38" x14ac:dyDescent="0.2">
      <c r="AF622" s="1109"/>
      <c r="AG622" s="1109"/>
      <c r="AH622" s="1109"/>
      <c r="AI622" s="1109"/>
      <c r="AJ622" s="1109"/>
      <c r="AK622" s="1109"/>
      <c r="AL622" s="1109"/>
    </row>
    <row r="623" spans="32:38" x14ac:dyDescent="0.2">
      <c r="AF623" s="1109"/>
      <c r="AG623" s="1109"/>
      <c r="AH623" s="1109"/>
      <c r="AI623" s="1109"/>
      <c r="AJ623" s="1109"/>
      <c r="AK623" s="1109"/>
      <c r="AL623" s="1109"/>
    </row>
    <row r="624" spans="32:38" x14ac:dyDescent="0.2">
      <c r="AF624" s="1109"/>
      <c r="AG624" s="1109"/>
      <c r="AH624" s="1109"/>
      <c r="AI624" s="1109"/>
      <c r="AJ624" s="1109"/>
      <c r="AK624" s="1109"/>
      <c r="AL624" s="1109"/>
    </row>
    <row r="625" spans="32:38" x14ac:dyDescent="0.2">
      <c r="AF625" s="1109"/>
      <c r="AG625" s="1109"/>
      <c r="AH625" s="1109"/>
      <c r="AI625" s="1109"/>
      <c r="AJ625" s="1109"/>
      <c r="AK625" s="1109"/>
      <c r="AL625" s="1109"/>
    </row>
    <row r="626" spans="32:38" x14ac:dyDescent="0.2">
      <c r="AF626" s="1109"/>
      <c r="AG626" s="1109"/>
      <c r="AH626" s="1109"/>
      <c r="AI626" s="1109"/>
      <c r="AJ626" s="1109"/>
      <c r="AK626" s="1109"/>
      <c r="AL626" s="1109"/>
    </row>
    <row r="627" spans="32:38" x14ac:dyDescent="0.2">
      <c r="AF627" s="1109"/>
      <c r="AG627" s="1109"/>
      <c r="AH627" s="1109"/>
      <c r="AI627" s="1109"/>
      <c r="AJ627" s="1109"/>
      <c r="AK627" s="1109"/>
      <c r="AL627" s="1109"/>
    </row>
    <row r="628" spans="32:38" x14ac:dyDescent="0.2">
      <c r="AF628" s="1109"/>
      <c r="AG628" s="1109"/>
      <c r="AH628" s="1109"/>
      <c r="AI628" s="1109"/>
      <c r="AJ628" s="1109"/>
      <c r="AK628" s="1109"/>
      <c r="AL628" s="1109"/>
    </row>
    <row r="629" spans="32:38" x14ac:dyDescent="0.2">
      <c r="AF629" s="1109"/>
      <c r="AG629" s="1109"/>
      <c r="AH629" s="1109"/>
      <c r="AI629" s="1109"/>
      <c r="AJ629" s="1109"/>
      <c r="AK629" s="1109"/>
      <c r="AL629" s="1109"/>
    </row>
    <row r="630" spans="32:38" x14ac:dyDescent="0.2">
      <c r="AF630" s="1109"/>
      <c r="AG630" s="1109"/>
      <c r="AH630" s="1109"/>
      <c r="AI630" s="1109"/>
      <c r="AJ630" s="1109"/>
      <c r="AK630" s="1109"/>
      <c r="AL630" s="1109"/>
    </row>
    <row r="631" spans="32:38" x14ac:dyDescent="0.2">
      <c r="AF631" s="1109"/>
      <c r="AG631" s="1109"/>
      <c r="AH631" s="1109"/>
      <c r="AI631" s="1109"/>
      <c r="AJ631" s="1109"/>
      <c r="AK631" s="1109"/>
      <c r="AL631" s="1109"/>
    </row>
    <row r="632" spans="32:38" x14ac:dyDescent="0.2">
      <c r="AF632" s="1109"/>
      <c r="AG632" s="1109"/>
      <c r="AH632" s="1109"/>
      <c r="AI632" s="1109"/>
      <c r="AJ632" s="1109"/>
      <c r="AK632" s="1109"/>
      <c r="AL632" s="1109"/>
    </row>
    <row r="633" spans="32:38" x14ac:dyDescent="0.2">
      <c r="AF633" s="1109"/>
      <c r="AG633" s="1109"/>
      <c r="AH633" s="1109"/>
      <c r="AI633" s="1109"/>
      <c r="AJ633" s="1109"/>
      <c r="AK633" s="1109"/>
      <c r="AL633" s="1109"/>
    </row>
    <row r="634" spans="32:38" x14ac:dyDescent="0.2">
      <c r="AF634" s="1109"/>
      <c r="AG634" s="1109"/>
      <c r="AH634" s="1109"/>
      <c r="AI634" s="1109"/>
      <c r="AJ634" s="1109"/>
      <c r="AK634" s="1109"/>
      <c r="AL634" s="1109"/>
    </row>
    <row r="635" spans="32:38" x14ac:dyDescent="0.2">
      <c r="AF635" s="1109"/>
      <c r="AG635" s="1109"/>
      <c r="AH635" s="1109"/>
      <c r="AI635" s="1109"/>
      <c r="AJ635" s="1109"/>
      <c r="AK635" s="1109"/>
      <c r="AL635" s="1109"/>
    </row>
    <row r="636" spans="32:38" x14ac:dyDescent="0.2">
      <c r="AF636" s="1109"/>
      <c r="AG636" s="1109"/>
      <c r="AH636" s="1109"/>
      <c r="AI636" s="1109"/>
      <c r="AJ636" s="1109"/>
      <c r="AK636" s="1109"/>
      <c r="AL636" s="1109"/>
    </row>
    <row r="637" spans="32:38" x14ac:dyDescent="0.2">
      <c r="AF637" s="1109"/>
      <c r="AG637" s="1109"/>
      <c r="AH637" s="1109"/>
      <c r="AI637" s="1109"/>
      <c r="AJ637" s="1109"/>
      <c r="AK637" s="1109"/>
      <c r="AL637" s="1109"/>
    </row>
    <row r="638" spans="32:38" x14ac:dyDescent="0.2">
      <c r="AF638" s="1109"/>
      <c r="AG638" s="1109"/>
      <c r="AH638" s="1109"/>
      <c r="AI638" s="1109"/>
      <c r="AJ638" s="1109"/>
      <c r="AK638" s="1109"/>
      <c r="AL638" s="1109"/>
    </row>
    <row r="639" spans="32:38" x14ac:dyDescent="0.2">
      <c r="AF639" s="1109"/>
      <c r="AG639" s="1109"/>
      <c r="AH639" s="1109"/>
      <c r="AI639" s="1109"/>
      <c r="AJ639" s="1109"/>
      <c r="AK639" s="1109"/>
      <c r="AL639" s="1109"/>
    </row>
    <row r="640" spans="32:38" x14ac:dyDescent="0.2">
      <c r="AF640" s="1109"/>
      <c r="AG640" s="1109"/>
      <c r="AH640" s="1109"/>
      <c r="AI640" s="1109"/>
      <c r="AJ640" s="1109"/>
      <c r="AK640" s="1109"/>
      <c r="AL640" s="1109"/>
    </row>
    <row r="641" spans="32:38" x14ac:dyDescent="0.2">
      <c r="AF641" s="1109"/>
      <c r="AG641" s="1109"/>
      <c r="AH641" s="1109"/>
      <c r="AI641" s="1109"/>
      <c r="AJ641" s="1109"/>
      <c r="AK641" s="1109"/>
      <c r="AL641" s="1109"/>
    </row>
    <row r="642" spans="32:38" x14ac:dyDescent="0.2">
      <c r="AF642" s="1109"/>
      <c r="AG642" s="1109"/>
      <c r="AH642" s="1109"/>
      <c r="AI642" s="1109"/>
      <c r="AJ642" s="1109"/>
      <c r="AK642" s="1109"/>
      <c r="AL642" s="1109"/>
    </row>
    <row r="643" spans="32:38" x14ac:dyDescent="0.2">
      <c r="AF643" s="1109"/>
      <c r="AG643" s="1109"/>
      <c r="AH643" s="1109"/>
      <c r="AI643" s="1109"/>
      <c r="AJ643" s="1109"/>
      <c r="AK643" s="1109"/>
      <c r="AL643" s="1109"/>
    </row>
    <row r="644" spans="32:38" x14ac:dyDescent="0.2">
      <c r="AF644" s="1109"/>
      <c r="AG644" s="1109"/>
      <c r="AH644" s="1109"/>
      <c r="AI644" s="1109"/>
      <c r="AJ644" s="1109"/>
      <c r="AK644" s="1109"/>
      <c r="AL644" s="1109"/>
    </row>
    <row r="645" spans="32:38" x14ac:dyDescent="0.2">
      <c r="AF645" s="1109"/>
      <c r="AG645" s="1109"/>
      <c r="AH645" s="1109"/>
      <c r="AI645" s="1109"/>
      <c r="AJ645" s="1109"/>
      <c r="AK645" s="1109"/>
      <c r="AL645" s="1109"/>
    </row>
    <row r="646" spans="32:38" x14ac:dyDescent="0.2">
      <c r="AF646" s="1109"/>
      <c r="AG646" s="1109"/>
      <c r="AH646" s="1109"/>
      <c r="AI646" s="1109"/>
      <c r="AJ646" s="1109"/>
      <c r="AK646" s="1109"/>
      <c r="AL646" s="1109"/>
    </row>
    <row r="647" spans="32:38" x14ac:dyDescent="0.2">
      <c r="AF647" s="1109"/>
      <c r="AG647" s="1109"/>
      <c r="AH647" s="1109"/>
      <c r="AI647" s="1109"/>
      <c r="AJ647" s="1109"/>
      <c r="AK647" s="1109"/>
      <c r="AL647" s="1109"/>
    </row>
    <row r="648" spans="32:38" x14ac:dyDescent="0.2">
      <c r="AF648" s="1109"/>
      <c r="AG648" s="1109"/>
      <c r="AH648" s="1109"/>
      <c r="AI648" s="1109"/>
      <c r="AJ648" s="1109"/>
      <c r="AK648" s="1109"/>
      <c r="AL648" s="1109"/>
    </row>
    <row r="649" spans="32:38" x14ac:dyDescent="0.2">
      <c r="AF649" s="1109"/>
      <c r="AG649" s="1109"/>
      <c r="AH649" s="1109"/>
      <c r="AI649" s="1109"/>
      <c r="AJ649" s="1109"/>
      <c r="AK649" s="1109"/>
      <c r="AL649" s="1109"/>
    </row>
    <row r="650" spans="32:38" x14ac:dyDescent="0.2">
      <c r="AF650" s="1109"/>
      <c r="AG650" s="1109"/>
      <c r="AH650" s="1109"/>
      <c r="AI650" s="1109"/>
      <c r="AJ650" s="1109"/>
      <c r="AK650" s="1109"/>
      <c r="AL650" s="1109"/>
    </row>
    <row r="651" spans="32:38" x14ac:dyDescent="0.2">
      <c r="AF651" s="1109"/>
      <c r="AG651" s="1109"/>
      <c r="AH651" s="1109"/>
      <c r="AI651" s="1109"/>
      <c r="AJ651" s="1109"/>
      <c r="AK651" s="1109"/>
      <c r="AL651" s="1109"/>
    </row>
    <row r="652" spans="32:38" x14ac:dyDescent="0.2">
      <c r="AF652" s="1109"/>
      <c r="AG652" s="1109"/>
      <c r="AH652" s="1109"/>
      <c r="AI652" s="1109"/>
      <c r="AJ652" s="1109"/>
      <c r="AK652" s="1109"/>
      <c r="AL652" s="1109"/>
    </row>
    <row r="653" spans="32:38" x14ac:dyDescent="0.2">
      <c r="AF653" s="1109"/>
      <c r="AG653" s="1109"/>
      <c r="AH653" s="1109"/>
      <c r="AI653" s="1109"/>
      <c r="AJ653" s="1109"/>
      <c r="AK653" s="1109"/>
      <c r="AL653" s="1109"/>
    </row>
    <row r="654" spans="32:38" x14ac:dyDescent="0.2">
      <c r="AF654" s="1109"/>
      <c r="AG654" s="1109"/>
      <c r="AH654" s="1109"/>
      <c r="AI654" s="1109"/>
      <c r="AJ654" s="1109"/>
      <c r="AK654" s="1109"/>
      <c r="AL654" s="1109"/>
    </row>
    <row r="655" spans="32:38" x14ac:dyDescent="0.2">
      <c r="AF655" s="1109"/>
      <c r="AG655" s="1109"/>
      <c r="AH655" s="1109"/>
      <c r="AI655" s="1109"/>
      <c r="AJ655" s="1109"/>
      <c r="AK655" s="1109"/>
      <c r="AL655" s="1109"/>
    </row>
    <row r="656" spans="32:38" x14ac:dyDescent="0.2">
      <c r="AF656" s="1109"/>
      <c r="AG656" s="1109"/>
      <c r="AH656" s="1109"/>
      <c r="AI656" s="1109"/>
      <c r="AJ656" s="1109"/>
      <c r="AK656" s="1109"/>
      <c r="AL656" s="1109"/>
    </row>
    <row r="657" spans="32:38" x14ac:dyDescent="0.2">
      <c r="AF657" s="1109"/>
      <c r="AG657" s="1109"/>
      <c r="AH657" s="1109"/>
      <c r="AI657" s="1109"/>
      <c r="AJ657" s="1109"/>
      <c r="AK657" s="1109"/>
      <c r="AL657" s="1109"/>
    </row>
    <row r="658" spans="32:38" x14ac:dyDescent="0.2">
      <c r="AF658" s="1109"/>
      <c r="AG658" s="1109"/>
      <c r="AH658" s="1109"/>
      <c r="AI658" s="1109"/>
      <c r="AJ658" s="1109"/>
      <c r="AK658" s="1109"/>
      <c r="AL658" s="1109"/>
    </row>
    <row r="659" spans="32:38" x14ac:dyDescent="0.2">
      <c r="AF659" s="1109"/>
      <c r="AG659" s="1109"/>
      <c r="AH659" s="1109"/>
      <c r="AI659" s="1109"/>
      <c r="AJ659" s="1109"/>
      <c r="AK659" s="1109"/>
      <c r="AL659" s="1109"/>
    </row>
    <row r="660" spans="32:38" x14ac:dyDescent="0.2">
      <c r="AF660" s="1109"/>
      <c r="AG660" s="1109"/>
      <c r="AH660" s="1109"/>
      <c r="AI660" s="1109"/>
      <c r="AJ660" s="1109"/>
      <c r="AK660" s="1109"/>
      <c r="AL660" s="1109"/>
    </row>
    <row r="661" spans="32:38" x14ac:dyDescent="0.2">
      <c r="AF661" s="1109"/>
      <c r="AG661" s="1109"/>
      <c r="AH661" s="1109"/>
      <c r="AI661" s="1109"/>
      <c r="AJ661" s="1109"/>
      <c r="AK661" s="1109"/>
      <c r="AL661" s="1109"/>
    </row>
    <row r="662" spans="32:38" x14ac:dyDescent="0.2">
      <c r="AF662" s="1109"/>
      <c r="AG662" s="1109"/>
      <c r="AH662" s="1109"/>
      <c r="AI662" s="1109"/>
      <c r="AJ662" s="1109"/>
      <c r="AK662" s="1109"/>
      <c r="AL662" s="1109"/>
    </row>
    <row r="663" spans="32:38" x14ac:dyDescent="0.2">
      <c r="AF663" s="1109"/>
      <c r="AG663" s="1109"/>
      <c r="AH663" s="1109"/>
      <c r="AI663" s="1109"/>
      <c r="AJ663" s="1109"/>
      <c r="AK663" s="1109"/>
      <c r="AL663" s="1109"/>
    </row>
    <row r="664" spans="32:38" x14ac:dyDescent="0.2">
      <c r="AF664" s="1109"/>
      <c r="AG664" s="1109"/>
      <c r="AH664" s="1109"/>
      <c r="AI664" s="1109"/>
      <c r="AJ664" s="1109"/>
      <c r="AK664" s="1109"/>
      <c r="AL664" s="1109"/>
    </row>
    <row r="665" spans="32:38" x14ac:dyDescent="0.2">
      <c r="AF665" s="1109"/>
      <c r="AG665" s="1109"/>
      <c r="AH665" s="1109"/>
      <c r="AI665" s="1109"/>
      <c r="AJ665" s="1109"/>
      <c r="AK665" s="1109"/>
      <c r="AL665" s="1109"/>
    </row>
    <row r="666" spans="32:38" x14ac:dyDescent="0.2">
      <c r="AF666" s="1109"/>
      <c r="AG666" s="1109"/>
      <c r="AH666" s="1109"/>
      <c r="AI666" s="1109"/>
      <c r="AJ666" s="1109"/>
      <c r="AK666" s="1109"/>
      <c r="AL666" s="1109"/>
    </row>
    <row r="667" spans="32:38" x14ac:dyDescent="0.2">
      <c r="AF667" s="1109"/>
      <c r="AG667" s="1109"/>
      <c r="AH667" s="1109"/>
      <c r="AI667" s="1109"/>
      <c r="AJ667" s="1109"/>
      <c r="AK667" s="1109"/>
      <c r="AL667" s="1109"/>
    </row>
    <row r="668" spans="32:38" x14ac:dyDescent="0.2">
      <c r="AF668" s="1109"/>
      <c r="AG668" s="1109"/>
      <c r="AH668" s="1109"/>
      <c r="AI668" s="1109"/>
      <c r="AJ668" s="1109"/>
      <c r="AK668" s="1109"/>
      <c r="AL668" s="1109"/>
    </row>
    <row r="669" spans="32:38" x14ac:dyDescent="0.2">
      <c r="AF669" s="1109"/>
      <c r="AG669" s="1109"/>
      <c r="AH669" s="1109"/>
      <c r="AI669" s="1109"/>
      <c r="AJ669" s="1109"/>
      <c r="AK669" s="1109"/>
      <c r="AL669" s="1109"/>
    </row>
    <row r="670" spans="32:38" x14ac:dyDescent="0.2">
      <c r="AF670" s="1109"/>
      <c r="AG670" s="1109"/>
      <c r="AH670" s="1109"/>
      <c r="AI670" s="1109"/>
      <c r="AJ670" s="1109"/>
      <c r="AK670" s="1109"/>
      <c r="AL670" s="1109"/>
    </row>
    <row r="671" spans="32:38" x14ac:dyDescent="0.2">
      <c r="AF671" s="1109"/>
      <c r="AG671" s="1109"/>
      <c r="AH671" s="1109"/>
      <c r="AI671" s="1109"/>
      <c r="AJ671" s="1109"/>
      <c r="AK671" s="1109"/>
      <c r="AL671" s="1109"/>
    </row>
    <row r="672" spans="32:38" x14ac:dyDescent="0.2">
      <c r="AF672" s="1109"/>
      <c r="AG672" s="1109"/>
      <c r="AH672" s="1109"/>
      <c r="AI672" s="1109"/>
      <c r="AJ672" s="1109"/>
      <c r="AK672" s="1109"/>
      <c r="AL672" s="1109"/>
    </row>
    <row r="673" spans="32:38" x14ac:dyDescent="0.2">
      <c r="AF673" s="1109"/>
      <c r="AG673" s="1109"/>
      <c r="AH673" s="1109"/>
      <c r="AI673" s="1109"/>
      <c r="AJ673" s="1109"/>
      <c r="AK673" s="1109"/>
      <c r="AL673" s="1109"/>
    </row>
    <row r="674" spans="32:38" x14ac:dyDescent="0.2">
      <c r="AF674" s="1109"/>
      <c r="AG674" s="1109"/>
      <c r="AH674" s="1109"/>
      <c r="AI674" s="1109"/>
      <c r="AJ674" s="1109"/>
      <c r="AK674" s="1109"/>
      <c r="AL674" s="1109"/>
    </row>
    <row r="675" spans="32:38" x14ac:dyDescent="0.2">
      <c r="AF675" s="1109"/>
      <c r="AG675" s="1109"/>
      <c r="AH675" s="1109"/>
      <c r="AI675" s="1109"/>
      <c r="AJ675" s="1109"/>
      <c r="AK675" s="1109"/>
      <c r="AL675" s="1109"/>
    </row>
    <row r="676" spans="32:38" x14ac:dyDescent="0.2">
      <c r="AF676" s="1109"/>
      <c r="AG676" s="1109"/>
      <c r="AH676" s="1109"/>
      <c r="AI676" s="1109"/>
      <c r="AJ676" s="1109"/>
      <c r="AK676" s="1109"/>
      <c r="AL676" s="1109"/>
    </row>
    <row r="677" spans="32:38" x14ac:dyDescent="0.2">
      <c r="AF677" s="1109"/>
      <c r="AG677" s="1109"/>
      <c r="AH677" s="1109"/>
      <c r="AI677" s="1109"/>
      <c r="AJ677" s="1109"/>
      <c r="AK677" s="1109"/>
      <c r="AL677" s="1109"/>
    </row>
    <row r="678" spans="32:38" x14ac:dyDescent="0.2">
      <c r="AF678" s="1109"/>
      <c r="AG678" s="1109"/>
      <c r="AH678" s="1109"/>
      <c r="AI678" s="1109"/>
      <c r="AJ678" s="1109"/>
      <c r="AK678" s="1109"/>
      <c r="AL678" s="1109"/>
    </row>
    <row r="679" spans="32:38" x14ac:dyDescent="0.2">
      <c r="AF679" s="1109"/>
      <c r="AG679" s="1109"/>
      <c r="AH679" s="1109"/>
      <c r="AI679" s="1109"/>
      <c r="AJ679" s="1109"/>
      <c r="AK679" s="1109"/>
      <c r="AL679" s="1109"/>
    </row>
    <row r="680" spans="32:38" x14ac:dyDescent="0.2">
      <c r="AF680" s="1109"/>
      <c r="AG680" s="1109"/>
      <c r="AH680" s="1109"/>
      <c r="AI680" s="1109"/>
      <c r="AJ680" s="1109"/>
      <c r="AK680" s="1109"/>
      <c r="AL680" s="1109"/>
    </row>
    <row r="681" spans="32:38" x14ac:dyDescent="0.2">
      <c r="AF681" s="1109"/>
      <c r="AG681" s="1109"/>
      <c r="AH681" s="1109"/>
      <c r="AI681" s="1109"/>
      <c r="AJ681" s="1109"/>
      <c r="AK681" s="1109"/>
      <c r="AL681" s="1109"/>
    </row>
    <row r="682" spans="32:38" x14ac:dyDescent="0.2">
      <c r="AF682" s="1109"/>
      <c r="AG682" s="1109"/>
      <c r="AH682" s="1109"/>
      <c r="AI682" s="1109"/>
      <c r="AJ682" s="1109"/>
      <c r="AK682" s="1109"/>
      <c r="AL682" s="1109"/>
    </row>
    <row r="683" spans="32:38" x14ac:dyDescent="0.2">
      <c r="AF683" s="1109"/>
      <c r="AG683" s="1109"/>
      <c r="AH683" s="1109"/>
      <c r="AI683" s="1109"/>
      <c r="AJ683" s="1109"/>
      <c r="AK683" s="1109"/>
      <c r="AL683" s="1109"/>
    </row>
    <row r="684" spans="32:38" x14ac:dyDescent="0.2">
      <c r="AF684" s="1109"/>
      <c r="AG684" s="1109"/>
      <c r="AH684" s="1109"/>
      <c r="AI684" s="1109"/>
      <c r="AJ684" s="1109"/>
      <c r="AK684" s="1109"/>
      <c r="AL684" s="1109"/>
    </row>
    <row r="685" spans="32:38" x14ac:dyDescent="0.2">
      <c r="AF685" s="1109"/>
      <c r="AG685" s="1109"/>
      <c r="AH685" s="1109"/>
      <c r="AI685" s="1109"/>
      <c r="AJ685" s="1109"/>
      <c r="AK685" s="1109"/>
      <c r="AL685" s="1109"/>
    </row>
    <row r="686" spans="32:38" x14ac:dyDescent="0.2">
      <c r="AF686" s="1109"/>
      <c r="AG686" s="1109"/>
      <c r="AH686" s="1109"/>
      <c r="AI686" s="1109"/>
      <c r="AJ686" s="1109"/>
      <c r="AK686" s="1109"/>
      <c r="AL686" s="1109"/>
    </row>
    <row r="687" spans="32:38" x14ac:dyDescent="0.2">
      <c r="AF687" s="1109"/>
      <c r="AG687" s="1109"/>
      <c r="AH687" s="1109"/>
      <c r="AI687" s="1109"/>
      <c r="AJ687" s="1109"/>
      <c r="AK687" s="1109"/>
      <c r="AL687" s="1109"/>
    </row>
    <row r="688" spans="32:38" x14ac:dyDescent="0.2">
      <c r="AF688" s="1109"/>
      <c r="AG688" s="1109"/>
      <c r="AH688" s="1109"/>
      <c r="AI688" s="1109"/>
      <c r="AJ688" s="1109"/>
      <c r="AK688" s="1109"/>
      <c r="AL688" s="1109"/>
    </row>
    <row r="689" spans="32:38" x14ac:dyDescent="0.2">
      <c r="AF689" s="1109"/>
      <c r="AG689" s="1109"/>
      <c r="AH689" s="1109"/>
      <c r="AI689" s="1109"/>
      <c r="AJ689" s="1109"/>
      <c r="AK689" s="1109"/>
      <c r="AL689" s="1109"/>
    </row>
    <row r="690" spans="32:38" x14ac:dyDescent="0.2">
      <c r="AF690" s="1109"/>
      <c r="AG690" s="1109"/>
      <c r="AH690" s="1109"/>
      <c r="AI690" s="1109"/>
      <c r="AJ690" s="1109"/>
      <c r="AK690" s="1109"/>
      <c r="AL690" s="1109"/>
    </row>
    <row r="691" spans="32:38" x14ac:dyDescent="0.2">
      <c r="AF691" s="1109"/>
      <c r="AG691" s="1109"/>
      <c r="AH691" s="1109"/>
      <c r="AI691" s="1109"/>
      <c r="AJ691" s="1109"/>
      <c r="AK691" s="1109"/>
      <c r="AL691" s="1109"/>
    </row>
    <row r="692" spans="32:38" x14ac:dyDescent="0.2">
      <c r="AF692" s="1109"/>
      <c r="AG692" s="1109"/>
      <c r="AH692" s="1109"/>
      <c r="AI692" s="1109"/>
      <c r="AJ692" s="1109"/>
      <c r="AK692" s="1109"/>
      <c r="AL692" s="1109"/>
    </row>
    <row r="693" spans="32:38" x14ac:dyDescent="0.2">
      <c r="AF693" s="1109"/>
      <c r="AG693" s="1109"/>
      <c r="AH693" s="1109"/>
      <c r="AI693" s="1109"/>
      <c r="AJ693" s="1109"/>
      <c r="AK693" s="1109"/>
      <c r="AL693" s="1109"/>
    </row>
    <row r="694" spans="32:38" x14ac:dyDescent="0.2">
      <c r="AF694" s="1109"/>
      <c r="AG694" s="1109"/>
      <c r="AH694" s="1109"/>
      <c r="AI694" s="1109"/>
      <c r="AJ694" s="1109"/>
      <c r="AK694" s="1109"/>
      <c r="AL694" s="1109"/>
    </row>
    <row r="695" spans="32:38" x14ac:dyDescent="0.2">
      <c r="AF695" s="1109"/>
      <c r="AG695" s="1109"/>
      <c r="AH695" s="1109"/>
      <c r="AI695" s="1109"/>
      <c r="AJ695" s="1109"/>
      <c r="AK695" s="1109"/>
      <c r="AL695" s="1109"/>
    </row>
    <row r="696" spans="32:38" x14ac:dyDescent="0.2">
      <c r="AF696" s="1109"/>
      <c r="AG696" s="1109"/>
      <c r="AH696" s="1109"/>
      <c r="AI696" s="1109"/>
      <c r="AJ696" s="1109"/>
      <c r="AK696" s="1109"/>
      <c r="AL696" s="1109"/>
    </row>
    <row r="697" spans="32:38" x14ac:dyDescent="0.2">
      <c r="AF697" s="1109"/>
      <c r="AG697" s="1109"/>
      <c r="AH697" s="1109"/>
      <c r="AI697" s="1109"/>
      <c r="AJ697" s="1109"/>
      <c r="AK697" s="1109"/>
      <c r="AL697" s="1109"/>
    </row>
    <row r="698" spans="32:38" x14ac:dyDescent="0.2">
      <c r="AF698" s="1109"/>
      <c r="AG698" s="1109"/>
      <c r="AH698" s="1109"/>
      <c r="AI698" s="1109"/>
      <c r="AJ698" s="1109"/>
      <c r="AK698" s="1109"/>
      <c r="AL698" s="1109"/>
    </row>
    <row r="699" spans="32:38" x14ac:dyDescent="0.2">
      <c r="AF699" s="1109"/>
      <c r="AG699" s="1109"/>
      <c r="AH699" s="1109"/>
      <c r="AI699" s="1109"/>
      <c r="AJ699" s="1109"/>
      <c r="AK699" s="1109"/>
      <c r="AL699" s="1109"/>
    </row>
    <row r="700" spans="32:38" x14ac:dyDescent="0.2">
      <c r="AF700" s="1109"/>
      <c r="AG700" s="1109"/>
      <c r="AH700" s="1109"/>
      <c r="AI700" s="1109"/>
      <c r="AJ700" s="1109"/>
      <c r="AK700" s="1109"/>
      <c r="AL700" s="1109"/>
    </row>
    <row r="701" spans="32:38" x14ac:dyDescent="0.2">
      <c r="AF701" s="1109"/>
      <c r="AG701" s="1109"/>
      <c r="AH701" s="1109"/>
      <c r="AI701" s="1109"/>
      <c r="AJ701" s="1109"/>
      <c r="AK701" s="1109"/>
      <c r="AL701" s="1109"/>
    </row>
    <row r="702" spans="32:38" x14ac:dyDescent="0.2">
      <c r="AF702" s="1109"/>
      <c r="AG702" s="1109"/>
      <c r="AH702" s="1109"/>
      <c r="AI702" s="1109"/>
      <c r="AJ702" s="1109"/>
      <c r="AK702" s="1109"/>
      <c r="AL702" s="1109"/>
    </row>
    <row r="703" spans="32:38" x14ac:dyDescent="0.2">
      <c r="AF703" s="1109"/>
      <c r="AG703" s="1109"/>
      <c r="AH703" s="1109"/>
      <c r="AI703" s="1109"/>
      <c r="AJ703" s="1109"/>
      <c r="AK703" s="1109"/>
      <c r="AL703" s="1109"/>
    </row>
    <row r="704" spans="32:38" x14ac:dyDescent="0.2">
      <c r="AF704" s="1109"/>
      <c r="AG704" s="1109"/>
      <c r="AH704" s="1109"/>
      <c r="AI704" s="1109"/>
      <c r="AJ704" s="1109"/>
      <c r="AK704" s="1109"/>
      <c r="AL704" s="1109"/>
    </row>
    <row r="705" spans="32:38" x14ac:dyDescent="0.2">
      <c r="AF705" s="1109"/>
      <c r="AG705" s="1109"/>
      <c r="AH705" s="1109"/>
      <c r="AI705" s="1109"/>
      <c r="AJ705" s="1109"/>
      <c r="AK705" s="1109"/>
      <c r="AL705" s="1109"/>
    </row>
    <row r="706" spans="32:38" x14ac:dyDescent="0.2">
      <c r="AF706" s="1109"/>
      <c r="AG706" s="1109"/>
      <c r="AH706" s="1109"/>
      <c r="AI706" s="1109"/>
      <c r="AJ706" s="1109"/>
      <c r="AK706" s="1109"/>
      <c r="AL706" s="1109"/>
    </row>
    <row r="707" spans="32:38" x14ac:dyDescent="0.2">
      <c r="AF707" s="1109"/>
      <c r="AG707" s="1109"/>
      <c r="AH707" s="1109"/>
      <c r="AI707" s="1109"/>
      <c r="AJ707" s="1109"/>
      <c r="AK707" s="1109"/>
      <c r="AL707" s="1109"/>
    </row>
    <row r="708" spans="32:38" x14ac:dyDescent="0.2">
      <c r="AF708" s="1109"/>
      <c r="AG708" s="1109"/>
      <c r="AH708" s="1109"/>
      <c r="AI708" s="1109"/>
      <c r="AJ708" s="1109"/>
      <c r="AK708" s="1109"/>
      <c r="AL708" s="1109"/>
    </row>
    <row r="709" spans="32:38" x14ac:dyDescent="0.2">
      <c r="AF709" s="1109"/>
      <c r="AG709" s="1109"/>
      <c r="AH709" s="1109"/>
      <c r="AI709" s="1109"/>
      <c r="AJ709" s="1109"/>
      <c r="AK709" s="1109"/>
      <c r="AL709" s="1109"/>
    </row>
    <row r="710" spans="32:38" x14ac:dyDescent="0.2">
      <c r="AF710" s="1109"/>
      <c r="AG710" s="1109"/>
      <c r="AH710" s="1109"/>
      <c r="AI710" s="1109"/>
      <c r="AJ710" s="1109"/>
      <c r="AK710" s="1109"/>
      <c r="AL710" s="1109"/>
    </row>
    <row r="711" spans="32:38" x14ac:dyDescent="0.2">
      <c r="AF711" s="1109"/>
      <c r="AG711" s="1109"/>
      <c r="AH711" s="1109"/>
      <c r="AI711" s="1109"/>
      <c r="AJ711" s="1109"/>
      <c r="AK711" s="1109"/>
      <c r="AL711" s="1109"/>
    </row>
    <row r="712" spans="32:38" x14ac:dyDescent="0.2">
      <c r="AF712" s="1109"/>
      <c r="AG712" s="1109"/>
      <c r="AH712" s="1109"/>
      <c r="AI712" s="1109"/>
      <c r="AJ712" s="1109"/>
      <c r="AK712" s="1109"/>
      <c r="AL712" s="1109"/>
    </row>
    <row r="713" spans="32:38" x14ac:dyDescent="0.2">
      <c r="AF713" s="1109"/>
      <c r="AG713" s="1109"/>
      <c r="AH713" s="1109"/>
      <c r="AI713" s="1109"/>
      <c r="AJ713" s="1109"/>
      <c r="AK713" s="1109"/>
      <c r="AL713" s="1109"/>
    </row>
    <row r="714" spans="32:38" x14ac:dyDescent="0.2">
      <c r="AF714" s="1109"/>
      <c r="AG714" s="1109"/>
      <c r="AH714" s="1109"/>
      <c r="AI714" s="1109"/>
      <c r="AJ714" s="1109"/>
      <c r="AK714" s="1109"/>
      <c r="AL714" s="1109"/>
    </row>
    <row r="715" spans="32:38" x14ac:dyDescent="0.2">
      <c r="AF715" s="1109"/>
      <c r="AG715" s="1109"/>
      <c r="AH715" s="1109"/>
      <c r="AI715" s="1109"/>
      <c r="AJ715" s="1109"/>
      <c r="AK715" s="1109"/>
      <c r="AL715" s="1109"/>
    </row>
    <row r="716" spans="32:38" x14ac:dyDescent="0.2">
      <c r="AF716" s="1109"/>
      <c r="AG716" s="1109"/>
      <c r="AH716" s="1109"/>
      <c r="AI716" s="1109"/>
      <c r="AJ716" s="1109"/>
      <c r="AK716" s="1109"/>
      <c r="AL716" s="1109"/>
    </row>
    <row r="717" spans="32:38" x14ac:dyDescent="0.2">
      <c r="AF717" s="1109"/>
      <c r="AG717" s="1109"/>
      <c r="AH717" s="1109"/>
      <c r="AI717" s="1109"/>
      <c r="AJ717" s="1109"/>
      <c r="AK717" s="1109"/>
      <c r="AL717" s="1109"/>
    </row>
    <row r="718" spans="32:38" x14ac:dyDescent="0.2">
      <c r="AF718" s="1109"/>
      <c r="AG718" s="1109"/>
      <c r="AH718" s="1109"/>
      <c r="AI718" s="1109"/>
      <c r="AJ718" s="1109"/>
      <c r="AK718" s="1109"/>
      <c r="AL718" s="1109"/>
    </row>
    <row r="719" spans="32:38" x14ac:dyDescent="0.2">
      <c r="AF719" s="1109"/>
      <c r="AG719" s="1109"/>
      <c r="AH719" s="1109"/>
      <c r="AI719" s="1109"/>
      <c r="AJ719" s="1109"/>
      <c r="AK719" s="1109"/>
      <c r="AL719" s="1109"/>
    </row>
    <row r="720" spans="32:38" x14ac:dyDescent="0.2">
      <c r="AF720" s="1109"/>
      <c r="AG720" s="1109"/>
      <c r="AH720" s="1109"/>
      <c r="AI720" s="1109"/>
      <c r="AJ720" s="1109"/>
      <c r="AK720" s="1109"/>
      <c r="AL720" s="1109"/>
    </row>
    <row r="721" spans="32:38" x14ac:dyDescent="0.2">
      <c r="AF721" s="1109"/>
      <c r="AG721" s="1109"/>
      <c r="AH721" s="1109"/>
      <c r="AI721" s="1109"/>
      <c r="AJ721" s="1109"/>
      <c r="AK721" s="1109"/>
      <c r="AL721" s="1109"/>
    </row>
    <row r="722" spans="32:38" x14ac:dyDescent="0.2">
      <c r="AF722" s="1109"/>
      <c r="AG722" s="1109"/>
      <c r="AH722" s="1109"/>
      <c r="AI722" s="1109"/>
      <c r="AJ722" s="1109"/>
      <c r="AK722" s="1109"/>
      <c r="AL722" s="1109"/>
    </row>
    <row r="723" spans="32:38" x14ac:dyDescent="0.2">
      <c r="AF723" s="1109"/>
      <c r="AG723" s="1109"/>
      <c r="AH723" s="1109"/>
      <c r="AI723" s="1109"/>
      <c r="AJ723" s="1109"/>
      <c r="AK723" s="1109"/>
      <c r="AL723" s="1109"/>
    </row>
    <row r="724" spans="32:38" x14ac:dyDescent="0.2">
      <c r="AF724" s="1109"/>
      <c r="AG724" s="1109"/>
      <c r="AH724" s="1109"/>
      <c r="AI724" s="1109"/>
      <c r="AJ724" s="1109"/>
      <c r="AK724" s="1109"/>
      <c r="AL724" s="1109"/>
    </row>
    <row r="725" spans="32:38" x14ac:dyDescent="0.2">
      <c r="AF725" s="1109"/>
      <c r="AG725" s="1109"/>
      <c r="AH725" s="1109"/>
      <c r="AI725" s="1109"/>
      <c r="AJ725" s="1109"/>
      <c r="AK725" s="1109"/>
      <c r="AL725" s="1109"/>
    </row>
    <row r="726" spans="32:38" x14ac:dyDescent="0.2">
      <c r="AF726" s="1109"/>
      <c r="AG726" s="1109"/>
      <c r="AH726" s="1109"/>
      <c r="AI726" s="1109"/>
      <c r="AJ726" s="1109"/>
      <c r="AK726" s="1109"/>
      <c r="AL726" s="1109"/>
    </row>
    <row r="727" spans="32:38" x14ac:dyDescent="0.2">
      <c r="AF727" s="1109"/>
      <c r="AG727" s="1109"/>
      <c r="AH727" s="1109"/>
      <c r="AI727" s="1109"/>
      <c r="AJ727" s="1109"/>
      <c r="AK727" s="1109"/>
      <c r="AL727" s="1109"/>
    </row>
    <row r="728" spans="32:38" x14ac:dyDescent="0.2">
      <c r="AF728" s="1109"/>
      <c r="AG728" s="1109"/>
      <c r="AH728" s="1109"/>
      <c r="AI728" s="1109"/>
      <c r="AJ728" s="1109"/>
      <c r="AK728" s="1109"/>
      <c r="AL728" s="1109"/>
    </row>
    <row r="729" spans="32:38" x14ac:dyDescent="0.2">
      <c r="AF729" s="1109"/>
      <c r="AG729" s="1109"/>
      <c r="AH729" s="1109"/>
      <c r="AI729" s="1109"/>
      <c r="AJ729" s="1109"/>
      <c r="AK729" s="1109"/>
      <c r="AL729" s="1109"/>
    </row>
    <row r="730" spans="32:38" x14ac:dyDescent="0.2">
      <c r="AF730" s="1109"/>
      <c r="AG730" s="1109"/>
      <c r="AH730" s="1109"/>
      <c r="AI730" s="1109"/>
      <c r="AJ730" s="1109"/>
      <c r="AK730" s="1109"/>
      <c r="AL730" s="1109"/>
    </row>
    <row r="731" spans="32:38" x14ac:dyDescent="0.2">
      <c r="AF731" s="1109"/>
      <c r="AG731" s="1109"/>
      <c r="AH731" s="1109"/>
      <c r="AI731" s="1109"/>
      <c r="AJ731" s="1109"/>
      <c r="AK731" s="1109"/>
      <c r="AL731" s="1109"/>
    </row>
    <row r="732" spans="32:38" x14ac:dyDescent="0.2">
      <c r="AF732" s="1109"/>
      <c r="AG732" s="1109"/>
      <c r="AH732" s="1109"/>
      <c r="AI732" s="1109"/>
      <c r="AJ732" s="1109"/>
      <c r="AK732" s="1109"/>
      <c r="AL732" s="1109"/>
    </row>
    <row r="733" spans="32:38" x14ac:dyDescent="0.2">
      <c r="AF733" s="1109"/>
      <c r="AG733" s="1109"/>
      <c r="AH733" s="1109"/>
      <c r="AI733" s="1109"/>
      <c r="AJ733" s="1109"/>
      <c r="AK733" s="1109"/>
      <c r="AL733" s="1109"/>
    </row>
    <row r="734" spans="32:38" x14ac:dyDescent="0.2">
      <c r="AF734" s="1109"/>
      <c r="AG734" s="1109"/>
      <c r="AH734" s="1109"/>
      <c r="AI734" s="1109"/>
      <c r="AJ734" s="1109"/>
      <c r="AK734" s="1109"/>
      <c r="AL734" s="1109"/>
    </row>
    <row r="735" spans="32:38" x14ac:dyDescent="0.2">
      <c r="AF735" s="1109"/>
      <c r="AG735" s="1109"/>
      <c r="AH735" s="1109"/>
      <c r="AI735" s="1109"/>
      <c r="AJ735" s="1109"/>
      <c r="AK735" s="1109"/>
      <c r="AL735" s="1109"/>
    </row>
    <row r="736" spans="32:38" x14ac:dyDescent="0.2">
      <c r="AF736" s="1109"/>
      <c r="AG736" s="1109"/>
      <c r="AH736" s="1109"/>
      <c r="AI736" s="1109"/>
      <c r="AJ736" s="1109"/>
      <c r="AK736" s="1109"/>
      <c r="AL736" s="1109"/>
    </row>
    <row r="737" spans="32:38" x14ac:dyDescent="0.2">
      <c r="AF737" s="1109"/>
      <c r="AG737" s="1109"/>
      <c r="AH737" s="1109"/>
      <c r="AI737" s="1109"/>
      <c r="AJ737" s="1109"/>
      <c r="AK737" s="1109"/>
      <c r="AL737" s="1109"/>
    </row>
    <row r="738" spans="32:38" x14ac:dyDescent="0.2">
      <c r="AF738" s="1109"/>
      <c r="AG738" s="1109"/>
      <c r="AH738" s="1109"/>
      <c r="AI738" s="1109"/>
      <c r="AJ738" s="1109"/>
      <c r="AK738" s="1109"/>
      <c r="AL738" s="1109"/>
    </row>
    <row r="739" spans="32:38" x14ac:dyDescent="0.2">
      <c r="AF739" s="1109"/>
      <c r="AG739" s="1109"/>
      <c r="AH739" s="1109"/>
      <c r="AI739" s="1109"/>
      <c r="AJ739" s="1109"/>
      <c r="AK739" s="1109"/>
      <c r="AL739" s="1109"/>
    </row>
    <row r="740" spans="32:38" x14ac:dyDescent="0.2">
      <c r="AF740" s="1109"/>
      <c r="AG740" s="1109"/>
      <c r="AH740" s="1109"/>
      <c r="AI740" s="1109"/>
      <c r="AJ740" s="1109"/>
      <c r="AK740" s="1109"/>
      <c r="AL740" s="1109"/>
    </row>
    <row r="741" spans="32:38" x14ac:dyDescent="0.2">
      <c r="AF741" s="1109"/>
      <c r="AG741" s="1109"/>
      <c r="AH741" s="1109"/>
      <c r="AI741" s="1109"/>
      <c r="AJ741" s="1109"/>
      <c r="AK741" s="1109"/>
      <c r="AL741" s="1109"/>
    </row>
    <row r="742" spans="32:38" x14ac:dyDescent="0.2">
      <c r="AF742" s="1109"/>
      <c r="AG742" s="1109"/>
      <c r="AH742" s="1109"/>
      <c r="AI742" s="1109"/>
      <c r="AJ742" s="1109"/>
      <c r="AK742" s="1109"/>
      <c r="AL742" s="1109"/>
    </row>
    <row r="743" spans="32:38" x14ac:dyDescent="0.2">
      <c r="AF743" s="1109"/>
      <c r="AG743" s="1109"/>
      <c r="AH743" s="1109"/>
      <c r="AI743" s="1109"/>
      <c r="AJ743" s="1109"/>
      <c r="AK743" s="1109"/>
      <c r="AL743" s="1109"/>
    </row>
    <row r="744" spans="32:38" x14ac:dyDescent="0.2">
      <c r="AF744" s="1109"/>
      <c r="AG744" s="1109"/>
      <c r="AH744" s="1109"/>
      <c r="AI744" s="1109"/>
      <c r="AJ744" s="1109"/>
      <c r="AK744" s="1109"/>
      <c r="AL744" s="1109"/>
    </row>
    <row r="745" spans="32:38" x14ac:dyDescent="0.2">
      <c r="AF745" s="1109"/>
      <c r="AG745" s="1109"/>
      <c r="AH745" s="1109"/>
      <c r="AI745" s="1109"/>
      <c r="AJ745" s="1109"/>
      <c r="AK745" s="1109"/>
      <c r="AL745" s="1109"/>
    </row>
    <row r="746" spans="32:38" x14ac:dyDescent="0.2">
      <c r="AF746" s="1109"/>
      <c r="AG746" s="1109"/>
      <c r="AH746" s="1109"/>
      <c r="AI746" s="1109"/>
      <c r="AJ746" s="1109"/>
      <c r="AK746" s="1109"/>
      <c r="AL746" s="1109"/>
    </row>
    <row r="747" spans="32:38" x14ac:dyDescent="0.2">
      <c r="AF747" s="1109"/>
      <c r="AG747" s="1109"/>
      <c r="AH747" s="1109"/>
      <c r="AI747" s="1109"/>
      <c r="AJ747" s="1109"/>
      <c r="AK747" s="1109"/>
      <c r="AL747" s="1109"/>
    </row>
    <row r="748" spans="32:38" x14ac:dyDescent="0.2">
      <c r="AF748" s="1109"/>
      <c r="AG748" s="1109"/>
      <c r="AH748" s="1109"/>
      <c r="AI748" s="1109"/>
      <c r="AJ748" s="1109"/>
      <c r="AK748" s="1109"/>
      <c r="AL748" s="1109"/>
    </row>
    <row r="749" spans="32:38" x14ac:dyDescent="0.2">
      <c r="AF749" s="1109"/>
      <c r="AG749" s="1109"/>
      <c r="AH749" s="1109"/>
      <c r="AI749" s="1109"/>
      <c r="AJ749" s="1109"/>
      <c r="AK749" s="1109"/>
      <c r="AL749" s="1109"/>
    </row>
    <row r="750" spans="32:38" x14ac:dyDescent="0.2">
      <c r="AF750" s="1109"/>
      <c r="AG750" s="1109"/>
      <c r="AH750" s="1109"/>
      <c r="AI750" s="1109"/>
      <c r="AJ750" s="1109"/>
      <c r="AK750" s="1109"/>
      <c r="AL750" s="1109"/>
    </row>
    <row r="751" spans="32:38" x14ac:dyDescent="0.2">
      <c r="AF751" s="1109"/>
      <c r="AG751" s="1109"/>
      <c r="AH751" s="1109"/>
      <c r="AI751" s="1109"/>
      <c r="AJ751" s="1109"/>
      <c r="AK751" s="1109"/>
      <c r="AL751" s="1109"/>
    </row>
    <row r="752" spans="32:38" x14ac:dyDescent="0.2">
      <c r="AF752" s="1109"/>
      <c r="AG752" s="1109"/>
      <c r="AH752" s="1109"/>
      <c r="AI752" s="1109"/>
      <c r="AJ752" s="1109"/>
      <c r="AK752" s="1109"/>
      <c r="AL752" s="1109"/>
    </row>
    <row r="753" spans="32:38" x14ac:dyDescent="0.2">
      <c r="AF753" s="1109"/>
      <c r="AG753" s="1109"/>
      <c r="AH753" s="1109"/>
      <c r="AI753" s="1109"/>
      <c r="AJ753" s="1109"/>
      <c r="AK753" s="1109"/>
      <c r="AL753" s="1109"/>
    </row>
    <row r="754" spans="32:38" x14ac:dyDescent="0.2">
      <c r="AF754" s="1109"/>
      <c r="AG754" s="1109"/>
      <c r="AH754" s="1109"/>
      <c r="AI754" s="1109"/>
      <c r="AJ754" s="1109"/>
      <c r="AK754" s="1109"/>
      <c r="AL754" s="1109"/>
    </row>
    <row r="755" spans="32:38" x14ac:dyDescent="0.2">
      <c r="AF755" s="1109"/>
      <c r="AG755" s="1109"/>
      <c r="AH755" s="1109"/>
      <c r="AI755" s="1109"/>
      <c r="AJ755" s="1109"/>
      <c r="AK755" s="1109"/>
      <c r="AL755" s="1109"/>
    </row>
    <row r="756" spans="32:38" x14ac:dyDescent="0.2">
      <c r="AF756" s="1109"/>
      <c r="AG756" s="1109"/>
      <c r="AH756" s="1109"/>
      <c r="AI756" s="1109"/>
      <c r="AJ756" s="1109"/>
      <c r="AK756" s="1109"/>
      <c r="AL756" s="1109"/>
    </row>
    <row r="757" spans="32:38" x14ac:dyDescent="0.2">
      <c r="AF757" s="1109"/>
      <c r="AG757" s="1109"/>
      <c r="AH757" s="1109"/>
      <c r="AI757" s="1109"/>
      <c r="AJ757" s="1109"/>
      <c r="AK757" s="1109"/>
      <c r="AL757" s="1109"/>
    </row>
    <row r="758" spans="32:38" x14ac:dyDescent="0.2">
      <c r="AF758" s="1109"/>
      <c r="AG758" s="1109"/>
      <c r="AH758" s="1109"/>
      <c r="AI758" s="1109"/>
      <c r="AJ758" s="1109"/>
      <c r="AK758" s="1109"/>
      <c r="AL758" s="1109"/>
    </row>
    <row r="759" spans="32:38" x14ac:dyDescent="0.2">
      <c r="AF759" s="1109"/>
      <c r="AG759" s="1109"/>
      <c r="AH759" s="1109"/>
      <c r="AI759" s="1109"/>
      <c r="AJ759" s="1109"/>
      <c r="AK759" s="1109"/>
      <c r="AL759" s="1109"/>
    </row>
    <row r="760" spans="32:38" x14ac:dyDescent="0.2">
      <c r="AF760" s="1109"/>
      <c r="AG760" s="1109"/>
      <c r="AH760" s="1109"/>
      <c r="AI760" s="1109"/>
      <c r="AJ760" s="1109"/>
      <c r="AK760" s="1109"/>
      <c r="AL760" s="1109"/>
    </row>
    <row r="761" spans="32:38" x14ac:dyDescent="0.2">
      <c r="AF761" s="1109"/>
      <c r="AG761" s="1109"/>
      <c r="AH761" s="1109"/>
      <c r="AI761" s="1109"/>
      <c r="AJ761" s="1109"/>
      <c r="AK761" s="1109"/>
      <c r="AL761" s="1109"/>
    </row>
    <row r="762" spans="32:38" x14ac:dyDescent="0.2">
      <c r="AF762" s="1109"/>
      <c r="AG762" s="1109"/>
      <c r="AH762" s="1109"/>
      <c r="AI762" s="1109"/>
      <c r="AJ762" s="1109"/>
      <c r="AK762" s="1109"/>
      <c r="AL762" s="1109"/>
    </row>
    <row r="763" spans="32:38" x14ac:dyDescent="0.2">
      <c r="AF763" s="1109"/>
      <c r="AG763" s="1109"/>
      <c r="AH763" s="1109"/>
      <c r="AI763" s="1109"/>
      <c r="AJ763" s="1109"/>
      <c r="AK763" s="1109"/>
      <c r="AL763" s="1109"/>
    </row>
    <row r="764" spans="32:38" x14ac:dyDescent="0.2">
      <c r="AF764" s="1109"/>
      <c r="AG764" s="1109"/>
      <c r="AH764" s="1109"/>
      <c r="AI764" s="1109"/>
      <c r="AJ764" s="1109"/>
      <c r="AK764" s="1109"/>
      <c r="AL764" s="1109"/>
    </row>
    <row r="765" spans="32:38" x14ac:dyDescent="0.2">
      <c r="AF765" s="1109"/>
      <c r="AG765" s="1109"/>
      <c r="AH765" s="1109"/>
      <c r="AI765" s="1109"/>
      <c r="AJ765" s="1109"/>
      <c r="AK765" s="1109"/>
      <c r="AL765" s="1109"/>
    </row>
    <row r="766" spans="32:38" x14ac:dyDescent="0.2">
      <c r="AF766" s="1109"/>
      <c r="AG766" s="1109"/>
      <c r="AH766" s="1109"/>
      <c r="AI766" s="1109"/>
      <c r="AJ766" s="1109"/>
      <c r="AK766" s="1109"/>
      <c r="AL766" s="1109"/>
    </row>
    <row r="767" spans="32:38" x14ac:dyDescent="0.2">
      <c r="AF767" s="1109"/>
      <c r="AG767" s="1109"/>
      <c r="AH767" s="1109"/>
      <c r="AI767" s="1109"/>
      <c r="AJ767" s="1109"/>
      <c r="AK767" s="1109"/>
      <c r="AL767" s="1109"/>
    </row>
    <row r="768" spans="32:38" x14ac:dyDescent="0.2">
      <c r="AF768" s="1109"/>
      <c r="AG768" s="1109"/>
      <c r="AH768" s="1109"/>
      <c r="AI768" s="1109"/>
      <c r="AJ768" s="1109"/>
      <c r="AK768" s="1109"/>
      <c r="AL768" s="1109"/>
    </row>
    <row r="769" spans="32:38" x14ac:dyDescent="0.2">
      <c r="AF769" s="1109"/>
      <c r="AG769" s="1109"/>
      <c r="AH769" s="1109"/>
      <c r="AI769" s="1109"/>
      <c r="AJ769" s="1109"/>
      <c r="AK769" s="1109"/>
      <c r="AL769" s="1109"/>
    </row>
    <row r="770" spans="32:38" x14ac:dyDescent="0.2">
      <c r="AF770" s="1109"/>
      <c r="AG770" s="1109"/>
      <c r="AH770" s="1109"/>
      <c r="AI770" s="1109"/>
      <c r="AJ770" s="1109"/>
      <c r="AK770" s="1109"/>
      <c r="AL770" s="1109"/>
    </row>
    <row r="771" spans="32:38" x14ac:dyDescent="0.2">
      <c r="AF771" s="1109"/>
      <c r="AG771" s="1109"/>
      <c r="AH771" s="1109"/>
      <c r="AI771" s="1109"/>
      <c r="AJ771" s="1109"/>
      <c r="AK771" s="1109"/>
      <c r="AL771" s="1109"/>
    </row>
    <row r="772" spans="32:38" x14ac:dyDescent="0.2">
      <c r="AF772" s="1109"/>
      <c r="AG772" s="1109"/>
      <c r="AH772" s="1109"/>
      <c r="AI772" s="1109"/>
      <c r="AJ772" s="1109"/>
      <c r="AK772" s="1109"/>
      <c r="AL772" s="1109"/>
    </row>
    <row r="773" spans="32:38" x14ac:dyDescent="0.2">
      <c r="AF773" s="1109"/>
      <c r="AG773" s="1109"/>
      <c r="AH773" s="1109"/>
      <c r="AI773" s="1109"/>
      <c r="AJ773" s="1109"/>
      <c r="AK773" s="1109"/>
      <c r="AL773" s="1109"/>
    </row>
    <row r="774" spans="32:38" x14ac:dyDescent="0.2">
      <c r="AF774" s="1109"/>
      <c r="AG774" s="1109"/>
      <c r="AH774" s="1109"/>
      <c r="AI774" s="1109"/>
      <c r="AJ774" s="1109"/>
      <c r="AK774" s="1109"/>
      <c r="AL774" s="1109"/>
    </row>
    <row r="775" spans="32:38" x14ac:dyDescent="0.2">
      <c r="AF775" s="1109"/>
      <c r="AG775" s="1109"/>
      <c r="AH775" s="1109"/>
      <c r="AI775" s="1109"/>
      <c r="AJ775" s="1109"/>
      <c r="AK775" s="1109"/>
      <c r="AL775" s="1109"/>
    </row>
    <row r="776" spans="32:38" x14ac:dyDescent="0.2">
      <c r="AF776" s="1109"/>
      <c r="AG776" s="1109"/>
      <c r="AH776" s="1109"/>
      <c r="AI776" s="1109"/>
      <c r="AJ776" s="1109"/>
      <c r="AK776" s="1109"/>
      <c r="AL776" s="1109"/>
    </row>
    <row r="777" spans="32:38" x14ac:dyDescent="0.2">
      <c r="AF777" s="1109"/>
      <c r="AG777" s="1109"/>
      <c r="AH777" s="1109"/>
      <c r="AI777" s="1109"/>
      <c r="AJ777" s="1109"/>
      <c r="AK777" s="1109"/>
      <c r="AL777" s="1109"/>
    </row>
    <row r="778" spans="32:38" x14ac:dyDescent="0.2">
      <c r="AF778" s="1109"/>
      <c r="AG778" s="1109"/>
      <c r="AH778" s="1109"/>
      <c r="AI778" s="1109"/>
      <c r="AJ778" s="1109"/>
      <c r="AK778" s="1109"/>
      <c r="AL778" s="1109"/>
    </row>
    <row r="779" spans="32:38" x14ac:dyDescent="0.2">
      <c r="AF779" s="1109"/>
      <c r="AG779" s="1109"/>
      <c r="AH779" s="1109"/>
      <c r="AI779" s="1109"/>
      <c r="AJ779" s="1109"/>
      <c r="AK779" s="1109"/>
      <c r="AL779" s="1109"/>
    </row>
    <row r="780" spans="32:38" x14ac:dyDescent="0.2">
      <c r="AF780" s="1109"/>
      <c r="AG780" s="1109"/>
      <c r="AH780" s="1109"/>
      <c r="AI780" s="1109"/>
      <c r="AJ780" s="1109"/>
      <c r="AK780" s="1109"/>
      <c r="AL780" s="1109"/>
    </row>
    <row r="781" spans="32:38" x14ac:dyDescent="0.2">
      <c r="AF781" s="1109"/>
      <c r="AG781" s="1109"/>
      <c r="AH781" s="1109"/>
      <c r="AI781" s="1109"/>
      <c r="AJ781" s="1109"/>
      <c r="AK781" s="1109"/>
      <c r="AL781" s="1109"/>
    </row>
    <row r="782" spans="32:38" x14ac:dyDescent="0.2">
      <c r="AF782" s="1109"/>
      <c r="AG782" s="1109"/>
      <c r="AH782" s="1109"/>
      <c r="AI782" s="1109"/>
      <c r="AJ782" s="1109"/>
      <c r="AK782" s="1109"/>
      <c r="AL782" s="1109"/>
    </row>
    <row r="783" spans="32:38" x14ac:dyDescent="0.2">
      <c r="AF783" s="1109"/>
      <c r="AG783" s="1109"/>
      <c r="AH783" s="1109"/>
      <c r="AI783" s="1109"/>
      <c r="AJ783" s="1109"/>
      <c r="AK783" s="1109"/>
      <c r="AL783" s="1109"/>
    </row>
    <row r="784" spans="32:38" x14ac:dyDescent="0.2">
      <c r="AF784" s="1109"/>
      <c r="AG784" s="1109"/>
      <c r="AH784" s="1109"/>
      <c r="AI784" s="1109"/>
      <c r="AJ784" s="1109"/>
      <c r="AK784" s="1109"/>
      <c r="AL784" s="1109"/>
    </row>
    <row r="785" spans="32:38" x14ac:dyDescent="0.2">
      <c r="AF785" s="1109"/>
      <c r="AG785" s="1109"/>
      <c r="AH785" s="1109"/>
      <c r="AI785" s="1109"/>
      <c r="AJ785" s="1109"/>
      <c r="AK785" s="1109"/>
      <c r="AL785" s="1109"/>
    </row>
    <row r="786" spans="32:38" x14ac:dyDescent="0.2">
      <c r="AF786" s="1109"/>
      <c r="AG786" s="1109"/>
      <c r="AH786" s="1109"/>
      <c r="AI786" s="1109"/>
      <c r="AJ786" s="1109"/>
      <c r="AK786" s="1109"/>
      <c r="AL786" s="1109"/>
    </row>
    <row r="787" spans="32:38" x14ac:dyDescent="0.2">
      <c r="AF787" s="1109"/>
      <c r="AG787" s="1109"/>
      <c r="AH787" s="1109"/>
      <c r="AI787" s="1109"/>
      <c r="AJ787" s="1109"/>
      <c r="AK787" s="1109"/>
      <c r="AL787" s="1109"/>
    </row>
    <row r="788" spans="32:38" x14ac:dyDescent="0.2">
      <c r="AF788" s="1109"/>
      <c r="AG788" s="1109"/>
      <c r="AH788" s="1109"/>
      <c r="AI788" s="1109"/>
      <c r="AJ788" s="1109"/>
      <c r="AK788" s="1109"/>
      <c r="AL788" s="1109"/>
    </row>
    <row r="789" spans="32:38" x14ac:dyDescent="0.2">
      <c r="AF789" s="1109"/>
      <c r="AG789" s="1109"/>
      <c r="AH789" s="1109"/>
      <c r="AI789" s="1109"/>
      <c r="AJ789" s="1109"/>
      <c r="AK789" s="1109"/>
      <c r="AL789" s="1109"/>
    </row>
    <row r="790" spans="32:38" x14ac:dyDescent="0.2">
      <c r="AF790" s="1109"/>
      <c r="AG790" s="1109"/>
      <c r="AH790" s="1109"/>
      <c r="AI790" s="1109"/>
      <c r="AJ790" s="1109"/>
      <c r="AK790" s="1109"/>
      <c r="AL790" s="1109"/>
    </row>
    <row r="791" spans="32:38" x14ac:dyDescent="0.2">
      <c r="AF791" s="1109"/>
      <c r="AG791" s="1109"/>
      <c r="AH791" s="1109"/>
      <c r="AI791" s="1109"/>
      <c r="AJ791" s="1109"/>
      <c r="AK791" s="1109"/>
      <c r="AL791" s="1109"/>
    </row>
    <row r="792" spans="32:38" x14ac:dyDescent="0.2">
      <c r="AF792" s="1109"/>
      <c r="AG792" s="1109"/>
      <c r="AH792" s="1109"/>
      <c r="AI792" s="1109"/>
      <c r="AJ792" s="1109"/>
      <c r="AK792" s="1109"/>
      <c r="AL792" s="1109"/>
    </row>
    <row r="793" spans="32:38" x14ac:dyDescent="0.2">
      <c r="AF793" s="1109"/>
      <c r="AG793" s="1109"/>
      <c r="AH793" s="1109"/>
      <c r="AI793" s="1109"/>
      <c r="AJ793" s="1109"/>
      <c r="AK793" s="1109"/>
      <c r="AL793" s="1109"/>
    </row>
    <row r="794" spans="32:38" x14ac:dyDescent="0.2">
      <c r="AF794" s="1109"/>
      <c r="AG794" s="1109"/>
      <c r="AH794" s="1109"/>
      <c r="AI794" s="1109"/>
      <c r="AJ794" s="1109"/>
      <c r="AK794" s="1109"/>
      <c r="AL794" s="1109"/>
    </row>
    <row r="795" spans="32:38" x14ac:dyDescent="0.2">
      <c r="AF795" s="1109"/>
      <c r="AG795" s="1109"/>
      <c r="AH795" s="1109"/>
      <c r="AI795" s="1109"/>
      <c r="AJ795" s="1109"/>
      <c r="AK795" s="1109"/>
      <c r="AL795" s="1109"/>
    </row>
    <row r="796" spans="32:38" x14ac:dyDescent="0.2">
      <c r="AF796" s="1109"/>
      <c r="AG796" s="1109"/>
      <c r="AH796" s="1109"/>
      <c r="AI796" s="1109"/>
      <c r="AJ796" s="1109"/>
      <c r="AK796" s="1109"/>
      <c r="AL796" s="1109"/>
    </row>
    <row r="797" spans="32:38" x14ac:dyDescent="0.2">
      <c r="AF797" s="1109"/>
      <c r="AG797" s="1109"/>
      <c r="AH797" s="1109"/>
      <c r="AI797" s="1109"/>
      <c r="AJ797" s="1109"/>
      <c r="AK797" s="1109"/>
      <c r="AL797" s="1109"/>
    </row>
    <row r="798" spans="32:38" x14ac:dyDescent="0.2">
      <c r="AF798" s="1109"/>
      <c r="AG798" s="1109"/>
      <c r="AH798" s="1109"/>
      <c r="AI798" s="1109"/>
      <c r="AJ798" s="1109"/>
      <c r="AK798" s="1109"/>
      <c r="AL798" s="1109"/>
    </row>
    <row r="799" spans="32:38" x14ac:dyDescent="0.2">
      <c r="AF799" s="1109"/>
      <c r="AG799" s="1109"/>
      <c r="AH799" s="1109"/>
      <c r="AI799" s="1109"/>
      <c r="AJ799" s="1109"/>
      <c r="AK799" s="1109"/>
      <c r="AL799" s="1109"/>
    </row>
    <row r="800" spans="32:38" x14ac:dyDescent="0.2">
      <c r="AF800" s="1109"/>
      <c r="AG800" s="1109"/>
      <c r="AH800" s="1109"/>
      <c r="AI800" s="1109"/>
      <c r="AJ800" s="1109"/>
      <c r="AK800" s="1109"/>
      <c r="AL800" s="1109"/>
    </row>
    <row r="801" spans="32:38" x14ac:dyDescent="0.2">
      <c r="AF801" s="1109"/>
      <c r="AG801" s="1109"/>
      <c r="AH801" s="1109"/>
      <c r="AI801" s="1109"/>
      <c r="AJ801" s="1109"/>
      <c r="AK801" s="1109"/>
      <c r="AL801" s="1109"/>
    </row>
    <row r="802" spans="32:38" x14ac:dyDescent="0.2">
      <c r="AF802" s="1109"/>
      <c r="AG802" s="1109"/>
      <c r="AH802" s="1109"/>
      <c r="AI802" s="1109"/>
      <c r="AJ802" s="1109"/>
      <c r="AK802" s="1109"/>
      <c r="AL802" s="1109"/>
    </row>
    <row r="803" spans="32:38" x14ac:dyDescent="0.2">
      <c r="AF803" s="1109"/>
      <c r="AG803" s="1109"/>
      <c r="AH803" s="1109"/>
      <c r="AI803" s="1109"/>
      <c r="AJ803" s="1109"/>
      <c r="AK803" s="1109"/>
      <c r="AL803" s="1109"/>
    </row>
    <row r="804" spans="32:38" x14ac:dyDescent="0.2">
      <c r="AF804" s="1109"/>
      <c r="AG804" s="1109"/>
      <c r="AH804" s="1109"/>
      <c r="AI804" s="1109"/>
      <c r="AJ804" s="1109"/>
      <c r="AK804" s="1109"/>
      <c r="AL804" s="1109"/>
    </row>
    <row r="805" spans="32:38" x14ac:dyDescent="0.2">
      <c r="AF805" s="1109"/>
      <c r="AG805" s="1109"/>
      <c r="AH805" s="1109"/>
      <c r="AI805" s="1109"/>
      <c r="AJ805" s="1109"/>
      <c r="AK805" s="1109"/>
      <c r="AL805" s="1109"/>
    </row>
    <row r="806" spans="32:38" x14ac:dyDescent="0.2">
      <c r="AF806" s="1109"/>
      <c r="AG806" s="1109"/>
      <c r="AH806" s="1109"/>
      <c r="AI806" s="1109"/>
      <c r="AJ806" s="1109"/>
      <c r="AK806" s="1109"/>
      <c r="AL806" s="1109"/>
    </row>
    <row r="807" spans="32:38" x14ac:dyDescent="0.2">
      <c r="AF807" s="1109"/>
      <c r="AG807" s="1109"/>
      <c r="AH807" s="1109"/>
      <c r="AI807" s="1109"/>
      <c r="AJ807" s="1109"/>
      <c r="AK807" s="1109"/>
      <c r="AL807" s="1109"/>
    </row>
    <row r="808" spans="32:38" x14ac:dyDescent="0.2">
      <c r="AF808" s="1109"/>
      <c r="AG808" s="1109"/>
      <c r="AH808" s="1109"/>
      <c r="AI808" s="1109"/>
      <c r="AJ808" s="1109"/>
      <c r="AK808" s="1109"/>
      <c r="AL808" s="1109"/>
    </row>
    <row r="809" spans="32:38" x14ac:dyDescent="0.2">
      <c r="AF809" s="1109"/>
      <c r="AG809" s="1109"/>
      <c r="AH809" s="1109"/>
      <c r="AI809" s="1109"/>
      <c r="AJ809" s="1109"/>
      <c r="AK809" s="1109"/>
      <c r="AL809" s="1109"/>
    </row>
    <row r="810" spans="32:38" x14ac:dyDescent="0.2">
      <c r="AF810" s="1109"/>
      <c r="AG810" s="1109"/>
      <c r="AH810" s="1109"/>
      <c r="AI810" s="1109"/>
      <c r="AJ810" s="1109"/>
      <c r="AK810" s="1109"/>
      <c r="AL810" s="1109"/>
    </row>
    <row r="811" spans="32:38" x14ac:dyDescent="0.2">
      <c r="AF811" s="1109"/>
      <c r="AG811" s="1109"/>
      <c r="AH811" s="1109"/>
      <c r="AI811" s="1109"/>
      <c r="AJ811" s="1109"/>
      <c r="AK811" s="1109"/>
      <c r="AL811" s="1109"/>
    </row>
    <row r="812" spans="32:38" x14ac:dyDescent="0.2">
      <c r="AF812" s="1109"/>
      <c r="AG812" s="1109"/>
      <c r="AH812" s="1109"/>
      <c r="AI812" s="1109"/>
      <c r="AJ812" s="1109"/>
      <c r="AK812" s="1109"/>
      <c r="AL812" s="1109"/>
    </row>
    <row r="813" spans="32:38" x14ac:dyDescent="0.2">
      <c r="AF813" s="1109"/>
      <c r="AG813" s="1109"/>
      <c r="AH813" s="1109"/>
      <c r="AI813" s="1109"/>
      <c r="AJ813" s="1109"/>
      <c r="AK813" s="1109"/>
      <c r="AL813" s="1109"/>
    </row>
    <row r="814" spans="32:38" x14ac:dyDescent="0.2">
      <c r="AF814" s="1109"/>
      <c r="AG814" s="1109"/>
      <c r="AH814" s="1109"/>
      <c r="AI814" s="1109"/>
      <c r="AJ814" s="1109"/>
      <c r="AK814" s="1109"/>
      <c r="AL814" s="1109"/>
    </row>
    <row r="815" spans="32:38" x14ac:dyDescent="0.2">
      <c r="AF815" s="1109"/>
      <c r="AG815" s="1109"/>
      <c r="AH815" s="1109"/>
      <c r="AI815" s="1109"/>
      <c r="AJ815" s="1109"/>
      <c r="AK815" s="1109"/>
      <c r="AL815" s="1109"/>
    </row>
    <row r="816" spans="32:38" x14ac:dyDescent="0.2">
      <c r="AF816" s="1109"/>
      <c r="AG816" s="1109"/>
      <c r="AH816" s="1109"/>
      <c r="AI816" s="1109"/>
      <c r="AJ816" s="1109"/>
      <c r="AK816" s="1109"/>
      <c r="AL816" s="1109"/>
    </row>
    <row r="817" spans="32:38" x14ac:dyDescent="0.2">
      <c r="AF817" s="1109"/>
      <c r="AG817" s="1109"/>
      <c r="AH817" s="1109"/>
      <c r="AI817" s="1109"/>
      <c r="AJ817" s="1109"/>
      <c r="AK817" s="1109"/>
      <c r="AL817" s="1109"/>
    </row>
    <row r="818" spans="32:38" x14ac:dyDescent="0.2">
      <c r="AF818" s="1109"/>
      <c r="AG818" s="1109"/>
      <c r="AH818" s="1109"/>
      <c r="AI818" s="1109"/>
      <c r="AJ818" s="1109"/>
      <c r="AK818" s="1109"/>
      <c r="AL818" s="1109"/>
    </row>
    <row r="819" spans="32:38" x14ac:dyDescent="0.2">
      <c r="AF819" s="1109"/>
      <c r="AG819" s="1109"/>
      <c r="AH819" s="1109"/>
      <c r="AI819" s="1109"/>
      <c r="AJ819" s="1109"/>
      <c r="AK819" s="1109"/>
      <c r="AL819" s="1109"/>
    </row>
    <row r="820" spans="32:38" x14ac:dyDescent="0.2">
      <c r="AF820" s="1109"/>
      <c r="AG820" s="1109"/>
      <c r="AH820" s="1109"/>
      <c r="AI820" s="1109"/>
      <c r="AJ820" s="1109"/>
      <c r="AK820" s="1109"/>
      <c r="AL820" s="1109"/>
    </row>
    <row r="821" spans="32:38" x14ac:dyDescent="0.2">
      <c r="AF821" s="1109"/>
      <c r="AG821" s="1109"/>
      <c r="AH821" s="1109"/>
      <c r="AI821" s="1109"/>
      <c r="AJ821" s="1109"/>
      <c r="AK821" s="1109"/>
      <c r="AL821" s="1109"/>
    </row>
    <row r="822" spans="32:38" x14ac:dyDescent="0.2">
      <c r="AF822" s="1109"/>
      <c r="AG822" s="1109"/>
      <c r="AH822" s="1109"/>
      <c r="AI822" s="1109"/>
      <c r="AJ822" s="1109"/>
      <c r="AK822" s="1109"/>
      <c r="AL822" s="1109"/>
    </row>
    <row r="823" spans="32:38" x14ac:dyDescent="0.2">
      <c r="AF823" s="1109"/>
      <c r="AG823" s="1109"/>
      <c r="AH823" s="1109"/>
      <c r="AI823" s="1109"/>
      <c r="AJ823" s="1109"/>
      <c r="AK823" s="1109"/>
      <c r="AL823" s="1109"/>
    </row>
    <row r="824" spans="32:38" x14ac:dyDescent="0.2">
      <c r="AF824" s="1109"/>
      <c r="AG824" s="1109"/>
      <c r="AH824" s="1109"/>
      <c r="AI824" s="1109"/>
      <c r="AJ824" s="1109"/>
      <c r="AK824" s="1109"/>
      <c r="AL824" s="1109"/>
    </row>
    <row r="825" spans="32:38" x14ac:dyDescent="0.2">
      <c r="AF825" s="1109"/>
      <c r="AG825" s="1109"/>
      <c r="AH825" s="1109"/>
      <c r="AI825" s="1109"/>
      <c r="AJ825" s="1109"/>
      <c r="AK825" s="1109"/>
      <c r="AL825" s="1109"/>
    </row>
    <row r="826" spans="32:38" x14ac:dyDescent="0.2">
      <c r="AF826" s="1109"/>
      <c r="AG826" s="1109"/>
      <c r="AH826" s="1109"/>
      <c r="AI826" s="1109"/>
      <c r="AJ826" s="1109"/>
      <c r="AK826" s="1109"/>
      <c r="AL826" s="1109"/>
    </row>
    <row r="827" spans="32:38" x14ac:dyDescent="0.2">
      <c r="AF827" s="1109"/>
      <c r="AG827" s="1109"/>
      <c r="AH827" s="1109"/>
      <c r="AI827" s="1109"/>
      <c r="AJ827" s="1109"/>
      <c r="AK827" s="1109"/>
      <c r="AL827" s="1109"/>
    </row>
    <row r="828" spans="32:38" x14ac:dyDescent="0.2">
      <c r="AF828" s="1109"/>
      <c r="AG828" s="1109"/>
      <c r="AH828" s="1109"/>
      <c r="AI828" s="1109"/>
      <c r="AJ828" s="1109"/>
      <c r="AK828" s="1109"/>
      <c r="AL828" s="1109"/>
    </row>
    <row r="829" spans="32:38" x14ac:dyDescent="0.2">
      <c r="AF829" s="1109"/>
      <c r="AG829" s="1109"/>
      <c r="AH829" s="1109"/>
      <c r="AI829" s="1109"/>
      <c r="AJ829" s="1109"/>
      <c r="AK829" s="1109"/>
      <c r="AL829" s="1109"/>
    </row>
    <row r="830" spans="32:38" x14ac:dyDescent="0.2">
      <c r="AF830" s="1109"/>
      <c r="AG830" s="1109"/>
      <c r="AH830" s="1109"/>
      <c r="AI830" s="1109"/>
      <c r="AJ830" s="1109"/>
      <c r="AK830" s="1109"/>
      <c r="AL830" s="1109"/>
    </row>
    <row r="831" spans="32:38" x14ac:dyDescent="0.2">
      <c r="AF831" s="1109"/>
      <c r="AG831" s="1109"/>
      <c r="AH831" s="1109"/>
      <c r="AI831" s="1109"/>
      <c r="AJ831" s="1109"/>
      <c r="AK831" s="1109"/>
      <c r="AL831" s="1109"/>
    </row>
    <row r="832" spans="32:38" x14ac:dyDescent="0.2">
      <c r="AF832" s="1109"/>
      <c r="AG832" s="1109"/>
      <c r="AH832" s="1109"/>
      <c r="AI832" s="1109"/>
      <c r="AJ832" s="1109"/>
      <c r="AK832" s="1109"/>
      <c r="AL832" s="1109"/>
    </row>
    <row r="833" spans="32:38" x14ac:dyDescent="0.2">
      <c r="AF833" s="1109"/>
      <c r="AG833" s="1109"/>
      <c r="AH833" s="1109"/>
      <c r="AI833" s="1109"/>
      <c r="AJ833" s="1109"/>
      <c r="AK833" s="1109"/>
      <c r="AL833" s="1109"/>
    </row>
    <row r="834" spans="32:38" x14ac:dyDescent="0.2">
      <c r="AF834" s="1109"/>
      <c r="AG834" s="1109"/>
      <c r="AH834" s="1109"/>
      <c r="AI834" s="1109"/>
      <c r="AJ834" s="1109"/>
      <c r="AK834" s="1109"/>
      <c r="AL834" s="1109"/>
    </row>
    <row r="835" spans="32:38" x14ac:dyDescent="0.2">
      <c r="AF835" s="1109"/>
      <c r="AG835" s="1109"/>
      <c r="AH835" s="1109"/>
      <c r="AI835" s="1109"/>
      <c r="AJ835" s="1109"/>
      <c r="AK835" s="1109"/>
      <c r="AL835" s="1109"/>
    </row>
    <row r="836" spans="32:38" x14ac:dyDescent="0.2">
      <c r="AF836" s="1109"/>
      <c r="AG836" s="1109"/>
      <c r="AH836" s="1109"/>
      <c r="AI836" s="1109"/>
      <c r="AJ836" s="1109"/>
      <c r="AK836" s="1109"/>
      <c r="AL836" s="1109"/>
    </row>
    <row r="837" spans="32:38" x14ac:dyDescent="0.2">
      <c r="AF837" s="1109"/>
      <c r="AG837" s="1109"/>
      <c r="AH837" s="1109"/>
      <c r="AI837" s="1109"/>
      <c r="AJ837" s="1109"/>
      <c r="AK837" s="1109"/>
      <c r="AL837" s="1109"/>
    </row>
    <row r="838" spans="32:38" x14ac:dyDescent="0.2">
      <c r="AF838" s="1109"/>
      <c r="AG838" s="1109"/>
      <c r="AH838" s="1109"/>
      <c r="AI838" s="1109"/>
      <c r="AJ838" s="1109"/>
      <c r="AK838" s="1109"/>
      <c r="AL838" s="1109"/>
    </row>
    <row r="839" spans="32:38" x14ac:dyDescent="0.2">
      <c r="AF839" s="1109"/>
      <c r="AG839" s="1109"/>
      <c r="AH839" s="1109"/>
      <c r="AI839" s="1109"/>
      <c r="AJ839" s="1109"/>
      <c r="AK839" s="1109"/>
      <c r="AL839" s="1109"/>
    </row>
    <row r="840" spans="32:38" x14ac:dyDescent="0.2">
      <c r="AF840" s="1109"/>
      <c r="AG840" s="1109"/>
      <c r="AH840" s="1109"/>
      <c r="AI840" s="1109"/>
      <c r="AJ840" s="1109"/>
      <c r="AK840" s="1109"/>
      <c r="AL840" s="1109"/>
    </row>
    <row r="841" spans="32:38" x14ac:dyDescent="0.2">
      <c r="AF841" s="1109"/>
      <c r="AG841" s="1109"/>
      <c r="AH841" s="1109"/>
      <c r="AI841" s="1109"/>
      <c r="AJ841" s="1109"/>
      <c r="AK841" s="1109"/>
      <c r="AL841" s="1109"/>
    </row>
    <row r="842" spans="32:38" x14ac:dyDescent="0.2">
      <c r="AF842" s="1109"/>
      <c r="AG842" s="1109"/>
      <c r="AH842" s="1109"/>
      <c r="AI842" s="1109"/>
      <c r="AJ842" s="1109"/>
      <c r="AK842" s="1109"/>
      <c r="AL842" s="1109"/>
    </row>
    <row r="843" spans="32:38" x14ac:dyDescent="0.2">
      <c r="AF843" s="1109"/>
      <c r="AG843" s="1109"/>
      <c r="AH843" s="1109"/>
      <c r="AI843" s="1109"/>
      <c r="AJ843" s="1109"/>
      <c r="AK843" s="1109"/>
      <c r="AL843" s="1109"/>
    </row>
    <row r="844" spans="32:38" x14ac:dyDescent="0.2">
      <c r="AF844" s="1109"/>
      <c r="AG844" s="1109"/>
      <c r="AH844" s="1109"/>
      <c r="AI844" s="1109"/>
      <c r="AJ844" s="1109"/>
      <c r="AK844" s="1109"/>
      <c r="AL844" s="1109"/>
    </row>
    <row r="845" spans="32:38" x14ac:dyDescent="0.2">
      <c r="AF845" s="1109"/>
      <c r="AG845" s="1109"/>
      <c r="AH845" s="1109"/>
      <c r="AI845" s="1109"/>
      <c r="AJ845" s="1109"/>
      <c r="AK845" s="1109"/>
      <c r="AL845" s="1109"/>
    </row>
    <row r="846" spans="32:38" x14ac:dyDescent="0.2">
      <c r="AF846" s="1109"/>
      <c r="AG846" s="1109"/>
      <c r="AH846" s="1109"/>
      <c r="AI846" s="1109"/>
      <c r="AJ846" s="1109"/>
      <c r="AK846" s="1109"/>
      <c r="AL846" s="1109"/>
    </row>
    <row r="847" spans="32:38" x14ac:dyDescent="0.2">
      <c r="AF847" s="1109"/>
      <c r="AG847" s="1109"/>
      <c r="AH847" s="1109"/>
      <c r="AI847" s="1109"/>
      <c r="AJ847" s="1109"/>
      <c r="AK847" s="1109"/>
      <c r="AL847" s="1109"/>
    </row>
    <row r="848" spans="32:38" x14ac:dyDescent="0.2">
      <c r="AF848" s="1109"/>
      <c r="AG848" s="1109"/>
      <c r="AH848" s="1109"/>
      <c r="AI848" s="1109"/>
      <c r="AJ848" s="1109"/>
      <c r="AK848" s="1109"/>
      <c r="AL848" s="1109"/>
    </row>
    <row r="849" spans="32:38" x14ac:dyDescent="0.2">
      <c r="AF849" s="1109"/>
      <c r="AG849" s="1109"/>
      <c r="AH849" s="1109"/>
      <c r="AI849" s="1109"/>
      <c r="AJ849" s="1109"/>
      <c r="AK849" s="1109"/>
      <c r="AL849" s="1109"/>
    </row>
    <row r="850" spans="32:38" x14ac:dyDescent="0.2">
      <c r="AF850" s="1109"/>
      <c r="AG850" s="1109"/>
      <c r="AH850" s="1109"/>
      <c r="AI850" s="1109"/>
      <c r="AJ850" s="1109"/>
      <c r="AK850" s="1109"/>
      <c r="AL850" s="1109"/>
    </row>
    <row r="851" spans="32:38" x14ac:dyDescent="0.2">
      <c r="AF851" s="1109"/>
      <c r="AG851" s="1109"/>
      <c r="AH851" s="1109"/>
      <c r="AI851" s="1109"/>
      <c r="AJ851" s="1109"/>
      <c r="AK851" s="1109"/>
      <c r="AL851" s="1109"/>
    </row>
    <row r="852" spans="32:38" x14ac:dyDescent="0.2">
      <c r="AF852" s="1109"/>
      <c r="AG852" s="1109"/>
      <c r="AH852" s="1109"/>
      <c r="AI852" s="1109"/>
      <c r="AJ852" s="1109"/>
      <c r="AK852" s="1109"/>
      <c r="AL852" s="1109"/>
    </row>
    <row r="853" spans="32:38" x14ac:dyDescent="0.2">
      <c r="AF853" s="1109"/>
      <c r="AG853" s="1109"/>
      <c r="AH853" s="1109"/>
      <c r="AI853" s="1109"/>
      <c r="AJ853" s="1109"/>
      <c r="AK853" s="1109"/>
      <c r="AL853" s="1109"/>
    </row>
    <row r="854" spans="32:38" x14ac:dyDescent="0.2">
      <c r="AF854" s="1109"/>
      <c r="AG854" s="1109"/>
      <c r="AH854" s="1109"/>
      <c r="AI854" s="1109"/>
      <c r="AJ854" s="1109"/>
      <c r="AK854" s="1109"/>
      <c r="AL854" s="1109"/>
    </row>
    <row r="855" spans="32:38" x14ac:dyDescent="0.2">
      <c r="AF855" s="1109"/>
      <c r="AG855" s="1109"/>
      <c r="AH855" s="1109"/>
      <c r="AI855" s="1109"/>
      <c r="AJ855" s="1109"/>
      <c r="AK855" s="1109"/>
      <c r="AL855" s="1109"/>
    </row>
    <row r="856" spans="32:38" x14ac:dyDescent="0.2">
      <c r="AF856" s="1109"/>
      <c r="AG856" s="1109"/>
      <c r="AH856" s="1109"/>
      <c r="AI856" s="1109"/>
      <c r="AJ856" s="1109"/>
      <c r="AK856" s="1109"/>
      <c r="AL856" s="1109"/>
    </row>
    <row r="857" spans="32:38" x14ac:dyDescent="0.2">
      <c r="AF857" s="1109"/>
      <c r="AG857" s="1109"/>
      <c r="AH857" s="1109"/>
      <c r="AI857" s="1109"/>
      <c r="AJ857" s="1109"/>
      <c r="AK857" s="1109"/>
      <c r="AL857" s="1109"/>
    </row>
    <row r="858" spans="32:38" x14ac:dyDescent="0.2">
      <c r="AF858" s="1109"/>
      <c r="AG858" s="1109"/>
      <c r="AH858" s="1109"/>
      <c r="AI858" s="1109"/>
      <c r="AJ858" s="1109"/>
      <c r="AK858" s="1109"/>
      <c r="AL858" s="1109"/>
    </row>
    <row r="859" spans="32:38" x14ac:dyDescent="0.2">
      <c r="AF859" s="1109"/>
      <c r="AG859" s="1109"/>
      <c r="AH859" s="1109"/>
      <c r="AI859" s="1109"/>
      <c r="AJ859" s="1109"/>
      <c r="AK859" s="1109"/>
      <c r="AL859" s="1109"/>
    </row>
    <row r="860" spans="32:38" x14ac:dyDescent="0.2">
      <c r="AF860" s="1109"/>
      <c r="AG860" s="1109"/>
      <c r="AH860" s="1109"/>
      <c r="AI860" s="1109"/>
      <c r="AJ860" s="1109"/>
      <c r="AK860" s="1109"/>
      <c r="AL860" s="1109"/>
    </row>
    <row r="861" spans="32:38" x14ac:dyDescent="0.2">
      <c r="AF861" s="1109"/>
      <c r="AG861" s="1109"/>
      <c r="AH861" s="1109"/>
      <c r="AI861" s="1109"/>
      <c r="AJ861" s="1109"/>
      <c r="AK861" s="1109"/>
      <c r="AL861" s="1109"/>
    </row>
    <row r="862" spans="32:38" x14ac:dyDescent="0.2">
      <c r="AF862" s="1109"/>
      <c r="AG862" s="1109"/>
      <c r="AH862" s="1109"/>
      <c r="AI862" s="1109"/>
      <c r="AJ862" s="1109"/>
      <c r="AK862" s="1109"/>
      <c r="AL862" s="1109"/>
    </row>
    <row r="863" spans="32:38" x14ac:dyDescent="0.2">
      <c r="AF863" s="1109"/>
      <c r="AG863" s="1109"/>
      <c r="AH863" s="1109"/>
      <c r="AI863" s="1109"/>
      <c r="AJ863" s="1109"/>
      <c r="AK863" s="1109"/>
      <c r="AL863" s="1109"/>
    </row>
    <row r="864" spans="32:38" x14ac:dyDescent="0.2">
      <c r="AF864" s="1109"/>
      <c r="AG864" s="1109"/>
      <c r="AH864" s="1109"/>
      <c r="AI864" s="1109"/>
      <c r="AJ864" s="1109"/>
      <c r="AK864" s="1109"/>
      <c r="AL864" s="1109"/>
    </row>
    <row r="865" spans="32:38" x14ac:dyDescent="0.2">
      <c r="AF865" s="1109"/>
      <c r="AG865" s="1109"/>
      <c r="AH865" s="1109"/>
      <c r="AI865" s="1109"/>
      <c r="AJ865" s="1109"/>
      <c r="AK865" s="1109"/>
      <c r="AL865" s="1109"/>
    </row>
    <row r="866" spans="32:38" x14ac:dyDescent="0.2">
      <c r="AF866" s="1109"/>
      <c r="AG866" s="1109"/>
      <c r="AH866" s="1109"/>
      <c r="AI866" s="1109"/>
      <c r="AJ866" s="1109"/>
      <c r="AK866" s="1109"/>
      <c r="AL866" s="1109"/>
    </row>
    <row r="867" spans="32:38" x14ac:dyDescent="0.2">
      <c r="AF867" s="1109"/>
      <c r="AG867" s="1109"/>
      <c r="AH867" s="1109"/>
      <c r="AI867" s="1109"/>
      <c r="AJ867" s="1109"/>
      <c r="AK867" s="1109"/>
      <c r="AL867" s="1109"/>
    </row>
    <row r="868" spans="32:38" x14ac:dyDescent="0.2">
      <c r="AF868" s="1109"/>
      <c r="AG868" s="1109"/>
      <c r="AH868" s="1109"/>
      <c r="AI868" s="1109"/>
      <c r="AJ868" s="1109"/>
      <c r="AK868" s="1109"/>
      <c r="AL868" s="1109"/>
    </row>
    <row r="869" spans="32:38" x14ac:dyDescent="0.2">
      <c r="AF869" s="1109"/>
      <c r="AG869" s="1109"/>
      <c r="AH869" s="1109"/>
      <c r="AI869" s="1109"/>
      <c r="AJ869" s="1109"/>
      <c r="AK869" s="1109"/>
      <c r="AL869" s="1109"/>
    </row>
    <row r="870" spans="32:38" x14ac:dyDescent="0.2">
      <c r="AF870" s="1109"/>
      <c r="AG870" s="1109"/>
      <c r="AH870" s="1109"/>
      <c r="AI870" s="1109"/>
      <c r="AJ870" s="1109"/>
      <c r="AK870" s="1109"/>
      <c r="AL870" s="1109"/>
    </row>
    <row r="871" spans="32:38" x14ac:dyDescent="0.2">
      <c r="AF871" s="1109"/>
      <c r="AG871" s="1109"/>
      <c r="AH871" s="1109"/>
      <c r="AI871" s="1109"/>
      <c r="AJ871" s="1109"/>
      <c r="AK871" s="1109"/>
      <c r="AL871" s="1109"/>
    </row>
    <row r="872" spans="32:38" x14ac:dyDescent="0.2">
      <c r="AF872" s="1109"/>
      <c r="AG872" s="1109"/>
      <c r="AH872" s="1109"/>
      <c r="AI872" s="1109"/>
      <c r="AJ872" s="1109"/>
      <c r="AK872" s="1109"/>
      <c r="AL872" s="1109"/>
    </row>
    <row r="873" spans="32:38" x14ac:dyDescent="0.2">
      <c r="AF873" s="1109"/>
      <c r="AG873" s="1109"/>
      <c r="AH873" s="1109"/>
      <c r="AI873" s="1109"/>
      <c r="AJ873" s="1109"/>
      <c r="AK873" s="1109"/>
      <c r="AL873" s="1109"/>
    </row>
    <row r="874" spans="32:38" x14ac:dyDescent="0.2">
      <c r="AF874" s="1109"/>
      <c r="AG874" s="1109"/>
      <c r="AH874" s="1109"/>
      <c r="AI874" s="1109"/>
      <c r="AJ874" s="1109"/>
      <c r="AK874" s="1109"/>
      <c r="AL874" s="1109"/>
    </row>
    <row r="875" spans="32:38" x14ac:dyDescent="0.2">
      <c r="AF875" s="1109"/>
      <c r="AG875" s="1109"/>
      <c r="AH875" s="1109"/>
      <c r="AI875" s="1109"/>
      <c r="AJ875" s="1109"/>
      <c r="AK875" s="1109"/>
      <c r="AL875" s="1109"/>
    </row>
    <row r="876" spans="32:38" x14ac:dyDescent="0.2">
      <c r="AF876" s="1109"/>
      <c r="AG876" s="1109"/>
      <c r="AH876" s="1109"/>
      <c r="AI876" s="1109"/>
      <c r="AJ876" s="1109"/>
      <c r="AK876" s="1109"/>
      <c r="AL876" s="1109"/>
    </row>
    <row r="877" spans="32:38" x14ac:dyDescent="0.2">
      <c r="AF877" s="1109"/>
      <c r="AG877" s="1109"/>
      <c r="AH877" s="1109"/>
      <c r="AI877" s="1109"/>
      <c r="AJ877" s="1109"/>
      <c r="AK877" s="1109"/>
      <c r="AL877" s="1109"/>
    </row>
    <row r="878" spans="32:38" x14ac:dyDescent="0.2">
      <c r="AF878" s="1109"/>
      <c r="AG878" s="1109"/>
      <c r="AH878" s="1109"/>
      <c r="AI878" s="1109"/>
      <c r="AJ878" s="1109"/>
      <c r="AK878" s="1109"/>
      <c r="AL878" s="1109"/>
    </row>
    <row r="879" spans="32:38" x14ac:dyDescent="0.2">
      <c r="AF879" s="1109"/>
      <c r="AG879" s="1109"/>
      <c r="AH879" s="1109"/>
      <c r="AI879" s="1109"/>
      <c r="AJ879" s="1109"/>
      <c r="AK879" s="1109"/>
      <c r="AL879" s="1109"/>
    </row>
    <row r="880" spans="32:38" x14ac:dyDescent="0.2">
      <c r="AF880" s="1109"/>
      <c r="AG880" s="1109"/>
      <c r="AH880" s="1109"/>
      <c r="AI880" s="1109"/>
      <c r="AJ880" s="1109"/>
      <c r="AK880" s="1109"/>
      <c r="AL880" s="1109"/>
    </row>
    <row r="881" spans="32:38" x14ac:dyDescent="0.2">
      <c r="AF881" s="1109"/>
      <c r="AG881" s="1109"/>
      <c r="AH881" s="1109"/>
      <c r="AI881" s="1109"/>
      <c r="AJ881" s="1109"/>
      <c r="AK881" s="1109"/>
      <c r="AL881" s="1109"/>
    </row>
    <row r="882" spans="32:38" x14ac:dyDescent="0.2">
      <c r="AF882" s="1109"/>
      <c r="AG882" s="1109"/>
      <c r="AH882" s="1109"/>
      <c r="AI882" s="1109"/>
      <c r="AJ882" s="1109"/>
      <c r="AK882" s="1109"/>
      <c r="AL882" s="1109"/>
    </row>
    <row r="883" spans="32:38" x14ac:dyDescent="0.2">
      <c r="AF883" s="1109"/>
      <c r="AG883" s="1109"/>
      <c r="AH883" s="1109"/>
      <c r="AI883" s="1109"/>
      <c r="AJ883" s="1109"/>
      <c r="AK883" s="1109"/>
      <c r="AL883" s="1109"/>
    </row>
    <row r="884" spans="32:38" x14ac:dyDescent="0.2">
      <c r="AF884" s="1109"/>
      <c r="AG884" s="1109"/>
      <c r="AH884" s="1109"/>
      <c r="AI884" s="1109"/>
      <c r="AJ884" s="1109"/>
      <c r="AK884" s="1109"/>
      <c r="AL884" s="1109"/>
    </row>
    <row r="885" spans="32:38" x14ac:dyDescent="0.2">
      <c r="AF885" s="1109"/>
      <c r="AG885" s="1109"/>
      <c r="AH885" s="1109"/>
      <c r="AI885" s="1109"/>
      <c r="AJ885" s="1109"/>
      <c r="AK885" s="1109"/>
      <c r="AL885" s="1109"/>
    </row>
    <row r="886" spans="32:38" x14ac:dyDescent="0.2">
      <c r="AF886" s="1109"/>
      <c r="AG886" s="1109"/>
      <c r="AH886" s="1109"/>
      <c r="AI886" s="1109"/>
      <c r="AJ886" s="1109"/>
      <c r="AK886" s="1109"/>
      <c r="AL886" s="1109"/>
    </row>
    <row r="887" spans="32:38" x14ac:dyDescent="0.2">
      <c r="AF887" s="1109"/>
      <c r="AG887" s="1109"/>
      <c r="AH887" s="1109"/>
      <c r="AI887" s="1109"/>
      <c r="AJ887" s="1109"/>
      <c r="AK887" s="1109"/>
      <c r="AL887" s="1109"/>
    </row>
    <row r="888" spans="32:38" x14ac:dyDescent="0.2">
      <c r="AF888" s="1109"/>
      <c r="AG888" s="1109"/>
      <c r="AH888" s="1109"/>
      <c r="AI888" s="1109"/>
      <c r="AJ888" s="1109"/>
      <c r="AK888" s="1109"/>
      <c r="AL888" s="1109"/>
    </row>
    <row r="889" spans="32:38" x14ac:dyDescent="0.2">
      <c r="AF889" s="1109"/>
      <c r="AG889" s="1109"/>
      <c r="AH889" s="1109"/>
      <c r="AI889" s="1109"/>
      <c r="AJ889" s="1109"/>
      <c r="AK889" s="1109"/>
      <c r="AL889" s="1109"/>
    </row>
    <row r="890" spans="32:38" x14ac:dyDescent="0.2">
      <c r="AF890" s="1109"/>
      <c r="AG890" s="1109"/>
      <c r="AH890" s="1109"/>
      <c r="AI890" s="1109"/>
      <c r="AJ890" s="1109"/>
      <c r="AK890" s="1109"/>
      <c r="AL890" s="1109"/>
    </row>
    <row r="891" spans="32:38" x14ac:dyDescent="0.2">
      <c r="AF891" s="1109"/>
      <c r="AG891" s="1109"/>
      <c r="AH891" s="1109"/>
      <c r="AI891" s="1109"/>
      <c r="AJ891" s="1109"/>
      <c r="AK891" s="1109"/>
      <c r="AL891" s="1109"/>
    </row>
    <row r="892" spans="32:38" x14ac:dyDescent="0.2">
      <c r="AF892" s="1109"/>
      <c r="AG892" s="1109"/>
      <c r="AH892" s="1109"/>
      <c r="AI892" s="1109"/>
      <c r="AJ892" s="1109"/>
      <c r="AK892" s="1109"/>
      <c r="AL892" s="1109"/>
    </row>
    <row r="893" spans="32:38" x14ac:dyDescent="0.2">
      <c r="AF893" s="1109"/>
      <c r="AG893" s="1109"/>
      <c r="AH893" s="1109"/>
      <c r="AI893" s="1109"/>
      <c r="AJ893" s="1109"/>
      <c r="AK893" s="1109"/>
      <c r="AL893" s="1109"/>
    </row>
    <row r="894" spans="32:38" x14ac:dyDescent="0.2">
      <c r="AF894" s="1109"/>
      <c r="AG894" s="1109"/>
      <c r="AH894" s="1109"/>
      <c r="AI894" s="1109"/>
      <c r="AJ894" s="1109"/>
      <c r="AK894" s="1109"/>
      <c r="AL894" s="1109"/>
    </row>
    <row r="895" spans="32:38" x14ac:dyDescent="0.2">
      <c r="AF895" s="1109"/>
      <c r="AG895" s="1109"/>
      <c r="AH895" s="1109"/>
      <c r="AI895" s="1109"/>
      <c r="AJ895" s="1109"/>
      <c r="AK895" s="1109"/>
      <c r="AL895" s="1109"/>
    </row>
    <row r="896" spans="32:38" x14ac:dyDescent="0.2">
      <c r="AF896" s="1109"/>
      <c r="AG896" s="1109"/>
      <c r="AH896" s="1109"/>
      <c r="AI896" s="1109"/>
      <c r="AJ896" s="1109"/>
      <c r="AK896" s="1109"/>
      <c r="AL896" s="1109"/>
    </row>
    <row r="897" spans="32:38" x14ac:dyDescent="0.2">
      <c r="AF897" s="1109"/>
      <c r="AG897" s="1109"/>
      <c r="AH897" s="1109"/>
      <c r="AI897" s="1109"/>
      <c r="AJ897" s="1109"/>
      <c r="AK897" s="1109"/>
      <c r="AL897" s="1109"/>
    </row>
    <row r="898" spans="32:38" x14ac:dyDescent="0.2">
      <c r="AF898" s="1109"/>
      <c r="AG898" s="1109"/>
      <c r="AH898" s="1109"/>
      <c r="AI898" s="1109"/>
      <c r="AJ898" s="1109"/>
      <c r="AK898" s="1109"/>
      <c r="AL898" s="1109"/>
    </row>
    <row r="899" spans="32:38" x14ac:dyDescent="0.2">
      <c r="AF899" s="1109"/>
      <c r="AG899" s="1109"/>
      <c r="AH899" s="1109"/>
      <c r="AI899" s="1109"/>
      <c r="AJ899" s="1109"/>
      <c r="AK899" s="1109"/>
      <c r="AL899" s="1109"/>
    </row>
    <row r="900" spans="32:38" x14ac:dyDescent="0.2">
      <c r="AF900" s="1109"/>
      <c r="AG900" s="1109"/>
      <c r="AH900" s="1109"/>
      <c r="AI900" s="1109"/>
      <c r="AJ900" s="1109"/>
      <c r="AK900" s="1109"/>
      <c r="AL900" s="1109"/>
    </row>
    <row r="901" spans="32:38" x14ac:dyDescent="0.2">
      <c r="AF901" s="1109"/>
      <c r="AG901" s="1109"/>
      <c r="AH901" s="1109"/>
      <c r="AI901" s="1109"/>
      <c r="AJ901" s="1109"/>
      <c r="AK901" s="1109"/>
      <c r="AL901" s="1109"/>
    </row>
    <row r="902" spans="32:38" x14ac:dyDescent="0.2">
      <c r="AF902" s="1109"/>
      <c r="AG902" s="1109"/>
      <c r="AH902" s="1109"/>
      <c r="AI902" s="1109"/>
      <c r="AJ902" s="1109"/>
      <c r="AK902" s="1109"/>
      <c r="AL902" s="1109"/>
    </row>
    <row r="903" spans="32:38" x14ac:dyDescent="0.2">
      <c r="AF903" s="1109"/>
      <c r="AG903" s="1109"/>
      <c r="AH903" s="1109"/>
      <c r="AI903" s="1109"/>
      <c r="AJ903" s="1109"/>
      <c r="AK903" s="1109"/>
      <c r="AL903" s="1109"/>
    </row>
    <row r="904" spans="32:38" x14ac:dyDescent="0.2">
      <c r="AF904" s="1109"/>
      <c r="AG904" s="1109"/>
      <c r="AH904" s="1109"/>
      <c r="AI904" s="1109"/>
      <c r="AJ904" s="1109"/>
      <c r="AK904" s="1109"/>
      <c r="AL904" s="1109"/>
    </row>
    <row r="905" spans="32:38" x14ac:dyDescent="0.2">
      <c r="AF905" s="1109"/>
      <c r="AG905" s="1109"/>
      <c r="AH905" s="1109"/>
      <c r="AI905" s="1109"/>
      <c r="AJ905" s="1109"/>
      <c r="AK905" s="1109"/>
      <c r="AL905" s="1109"/>
    </row>
    <row r="906" spans="32:38" x14ac:dyDescent="0.2">
      <c r="AF906" s="1109"/>
      <c r="AG906" s="1109"/>
      <c r="AH906" s="1109"/>
      <c r="AI906" s="1109"/>
      <c r="AJ906" s="1109"/>
      <c r="AK906" s="1109"/>
      <c r="AL906" s="1109"/>
    </row>
    <row r="907" spans="32:38" x14ac:dyDescent="0.2">
      <c r="AF907" s="1109"/>
      <c r="AG907" s="1109"/>
      <c r="AH907" s="1109"/>
      <c r="AI907" s="1109"/>
      <c r="AJ907" s="1109"/>
      <c r="AK907" s="1109"/>
      <c r="AL907" s="1109"/>
    </row>
    <row r="908" spans="32:38" x14ac:dyDescent="0.2">
      <c r="AF908" s="1109"/>
      <c r="AG908" s="1109"/>
      <c r="AH908" s="1109"/>
      <c r="AI908" s="1109"/>
      <c r="AJ908" s="1109"/>
      <c r="AK908" s="1109"/>
      <c r="AL908" s="1109"/>
    </row>
    <row r="909" spans="32:38" x14ac:dyDescent="0.2">
      <c r="AF909" s="1109"/>
      <c r="AG909" s="1109"/>
      <c r="AH909" s="1109"/>
      <c r="AI909" s="1109"/>
      <c r="AJ909" s="1109"/>
      <c r="AK909" s="1109"/>
      <c r="AL909" s="1109"/>
    </row>
    <row r="910" spans="32:38" x14ac:dyDescent="0.2">
      <c r="AF910" s="1109"/>
      <c r="AG910" s="1109"/>
      <c r="AH910" s="1109"/>
      <c r="AI910" s="1109"/>
      <c r="AJ910" s="1109"/>
      <c r="AK910" s="1109"/>
      <c r="AL910" s="1109"/>
    </row>
    <row r="911" spans="32:38" x14ac:dyDescent="0.2">
      <c r="AF911" s="1109"/>
      <c r="AG911" s="1109"/>
      <c r="AH911" s="1109"/>
      <c r="AI911" s="1109"/>
      <c r="AJ911" s="1109"/>
      <c r="AK911" s="1109"/>
      <c r="AL911" s="1109"/>
    </row>
    <row r="912" spans="32:38" x14ac:dyDescent="0.2">
      <c r="AF912" s="1109"/>
      <c r="AG912" s="1109"/>
      <c r="AH912" s="1109"/>
      <c r="AI912" s="1109"/>
      <c r="AJ912" s="1109"/>
      <c r="AK912" s="1109"/>
      <c r="AL912" s="1109"/>
    </row>
    <row r="913" spans="32:38" x14ac:dyDescent="0.2">
      <c r="AF913" s="1109"/>
      <c r="AG913" s="1109"/>
      <c r="AH913" s="1109"/>
      <c r="AI913" s="1109"/>
      <c r="AJ913" s="1109"/>
      <c r="AK913" s="1109"/>
      <c r="AL913" s="1109"/>
    </row>
    <row r="914" spans="32:38" x14ac:dyDescent="0.2">
      <c r="AF914" s="1109"/>
      <c r="AG914" s="1109"/>
      <c r="AH914" s="1109"/>
      <c r="AI914" s="1109"/>
      <c r="AJ914" s="1109"/>
      <c r="AK914" s="1109"/>
      <c r="AL914" s="1109"/>
    </row>
    <row r="915" spans="32:38" x14ac:dyDescent="0.2">
      <c r="AF915" s="1109"/>
      <c r="AG915" s="1109"/>
      <c r="AH915" s="1109"/>
      <c r="AI915" s="1109"/>
      <c r="AJ915" s="1109"/>
      <c r="AK915" s="1109"/>
      <c r="AL915" s="1109"/>
    </row>
    <row r="916" spans="32:38" x14ac:dyDescent="0.2">
      <c r="AF916" s="1109"/>
      <c r="AG916" s="1109"/>
      <c r="AH916" s="1109"/>
      <c r="AI916" s="1109"/>
      <c r="AJ916" s="1109"/>
      <c r="AK916" s="1109"/>
      <c r="AL916" s="1109"/>
    </row>
    <row r="917" spans="32:38" x14ac:dyDescent="0.2">
      <c r="AF917" s="1109"/>
      <c r="AG917" s="1109"/>
      <c r="AH917" s="1109"/>
      <c r="AI917" s="1109"/>
      <c r="AJ917" s="1109"/>
      <c r="AK917" s="1109"/>
      <c r="AL917" s="1109"/>
    </row>
    <row r="918" spans="32:38" x14ac:dyDescent="0.2">
      <c r="AF918" s="1109"/>
      <c r="AG918" s="1109"/>
      <c r="AH918" s="1109"/>
      <c r="AI918" s="1109"/>
      <c r="AJ918" s="1109"/>
      <c r="AK918" s="1109"/>
      <c r="AL918" s="1109"/>
    </row>
    <row r="919" spans="32:38" x14ac:dyDescent="0.2">
      <c r="AF919" s="1109"/>
      <c r="AG919" s="1109"/>
      <c r="AH919" s="1109"/>
      <c r="AI919" s="1109"/>
      <c r="AJ919" s="1109"/>
      <c r="AK919" s="1109"/>
      <c r="AL919" s="1109"/>
    </row>
    <row r="920" spans="32:38" x14ac:dyDescent="0.2">
      <c r="AF920" s="1109"/>
      <c r="AG920" s="1109"/>
      <c r="AH920" s="1109"/>
      <c r="AI920" s="1109"/>
      <c r="AJ920" s="1109"/>
      <c r="AK920" s="1109"/>
      <c r="AL920" s="1109"/>
    </row>
    <row r="921" spans="32:38" x14ac:dyDescent="0.2">
      <c r="AF921" s="1109"/>
      <c r="AG921" s="1109"/>
      <c r="AH921" s="1109"/>
      <c r="AI921" s="1109"/>
      <c r="AJ921" s="1109"/>
      <c r="AK921" s="1109"/>
      <c r="AL921" s="1109"/>
    </row>
    <row r="922" spans="32:38" x14ac:dyDescent="0.2">
      <c r="AF922" s="1109"/>
      <c r="AG922" s="1109"/>
      <c r="AH922" s="1109"/>
      <c r="AI922" s="1109"/>
      <c r="AJ922" s="1109"/>
      <c r="AK922" s="1109"/>
      <c r="AL922" s="1109"/>
    </row>
    <row r="923" spans="32:38" x14ac:dyDescent="0.2">
      <c r="AF923" s="1109"/>
      <c r="AG923" s="1109"/>
      <c r="AH923" s="1109"/>
      <c r="AI923" s="1109"/>
      <c r="AJ923" s="1109"/>
      <c r="AK923" s="1109"/>
      <c r="AL923" s="1109"/>
    </row>
    <row r="924" spans="32:38" x14ac:dyDescent="0.2">
      <c r="AF924" s="1109"/>
      <c r="AG924" s="1109"/>
      <c r="AH924" s="1109"/>
      <c r="AI924" s="1109"/>
      <c r="AJ924" s="1109"/>
      <c r="AK924" s="1109"/>
      <c r="AL924" s="1109"/>
    </row>
    <row r="925" spans="32:38" x14ac:dyDescent="0.2">
      <c r="AF925" s="1109"/>
      <c r="AG925" s="1109"/>
      <c r="AH925" s="1109"/>
      <c r="AI925" s="1109"/>
      <c r="AJ925" s="1109"/>
      <c r="AK925" s="1109"/>
      <c r="AL925" s="1109"/>
    </row>
    <row r="926" spans="32:38" x14ac:dyDescent="0.2">
      <c r="AF926" s="1109"/>
      <c r="AG926" s="1109"/>
      <c r="AH926" s="1109"/>
      <c r="AI926" s="1109"/>
      <c r="AJ926" s="1109"/>
      <c r="AK926" s="1109"/>
      <c r="AL926" s="1109"/>
    </row>
    <row r="927" spans="32:38" x14ac:dyDescent="0.2">
      <c r="AF927" s="1109"/>
      <c r="AG927" s="1109"/>
      <c r="AH927" s="1109"/>
      <c r="AI927" s="1109"/>
      <c r="AJ927" s="1109"/>
      <c r="AK927" s="1109"/>
      <c r="AL927" s="1109"/>
    </row>
    <row r="928" spans="32:38" x14ac:dyDescent="0.2">
      <c r="AF928" s="1109"/>
      <c r="AG928" s="1109"/>
      <c r="AH928" s="1109"/>
      <c r="AI928" s="1109"/>
      <c r="AJ928" s="1109"/>
      <c r="AK928" s="1109"/>
      <c r="AL928" s="1109"/>
    </row>
    <row r="929" spans="32:38" x14ac:dyDescent="0.2">
      <c r="AF929" s="1109"/>
      <c r="AG929" s="1109"/>
      <c r="AH929" s="1109"/>
      <c r="AI929" s="1109"/>
      <c r="AJ929" s="1109"/>
      <c r="AK929" s="1109"/>
      <c r="AL929" s="1109"/>
    </row>
    <row r="930" spans="32:38" x14ac:dyDescent="0.2">
      <c r="AF930" s="1109"/>
      <c r="AG930" s="1109"/>
      <c r="AH930" s="1109"/>
      <c r="AI930" s="1109"/>
      <c r="AJ930" s="1109"/>
      <c r="AK930" s="1109"/>
      <c r="AL930" s="1109"/>
    </row>
    <row r="931" spans="32:38" x14ac:dyDescent="0.2">
      <c r="AF931" s="1109"/>
      <c r="AG931" s="1109"/>
      <c r="AH931" s="1109"/>
      <c r="AI931" s="1109"/>
      <c r="AJ931" s="1109"/>
      <c r="AK931" s="1109"/>
      <c r="AL931" s="1109"/>
    </row>
    <row r="932" spans="32:38" x14ac:dyDescent="0.2">
      <c r="AF932" s="1109"/>
      <c r="AG932" s="1109"/>
      <c r="AH932" s="1109"/>
      <c r="AI932" s="1109"/>
      <c r="AJ932" s="1109"/>
      <c r="AK932" s="1109"/>
      <c r="AL932" s="1109"/>
    </row>
    <row r="933" spans="32:38" x14ac:dyDescent="0.2">
      <c r="AF933" s="1109"/>
      <c r="AG933" s="1109"/>
      <c r="AH933" s="1109"/>
      <c r="AI933" s="1109"/>
      <c r="AJ933" s="1109"/>
      <c r="AK933" s="1109"/>
      <c r="AL933" s="1109"/>
    </row>
    <row r="934" spans="32:38" x14ac:dyDescent="0.2">
      <c r="AF934" s="1109"/>
      <c r="AG934" s="1109"/>
      <c r="AH934" s="1109"/>
      <c r="AI934" s="1109"/>
      <c r="AJ934" s="1109"/>
      <c r="AK934" s="1109"/>
      <c r="AL934" s="1109"/>
    </row>
    <row r="935" spans="32:38" x14ac:dyDescent="0.2">
      <c r="AF935" s="1109"/>
      <c r="AG935" s="1109"/>
      <c r="AH935" s="1109"/>
      <c r="AI935" s="1109"/>
      <c r="AJ935" s="1109"/>
      <c r="AK935" s="1109"/>
      <c r="AL935" s="1109"/>
    </row>
    <row r="936" spans="32:38" x14ac:dyDescent="0.2">
      <c r="AF936" s="1109"/>
      <c r="AG936" s="1109"/>
      <c r="AH936" s="1109"/>
      <c r="AI936" s="1109"/>
      <c r="AJ936" s="1109"/>
      <c r="AK936" s="1109"/>
      <c r="AL936" s="1109"/>
    </row>
    <row r="937" spans="32:38" x14ac:dyDescent="0.2">
      <c r="AF937" s="1109"/>
      <c r="AG937" s="1109"/>
      <c r="AH937" s="1109"/>
      <c r="AI937" s="1109"/>
      <c r="AJ937" s="1109"/>
      <c r="AK937" s="1109"/>
      <c r="AL937" s="1109"/>
    </row>
    <row r="938" spans="32:38" x14ac:dyDescent="0.2">
      <c r="AF938" s="1109"/>
      <c r="AG938" s="1109"/>
      <c r="AH938" s="1109"/>
      <c r="AI938" s="1109"/>
      <c r="AJ938" s="1109"/>
      <c r="AK938" s="1109"/>
      <c r="AL938" s="1109"/>
    </row>
    <row r="939" spans="32:38" x14ac:dyDescent="0.2">
      <c r="AF939" s="1109"/>
      <c r="AG939" s="1109"/>
      <c r="AH939" s="1109"/>
      <c r="AI939" s="1109"/>
      <c r="AJ939" s="1109"/>
      <c r="AK939" s="1109"/>
      <c r="AL939" s="1109"/>
    </row>
    <row r="940" spans="32:38" x14ac:dyDescent="0.2">
      <c r="AF940" s="1109"/>
      <c r="AG940" s="1109"/>
      <c r="AH940" s="1109"/>
      <c r="AI940" s="1109"/>
      <c r="AJ940" s="1109"/>
      <c r="AK940" s="1109"/>
      <c r="AL940" s="1109"/>
    </row>
    <row r="941" spans="32:38" x14ac:dyDescent="0.2">
      <c r="AF941" s="1109"/>
      <c r="AG941" s="1109"/>
      <c r="AH941" s="1109"/>
      <c r="AI941" s="1109"/>
      <c r="AJ941" s="1109"/>
      <c r="AK941" s="1109"/>
      <c r="AL941" s="1109"/>
    </row>
    <row r="942" spans="32:38" x14ac:dyDescent="0.2">
      <c r="AF942" s="1109"/>
      <c r="AG942" s="1109"/>
      <c r="AH942" s="1109"/>
      <c r="AI942" s="1109"/>
      <c r="AJ942" s="1109"/>
      <c r="AK942" s="1109"/>
      <c r="AL942" s="1109"/>
    </row>
    <row r="943" spans="32:38" x14ac:dyDescent="0.2">
      <c r="AF943" s="1109"/>
      <c r="AG943" s="1109"/>
      <c r="AH943" s="1109"/>
      <c r="AI943" s="1109"/>
      <c r="AJ943" s="1109"/>
      <c r="AK943" s="1109"/>
      <c r="AL943" s="1109"/>
    </row>
    <row r="944" spans="32:38" x14ac:dyDescent="0.2">
      <c r="AF944" s="1109"/>
      <c r="AG944" s="1109"/>
      <c r="AH944" s="1109"/>
      <c r="AI944" s="1109"/>
      <c r="AJ944" s="1109"/>
      <c r="AK944" s="1109"/>
      <c r="AL944" s="1109"/>
    </row>
    <row r="945" spans="32:38" x14ac:dyDescent="0.2">
      <c r="AF945" s="1109"/>
      <c r="AG945" s="1109"/>
      <c r="AH945" s="1109"/>
      <c r="AI945" s="1109"/>
      <c r="AJ945" s="1109"/>
      <c r="AK945" s="1109"/>
      <c r="AL945" s="1109"/>
    </row>
    <row r="946" spans="32:38" x14ac:dyDescent="0.2">
      <c r="AF946" s="1109"/>
      <c r="AG946" s="1109"/>
      <c r="AH946" s="1109"/>
      <c r="AI946" s="1109"/>
      <c r="AJ946" s="1109"/>
      <c r="AK946" s="1109"/>
      <c r="AL946" s="1109"/>
    </row>
    <row r="947" spans="32:38" x14ac:dyDescent="0.2">
      <c r="AF947" s="1109"/>
      <c r="AG947" s="1109"/>
      <c r="AH947" s="1109"/>
      <c r="AI947" s="1109"/>
      <c r="AJ947" s="1109"/>
      <c r="AK947" s="1109"/>
      <c r="AL947" s="1109"/>
    </row>
    <row r="948" spans="32:38" x14ac:dyDescent="0.2">
      <c r="AF948" s="1109"/>
      <c r="AG948" s="1109"/>
      <c r="AH948" s="1109"/>
      <c r="AI948" s="1109"/>
      <c r="AJ948" s="1109"/>
      <c r="AK948" s="1109"/>
      <c r="AL948" s="1109"/>
    </row>
    <row r="949" spans="32:38" x14ac:dyDescent="0.2">
      <c r="AF949" s="1109"/>
      <c r="AG949" s="1109"/>
      <c r="AH949" s="1109"/>
      <c r="AI949" s="1109"/>
      <c r="AJ949" s="1109"/>
      <c r="AK949" s="1109"/>
      <c r="AL949" s="1109"/>
    </row>
    <row r="950" spans="32:38" x14ac:dyDescent="0.2">
      <c r="AF950" s="1109"/>
      <c r="AG950" s="1109"/>
      <c r="AH950" s="1109"/>
      <c r="AI950" s="1109"/>
      <c r="AJ950" s="1109"/>
      <c r="AK950" s="1109"/>
      <c r="AL950" s="1109"/>
    </row>
    <row r="951" spans="32:38" x14ac:dyDescent="0.2">
      <c r="AF951" s="1109"/>
      <c r="AG951" s="1109"/>
      <c r="AH951" s="1109"/>
      <c r="AI951" s="1109"/>
      <c r="AJ951" s="1109"/>
      <c r="AK951" s="1109"/>
      <c r="AL951" s="1109"/>
    </row>
    <row r="952" spans="32:38" x14ac:dyDescent="0.2">
      <c r="AF952" s="1109"/>
      <c r="AG952" s="1109"/>
      <c r="AH952" s="1109"/>
      <c r="AI952" s="1109"/>
      <c r="AJ952" s="1109"/>
      <c r="AK952" s="1109"/>
      <c r="AL952" s="1109"/>
    </row>
    <row r="953" spans="32:38" x14ac:dyDescent="0.2">
      <c r="AF953" s="1109"/>
      <c r="AG953" s="1109"/>
      <c r="AH953" s="1109"/>
      <c r="AI953" s="1109"/>
      <c r="AJ953" s="1109"/>
      <c r="AK953" s="1109"/>
      <c r="AL953" s="1109"/>
    </row>
    <row r="954" spans="32:38" x14ac:dyDescent="0.2">
      <c r="AF954" s="1109"/>
      <c r="AG954" s="1109"/>
      <c r="AH954" s="1109"/>
      <c r="AI954" s="1109"/>
      <c r="AJ954" s="1109"/>
      <c r="AK954" s="1109"/>
      <c r="AL954" s="1109"/>
    </row>
    <row r="955" spans="32:38" x14ac:dyDescent="0.2">
      <c r="AF955" s="1109"/>
      <c r="AG955" s="1109"/>
      <c r="AH955" s="1109"/>
      <c r="AI955" s="1109"/>
      <c r="AJ955" s="1109"/>
      <c r="AK955" s="1109"/>
      <c r="AL955" s="1109"/>
    </row>
    <row r="956" spans="32:38" x14ac:dyDescent="0.2">
      <c r="AF956" s="1109"/>
      <c r="AG956" s="1109"/>
      <c r="AH956" s="1109"/>
      <c r="AI956" s="1109"/>
      <c r="AJ956" s="1109"/>
      <c r="AK956" s="1109"/>
      <c r="AL956" s="1109"/>
    </row>
    <row r="957" spans="32:38" x14ac:dyDescent="0.2">
      <c r="AF957" s="1109"/>
      <c r="AG957" s="1109"/>
      <c r="AH957" s="1109"/>
      <c r="AI957" s="1109"/>
      <c r="AJ957" s="1109"/>
      <c r="AK957" s="1109"/>
      <c r="AL957" s="1109"/>
    </row>
    <row r="958" spans="32:38" x14ac:dyDescent="0.2">
      <c r="AF958" s="1109"/>
      <c r="AG958" s="1109"/>
      <c r="AH958" s="1109"/>
      <c r="AI958" s="1109"/>
      <c r="AJ958" s="1109"/>
      <c r="AK958" s="1109"/>
      <c r="AL958" s="1109"/>
    </row>
    <row r="959" spans="32:38" x14ac:dyDescent="0.2">
      <c r="AF959" s="1109"/>
      <c r="AG959" s="1109"/>
      <c r="AH959" s="1109"/>
      <c r="AI959" s="1109"/>
      <c r="AJ959" s="1109"/>
      <c r="AK959" s="1109"/>
      <c r="AL959" s="1109"/>
    </row>
    <row r="960" spans="32:38" x14ac:dyDescent="0.2">
      <c r="AF960" s="1109"/>
      <c r="AG960" s="1109"/>
      <c r="AH960" s="1109"/>
      <c r="AI960" s="1109"/>
      <c r="AJ960" s="1109"/>
      <c r="AK960" s="1109"/>
      <c r="AL960" s="1109"/>
    </row>
    <row r="961" spans="32:38" x14ac:dyDescent="0.2">
      <c r="AF961" s="1109"/>
      <c r="AG961" s="1109"/>
      <c r="AH961" s="1109"/>
      <c r="AI961" s="1109"/>
      <c r="AJ961" s="1109"/>
      <c r="AK961" s="1109"/>
      <c r="AL961" s="1109"/>
    </row>
    <row r="962" spans="32:38" x14ac:dyDescent="0.2">
      <c r="AF962" s="1109"/>
      <c r="AG962" s="1109"/>
      <c r="AH962" s="1109"/>
      <c r="AI962" s="1109"/>
      <c r="AJ962" s="1109"/>
      <c r="AK962" s="1109"/>
      <c r="AL962" s="1109"/>
    </row>
    <row r="963" spans="32:38" x14ac:dyDescent="0.2">
      <c r="AF963" s="1109"/>
      <c r="AG963" s="1109"/>
      <c r="AH963" s="1109"/>
      <c r="AI963" s="1109"/>
      <c r="AJ963" s="1109"/>
      <c r="AK963" s="1109"/>
      <c r="AL963" s="1109"/>
    </row>
    <row r="964" spans="32:38" x14ac:dyDescent="0.2">
      <c r="AF964" s="1109"/>
      <c r="AG964" s="1109"/>
      <c r="AH964" s="1109"/>
      <c r="AI964" s="1109"/>
      <c r="AJ964" s="1109"/>
      <c r="AK964" s="1109"/>
      <c r="AL964" s="1109"/>
    </row>
    <row r="965" spans="32:38" x14ac:dyDescent="0.2">
      <c r="AF965" s="1109"/>
      <c r="AG965" s="1109"/>
      <c r="AH965" s="1109"/>
      <c r="AI965" s="1109"/>
      <c r="AJ965" s="1109"/>
      <c r="AK965" s="1109"/>
      <c r="AL965" s="1109"/>
    </row>
    <row r="966" spans="32:38" x14ac:dyDescent="0.2">
      <c r="AF966" s="1109"/>
      <c r="AG966" s="1109"/>
      <c r="AH966" s="1109"/>
      <c r="AI966" s="1109"/>
      <c r="AJ966" s="1109"/>
      <c r="AK966" s="1109"/>
      <c r="AL966" s="1109"/>
    </row>
    <row r="967" spans="32:38" x14ac:dyDescent="0.2">
      <c r="AF967" s="1109"/>
      <c r="AG967" s="1109"/>
      <c r="AH967" s="1109"/>
      <c r="AI967" s="1109"/>
      <c r="AJ967" s="1109"/>
      <c r="AK967" s="1109"/>
      <c r="AL967" s="1109"/>
    </row>
    <row r="968" spans="32:38" x14ac:dyDescent="0.2">
      <c r="AF968" s="1109"/>
      <c r="AG968" s="1109"/>
      <c r="AH968" s="1109"/>
      <c r="AI968" s="1109"/>
      <c r="AJ968" s="1109"/>
      <c r="AK968" s="1109"/>
      <c r="AL968" s="1109"/>
    </row>
    <row r="969" spans="32:38" x14ac:dyDescent="0.2">
      <c r="AF969" s="1109"/>
      <c r="AG969" s="1109"/>
      <c r="AH969" s="1109"/>
      <c r="AI969" s="1109"/>
      <c r="AJ969" s="1109"/>
      <c r="AK969" s="1109"/>
      <c r="AL969" s="1109"/>
    </row>
    <row r="970" spans="32:38" x14ac:dyDescent="0.2">
      <c r="AF970" s="1109"/>
      <c r="AG970" s="1109"/>
      <c r="AH970" s="1109"/>
      <c r="AI970" s="1109"/>
      <c r="AJ970" s="1109"/>
      <c r="AK970" s="1109"/>
      <c r="AL970" s="1109"/>
    </row>
    <row r="971" spans="32:38" x14ac:dyDescent="0.2">
      <c r="AF971" s="1109"/>
      <c r="AG971" s="1109"/>
      <c r="AH971" s="1109"/>
      <c r="AI971" s="1109"/>
      <c r="AJ971" s="1109"/>
      <c r="AK971" s="1109"/>
      <c r="AL971" s="1109"/>
    </row>
    <row r="972" spans="32:38" x14ac:dyDescent="0.2">
      <c r="AF972" s="1109"/>
      <c r="AG972" s="1109"/>
      <c r="AH972" s="1109"/>
      <c r="AI972" s="1109"/>
      <c r="AJ972" s="1109"/>
      <c r="AK972" s="1109"/>
      <c r="AL972" s="1109"/>
    </row>
    <row r="973" spans="32:38" x14ac:dyDescent="0.2">
      <c r="AF973" s="1109"/>
      <c r="AG973" s="1109"/>
      <c r="AH973" s="1109"/>
      <c r="AI973" s="1109"/>
      <c r="AJ973" s="1109"/>
      <c r="AK973" s="1109"/>
      <c r="AL973" s="1109"/>
    </row>
    <row r="974" spans="32:38" x14ac:dyDescent="0.2">
      <c r="AF974" s="1109"/>
      <c r="AG974" s="1109"/>
      <c r="AH974" s="1109"/>
      <c r="AI974" s="1109"/>
      <c r="AJ974" s="1109"/>
      <c r="AK974" s="1109"/>
      <c r="AL974" s="1109"/>
    </row>
    <row r="975" spans="32:38" x14ac:dyDescent="0.2">
      <c r="AF975" s="1109"/>
      <c r="AG975" s="1109"/>
      <c r="AH975" s="1109"/>
      <c r="AI975" s="1109"/>
      <c r="AJ975" s="1109"/>
      <c r="AK975" s="1109"/>
      <c r="AL975" s="1109"/>
    </row>
    <row r="976" spans="32:38" x14ac:dyDescent="0.2">
      <c r="AF976" s="1109"/>
      <c r="AG976" s="1109"/>
      <c r="AH976" s="1109"/>
      <c r="AI976" s="1109"/>
      <c r="AJ976" s="1109"/>
      <c r="AK976" s="1109"/>
      <c r="AL976" s="1109"/>
    </row>
    <row r="977" spans="32:38" x14ac:dyDescent="0.2">
      <c r="AF977" s="1109"/>
      <c r="AG977" s="1109"/>
      <c r="AH977" s="1109"/>
      <c r="AI977" s="1109"/>
      <c r="AJ977" s="1109"/>
      <c r="AK977" s="1109"/>
      <c r="AL977" s="1109"/>
    </row>
    <row r="978" spans="32:38" x14ac:dyDescent="0.2">
      <c r="AF978" s="1109"/>
      <c r="AG978" s="1109"/>
      <c r="AH978" s="1109"/>
      <c r="AI978" s="1109"/>
      <c r="AJ978" s="1109"/>
      <c r="AK978" s="1109"/>
      <c r="AL978" s="1109"/>
    </row>
    <row r="979" spans="32:38" x14ac:dyDescent="0.2">
      <c r="AF979" s="1109"/>
      <c r="AG979" s="1109"/>
      <c r="AH979" s="1109"/>
      <c r="AI979" s="1109"/>
      <c r="AJ979" s="1109"/>
      <c r="AK979" s="1109"/>
      <c r="AL979" s="1109"/>
    </row>
    <row r="980" spans="32:38" x14ac:dyDescent="0.2">
      <c r="AF980" s="1109"/>
      <c r="AG980" s="1109"/>
      <c r="AH980" s="1109"/>
      <c r="AI980" s="1109"/>
      <c r="AJ980" s="1109"/>
      <c r="AK980" s="1109"/>
      <c r="AL980" s="1109"/>
    </row>
    <row r="981" spans="32:38" x14ac:dyDescent="0.2">
      <c r="AF981" s="1109"/>
      <c r="AG981" s="1109"/>
      <c r="AH981" s="1109"/>
      <c r="AI981" s="1109"/>
      <c r="AJ981" s="1109"/>
      <c r="AK981" s="1109"/>
      <c r="AL981" s="1109"/>
    </row>
    <row r="982" spans="32:38" x14ac:dyDescent="0.2">
      <c r="AF982" s="1109"/>
      <c r="AG982" s="1109"/>
      <c r="AH982" s="1109"/>
      <c r="AI982" s="1109"/>
      <c r="AJ982" s="1109"/>
      <c r="AK982" s="1109"/>
      <c r="AL982" s="1109"/>
    </row>
    <row r="983" spans="32:38" x14ac:dyDescent="0.2">
      <c r="AF983" s="1109"/>
      <c r="AG983" s="1109"/>
      <c r="AH983" s="1109"/>
      <c r="AI983" s="1109"/>
      <c r="AJ983" s="1109"/>
      <c r="AK983" s="1109"/>
      <c r="AL983" s="1109"/>
    </row>
    <row r="984" spans="32:38" x14ac:dyDescent="0.2">
      <c r="AF984" s="1109"/>
      <c r="AG984" s="1109"/>
      <c r="AH984" s="1109"/>
      <c r="AI984" s="1109"/>
      <c r="AJ984" s="1109"/>
      <c r="AK984" s="1109"/>
      <c r="AL984" s="1109"/>
    </row>
    <row r="985" spans="32:38" x14ac:dyDescent="0.2">
      <c r="AF985" s="1109"/>
      <c r="AG985" s="1109"/>
      <c r="AH985" s="1109"/>
      <c r="AI985" s="1109"/>
      <c r="AJ985" s="1109"/>
      <c r="AK985" s="1109"/>
      <c r="AL985" s="1109"/>
    </row>
    <row r="986" spans="32:38" x14ac:dyDescent="0.2">
      <c r="AF986" s="1109"/>
      <c r="AG986" s="1109"/>
      <c r="AH986" s="1109"/>
      <c r="AI986" s="1109"/>
      <c r="AJ986" s="1109"/>
      <c r="AK986" s="1109"/>
      <c r="AL986" s="1109"/>
    </row>
    <row r="987" spans="32:38" x14ac:dyDescent="0.2">
      <c r="AF987" s="1109"/>
      <c r="AG987" s="1109"/>
      <c r="AH987" s="1109"/>
      <c r="AI987" s="1109"/>
      <c r="AJ987" s="1109"/>
      <c r="AK987" s="1109"/>
      <c r="AL987" s="1109"/>
    </row>
    <row r="988" spans="32:38" x14ac:dyDescent="0.2">
      <c r="AF988" s="1109"/>
      <c r="AG988" s="1109"/>
      <c r="AH988" s="1109"/>
      <c r="AI988" s="1109"/>
      <c r="AJ988" s="1109"/>
      <c r="AK988" s="1109"/>
      <c r="AL988" s="1109"/>
    </row>
    <row r="989" spans="32:38" x14ac:dyDescent="0.2">
      <c r="AF989" s="1109"/>
      <c r="AG989" s="1109"/>
      <c r="AH989" s="1109"/>
      <c r="AI989" s="1109"/>
      <c r="AJ989" s="1109"/>
      <c r="AK989" s="1109"/>
      <c r="AL989" s="1109"/>
    </row>
    <row r="990" spans="32:38" x14ac:dyDescent="0.2">
      <c r="AF990" s="1109"/>
      <c r="AG990" s="1109"/>
      <c r="AH990" s="1109"/>
      <c r="AI990" s="1109"/>
      <c r="AJ990" s="1109"/>
      <c r="AK990" s="1109"/>
      <c r="AL990" s="1109"/>
    </row>
    <row r="991" spans="32:38" x14ac:dyDescent="0.2">
      <c r="AF991" s="1109"/>
      <c r="AG991" s="1109"/>
      <c r="AH991" s="1109"/>
      <c r="AI991" s="1109"/>
      <c r="AJ991" s="1109"/>
      <c r="AK991" s="1109"/>
      <c r="AL991" s="1109"/>
    </row>
    <row r="992" spans="32:38" x14ac:dyDescent="0.2">
      <c r="AF992" s="1109"/>
      <c r="AG992" s="1109"/>
      <c r="AH992" s="1109"/>
      <c r="AI992" s="1109"/>
      <c r="AJ992" s="1109"/>
      <c r="AK992" s="1109"/>
      <c r="AL992" s="1109"/>
    </row>
    <row r="993" spans="32:38" x14ac:dyDescent="0.2">
      <c r="AF993" s="1109"/>
      <c r="AG993" s="1109"/>
      <c r="AH993" s="1109"/>
      <c r="AI993" s="1109"/>
      <c r="AJ993" s="1109"/>
      <c r="AK993" s="1109"/>
      <c r="AL993" s="1109"/>
    </row>
    <row r="994" spans="32:38" x14ac:dyDescent="0.2">
      <c r="AF994" s="1109"/>
      <c r="AG994" s="1109"/>
      <c r="AH994" s="1109"/>
      <c r="AI994" s="1109"/>
      <c r="AJ994" s="1109"/>
      <c r="AK994" s="1109"/>
      <c r="AL994" s="1109"/>
    </row>
    <row r="995" spans="32:38" x14ac:dyDescent="0.2">
      <c r="AF995" s="1109"/>
      <c r="AG995" s="1109"/>
      <c r="AH995" s="1109"/>
      <c r="AI995" s="1109"/>
      <c r="AJ995" s="1109"/>
      <c r="AK995" s="1109"/>
      <c r="AL995" s="1109"/>
    </row>
    <row r="996" spans="32:38" x14ac:dyDescent="0.2">
      <c r="AF996" s="1109"/>
      <c r="AG996" s="1109"/>
      <c r="AH996" s="1109"/>
      <c r="AI996" s="1109"/>
      <c r="AJ996" s="1109"/>
      <c r="AK996" s="1109"/>
      <c r="AL996" s="1109"/>
    </row>
    <row r="997" spans="32:38" x14ac:dyDescent="0.2">
      <c r="AF997" s="1109"/>
      <c r="AG997" s="1109"/>
      <c r="AH997" s="1109"/>
      <c r="AI997" s="1109"/>
      <c r="AJ997" s="1109"/>
      <c r="AK997" s="1109"/>
      <c r="AL997" s="1109"/>
    </row>
    <row r="998" spans="32:38" x14ac:dyDescent="0.2">
      <c r="AF998" s="1109"/>
      <c r="AG998" s="1109"/>
      <c r="AH998" s="1109"/>
      <c r="AI998" s="1109"/>
      <c r="AJ998" s="1109"/>
      <c r="AK998" s="1109"/>
      <c r="AL998" s="1109"/>
    </row>
    <row r="999" spans="32:38" x14ac:dyDescent="0.2">
      <c r="AF999" s="1109"/>
      <c r="AG999" s="1109"/>
      <c r="AH999" s="1109"/>
      <c r="AI999" s="1109"/>
      <c r="AJ999" s="1109"/>
      <c r="AK999" s="1109"/>
      <c r="AL999" s="1109"/>
    </row>
    <row r="1000" spans="32:38" x14ac:dyDescent="0.2">
      <c r="AF1000" s="1109"/>
      <c r="AG1000" s="1109"/>
      <c r="AH1000" s="1109"/>
      <c r="AI1000" s="1109"/>
      <c r="AJ1000" s="1109"/>
      <c r="AK1000" s="1109"/>
      <c r="AL1000" s="1109"/>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58" customWidth="1"/>
    <col min="2" max="2" width="6.7109375" style="958" customWidth="1"/>
    <col min="3" max="3" width="14.7109375" style="958" customWidth="1"/>
    <col min="4" max="5" width="15.7109375" style="958" customWidth="1"/>
    <col min="6" max="6" width="15" style="958" customWidth="1"/>
    <col min="7" max="7" width="9.140625" style="1002"/>
    <col min="8" max="8" width="9.140625" style="958"/>
    <col min="9" max="9" width="9.140625" style="1002"/>
    <col min="10" max="256" width="9.140625" style="958"/>
    <col min="257" max="257" width="18.7109375" style="958" customWidth="1"/>
    <col min="258" max="258" width="6.7109375" style="958" customWidth="1"/>
    <col min="259" max="259" width="14.7109375" style="958" customWidth="1"/>
    <col min="260" max="261" width="15.7109375" style="958" customWidth="1"/>
    <col min="262" max="262" width="15" style="958" customWidth="1"/>
    <col min="263" max="512" width="9.140625" style="958"/>
    <col min="513" max="513" width="18.7109375" style="958" customWidth="1"/>
    <col min="514" max="514" width="6.7109375" style="958" customWidth="1"/>
    <col min="515" max="515" width="14.7109375" style="958" customWidth="1"/>
    <col min="516" max="517" width="15.7109375" style="958" customWidth="1"/>
    <col min="518" max="518" width="15" style="958" customWidth="1"/>
    <col min="519" max="768" width="9.140625" style="958"/>
    <col min="769" max="769" width="18.7109375" style="958" customWidth="1"/>
    <col min="770" max="770" width="6.7109375" style="958" customWidth="1"/>
    <col min="771" max="771" width="14.7109375" style="958" customWidth="1"/>
    <col min="772" max="773" width="15.7109375" style="958" customWidth="1"/>
    <col min="774" max="774" width="15" style="958" customWidth="1"/>
    <col min="775" max="1024" width="9.140625" style="958"/>
    <col min="1025" max="1025" width="18.7109375" style="958" customWidth="1"/>
    <col min="1026" max="1026" width="6.7109375" style="958" customWidth="1"/>
    <col min="1027" max="1027" width="14.7109375" style="958" customWidth="1"/>
    <col min="1028" max="1029" width="15.7109375" style="958" customWidth="1"/>
    <col min="1030" max="1030" width="15" style="958" customWidth="1"/>
    <col min="1031" max="1280" width="9.140625" style="958"/>
    <col min="1281" max="1281" width="18.7109375" style="958" customWidth="1"/>
    <col min="1282" max="1282" width="6.7109375" style="958" customWidth="1"/>
    <col min="1283" max="1283" width="14.7109375" style="958" customWidth="1"/>
    <col min="1284" max="1285" width="15.7109375" style="958" customWidth="1"/>
    <col min="1286" max="1286" width="15" style="958" customWidth="1"/>
    <col min="1287" max="1536" width="9.140625" style="958"/>
    <col min="1537" max="1537" width="18.7109375" style="958" customWidth="1"/>
    <col min="1538" max="1538" width="6.7109375" style="958" customWidth="1"/>
    <col min="1539" max="1539" width="14.7109375" style="958" customWidth="1"/>
    <col min="1540" max="1541" width="15.7109375" style="958" customWidth="1"/>
    <col min="1542" max="1542" width="15" style="958" customWidth="1"/>
    <col min="1543" max="1792" width="9.140625" style="958"/>
    <col min="1793" max="1793" width="18.7109375" style="958" customWidth="1"/>
    <col min="1794" max="1794" width="6.7109375" style="958" customWidth="1"/>
    <col min="1795" max="1795" width="14.7109375" style="958" customWidth="1"/>
    <col min="1796" max="1797" width="15.7109375" style="958" customWidth="1"/>
    <col min="1798" max="1798" width="15" style="958" customWidth="1"/>
    <col min="1799" max="2048" width="9.140625" style="958"/>
    <col min="2049" max="2049" width="18.7109375" style="958" customWidth="1"/>
    <col min="2050" max="2050" width="6.7109375" style="958" customWidth="1"/>
    <col min="2051" max="2051" width="14.7109375" style="958" customWidth="1"/>
    <col min="2052" max="2053" width="15.7109375" style="958" customWidth="1"/>
    <col min="2054" max="2054" width="15" style="958" customWidth="1"/>
    <col min="2055" max="2304" width="9.140625" style="958"/>
    <col min="2305" max="2305" width="18.7109375" style="958" customWidth="1"/>
    <col min="2306" max="2306" width="6.7109375" style="958" customWidth="1"/>
    <col min="2307" max="2307" width="14.7109375" style="958" customWidth="1"/>
    <col min="2308" max="2309" width="15.7109375" style="958" customWidth="1"/>
    <col min="2310" max="2310" width="15" style="958" customWidth="1"/>
    <col min="2311" max="2560" width="9.140625" style="958"/>
    <col min="2561" max="2561" width="18.7109375" style="958" customWidth="1"/>
    <col min="2562" max="2562" width="6.7109375" style="958" customWidth="1"/>
    <col min="2563" max="2563" width="14.7109375" style="958" customWidth="1"/>
    <col min="2564" max="2565" width="15.7109375" style="958" customWidth="1"/>
    <col min="2566" max="2566" width="15" style="958" customWidth="1"/>
    <col min="2567" max="2816" width="9.140625" style="958"/>
    <col min="2817" max="2817" width="18.7109375" style="958" customWidth="1"/>
    <col min="2818" max="2818" width="6.7109375" style="958" customWidth="1"/>
    <col min="2819" max="2819" width="14.7109375" style="958" customWidth="1"/>
    <col min="2820" max="2821" width="15.7109375" style="958" customWidth="1"/>
    <col min="2822" max="2822" width="15" style="958" customWidth="1"/>
    <col min="2823" max="3072" width="9.140625" style="958"/>
    <col min="3073" max="3073" width="18.7109375" style="958" customWidth="1"/>
    <col min="3074" max="3074" width="6.7109375" style="958" customWidth="1"/>
    <col min="3075" max="3075" width="14.7109375" style="958" customWidth="1"/>
    <col min="3076" max="3077" width="15.7109375" style="958" customWidth="1"/>
    <col min="3078" max="3078" width="15" style="958" customWidth="1"/>
    <col min="3079" max="3328" width="9.140625" style="958"/>
    <col min="3329" max="3329" width="18.7109375" style="958" customWidth="1"/>
    <col min="3330" max="3330" width="6.7109375" style="958" customWidth="1"/>
    <col min="3331" max="3331" width="14.7109375" style="958" customWidth="1"/>
    <col min="3332" max="3333" width="15.7109375" style="958" customWidth="1"/>
    <col min="3334" max="3334" width="15" style="958" customWidth="1"/>
    <col min="3335" max="3584" width="9.140625" style="958"/>
    <col min="3585" max="3585" width="18.7109375" style="958" customWidth="1"/>
    <col min="3586" max="3586" width="6.7109375" style="958" customWidth="1"/>
    <col min="3587" max="3587" width="14.7109375" style="958" customWidth="1"/>
    <col min="3588" max="3589" width="15.7109375" style="958" customWidth="1"/>
    <col min="3590" max="3590" width="15" style="958" customWidth="1"/>
    <col min="3591" max="3840" width="9.140625" style="958"/>
    <col min="3841" max="3841" width="18.7109375" style="958" customWidth="1"/>
    <col min="3842" max="3842" width="6.7109375" style="958" customWidth="1"/>
    <col min="3843" max="3843" width="14.7109375" style="958" customWidth="1"/>
    <col min="3844" max="3845" width="15.7109375" style="958" customWidth="1"/>
    <col min="3846" max="3846" width="15" style="958" customWidth="1"/>
    <col min="3847" max="4096" width="9.140625" style="958"/>
    <col min="4097" max="4097" width="18.7109375" style="958" customWidth="1"/>
    <col min="4098" max="4098" width="6.7109375" style="958" customWidth="1"/>
    <col min="4099" max="4099" width="14.7109375" style="958" customWidth="1"/>
    <col min="4100" max="4101" width="15.7109375" style="958" customWidth="1"/>
    <col min="4102" max="4102" width="15" style="958" customWidth="1"/>
    <col min="4103" max="4352" width="9.140625" style="958"/>
    <col min="4353" max="4353" width="18.7109375" style="958" customWidth="1"/>
    <col min="4354" max="4354" width="6.7109375" style="958" customWidth="1"/>
    <col min="4355" max="4355" width="14.7109375" style="958" customWidth="1"/>
    <col min="4356" max="4357" width="15.7109375" style="958" customWidth="1"/>
    <col min="4358" max="4358" width="15" style="958" customWidth="1"/>
    <col min="4359" max="4608" width="9.140625" style="958"/>
    <col min="4609" max="4609" width="18.7109375" style="958" customWidth="1"/>
    <col min="4610" max="4610" width="6.7109375" style="958" customWidth="1"/>
    <col min="4611" max="4611" width="14.7109375" style="958" customWidth="1"/>
    <col min="4612" max="4613" width="15.7109375" style="958" customWidth="1"/>
    <col min="4614" max="4614" width="15" style="958" customWidth="1"/>
    <col min="4615" max="4864" width="9.140625" style="958"/>
    <col min="4865" max="4865" width="18.7109375" style="958" customWidth="1"/>
    <col min="4866" max="4866" width="6.7109375" style="958" customWidth="1"/>
    <col min="4867" max="4867" width="14.7109375" style="958" customWidth="1"/>
    <col min="4868" max="4869" width="15.7109375" style="958" customWidth="1"/>
    <col min="4870" max="4870" width="15" style="958" customWidth="1"/>
    <col min="4871" max="5120" width="9.140625" style="958"/>
    <col min="5121" max="5121" width="18.7109375" style="958" customWidth="1"/>
    <col min="5122" max="5122" width="6.7109375" style="958" customWidth="1"/>
    <col min="5123" max="5123" width="14.7109375" style="958" customWidth="1"/>
    <col min="5124" max="5125" width="15.7109375" style="958" customWidth="1"/>
    <col min="5126" max="5126" width="15" style="958" customWidth="1"/>
    <col min="5127" max="5376" width="9.140625" style="958"/>
    <col min="5377" max="5377" width="18.7109375" style="958" customWidth="1"/>
    <col min="5378" max="5378" width="6.7109375" style="958" customWidth="1"/>
    <col min="5379" max="5379" width="14.7109375" style="958" customWidth="1"/>
    <col min="5380" max="5381" width="15.7109375" style="958" customWidth="1"/>
    <col min="5382" max="5382" width="15" style="958" customWidth="1"/>
    <col min="5383" max="5632" width="9.140625" style="958"/>
    <col min="5633" max="5633" width="18.7109375" style="958" customWidth="1"/>
    <col min="5634" max="5634" width="6.7109375" style="958" customWidth="1"/>
    <col min="5635" max="5635" width="14.7109375" style="958" customWidth="1"/>
    <col min="5636" max="5637" width="15.7109375" style="958" customWidth="1"/>
    <col min="5638" max="5638" width="15" style="958" customWidth="1"/>
    <col min="5639" max="5888" width="9.140625" style="958"/>
    <col min="5889" max="5889" width="18.7109375" style="958" customWidth="1"/>
    <col min="5890" max="5890" width="6.7109375" style="958" customWidth="1"/>
    <col min="5891" max="5891" width="14.7109375" style="958" customWidth="1"/>
    <col min="5892" max="5893" width="15.7109375" style="958" customWidth="1"/>
    <col min="5894" max="5894" width="15" style="958" customWidth="1"/>
    <col min="5895" max="6144" width="9.140625" style="958"/>
    <col min="6145" max="6145" width="18.7109375" style="958" customWidth="1"/>
    <col min="6146" max="6146" width="6.7109375" style="958" customWidth="1"/>
    <col min="6147" max="6147" width="14.7109375" style="958" customWidth="1"/>
    <col min="6148" max="6149" width="15.7109375" style="958" customWidth="1"/>
    <col min="6150" max="6150" width="15" style="958" customWidth="1"/>
    <col min="6151" max="6400" width="9.140625" style="958"/>
    <col min="6401" max="6401" width="18.7109375" style="958" customWidth="1"/>
    <col min="6402" max="6402" width="6.7109375" style="958" customWidth="1"/>
    <col min="6403" max="6403" width="14.7109375" style="958" customWidth="1"/>
    <col min="6404" max="6405" width="15.7109375" style="958" customWidth="1"/>
    <col min="6406" max="6406" width="15" style="958" customWidth="1"/>
    <col min="6407" max="6656" width="9.140625" style="958"/>
    <col min="6657" max="6657" width="18.7109375" style="958" customWidth="1"/>
    <col min="6658" max="6658" width="6.7109375" style="958" customWidth="1"/>
    <col min="6659" max="6659" width="14.7109375" style="958" customWidth="1"/>
    <col min="6660" max="6661" width="15.7109375" style="958" customWidth="1"/>
    <col min="6662" max="6662" width="15" style="958" customWidth="1"/>
    <col min="6663" max="6912" width="9.140625" style="958"/>
    <col min="6913" max="6913" width="18.7109375" style="958" customWidth="1"/>
    <col min="6914" max="6914" width="6.7109375" style="958" customWidth="1"/>
    <col min="6915" max="6915" width="14.7109375" style="958" customWidth="1"/>
    <col min="6916" max="6917" width="15.7109375" style="958" customWidth="1"/>
    <col min="6918" max="6918" width="15" style="958" customWidth="1"/>
    <col min="6919" max="7168" width="9.140625" style="958"/>
    <col min="7169" max="7169" width="18.7109375" style="958" customWidth="1"/>
    <col min="7170" max="7170" width="6.7109375" style="958" customWidth="1"/>
    <col min="7171" max="7171" width="14.7109375" style="958" customWidth="1"/>
    <col min="7172" max="7173" width="15.7109375" style="958" customWidth="1"/>
    <col min="7174" max="7174" width="15" style="958" customWidth="1"/>
    <col min="7175" max="7424" width="9.140625" style="958"/>
    <col min="7425" max="7425" width="18.7109375" style="958" customWidth="1"/>
    <col min="7426" max="7426" width="6.7109375" style="958" customWidth="1"/>
    <col min="7427" max="7427" width="14.7109375" style="958" customWidth="1"/>
    <col min="7428" max="7429" width="15.7109375" style="958" customWidth="1"/>
    <col min="7430" max="7430" width="15" style="958" customWidth="1"/>
    <col min="7431" max="7680" width="9.140625" style="958"/>
    <col min="7681" max="7681" width="18.7109375" style="958" customWidth="1"/>
    <col min="7682" max="7682" width="6.7109375" style="958" customWidth="1"/>
    <col min="7683" max="7683" width="14.7109375" style="958" customWidth="1"/>
    <col min="7684" max="7685" width="15.7109375" style="958" customWidth="1"/>
    <col min="7686" max="7686" width="15" style="958" customWidth="1"/>
    <col min="7687" max="7936" width="9.140625" style="958"/>
    <col min="7937" max="7937" width="18.7109375" style="958" customWidth="1"/>
    <col min="7938" max="7938" width="6.7109375" style="958" customWidth="1"/>
    <col min="7939" max="7939" width="14.7109375" style="958" customWidth="1"/>
    <col min="7940" max="7941" width="15.7109375" style="958" customWidth="1"/>
    <col min="7942" max="7942" width="15" style="958" customWidth="1"/>
    <col min="7943" max="8192" width="9.140625" style="958"/>
    <col min="8193" max="8193" width="18.7109375" style="958" customWidth="1"/>
    <col min="8194" max="8194" width="6.7109375" style="958" customWidth="1"/>
    <col min="8195" max="8195" width="14.7109375" style="958" customWidth="1"/>
    <col min="8196" max="8197" width="15.7109375" style="958" customWidth="1"/>
    <col min="8198" max="8198" width="15" style="958" customWidth="1"/>
    <col min="8199" max="8448" width="9.140625" style="958"/>
    <col min="8449" max="8449" width="18.7109375" style="958" customWidth="1"/>
    <col min="8450" max="8450" width="6.7109375" style="958" customWidth="1"/>
    <col min="8451" max="8451" width="14.7109375" style="958" customWidth="1"/>
    <col min="8452" max="8453" width="15.7109375" style="958" customWidth="1"/>
    <col min="8454" max="8454" width="15" style="958" customWidth="1"/>
    <col min="8455" max="8704" width="9.140625" style="958"/>
    <col min="8705" max="8705" width="18.7109375" style="958" customWidth="1"/>
    <col min="8706" max="8706" width="6.7109375" style="958" customWidth="1"/>
    <col min="8707" max="8707" width="14.7109375" style="958" customWidth="1"/>
    <col min="8708" max="8709" width="15.7109375" style="958" customWidth="1"/>
    <col min="8710" max="8710" width="15" style="958" customWidth="1"/>
    <col min="8711" max="8960" width="9.140625" style="958"/>
    <col min="8961" max="8961" width="18.7109375" style="958" customWidth="1"/>
    <col min="8962" max="8962" width="6.7109375" style="958" customWidth="1"/>
    <col min="8963" max="8963" width="14.7109375" style="958" customWidth="1"/>
    <col min="8964" max="8965" width="15.7109375" style="958" customWidth="1"/>
    <col min="8966" max="8966" width="15" style="958" customWidth="1"/>
    <col min="8967" max="9216" width="9.140625" style="958"/>
    <col min="9217" max="9217" width="18.7109375" style="958" customWidth="1"/>
    <col min="9218" max="9218" width="6.7109375" style="958" customWidth="1"/>
    <col min="9219" max="9219" width="14.7109375" style="958" customWidth="1"/>
    <col min="9220" max="9221" width="15.7109375" style="958" customWidth="1"/>
    <col min="9222" max="9222" width="15" style="958" customWidth="1"/>
    <col min="9223" max="9472" width="9.140625" style="958"/>
    <col min="9473" max="9473" width="18.7109375" style="958" customWidth="1"/>
    <col min="9474" max="9474" width="6.7109375" style="958" customWidth="1"/>
    <col min="9475" max="9475" width="14.7109375" style="958" customWidth="1"/>
    <col min="9476" max="9477" width="15.7109375" style="958" customWidth="1"/>
    <col min="9478" max="9478" width="15" style="958" customWidth="1"/>
    <col min="9479" max="9728" width="9.140625" style="958"/>
    <col min="9729" max="9729" width="18.7109375" style="958" customWidth="1"/>
    <col min="9730" max="9730" width="6.7109375" style="958" customWidth="1"/>
    <col min="9731" max="9731" width="14.7109375" style="958" customWidth="1"/>
    <col min="9732" max="9733" width="15.7109375" style="958" customWidth="1"/>
    <col min="9734" max="9734" width="15" style="958" customWidth="1"/>
    <col min="9735" max="9984" width="9.140625" style="958"/>
    <col min="9985" max="9985" width="18.7109375" style="958" customWidth="1"/>
    <col min="9986" max="9986" width="6.7109375" style="958" customWidth="1"/>
    <col min="9987" max="9987" width="14.7109375" style="958" customWidth="1"/>
    <col min="9988" max="9989" width="15.7109375" style="958" customWidth="1"/>
    <col min="9990" max="9990" width="15" style="958" customWidth="1"/>
    <col min="9991" max="10240" width="9.140625" style="958"/>
    <col min="10241" max="10241" width="18.7109375" style="958" customWidth="1"/>
    <col min="10242" max="10242" width="6.7109375" style="958" customWidth="1"/>
    <col min="10243" max="10243" width="14.7109375" style="958" customWidth="1"/>
    <col min="10244" max="10245" width="15.7109375" style="958" customWidth="1"/>
    <col min="10246" max="10246" width="15" style="958" customWidth="1"/>
    <col min="10247" max="10496" width="9.140625" style="958"/>
    <col min="10497" max="10497" width="18.7109375" style="958" customWidth="1"/>
    <col min="10498" max="10498" width="6.7109375" style="958" customWidth="1"/>
    <col min="10499" max="10499" width="14.7109375" style="958" customWidth="1"/>
    <col min="10500" max="10501" width="15.7109375" style="958" customWidth="1"/>
    <col min="10502" max="10502" width="15" style="958" customWidth="1"/>
    <col min="10503" max="10752" width="9.140625" style="958"/>
    <col min="10753" max="10753" width="18.7109375" style="958" customWidth="1"/>
    <col min="10754" max="10754" width="6.7109375" style="958" customWidth="1"/>
    <col min="10755" max="10755" width="14.7109375" style="958" customWidth="1"/>
    <col min="10756" max="10757" width="15.7109375" style="958" customWidth="1"/>
    <col min="10758" max="10758" width="15" style="958" customWidth="1"/>
    <col min="10759" max="11008" width="9.140625" style="958"/>
    <col min="11009" max="11009" width="18.7109375" style="958" customWidth="1"/>
    <col min="11010" max="11010" width="6.7109375" style="958" customWidth="1"/>
    <col min="11011" max="11011" width="14.7109375" style="958" customWidth="1"/>
    <col min="11012" max="11013" width="15.7109375" style="958" customWidth="1"/>
    <col min="11014" max="11014" width="15" style="958" customWidth="1"/>
    <col min="11015" max="11264" width="9.140625" style="958"/>
    <col min="11265" max="11265" width="18.7109375" style="958" customWidth="1"/>
    <col min="11266" max="11266" width="6.7109375" style="958" customWidth="1"/>
    <col min="11267" max="11267" width="14.7109375" style="958" customWidth="1"/>
    <col min="11268" max="11269" width="15.7109375" style="958" customWidth="1"/>
    <col min="11270" max="11270" width="15" style="958" customWidth="1"/>
    <col min="11271" max="11520" width="9.140625" style="958"/>
    <col min="11521" max="11521" width="18.7109375" style="958" customWidth="1"/>
    <col min="11522" max="11522" width="6.7109375" style="958" customWidth="1"/>
    <col min="11523" max="11523" width="14.7109375" style="958" customWidth="1"/>
    <col min="11524" max="11525" width="15.7109375" style="958" customWidth="1"/>
    <col min="11526" max="11526" width="15" style="958" customWidth="1"/>
    <col min="11527" max="11776" width="9.140625" style="958"/>
    <col min="11777" max="11777" width="18.7109375" style="958" customWidth="1"/>
    <col min="11778" max="11778" width="6.7109375" style="958" customWidth="1"/>
    <col min="11779" max="11779" width="14.7109375" style="958" customWidth="1"/>
    <col min="11780" max="11781" width="15.7109375" style="958" customWidth="1"/>
    <col min="11782" max="11782" width="15" style="958" customWidth="1"/>
    <col min="11783" max="12032" width="9.140625" style="958"/>
    <col min="12033" max="12033" width="18.7109375" style="958" customWidth="1"/>
    <col min="12034" max="12034" width="6.7109375" style="958" customWidth="1"/>
    <col min="12035" max="12035" width="14.7109375" style="958" customWidth="1"/>
    <col min="12036" max="12037" width="15.7109375" style="958" customWidth="1"/>
    <col min="12038" max="12038" width="15" style="958" customWidth="1"/>
    <col min="12039" max="12288" width="9.140625" style="958"/>
    <col min="12289" max="12289" width="18.7109375" style="958" customWidth="1"/>
    <col min="12290" max="12290" width="6.7109375" style="958" customWidth="1"/>
    <col min="12291" max="12291" width="14.7109375" style="958" customWidth="1"/>
    <col min="12292" max="12293" width="15.7109375" style="958" customWidth="1"/>
    <col min="12294" max="12294" width="15" style="958" customWidth="1"/>
    <col min="12295" max="12544" width="9.140625" style="958"/>
    <col min="12545" max="12545" width="18.7109375" style="958" customWidth="1"/>
    <col min="12546" max="12546" width="6.7109375" style="958" customWidth="1"/>
    <col min="12547" max="12547" width="14.7109375" style="958" customWidth="1"/>
    <col min="12548" max="12549" width="15.7109375" style="958" customWidth="1"/>
    <col min="12550" max="12550" width="15" style="958" customWidth="1"/>
    <col min="12551" max="12800" width="9.140625" style="958"/>
    <col min="12801" max="12801" width="18.7109375" style="958" customWidth="1"/>
    <col min="12802" max="12802" width="6.7109375" style="958" customWidth="1"/>
    <col min="12803" max="12803" width="14.7109375" style="958" customWidth="1"/>
    <col min="12804" max="12805" width="15.7109375" style="958" customWidth="1"/>
    <col min="12806" max="12806" width="15" style="958" customWidth="1"/>
    <col min="12807" max="13056" width="9.140625" style="958"/>
    <col min="13057" max="13057" width="18.7109375" style="958" customWidth="1"/>
    <col min="13058" max="13058" width="6.7109375" style="958" customWidth="1"/>
    <col min="13059" max="13059" width="14.7109375" style="958" customWidth="1"/>
    <col min="13060" max="13061" width="15.7109375" style="958" customWidth="1"/>
    <col min="13062" max="13062" width="15" style="958" customWidth="1"/>
    <col min="13063" max="13312" width="9.140625" style="958"/>
    <col min="13313" max="13313" width="18.7109375" style="958" customWidth="1"/>
    <col min="13314" max="13314" width="6.7109375" style="958" customWidth="1"/>
    <col min="13315" max="13315" width="14.7109375" style="958" customWidth="1"/>
    <col min="13316" max="13317" width="15.7109375" style="958" customWidth="1"/>
    <col min="13318" max="13318" width="15" style="958" customWidth="1"/>
    <col min="13319" max="13568" width="9.140625" style="958"/>
    <col min="13569" max="13569" width="18.7109375" style="958" customWidth="1"/>
    <col min="13570" max="13570" width="6.7109375" style="958" customWidth="1"/>
    <col min="13571" max="13571" width="14.7109375" style="958" customWidth="1"/>
    <col min="13572" max="13573" width="15.7109375" style="958" customWidth="1"/>
    <col min="13574" max="13574" width="15" style="958" customWidth="1"/>
    <col min="13575" max="13824" width="9.140625" style="958"/>
    <col min="13825" max="13825" width="18.7109375" style="958" customWidth="1"/>
    <col min="13826" max="13826" width="6.7109375" style="958" customWidth="1"/>
    <col min="13827" max="13827" width="14.7109375" style="958" customWidth="1"/>
    <col min="13828" max="13829" width="15.7109375" style="958" customWidth="1"/>
    <col min="13830" max="13830" width="15" style="958" customWidth="1"/>
    <col min="13831" max="14080" width="9.140625" style="958"/>
    <col min="14081" max="14081" width="18.7109375" style="958" customWidth="1"/>
    <col min="14082" max="14082" width="6.7109375" style="958" customWidth="1"/>
    <col min="14083" max="14083" width="14.7109375" style="958" customWidth="1"/>
    <col min="14084" max="14085" width="15.7109375" style="958" customWidth="1"/>
    <col min="14086" max="14086" width="15" style="958" customWidth="1"/>
    <col min="14087" max="14336" width="9.140625" style="958"/>
    <col min="14337" max="14337" width="18.7109375" style="958" customWidth="1"/>
    <col min="14338" max="14338" width="6.7109375" style="958" customWidth="1"/>
    <col min="14339" max="14339" width="14.7109375" style="958" customWidth="1"/>
    <col min="14340" max="14341" width="15.7109375" style="958" customWidth="1"/>
    <col min="14342" max="14342" width="15" style="958" customWidth="1"/>
    <col min="14343" max="14592" width="9.140625" style="958"/>
    <col min="14593" max="14593" width="18.7109375" style="958" customWidth="1"/>
    <col min="14594" max="14594" width="6.7109375" style="958" customWidth="1"/>
    <col min="14595" max="14595" width="14.7109375" style="958" customWidth="1"/>
    <col min="14596" max="14597" width="15.7109375" style="958" customWidth="1"/>
    <col min="14598" max="14598" width="15" style="958" customWidth="1"/>
    <col min="14599" max="14848" width="9.140625" style="958"/>
    <col min="14849" max="14849" width="18.7109375" style="958" customWidth="1"/>
    <col min="14850" max="14850" width="6.7109375" style="958" customWidth="1"/>
    <col min="14851" max="14851" width="14.7109375" style="958" customWidth="1"/>
    <col min="14852" max="14853" width="15.7109375" style="958" customWidth="1"/>
    <col min="14854" max="14854" width="15" style="958" customWidth="1"/>
    <col min="14855" max="15104" width="9.140625" style="958"/>
    <col min="15105" max="15105" width="18.7109375" style="958" customWidth="1"/>
    <col min="15106" max="15106" width="6.7109375" style="958" customWidth="1"/>
    <col min="15107" max="15107" width="14.7109375" style="958" customWidth="1"/>
    <col min="15108" max="15109" width="15.7109375" style="958" customWidth="1"/>
    <col min="15110" max="15110" width="15" style="958" customWidth="1"/>
    <col min="15111" max="15360" width="9.140625" style="958"/>
    <col min="15361" max="15361" width="18.7109375" style="958" customWidth="1"/>
    <col min="15362" max="15362" width="6.7109375" style="958" customWidth="1"/>
    <col min="15363" max="15363" width="14.7109375" style="958" customWidth="1"/>
    <col min="15364" max="15365" width="15.7109375" style="958" customWidth="1"/>
    <col min="15366" max="15366" width="15" style="958" customWidth="1"/>
    <col min="15367" max="15616" width="9.140625" style="958"/>
    <col min="15617" max="15617" width="18.7109375" style="958" customWidth="1"/>
    <col min="15618" max="15618" width="6.7109375" style="958" customWidth="1"/>
    <col min="15619" max="15619" width="14.7109375" style="958" customWidth="1"/>
    <col min="15620" max="15621" width="15.7109375" style="958" customWidth="1"/>
    <col min="15622" max="15622" width="15" style="958" customWidth="1"/>
    <col min="15623" max="15872" width="9.140625" style="958"/>
    <col min="15873" max="15873" width="18.7109375" style="958" customWidth="1"/>
    <col min="15874" max="15874" width="6.7109375" style="958" customWidth="1"/>
    <col min="15875" max="15875" width="14.7109375" style="958" customWidth="1"/>
    <col min="15876" max="15877" width="15.7109375" style="958" customWidth="1"/>
    <col min="15878" max="15878" width="15" style="958" customWidth="1"/>
    <col min="15879" max="16128" width="9.140625" style="958"/>
    <col min="16129" max="16129" width="18.7109375" style="958" customWidth="1"/>
    <col min="16130" max="16130" width="6.7109375" style="958" customWidth="1"/>
    <col min="16131" max="16131" width="14.7109375" style="958" customWidth="1"/>
    <col min="16132" max="16133" width="15.7109375" style="958" customWidth="1"/>
    <col min="16134" max="16134" width="15" style="958" customWidth="1"/>
    <col min="16135" max="16384" width="9.140625" style="958"/>
  </cols>
  <sheetData>
    <row r="1" spans="1:14" ht="18.95" customHeight="1" thickTop="1" thickBot="1" x14ac:dyDescent="0.25">
      <c r="A1" s="950" t="s">
        <v>1436</v>
      </c>
      <c r="B1" s="951" t="s">
        <v>1437</v>
      </c>
      <c r="C1" s="951" t="s">
        <v>1438</v>
      </c>
      <c r="D1" s="952" t="s">
        <v>1439</v>
      </c>
      <c r="E1" s="953" t="s">
        <v>1440</v>
      </c>
      <c r="F1" s="951" t="s">
        <v>1441</v>
      </c>
      <c r="G1" s="954" t="s">
        <v>1442</v>
      </c>
      <c r="H1" s="955"/>
      <c r="I1" s="956" t="s">
        <v>1443</v>
      </c>
      <c r="J1" s="957"/>
    </row>
    <row r="2" spans="1:14" ht="18.95" customHeight="1" thickTop="1" x14ac:dyDescent="0.2">
      <c r="A2" s="959" t="s">
        <v>1444</v>
      </c>
      <c r="B2" s="960" t="s">
        <v>1445</v>
      </c>
      <c r="C2" s="959" t="s">
        <v>1446</v>
      </c>
      <c r="D2" s="961">
        <v>501.9982</v>
      </c>
      <c r="E2" s="962">
        <v>0.90439000000000003</v>
      </c>
      <c r="F2" s="959"/>
      <c r="G2" s="963"/>
      <c r="H2" s="964">
        <f t="shared" ref="H2:H23" si="0">G2*E2</f>
        <v>0</v>
      </c>
      <c r="I2" s="963"/>
      <c r="J2" s="965">
        <f t="shared" ref="J2:J23" si="1">I2/E2</f>
        <v>0</v>
      </c>
    </row>
    <row r="3" spans="1:14" ht="18.95" customHeight="1" x14ac:dyDescent="0.2">
      <c r="A3" s="959" t="s">
        <v>1447</v>
      </c>
      <c r="B3" s="960" t="s">
        <v>1448</v>
      </c>
      <c r="C3" s="959" t="s">
        <v>1449</v>
      </c>
      <c r="D3" s="961">
        <v>101.96120000000001</v>
      </c>
      <c r="E3" s="962">
        <v>0.52925</v>
      </c>
      <c r="F3" s="959" t="s">
        <v>1450</v>
      </c>
      <c r="G3" s="966"/>
      <c r="H3" s="964">
        <f t="shared" si="0"/>
        <v>0</v>
      </c>
      <c r="I3" s="966">
        <v>0.46100000000000002</v>
      </c>
      <c r="J3" s="965">
        <f t="shared" si="1"/>
        <v>0.87104393008974967</v>
      </c>
    </row>
    <row r="4" spans="1:14" ht="18.95" customHeight="1" x14ac:dyDescent="0.2">
      <c r="A4" s="959" t="s">
        <v>1451</v>
      </c>
      <c r="B4" s="960" t="s">
        <v>1452</v>
      </c>
      <c r="C4" s="959" t="s">
        <v>1453</v>
      </c>
      <c r="D4" s="961">
        <v>291.4982</v>
      </c>
      <c r="E4" s="962">
        <v>0.83362000000000003</v>
      </c>
      <c r="F4" s="959" t="s">
        <v>1454</v>
      </c>
      <c r="G4" s="966"/>
      <c r="H4" s="964">
        <f t="shared" si="0"/>
        <v>0</v>
      </c>
      <c r="I4" s="966"/>
      <c r="J4" s="965">
        <f t="shared" si="1"/>
        <v>0</v>
      </c>
    </row>
    <row r="5" spans="1:14" ht="18.95" customHeight="1" x14ac:dyDescent="0.2">
      <c r="A5" s="959" t="s">
        <v>1455</v>
      </c>
      <c r="B5" s="960" t="s">
        <v>1456</v>
      </c>
      <c r="C5" s="959" t="s">
        <v>1457</v>
      </c>
      <c r="D5" s="961">
        <v>197.84219999999999</v>
      </c>
      <c r="E5" s="962">
        <v>0.75739000000000001</v>
      </c>
      <c r="F5" s="959" t="s">
        <v>1458</v>
      </c>
      <c r="G5" s="966"/>
      <c r="H5" s="964">
        <f t="shared" si="0"/>
        <v>0</v>
      </c>
      <c r="I5" s="966"/>
      <c r="J5" s="965">
        <f t="shared" si="1"/>
        <v>0</v>
      </c>
    </row>
    <row r="6" spans="1:14" ht="18.95" customHeight="1" x14ac:dyDescent="0.2">
      <c r="A6" s="959" t="s">
        <v>1459</v>
      </c>
      <c r="B6" s="960" t="s">
        <v>1460</v>
      </c>
      <c r="C6" s="959" t="s">
        <v>1461</v>
      </c>
      <c r="D6" s="961">
        <v>153.39400000000001</v>
      </c>
      <c r="E6" s="962">
        <v>0.89534000000000002</v>
      </c>
      <c r="F6" s="959"/>
      <c r="G6" s="966"/>
      <c r="H6" s="964">
        <f t="shared" si="0"/>
        <v>0</v>
      </c>
      <c r="I6" s="966"/>
      <c r="J6" s="965">
        <f t="shared" si="1"/>
        <v>0</v>
      </c>
    </row>
    <row r="7" spans="1:14" ht="18.95" customHeight="1" x14ac:dyDescent="0.2">
      <c r="A7" s="959" t="s">
        <v>1462</v>
      </c>
      <c r="B7" s="960" t="s">
        <v>1463</v>
      </c>
      <c r="C7" s="959" t="s">
        <v>1464</v>
      </c>
      <c r="D7" s="961">
        <v>25.011600000000001</v>
      </c>
      <c r="E7" s="962">
        <v>0.36031999999999997</v>
      </c>
      <c r="F7" s="959" t="s">
        <v>1465</v>
      </c>
      <c r="G7" s="966"/>
      <c r="H7" s="964">
        <f t="shared" si="0"/>
        <v>0</v>
      </c>
      <c r="I7" s="966"/>
      <c r="J7" s="965">
        <f t="shared" si="1"/>
        <v>0</v>
      </c>
      <c r="N7" s="958" t="s">
        <v>1779</v>
      </c>
    </row>
    <row r="8" spans="1:14" ht="18.95" customHeight="1" x14ac:dyDescent="0.2">
      <c r="A8" s="959" t="s">
        <v>1466</v>
      </c>
      <c r="B8" s="960" t="s">
        <v>1467</v>
      </c>
      <c r="C8" s="959" t="s">
        <v>1468</v>
      </c>
      <c r="D8" s="961">
        <v>465.95819999999998</v>
      </c>
      <c r="E8" s="962">
        <v>0.89698999999999995</v>
      </c>
      <c r="F8" s="959"/>
      <c r="G8" s="966"/>
      <c r="H8" s="964">
        <f t="shared" si="0"/>
        <v>0</v>
      </c>
      <c r="I8" s="966"/>
      <c r="J8" s="965">
        <f t="shared" si="1"/>
        <v>0</v>
      </c>
    </row>
    <row r="9" spans="1:14" ht="18.95" customHeight="1" x14ac:dyDescent="0.2">
      <c r="A9" s="959" t="s">
        <v>119</v>
      </c>
      <c r="B9" s="960" t="s">
        <v>48</v>
      </c>
      <c r="C9" s="959" t="s">
        <v>1469</v>
      </c>
      <c r="D9" s="961">
        <v>69.620199999999997</v>
      </c>
      <c r="E9" s="962">
        <v>0.31057000000000001</v>
      </c>
      <c r="F9" s="959"/>
      <c r="G9" s="966"/>
      <c r="H9" s="964">
        <f t="shared" si="0"/>
        <v>0</v>
      </c>
      <c r="I9" s="966"/>
      <c r="J9" s="965">
        <f t="shared" si="1"/>
        <v>0</v>
      </c>
    </row>
    <row r="10" spans="1:14" ht="18.95" customHeight="1" x14ac:dyDescent="0.2">
      <c r="A10" s="959" t="s">
        <v>1470</v>
      </c>
      <c r="B10" s="960" t="s">
        <v>1471</v>
      </c>
      <c r="C10" s="959" t="s">
        <v>1472</v>
      </c>
      <c r="D10" s="961">
        <v>128.39940000000001</v>
      </c>
      <c r="E10" s="962">
        <v>0.87539</v>
      </c>
      <c r="F10" s="959"/>
      <c r="G10" s="966"/>
      <c r="H10" s="964">
        <f t="shared" si="0"/>
        <v>0</v>
      </c>
      <c r="I10" s="966"/>
      <c r="J10" s="965">
        <f t="shared" si="1"/>
        <v>0</v>
      </c>
    </row>
    <row r="11" spans="1:14" ht="18.95" customHeight="1" x14ac:dyDescent="0.2">
      <c r="A11" s="959" t="s">
        <v>109</v>
      </c>
      <c r="B11" s="960" t="s">
        <v>38</v>
      </c>
      <c r="C11" s="959" t="s">
        <v>1473</v>
      </c>
      <c r="D11" s="961">
        <v>56.0794</v>
      </c>
      <c r="E11" s="962">
        <v>0.7147</v>
      </c>
      <c r="F11" s="959"/>
      <c r="G11" s="966"/>
      <c r="H11" s="964">
        <f t="shared" si="0"/>
        <v>0</v>
      </c>
      <c r="I11" s="966">
        <v>33.539200000000001</v>
      </c>
      <c r="J11" s="965">
        <f t="shared" si="1"/>
        <v>46.927661956065485</v>
      </c>
    </row>
    <row r="12" spans="1:14" ht="18.95" customHeight="1" x14ac:dyDescent="0.2">
      <c r="A12" s="959" t="s">
        <v>1474</v>
      </c>
      <c r="B12" s="960" t="s">
        <v>1475</v>
      </c>
      <c r="C12" s="959" t="s">
        <v>1476</v>
      </c>
      <c r="D12" s="961">
        <v>172.11879999999999</v>
      </c>
      <c r="E12" s="962">
        <v>0.81408999999999998</v>
      </c>
      <c r="F12" s="959"/>
      <c r="G12" s="966"/>
      <c r="H12" s="964">
        <f t="shared" si="0"/>
        <v>0</v>
      </c>
      <c r="I12" s="966"/>
      <c r="J12" s="965">
        <f t="shared" si="1"/>
        <v>0</v>
      </c>
    </row>
    <row r="13" spans="1:14" ht="18.95" customHeight="1" x14ac:dyDescent="0.2">
      <c r="A13" s="959" t="s">
        <v>1477</v>
      </c>
      <c r="B13" s="960"/>
      <c r="C13" s="959" t="s">
        <v>1478</v>
      </c>
      <c r="D13" s="961">
        <v>328.23820000000001</v>
      </c>
      <c r="E13" s="962">
        <v>0.85377000000000003</v>
      </c>
      <c r="F13" s="959"/>
      <c r="G13" s="966"/>
      <c r="H13" s="964">
        <f t="shared" si="0"/>
        <v>0</v>
      </c>
      <c r="I13" s="966"/>
      <c r="J13" s="965">
        <f t="shared" si="1"/>
        <v>0</v>
      </c>
    </row>
    <row r="14" spans="1:14" ht="18.95" customHeight="1" x14ac:dyDescent="0.2">
      <c r="A14" s="959" t="s">
        <v>1479</v>
      </c>
      <c r="B14" s="960" t="s">
        <v>1480</v>
      </c>
      <c r="C14" s="959" t="s">
        <v>1481</v>
      </c>
      <c r="D14" s="961">
        <v>281.81020000000001</v>
      </c>
      <c r="E14" s="962">
        <v>0.94323000000000001</v>
      </c>
      <c r="F14" s="959"/>
      <c r="G14" s="966"/>
      <c r="H14" s="964">
        <f t="shared" si="0"/>
        <v>0</v>
      </c>
      <c r="I14" s="966"/>
      <c r="J14" s="965">
        <f t="shared" si="1"/>
        <v>0</v>
      </c>
    </row>
    <row r="15" spans="1:14" ht="18.95" customHeight="1" x14ac:dyDescent="0.2">
      <c r="A15" s="959" t="s">
        <v>1482</v>
      </c>
      <c r="B15" s="960" t="s">
        <v>1483</v>
      </c>
      <c r="C15" s="959" t="s">
        <v>1484</v>
      </c>
      <c r="D15" s="961">
        <v>151.99019999999999</v>
      </c>
      <c r="E15" s="962">
        <v>0.68420000000000003</v>
      </c>
      <c r="F15" s="959"/>
      <c r="G15" s="966"/>
      <c r="H15" s="964">
        <f t="shared" si="0"/>
        <v>0</v>
      </c>
      <c r="I15" s="966"/>
      <c r="J15" s="965">
        <f t="shared" si="1"/>
        <v>0</v>
      </c>
    </row>
    <row r="16" spans="1:14" ht="18.95" customHeight="1" x14ac:dyDescent="0.2">
      <c r="A16" s="959" t="s">
        <v>121</v>
      </c>
      <c r="B16" s="960" t="s">
        <v>50</v>
      </c>
      <c r="C16" s="959" t="s">
        <v>1485</v>
      </c>
      <c r="D16" s="961">
        <v>74.932400000000001</v>
      </c>
      <c r="E16" s="962">
        <v>0.78647999999999996</v>
      </c>
      <c r="F16" s="959"/>
      <c r="G16" s="966"/>
      <c r="H16" s="964">
        <f t="shared" si="0"/>
        <v>0</v>
      </c>
      <c r="I16" s="966"/>
      <c r="J16" s="965">
        <f t="shared" si="1"/>
        <v>0</v>
      </c>
    </row>
    <row r="17" spans="1:10" ht="18.95" customHeight="1" x14ac:dyDescent="0.2">
      <c r="A17" s="959" t="s">
        <v>1477</v>
      </c>
      <c r="B17" s="960"/>
      <c r="C17" s="959" t="s">
        <v>1486</v>
      </c>
      <c r="D17" s="961">
        <v>240.7972</v>
      </c>
      <c r="E17" s="962">
        <v>0.73423000000000005</v>
      </c>
      <c r="F17" s="959"/>
      <c r="G17" s="966"/>
      <c r="H17" s="964">
        <f t="shared" si="0"/>
        <v>0</v>
      </c>
      <c r="I17" s="966"/>
      <c r="J17" s="965">
        <f t="shared" si="1"/>
        <v>0</v>
      </c>
    </row>
    <row r="18" spans="1:10" ht="18.95" customHeight="1" x14ac:dyDescent="0.2">
      <c r="A18" s="959" t="s">
        <v>120</v>
      </c>
      <c r="B18" s="960" t="s">
        <v>49</v>
      </c>
      <c r="C18" s="959" t="s">
        <v>1487</v>
      </c>
      <c r="D18" s="961">
        <v>79.539400000000001</v>
      </c>
      <c r="E18" s="962">
        <v>0.79884999999999995</v>
      </c>
      <c r="F18" s="959" t="s">
        <v>1488</v>
      </c>
      <c r="G18" s="966"/>
      <c r="H18" s="964">
        <f t="shared" si="0"/>
        <v>0</v>
      </c>
      <c r="I18" s="966"/>
      <c r="J18" s="965">
        <f t="shared" si="1"/>
        <v>0</v>
      </c>
    </row>
    <row r="19" spans="1:10" ht="18.95" customHeight="1" x14ac:dyDescent="0.2">
      <c r="A19" s="959" t="s">
        <v>1477</v>
      </c>
      <c r="B19" s="960"/>
      <c r="C19" s="959" t="s">
        <v>1489</v>
      </c>
      <c r="D19" s="961">
        <v>143.07939999999999</v>
      </c>
      <c r="E19" s="962">
        <v>0.88817999999999997</v>
      </c>
      <c r="F19" s="959" t="s">
        <v>1490</v>
      </c>
      <c r="G19" s="966"/>
      <c r="H19" s="964">
        <f t="shared" si="0"/>
        <v>0</v>
      </c>
      <c r="I19" s="966"/>
      <c r="J19" s="965">
        <f t="shared" si="1"/>
        <v>0</v>
      </c>
    </row>
    <row r="20" spans="1:10" ht="18.95" customHeight="1" x14ac:dyDescent="0.2">
      <c r="A20" s="959" t="s">
        <v>1491</v>
      </c>
      <c r="B20" s="960" t="s">
        <v>1492</v>
      </c>
      <c r="C20" s="959" t="s">
        <v>1493</v>
      </c>
      <c r="D20" s="961">
        <v>382.51819999999998</v>
      </c>
      <c r="E20" s="962">
        <v>0.87451999999999996</v>
      </c>
      <c r="F20" s="959"/>
      <c r="G20" s="966"/>
      <c r="H20" s="964">
        <f t="shared" si="0"/>
        <v>0</v>
      </c>
      <c r="I20" s="966"/>
      <c r="J20" s="965">
        <f t="shared" si="1"/>
        <v>0</v>
      </c>
    </row>
    <row r="21" spans="1:10" ht="18.95" customHeight="1" x14ac:dyDescent="0.2">
      <c r="A21" s="959" t="s">
        <v>1494</v>
      </c>
      <c r="B21" s="960" t="s">
        <v>1495</v>
      </c>
      <c r="C21" s="959" t="s">
        <v>1496</v>
      </c>
      <c r="D21" s="961">
        <v>362.4982</v>
      </c>
      <c r="E21" s="962">
        <v>0.86758999999999997</v>
      </c>
      <c r="F21" s="959"/>
      <c r="G21" s="966"/>
      <c r="H21" s="964">
        <f t="shared" si="0"/>
        <v>0</v>
      </c>
      <c r="I21" s="966"/>
      <c r="J21" s="965">
        <f t="shared" si="1"/>
        <v>0</v>
      </c>
    </row>
    <row r="22" spans="1:10" ht="18.95" customHeight="1" x14ac:dyDescent="0.2">
      <c r="A22" s="959" t="s">
        <v>1497</v>
      </c>
      <c r="B22" s="960" t="s">
        <v>1498</v>
      </c>
      <c r="C22" s="959" t="s">
        <v>1499</v>
      </c>
      <c r="D22" s="961">
        <v>187.4682</v>
      </c>
      <c r="E22" s="962">
        <v>0.74396600000000002</v>
      </c>
      <c r="F22" s="959"/>
      <c r="G22" s="966"/>
      <c r="H22" s="964">
        <f t="shared" si="0"/>
        <v>0</v>
      </c>
      <c r="I22" s="966"/>
      <c r="J22" s="965">
        <f t="shared" si="1"/>
        <v>0</v>
      </c>
    </row>
    <row r="23" spans="1:10" ht="18.95" customHeight="1" thickBot="1" x14ac:dyDescent="0.25">
      <c r="A23" s="959" t="s">
        <v>1500</v>
      </c>
      <c r="B23" s="960" t="s">
        <v>1501</v>
      </c>
      <c r="C23" s="959" t="s">
        <v>1502</v>
      </c>
      <c r="D23" s="961">
        <v>104.58880000000001</v>
      </c>
      <c r="E23" s="962">
        <v>0.69404999999999994</v>
      </c>
      <c r="F23" s="959"/>
      <c r="G23" s="967"/>
      <c r="H23" s="968">
        <f t="shared" si="0"/>
        <v>0</v>
      </c>
      <c r="I23" s="967"/>
      <c r="J23" s="969">
        <f t="shared" si="1"/>
        <v>0</v>
      </c>
    </row>
    <row r="24" spans="1:10" ht="18.95" customHeight="1" thickTop="1" x14ac:dyDescent="0.2">
      <c r="A24" s="970" t="s">
        <v>1503</v>
      </c>
      <c r="B24" s="970"/>
      <c r="C24" s="971"/>
      <c r="D24" s="972"/>
      <c r="E24" s="973"/>
      <c r="F24" s="971"/>
      <c r="G24" s="974"/>
      <c r="H24" s="975"/>
      <c r="I24" s="974"/>
      <c r="J24" s="975"/>
    </row>
    <row r="25" spans="1:10" ht="18.95" customHeight="1" thickBot="1" x14ac:dyDescent="0.25">
      <c r="A25" s="976" t="s">
        <v>1504</v>
      </c>
      <c r="B25" s="976"/>
      <c r="C25" s="977"/>
      <c r="D25" s="978"/>
      <c r="E25" s="979"/>
      <c r="F25" s="977"/>
      <c r="G25" s="974"/>
      <c r="H25" s="975"/>
      <c r="I25" s="974"/>
      <c r="J25" s="975"/>
    </row>
    <row r="26" spans="1:10" ht="18.95" customHeight="1" thickTop="1" thickBot="1" x14ac:dyDescent="0.25">
      <c r="A26" s="950" t="s">
        <v>1505</v>
      </c>
      <c r="B26" s="951" t="s">
        <v>1437</v>
      </c>
      <c r="C26" s="951" t="s">
        <v>1438</v>
      </c>
      <c r="D26" s="952" t="s">
        <v>1439</v>
      </c>
      <c r="E26" s="953" t="s">
        <v>1440</v>
      </c>
      <c r="F26" s="951" t="s">
        <v>1441</v>
      </c>
      <c r="G26" s="956" t="s">
        <v>1442</v>
      </c>
      <c r="H26" s="957"/>
      <c r="I26" s="956" t="s">
        <v>1443</v>
      </c>
      <c r="J26" s="957"/>
    </row>
    <row r="27" spans="1:10" ht="18.95" customHeight="1" thickTop="1" x14ac:dyDescent="0.2">
      <c r="A27" s="959" t="s">
        <v>1506</v>
      </c>
      <c r="B27" s="960" t="s">
        <v>1507</v>
      </c>
      <c r="C27" s="959" t="s">
        <v>1508</v>
      </c>
      <c r="D27" s="961">
        <v>210.4888</v>
      </c>
      <c r="E27" s="962">
        <v>0.8479778</v>
      </c>
      <c r="F27" s="959"/>
      <c r="G27" s="966"/>
      <c r="H27" s="964">
        <f t="shared" ref="H27:H48" si="2">G27*E27</f>
        <v>0</v>
      </c>
      <c r="I27" s="966"/>
      <c r="J27" s="965">
        <f t="shared" ref="J27:J48" si="3">I27/E27</f>
        <v>0</v>
      </c>
    </row>
    <row r="28" spans="1:10" ht="18.95" customHeight="1" x14ac:dyDescent="0.2">
      <c r="A28" s="959" t="s">
        <v>1509</v>
      </c>
      <c r="B28" s="960" t="s">
        <v>1510</v>
      </c>
      <c r="C28" s="959" t="s">
        <v>1511</v>
      </c>
      <c r="D28" s="961">
        <v>277.63819999999998</v>
      </c>
      <c r="E28" s="962">
        <v>0.82711900000000005</v>
      </c>
      <c r="F28" s="959"/>
      <c r="G28" s="966"/>
      <c r="H28" s="964">
        <f t="shared" si="2"/>
        <v>0</v>
      </c>
      <c r="I28" s="966"/>
      <c r="J28" s="965">
        <f t="shared" si="3"/>
        <v>0</v>
      </c>
    </row>
    <row r="29" spans="1:10" ht="18.95" customHeight="1" x14ac:dyDescent="0.2">
      <c r="A29" s="959" t="s">
        <v>115</v>
      </c>
      <c r="B29" s="960" t="s">
        <v>44</v>
      </c>
      <c r="C29" s="959" t="s">
        <v>1512</v>
      </c>
      <c r="D29" s="961">
        <v>71.846400000000003</v>
      </c>
      <c r="E29" s="962">
        <v>0.77730999999999995</v>
      </c>
      <c r="F29" s="959"/>
      <c r="G29" s="966"/>
      <c r="H29" s="964">
        <f t="shared" si="2"/>
        <v>0</v>
      </c>
      <c r="I29" s="966"/>
      <c r="J29" s="965">
        <f t="shared" si="3"/>
        <v>0</v>
      </c>
    </row>
    <row r="30" spans="1:10" ht="18.95" customHeight="1" x14ac:dyDescent="0.2">
      <c r="A30" s="959" t="s">
        <v>1477</v>
      </c>
      <c r="B30" s="960"/>
      <c r="C30" s="959" t="s">
        <v>1513</v>
      </c>
      <c r="D30" s="961">
        <v>159.69220000000001</v>
      </c>
      <c r="E30" s="962">
        <v>0.69943</v>
      </c>
      <c r="F30" s="959" t="s">
        <v>1514</v>
      </c>
      <c r="G30" s="966"/>
      <c r="H30" s="964">
        <f t="shared" si="2"/>
        <v>0</v>
      </c>
      <c r="I30" s="966"/>
      <c r="J30" s="965">
        <f t="shared" si="3"/>
        <v>0</v>
      </c>
    </row>
    <row r="31" spans="1:10" ht="18.95" customHeight="1" x14ac:dyDescent="0.2">
      <c r="A31" s="959" t="s">
        <v>1477</v>
      </c>
      <c r="B31" s="960"/>
      <c r="C31" s="959" t="s">
        <v>1515</v>
      </c>
      <c r="D31" s="961">
        <v>231.5386</v>
      </c>
      <c r="E31" s="962">
        <v>0.72360000000000002</v>
      </c>
      <c r="F31" s="959" t="s">
        <v>1516</v>
      </c>
      <c r="G31" s="966"/>
      <c r="H31" s="964">
        <f t="shared" si="2"/>
        <v>0</v>
      </c>
      <c r="I31" s="966"/>
      <c r="J31" s="965">
        <f t="shared" si="3"/>
        <v>0</v>
      </c>
    </row>
    <row r="32" spans="1:10" ht="18.95" customHeight="1" x14ac:dyDescent="0.2">
      <c r="A32" s="959" t="s">
        <v>1517</v>
      </c>
      <c r="B32" s="960" t="s">
        <v>1518</v>
      </c>
      <c r="C32" s="959" t="s">
        <v>1519</v>
      </c>
      <c r="D32" s="961">
        <v>325.81819999999999</v>
      </c>
      <c r="E32" s="962">
        <v>0.85267999999999999</v>
      </c>
      <c r="F32" s="959"/>
      <c r="G32" s="966"/>
      <c r="H32" s="964">
        <f t="shared" si="2"/>
        <v>0</v>
      </c>
      <c r="I32" s="966"/>
      <c r="J32" s="965">
        <f t="shared" si="3"/>
        <v>0</v>
      </c>
    </row>
    <row r="33" spans="1:10" ht="18.95" customHeight="1" x14ac:dyDescent="0.2">
      <c r="A33" s="959" t="s">
        <v>1520</v>
      </c>
      <c r="B33" s="960" t="s">
        <v>1521</v>
      </c>
      <c r="C33" s="959" t="s">
        <v>1522</v>
      </c>
      <c r="D33" s="961">
        <v>223.18940000000001</v>
      </c>
      <c r="E33" s="962">
        <v>0.97311999999999999</v>
      </c>
      <c r="F33" s="959" t="s">
        <v>1523</v>
      </c>
      <c r="G33" s="966"/>
      <c r="H33" s="964">
        <f t="shared" si="2"/>
        <v>0</v>
      </c>
      <c r="I33" s="966"/>
      <c r="J33" s="965">
        <f t="shared" si="3"/>
        <v>0</v>
      </c>
    </row>
    <row r="34" spans="1:10" ht="18.95" customHeight="1" x14ac:dyDescent="0.2">
      <c r="A34" s="959" t="s">
        <v>1477</v>
      </c>
      <c r="C34" s="959" t="s">
        <v>1524</v>
      </c>
      <c r="D34" s="961">
        <v>239.18879999999999</v>
      </c>
      <c r="E34" s="962">
        <v>0.86621999999999999</v>
      </c>
      <c r="F34" s="959" t="s">
        <v>1525</v>
      </c>
      <c r="G34" s="966"/>
      <c r="H34" s="964">
        <f t="shared" si="2"/>
        <v>0</v>
      </c>
      <c r="I34" s="966"/>
      <c r="J34" s="965">
        <f t="shared" si="3"/>
        <v>0</v>
      </c>
    </row>
    <row r="35" spans="1:10" ht="18.95" customHeight="1" x14ac:dyDescent="0.2">
      <c r="A35" s="959" t="s">
        <v>1526</v>
      </c>
      <c r="B35" s="960" t="s">
        <v>1527</v>
      </c>
      <c r="C35" s="959" t="s">
        <v>1528</v>
      </c>
      <c r="D35" s="961">
        <v>29.877400000000002</v>
      </c>
      <c r="E35" s="962">
        <v>0.46450000000000002</v>
      </c>
      <c r="F35" s="959"/>
      <c r="G35" s="966"/>
      <c r="H35" s="964">
        <f t="shared" si="2"/>
        <v>0</v>
      </c>
      <c r="I35" s="966"/>
      <c r="J35" s="965">
        <f t="shared" si="3"/>
        <v>0</v>
      </c>
    </row>
    <row r="36" spans="1:10" ht="18.95" customHeight="1" x14ac:dyDescent="0.2">
      <c r="A36" s="959" t="s">
        <v>110</v>
      </c>
      <c r="B36" s="960" t="s">
        <v>39</v>
      </c>
      <c r="C36" s="959" t="s">
        <v>1529</v>
      </c>
      <c r="D36" s="961">
        <v>40.311399999999999</v>
      </c>
      <c r="E36" s="962">
        <v>0.60309999999999997</v>
      </c>
      <c r="F36" s="959" t="s">
        <v>1530</v>
      </c>
      <c r="G36" s="966"/>
      <c r="H36" s="964">
        <f t="shared" si="2"/>
        <v>0</v>
      </c>
      <c r="I36" s="966">
        <v>2.27</v>
      </c>
      <c r="J36" s="965">
        <f t="shared" si="3"/>
        <v>3.7638865859724757</v>
      </c>
    </row>
    <row r="37" spans="1:10" ht="18.95" customHeight="1" x14ac:dyDescent="0.2">
      <c r="A37" s="959" t="s">
        <v>118</v>
      </c>
      <c r="B37" s="960" t="s">
        <v>47</v>
      </c>
      <c r="C37" s="959" t="s">
        <v>1531</v>
      </c>
      <c r="D37" s="961">
        <v>70.937399999999997</v>
      </c>
      <c r="E37" s="962">
        <v>0.77446000000000004</v>
      </c>
      <c r="F37" s="959" t="s">
        <v>1532</v>
      </c>
      <c r="G37" s="966"/>
      <c r="H37" s="964">
        <f t="shared" si="2"/>
        <v>0</v>
      </c>
      <c r="I37" s="966"/>
      <c r="J37" s="965">
        <f t="shared" si="3"/>
        <v>0</v>
      </c>
    </row>
    <row r="38" spans="1:10" ht="18.95" customHeight="1" x14ac:dyDescent="0.2">
      <c r="A38" s="959" t="s">
        <v>1477</v>
      </c>
      <c r="B38" s="960"/>
      <c r="C38" s="959" t="s">
        <v>1533</v>
      </c>
      <c r="D38" s="961">
        <v>86.936800000000005</v>
      </c>
      <c r="E38" s="962">
        <v>0.63192999999999999</v>
      </c>
      <c r="F38" s="959" t="s">
        <v>1534</v>
      </c>
      <c r="G38" s="966"/>
      <c r="H38" s="964">
        <f t="shared" si="2"/>
        <v>0</v>
      </c>
      <c r="I38" s="966"/>
      <c r="J38" s="965">
        <f t="shared" si="3"/>
        <v>0</v>
      </c>
    </row>
    <row r="39" spans="1:10" ht="18.95" customHeight="1" x14ac:dyDescent="0.2">
      <c r="A39" s="959" t="s">
        <v>1477</v>
      </c>
      <c r="B39" s="960"/>
      <c r="C39" s="959" t="s">
        <v>1535</v>
      </c>
      <c r="D39" s="961">
        <v>157.8742</v>
      </c>
      <c r="E39" s="962">
        <v>0.69596999999999998</v>
      </c>
      <c r="F39" s="959"/>
      <c r="G39" s="966"/>
      <c r="H39" s="964">
        <f t="shared" si="2"/>
        <v>0</v>
      </c>
      <c r="I39" s="966"/>
      <c r="J39" s="965">
        <f t="shared" si="3"/>
        <v>0</v>
      </c>
    </row>
    <row r="40" spans="1:10" ht="18.95" customHeight="1" x14ac:dyDescent="0.2">
      <c r="A40" s="959" t="s">
        <v>1536</v>
      </c>
      <c r="B40" s="960" t="s">
        <v>1537</v>
      </c>
      <c r="C40" s="959" t="s">
        <v>1538</v>
      </c>
      <c r="D40" s="961">
        <v>216.58940000000001</v>
      </c>
      <c r="E40" s="962">
        <v>0.92613000000000001</v>
      </c>
      <c r="F40" s="959" t="s">
        <v>1539</v>
      </c>
      <c r="G40" s="966"/>
      <c r="H40" s="964">
        <f t="shared" si="2"/>
        <v>0</v>
      </c>
      <c r="I40" s="966"/>
      <c r="J40" s="965">
        <f t="shared" si="3"/>
        <v>0</v>
      </c>
    </row>
    <row r="41" spans="1:10" ht="18.95" customHeight="1" x14ac:dyDescent="0.2">
      <c r="A41" s="959" t="s">
        <v>116</v>
      </c>
      <c r="B41" s="960" t="s">
        <v>45</v>
      </c>
      <c r="C41" s="959" t="s">
        <v>1540</v>
      </c>
      <c r="D41" s="961">
        <v>143.93819999999999</v>
      </c>
      <c r="E41" s="962">
        <v>0.66654000000000002</v>
      </c>
      <c r="F41" s="959"/>
      <c r="G41" s="966"/>
      <c r="H41" s="964">
        <f t="shared" si="2"/>
        <v>0</v>
      </c>
      <c r="I41" s="966"/>
      <c r="J41" s="965">
        <f t="shared" si="3"/>
        <v>0</v>
      </c>
    </row>
    <row r="42" spans="1:10" ht="18.95" customHeight="1" x14ac:dyDescent="0.2">
      <c r="A42" s="959" t="s">
        <v>1541</v>
      </c>
      <c r="B42" s="960" t="s">
        <v>1542</v>
      </c>
      <c r="C42" s="959" t="s">
        <v>1543</v>
      </c>
      <c r="D42" s="961">
        <v>336.47820000000002</v>
      </c>
      <c r="E42" s="962">
        <v>0.85734999999999995</v>
      </c>
      <c r="F42" s="960"/>
      <c r="G42" s="966"/>
      <c r="H42" s="964">
        <f t="shared" si="2"/>
        <v>0</v>
      </c>
      <c r="I42" s="966"/>
      <c r="J42" s="965">
        <f t="shared" si="3"/>
        <v>0</v>
      </c>
    </row>
    <row r="43" spans="1:10" ht="18.95" customHeight="1" x14ac:dyDescent="0.2">
      <c r="A43" s="959" t="s">
        <v>1544</v>
      </c>
      <c r="B43" s="960" t="s">
        <v>1545</v>
      </c>
      <c r="C43" s="959" t="s">
        <v>1546</v>
      </c>
      <c r="D43" s="961">
        <v>74.709400000000002</v>
      </c>
      <c r="E43" s="962">
        <v>0.78583999999999998</v>
      </c>
      <c r="F43" s="960"/>
      <c r="G43" s="966"/>
      <c r="H43" s="964">
        <f t="shared" si="2"/>
        <v>0</v>
      </c>
      <c r="I43" s="966"/>
      <c r="J43" s="965">
        <f t="shared" si="3"/>
        <v>0</v>
      </c>
    </row>
    <row r="44" spans="1:10" ht="18.95" customHeight="1" x14ac:dyDescent="0.2">
      <c r="A44" s="959" t="s">
        <v>1547</v>
      </c>
      <c r="B44" s="960" t="s">
        <v>1548</v>
      </c>
      <c r="C44" s="959" t="s">
        <v>1549</v>
      </c>
      <c r="D44" s="961">
        <v>265.80900000000003</v>
      </c>
      <c r="E44" s="962">
        <v>0.69903999999999999</v>
      </c>
      <c r="F44" s="959"/>
      <c r="G44" s="966"/>
      <c r="H44" s="964">
        <f t="shared" si="2"/>
        <v>0</v>
      </c>
      <c r="I44" s="966"/>
      <c r="J44" s="965">
        <f t="shared" si="3"/>
        <v>0</v>
      </c>
    </row>
    <row r="45" spans="1:10" ht="18.95" customHeight="1" x14ac:dyDescent="0.2">
      <c r="A45" s="959" t="s">
        <v>1550</v>
      </c>
      <c r="B45" s="960" t="s">
        <v>1551</v>
      </c>
      <c r="C45" s="959" t="s">
        <v>1552</v>
      </c>
      <c r="D45" s="961">
        <v>265.80900000000003</v>
      </c>
      <c r="E45" s="962">
        <v>0.69903999999999999</v>
      </c>
      <c r="F45" s="980" t="s">
        <v>1553</v>
      </c>
      <c r="G45" s="966"/>
      <c r="H45" s="964">
        <f t="shared" si="2"/>
        <v>0</v>
      </c>
      <c r="I45" s="966"/>
      <c r="J45" s="965">
        <f t="shared" si="3"/>
        <v>0</v>
      </c>
    </row>
    <row r="46" spans="1:10" ht="18.95" customHeight="1" x14ac:dyDescent="0.2">
      <c r="A46" s="959" t="s">
        <v>1554</v>
      </c>
      <c r="B46" s="960" t="s">
        <v>36</v>
      </c>
      <c r="C46" s="959" t="s">
        <v>1555</v>
      </c>
      <c r="D46" s="961">
        <v>141.94460000000001</v>
      </c>
      <c r="E46" s="962">
        <v>0.43641999999999997</v>
      </c>
      <c r="F46" s="959"/>
      <c r="G46" s="966"/>
      <c r="H46" s="964">
        <f t="shared" si="2"/>
        <v>0</v>
      </c>
      <c r="I46" s="966"/>
      <c r="J46" s="965">
        <f t="shared" si="3"/>
        <v>0</v>
      </c>
    </row>
    <row r="47" spans="1:10" ht="18.95" customHeight="1" x14ac:dyDescent="0.2">
      <c r="A47" s="959" t="s">
        <v>1556</v>
      </c>
      <c r="B47" s="960" t="s">
        <v>37</v>
      </c>
      <c r="C47" s="959" t="s">
        <v>1557</v>
      </c>
      <c r="D47" s="961">
        <v>94.203400000000002</v>
      </c>
      <c r="E47" s="962">
        <v>0.83016000000000001</v>
      </c>
      <c r="F47" s="959"/>
      <c r="G47" s="966"/>
      <c r="H47" s="964">
        <f t="shared" si="2"/>
        <v>0</v>
      </c>
      <c r="I47" s="966">
        <v>0.872</v>
      </c>
      <c r="J47" s="965">
        <f t="shared" si="3"/>
        <v>1.0503999229064276</v>
      </c>
    </row>
    <row r="48" spans="1:10" ht="18.95" customHeight="1" thickBot="1" x14ac:dyDescent="0.25">
      <c r="A48" s="959" t="s">
        <v>1558</v>
      </c>
      <c r="B48" s="960" t="s">
        <v>1559</v>
      </c>
      <c r="C48" s="959" t="s">
        <v>1560</v>
      </c>
      <c r="D48" s="961">
        <v>329.81360000000001</v>
      </c>
      <c r="E48" s="962">
        <v>0.85446869999999997</v>
      </c>
      <c r="F48" s="959"/>
      <c r="G48" s="967"/>
      <c r="H48" s="968">
        <f t="shared" si="2"/>
        <v>0</v>
      </c>
      <c r="I48" s="967"/>
      <c r="J48" s="969">
        <f t="shared" si="3"/>
        <v>0</v>
      </c>
    </row>
    <row r="49" spans="1:10" ht="18.95" customHeight="1" thickTop="1" x14ac:dyDescent="0.2">
      <c r="A49" s="970" t="s">
        <v>1503</v>
      </c>
      <c r="B49" s="970"/>
      <c r="C49" s="971"/>
      <c r="D49" s="972"/>
      <c r="E49" s="973"/>
      <c r="F49" s="971"/>
      <c r="G49" s="974"/>
      <c r="H49" s="975"/>
      <c r="I49" s="974"/>
      <c r="J49" s="975"/>
    </row>
    <row r="50" spans="1:10" ht="18.95" customHeight="1" thickBot="1" x14ac:dyDescent="0.25">
      <c r="A50" s="976" t="s">
        <v>1504</v>
      </c>
      <c r="B50" s="976"/>
      <c r="C50" s="977"/>
      <c r="D50" s="978"/>
      <c r="E50" s="979"/>
      <c r="F50" s="977"/>
      <c r="G50" s="974"/>
      <c r="H50" s="975"/>
      <c r="I50" s="974"/>
      <c r="J50" s="975"/>
    </row>
    <row r="51" spans="1:10" ht="18.95" customHeight="1" thickTop="1" thickBot="1" x14ac:dyDescent="0.25">
      <c r="A51" s="950" t="s">
        <v>1561</v>
      </c>
      <c r="B51" s="951" t="s">
        <v>1437</v>
      </c>
      <c r="C51" s="951" t="s">
        <v>1438</v>
      </c>
      <c r="D51" s="952" t="s">
        <v>1439</v>
      </c>
      <c r="E51" s="953" t="s">
        <v>1440</v>
      </c>
      <c r="F51" s="951" t="s">
        <v>1441</v>
      </c>
      <c r="G51" s="956" t="s">
        <v>1442</v>
      </c>
      <c r="H51" s="957"/>
      <c r="I51" s="956" t="s">
        <v>1443</v>
      </c>
      <c r="J51" s="957"/>
    </row>
    <row r="52" spans="1:10" ht="18.95" customHeight="1" thickTop="1" x14ac:dyDescent="0.2">
      <c r="A52" s="959" t="s">
        <v>1562</v>
      </c>
      <c r="B52" s="960" t="s">
        <v>1563</v>
      </c>
      <c r="C52" s="959" t="s">
        <v>1564</v>
      </c>
      <c r="D52" s="961">
        <v>241.99940000000001</v>
      </c>
      <c r="E52" s="962">
        <v>0.93389</v>
      </c>
      <c r="F52" s="959"/>
      <c r="G52" s="966"/>
      <c r="H52" s="964">
        <f t="shared" ref="H52:H74" si="4">G52*E52</f>
        <v>0</v>
      </c>
      <c r="I52" s="966"/>
      <c r="J52" s="965">
        <f t="shared" ref="J52:J74" si="5">I52/E52</f>
        <v>0</v>
      </c>
    </row>
    <row r="53" spans="1:10" ht="18.95" customHeight="1" x14ac:dyDescent="0.2">
      <c r="A53" s="959" t="s">
        <v>1565</v>
      </c>
      <c r="B53" s="960" t="s">
        <v>1566</v>
      </c>
      <c r="C53" s="959" t="s">
        <v>1567</v>
      </c>
      <c r="D53" s="961">
        <v>186.93340000000001</v>
      </c>
      <c r="E53" s="962">
        <v>0.91441099999999997</v>
      </c>
      <c r="F53" s="959"/>
      <c r="G53" s="966"/>
      <c r="H53" s="964">
        <f t="shared" si="4"/>
        <v>0</v>
      </c>
      <c r="I53" s="966"/>
      <c r="J53" s="965">
        <f t="shared" si="5"/>
        <v>0</v>
      </c>
    </row>
    <row r="54" spans="1:10" ht="18.95" customHeight="1" x14ac:dyDescent="0.2">
      <c r="A54" s="959" t="s">
        <v>1568</v>
      </c>
      <c r="B54" s="960" t="s">
        <v>1569</v>
      </c>
      <c r="C54" s="959" t="s">
        <v>1570</v>
      </c>
      <c r="D54" s="961">
        <v>348.79820000000001</v>
      </c>
      <c r="E54" s="962">
        <v>0.86238899999999996</v>
      </c>
      <c r="F54" s="959"/>
      <c r="G54" s="966"/>
      <c r="H54" s="964">
        <f t="shared" si="4"/>
        <v>0</v>
      </c>
      <c r="I54" s="966"/>
      <c r="J54" s="965">
        <f t="shared" si="5"/>
        <v>0</v>
      </c>
    </row>
    <row r="55" spans="1:10" ht="18.95" customHeight="1" x14ac:dyDescent="0.2">
      <c r="A55" s="959" t="s">
        <v>1571</v>
      </c>
      <c r="B55" s="960" t="s">
        <v>1572</v>
      </c>
      <c r="C55" s="959" t="s">
        <v>1573</v>
      </c>
      <c r="D55" s="961">
        <v>110.9588</v>
      </c>
      <c r="E55" s="962">
        <v>0.71162000000000003</v>
      </c>
      <c r="F55" s="959"/>
      <c r="G55" s="966"/>
      <c r="H55" s="964">
        <f t="shared" si="4"/>
        <v>0</v>
      </c>
      <c r="I55" s="966"/>
      <c r="J55" s="965">
        <f t="shared" si="5"/>
        <v>0</v>
      </c>
    </row>
    <row r="56" spans="1:10" ht="18.95" customHeight="1" x14ac:dyDescent="0.2">
      <c r="A56" s="959" t="s">
        <v>111</v>
      </c>
      <c r="B56" s="960" t="s">
        <v>40</v>
      </c>
      <c r="C56" s="959" t="s">
        <v>1574</v>
      </c>
      <c r="D56" s="961">
        <v>60.084800000000001</v>
      </c>
      <c r="E56" s="962">
        <v>0.46744000000000002</v>
      </c>
      <c r="F56" s="959" t="s">
        <v>1575</v>
      </c>
      <c r="G56" s="966"/>
      <c r="H56" s="964">
        <f t="shared" si="4"/>
        <v>0</v>
      </c>
      <c r="I56" s="966"/>
      <c r="J56" s="965">
        <f t="shared" si="5"/>
        <v>0</v>
      </c>
    </row>
    <row r="57" spans="1:10" ht="18.95" customHeight="1" x14ac:dyDescent="0.2">
      <c r="A57" s="959" t="s">
        <v>1576</v>
      </c>
      <c r="B57" s="960" t="s">
        <v>1577</v>
      </c>
      <c r="C57" s="959" t="s">
        <v>1578</v>
      </c>
      <c r="D57" s="961">
        <v>231.7354</v>
      </c>
      <c r="E57" s="962">
        <v>0.93095799999999995</v>
      </c>
      <c r="F57" s="959"/>
      <c r="G57" s="966"/>
      <c r="H57" s="964">
        <f t="shared" si="4"/>
        <v>0</v>
      </c>
      <c r="I57" s="966"/>
      <c r="J57" s="965">
        <f t="shared" si="5"/>
        <v>0</v>
      </c>
    </row>
    <row r="58" spans="1:10" ht="18.95" customHeight="1" x14ac:dyDescent="0.2">
      <c r="A58" s="959" t="s">
        <v>114</v>
      </c>
      <c r="B58" s="960" t="s">
        <v>43</v>
      </c>
      <c r="C58" s="959" t="s">
        <v>1579</v>
      </c>
      <c r="D58" s="961">
        <v>61.978999999999999</v>
      </c>
      <c r="E58" s="962">
        <v>0.74185999999999996</v>
      </c>
      <c r="F58" s="959"/>
      <c r="G58" s="966"/>
      <c r="H58" s="964">
        <f t="shared" si="4"/>
        <v>0</v>
      </c>
      <c r="I58" s="966">
        <v>0.83699999999999997</v>
      </c>
      <c r="J58" s="965">
        <f t="shared" si="5"/>
        <v>1.1282452214703582</v>
      </c>
    </row>
    <row r="59" spans="1:10" ht="18.95" customHeight="1" x14ac:dyDescent="0.2">
      <c r="A59" s="959" t="s">
        <v>1580</v>
      </c>
      <c r="B59" s="960" t="s">
        <v>1581</v>
      </c>
      <c r="C59" s="959" t="s">
        <v>1582</v>
      </c>
      <c r="D59" s="961">
        <v>103.6194</v>
      </c>
      <c r="E59" s="962">
        <v>0.84558999999999995</v>
      </c>
      <c r="F59" s="959"/>
      <c r="G59" s="966"/>
      <c r="H59" s="964">
        <f t="shared" si="4"/>
        <v>0</v>
      </c>
      <c r="I59" s="966"/>
      <c r="J59" s="965">
        <f t="shared" si="5"/>
        <v>0</v>
      </c>
    </row>
    <row r="60" spans="1:10" ht="18.95" customHeight="1" x14ac:dyDescent="0.2">
      <c r="A60" s="959" t="s">
        <v>112</v>
      </c>
      <c r="B60" s="960" t="s">
        <v>41</v>
      </c>
      <c r="C60" s="959" t="s">
        <v>1583</v>
      </c>
      <c r="D60" s="961">
        <v>64.062200000000004</v>
      </c>
      <c r="E60" s="962">
        <v>0.50051000000000001</v>
      </c>
      <c r="F60" s="959"/>
      <c r="G60" s="966"/>
      <c r="H60" s="964">
        <f t="shared" si="4"/>
        <v>0</v>
      </c>
      <c r="I60" s="966"/>
      <c r="J60" s="965">
        <f t="shared" si="5"/>
        <v>0</v>
      </c>
    </row>
    <row r="61" spans="1:10" ht="18.95" customHeight="1" x14ac:dyDescent="0.2">
      <c r="A61" s="959" t="s">
        <v>1477</v>
      </c>
      <c r="B61" s="960" t="s">
        <v>41</v>
      </c>
      <c r="C61" s="959" t="s">
        <v>1584</v>
      </c>
      <c r="D61" s="961">
        <v>80.062200000000004</v>
      </c>
      <c r="E61" s="962">
        <v>0.40049000000000001</v>
      </c>
      <c r="F61" s="959"/>
      <c r="G61" s="966"/>
      <c r="H61" s="964">
        <f t="shared" si="4"/>
        <v>0</v>
      </c>
      <c r="I61" s="966">
        <v>18.7395</v>
      </c>
      <c r="J61" s="965">
        <f t="shared" si="5"/>
        <v>46.791430497640391</v>
      </c>
    </row>
    <row r="62" spans="1:10" ht="18.95" customHeight="1" x14ac:dyDescent="0.2">
      <c r="A62" s="959" t="s">
        <v>1477</v>
      </c>
      <c r="B62" s="960" t="s">
        <v>41</v>
      </c>
      <c r="C62" s="959" t="s">
        <v>1585</v>
      </c>
      <c r="D62" s="961">
        <v>96.057599999999994</v>
      </c>
      <c r="E62" s="962">
        <v>0.33376</v>
      </c>
      <c r="F62" s="959"/>
      <c r="G62" s="966"/>
      <c r="H62" s="964">
        <f t="shared" si="4"/>
        <v>0</v>
      </c>
      <c r="I62" s="966">
        <v>1.8842000000000001</v>
      </c>
      <c r="J62" s="965">
        <f t="shared" si="5"/>
        <v>5.6453739213806333</v>
      </c>
    </row>
    <row r="63" spans="1:10" ht="18.95" customHeight="1" x14ac:dyDescent="0.2">
      <c r="A63" s="959" t="s">
        <v>1586</v>
      </c>
      <c r="B63" s="960" t="s">
        <v>1587</v>
      </c>
      <c r="C63" s="959" t="s">
        <v>1588</v>
      </c>
      <c r="D63" s="961">
        <v>441.892</v>
      </c>
      <c r="E63" s="962">
        <v>0.81896999999999998</v>
      </c>
      <c r="F63" s="959"/>
      <c r="G63" s="966"/>
      <c r="H63" s="964">
        <f t="shared" si="4"/>
        <v>0</v>
      </c>
      <c r="I63" s="966"/>
      <c r="J63" s="965">
        <f t="shared" si="5"/>
        <v>0</v>
      </c>
    </row>
    <row r="64" spans="1:10" ht="18.95" customHeight="1" x14ac:dyDescent="0.2">
      <c r="A64" s="959" t="s">
        <v>1589</v>
      </c>
      <c r="B64" s="960" t="s">
        <v>1590</v>
      </c>
      <c r="C64" s="959" t="s">
        <v>1591</v>
      </c>
      <c r="D64" s="961">
        <v>159.59880000000001</v>
      </c>
      <c r="E64" s="962">
        <v>0.79951000000000005</v>
      </c>
      <c r="F64" s="959" t="s">
        <v>1592</v>
      </c>
      <c r="G64" s="966"/>
      <c r="H64" s="964">
        <f t="shared" si="4"/>
        <v>0</v>
      </c>
      <c r="I64" s="966"/>
      <c r="J64" s="965">
        <f t="shared" si="5"/>
        <v>0</v>
      </c>
    </row>
    <row r="65" spans="1:10" ht="18.95" customHeight="1" x14ac:dyDescent="0.2">
      <c r="A65" s="959" t="s">
        <v>1593</v>
      </c>
      <c r="B65" s="960" t="s">
        <v>1594</v>
      </c>
      <c r="C65" s="959" t="s">
        <v>1595</v>
      </c>
      <c r="D65" s="961">
        <v>365.84899999999999</v>
      </c>
      <c r="E65" s="962">
        <v>0.86880000000000002</v>
      </c>
      <c r="F65" s="959"/>
      <c r="G65" s="966"/>
      <c r="H65" s="964">
        <f t="shared" si="4"/>
        <v>0</v>
      </c>
      <c r="I65" s="966"/>
      <c r="J65" s="965">
        <f t="shared" si="5"/>
        <v>0</v>
      </c>
    </row>
    <row r="66" spans="1:10" ht="18.95" customHeight="1" x14ac:dyDescent="0.2">
      <c r="A66" s="959" t="s">
        <v>1596</v>
      </c>
      <c r="B66" s="960" t="s">
        <v>1597</v>
      </c>
      <c r="C66" s="959" t="s">
        <v>1598</v>
      </c>
      <c r="D66" s="961">
        <v>456.73820000000001</v>
      </c>
      <c r="E66" s="962">
        <v>0.89490999999999998</v>
      </c>
      <c r="F66" s="959"/>
      <c r="G66" s="966"/>
      <c r="H66" s="964">
        <f t="shared" si="4"/>
        <v>0</v>
      </c>
      <c r="I66" s="966"/>
      <c r="J66" s="965">
        <f t="shared" si="5"/>
        <v>0</v>
      </c>
    </row>
    <row r="67" spans="1:10" ht="18.95" customHeight="1" x14ac:dyDescent="0.2">
      <c r="A67" s="959" t="s">
        <v>1599</v>
      </c>
      <c r="B67" s="960" t="s">
        <v>1600</v>
      </c>
      <c r="C67" s="959" t="s">
        <v>1601</v>
      </c>
      <c r="D67" s="961">
        <v>264.03680000000003</v>
      </c>
      <c r="E67" s="962">
        <v>0.87880999999999998</v>
      </c>
      <c r="F67" s="959" t="s">
        <v>1602</v>
      </c>
      <c r="G67" s="966"/>
      <c r="H67" s="964">
        <f t="shared" si="4"/>
        <v>0</v>
      </c>
      <c r="I67" s="966"/>
      <c r="J67" s="965">
        <f t="shared" si="5"/>
        <v>0</v>
      </c>
    </row>
    <row r="68" spans="1:10" ht="18.95" customHeight="1" x14ac:dyDescent="0.2">
      <c r="A68" s="959" t="s">
        <v>1603</v>
      </c>
      <c r="B68" s="960" t="s">
        <v>1604</v>
      </c>
      <c r="C68" s="959" t="s">
        <v>1605</v>
      </c>
      <c r="D68" s="961">
        <v>79.898799999999994</v>
      </c>
      <c r="E68" s="962">
        <v>0.59950999999999999</v>
      </c>
      <c r="F68" s="959" t="s">
        <v>1606</v>
      </c>
      <c r="G68" s="966"/>
      <c r="H68" s="964">
        <f t="shared" si="4"/>
        <v>0</v>
      </c>
      <c r="I68" s="966"/>
      <c r="J68" s="965">
        <f t="shared" si="5"/>
        <v>0</v>
      </c>
    </row>
    <row r="69" spans="1:10" ht="18.95" customHeight="1" x14ac:dyDescent="0.2">
      <c r="A69" s="959" t="s">
        <v>1607</v>
      </c>
      <c r="B69" s="960" t="s">
        <v>1608</v>
      </c>
      <c r="C69" s="959" t="s">
        <v>1609</v>
      </c>
      <c r="D69" s="961">
        <v>150.68879999999999</v>
      </c>
      <c r="E69" s="962">
        <v>0.78764999999999996</v>
      </c>
      <c r="F69" s="959" t="s">
        <v>1610</v>
      </c>
      <c r="G69" s="966"/>
      <c r="H69" s="964">
        <f t="shared" si="4"/>
        <v>0</v>
      </c>
      <c r="I69" s="966"/>
      <c r="J69" s="965">
        <f t="shared" si="5"/>
        <v>0</v>
      </c>
    </row>
    <row r="70" spans="1:10" ht="18.95" customHeight="1" x14ac:dyDescent="0.2">
      <c r="A70" s="959" t="s">
        <v>1611</v>
      </c>
      <c r="B70" s="960" t="s">
        <v>1612</v>
      </c>
      <c r="C70" s="959" t="s">
        <v>1613</v>
      </c>
      <c r="D70" s="961">
        <v>270.03879999999998</v>
      </c>
      <c r="E70" s="962">
        <v>0.88149999999999995</v>
      </c>
      <c r="F70" s="959" t="s">
        <v>1614</v>
      </c>
      <c r="G70" s="966"/>
      <c r="H70" s="964">
        <f t="shared" si="4"/>
        <v>0</v>
      </c>
      <c r="I70" s="966"/>
      <c r="J70" s="965">
        <f t="shared" si="5"/>
        <v>0</v>
      </c>
    </row>
    <row r="71" spans="1:10" ht="18.95" customHeight="1" x14ac:dyDescent="0.2">
      <c r="A71" s="959" t="s">
        <v>1477</v>
      </c>
      <c r="B71" s="960"/>
      <c r="C71" s="959" t="s">
        <v>1615</v>
      </c>
      <c r="D71" s="961">
        <v>842.08219999999994</v>
      </c>
      <c r="E71" s="962">
        <v>0.84799999999999998</v>
      </c>
      <c r="F71" s="959"/>
      <c r="G71" s="966"/>
      <c r="H71" s="964">
        <f t="shared" si="4"/>
        <v>0</v>
      </c>
      <c r="I71" s="966"/>
      <c r="J71" s="965">
        <f t="shared" si="5"/>
        <v>0</v>
      </c>
    </row>
    <row r="72" spans="1:10" ht="18.95" customHeight="1" x14ac:dyDescent="0.2">
      <c r="A72" s="959" t="s">
        <v>1616</v>
      </c>
      <c r="B72" s="960" t="s">
        <v>1617</v>
      </c>
      <c r="C72" s="959" t="s">
        <v>1618</v>
      </c>
      <c r="D72" s="961">
        <v>82.940799999999996</v>
      </c>
      <c r="E72" s="962">
        <v>0.61419999999999997</v>
      </c>
      <c r="F72" s="959"/>
      <c r="G72" s="966"/>
      <c r="H72" s="964">
        <f t="shared" si="4"/>
        <v>0</v>
      </c>
      <c r="I72" s="966"/>
      <c r="J72" s="965">
        <f t="shared" si="5"/>
        <v>0</v>
      </c>
    </row>
    <row r="73" spans="1:10" ht="18.95" customHeight="1" x14ac:dyDescent="0.2">
      <c r="A73" s="959" t="s">
        <v>1477</v>
      </c>
      <c r="B73" s="960"/>
      <c r="C73" s="959" t="s">
        <v>1619</v>
      </c>
      <c r="D73" s="961">
        <v>181.881</v>
      </c>
      <c r="E73" s="962">
        <v>0.56016999999999995</v>
      </c>
      <c r="F73" s="959"/>
      <c r="G73" s="966"/>
      <c r="H73" s="964">
        <f t="shared" si="4"/>
        <v>0</v>
      </c>
      <c r="I73" s="966"/>
      <c r="J73" s="965">
        <f t="shared" si="5"/>
        <v>0</v>
      </c>
    </row>
    <row r="74" spans="1:10" ht="18.95" customHeight="1" thickBot="1" x14ac:dyDescent="0.25">
      <c r="A74" s="959" t="s">
        <v>1620</v>
      </c>
      <c r="B74" s="960" t="s">
        <v>1621</v>
      </c>
      <c r="C74" s="959" t="s">
        <v>1622</v>
      </c>
      <c r="D74" s="961">
        <v>231.84819999999999</v>
      </c>
      <c r="E74" s="962">
        <v>0.79298000000000002</v>
      </c>
      <c r="F74" s="981" t="s">
        <v>1623</v>
      </c>
      <c r="G74" s="967"/>
      <c r="H74" s="968">
        <f t="shared" si="4"/>
        <v>0</v>
      </c>
      <c r="I74" s="967"/>
      <c r="J74" s="969">
        <f t="shared" si="5"/>
        <v>0</v>
      </c>
    </row>
    <row r="75" spans="1:10" ht="18.95" customHeight="1" thickTop="1" x14ac:dyDescent="0.2">
      <c r="A75" s="970" t="s">
        <v>1503</v>
      </c>
      <c r="B75" s="970"/>
      <c r="C75" s="971"/>
      <c r="D75" s="972"/>
      <c r="E75" s="973"/>
      <c r="F75" s="971"/>
      <c r="G75" s="974"/>
      <c r="H75" s="975"/>
      <c r="I75" s="974"/>
      <c r="J75" s="975"/>
    </row>
    <row r="76" spans="1:10" ht="18.95" customHeight="1" thickBot="1" x14ac:dyDescent="0.25">
      <c r="A76" s="976" t="s">
        <v>1504</v>
      </c>
      <c r="B76" s="976"/>
      <c r="C76" s="977"/>
      <c r="D76" s="978"/>
      <c r="E76" s="979"/>
      <c r="F76" s="977"/>
      <c r="G76" s="974"/>
      <c r="H76" s="975"/>
      <c r="I76" s="974"/>
      <c r="J76" s="975"/>
    </row>
    <row r="77" spans="1:10" ht="18.95" customHeight="1" thickTop="1" thickBot="1" x14ac:dyDescent="0.25">
      <c r="A77" s="950" t="s">
        <v>1624</v>
      </c>
      <c r="B77" s="951" t="s">
        <v>1437</v>
      </c>
      <c r="C77" s="951" t="s">
        <v>1438</v>
      </c>
      <c r="D77" s="952" t="s">
        <v>1439</v>
      </c>
      <c r="E77" s="953" t="s">
        <v>1440</v>
      </c>
      <c r="F77" s="951" t="s">
        <v>1441</v>
      </c>
      <c r="G77" s="956" t="s">
        <v>1442</v>
      </c>
      <c r="H77" s="957"/>
      <c r="I77" s="956" t="s">
        <v>1443</v>
      </c>
      <c r="J77" s="957"/>
    </row>
    <row r="78" spans="1:10" ht="18.95" customHeight="1" thickTop="1" x14ac:dyDescent="0.2">
      <c r="A78" s="959" t="s">
        <v>1625</v>
      </c>
      <c r="B78" s="960" t="s">
        <v>1626</v>
      </c>
      <c r="C78" s="959" t="s">
        <v>1627</v>
      </c>
      <c r="D78" s="961">
        <v>225.8082</v>
      </c>
      <c r="E78" s="962">
        <v>0.78744000000000003</v>
      </c>
      <c r="F78" s="959"/>
      <c r="G78" s="966"/>
      <c r="H78" s="964">
        <f>G78*E78</f>
        <v>0</v>
      </c>
      <c r="I78" s="966"/>
      <c r="J78" s="965">
        <f>I78/E78</f>
        <v>0</v>
      </c>
    </row>
    <row r="79" spans="1:10" ht="18.95" customHeight="1" x14ac:dyDescent="0.2">
      <c r="A79" s="959" t="s">
        <v>117</v>
      </c>
      <c r="B79" s="960" t="s">
        <v>46</v>
      </c>
      <c r="C79" s="959" t="s">
        <v>1628</v>
      </c>
      <c r="D79" s="961">
        <v>81.369399999999999</v>
      </c>
      <c r="E79" s="962">
        <v>0.80337000000000003</v>
      </c>
      <c r="F79" s="959" t="s">
        <v>1629</v>
      </c>
      <c r="G79" s="966"/>
      <c r="H79" s="964">
        <f>G79*E79</f>
        <v>0</v>
      </c>
      <c r="I79" s="966"/>
      <c r="J79" s="965">
        <f>I79/E79</f>
        <v>0</v>
      </c>
    </row>
    <row r="80" spans="1:10" ht="18.95" customHeight="1" thickBot="1" x14ac:dyDescent="0.25">
      <c r="A80" s="959" t="s">
        <v>1630</v>
      </c>
      <c r="B80" s="960" t="s">
        <v>1631</v>
      </c>
      <c r="C80" s="959" t="s">
        <v>1632</v>
      </c>
      <c r="D80" s="961">
        <v>123.2188</v>
      </c>
      <c r="E80" s="962">
        <v>0.74031000000000002</v>
      </c>
      <c r="F80" s="959" t="s">
        <v>1633</v>
      </c>
      <c r="G80" s="967"/>
      <c r="H80" s="968">
        <f>G80*E80</f>
        <v>0</v>
      </c>
      <c r="I80" s="967"/>
      <c r="J80" s="969">
        <f>I80/E80</f>
        <v>0</v>
      </c>
    </row>
    <row r="81" spans="1:10" ht="18.95" customHeight="1" thickTop="1" x14ac:dyDescent="0.2">
      <c r="A81" s="970" t="s">
        <v>1503</v>
      </c>
      <c r="B81" s="971"/>
      <c r="C81" s="971"/>
      <c r="D81" s="972"/>
      <c r="E81" s="973"/>
      <c r="F81" s="971"/>
      <c r="G81" s="974"/>
      <c r="H81" s="975"/>
      <c r="I81" s="974"/>
      <c r="J81" s="975"/>
    </row>
    <row r="82" spans="1:10" ht="18.95" customHeight="1" x14ac:dyDescent="0.2">
      <c r="A82" s="982" t="s">
        <v>1504</v>
      </c>
      <c r="B82" s="983"/>
      <c r="C82" s="983"/>
      <c r="D82" s="984"/>
      <c r="E82" s="985"/>
      <c r="F82" s="983"/>
      <c r="G82" s="974"/>
      <c r="H82" s="975"/>
      <c r="I82" s="974"/>
      <c r="J82" s="975"/>
    </row>
    <row r="83" spans="1:10" ht="18.95" customHeight="1" x14ac:dyDescent="0.2">
      <c r="A83" s="982"/>
      <c r="B83" s="983"/>
      <c r="C83" s="983"/>
      <c r="D83" s="984"/>
      <c r="E83" s="985"/>
      <c r="F83" s="983"/>
      <c r="G83" s="974"/>
      <c r="H83" s="975"/>
      <c r="I83" s="974"/>
      <c r="J83" s="975"/>
    </row>
    <row r="84" spans="1:10" ht="18.95" customHeight="1" x14ac:dyDescent="0.2">
      <c r="A84" s="982"/>
      <c r="B84" s="983"/>
      <c r="C84" s="983"/>
      <c r="D84" s="984"/>
      <c r="E84" s="985"/>
      <c r="F84" s="983"/>
      <c r="G84" s="974"/>
      <c r="H84" s="975"/>
      <c r="I84" s="974"/>
      <c r="J84" s="975"/>
    </row>
    <row r="85" spans="1:10" ht="18.95" customHeight="1" x14ac:dyDescent="0.2">
      <c r="A85" s="986" t="s">
        <v>1634</v>
      </c>
      <c r="B85" s="971"/>
      <c r="C85" s="971"/>
      <c r="D85" s="972"/>
      <c r="E85" s="987" t="s">
        <v>1635</v>
      </c>
      <c r="F85" s="988"/>
      <c r="G85" s="974"/>
      <c r="H85" s="975"/>
      <c r="I85" s="974"/>
      <c r="J85" s="975"/>
    </row>
    <row r="86" spans="1:10" ht="18.95" customHeight="1" thickBot="1" x14ac:dyDescent="0.25">
      <c r="A86" s="989" t="s">
        <v>1636</v>
      </c>
      <c r="B86" s="977"/>
      <c r="C86" s="977"/>
      <c r="D86" s="978"/>
      <c r="E86" s="990" t="s">
        <v>1637</v>
      </c>
      <c r="F86" s="991"/>
      <c r="G86" s="974"/>
      <c r="H86" s="975"/>
      <c r="I86" s="974"/>
      <c r="J86" s="975"/>
    </row>
    <row r="87" spans="1:10" ht="18.95" customHeight="1" thickTop="1" thickBot="1" x14ac:dyDescent="0.25">
      <c r="A87" s="958" t="s">
        <v>1638</v>
      </c>
      <c r="C87" s="992">
        <v>25</v>
      </c>
      <c r="D87" s="959" t="s">
        <v>1639</v>
      </c>
      <c r="E87" s="993">
        <f>C87/1000000</f>
        <v>2.5000000000000001E-5</v>
      </c>
      <c r="F87" s="994"/>
      <c r="G87" s="974"/>
      <c r="H87" s="975"/>
      <c r="I87" s="974"/>
      <c r="J87" s="975"/>
    </row>
    <row r="88" spans="1:10" ht="18.95" customHeight="1" thickTop="1" x14ac:dyDescent="0.2">
      <c r="A88" s="995"/>
      <c r="B88" s="995"/>
      <c r="C88" s="995"/>
      <c r="D88" s="959" t="s">
        <v>1640</v>
      </c>
      <c r="E88" s="958">
        <f>E87*2000</f>
        <v>0.05</v>
      </c>
      <c r="F88" s="996" t="s">
        <v>1641</v>
      </c>
      <c r="G88" s="974"/>
      <c r="H88" s="975"/>
      <c r="I88" s="974"/>
      <c r="J88" s="975"/>
    </row>
    <row r="89" spans="1:10" ht="18.95" customHeight="1" thickBot="1" x14ac:dyDescent="0.25">
      <c r="A89" s="995"/>
      <c r="B89" s="995"/>
      <c r="C89" s="995"/>
      <c r="D89" s="997"/>
      <c r="E89" s="995"/>
      <c r="F89" s="998"/>
      <c r="G89" s="974"/>
      <c r="H89" s="975"/>
      <c r="I89" s="974"/>
      <c r="J89" s="975"/>
    </row>
    <row r="90" spans="1:10" ht="18.95" customHeight="1" thickTop="1" thickBot="1" x14ac:dyDescent="0.25">
      <c r="A90" s="958" t="s">
        <v>1642</v>
      </c>
      <c r="B90" s="959"/>
      <c r="C90" s="999">
        <v>2E-3</v>
      </c>
      <c r="D90" s="959" t="s">
        <v>1639</v>
      </c>
      <c r="E90" s="1000">
        <f>C90*1000000</f>
        <v>2000</v>
      </c>
      <c r="F90" s="996" t="s">
        <v>1643</v>
      </c>
      <c r="G90" s="974"/>
      <c r="H90" s="975"/>
      <c r="I90" s="974"/>
      <c r="J90" s="975"/>
    </row>
    <row r="91" spans="1:10" ht="18.95" customHeight="1" thickTop="1" x14ac:dyDescent="0.2">
      <c r="A91" s="995"/>
      <c r="B91" s="995"/>
      <c r="C91" s="995"/>
      <c r="D91" s="959" t="s">
        <v>1640</v>
      </c>
      <c r="E91" s="1001">
        <f>C90*2000</f>
        <v>4</v>
      </c>
      <c r="F91" s="996" t="s">
        <v>1641</v>
      </c>
      <c r="G91" s="974"/>
      <c r="H91" s="975"/>
      <c r="I91" s="974"/>
      <c r="J91" s="975"/>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pageSetup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A192" workbookViewId="0">
      <selection activeCell="AF72" sqref="AF72"/>
    </sheetView>
  </sheetViews>
  <sheetFormatPr defaultRowHeight="15" x14ac:dyDescent="0.25"/>
  <sheetData>
    <row r="39" spans="23:23" x14ac:dyDescent="0.25">
      <c r="W39" t="s">
        <v>1673</v>
      </c>
    </row>
    <row r="235" spans="1:1" x14ac:dyDescent="0.25">
      <c r="A235" t="s">
        <v>1662</v>
      </c>
    </row>
    <row r="251" spans="15:15" x14ac:dyDescent="0.25">
      <c r="O251" t="s">
        <v>1663</v>
      </c>
    </row>
    <row r="280" spans="2:2" x14ac:dyDescent="0.25">
      <c r="B280" t="s">
        <v>1829</v>
      </c>
    </row>
  </sheetData>
  <pageMargins left="0.7" right="0.7" top="0.75" bottom="0.75" header="0.3" footer="0.3"/>
  <pageSetup orientation="portrait" horizontalDpi="300" verticalDpi="30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388" t="s">
        <v>2386</v>
      </c>
    </row>
    <row r="4" spans="2:2" x14ac:dyDescent="0.25">
      <c r="B4" t="s">
        <v>2390</v>
      </c>
    </row>
    <row r="5" spans="2:2" x14ac:dyDescent="0.25">
      <c r="B5" s="161" t="s">
        <v>2387</v>
      </c>
    </row>
    <row r="6" spans="2:2" x14ac:dyDescent="0.25">
      <c r="B6" s="161"/>
    </row>
    <row r="7" spans="2:2" x14ac:dyDescent="0.25">
      <c r="B7" t="s">
        <v>2388</v>
      </c>
    </row>
    <row r="8" spans="2:2" x14ac:dyDescent="0.25">
      <c r="B8" s="161" t="s">
        <v>2389</v>
      </c>
    </row>
    <row r="10" spans="2:2" x14ac:dyDescent="0.25">
      <c r="B10" t="s">
        <v>2391</v>
      </c>
    </row>
    <row r="12" spans="2:2" ht="18.75" x14ac:dyDescent="0.3">
      <c r="B12" s="1389" t="s">
        <v>2024</v>
      </c>
    </row>
    <row r="14" spans="2:2" ht="15.75" x14ac:dyDescent="0.25">
      <c r="B14" t="s">
        <v>2385</v>
      </c>
    </row>
    <row r="15" spans="2:2" x14ac:dyDescent="0.25">
      <c r="B15" t="s">
        <v>2025</v>
      </c>
    </row>
    <row r="16" spans="2:2" x14ac:dyDescent="0.25">
      <c r="B16" t="s">
        <v>2026</v>
      </c>
    </row>
    <row r="17" spans="2:2" x14ac:dyDescent="0.25">
      <c r="B17" t="s">
        <v>2027</v>
      </c>
    </row>
    <row r="18" spans="2:2" x14ac:dyDescent="0.25">
      <c r="B18" t="s">
        <v>2028</v>
      </c>
    </row>
    <row r="19" spans="2:2" x14ac:dyDescent="0.25">
      <c r="B19" t="s">
        <v>2029</v>
      </c>
    </row>
    <row r="20" spans="2:2" x14ac:dyDescent="0.25">
      <c r="B20" t="s">
        <v>2030</v>
      </c>
    </row>
    <row r="21" spans="2:2" x14ac:dyDescent="0.25">
      <c r="B21" t="s">
        <v>2031</v>
      </c>
    </row>
    <row r="22" spans="2:2" x14ac:dyDescent="0.25">
      <c r="B22" t="s">
        <v>2032</v>
      </c>
    </row>
    <row r="23" spans="2:2" x14ac:dyDescent="0.25">
      <c r="B23" t="s">
        <v>2033</v>
      </c>
    </row>
    <row r="24" spans="2:2" x14ac:dyDescent="0.25">
      <c r="B24" t="s">
        <v>2034</v>
      </c>
    </row>
    <row r="25" spans="2:2" x14ac:dyDescent="0.25">
      <c r="B25" t="s">
        <v>2035</v>
      </c>
    </row>
    <row r="26" spans="2:2" x14ac:dyDescent="0.25">
      <c r="B26" t="s">
        <v>2036</v>
      </c>
    </row>
    <row r="27" spans="2:2" x14ac:dyDescent="0.25">
      <c r="B27" t="s">
        <v>2037</v>
      </c>
    </row>
    <row r="28" spans="2:2" x14ac:dyDescent="0.25">
      <c r="B28" t="s">
        <v>2038</v>
      </c>
    </row>
    <row r="29" spans="2:2" x14ac:dyDescent="0.25">
      <c r="B29" t="s">
        <v>2039</v>
      </c>
    </row>
    <row r="30" spans="2:2" x14ac:dyDescent="0.25">
      <c r="B30" t="s">
        <v>2040</v>
      </c>
    </row>
    <row r="31" spans="2:2" x14ac:dyDescent="0.25">
      <c r="B31" t="s">
        <v>2041</v>
      </c>
    </row>
    <row r="32" spans="2:2" x14ac:dyDescent="0.25">
      <c r="B32" t="s">
        <v>2042</v>
      </c>
    </row>
    <row r="33" spans="2:2" x14ac:dyDescent="0.25">
      <c r="B33" t="s">
        <v>2043</v>
      </c>
    </row>
    <row r="34" spans="2:2" x14ac:dyDescent="0.25">
      <c r="B34" t="s">
        <v>2044</v>
      </c>
    </row>
    <row r="35" spans="2:2" x14ac:dyDescent="0.25">
      <c r="B35" t="s">
        <v>2392</v>
      </c>
    </row>
    <row r="36" spans="2:2" x14ac:dyDescent="0.25">
      <c r="B36" t="s">
        <v>2045</v>
      </c>
    </row>
    <row r="37" spans="2:2" x14ac:dyDescent="0.25">
      <c r="B37" t="s">
        <v>2046</v>
      </c>
    </row>
    <row r="39" spans="2:2" ht="15.75" x14ac:dyDescent="0.25">
      <c r="B39" t="s">
        <v>2384</v>
      </c>
    </row>
    <row r="40" spans="2:2" x14ac:dyDescent="0.25">
      <c r="B40" t="s">
        <v>2047</v>
      </c>
    </row>
    <row r="41" spans="2:2" x14ac:dyDescent="0.25">
      <c r="B41" t="s">
        <v>2048</v>
      </c>
    </row>
    <row r="42" spans="2:2" x14ac:dyDescent="0.25">
      <c r="B42" t="s">
        <v>2049</v>
      </c>
    </row>
    <row r="43" spans="2:2" x14ac:dyDescent="0.25">
      <c r="B43" t="s">
        <v>2050</v>
      </c>
    </row>
    <row r="44" spans="2:2" x14ac:dyDescent="0.25">
      <c r="B44" t="s">
        <v>2051</v>
      </c>
    </row>
    <row r="45" spans="2:2" x14ac:dyDescent="0.25">
      <c r="B45" t="s">
        <v>2052</v>
      </c>
    </row>
    <row r="46" spans="2:2" x14ac:dyDescent="0.25">
      <c r="B46" t="s">
        <v>2053</v>
      </c>
    </row>
    <row r="47" spans="2:2" x14ac:dyDescent="0.25">
      <c r="B47" t="s">
        <v>2054</v>
      </c>
    </row>
    <row r="48" spans="2:2" x14ac:dyDescent="0.25">
      <c r="B48" t="s">
        <v>2055</v>
      </c>
    </row>
    <row r="49" spans="2:2" x14ac:dyDescent="0.25">
      <c r="B49" t="s">
        <v>2056</v>
      </c>
    </row>
    <row r="50" spans="2:2" x14ac:dyDescent="0.25">
      <c r="B50" t="s">
        <v>2057</v>
      </c>
    </row>
    <row r="51" spans="2:2" x14ac:dyDescent="0.25">
      <c r="B51" t="s">
        <v>2058</v>
      </c>
    </row>
    <row r="53" spans="2:2" ht="15.75" x14ac:dyDescent="0.25">
      <c r="B53" t="s">
        <v>2383</v>
      </c>
    </row>
    <row r="54" spans="2:2" x14ac:dyDescent="0.25">
      <c r="B54" t="s">
        <v>2059</v>
      </c>
    </row>
    <row r="55" spans="2:2" x14ac:dyDescent="0.25">
      <c r="B55" t="s">
        <v>2060</v>
      </c>
    </row>
    <row r="56" spans="2:2" x14ac:dyDescent="0.25">
      <c r="B56" t="s">
        <v>2061</v>
      </c>
    </row>
    <row r="57" spans="2:2" x14ac:dyDescent="0.25">
      <c r="B57" t="s">
        <v>2062</v>
      </c>
    </row>
    <row r="58" spans="2:2" x14ac:dyDescent="0.25">
      <c r="B58" t="s">
        <v>2063</v>
      </c>
    </row>
    <row r="59" spans="2:2" x14ac:dyDescent="0.25">
      <c r="B59" t="s">
        <v>2064</v>
      </c>
    </row>
    <row r="60" spans="2:2" x14ac:dyDescent="0.25">
      <c r="B60" t="s">
        <v>2065</v>
      </c>
    </row>
    <row r="61" spans="2:2" x14ac:dyDescent="0.25">
      <c r="B61" t="s">
        <v>2066</v>
      </c>
    </row>
    <row r="62" spans="2:2" x14ac:dyDescent="0.25">
      <c r="B62" t="s">
        <v>2067</v>
      </c>
    </row>
    <row r="63" spans="2:2" x14ac:dyDescent="0.25">
      <c r="B63" t="s">
        <v>2068</v>
      </c>
    </row>
    <row r="64" spans="2:2" x14ac:dyDescent="0.25">
      <c r="B64" t="s">
        <v>2069</v>
      </c>
    </row>
    <row r="65" spans="2:2" x14ac:dyDescent="0.25">
      <c r="B65" t="s">
        <v>2070</v>
      </c>
    </row>
    <row r="66" spans="2:2" x14ac:dyDescent="0.25">
      <c r="B66" t="s">
        <v>2071</v>
      </c>
    </row>
    <row r="67" spans="2:2" x14ac:dyDescent="0.25">
      <c r="B67" t="s">
        <v>2072</v>
      </c>
    </row>
    <row r="68" spans="2:2" x14ac:dyDescent="0.25">
      <c r="B68" t="s">
        <v>2073</v>
      </c>
    </row>
    <row r="70" spans="2:2" ht="15.75" x14ac:dyDescent="0.25">
      <c r="B70" t="s">
        <v>2382</v>
      </c>
    </row>
    <row r="71" spans="2:2" x14ac:dyDescent="0.25">
      <c r="B71" t="s">
        <v>2074</v>
      </c>
    </row>
    <row r="72" spans="2:2" x14ac:dyDescent="0.25">
      <c r="B72" t="s">
        <v>2075</v>
      </c>
    </row>
    <row r="73" spans="2:2" x14ac:dyDescent="0.25">
      <c r="B73" t="s">
        <v>2076</v>
      </c>
    </row>
    <row r="74" spans="2:2" x14ac:dyDescent="0.25">
      <c r="B74" t="s">
        <v>2077</v>
      </c>
    </row>
    <row r="75" spans="2:2" x14ac:dyDescent="0.25">
      <c r="B75" t="s">
        <v>2078</v>
      </c>
    </row>
    <row r="77" spans="2:2" ht="15.75" x14ac:dyDescent="0.25">
      <c r="B77" t="s">
        <v>2381</v>
      </c>
    </row>
    <row r="78" spans="2:2" x14ac:dyDescent="0.25">
      <c r="B78" t="s">
        <v>2079</v>
      </c>
    </row>
    <row r="79" spans="2:2" x14ac:dyDescent="0.25">
      <c r="B79" t="s">
        <v>2080</v>
      </c>
    </row>
    <row r="80" spans="2:2" x14ac:dyDescent="0.25">
      <c r="B80" t="s">
        <v>2081</v>
      </c>
    </row>
    <row r="81" spans="2:2" x14ac:dyDescent="0.25">
      <c r="B81" t="s">
        <v>2082</v>
      </c>
    </row>
    <row r="82" spans="2:2" x14ac:dyDescent="0.25">
      <c r="B82" t="s">
        <v>2083</v>
      </c>
    </row>
    <row r="84" spans="2:2" ht="15.75" x14ac:dyDescent="0.25">
      <c r="B84" t="s">
        <v>2380</v>
      </c>
    </row>
    <row r="85" spans="2:2" x14ac:dyDescent="0.25">
      <c r="B85" t="s">
        <v>2084</v>
      </c>
    </row>
    <row r="86" spans="2:2" x14ac:dyDescent="0.25">
      <c r="B86" t="s">
        <v>2085</v>
      </c>
    </row>
    <row r="87" spans="2:2" x14ac:dyDescent="0.25">
      <c r="B87" t="s">
        <v>2086</v>
      </c>
    </row>
    <row r="89" spans="2:2" ht="15.75" x14ac:dyDescent="0.25">
      <c r="B89" t="s">
        <v>2379</v>
      </c>
    </row>
    <row r="90" spans="2:2" x14ac:dyDescent="0.25">
      <c r="B90" t="s">
        <v>2087</v>
      </c>
    </row>
    <row r="91" spans="2:2" x14ac:dyDescent="0.25">
      <c r="B91" t="s">
        <v>2088</v>
      </c>
    </row>
    <row r="92" spans="2:2" x14ac:dyDescent="0.25">
      <c r="B92" t="s">
        <v>2089</v>
      </c>
    </row>
    <row r="93" spans="2:2" x14ac:dyDescent="0.25">
      <c r="B93" t="s">
        <v>2090</v>
      </c>
    </row>
    <row r="94" spans="2:2" x14ac:dyDescent="0.25">
      <c r="B94" t="s">
        <v>2091</v>
      </c>
    </row>
    <row r="95" spans="2:2" x14ac:dyDescent="0.25">
      <c r="B95" t="s">
        <v>2092</v>
      </c>
    </row>
    <row r="96" spans="2:2" x14ac:dyDescent="0.25">
      <c r="B96" t="s">
        <v>2093</v>
      </c>
    </row>
    <row r="97" spans="2:2" x14ac:dyDescent="0.25">
      <c r="B97" t="s">
        <v>2094</v>
      </c>
    </row>
    <row r="98" spans="2:2" x14ac:dyDescent="0.25">
      <c r="B98" t="s">
        <v>2095</v>
      </c>
    </row>
    <row r="99" spans="2:2" x14ac:dyDescent="0.25">
      <c r="B99" t="s">
        <v>2096</v>
      </c>
    </row>
    <row r="101" spans="2:2" ht="15.75" x14ac:dyDescent="0.25">
      <c r="B101" t="s">
        <v>2377</v>
      </c>
    </row>
    <row r="102" spans="2:2" x14ac:dyDescent="0.25">
      <c r="B102" t="s">
        <v>2097</v>
      </c>
    </row>
    <row r="103" spans="2:2" x14ac:dyDescent="0.25">
      <c r="B103" t="s">
        <v>2098</v>
      </c>
    </row>
    <row r="104" spans="2:2" x14ac:dyDescent="0.25">
      <c r="B104" t="s">
        <v>2099</v>
      </c>
    </row>
    <row r="106" spans="2:2" ht="15.75" x14ac:dyDescent="0.25">
      <c r="B106" t="s">
        <v>2378</v>
      </c>
    </row>
    <row r="107" spans="2:2" x14ac:dyDescent="0.25">
      <c r="B107" t="s">
        <v>2100</v>
      </c>
    </row>
    <row r="108" spans="2:2" x14ac:dyDescent="0.25">
      <c r="B108" t="s">
        <v>2101</v>
      </c>
    </row>
    <row r="109" spans="2:2" x14ac:dyDescent="0.25">
      <c r="B109" t="s">
        <v>2102</v>
      </c>
    </row>
    <row r="111" spans="2:2" ht="15.75" x14ac:dyDescent="0.25">
      <c r="B111" t="s">
        <v>2376</v>
      </c>
    </row>
    <row r="112" spans="2:2" x14ac:dyDescent="0.25">
      <c r="B112" t="s">
        <v>2103</v>
      </c>
    </row>
    <row r="113" spans="2:2" x14ac:dyDescent="0.25">
      <c r="B113" t="s">
        <v>2104</v>
      </c>
    </row>
    <row r="114" spans="2:2" x14ac:dyDescent="0.25">
      <c r="B114" t="s">
        <v>2105</v>
      </c>
    </row>
    <row r="115" spans="2:2" x14ac:dyDescent="0.25">
      <c r="B115" t="s">
        <v>2106</v>
      </c>
    </row>
    <row r="116" spans="2:2" x14ac:dyDescent="0.25">
      <c r="B116" t="s">
        <v>2107</v>
      </c>
    </row>
    <row r="117" spans="2:2" x14ac:dyDescent="0.25">
      <c r="B117" t="s">
        <v>2108</v>
      </c>
    </row>
    <row r="118" spans="2:2" x14ac:dyDescent="0.25">
      <c r="B118" t="s">
        <v>2109</v>
      </c>
    </row>
    <row r="119" spans="2:2" x14ac:dyDescent="0.25">
      <c r="B119" t="s">
        <v>2110</v>
      </c>
    </row>
    <row r="120" spans="2:2" x14ac:dyDescent="0.25">
      <c r="B120" t="s">
        <v>2111</v>
      </c>
    </row>
    <row r="121" spans="2:2" x14ac:dyDescent="0.25">
      <c r="B121" t="s">
        <v>2112</v>
      </c>
    </row>
    <row r="123" spans="2:2" ht="15.75" x14ac:dyDescent="0.25">
      <c r="B123" t="s">
        <v>2375</v>
      </c>
    </row>
    <row r="124" spans="2:2" x14ac:dyDescent="0.25">
      <c r="B124" t="s">
        <v>2113</v>
      </c>
    </row>
    <row r="125" spans="2:2" x14ac:dyDescent="0.25">
      <c r="B125" t="s">
        <v>2114</v>
      </c>
    </row>
    <row r="126" spans="2:2" x14ac:dyDescent="0.25">
      <c r="B126" t="s">
        <v>2115</v>
      </c>
    </row>
    <row r="127" spans="2:2" x14ac:dyDescent="0.25">
      <c r="B127" t="s">
        <v>2116</v>
      </c>
    </row>
    <row r="128" spans="2:2" x14ac:dyDescent="0.25">
      <c r="B128" t="s">
        <v>2117</v>
      </c>
    </row>
    <row r="130" spans="2:2" ht="15.75" x14ac:dyDescent="0.25">
      <c r="B130" t="s">
        <v>2374</v>
      </c>
    </row>
    <row r="131" spans="2:2" x14ac:dyDescent="0.25">
      <c r="B131" t="s">
        <v>2118</v>
      </c>
    </row>
    <row r="132" spans="2:2" x14ac:dyDescent="0.25">
      <c r="B132" t="s">
        <v>2119</v>
      </c>
    </row>
    <row r="133" spans="2:2" x14ac:dyDescent="0.25">
      <c r="B133" t="s">
        <v>2120</v>
      </c>
    </row>
    <row r="134" spans="2:2" x14ac:dyDescent="0.25">
      <c r="B134" t="s">
        <v>2121</v>
      </c>
    </row>
    <row r="135" spans="2:2" x14ac:dyDescent="0.25">
      <c r="B135" t="s">
        <v>2122</v>
      </c>
    </row>
    <row r="136" spans="2:2" x14ac:dyDescent="0.25">
      <c r="B136" t="s">
        <v>2123</v>
      </c>
    </row>
    <row r="138" spans="2:2" ht="15.75" x14ac:dyDescent="0.25">
      <c r="B138" t="s">
        <v>2373</v>
      </c>
    </row>
    <row r="139" spans="2:2" x14ac:dyDescent="0.25">
      <c r="B139" t="s">
        <v>2124</v>
      </c>
    </row>
    <row r="140" spans="2:2" x14ac:dyDescent="0.25">
      <c r="B140" t="s">
        <v>2125</v>
      </c>
    </row>
    <row r="141" spans="2:2" x14ac:dyDescent="0.25">
      <c r="B141" t="s">
        <v>2126</v>
      </c>
    </row>
    <row r="143" spans="2:2" ht="15.75" x14ac:dyDescent="0.25">
      <c r="B143" t="s">
        <v>2372</v>
      </c>
    </row>
    <row r="144" spans="2:2" x14ac:dyDescent="0.25">
      <c r="B144" t="s">
        <v>2127</v>
      </c>
    </row>
    <row r="145" spans="2:2" x14ac:dyDescent="0.25">
      <c r="B145" t="s">
        <v>2128</v>
      </c>
    </row>
    <row r="147" spans="2:2" ht="15.75" x14ac:dyDescent="0.25">
      <c r="B147" t="s">
        <v>2371</v>
      </c>
    </row>
    <row r="148" spans="2:2" x14ac:dyDescent="0.25">
      <c r="B148" t="s">
        <v>2129</v>
      </c>
    </row>
    <row r="150" spans="2:2" ht="15.75" x14ac:dyDescent="0.25">
      <c r="B150" t="s">
        <v>2370</v>
      </c>
    </row>
    <row r="151" spans="2:2" x14ac:dyDescent="0.25">
      <c r="B151" t="s">
        <v>2130</v>
      </c>
    </row>
    <row r="152" spans="2:2" x14ac:dyDescent="0.25">
      <c r="B152" t="s">
        <v>2131</v>
      </c>
    </row>
    <row r="153" spans="2:2" x14ac:dyDescent="0.25">
      <c r="B153" t="s">
        <v>2132</v>
      </c>
    </row>
    <row r="154" spans="2:2" x14ac:dyDescent="0.25">
      <c r="B154" t="s">
        <v>2133</v>
      </c>
    </row>
    <row r="155" spans="2:2" x14ac:dyDescent="0.25">
      <c r="B155" t="s">
        <v>2134</v>
      </c>
    </row>
    <row r="156" spans="2:2" x14ac:dyDescent="0.25">
      <c r="B156" t="s">
        <v>2135</v>
      </c>
    </row>
    <row r="157" spans="2:2" x14ac:dyDescent="0.25">
      <c r="B157" t="s">
        <v>2136</v>
      </c>
    </row>
    <row r="158" spans="2:2" x14ac:dyDescent="0.25">
      <c r="B158" t="s">
        <v>2137</v>
      </c>
    </row>
    <row r="159" spans="2:2" x14ac:dyDescent="0.25">
      <c r="B159" t="s">
        <v>2138</v>
      </c>
    </row>
    <row r="160" spans="2:2" x14ac:dyDescent="0.25">
      <c r="B160" t="s">
        <v>2139</v>
      </c>
    </row>
    <row r="161" spans="2:2" x14ac:dyDescent="0.25">
      <c r="B161" t="s">
        <v>2140</v>
      </c>
    </row>
    <row r="163" spans="2:2" ht="15.75" x14ac:dyDescent="0.25">
      <c r="B163" t="s">
        <v>2369</v>
      </c>
    </row>
    <row r="164" spans="2:2" x14ac:dyDescent="0.25">
      <c r="B164" t="s">
        <v>2141</v>
      </c>
    </row>
    <row r="165" spans="2:2" x14ac:dyDescent="0.25">
      <c r="B165" t="s">
        <v>2142</v>
      </c>
    </row>
    <row r="166" spans="2:2" x14ac:dyDescent="0.25">
      <c r="B166" t="s">
        <v>2143</v>
      </c>
    </row>
    <row r="167" spans="2:2" x14ac:dyDescent="0.25">
      <c r="B167" t="s">
        <v>2144</v>
      </c>
    </row>
    <row r="168" spans="2:2" x14ac:dyDescent="0.25">
      <c r="B168" t="s">
        <v>2145</v>
      </c>
    </row>
    <row r="169" spans="2:2" x14ac:dyDescent="0.25">
      <c r="B169" t="s">
        <v>2146</v>
      </c>
    </row>
    <row r="170" spans="2:2" x14ac:dyDescent="0.25">
      <c r="B170" t="s">
        <v>2147</v>
      </c>
    </row>
    <row r="171" spans="2:2" x14ac:dyDescent="0.25">
      <c r="B171" t="s">
        <v>2148</v>
      </c>
    </row>
    <row r="173" spans="2:2" ht="15.75" x14ac:dyDescent="0.25">
      <c r="B173" t="s">
        <v>2368</v>
      </c>
    </row>
    <row r="174" spans="2:2" x14ac:dyDescent="0.25">
      <c r="B174" t="s">
        <v>2149</v>
      </c>
    </row>
    <row r="175" spans="2:2" x14ac:dyDescent="0.25">
      <c r="B175" t="s">
        <v>2150</v>
      </c>
    </row>
    <row r="176" spans="2:2" x14ac:dyDescent="0.25">
      <c r="B176" t="s">
        <v>2151</v>
      </c>
    </row>
    <row r="177" spans="2:2" x14ac:dyDescent="0.25">
      <c r="B177" t="s">
        <v>2152</v>
      </c>
    </row>
    <row r="178" spans="2:2" x14ac:dyDescent="0.25">
      <c r="B178" t="s">
        <v>2153</v>
      </c>
    </row>
    <row r="179" spans="2:2" x14ac:dyDescent="0.25">
      <c r="B179" t="s">
        <v>2154</v>
      </c>
    </row>
    <row r="180" spans="2:2" x14ac:dyDescent="0.25">
      <c r="B180" t="s">
        <v>2155</v>
      </c>
    </row>
    <row r="181" spans="2:2" x14ac:dyDescent="0.25">
      <c r="B181" t="s">
        <v>2156</v>
      </c>
    </row>
    <row r="182" spans="2:2" x14ac:dyDescent="0.25">
      <c r="B182" t="s">
        <v>2157</v>
      </c>
    </row>
    <row r="183" spans="2:2" x14ac:dyDescent="0.25">
      <c r="B183" t="s">
        <v>2158</v>
      </c>
    </row>
    <row r="184" spans="2:2" x14ac:dyDescent="0.25">
      <c r="B184" t="s">
        <v>2159</v>
      </c>
    </row>
    <row r="186" spans="2:2" ht="15.75" x14ac:dyDescent="0.25">
      <c r="B186" t="s">
        <v>2367</v>
      </c>
    </row>
    <row r="187" spans="2:2" x14ac:dyDescent="0.25">
      <c r="B187" t="s">
        <v>2160</v>
      </c>
    </row>
    <row r="188" spans="2:2" x14ac:dyDescent="0.25">
      <c r="B188" t="s">
        <v>2161</v>
      </c>
    </row>
    <row r="189" spans="2:2" x14ac:dyDescent="0.25">
      <c r="B189" t="s">
        <v>2162</v>
      </c>
    </row>
    <row r="190" spans="2:2" x14ac:dyDescent="0.25">
      <c r="B190" t="s">
        <v>2163</v>
      </c>
    </row>
    <row r="191" spans="2:2" x14ac:dyDescent="0.25">
      <c r="B191" t="s">
        <v>2164</v>
      </c>
    </row>
    <row r="192" spans="2:2" x14ac:dyDescent="0.25">
      <c r="B192" t="s">
        <v>2165</v>
      </c>
    </row>
    <row r="193" spans="2:2" x14ac:dyDescent="0.25">
      <c r="B193" t="s">
        <v>2166</v>
      </c>
    </row>
    <row r="194" spans="2:2" x14ac:dyDescent="0.25">
      <c r="B194" t="s">
        <v>2167</v>
      </c>
    </row>
    <row r="195" spans="2:2" x14ac:dyDescent="0.25">
      <c r="B195" t="s">
        <v>2168</v>
      </c>
    </row>
    <row r="196" spans="2:2" x14ac:dyDescent="0.25">
      <c r="B196" t="s">
        <v>2169</v>
      </c>
    </row>
    <row r="197" spans="2:2" x14ac:dyDescent="0.25">
      <c r="B197" t="s">
        <v>2170</v>
      </c>
    </row>
    <row r="198" spans="2:2" x14ac:dyDescent="0.25">
      <c r="B198" t="s">
        <v>2171</v>
      </c>
    </row>
    <row r="199" spans="2:2" x14ac:dyDescent="0.25">
      <c r="B199" t="s">
        <v>2172</v>
      </c>
    </row>
    <row r="200" spans="2:2" x14ac:dyDescent="0.25">
      <c r="B200" t="s">
        <v>2173</v>
      </c>
    </row>
    <row r="201" spans="2:2" x14ac:dyDescent="0.25">
      <c r="B201" t="s">
        <v>2174</v>
      </c>
    </row>
    <row r="202" spans="2:2" x14ac:dyDescent="0.25">
      <c r="B202" t="s">
        <v>2175</v>
      </c>
    </row>
    <row r="203" spans="2:2" x14ac:dyDescent="0.25">
      <c r="B203" t="s">
        <v>2176</v>
      </c>
    </row>
    <row r="204" spans="2:2" x14ac:dyDescent="0.25">
      <c r="B204" t="s">
        <v>2177</v>
      </c>
    </row>
    <row r="205" spans="2:2" x14ac:dyDescent="0.25">
      <c r="B205" t="s">
        <v>2178</v>
      </c>
    </row>
    <row r="206" spans="2:2" x14ac:dyDescent="0.25">
      <c r="B206" t="s">
        <v>2179</v>
      </c>
    </row>
    <row r="207" spans="2:2" x14ac:dyDescent="0.25">
      <c r="B207" t="s">
        <v>2180</v>
      </c>
    </row>
    <row r="208" spans="2:2" x14ac:dyDescent="0.25">
      <c r="B208" t="s">
        <v>2181</v>
      </c>
    </row>
    <row r="209" spans="2:2" x14ac:dyDescent="0.25">
      <c r="B209" t="s">
        <v>2182</v>
      </c>
    </row>
    <row r="211" spans="2:2" ht="15.75" x14ac:dyDescent="0.25">
      <c r="B211" t="s">
        <v>2366</v>
      </c>
    </row>
    <row r="212" spans="2:2" x14ac:dyDescent="0.25">
      <c r="B212" t="s">
        <v>2183</v>
      </c>
    </row>
    <row r="213" spans="2:2" x14ac:dyDescent="0.25">
      <c r="B213" t="s">
        <v>2184</v>
      </c>
    </row>
    <row r="214" spans="2:2" x14ac:dyDescent="0.25">
      <c r="B214" t="s">
        <v>2185</v>
      </c>
    </row>
    <row r="215" spans="2:2" x14ac:dyDescent="0.25">
      <c r="B215" t="s">
        <v>2186</v>
      </c>
    </row>
    <row r="216" spans="2:2" x14ac:dyDescent="0.25">
      <c r="B216" t="s">
        <v>2187</v>
      </c>
    </row>
    <row r="217" spans="2:2" x14ac:dyDescent="0.25">
      <c r="B217" t="s">
        <v>2188</v>
      </c>
    </row>
    <row r="218" spans="2:2" x14ac:dyDescent="0.25">
      <c r="B218" t="s">
        <v>2189</v>
      </c>
    </row>
    <row r="219" spans="2:2" x14ac:dyDescent="0.25">
      <c r="B219" t="s">
        <v>2190</v>
      </c>
    </row>
    <row r="220" spans="2:2" x14ac:dyDescent="0.25">
      <c r="B220" t="s">
        <v>2191</v>
      </c>
    </row>
    <row r="221" spans="2:2" x14ac:dyDescent="0.25">
      <c r="B221" t="s">
        <v>2192</v>
      </c>
    </row>
    <row r="222" spans="2:2" x14ac:dyDescent="0.25">
      <c r="B222" t="s">
        <v>2193</v>
      </c>
    </row>
    <row r="223" spans="2:2" x14ac:dyDescent="0.25">
      <c r="B223" t="s">
        <v>2194</v>
      </c>
    </row>
    <row r="224" spans="2:2" x14ac:dyDescent="0.25">
      <c r="B224" t="s">
        <v>2195</v>
      </c>
    </row>
    <row r="225" spans="2:2" x14ac:dyDescent="0.25">
      <c r="B225" t="s">
        <v>2196</v>
      </c>
    </row>
    <row r="226" spans="2:2" x14ac:dyDescent="0.25">
      <c r="B226" t="s">
        <v>2197</v>
      </c>
    </row>
    <row r="228" spans="2:2" ht="15.75" x14ac:dyDescent="0.25">
      <c r="B228" t="s">
        <v>2365</v>
      </c>
    </row>
    <row r="229" spans="2:2" x14ac:dyDescent="0.25">
      <c r="B229" t="s">
        <v>2198</v>
      </c>
    </row>
    <row r="230" spans="2:2" x14ac:dyDescent="0.25">
      <c r="B230" t="s">
        <v>2199</v>
      </c>
    </row>
    <row r="232" spans="2:2" ht="15.75" x14ac:dyDescent="0.25">
      <c r="B232" t="s">
        <v>2364</v>
      </c>
    </row>
    <row r="233" spans="2:2" x14ac:dyDescent="0.25">
      <c r="B233" t="s">
        <v>2200</v>
      </c>
    </row>
    <row r="234" spans="2:2" x14ac:dyDescent="0.25">
      <c r="B234" t="s">
        <v>2201</v>
      </c>
    </row>
    <row r="235" spans="2:2" x14ac:dyDescent="0.25">
      <c r="B235" t="s">
        <v>2202</v>
      </c>
    </row>
    <row r="236" spans="2:2" x14ac:dyDescent="0.25">
      <c r="B236" t="s">
        <v>2203</v>
      </c>
    </row>
    <row r="237" spans="2:2" x14ac:dyDescent="0.25">
      <c r="B237" t="s">
        <v>2204</v>
      </c>
    </row>
    <row r="238" spans="2:2" x14ac:dyDescent="0.25">
      <c r="B238" t="s">
        <v>2205</v>
      </c>
    </row>
    <row r="240" spans="2:2" ht="15.75" x14ac:dyDescent="0.25">
      <c r="B240" t="s">
        <v>2363</v>
      </c>
    </row>
    <row r="241" spans="2:2" x14ac:dyDescent="0.25">
      <c r="B241" t="s">
        <v>2206</v>
      </c>
    </row>
    <row r="242" spans="2:2" x14ac:dyDescent="0.25">
      <c r="B242" t="s">
        <v>2207</v>
      </c>
    </row>
    <row r="243" spans="2:2" x14ac:dyDescent="0.25">
      <c r="B243" t="s">
        <v>2208</v>
      </c>
    </row>
    <row r="244" spans="2:2" x14ac:dyDescent="0.25">
      <c r="B244" t="s">
        <v>2209</v>
      </c>
    </row>
    <row r="246" spans="2:2" ht="15.75" x14ac:dyDescent="0.25">
      <c r="B246" t="s">
        <v>2362</v>
      </c>
    </row>
    <row r="247" spans="2:2" x14ac:dyDescent="0.25">
      <c r="B247" t="s">
        <v>2210</v>
      </c>
    </row>
    <row r="248" spans="2:2" x14ac:dyDescent="0.25">
      <c r="B248" t="s">
        <v>2211</v>
      </c>
    </row>
    <row r="249" spans="2:2" x14ac:dyDescent="0.25">
      <c r="B249" t="s">
        <v>2212</v>
      </c>
    </row>
    <row r="251" spans="2:2" ht="15.75" x14ac:dyDescent="0.25">
      <c r="B251" t="s">
        <v>2361</v>
      </c>
    </row>
    <row r="252" spans="2:2" x14ac:dyDescent="0.25">
      <c r="B252" t="s">
        <v>2213</v>
      </c>
    </row>
    <row r="253" spans="2:2" x14ac:dyDescent="0.25">
      <c r="B253" t="s">
        <v>2214</v>
      </c>
    </row>
    <row r="254" spans="2:2" x14ac:dyDescent="0.25">
      <c r="B254" t="s">
        <v>2215</v>
      </c>
    </row>
    <row r="255" spans="2:2" x14ac:dyDescent="0.25">
      <c r="B255" t="s">
        <v>2216</v>
      </c>
    </row>
    <row r="256" spans="2:2" x14ac:dyDescent="0.25">
      <c r="B256" t="s">
        <v>2217</v>
      </c>
    </row>
    <row r="257" spans="2:2" x14ac:dyDescent="0.25">
      <c r="B257" t="s">
        <v>2218</v>
      </c>
    </row>
    <row r="258" spans="2:2" x14ac:dyDescent="0.25">
      <c r="B258" t="s">
        <v>2219</v>
      </c>
    </row>
    <row r="259" spans="2:2" x14ac:dyDescent="0.25">
      <c r="B259" t="s">
        <v>2220</v>
      </c>
    </row>
    <row r="260" spans="2:2" x14ac:dyDescent="0.25">
      <c r="B260" t="s">
        <v>2221</v>
      </c>
    </row>
    <row r="261" spans="2:2" x14ac:dyDescent="0.25">
      <c r="B261" t="s">
        <v>2222</v>
      </c>
    </row>
    <row r="262" spans="2:2" x14ac:dyDescent="0.25">
      <c r="B262" t="s">
        <v>2223</v>
      </c>
    </row>
    <row r="263" spans="2:2" x14ac:dyDescent="0.25">
      <c r="B263" t="s">
        <v>2224</v>
      </c>
    </row>
    <row r="265" spans="2:2" ht="15.75" x14ac:dyDescent="0.25">
      <c r="B265" t="s">
        <v>2360</v>
      </c>
    </row>
    <row r="266" spans="2:2" x14ac:dyDescent="0.25">
      <c r="B266" t="s">
        <v>2225</v>
      </c>
    </row>
    <row r="267" spans="2:2" x14ac:dyDescent="0.25">
      <c r="B267" t="s">
        <v>2226</v>
      </c>
    </row>
    <row r="268" spans="2:2" x14ac:dyDescent="0.25">
      <c r="B268" t="s">
        <v>2227</v>
      </c>
    </row>
    <row r="269" spans="2:2" x14ac:dyDescent="0.25">
      <c r="B269" t="s">
        <v>2228</v>
      </c>
    </row>
    <row r="271" spans="2:2" ht="15.75" x14ac:dyDescent="0.25">
      <c r="B271" t="s">
        <v>2359</v>
      </c>
    </row>
    <row r="272" spans="2:2" x14ac:dyDescent="0.25">
      <c r="B272" t="s">
        <v>2229</v>
      </c>
    </row>
    <row r="273" spans="2:2" x14ac:dyDescent="0.25">
      <c r="B273" t="s">
        <v>2230</v>
      </c>
    </row>
    <row r="274" spans="2:2" x14ac:dyDescent="0.25">
      <c r="B274" t="s">
        <v>2231</v>
      </c>
    </row>
    <row r="275" spans="2:2" x14ac:dyDescent="0.25">
      <c r="B275" t="s">
        <v>2232</v>
      </c>
    </row>
    <row r="276" spans="2:2" x14ac:dyDescent="0.25">
      <c r="B276" t="s">
        <v>2233</v>
      </c>
    </row>
    <row r="277" spans="2:2" x14ac:dyDescent="0.25">
      <c r="B277" t="s">
        <v>2234</v>
      </c>
    </row>
    <row r="278" spans="2:2" x14ac:dyDescent="0.25">
      <c r="B278" t="s">
        <v>2235</v>
      </c>
    </row>
    <row r="279" spans="2:2" x14ac:dyDescent="0.25">
      <c r="B279" t="s">
        <v>2236</v>
      </c>
    </row>
    <row r="280" spans="2:2" x14ac:dyDescent="0.25">
      <c r="B280" t="s">
        <v>2237</v>
      </c>
    </row>
    <row r="281" spans="2:2" x14ac:dyDescent="0.25">
      <c r="B281" t="s">
        <v>2238</v>
      </c>
    </row>
    <row r="282" spans="2:2" x14ac:dyDescent="0.25">
      <c r="B282" t="s">
        <v>2239</v>
      </c>
    </row>
    <row r="284" spans="2:2" ht="15.75" x14ac:dyDescent="0.25">
      <c r="B284" t="s">
        <v>2358</v>
      </c>
    </row>
    <row r="285" spans="2:2" x14ac:dyDescent="0.25">
      <c r="B285" t="s">
        <v>2240</v>
      </c>
    </row>
    <row r="287" spans="2:2" x14ac:dyDescent="0.25">
      <c r="B287" t="s">
        <v>2393</v>
      </c>
    </row>
    <row r="288" spans="2:2" x14ac:dyDescent="0.25">
      <c r="B288" t="s">
        <v>2241</v>
      </c>
    </row>
    <row r="289" spans="2:2" x14ac:dyDescent="0.25">
      <c r="B289" t="s">
        <v>2242</v>
      </c>
    </row>
    <row r="291" spans="2:2" ht="15.75" x14ac:dyDescent="0.25">
      <c r="B291" t="s">
        <v>2357</v>
      </c>
    </row>
    <row r="292" spans="2:2" x14ac:dyDescent="0.25">
      <c r="B292" t="s">
        <v>2243</v>
      </c>
    </row>
    <row r="293" spans="2:2" x14ac:dyDescent="0.25">
      <c r="B293" t="s">
        <v>2244</v>
      </c>
    </row>
    <row r="294" spans="2:2" x14ac:dyDescent="0.25">
      <c r="B294" t="s">
        <v>2245</v>
      </c>
    </row>
    <row r="296" spans="2:2" ht="15.75" x14ac:dyDescent="0.25">
      <c r="B296" t="s">
        <v>2355</v>
      </c>
    </row>
    <row r="297" spans="2:2" x14ac:dyDescent="0.25">
      <c r="B297" t="s">
        <v>2246</v>
      </c>
    </row>
    <row r="298" spans="2:2" x14ac:dyDescent="0.25">
      <c r="B298" t="s">
        <v>2247</v>
      </c>
    </row>
    <row r="299" spans="2:2" x14ac:dyDescent="0.25">
      <c r="B299" t="s">
        <v>2248</v>
      </c>
    </row>
    <row r="300" spans="2:2" x14ac:dyDescent="0.25">
      <c r="B300" t="s">
        <v>2249</v>
      </c>
    </row>
    <row r="301" spans="2:2" x14ac:dyDescent="0.25">
      <c r="B301" t="s">
        <v>2250</v>
      </c>
    </row>
    <row r="302" spans="2:2" x14ac:dyDescent="0.25">
      <c r="B302" t="s">
        <v>2251</v>
      </c>
    </row>
    <row r="303" spans="2:2" x14ac:dyDescent="0.25">
      <c r="B303" t="s">
        <v>2252</v>
      </c>
    </row>
    <row r="304" spans="2:2" x14ac:dyDescent="0.25">
      <c r="B304" t="s">
        <v>2253</v>
      </c>
    </row>
    <row r="305" spans="2:2" x14ac:dyDescent="0.25">
      <c r="B305" t="s">
        <v>2254</v>
      </c>
    </row>
    <row r="306" spans="2:2" x14ac:dyDescent="0.25">
      <c r="B306" t="s">
        <v>2255</v>
      </c>
    </row>
    <row r="307" spans="2:2" x14ac:dyDescent="0.25">
      <c r="B307" t="s">
        <v>2256</v>
      </c>
    </row>
    <row r="308" spans="2:2" x14ac:dyDescent="0.25">
      <c r="B308" t="s">
        <v>2257</v>
      </c>
    </row>
    <row r="309" spans="2:2" x14ac:dyDescent="0.25">
      <c r="B309" t="s">
        <v>2258</v>
      </c>
    </row>
    <row r="310" spans="2:2" x14ac:dyDescent="0.25">
      <c r="B310" t="s">
        <v>2259</v>
      </c>
    </row>
    <row r="311" spans="2:2" x14ac:dyDescent="0.25">
      <c r="B311" t="s">
        <v>2260</v>
      </c>
    </row>
    <row r="313" spans="2:2" ht="15.75" x14ac:dyDescent="0.25">
      <c r="B313" t="s">
        <v>2356</v>
      </c>
    </row>
    <row r="314" spans="2:2" x14ac:dyDescent="0.25">
      <c r="B314" t="s">
        <v>2261</v>
      </c>
    </row>
    <row r="315" spans="2:2" x14ac:dyDescent="0.25">
      <c r="B315" t="s">
        <v>2262</v>
      </c>
    </row>
    <row r="316" spans="2:2" x14ac:dyDescent="0.25">
      <c r="B316" t="s">
        <v>2263</v>
      </c>
    </row>
    <row r="317" spans="2:2" x14ac:dyDescent="0.25">
      <c r="B317" t="s">
        <v>2264</v>
      </c>
    </row>
    <row r="318" spans="2:2" x14ac:dyDescent="0.25">
      <c r="B318" t="s">
        <v>2265</v>
      </c>
    </row>
    <row r="319" spans="2:2" x14ac:dyDescent="0.25">
      <c r="B319" t="s">
        <v>2266</v>
      </c>
    </row>
    <row r="320" spans="2:2" x14ac:dyDescent="0.25">
      <c r="B320" t="s">
        <v>2267</v>
      </c>
    </row>
    <row r="321" spans="2:2" x14ac:dyDescent="0.25">
      <c r="B321" t="s">
        <v>2268</v>
      </c>
    </row>
    <row r="323" spans="2:2" ht="15.75" x14ac:dyDescent="0.25">
      <c r="B323" t="s">
        <v>2354</v>
      </c>
    </row>
    <row r="324" spans="2:2" x14ac:dyDescent="0.25">
      <c r="B324" t="s">
        <v>2269</v>
      </c>
    </row>
    <row r="325" spans="2:2" x14ac:dyDescent="0.25">
      <c r="B325" t="s">
        <v>2270</v>
      </c>
    </row>
    <row r="326" spans="2:2" x14ac:dyDescent="0.25">
      <c r="B326" t="s">
        <v>2271</v>
      </c>
    </row>
    <row r="327" spans="2:2" x14ac:dyDescent="0.25">
      <c r="B327" t="s">
        <v>2272</v>
      </c>
    </row>
    <row r="328" spans="2:2" x14ac:dyDescent="0.25">
      <c r="B328" t="s">
        <v>2273</v>
      </c>
    </row>
    <row r="330" spans="2:2" ht="15.75" x14ac:dyDescent="0.25">
      <c r="B330" t="s">
        <v>2353</v>
      </c>
    </row>
    <row r="331" spans="2:2" x14ac:dyDescent="0.25">
      <c r="B331" t="s">
        <v>2274</v>
      </c>
    </row>
    <row r="332" spans="2:2" x14ac:dyDescent="0.25">
      <c r="B332" t="s">
        <v>2275</v>
      </c>
    </row>
    <row r="333" spans="2:2" x14ac:dyDescent="0.25">
      <c r="B333" t="s">
        <v>2276</v>
      </c>
    </row>
    <row r="334" spans="2:2" x14ac:dyDescent="0.25">
      <c r="B334" t="s">
        <v>2277</v>
      </c>
    </row>
    <row r="335" spans="2:2" x14ac:dyDescent="0.25">
      <c r="B335" t="s">
        <v>2278</v>
      </c>
    </row>
    <row r="336" spans="2:2" x14ac:dyDescent="0.25">
      <c r="B336" t="s">
        <v>2279</v>
      </c>
    </row>
    <row r="337" spans="2:2" x14ac:dyDescent="0.25">
      <c r="B337" t="s">
        <v>2280</v>
      </c>
    </row>
    <row r="338" spans="2:2" x14ac:dyDescent="0.25">
      <c r="B338" t="s">
        <v>2281</v>
      </c>
    </row>
    <row r="339" spans="2:2" x14ac:dyDescent="0.25">
      <c r="B339" t="s">
        <v>2282</v>
      </c>
    </row>
    <row r="340" spans="2:2" x14ac:dyDescent="0.25">
      <c r="B340" t="s">
        <v>2283</v>
      </c>
    </row>
    <row r="341" spans="2:2" x14ac:dyDescent="0.25">
      <c r="B341" t="s">
        <v>2284</v>
      </c>
    </row>
    <row r="342" spans="2:2" x14ac:dyDescent="0.25">
      <c r="B342" t="s">
        <v>2285</v>
      </c>
    </row>
    <row r="343" spans="2:2" x14ac:dyDescent="0.25">
      <c r="B343" t="s">
        <v>2286</v>
      </c>
    </row>
    <row r="344" spans="2:2" x14ac:dyDescent="0.25">
      <c r="B344" t="s">
        <v>2287</v>
      </c>
    </row>
    <row r="345" spans="2:2" x14ac:dyDescent="0.25">
      <c r="B345" t="s">
        <v>2288</v>
      </c>
    </row>
    <row r="346" spans="2:2" x14ac:dyDescent="0.25">
      <c r="B346" t="s">
        <v>2289</v>
      </c>
    </row>
    <row r="347" spans="2:2" x14ac:dyDescent="0.25">
      <c r="B347" t="s">
        <v>2290</v>
      </c>
    </row>
    <row r="348" spans="2:2" x14ac:dyDescent="0.25">
      <c r="B348" t="s">
        <v>2291</v>
      </c>
    </row>
    <row r="349" spans="2:2" x14ac:dyDescent="0.25">
      <c r="B349" t="s">
        <v>2292</v>
      </c>
    </row>
    <row r="350" spans="2:2" x14ac:dyDescent="0.25">
      <c r="B350" t="s">
        <v>2293</v>
      </c>
    </row>
    <row r="352" spans="2:2" ht="15.75" x14ac:dyDescent="0.25">
      <c r="B352" t="s">
        <v>2352</v>
      </c>
    </row>
    <row r="353" spans="2:2" x14ac:dyDescent="0.25">
      <c r="B353" t="s">
        <v>2294</v>
      </c>
    </row>
    <row r="354" spans="2:2" x14ac:dyDescent="0.25">
      <c r="B354" t="s">
        <v>2295</v>
      </c>
    </row>
    <row r="355" spans="2:2" x14ac:dyDescent="0.25">
      <c r="B355" t="s">
        <v>2296</v>
      </c>
    </row>
    <row r="356" spans="2:2" x14ac:dyDescent="0.25">
      <c r="B356" t="s">
        <v>2297</v>
      </c>
    </row>
    <row r="357" spans="2:2" x14ac:dyDescent="0.25">
      <c r="B357" t="s">
        <v>2298</v>
      </c>
    </row>
    <row r="358" spans="2:2" x14ac:dyDescent="0.25">
      <c r="B358" t="s">
        <v>2299</v>
      </c>
    </row>
    <row r="359" spans="2:2" x14ac:dyDescent="0.25">
      <c r="B359" t="s">
        <v>2300</v>
      </c>
    </row>
    <row r="361" spans="2:2" ht="15.75" x14ac:dyDescent="0.25">
      <c r="B361" t="s">
        <v>2351</v>
      </c>
    </row>
    <row r="362" spans="2:2" x14ac:dyDescent="0.25">
      <c r="B362" t="s">
        <v>2301</v>
      </c>
    </row>
    <row r="363" spans="2:2" x14ac:dyDescent="0.25">
      <c r="B363" t="s">
        <v>2302</v>
      </c>
    </row>
    <row r="364" spans="2:2" x14ac:dyDescent="0.25">
      <c r="B364" t="s">
        <v>2303</v>
      </c>
    </row>
    <row r="365" spans="2:2" x14ac:dyDescent="0.25">
      <c r="B365" t="s">
        <v>2304</v>
      </c>
    </row>
    <row r="367" spans="2:2" ht="15.75" x14ac:dyDescent="0.25">
      <c r="B367" t="s">
        <v>2350</v>
      </c>
    </row>
    <row r="368" spans="2:2" x14ac:dyDescent="0.25">
      <c r="B368" t="s">
        <v>2305</v>
      </c>
    </row>
    <row r="369" spans="2:2" x14ac:dyDescent="0.25">
      <c r="B369" t="s">
        <v>2306</v>
      </c>
    </row>
    <row r="370" spans="2:2" x14ac:dyDescent="0.25">
      <c r="B370" t="s">
        <v>2307</v>
      </c>
    </row>
    <row r="372" spans="2:2" ht="15.75" x14ac:dyDescent="0.25">
      <c r="B372" t="s">
        <v>2349</v>
      </c>
    </row>
    <row r="373" spans="2:2" x14ac:dyDescent="0.25">
      <c r="B373" t="s">
        <v>2308</v>
      </c>
    </row>
    <row r="374" spans="2:2" x14ac:dyDescent="0.25">
      <c r="B374" t="s">
        <v>2309</v>
      </c>
    </row>
    <row r="375" spans="2:2" x14ac:dyDescent="0.25">
      <c r="B375" t="s">
        <v>2310</v>
      </c>
    </row>
    <row r="376" spans="2:2" x14ac:dyDescent="0.25">
      <c r="B376" t="s">
        <v>2311</v>
      </c>
    </row>
    <row r="377" spans="2:2" x14ac:dyDescent="0.25">
      <c r="B377" t="s">
        <v>2312</v>
      </c>
    </row>
    <row r="378" spans="2:2" x14ac:dyDescent="0.25">
      <c r="B378" t="s">
        <v>2313</v>
      </c>
    </row>
    <row r="379" spans="2:2" x14ac:dyDescent="0.25">
      <c r="B379" t="s">
        <v>2314</v>
      </c>
    </row>
    <row r="380" spans="2:2" x14ac:dyDescent="0.25">
      <c r="B380" t="s">
        <v>2315</v>
      </c>
    </row>
    <row r="381" spans="2:2" x14ac:dyDescent="0.25">
      <c r="B381" t="s">
        <v>2316</v>
      </c>
    </row>
    <row r="382" spans="2:2" x14ac:dyDescent="0.25">
      <c r="B382" t="s">
        <v>2317</v>
      </c>
    </row>
    <row r="384" spans="2:2" ht="15.75" x14ac:dyDescent="0.25">
      <c r="B384" t="s">
        <v>2348</v>
      </c>
    </row>
    <row r="385" spans="2:2" x14ac:dyDescent="0.25">
      <c r="B385" t="s">
        <v>2318</v>
      </c>
    </row>
    <row r="386" spans="2:2" x14ac:dyDescent="0.25">
      <c r="B386" t="s">
        <v>2319</v>
      </c>
    </row>
    <row r="387" spans="2:2" x14ac:dyDescent="0.25">
      <c r="B387" t="s">
        <v>2320</v>
      </c>
    </row>
    <row r="388" spans="2:2" x14ac:dyDescent="0.25">
      <c r="B388" t="s">
        <v>2321</v>
      </c>
    </row>
    <row r="389" spans="2:2" x14ac:dyDescent="0.25">
      <c r="B389" t="s">
        <v>2322</v>
      </c>
    </row>
    <row r="390" spans="2:2" x14ac:dyDescent="0.25">
      <c r="B390" t="s">
        <v>2323</v>
      </c>
    </row>
    <row r="391" spans="2:2" x14ac:dyDescent="0.25">
      <c r="B391" t="s">
        <v>2324</v>
      </c>
    </row>
    <row r="392" spans="2:2" x14ac:dyDescent="0.25">
      <c r="B392" t="s">
        <v>2325</v>
      </c>
    </row>
    <row r="393" spans="2:2" x14ac:dyDescent="0.25">
      <c r="B393" t="s">
        <v>2326</v>
      </c>
    </row>
    <row r="394" spans="2:2" x14ac:dyDescent="0.25">
      <c r="B394" t="s">
        <v>2327</v>
      </c>
    </row>
    <row r="396" spans="2:2" ht="15.75" x14ac:dyDescent="0.25">
      <c r="B396" t="s">
        <v>2346</v>
      </c>
    </row>
    <row r="397" spans="2:2" x14ac:dyDescent="0.25">
      <c r="B397" t="s">
        <v>2328</v>
      </c>
    </row>
    <row r="398" spans="2:2" x14ac:dyDescent="0.25">
      <c r="B398" t="s">
        <v>2329</v>
      </c>
    </row>
    <row r="399" spans="2:2" x14ac:dyDescent="0.25">
      <c r="B399" t="s">
        <v>2330</v>
      </c>
    </row>
    <row r="400" spans="2:2" x14ac:dyDescent="0.25">
      <c r="B400" t="s">
        <v>2331</v>
      </c>
    </row>
    <row r="401" spans="2:2" x14ac:dyDescent="0.25">
      <c r="B401" t="s">
        <v>2332</v>
      </c>
    </row>
    <row r="402" spans="2:2" x14ac:dyDescent="0.25">
      <c r="B402" t="s">
        <v>2333</v>
      </c>
    </row>
    <row r="403" spans="2:2" x14ac:dyDescent="0.25">
      <c r="B403" t="s">
        <v>2334</v>
      </c>
    </row>
    <row r="404" spans="2:2" x14ac:dyDescent="0.25">
      <c r="B404" t="s">
        <v>2335</v>
      </c>
    </row>
    <row r="405" spans="2:2" x14ac:dyDescent="0.25">
      <c r="B405" t="s">
        <v>2336</v>
      </c>
    </row>
    <row r="406" spans="2:2" x14ac:dyDescent="0.25">
      <c r="B406" t="s">
        <v>2337</v>
      </c>
    </row>
    <row r="407" spans="2:2" x14ac:dyDescent="0.25">
      <c r="B407" t="s">
        <v>2338</v>
      </c>
    </row>
    <row r="408" spans="2:2" x14ac:dyDescent="0.25">
      <c r="B408" t="s">
        <v>2339</v>
      </c>
    </row>
    <row r="409" spans="2:2" x14ac:dyDescent="0.25">
      <c r="B409" t="s">
        <v>2340</v>
      </c>
    </row>
    <row r="410" spans="2:2" x14ac:dyDescent="0.25">
      <c r="B410" t="s">
        <v>2341</v>
      </c>
    </row>
    <row r="411" spans="2:2" x14ac:dyDescent="0.25">
      <c r="B411" t="s">
        <v>2342</v>
      </c>
    </row>
    <row r="413" spans="2:2" ht="15.75" x14ac:dyDescent="0.25">
      <c r="B413" t="s">
        <v>2347</v>
      </c>
    </row>
    <row r="414" spans="2:2" x14ac:dyDescent="0.25">
      <c r="B414" t="s">
        <v>2343</v>
      </c>
    </row>
    <row r="415" spans="2:2" x14ac:dyDescent="0.25">
      <c r="B415" t="s">
        <v>2344</v>
      </c>
    </row>
    <row r="416" spans="2:2" x14ac:dyDescent="0.25">
      <c r="B416" t="s">
        <v>2345</v>
      </c>
    </row>
  </sheetData>
  <hyperlinks>
    <hyperlink ref="B5" r:id="rId1" xr:uid="{0B738933-73C9-4600-B41C-0FEE49A18361}"/>
    <hyperlink ref="B8" r:id="rId2" xr:uid="{CE62159D-FE0C-4F27-812F-E40E5D8A42EB}"/>
  </hyperlinks>
  <pageMargins left="0.7" right="0.7" top="0.75" bottom="0.75" header="0.3" footer="0.3"/>
  <pageSetup orientation="portrait" horizontalDpi="300" verticalDpi="300"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7"/>
  <sheetViews>
    <sheetView topLeftCell="A84" workbookViewId="0">
      <selection activeCell="B255" sqref="B255"/>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5"/>
    </row>
    <row r="3" spans="1:2" customFormat="1" ht="30" customHeight="1" x14ac:dyDescent="0.25">
      <c r="A3" s="159"/>
      <c r="B3" s="265" t="s">
        <v>744</v>
      </c>
    </row>
    <row r="4" spans="1:2" customFormat="1" ht="7.5" customHeight="1" x14ac:dyDescent="0.25">
      <c r="A4" s="265"/>
    </row>
    <row r="5" spans="1:2" customFormat="1" ht="17.25" customHeight="1" x14ac:dyDescent="0.25">
      <c r="A5" s="159"/>
      <c r="B5" s="269" t="s">
        <v>776</v>
      </c>
    </row>
    <row r="6" spans="1:2" customFormat="1" ht="15" customHeight="1" x14ac:dyDescent="0.25">
      <c r="A6" s="265"/>
      <c r="B6" t="s">
        <v>1942</v>
      </c>
    </row>
    <row r="7" spans="1:2" customFormat="1" ht="15" customHeight="1" x14ac:dyDescent="0.25">
      <c r="A7" s="265"/>
      <c r="B7" s="267" t="s">
        <v>777</v>
      </c>
    </row>
    <row r="8" spans="1:2" customFormat="1" hidden="1" outlineLevel="1" x14ac:dyDescent="0.25">
      <c r="B8" t="s">
        <v>892</v>
      </c>
    </row>
    <row r="9" spans="1:2" customFormat="1" hidden="1" outlineLevel="1" x14ac:dyDescent="0.25"/>
    <row r="10" spans="1:2" customFormat="1" hidden="1" outlineLevel="1" x14ac:dyDescent="0.25">
      <c r="B10" t="s">
        <v>581</v>
      </c>
    </row>
    <row r="11" spans="1:2" customFormat="1" hidden="1" outlineLevel="1" x14ac:dyDescent="0.25">
      <c r="B11" t="s">
        <v>582</v>
      </c>
    </row>
    <row r="12" spans="1:2" customFormat="1" hidden="1" outlineLevel="1" x14ac:dyDescent="0.25">
      <c r="B12" t="s">
        <v>583</v>
      </c>
    </row>
    <row r="13" spans="1:2" customFormat="1" hidden="1" outlineLevel="1" x14ac:dyDescent="0.25">
      <c r="B13" t="s">
        <v>891</v>
      </c>
    </row>
    <row r="14" spans="1:2" customFormat="1" hidden="1" outlineLevel="1" x14ac:dyDescent="0.25">
      <c r="B14" t="s">
        <v>584</v>
      </c>
    </row>
    <row r="15" spans="1:2" customFormat="1" hidden="1" outlineLevel="1" x14ac:dyDescent="0.25">
      <c r="B15" t="s">
        <v>585</v>
      </c>
    </row>
    <row r="16" spans="1:2" customFormat="1" hidden="1" outlineLevel="1" x14ac:dyDescent="0.25">
      <c r="B16" t="s">
        <v>586</v>
      </c>
    </row>
    <row r="17" spans="2:2" customFormat="1" hidden="1" outlineLevel="1" x14ac:dyDescent="0.25"/>
    <row r="18" spans="2:2" customFormat="1" hidden="1" outlineLevel="1" x14ac:dyDescent="0.25">
      <c r="B18" t="s">
        <v>587</v>
      </c>
    </row>
    <row r="19" spans="2:2" customFormat="1" hidden="1" outlineLevel="1" x14ac:dyDescent="0.25">
      <c r="B19" t="s">
        <v>588</v>
      </c>
    </row>
    <row r="20" spans="2:2" customFormat="1" hidden="1" outlineLevel="1" x14ac:dyDescent="0.25">
      <c r="B20" t="s">
        <v>589</v>
      </c>
    </row>
    <row r="21" spans="2:2" customFormat="1" hidden="1" outlineLevel="1" x14ac:dyDescent="0.25">
      <c r="B21" t="s">
        <v>890</v>
      </c>
    </row>
    <row r="22" spans="2:2" customFormat="1" hidden="1" outlineLevel="1" x14ac:dyDescent="0.25">
      <c r="B22" t="s">
        <v>889</v>
      </c>
    </row>
    <row r="23" spans="2:2" customFormat="1" hidden="1" outlineLevel="1" x14ac:dyDescent="0.25">
      <c r="B23" t="s">
        <v>887</v>
      </c>
    </row>
    <row r="24" spans="2:2" customFormat="1" hidden="1" outlineLevel="1" x14ac:dyDescent="0.25">
      <c r="B24" t="s">
        <v>888</v>
      </c>
    </row>
    <row r="25" spans="2:2" customFormat="1" hidden="1" outlineLevel="1" x14ac:dyDescent="0.25">
      <c r="B25" t="s">
        <v>886</v>
      </c>
    </row>
    <row r="26" spans="2:2" customFormat="1" hidden="1" outlineLevel="1" x14ac:dyDescent="0.25">
      <c r="B26" t="s">
        <v>590</v>
      </c>
    </row>
    <row r="27" spans="2:2" customFormat="1" hidden="1" outlineLevel="1" x14ac:dyDescent="0.25">
      <c r="B27" t="s">
        <v>591</v>
      </c>
    </row>
    <row r="28" spans="2:2" customFormat="1" hidden="1" outlineLevel="1" x14ac:dyDescent="0.25">
      <c r="B28" t="s">
        <v>885</v>
      </c>
    </row>
    <row r="29" spans="2:2" customFormat="1" hidden="1" outlineLevel="1" x14ac:dyDescent="0.25">
      <c r="B29" t="s">
        <v>592</v>
      </c>
    </row>
    <row r="30" spans="2:2" customFormat="1" hidden="1" outlineLevel="1" x14ac:dyDescent="0.25"/>
    <row r="31" spans="2:2" customFormat="1" hidden="1" outlineLevel="1" x14ac:dyDescent="0.25">
      <c r="B31" t="s">
        <v>781</v>
      </c>
    </row>
    <row r="32" spans="2:2" customFormat="1" hidden="1" outlineLevel="1" x14ac:dyDescent="0.25">
      <c r="B32" t="s">
        <v>782</v>
      </c>
    </row>
    <row r="33" spans="2:2" customFormat="1" hidden="1" outlineLevel="1" x14ac:dyDescent="0.25"/>
    <row r="34" spans="2:2" customFormat="1" ht="18.75" collapsed="1" x14ac:dyDescent="0.3">
      <c r="B34" s="268" t="s">
        <v>875</v>
      </c>
    </row>
    <row r="35" spans="2:2" customFormat="1" hidden="1" outlineLevel="1" x14ac:dyDescent="0.25">
      <c r="B35" s="161" t="s">
        <v>535</v>
      </c>
    </row>
    <row r="36" spans="2:2" customFormat="1" hidden="1" outlineLevel="1" x14ac:dyDescent="0.25">
      <c r="B36" t="s">
        <v>536</v>
      </c>
    </row>
    <row r="37" spans="2:2" customFormat="1" hidden="1" outlineLevel="1" x14ac:dyDescent="0.25">
      <c r="B37" t="s">
        <v>537</v>
      </c>
    </row>
    <row r="38" spans="2:2" customFormat="1" hidden="1" outlineLevel="1" x14ac:dyDescent="0.25">
      <c r="B38" t="s">
        <v>538</v>
      </c>
    </row>
    <row r="39" spans="2:2" customFormat="1" hidden="1" outlineLevel="1" x14ac:dyDescent="0.25">
      <c r="B39" t="s">
        <v>539</v>
      </c>
    </row>
    <row r="40" spans="2:2" customFormat="1" hidden="1" outlineLevel="1" x14ac:dyDescent="0.25">
      <c r="B40" t="s">
        <v>540</v>
      </c>
    </row>
    <row r="41" spans="2:2" customFormat="1" hidden="1" outlineLevel="1" x14ac:dyDescent="0.25">
      <c r="B41" s="161" t="s">
        <v>824</v>
      </c>
    </row>
    <row r="42" spans="2:2" customFormat="1" hidden="1" outlineLevel="1" x14ac:dyDescent="0.25">
      <c r="B42" t="s">
        <v>775</v>
      </c>
    </row>
    <row r="43" spans="2:2" customFormat="1" hidden="1" outlineLevel="1" x14ac:dyDescent="0.25"/>
    <row r="44" spans="2:2" customFormat="1" hidden="1" outlineLevel="1" x14ac:dyDescent="0.25">
      <c r="B44" t="s">
        <v>541</v>
      </c>
    </row>
    <row r="45" spans="2:2" customFormat="1" hidden="1" outlineLevel="1" x14ac:dyDescent="0.25">
      <c r="B45" t="s">
        <v>542</v>
      </c>
    </row>
    <row r="46" spans="2:2" customFormat="1" hidden="1" outlineLevel="1" x14ac:dyDescent="0.25">
      <c r="B46" t="s">
        <v>543</v>
      </c>
    </row>
    <row r="47" spans="2:2" customFormat="1" hidden="1" outlineLevel="1" x14ac:dyDescent="0.25">
      <c r="B47" t="s">
        <v>544</v>
      </c>
    </row>
    <row r="48" spans="2:2" customFormat="1" hidden="1" outlineLevel="1" x14ac:dyDescent="0.25">
      <c r="B48" t="s">
        <v>876</v>
      </c>
    </row>
    <row r="49" spans="2:3" customFormat="1" hidden="1" outlineLevel="1" x14ac:dyDescent="0.25">
      <c r="B49" t="s">
        <v>545</v>
      </c>
    </row>
    <row r="50" spans="2:3" customFormat="1" hidden="1" outlineLevel="1" x14ac:dyDescent="0.25">
      <c r="B50" t="s">
        <v>881</v>
      </c>
    </row>
    <row r="51" spans="2:3" customFormat="1" hidden="1" outlineLevel="1" x14ac:dyDescent="0.25">
      <c r="B51" t="s">
        <v>878</v>
      </c>
      <c r="C51" t="s">
        <v>877</v>
      </c>
    </row>
    <row r="52" spans="2:3" customFormat="1" hidden="1" outlineLevel="1" x14ac:dyDescent="0.25">
      <c r="B52" t="s">
        <v>880</v>
      </c>
    </row>
    <row r="53" spans="2:3" customFormat="1" hidden="1" outlineLevel="1" x14ac:dyDescent="0.25">
      <c r="B53" t="s">
        <v>546</v>
      </c>
    </row>
    <row r="54" spans="2:3" customFormat="1" hidden="1" outlineLevel="1" x14ac:dyDescent="0.25">
      <c r="B54" t="s">
        <v>879</v>
      </c>
    </row>
    <row r="55" spans="2:3" customFormat="1" hidden="1" outlineLevel="1" x14ac:dyDescent="0.25">
      <c r="B55" t="s">
        <v>882</v>
      </c>
    </row>
    <row r="56" spans="2:3" customFormat="1" hidden="1" outlineLevel="1" x14ac:dyDescent="0.25">
      <c r="B56" t="s">
        <v>884</v>
      </c>
    </row>
    <row r="57" spans="2:3" customFormat="1" hidden="1" outlineLevel="1" x14ac:dyDescent="0.25">
      <c r="B57" t="s">
        <v>783</v>
      </c>
    </row>
    <row r="58" spans="2:3" customFormat="1" hidden="1" outlineLevel="1" x14ac:dyDescent="0.25"/>
    <row r="59" spans="2:3" customFormat="1" hidden="1" outlineLevel="1" x14ac:dyDescent="0.25">
      <c r="B59" s="281" t="s">
        <v>918</v>
      </c>
    </row>
    <row r="60" spans="2:3" customFormat="1" hidden="1" outlineLevel="1" x14ac:dyDescent="0.25">
      <c r="B60" t="s">
        <v>919</v>
      </c>
    </row>
    <row r="61" spans="2:3" customFormat="1" hidden="1" outlineLevel="1" x14ac:dyDescent="0.25">
      <c r="B61" t="s">
        <v>920</v>
      </c>
    </row>
    <row r="62" spans="2:3" customFormat="1" hidden="1" outlineLevel="1" x14ac:dyDescent="0.25">
      <c r="B62" t="s">
        <v>921</v>
      </c>
    </row>
    <row r="63" spans="2:3" customFormat="1" hidden="1" outlineLevel="1" x14ac:dyDescent="0.25">
      <c r="B63" t="s">
        <v>922</v>
      </c>
    </row>
    <row r="64" spans="2:3" customFormat="1" hidden="1" outlineLevel="1" x14ac:dyDescent="0.25">
      <c r="B64" t="s">
        <v>923</v>
      </c>
    </row>
    <row r="65" spans="2:2" customFormat="1" hidden="1" outlineLevel="1" x14ac:dyDescent="0.25">
      <c r="B65" t="s">
        <v>924</v>
      </c>
    </row>
    <row r="66" spans="2:2" customFormat="1" hidden="1" outlineLevel="1" x14ac:dyDescent="0.25">
      <c r="B66" t="s">
        <v>925</v>
      </c>
    </row>
    <row r="67" spans="2:2" customFormat="1" hidden="1" outlineLevel="1" x14ac:dyDescent="0.25"/>
    <row r="68" spans="2:2" customFormat="1" hidden="1" outlineLevel="1" x14ac:dyDescent="0.25"/>
    <row r="69" spans="2:2" customFormat="1" hidden="1" outlineLevel="1" x14ac:dyDescent="0.25">
      <c r="B69" s="282" t="s">
        <v>917</v>
      </c>
    </row>
    <row r="70" spans="2:2" customFormat="1" hidden="1" outlineLevel="1" x14ac:dyDescent="0.25">
      <c r="B70" t="s">
        <v>905</v>
      </c>
    </row>
    <row r="71" spans="2:2" customFormat="1" hidden="1" outlineLevel="1" x14ac:dyDescent="0.25">
      <c r="B71" t="s">
        <v>906</v>
      </c>
    </row>
    <row r="72" spans="2:2" customFormat="1" ht="16.5" hidden="1" customHeight="1" outlineLevel="1" x14ac:dyDescent="0.25">
      <c r="B72" t="s">
        <v>907</v>
      </c>
    </row>
    <row r="73" spans="2:2" customFormat="1" hidden="1" outlineLevel="1" x14ac:dyDescent="0.25">
      <c r="B73" t="s">
        <v>908</v>
      </c>
    </row>
    <row r="74" spans="2:2" customFormat="1" hidden="1" outlineLevel="1" x14ac:dyDescent="0.25">
      <c r="B74" t="s">
        <v>909</v>
      </c>
    </row>
    <row r="75" spans="2:2" customFormat="1" hidden="1" outlineLevel="1" x14ac:dyDescent="0.25"/>
    <row r="76" spans="2:2" customFormat="1" hidden="1" outlineLevel="1" x14ac:dyDescent="0.25">
      <c r="B76" t="s">
        <v>910</v>
      </c>
    </row>
    <row r="77" spans="2:2" customFormat="1" hidden="1" outlineLevel="1" x14ac:dyDescent="0.25">
      <c r="B77" t="s">
        <v>911</v>
      </c>
    </row>
    <row r="78" spans="2:2" customFormat="1" hidden="1" outlineLevel="1" x14ac:dyDescent="0.25">
      <c r="B78" t="s">
        <v>912</v>
      </c>
    </row>
    <row r="79" spans="2:2" customFormat="1" hidden="1" outlineLevel="1" x14ac:dyDescent="0.25">
      <c r="B79" t="s">
        <v>913</v>
      </c>
    </row>
    <row r="80" spans="2:2" customFormat="1" hidden="1" outlineLevel="1" x14ac:dyDescent="0.25"/>
    <row r="81" spans="2:2" customFormat="1" hidden="1" outlineLevel="1" x14ac:dyDescent="0.25">
      <c r="B81" t="s">
        <v>914</v>
      </c>
    </row>
    <row r="82" spans="2:2" customFormat="1" hidden="1" outlineLevel="1" x14ac:dyDescent="0.25">
      <c r="B82" t="s">
        <v>915</v>
      </c>
    </row>
    <row r="83" spans="2:2" customFormat="1" hidden="1" outlineLevel="1" x14ac:dyDescent="0.25">
      <c r="B83" t="s">
        <v>916</v>
      </c>
    </row>
    <row r="84" spans="2:2" customFormat="1" collapsed="1" x14ac:dyDescent="0.25"/>
    <row r="85" spans="2:2" customFormat="1" ht="18.75" x14ac:dyDescent="0.3">
      <c r="B85" s="268" t="s">
        <v>779</v>
      </c>
    </row>
    <row r="86" spans="2:2" customFormat="1" hidden="1" outlineLevel="1" x14ac:dyDescent="0.25">
      <c r="B86" s="161" t="s">
        <v>778</v>
      </c>
    </row>
    <row r="87" spans="2:2" customFormat="1" hidden="1" outlineLevel="1" x14ac:dyDescent="0.25">
      <c r="B87" t="s">
        <v>547</v>
      </c>
    </row>
    <row r="88" spans="2:2" customFormat="1" hidden="1" outlineLevel="1" x14ac:dyDescent="0.25">
      <c r="B88" t="s">
        <v>548</v>
      </c>
    </row>
    <row r="89" spans="2:2" customFormat="1" hidden="1" outlineLevel="1" x14ac:dyDescent="0.25">
      <c r="B89" t="s">
        <v>549</v>
      </c>
    </row>
    <row r="90" spans="2:2" customFormat="1" hidden="1" outlineLevel="1" x14ac:dyDescent="0.25">
      <c r="B90" t="s">
        <v>550</v>
      </c>
    </row>
    <row r="91" spans="2:2" customFormat="1" hidden="1" outlineLevel="1" x14ac:dyDescent="0.25">
      <c r="B91" t="s">
        <v>551</v>
      </c>
    </row>
    <row r="92" spans="2:2" customFormat="1" hidden="1" outlineLevel="1" x14ac:dyDescent="0.25">
      <c r="B92" t="s">
        <v>552</v>
      </c>
    </row>
    <row r="93" spans="2:2" customFormat="1" hidden="1" outlineLevel="1" x14ac:dyDescent="0.25">
      <c r="B93" t="s">
        <v>553</v>
      </c>
    </row>
    <row r="94" spans="2:2" customFormat="1" hidden="1" outlineLevel="1" x14ac:dyDescent="0.25">
      <c r="B94" t="s">
        <v>554</v>
      </c>
    </row>
    <row r="95" spans="2:2" customFormat="1" hidden="1" outlineLevel="1" x14ac:dyDescent="0.25">
      <c r="B95" t="s">
        <v>555</v>
      </c>
    </row>
    <row r="96" spans="2:2" customFormat="1" hidden="1" outlineLevel="1" x14ac:dyDescent="0.25"/>
    <row r="97" spans="1:2" customFormat="1" collapsed="1" x14ac:dyDescent="0.25"/>
    <row r="98" spans="1:2" customFormat="1" ht="15.75" x14ac:dyDescent="0.25">
      <c r="A98" s="159"/>
      <c r="B98" s="269" t="s">
        <v>784</v>
      </c>
    </row>
    <row r="99" spans="1:2" customFormat="1" x14ac:dyDescent="0.25">
      <c r="B99" s="215" t="s">
        <v>595</v>
      </c>
    </row>
    <row r="100" spans="1:2" customFormat="1" x14ac:dyDescent="0.25">
      <c r="B100" t="s">
        <v>883</v>
      </c>
    </row>
    <row r="101" spans="1:2" customFormat="1" x14ac:dyDescent="0.25"/>
    <row r="102" spans="1:2" customFormat="1" ht="18.75" x14ac:dyDescent="0.3">
      <c r="B102" s="268" t="s">
        <v>857</v>
      </c>
    </row>
    <row r="103" spans="1:2" customFormat="1" ht="15.75" hidden="1" customHeight="1" outlineLevel="1" x14ac:dyDescent="0.25">
      <c r="B103" s="161" t="s">
        <v>594</v>
      </c>
    </row>
    <row r="104" spans="1:2" customFormat="1" ht="15.75" hidden="1" customHeight="1" outlineLevel="1" x14ac:dyDescent="0.25">
      <c r="B104" s="1" t="s">
        <v>640</v>
      </c>
    </row>
    <row r="105" spans="1:2" customFormat="1" hidden="1" outlineLevel="1" x14ac:dyDescent="0.25">
      <c r="B105" t="s">
        <v>593</v>
      </c>
    </row>
    <row r="106" spans="1:2" customFormat="1" ht="14.25" hidden="1" customHeight="1" outlineLevel="1" x14ac:dyDescent="0.25">
      <c r="B106" t="s">
        <v>611</v>
      </c>
    </row>
    <row r="107" spans="1:2" customFormat="1" ht="14.25" hidden="1" customHeight="1" outlineLevel="1" x14ac:dyDescent="0.25"/>
    <row r="108" spans="1:2" customFormat="1" ht="14.25" hidden="1" customHeight="1" outlineLevel="1" x14ac:dyDescent="0.25">
      <c r="B108" t="s">
        <v>639</v>
      </c>
    </row>
    <row r="109" spans="1:2" customFormat="1" ht="14.25" hidden="1" customHeight="1" outlineLevel="1" x14ac:dyDescent="0.25">
      <c r="B109" t="s">
        <v>638</v>
      </c>
    </row>
    <row r="110" spans="1:2" customFormat="1" ht="14.25" hidden="1" customHeight="1" outlineLevel="1" x14ac:dyDescent="0.25">
      <c r="B110" t="s">
        <v>637</v>
      </c>
    </row>
    <row r="111" spans="1:2" customFormat="1" ht="14.25" hidden="1" customHeight="1" outlineLevel="1" x14ac:dyDescent="0.25"/>
    <row r="112" spans="1:2" customFormat="1" hidden="1" outlineLevel="1" x14ac:dyDescent="0.25">
      <c r="B112" s="215" t="s">
        <v>596</v>
      </c>
    </row>
    <row r="113" spans="2:2" customFormat="1" hidden="1" outlineLevel="1" x14ac:dyDescent="0.25">
      <c r="B113" s="215" t="s">
        <v>597</v>
      </c>
    </row>
    <row r="114" spans="2:2" customFormat="1" hidden="1" outlineLevel="1" x14ac:dyDescent="0.25">
      <c r="B114" s="215" t="s">
        <v>598</v>
      </c>
    </row>
    <row r="115" spans="2:2" customFormat="1" hidden="1" outlineLevel="1" x14ac:dyDescent="0.25">
      <c r="B115" t="s">
        <v>599</v>
      </c>
    </row>
    <row r="116" spans="2:2" customFormat="1" hidden="1" outlineLevel="1" x14ac:dyDescent="0.25">
      <c r="B116" t="s">
        <v>600</v>
      </c>
    </row>
    <row r="117" spans="2:2" customFormat="1" hidden="1" outlineLevel="1" x14ac:dyDescent="0.25">
      <c r="B117" t="s">
        <v>601</v>
      </c>
    </row>
    <row r="118" spans="2:2" customFormat="1" hidden="1" outlineLevel="1" x14ac:dyDescent="0.25">
      <c r="B118" t="s">
        <v>613</v>
      </c>
    </row>
    <row r="119" spans="2:2" customFormat="1" hidden="1" outlineLevel="1" x14ac:dyDescent="0.25">
      <c r="B119" t="s">
        <v>602</v>
      </c>
    </row>
    <row r="120" spans="2:2" customFormat="1" hidden="1" outlineLevel="1" x14ac:dyDescent="0.25">
      <c r="B120" t="s">
        <v>612</v>
      </c>
    </row>
    <row r="121" spans="2:2" customFormat="1" hidden="1" outlineLevel="1" x14ac:dyDescent="0.25">
      <c r="B121" t="s">
        <v>603</v>
      </c>
    </row>
    <row r="122" spans="2:2" customFormat="1" hidden="1" outlineLevel="1" x14ac:dyDescent="0.25">
      <c r="B122" t="s">
        <v>604</v>
      </c>
    </row>
    <row r="123" spans="2:2" customFormat="1" hidden="1" outlineLevel="1" x14ac:dyDescent="0.25">
      <c r="B123" t="s">
        <v>605</v>
      </c>
    </row>
    <row r="124" spans="2:2" customFormat="1" hidden="1" outlineLevel="1" x14ac:dyDescent="0.25">
      <c r="B124" t="s">
        <v>606</v>
      </c>
    </row>
    <row r="125" spans="2:2" customFormat="1" hidden="1" outlineLevel="1" x14ac:dyDescent="0.25">
      <c r="B125" t="s">
        <v>607</v>
      </c>
    </row>
    <row r="126" spans="2:2" customFormat="1" hidden="1" outlineLevel="1" x14ac:dyDescent="0.25">
      <c r="B126" t="s">
        <v>608</v>
      </c>
    </row>
    <row r="127" spans="2:2" customFormat="1" hidden="1" outlineLevel="1" x14ac:dyDescent="0.25">
      <c r="B127" t="s">
        <v>609</v>
      </c>
    </row>
    <row r="128" spans="2:2" customFormat="1" hidden="1" outlineLevel="1" x14ac:dyDescent="0.25">
      <c r="B128" t="s">
        <v>610</v>
      </c>
    </row>
    <row r="129" spans="2:2" customFormat="1" hidden="1" outlineLevel="1" x14ac:dyDescent="0.25">
      <c r="B129" t="s">
        <v>614</v>
      </c>
    </row>
    <row r="130" spans="2:2" customFormat="1" hidden="1" outlineLevel="1" x14ac:dyDescent="0.25"/>
    <row r="131" spans="2:2" customFormat="1" hidden="1" outlineLevel="1" x14ac:dyDescent="0.25">
      <c r="B131" t="s">
        <v>622</v>
      </c>
    </row>
    <row r="132" spans="2:2" customFormat="1" hidden="1" outlineLevel="1" x14ac:dyDescent="0.25">
      <c r="B132" t="s">
        <v>615</v>
      </c>
    </row>
    <row r="133" spans="2:2" customFormat="1" hidden="1" outlineLevel="1" x14ac:dyDescent="0.25">
      <c r="B133" t="s">
        <v>616</v>
      </c>
    </row>
    <row r="134" spans="2:2" customFormat="1" hidden="1" outlineLevel="1" x14ac:dyDescent="0.25">
      <c r="B134" t="s">
        <v>617</v>
      </c>
    </row>
    <row r="135" spans="2:2" customFormat="1" hidden="1" outlineLevel="1" x14ac:dyDescent="0.25">
      <c r="B135" t="s">
        <v>618</v>
      </c>
    </row>
    <row r="136" spans="2:2" customFormat="1" hidden="1" outlineLevel="1" x14ac:dyDescent="0.25">
      <c r="B136" t="s">
        <v>619</v>
      </c>
    </row>
    <row r="137" spans="2:2" customFormat="1" hidden="1" outlineLevel="1" x14ac:dyDescent="0.25">
      <c r="B137" t="s">
        <v>620</v>
      </c>
    </row>
    <row r="138" spans="2:2" customFormat="1" hidden="1" outlineLevel="1" x14ac:dyDescent="0.25">
      <c r="B138" t="s">
        <v>621</v>
      </c>
    </row>
    <row r="139" spans="2:2" customFormat="1" collapsed="1" x14ac:dyDescent="0.25"/>
    <row r="140" spans="2:2" customFormat="1" ht="18.75" x14ac:dyDescent="0.3">
      <c r="B140" s="268" t="s">
        <v>856</v>
      </c>
    </row>
    <row r="141" spans="2:2" customFormat="1" hidden="1" outlineLevel="1" x14ac:dyDescent="0.25">
      <c r="B141" s="161" t="s">
        <v>791</v>
      </c>
    </row>
    <row r="142" spans="2:2" customFormat="1" hidden="1" outlineLevel="1" x14ac:dyDescent="0.25">
      <c r="B142" t="s">
        <v>623</v>
      </c>
    </row>
    <row r="143" spans="2:2" customFormat="1" hidden="1" outlineLevel="1" x14ac:dyDescent="0.25">
      <c r="B143" s="216" t="s">
        <v>624</v>
      </c>
    </row>
    <row r="144" spans="2:2" customFormat="1" hidden="1" outlineLevel="1" x14ac:dyDescent="0.25">
      <c r="B144" t="s">
        <v>599</v>
      </c>
    </row>
    <row r="145" spans="2:2" customFormat="1" hidden="1" outlineLevel="1" x14ac:dyDescent="0.25">
      <c r="B145" t="s">
        <v>790</v>
      </c>
    </row>
    <row r="146" spans="2:2" customFormat="1" hidden="1" outlineLevel="1" x14ac:dyDescent="0.25">
      <c r="B146" t="s">
        <v>601</v>
      </c>
    </row>
    <row r="147" spans="2:2" customFormat="1" hidden="1" outlineLevel="1" x14ac:dyDescent="0.25">
      <c r="B147" t="s">
        <v>625</v>
      </c>
    </row>
    <row r="148" spans="2:2" customFormat="1" hidden="1" outlineLevel="1" x14ac:dyDescent="0.25">
      <c r="B148" t="s">
        <v>602</v>
      </c>
    </row>
    <row r="149" spans="2:2" customFormat="1" hidden="1" outlineLevel="1" x14ac:dyDescent="0.25">
      <c r="B149" t="s">
        <v>612</v>
      </c>
    </row>
    <row r="150" spans="2:2" customFormat="1" hidden="1" outlineLevel="1" x14ac:dyDescent="0.25">
      <c r="B150" t="s">
        <v>603</v>
      </c>
    </row>
    <row r="151" spans="2:2" customFormat="1" hidden="1" outlineLevel="1" x14ac:dyDescent="0.25">
      <c r="B151" t="s">
        <v>604</v>
      </c>
    </row>
    <row r="152" spans="2:2" customFormat="1" hidden="1" outlineLevel="1" x14ac:dyDescent="0.25">
      <c r="B152" t="s">
        <v>605</v>
      </c>
    </row>
    <row r="153" spans="2:2" customFormat="1" hidden="1" outlineLevel="1" x14ac:dyDescent="0.25">
      <c r="B153" t="s">
        <v>606</v>
      </c>
    </row>
    <row r="154" spans="2:2" customFormat="1" hidden="1" outlineLevel="1" x14ac:dyDescent="0.25">
      <c r="B154" t="s">
        <v>607</v>
      </c>
    </row>
    <row r="155" spans="2:2" customFormat="1" hidden="1" outlineLevel="1" x14ac:dyDescent="0.25">
      <c r="B155" t="s">
        <v>608</v>
      </c>
    </row>
    <row r="156" spans="2:2" customFormat="1" hidden="1" outlineLevel="1" x14ac:dyDescent="0.25">
      <c r="B156" t="s">
        <v>609</v>
      </c>
    </row>
    <row r="157" spans="2:2" customFormat="1" hidden="1" outlineLevel="1" x14ac:dyDescent="0.25">
      <c r="B157" t="s">
        <v>610</v>
      </c>
    </row>
    <row r="158" spans="2:2" customFormat="1" hidden="1" outlineLevel="1" x14ac:dyDescent="0.25"/>
    <row r="159" spans="2:2" customFormat="1" hidden="1" outlineLevel="1" x14ac:dyDescent="0.25">
      <c r="B159" t="s">
        <v>626</v>
      </c>
    </row>
    <row r="160" spans="2:2" customFormat="1" hidden="1" outlineLevel="1" x14ac:dyDescent="0.25">
      <c r="B160" t="s">
        <v>627</v>
      </c>
    </row>
    <row r="161" spans="2:2" customFormat="1" hidden="1" outlineLevel="1" x14ac:dyDescent="0.25">
      <c r="B161" t="s">
        <v>628</v>
      </c>
    </row>
    <row r="162" spans="2:2" customFormat="1" hidden="1" outlineLevel="1" x14ac:dyDescent="0.25">
      <c r="B162" t="s">
        <v>629</v>
      </c>
    </row>
    <row r="163" spans="2:2" customFormat="1" hidden="1" outlineLevel="1" x14ac:dyDescent="0.25">
      <c r="B163" t="s">
        <v>630</v>
      </c>
    </row>
    <row r="164" spans="2:2" customFormat="1" hidden="1" outlineLevel="1" x14ac:dyDescent="0.25">
      <c r="B164" t="s">
        <v>631</v>
      </c>
    </row>
    <row r="165" spans="2:2" customFormat="1" hidden="1" outlineLevel="1" x14ac:dyDescent="0.25">
      <c r="B165" t="s">
        <v>632</v>
      </c>
    </row>
    <row r="166" spans="2:2" customFormat="1" hidden="1" outlineLevel="1" x14ac:dyDescent="0.25">
      <c r="B166" t="s">
        <v>633</v>
      </c>
    </row>
    <row r="167" spans="2:2" customFormat="1" hidden="1" outlineLevel="1" x14ac:dyDescent="0.25"/>
    <row r="168" spans="2:2" customFormat="1" collapsed="1" x14ac:dyDescent="0.25"/>
    <row r="169" spans="2:2" customFormat="1" ht="18.75" x14ac:dyDescent="0.3">
      <c r="B169" s="268" t="s">
        <v>855</v>
      </c>
    </row>
    <row r="170" spans="2:2" customFormat="1" hidden="1" outlineLevel="1" x14ac:dyDescent="0.25">
      <c r="B170" s="161" t="s">
        <v>794</v>
      </c>
    </row>
    <row r="171" spans="2:2" customFormat="1" hidden="1" outlineLevel="1" x14ac:dyDescent="0.25">
      <c r="B171" t="s">
        <v>792</v>
      </c>
    </row>
    <row r="172" spans="2:2" customFormat="1" hidden="1" outlineLevel="1" x14ac:dyDescent="0.25">
      <c r="B172" t="s">
        <v>793</v>
      </c>
    </row>
    <row r="173" spans="2:2" customFormat="1" hidden="1" outlineLevel="1" x14ac:dyDescent="0.25">
      <c r="B173" t="s">
        <v>795</v>
      </c>
    </row>
    <row r="174" spans="2:2" customFormat="1" hidden="1" outlineLevel="1" x14ac:dyDescent="0.25"/>
    <row r="175" spans="2:2" customFormat="1" hidden="1" outlineLevel="1" x14ac:dyDescent="0.25">
      <c r="B175" t="s">
        <v>798</v>
      </c>
    </row>
    <row r="176" spans="2:2" customFormat="1" hidden="1" outlineLevel="1" x14ac:dyDescent="0.25">
      <c r="B176" t="s">
        <v>799</v>
      </c>
    </row>
    <row r="177" spans="2:2" customFormat="1" hidden="1" outlineLevel="1" x14ac:dyDescent="0.25">
      <c r="B177" t="s">
        <v>800</v>
      </c>
    </row>
    <row r="178" spans="2:2" customFormat="1" hidden="1" outlineLevel="1" x14ac:dyDescent="0.25">
      <c r="B178" t="s">
        <v>801</v>
      </c>
    </row>
    <row r="179" spans="2:2" customFormat="1" hidden="1" outlineLevel="1" x14ac:dyDescent="0.25">
      <c r="B179" t="s">
        <v>802</v>
      </c>
    </row>
    <row r="180" spans="2:2" customFormat="1" hidden="1" outlineLevel="1" x14ac:dyDescent="0.25">
      <c r="B180" t="s">
        <v>803</v>
      </c>
    </row>
    <row r="181" spans="2:2" customFormat="1" hidden="1" outlineLevel="1" x14ac:dyDescent="0.25">
      <c r="B181" t="s">
        <v>804</v>
      </c>
    </row>
    <row r="182" spans="2:2" customFormat="1" hidden="1" outlineLevel="1" x14ac:dyDescent="0.25">
      <c r="B182" t="s">
        <v>805</v>
      </c>
    </row>
    <row r="183" spans="2:2" customFormat="1" ht="17.25" hidden="1" customHeight="1" outlineLevel="1" x14ac:dyDescent="0.25"/>
    <row r="184" spans="2:2" customFormat="1" ht="17.25" hidden="1" customHeight="1" outlineLevel="1" x14ac:dyDescent="0.25">
      <c r="B184" s="270" t="s">
        <v>806</v>
      </c>
    </row>
    <row r="185" spans="2:2" customFormat="1" ht="17.25" hidden="1" customHeight="1" outlineLevel="1" x14ac:dyDescent="0.25">
      <c r="B185" s="161" t="s">
        <v>808</v>
      </c>
    </row>
    <row r="186" spans="2:2" customFormat="1" ht="17.25" hidden="1" customHeight="1" outlineLevel="1" x14ac:dyDescent="0.25">
      <c r="B186" t="s">
        <v>807</v>
      </c>
    </row>
    <row r="187" spans="2:2" customFormat="1" ht="17.25" hidden="1" customHeight="1" outlineLevel="1" x14ac:dyDescent="0.25">
      <c r="B187" t="s">
        <v>809</v>
      </c>
    </row>
    <row r="188" spans="2:2" customFormat="1" ht="17.25" hidden="1" customHeight="1" outlineLevel="1" x14ac:dyDescent="0.25">
      <c r="B188" t="s">
        <v>810</v>
      </c>
    </row>
    <row r="189" spans="2:2" customFormat="1" ht="17.25" hidden="1" customHeight="1" outlineLevel="1" x14ac:dyDescent="0.25">
      <c r="B189" t="s">
        <v>811</v>
      </c>
    </row>
    <row r="190" spans="2:2" customFormat="1" ht="17.25" hidden="1" customHeight="1" outlineLevel="1" x14ac:dyDescent="0.25">
      <c r="B190" t="s">
        <v>812</v>
      </c>
    </row>
    <row r="191" spans="2:2" customFormat="1" ht="17.25" hidden="1" customHeight="1" outlineLevel="1" x14ac:dyDescent="0.25">
      <c r="B191" t="s">
        <v>813</v>
      </c>
    </row>
    <row r="192" spans="2:2" customFormat="1" ht="17.25" hidden="1" customHeight="1" outlineLevel="1" x14ac:dyDescent="0.25">
      <c r="B192" t="s">
        <v>814</v>
      </c>
    </row>
    <row r="193" spans="2:2" customFormat="1" ht="17.25" hidden="1" customHeight="1" outlineLevel="1" x14ac:dyDescent="0.25">
      <c r="B193" t="s">
        <v>815</v>
      </c>
    </row>
    <row r="194" spans="2:2" customFormat="1" hidden="1" outlineLevel="1" x14ac:dyDescent="0.25">
      <c r="B194" t="s">
        <v>816</v>
      </c>
    </row>
    <row r="195" spans="2:2" customFormat="1" collapsed="1" x14ac:dyDescent="0.25"/>
    <row r="196" spans="2:2" customFormat="1" ht="18.75" x14ac:dyDescent="0.3">
      <c r="B196" s="268" t="s">
        <v>858</v>
      </c>
    </row>
    <row r="197" spans="2:2" customFormat="1" x14ac:dyDescent="0.25">
      <c r="B197" s="161" t="s">
        <v>864</v>
      </c>
    </row>
    <row r="198" spans="2:2" customFormat="1" ht="17.25" hidden="1" customHeight="1" outlineLevel="1" x14ac:dyDescent="0.25">
      <c r="B198" s="1" t="s">
        <v>859</v>
      </c>
    </row>
    <row r="199" spans="2:2" customFormat="1" ht="18.75" hidden="1" outlineLevel="1" x14ac:dyDescent="0.3">
      <c r="B199" s="278" t="s">
        <v>860</v>
      </c>
    </row>
    <row r="200" spans="2:2" customFormat="1" ht="15.75" hidden="1" outlineLevel="1" x14ac:dyDescent="0.25">
      <c r="B200" s="279" t="s">
        <v>861</v>
      </c>
    </row>
    <row r="201" spans="2:2" customFormat="1" ht="15.75" hidden="1" outlineLevel="1" x14ac:dyDescent="0.25">
      <c r="B201" s="279" t="s">
        <v>862</v>
      </c>
    </row>
    <row r="202" spans="2:2" customFormat="1" ht="15.75" hidden="1" outlineLevel="1" x14ac:dyDescent="0.25">
      <c r="B202" s="279" t="s">
        <v>863</v>
      </c>
    </row>
    <row r="203" spans="2:2" customFormat="1" ht="15.75" hidden="1" outlineLevel="1" x14ac:dyDescent="0.25">
      <c r="B203" s="355" t="s">
        <v>967</v>
      </c>
    </row>
    <row r="204" spans="2:2" customFormat="1" hidden="1" outlineLevel="1" x14ac:dyDescent="0.25">
      <c r="B204" s="161" t="s">
        <v>929</v>
      </c>
    </row>
    <row r="205" spans="2:2" customFormat="1" hidden="1" outlineLevel="1" x14ac:dyDescent="0.25">
      <c r="B205" t="s">
        <v>930</v>
      </c>
    </row>
    <row r="206" spans="2:2" customFormat="1" hidden="1" outlineLevel="1" x14ac:dyDescent="0.25">
      <c r="B206" t="s">
        <v>617</v>
      </c>
    </row>
    <row r="207" spans="2:2" customFormat="1" hidden="1" outlineLevel="1" x14ac:dyDescent="0.25">
      <c r="B207" t="s">
        <v>931</v>
      </c>
    </row>
    <row r="208" spans="2:2" customFormat="1" hidden="1" outlineLevel="1" x14ac:dyDescent="0.25">
      <c r="B208" t="s">
        <v>932</v>
      </c>
    </row>
    <row r="209" spans="2:2" customFormat="1" hidden="1" outlineLevel="1" x14ac:dyDescent="0.25">
      <c r="B209" t="s">
        <v>933</v>
      </c>
    </row>
    <row r="210" spans="2:2" customFormat="1" hidden="1" outlineLevel="1" x14ac:dyDescent="0.25">
      <c r="B210" t="s">
        <v>934</v>
      </c>
    </row>
    <row r="211" spans="2:2" customFormat="1" hidden="1" outlineLevel="1" x14ac:dyDescent="0.25">
      <c r="B211" t="s">
        <v>1212</v>
      </c>
    </row>
    <row r="212" spans="2:2" customFormat="1" hidden="1" outlineLevel="1" x14ac:dyDescent="0.25">
      <c r="B212" s="73" t="s">
        <v>1210</v>
      </c>
    </row>
    <row r="213" spans="2:2" customFormat="1" hidden="1" outlineLevel="1" x14ac:dyDescent="0.25">
      <c r="B213" s="161" t="s">
        <v>1211</v>
      </c>
    </row>
    <row r="214" spans="2:2" customFormat="1" hidden="1" outlineLevel="1" x14ac:dyDescent="0.25"/>
    <row r="215" spans="2:2" customFormat="1" collapsed="1" x14ac:dyDescent="0.25">
      <c r="B215" s="161"/>
    </row>
    <row r="216" spans="2:2" customFormat="1" ht="18.75" x14ac:dyDescent="0.3">
      <c r="B216" s="268" t="s">
        <v>1217</v>
      </c>
    </row>
    <row r="217" spans="2:2" customFormat="1" x14ac:dyDescent="0.25">
      <c r="B217" s="161" t="s">
        <v>1216</v>
      </c>
    </row>
    <row r="218" spans="2:2" customFormat="1" ht="17.25" hidden="1" customHeight="1" outlineLevel="1" x14ac:dyDescent="0.25">
      <c r="B218" s="1" t="s">
        <v>859</v>
      </c>
    </row>
    <row r="219" spans="2:2" customFormat="1" ht="18.75" hidden="1" outlineLevel="1" x14ac:dyDescent="0.3">
      <c r="B219" s="278" t="s">
        <v>1218</v>
      </c>
    </row>
    <row r="220" spans="2:2" customFormat="1" ht="15.75" hidden="1" outlineLevel="1" x14ac:dyDescent="0.25">
      <c r="B220" s="279" t="s">
        <v>861</v>
      </c>
    </row>
    <row r="221" spans="2:2" customFormat="1" ht="15.75" hidden="1" outlineLevel="1" x14ac:dyDescent="0.25">
      <c r="B221" s="279" t="s">
        <v>1219</v>
      </c>
    </row>
    <row r="222" spans="2:2" customFormat="1" ht="15.75" hidden="1" outlineLevel="1" x14ac:dyDescent="0.25">
      <c r="B222" s="279" t="s">
        <v>1220</v>
      </c>
    </row>
    <row r="223" spans="2:2" customFormat="1" ht="15.75" hidden="1" outlineLevel="1" x14ac:dyDescent="0.25">
      <c r="B223" s="355" t="s">
        <v>1224</v>
      </c>
    </row>
    <row r="224" spans="2:2" customFormat="1" hidden="1" outlineLevel="1" x14ac:dyDescent="0.25">
      <c r="B224" s="161" t="s">
        <v>1221</v>
      </c>
    </row>
    <row r="225" spans="2:2" customFormat="1" hidden="1" outlineLevel="1" x14ac:dyDescent="0.25">
      <c r="B225" t="s">
        <v>1222</v>
      </c>
    </row>
    <row r="226" spans="2:2" customFormat="1" hidden="1" outlineLevel="1" x14ac:dyDescent="0.25">
      <c r="B226" t="s">
        <v>617</v>
      </c>
    </row>
    <row r="227" spans="2:2" customFormat="1" hidden="1" outlineLevel="1" x14ac:dyDescent="0.25">
      <c r="B227" t="s">
        <v>1223</v>
      </c>
    </row>
    <row r="228" spans="2:2" customFormat="1" hidden="1" outlineLevel="1" x14ac:dyDescent="0.25">
      <c r="B228" t="s">
        <v>1215</v>
      </c>
    </row>
    <row r="229" spans="2:2" customFormat="1" hidden="1" outlineLevel="1" x14ac:dyDescent="0.25">
      <c r="B229" s="73" t="s">
        <v>1213</v>
      </c>
    </row>
    <row r="230" spans="2:2" customFormat="1" hidden="1" outlineLevel="1" x14ac:dyDescent="0.25">
      <c r="B230" s="161" t="s">
        <v>1214</v>
      </c>
    </row>
    <row r="231" spans="2:2" customFormat="1" hidden="1" outlineLevel="1" x14ac:dyDescent="0.25"/>
    <row r="232" spans="2:2" customFormat="1" collapsed="1" x14ac:dyDescent="0.25">
      <c r="B232" s="161"/>
    </row>
    <row r="233" spans="2:2" customFormat="1" ht="18.75" x14ac:dyDescent="0.3">
      <c r="B233" s="268" t="s">
        <v>1226</v>
      </c>
    </row>
    <row r="234" spans="2:2" customFormat="1" hidden="1" outlineLevel="1" x14ac:dyDescent="0.25">
      <c r="B234" s="161" t="s">
        <v>1227</v>
      </c>
    </row>
    <row r="235" spans="2:2" customFormat="1" ht="17.25" hidden="1" customHeight="1" outlineLevel="1" x14ac:dyDescent="0.25">
      <c r="B235" s="1" t="s">
        <v>859</v>
      </c>
    </row>
    <row r="236" spans="2:2" customFormat="1" ht="18.75" hidden="1" outlineLevel="1" x14ac:dyDescent="0.3">
      <c r="B236" s="278" t="s">
        <v>1228</v>
      </c>
    </row>
    <row r="237" spans="2:2" customFormat="1" ht="15.75" hidden="1" outlineLevel="1" x14ac:dyDescent="0.25">
      <c r="B237" s="279" t="s">
        <v>861</v>
      </c>
    </row>
    <row r="238" spans="2:2" customFormat="1" ht="16.5" hidden="1" customHeight="1" outlineLevel="1" x14ac:dyDescent="0.25">
      <c r="B238" s="536" t="s">
        <v>1229</v>
      </c>
    </row>
    <row r="239" spans="2:2" customFormat="1" ht="15.75" hidden="1" outlineLevel="1" x14ac:dyDescent="0.25">
      <c r="B239" s="279" t="s">
        <v>1230</v>
      </c>
    </row>
    <row r="240" spans="2:2" customFormat="1" ht="15.75" hidden="1" outlineLevel="1" x14ac:dyDescent="0.25">
      <c r="B240" s="355" t="s">
        <v>1231</v>
      </c>
    </row>
    <row r="241" spans="2:2" customFormat="1" hidden="1" outlineLevel="1" x14ac:dyDescent="0.25">
      <c r="B241" s="161" t="s">
        <v>1232</v>
      </c>
    </row>
    <row r="242" spans="2:2" customFormat="1" hidden="1" outlineLevel="1" x14ac:dyDescent="0.25">
      <c r="B242" t="s">
        <v>616</v>
      </c>
    </row>
    <row r="243" spans="2:2" customFormat="1" hidden="1" outlineLevel="1" x14ac:dyDescent="0.25">
      <c r="B243" t="s">
        <v>617</v>
      </c>
    </row>
    <row r="244" spans="2:2" customFormat="1" hidden="1" outlineLevel="1" x14ac:dyDescent="0.25">
      <c r="B244" t="s">
        <v>618</v>
      </c>
    </row>
    <row r="245" spans="2:2" customFormat="1" hidden="1" outlineLevel="1" x14ac:dyDescent="0.25">
      <c r="B245" t="s">
        <v>1233</v>
      </c>
    </row>
    <row r="246" spans="2:2" customFormat="1" hidden="1" outlineLevel="1" x14ac:dyDescent="0.25">
      <c r="B246" t="s">
        <v>621</v>
      </c>
    </row>
    <row r="247" spans="2:2" customFormat="1" hidden="1" outlineLevel="1" x14ac:dyDescent="0.25">
      <c r="B247" t="s">
        <v>1225</v>
      </c>
    </row>
    <row r="248" spans="2:2" customFormat="1" hidden="1" outlineLevel="1" x14ac:dyDescent="0.25">
      <c r="B248" s="73" t="s">
        <v>1235</v>
      </c>
    </row>
    <row r="249" spans="2:2" customFormat="1" hidden="1" outlineLevel="1" x14ac:dyDescent="0.25">
      <c r="B249" t="s">
        <v>1234</v>
      </c>
    </row>
    <row r="250" spans="2:2" customFormat="1" hidden="1" outlineLevel="1" x14ac:dyDescent="0.25">
      <c r="B250" s="73" t="s">
        <v>1237</v>
      </c>
    </row>
    <row r="251" spans="2:2" customFormat="1" hidden="1" outlineLevel="1" x14ac:dyDescent="0.25">
      <c r="B251" s="161" t="s">
        <v>1236</v>
      </c>
    </row>
    <row r="252" spans="2:2" customFormat="1" hidden="1" outlineLevel="1" x14ac:dyDescent="0.25">
      <c r="B252" s="161"/>
    </row>
    <row r="253" spans="2:2" customFormat="1" ht="15.75" customHeight="1" collapsed="1" x14ac:dyDescent="0.25">
      <c r="B253" s="161"/>
    </row>
    <row r="254" spans="2:2" customFormat="1" ht="15.75" customHeight="1" x14ac:dyDescent="0.25">
      <c r="B254" s="161" t="s">
        <v>2728</v>
      </c>
    </row>
    <row r="255" spans="2:2" customFormat="1" ht="15.75" customHeight="1" x14ac:dyDescent="0.25">
      <c r="B255" s="161" t="s">
        <v>2729</v>
      </c>
    </row>
    <row r="256" spans="2:2" customFormat="1" x14ac:dyDescent="0.25">
      <c r="B256" s="161"/>
    </row>
    <row r="257" spans="1:3" customFormat="1" x14ac:dyDescent="0.25">
      <c r="B257" s="280" t="s">
        <v>903</v>
      </c>
    </row>
    <row r="258" spans="1:3" customFormat="1" hidden="1" outlineLevel="1" x14ac:dyDescent="0.25">
      <c r="B258" s="161" t="s">
        <v>865</v>
      </c>
    </row>
    <row r="259" spans="1:3" customFormat="1" hidden="1" outlineLevel="1" x14ac:dyDescent="0.25">
      <c r="B259" t="s">
        <v>868</v>
      </c>
    </row>
    <row r="260" spans="1:3" customFormat="1" hidden="1" outlineLevel="1" x14ac:dyDescent="0.25">
      <c r="B260" t="s">
        <v>866</v>
      </c>
      <c r="C260" t="s">
        <v>867</v>
      </c>
    </row>
    <row r="261" spans="1:3" customFormat="1" hidden="1" outlineLevel="1" x14ac:dyDescent="0.25">
      <c r="B261" t="s">
        <v>870</v>
      </c>
      <c r="C261" t="s">
        <v>869</v>
      </c>
    </row>
    <row r="262" spans="1:3" customFormat="1" hidden="1" outlineLevel="1" x14ac:dyDescent="0.25">
      <c r="B262" t="s">
        <v>871</v>
      </c>
      <c r="C262" t="s">
        <v>904</v>
      </c>
    </row>
    <row r="263" spans="1:3" customFormat="1" hidden="1" outlineLevel="1" x14ac:dyDescent="0.25">
      <c r="B263" s="161" t="s">
        <v>872</v>
      </c>
    </row>
    <row r="264" spans="1:3" customFormat="1" ht="15.75" hidden="1" customHeight="1" outlineLevel="1" x14ac:dyDescent="0.25">
      <c r="B264" s="161"/>
    </row>
    <row r="265" spans="1:3" customFormat="1" ht="15.75" hidden="1" customHeight="1" outlineLevel="1" x14ac:dyDescent="0.25">
      <c r="B265" s="161" t="s">
        <v>873</v>
      </c>
    </row>
    <row r="266" spans="1:3" customFormat="1" ht="15.75" hidden="1" customHeight="1" outlineLevel="1" x14ac:dyDescent="0.25">
      <c r="B266" s="161"/>
    </row>
    <row r="267" spans="1:3" customFormat="1" hidden="1" outlineLevel="1" x14ac:dyDescent="0.25">
      <c r="B267" t="s">
        <v>874</v>
      </c>
    </row>
    <row r="268" spans="1:3" customFormat="1" hidden="1" outlineLevel="1" x14ac:dyDescent="0.25"/>
    <row r="269" spans="1:3" customFormat="1" hidden="1" outlineLevel="1" x14ac:dyDescent="0.25"/>
    <row r="270" spans="1:3" customFormat="1" collapsed="1" x14ac:dyDescent="0.25"/>
    <row r="271" spans="1:3" customFormat="1" ht="15.75" x14ac:dyDescent="0.25">
      <c r="A271" s="159"/>
      <c r="B271" s="269" t="s">
        <v>785</v>
      </c>
    </row>
    <row r="272" spans="1:3" customFormat="1" hidden="1" outlineLevel="1" x14ac:dyDescent="0.25">
      <c r="B272" t="s">
        <v>578</v>
      </c>
    </row>
    <row r="273" spans="1:2" customFormat="1" ht="17.25" hidden="1" customHeight="1" outlineLevel="1" x14ac:dyDescent="0.25">
      <c r="A273" s="269"/>
      <c r="B273" s="161" t="s">
        <v>789</v>
      </c>
    </row>
    <row r="274" spans="1:2" customFormat="1" ht="17.25" hidden="1" customHeight="1" outlineLevel="1" x14ac:dyDescent="0.25">
      <c r="A274" s="269"/>
      <c r="B274" s="161"/>
    </row>
    <row r="275" spans="1:2" customFormat="1" ht="17.25" hidden="1" customHeight="1" outlineLevel="1" x14ac:dyDescent="0.25">
      <c r="A275" s="269"/>
      <c r="B275" s="161"/>
    </row>
    <row r="276" spans="1:2" customFormat="1" ht="17.25" customHeight="1" collapsed="1" x14ac:dyDescent="0.25">
      <c r="A276" s="269"/>
    </row>
    <row r="277" spans="1:2" customFormat="1" ht="17.25" customHeight="1" x14ac:dyDescent="0.25">
      <c r="A277" s="159"/>
      <c r="B277" s="269" t="s">
        <v>788</v>
      </c>
    </row>
    <row r="278" spans="1:2" customFormat="1" ht="17.25" hidden="1" customHeight="1" outlineLevel="1" x14ac:dyDescent="0.25">
      <c r="A278" s="269"/>
    </row>
    <row r="279" spans="1:2" customFormat="1" ht="17.25" hidden="1" customHeight="1" outlineLevel="1" x14ac:dyDescent="0.25">
      <c r="A279" s="269"/>
    </row>
    <row r="280" spans="1:2" customFormat="1" ht="17.25" hidden="1" customHeight="1" outlineLevel="1" x14ac:dyDescent="0.25">
      <c r="A280" s="269"/>
    </row>
    <row r="281" spans="1:2" customFormat="1" ht="17.25" hidden="1" customHeight="1" outlineLevel="1" x14ac:dyDescent="0.25">
      <c r="A281" s="269"/>
    </row>
    <row r="282" spans="1:2" customFormat="1" hidden="1" outlineLevel="1" x14ac:dyDescent="0.25">
      <c r="B282" t="s">
        <v>579</v>
      </c>
    </row>
    <row r="283" spans="1:2" customFormat="1" hidden="1" outlineLevel="1" x14ac:dyDescent="0.25">
      <c r="B283" s="161" t="s">
        <v>580</v>
      </c>
    </row>
    <row r="284" spans="1:2" customFormat="1" ht="17.25" hidden="1" customHeight="1" outlineLevel="1" x14ac:dyDescent="0.25">
      <c r="A284" s="269"/>
    </row>
    <row r="285" spans="1:2" customFormat="1" ht="17.25" hidden="1" customHeight="1" outlineLevel="1" x14ac:dyDescent="0.25">
      <c r="A285" s="269"/>
    </row>
    <row r="286" spans="1:2" customFormat="1" hidden="1" outlineLevel="1" x14ac:dyDescent="0.25">
      <c r="B286" t="s">
        <v>556</v>
      </c>
    </row>
    <row r="287" spans="1:2" customFormat="1" hidden="1" outlineLevel="1" x14ac:dyDescent="0.25">
      <c r="B287" s="161" t="s">
        <v>557</v>
      </c>
    </row>
    <row r="288" spans="1:2" customFormat="1" hidden="1" outlineLevel="1" x14ac:dyDescent="0.25">
      <c r="B288" s="161"/>
    </row>
    <row r="289" spans="1:2" customFormat="1" hidden="1" outlineLevel="1" x14ac:dyDescent="0.25">
      <c r="B289" s="161"/>
    </row>
    <row r="290" spans="1:2" customFormat="1" hidden="1" outlineLevel="1" x14ac:dyDescent="0.25">
      <c r="B290" s="161" t="s">
        <v>797</v>
      </c>
    </row>
    <row r="291" spans="1:2" customFormat="1" hidden="1" outlineLevel="1" x14ac:dyDescent="0.25">
      <c r="B291" s="161" t="s">
        <v>796</v>
      </c>
    </row>
    <row r="292" spans="1:2" customFormat="1" collapsed="1" x14ac:dyDescent="0.25"/>
    <row r="293" spans="1:2" customFormat="1" ht="15.75" x14ac:dyDescent="0.25">
      <c r="A293" s="159"/>
      <c r="B293" s="269" t="s">
        <v>786</v>
      </c>
    </row>
    <row r="294" spans="1:2" customFormat="1" ht="15.75" hidden="1" outlineLevel="1" x14ac:dyDescent="0.25">
      <c r="A294" s="269"/>
    </row>
    <row r="295" spans="1:2" customFormat="1" ht="15.75" hidden="1" outlineLevel="1" x14ac:dyDescent="0.25">
      <c r="A295" s="269"/>
    </row>
    <row r="296" spans="1:2" customFormat="1" ht="15.75" hidden="1" outlineLevel="1" x14ac:dyDescent="0.25">
      <c r="A296" s="269"/>
    </row>
    <row r="297" spans="1:2" customFormat="1" ht="15.75" hidden="1" outlineLevel="1" x14ac:dyDescent="0.25">
      <c r="A297" s="269"/>
    </row>
    <row r="298" spans="1:2" customFormat="1" ht="15.75" hidden="1" outlineLevel="1" x14ac:dyDescent="0.25">
      <c r="A298" s="269"/>
    </row>
    <row r="299" spans="1:2" customFormat="1" ht="15.75" hidden="1" outlineLevel="1" x14ac:dyDescent="0.25">
      <c r="A299" s="269"/>
    </row>
    <row r="300" spans="1:2" customFormat="1" hidden="1" outlineLevel="1" x14ac:dyDescent="0.25">
      <c r="B300" t="s">
        <v>558</v>
      </c>
    </row>
    <row r="301" spans="1:2" customFormat="1" hidden="1" outlineLevel="1" x14ac:dyDescent="0.25">
      <c r="B301" t="s">
        <v>559</v>
      </c>
    </row>
    <row r="302" spans="1:2" customFormat="1" hidden="1" outlineLevel="1" x14ac:dyDescent="0.25"/>
    <row r="303" spans="1:2" customFormat="1" hidden="1" outlineLevel="1" x14ac:dyDescent="0.25"/>
    <row r="304" spans="1:2" customFormat="1" collapsed="1" x14ac:dyDescent="0.25"/>
    <row r="305" spans="1:2" customFormat="1" ht="15.75" x14ac:dyDescent="0.25">
      <c r="A305" s="159"/>
      <c r="B305" s="269" t="s">
        <v>787</v>
      </c>
    </row>
    <row r="306" spans="1:2" customFormat="1" ht="15.75" hidden="1" outlineLevel="1" x14ac:dyDescent="0.25">
      <c r="A306" s="269"/>
    </row>
    <row r="307" spans="1:2" customFormat="1" ht="15.75" hidden="1" outlineLevel="1" x14ac:dyDescent="0.25">
      <c r="A307" s="269"/>
    </row>
    <row r="308" spans="1:2" customFormat="1" ht="15.75" hidden="1" outlineLevel="1" x14ac:dyDescent="0.25">
      <c r="A308" s="269"/>
    </row>
    <row r="309" spans="1:2" customFormat="1" hidden="1" outlineLevel="1" x14ac:dyDescent="0.25"/>
    <row r="310" spans="1:2" customFormat="1" hidden="1" outlineLevel="1" x14ac:dyDescent="0.25">
      <c r="B310" t="s">
        <v>560</v>
      </c>
    </row>
    <row r="311" spans="1:2" customFormat="1" hidden="1" outlineLevel="1" x14ac:dyDescent="0.25">
      <c r="B311" t="s">
        <v>561</v>
      </c>
    </row>
    <row r="312" spans="1:2" customFormat="1" hidden="1" outlineLevel="1" x14ac:dyDescent="0.25">
      <c r="B312" t="s">
        <v>562</v>
      </c>
    </row>
    <row r="313" spans="1:2" customFormat="1" hidden="1" outlineLevel="1" x14ac:dyDescent="0.25">
      <c r="B313" t="s">
        <v>563</v>
      </c>
    </row>
    <row r="314" spans="1:2" customFormat="1" hidden="1" outlineLevel="1" x14ac:dyDescent="0.25">
      <c r="B314" t="s">
        <v>564</v>
      </c>
    </row>
    <row r="315" spans="1:2" customFormat="1" hidden="1" outlineLevel="1" x14ac:dyDescent="0.25">
      <c r="B315" t="s">
        <v>565</v>
      </c>
    </row>
    <row r="316" spans="1:2" customFormat="1" hidden="1" outlineLevel="1" x14ac:dyDescent="0.25">
      <c r="B316" t="s">
        <v>566</v>
      </c>
    </row>
    <row r="317" spans="1:2" customFormat="1" hidden="1" outlineLevel="1" x14ac:dyDescent="0.25">
      <c r="B317" t="s">
        <v>567</v>
      </c>
    </row>
    <row r="318" spans="1:2" customFormat="1" hidden="1" outlineLevel="1" x14ac:dyDescent="0.25">
      <c r="B318" t="s">
        <v>568</v>
      </c>
    </row>
    <row r="319" spans="1:2" customFormat="1" hidden="1" outlineLevel="1" x14ac:dyDescent="0.25">
      <c r="B319" t="s">
        <v>565</v>
      </c>
    </row>
    <row r="320" spans="1:2" customFormat="1" hidden="1" outlineLevel="1" x14ac:dyDescent="0.25">
      <c r="B320" t="s">
        <v>566</v>
      </c>
    </row>
    <row r="321" spans="2:2" customFormat="1" hidden="1" outlineLevel="1" x14ac:dyDescent="0.25"/>
    <row r="322" spans="2:2" customFormat="1" hidden="1" outlineLevel="1" x14ac:dyDescent="0.25"/>
    <row r="323" spans="2:2" customFormat="1" hidden="1" outlineLevel="1" x14ac:dyDescent="0.25">
      <c r="B323" t="s">
        <v>569</v>
      </c>
    </row>
    <row r="324" spans="2:2" customFormat="1" hidden="1" outlineLevel="1" x14ac:dyDescent="0.25">
      <c r="B324" t="s">
        <v>570</v>
      </c>
    </row>
    <row r="325" spans="2:2" customFormat="1" hidden="1" outlineLevel="1" x14ac:dyDescent="0.25">
      <c r="B325" t="s">
        <v>563</v>
      </c>
    </row>
    <row r="326" spans="2:2" customFormat="1" hidden="1" outlineLevel="1" x14ac:dyDescent="0.25">
      <c r="B326" t="s">
        <v>564</v>
      </c>
    </row>
    <row r="327" spans="2:2" customFormat="1" hidden="1" outlineLevel="1" x14ac:dyDescent="0.25">
      <c r="B327" t="s">
        <v>565</v>
      </c>
    </row>
    <row r="328" spans="2:2" customFormat="1" hidden="1" outlineLevel="1" x14ac:dyDescent="0.25">
      <c r="B328" t="s">
        <v>566</v>
      </c>
    </row>
    <row r="329" spans="2:2" customFormat="1" hidden="1" outlineLevel="1" x14ac:dyDescent="0.25">
      <c r="B329" t="s">
        <v>567</v>
      </c>
    </row>
    <row r="330" spans="2:2" customFormat="1" hidden="1" outlineLevel="1" x14ac:dyDescent="0.25">
      <c r="B330" t="s">
        <v>568</v>
      </c>
    </row>
    <row r="331" spans="2:2" customFormat="1" hidden="1" outlineLevel="1" x14ac:dyDescent="0.25">
      <c r="B331" t="s">
        <v>565</v>
      </c>
    </row>
    <row r="332" spans="2:2" customFormat="1" hidden="1" outlineLevel="1" x14ac:dyDescent="0.25">
      <c r="B332" t="s">
        <v>566</v>
      </c>
    </row>
    <row r="333" spans="2:2" customFormat="1" hidden="1" outlineLevel="1" x14ac:dyDescent="0.25"/>
    <row r="334" spans="2:2" customFormat="1" hidden="1" outlineLevel="1" x14ac:dyDescent="0.25"/>
    <row r="335" spans="2:2" customFormat="1" hidden="1" outlineLevel="1" x14ac:dyDescent="0.25">
      <c r="B335" t="s">
        <v>571</v>
      </c>
    </row>
    <row r="336" spans="2:2" customFormat="1" hidden="1" outlineLevel="1" x14ac:dyDescent="0.25">
      <c r="B336" t="s">
        <v>572</v>
      </c>
    </row>
    <row r="337" spans="1:2" customFormat="1" hidden="1" outlineLevel="1" x14ac:dyDescent="0.25">
      <c r="B337" t="s">
        <v>573</v>
      </c>
    </row>
    <row r="338" spans="1:2" customFormat="1" hidden="1" outlineLevel="1" x14ac:dyDescent="0.25">
      <c r="B338" t="s">
        <v>574</v>
      </c>
    </row>
    <row r="339" spans="1:2" customFormat="1" hidden="1" outlineLevel="1" x14ac:dyDescent="0.25">
      <c r="B339" t="s">
        <v>575</v>
      </c>
    </row>
    <row r="340" spans="1:2" customFormat="1" hidden="1" outlineLevel="1" x14ac:dyDescent="0.25">
      <c r="B340" t="s">
        <v>576</v>
      </c>
    </row>
    <row r="341" spans="1:2" customFormat="1" hidden="1" outlineLevel="1" x14ac:dyDescent="0.25">
      <c r="B341" t="s">
        <v>577</v>
      </c>
    </row>
    <row r="342" spans="1:2" customFormat="1" collapsed="1" x14ac:dyDescent="0.25"/>
    <row r="343" spans="1:2" customFormat="1" ht="13.5" customHeight="1" x14ac:dyDescent="0.25">
      <c r="A343" s="265"/>
    </row>
    <row r="344" spans="1:2" customFormat="1" ht="13.5" customHeight="1" x14ac:dyDescent="0.25">
      <c r="A344" s="159"/>
      <c r="B344" s="266" t="s">
        <v>772</v>
      </c>
    </row>
    <row r="345" spans="1:2" customFormat="1" ht="15.75" hidden="1" customHeight="1" outlineLevel="1" x14ac:dyDescent="0.5">
      <c r="A345" s="257"/>
      <c r="B345" t="s">
        <v>672</v>
      </c>
    </row>
    <row r="346" spans="1:2" customFormat="1" ht="15.75" hidden="1" customHeight="1" outlineLevel="1" x14ac:dyDescent="0.5">
      <c r="A346" s="257"/>
    </row>
    <row r="347" spans="1:2" customFormat="1" ht="10.5" customHeight="1" collapsed="1" x14ac:dyDescent="0.5">
      <c r="A347" s="257"/>
    </row>
    <row r="348" spans="1:2" customFormat="1" ht="13.5" customHeight="1" x14ac:dyDescent="0.25">
      <c r="A348" s="159"/>
      <c r="B348" s="269" t="s">
        <v>835</v>
      </c>
    </row>
    <row r="349" spans="1:2" customFormat="1" hidden="1" outlineLevel="1" x14ac:dyDescent="0.25">
      <c r="A349" t="s">
        <v>715</v>
      </c>
    </row>
    <row r="350" spans="1:2" customFormat="1" hidden="1" outlineLevel="1" x14ac:dyDescent="0.25">
      <c r="A350" t="s">
        <v>299</v>
      </c>
    </row>
    <row r="351" spans="1:2" customFormat="1" hidden="1" outlineLevel="1" x14ac:dyDescent="0.25">
      <c r="A351" t="s">
        <v>300</v>
      </c>
    </row>
    <row r="352" spans="1:2" customFormat="1" hidden="1" outlineLevel="1" x14ac:dyDescent="0.25">
      <c r="A352" t="s">
        <v>301</v>
      </c>
    </row>
    <row r="353" spans="1:2" customFormat="1" hidden="1" outlineLevel="1" x14ac:dyDescent="0.25">
      <c r="A353" t="s">
        <v>302</v>
      </c>
    </row>
    <row r="354" spans="1:2" customFormat="1" hidden="1" outlineLevel="1" x14ac:dyDescent="0.25"/>
    <row r="355" spans="1:2" customFormat="1" hidden="1" outlineLevel="1" x14ac:dyDescent="0.25">
      <c r="A355" t="s">
        <v>303</v>
      </c>
    </row>
    <row r="356" spans="1:2" customFormat="1" hidden="1" outlineLevel="1" x14ac:dyDescent="0.25">
      <c r="A356" t="s">
        <v>304</v>
      </c>
    </row>
    <row r="357" spans="1:2" customFormat="1" hidden="1" outlineLevel="1" x14ac:dyDescent="0.25"/>
    <row r="358" spans="1:2" customFormat="1" hidden="1" outlineLevel="1" x14ac:dyDescent="0.25">
      <c r="A358" t="s">
        <v>305</v>
      </c>
    </row>
    <row r="359" spans="1:2" customFormat="1" hidden="1" outlineLevel="1" x14ac:dyDescent="0.25">
      <c r="A359" t="s">
        <v>306</v>
      </c>
    </row>
    <row r="360" spans="1:2" customFormat="1" hidden="1" outlineLevel="1" x14ac:dyDescent="0.25">
      <c r="A360" t="s">
        <v>307</v>
      </c>
    </row>
    <row r="361" spans="1:2" ht="11.25" customHeight="1" collapsed="1" x14ac:dyDescent="0.2"/>
    <row r="362" spans="1:2" ht="13.5" customHeight="1" x14ac:dyDescent="0.2">
      <c r="B362" s="269" t="s">
        <v>836</v>
      </c>
    </row>
    <row r="363" spans="1:2" ht="15.75" hidden="1" outlineLevel="1" x14ac:dyDescent="0.25">
      <c r="B363" t="s">
        <v>272</v>
      </c>
    </row>
    <row r="364" spans="1:2" ht="15.75" hidden="1" outlineLevel="1" x14ac:dyDescent="0.25">
      <c r="B364" t="s">
        <v>273</v>
      </c>
    </row>
    <row r="365" spans="1:2" ht="15.75" hidden="1" outlineLevel="1" x14ac:dyDescent="0.25">
      <c r="B365"/>
    </row>
    <row r="366" spans="1:2" ht="15.75" hidden="1" outlineLevel="1" x14ac:dyDescent="0.25">
      <c r="B366" t="s">
        <v>274</v>
      </c>
    </row>
    <row r="367" spans="1:2" ht="15.75" hidden="1" outlineLevel="1" x14ac:dyDescent="0.25">
      <c r="B367" t="s">
        <v>275</v>
      </c>
    </row>
    <row r="368" spans="1:2" ht="15.75" hidden="1" outlineLevel="1" x14ac:dyDescent="0.25">
      <c r="B368" t="s">
        <v>276</v>
      </c>
    </row>
    <row r="369" spans="2:2" ht="15.75" hidden="1" outlineLevel="1" x14ac:dyDescent="0.25">
      <c r="B369"/>
    </row>
    <row r="370" spans="2:2" ht="15.75" hidden="1" outlineLevel="1" x14ac:dyDescent="0.25">
      <c r="B370" t="s">
        <v>277</v>
      </c>
    </row>
    <row r="371" spans="2:2" ht="15.75" hidden="1" outlineLevel="1" x14ac:dyDescent="0.25">
      <c r="B371"/>
    </row>
    <row r="372" spans="2:2" ht="15.75" hidden="1" outlineLevel="1" x14ac:dyDescent="0.25">
      <c r="B372" t="s">
        <v>278</v>
      </c>
    </row>
    <row r="373" spans="2:2" ht="15.75" hidden="1" outlineLevel="1" x14ac:dyDescent="0.25">
      <c r="B373" t="s">
        <v>295</v>
      </c>
    </row>
    <row r="374" spans="2:2" ht="15.75" hidden="1" outlineLevel="1" x14ac:dyDescent="0.25">
      <c r="B374" t="s">
        <v>296</v>
      </c>
    </row>
    <row r="375" spans="2:2" ht="15.75" hidden="1" outlineLevel="1" x14ac:dyDescent="0.25">
      <c r="B375" t="s">
        <v>297</v>
      </c>
    </row>
    <row r="376" spans="2:2" ht="15.75" hidden="1" outlineLevel="1" x14ac:dyDescent="0.25">
      <c r="B376" t="s">
        <v>298</v>
      </c>
    </row>
    <row r="377" spans="2:2" ht="15.75" hidden="1" outlineLevel="1" x14ac:dyDescent="0.25">
      <c r="B377" t="s">
        <v>279</v>
      </c>
    </row>
    <row r="378" spans="2:2" ht="15.75" hidden="1" outlineLevel="1" x14ac:dyDescent="0.25">
      <c r="B378"/>
    </row>
    <row r="379" spans="2:2" ht="15.75" hidden="1" outlineLevel="1" x14ac:dyDescent="0.25">
      <c r="B379" t="s">
        <v>280</v>
      </c>
    </row>
    <row r="380" spans="2:2" ht="15.75" hidden="1" outlineLevel="1" x14ac:dyDescent="0.25">
      <c r="B380" t="s">
        <v>281</v>
      </c>
    </row>
    <row r="381" spans="2:2" ht="15.75" hidden="1" outlineLevel="1" x14ac:dyDescent="0.25">
      <c r="B381" t="s">
        <v>712</v>
      </c>
    </row>
    <row r="382" spans="2:2" ht="15.75" hidden="1" outlineLevel="1" x14ac:dyDescent="0.25">
      <c r="B382" t="s">
        <v>282</v>
      </c>
    </row>
    <row r="383" spans="2:2" ht="15.75" hidden="1" outlineLevel="1" x14ac:dyDescent="0.25">
      <c r="B383" t="s">
        <v>283</v>
      </c>
    </row>
    <row r="384" spans="2:2" ht="15.75" hidden="1" outlineLevel="1" x14ac:dyDescent="0.25">
      <c r="B384" t="s">
        <v>284</v>
      </c>
    </row>
    <row r="385" spans="2:3" ht="15.75" hidden="1" outlineLevel="1" x14ac:dyDescent="0.25">
      <c r="B385"/>
    </row>
    <row r="386" spans="2:3" ht="15.75" hidden="1" outlineLevel="1" x14ac:dyDescent="0.25">
      <c r="B386" t="s">
        <v>285</v>
      </c>
    </row>
    <row r="387" spans="2:3" ht="15.75" hidden="1" outlineLevel="1" x14ac:dyDescent="0.25">
      <c r="B387" t="s">
        <v>286</v>
      </c>
    </row>
    <row r="388" spans="2:3" ht="15.75" hidden="1" outlineLevel="1" x14ac:dyDescent="0.25">
      <c r="B388" t="s">
        <v>287</v>
      </c>
    </row>
    <row r="389" spans="2:3" ht="15.75" hidden="1" outlineLevel="1" x14ac:dyDescent="0.25">
      <c r="B389" t="s">
        <v>288</v>
      </c>
    </row>
    <row r="390" spans="2:3" ht="15.75" hidden="1" outlineLevel="1" x14ac:dyDescent="0.25">
      <c r="B390" t="s">
        <v>289</v>
      </c>
    </row>
    <row r="391" spans="2:3" ht="15.75" hidden="1" outlineLevel="1" x14ac:dyDescent="0.25">
      <c r="B391"/>
    </row>
    <row r="392" spans="2:3" ht="15.75" hidden="1" outlineLevel="1" x14ac:dyDescent="0.25">
      <c r="B392" t="s">
        <v>290</v>
      </c>
    </row>
    <row r="393" spans="2:3" ht="15.75" hidden="1" outlineLevel="1" x14ac:dyDescent="0.25">
      <c r="B393" t="s">
        <v>291</v>
      </c>
    </row>
    <row r="394" spans="2:3" ht="15.75" hidden="1" outlineLevel="1" x14ac:dyDescent="0.25">
      <c r="B394" t="s">
        <v>292</v>
      </c>
    </row>
    <row r="395" spans="2:3" ht="15.75" hidden="1" outlineLevel="1" x14ac:dyDescent="0.25">
      <c r="B395" t="s">
        <v>293</v>
      </c>
    </row>
    <row r="396" spans="2:3" ht="15.75" hidden="1" outlineLevel="1" x14ac:dyDescent="0.25">
      <c r="B396" t="s">
        <v>294</v>
      </c>
    </row>
    <row r="397" spans="2:3" ht="15.75" hidden="1" outlineLevel="1" x14ac:dyDescent="0.25">
      <c r="B397"/>
    </row>
    <row r="398" spans="2:3" ht="11.25" customHeight="1" collapsed="1" x14ac:dyDescent="0.2">
      <c r="B398" s="269"/>
    </row>
    <row r="399" spans="2:3" ht="15.75" x14ac:dyDescent="0.25">
      <c r="B399" s="269" t="s">
        <v>837</v>
      </c>
      <c r="C399"/>
    </row>
    <row r="400" spans="2:3" hidden="1" outlineLevel="1" x14ac:dyDescent="0.2">
      <c r="B400" s="276" t="s">
        <v>838</v>
      </c>
      <c r="C400" s="276" t="s">
        <v>839</v>
      </c>
    </row>
    <row r="401" spans="2:3" hidden="1" outlineLevel="1" x14ac:dyDescent="0.2">
      <c r="B401" s="276" t="s">
        <v>840</v>
      </c>
      <c r="C401" s="276" t="s">
        <v>841</v>
      </c>
    </row>
    <row r="402" spans="2:3" hidden="1" outlineLevel="1" x14ac:dyDescent="0.2">
      <c r="B402" s="276" t="s">
        <v>842</v>
      </c>
      <c r="C402" s="276" t="s">
        <v>843</v>
      </c>
    </row>
    <row r="403" spans="2:3" hidden="1" outlineLevel="1" x14ac:dyDescent="0.2">
      <c r="B403" s="276" t="s">
        <v>844</v>
      </c>
      <c r="C403" s="276" t="s">
        <v>845</v>
      </c>
    </row>
    <row r="404" spans="2:3" hidden="1" outlineLevel="1" x14ac:dyDescent="0.2">
      <c r="B404" s="276" t="s">
        <v>846</v>
      </c>
      <c r="C404" s="276" t="s">
        <v>847</v>
      </c>
    </row>
    <row r="405" spans="2:3" hidden="1" outlineLevel="1" x14ac:dyDescent="0.2"/>
    <row r="406" spans="2:3" hidden="1" outlineLevel="1" x14ac:dyDescent="0.2"/>
    <row r="407" spans="2:3" collapsed="1" x14ac:dyDescent="0.2"/>
  </sheetData>
  <hyperlinks>
    <hyperlink ref="B35" r:id="rId1" xr:uid="{091F42C8-224E-4CA4-B4AC-E9B6324832C6}"/>
    <hyperlink ref="B86" r:id="rId2" xr:uid="{6C77C688-9504-4AD2-9499-AD2ABAFE61BE}"/>
    <hyperlink ref="B287" r:id="rId3" xr:uid="{AF6B65CB-0B2E-4BFB-A1DD-50BE9BD55574}"/>
    <hyperlink ref="B283" r:id="rId4" xr:uid="{89B262B0-6181-4131-ABFD-62B81CC95C34}"/>
    <hyperlink ref="B103" r:id="rId5" xr:uid="{1DE3D1D5-77BE-42EF-BFCF-397262CB16B3}"/>
    <hyperlink ref="B141" r:id="rId6" xr:uid="{92EA4020-D08A-4D7C-905B-57050B33C3B0}"/>
    <hyperlink ref="B170" r:id="rId7" xr:uid="{28DE6865-DDB9-48AD-8BC2-FD24EE486624}"/>
    <hyperlink ref="B291"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3"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3" r:id="rId13" tooltip="Meanwell LDD" display="http://www.meanwell.com/webapp/product/search.aspx?prod=ldd-h" xr:uid="{32F7C41B-4D4D-4B7F-A516-A5B1A266087C}"/>
    <hyperlink ref="B265" r:id="rId14" tooltip="Meanwell LDD" display="http://www.meanwell.com/webapp/product/search.aspx?prod=ldd-h" xr:uid="{C9DADC09-2FD8-4BBE-9289-C6591AE011C0}"/>
    <hyperlink ref="B258"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1653</v>
      </c>
      <c r="B1" t="s">
        <v>893</v>
      </c>
    </row>
    <row r="2" spans="1:30" customFormat="1" ht="15" x14ac:dyDescent="0.25">
      <c r="B2" t="s">
        <v>894</v>
      </c>
    </row>
    <row r="3" spans="1:30" customFormat="1" ht="15" x14ac:dyDescent="0.25">
      <c r="B3" t="s">
        <v>895</v>
      </c>
    </row>
    <row r="4" spans="1:30" customFormat="1" ht="15" x14ac:dyDescent="0.25">
      <c r="B4" t="s">
        <v>896</v>
      </c>
    </row>
    <row r="5" spans="1:30" customFormat="1" ht="15" x14ac:dyDescent="0.25">
      <c r="B5" t="s">
        <v>897</v>
      </c>
    </row>
    <row r="6" spans="1:30" customFormat="1" ht="15" x14ac:dyDescent="0.25">
      <c r="B6" t="s">
        <v>898</v>
      </c>
    </row>
    <row r="7" spans="1:30" customFormat="1" ht="15" x14ac:dyDescent="0.25">
      <c r="B7" t="s">
        <v>899</v>
      </c>
    </row>
    <row r="8" spans="1:30" customFormat="1" ht="19.5" customHeight="1" x14ac:dyDescent="0.25">
      <c r="B8" t="s">
        <v>900</v>
      </c>
    </row>
    <row r="9" spans="1:30" customFormat="1" ht="15" x14ac:dyDescent="0.25">
      <c r="B9" t="s">
        <v>901</v>
      </c>
    </row>
    <row r="10" spans="1:30" customFormat="1" ht="15" x14ac:dyDescent="0.25">
      <c r="B10" t="s">
        <v>902</v>
      </c>
    </row>
    <row r="11" spans="1:30" customFormat="1" ht="15" x14ac:dyDescent="0.25"/>
    <row r="12" spans="1:30" customFormat="1" ht="15" x14ac:dyDescent="0.25">
      <c r="A12" s="366"/>
      <c r="B12" s="372" t="s">
        <v>1125</v>
      </c>
      <c r="C12" s="372"/>
      <c r="D12" s="372"/>
      <c r="E12" s="372"/>
      <c r="F12" s="362"/>
    </row>
    <row r="13" spans="1:30" ht="15" x14ac:dyDescent="0.2">
      <c r="K13" s="159"/>
    </row>
    <row r="14" spans="1:30" s="146" customFormat="1" ht="27.75" customHeight="1" x14ac:dyDescent="0.5">
      <c r="B14" s="257" t="s">
        <v>1022</v>
      </c>
      <c r="C14" s="257"/>
      <c r="D14" s="257"/>
      <c r="E14" s="257"/>
      <c r="G14" s="147"/>
      <c r="I14" s="147"/>
      <c r="J14" s="147"/>
      <c r="K14" s="147"/>
      <c r="L14" s="147"/>
    </row>
    <row r="15" spans="1:30" s="148" customFormat="1" ht="50.1" customHeight="1" outlineLevel="1" x14ac:dyDescent="0.25">
      <c r="B15" s="149" t="s">
        <v>201</v>
      </c>
      <c r="C15" s="149" t="s">
        <v>1082</v>
      </c>
      <c r="D15" s="149" t="s">
        <v>1086</v>
      </c>
      <c r="E15" s="149" t="s">
        <v>1087</v>
      </c>
      <c r="F15" s="149" t="s">
        <v>202</v>
      </c>
      <c r="G15" s="150" t="s">
        <v>713</v>
      </c>
      <c r="H15" s="271" t="s">
        <v>1020</v>
      </c>
      <c r="I15" s="149" t="s">
        <v>1013</v>
      </c>
      <c r="J15" s="150" t="s">
        <v>1014</v>
      </c>
      <c r="K15" s="150" t="s">
        <v>1015</v>
      </c>
      <c r="L15" s="150" t="s">
        <v>1016</v>
      </c>
      <c r="M15" s="150" t="s">
        <v>1017</v>
      </c>
      <c r="N15" s="422" t="s">
        <v>1044</v>
      </c>
      <c r="O15" s="422" t="s">
        <v>1040</v>
      </c>
      <c r="P15" s="422" t="s">
        <v>1039</v>
      </c>
      <c r="Q15" s="422" t="s">
        <v>1034</v>
      </c>
      <c r="R15" s="271" t="s">
        <v>1023</v>
      </c>
      <c r="S15" s="271" t="s">
        <v>1035</v>
      </c>
      <c r="T15" s="271" t="s">
        <v>1024</v>
      </c>
      <c r="U15" s="271" t="s">
        <v>1029</v>
      </c>
      <c r="V15" s="404" t="s">
        <v>1018</v>
      </c>
      <c r="W15" s="271" t="s">
        <v>1079</v>
      </c>
      <c r="X15" s="271" t="s">
        <v>1019</v>
      </c>
      <c r="Y15" s="271" t="s">
        <v>1021</v>
      </c>
      <c r="Z15" s="271" t="s">
        <v>1025</v>
      </c>
      <c r="AA15" s="271" t="s">
        <v>1026</v>
      </c>
      <c r="AB15" s="271" t="s">
        <v>1027</v>
      </c>
      <c r="AC15" s="404" t="s">
        <v>671</v>
      </c>
      <c r="AD15" s="271" t="s">
        <v>1028</v>
      </c>
    </row>
    <row r="16" spans="1:30" s="152" customFormat="1" ht="22.5" customHeight="1" outlineLevel="1" x14ac:dyDescent="0.25">
      <c r="A16" s="148"/>
      <c r="B16" s="394" t="s">
        <v>1100</v>
      </c>
      <c r="C16" s="528"/>
      <c r="D16" s="531"/>
      <c r="E16" s="532"/>
      <c r="F16" s="394" t="s">
        <v>1101</v>
      </c>
      <c r="G16" s="421" t="s">
        <v>1102</v>
      </c>
      <c r="H16" s="456">
        <v>0.35</v>
      </c>
      <c r="I16" s="424">
        <v>2</v>
      </c>
      <c r="J16" s="414">
        <v>700</v>
      </c>
      <c r="K16" s="414">
        <v>2</v>
      </c>
      <c r="L16" s="433">
        <v>2.5</v>
      </c>
      <c r="M16" s="415">
        <v>700</v>
      </c>
      <c r="N16" s="436">
        <v>700</v>
      </c>
      <c r="O16" s="426">
        <v>2</v>
      </c>
      <c r="P16" s="423">
        <v>3</v>
      </c>
      <c r="Q16" s="423" t="s">
        <v>1098</v>
      </c>
      <c r="R16" s="416">
        <v>1</v>
      </c>
      <c r="S16" s="416"/>
      <c r="T16" s="416"/>
      <c r="U16" s="416"/>
      <c r="V16" s="410">
        <v>0</v>
      </c>
      <c r="W16" s="401"/>
      <c r="X16" s="458"/>
      <c r="Y16" s="458"/>
      <c r="Z16" s="458"/>
      <c r="AA16" s="458"/>
      <c r="AB16" s="458"/>
      <c r="AC16" s="407"/>
      <c r="AD16" s="458"/>
    </row>
    <row r="17" spans="1:30" s="152" customFormat="1" ht="33.75" customHeight="1" outlineLevel="1" x14ac:dyDescent="0.25">
      <c r="A17" s="453"/>
      <c r="B17" s="437" t="s">
        <v>1205</v>
      </c>
      <c r="C17" s="533"/>
      <c r="D17" s="534"/>
      <c r="E17" s="535">
        <v>20</v>
      </c>
      <c r="F17" s="396" t="s">
        <v>1050</v>
      </c>
      <c r="G17" s="421" t="s">
        <v>1031</v>
      </c>
      <c r="H17" s="413">
        <v>22</v>
      </c>
      <c r="I17" s="424">
        <v>38</v>
      </c>
      <c r="J17" s="414">
        <v>500</v>
      </c>
      <c r="K17" s="414"/>
      <c r="L17" s="414"/>
      <c r="M17" s="415">
        <v>1050</v>
      </c>
      <c r="N17" s="427">
        <v>1050</v>
      </c>
      <c r="O17" s="428">
        <v>38</v>
      </c>
      <c r="P17" s="415">
        <v>20</v>
      </c>
      <c r="Q17" s="415" t="s">
        <v>1045</v>
      </c>
      <c r="R17" s="417">
        <v>11</v>
      </c>
      <c r="S17" s="417"/>
      <c r="T17" s="417"/>
      <c r="U17" s="417" t="s">
        <v>1043</v>
      </c>
      <c r="V17" s="411">
        <v>1</v>
      </c>
      <c r="W17" s="399"/>
      <c r="X17" s="402"/>
      <c r="Y17" s="402"/>
      <c r="Z17" s="402"/>
      <c r="AA17" s="402"/>
      <c r="AB17" s="402"/>
      <c r="AC17" s="408"/>
      <c r="AD17" s="402"/>
    </row>
    <row r="18" spans="1:30" s="152" customFormat="1" ht="22.5" customHeight="1" outlineLevel="1" x14ac:dyDescent="0.25">
      <c r="A18" s="148"/>
      <c r="B18" s="396" t="s">
        <v>1202</v>
      </c>
      <c r="C18" s="438"/>
      <c r="D18" s="449"/>
      <c r="E18" s="444"/>
      <c r="F18" s="396" t="s">
        <v>1050</v>
      </c>
      <c r="G18" s="421"/>
      <c r="H18" s="405"/>
      <c r="I18" s="424">
        <v>33.799999999999997</v>
      </c>
      <c r="J18" s="414">
        <v>700</v>
      </c>
      <c r="K18" s="414"/>
      <c r="L18" s="414"/>
      <c r="M18" s="415">
        <v>1400</v>
      </c>
      <c r="N18" s="427">
        <v>700</v>
      </c>
      <c r="O18" s="428">
        <v>33.799999999999997</v>
      </c>
      <c r="P18" s="415">
        <v>20</v>
      </c>
      <c r="Q18" s="415"/>
      <c r="R18" s="417">
        <v>11</v>
      </c>
      <c r="S18" s="417"/>
      <c r="T18" s="417"/>
      <c r="U18" s="417" t="s">
        <v>1043</v>
      </c>
      <c r="V18" s="411">
        <v>0</v>
      </c>
      <c r="W18" s="399"/>
      <c r="X18" s="402"/>
      <c r="Y18" s="402"/>
      <c r="Z18" s="402"/>
      <c r="AA18" s="402"/>
      <c r="AB18" s="402"/>
      <c r="AC18" s="408"/>
      <c r="AD18" s="402"/>
    </row>
    <row r="19" spans="1:30" s="152" customFormat="1" ht="22.5" customHeight="1" outlineLevel="1" x14ac:dyDescent="0.25">
      <c r="B19" s="437" t="s">
        <v>1206</v>
      </c>
      <c r="C19" s="529" t="s">
        <v>1080</v>
      </c>
      <c r="D19" s="447"/>
      <c r="E19" s="442" t="s">
        <v>1090</v>
      </c>
      <c r="F19" s="396" t="s">
        <v>1050</v>
      </c>
      <c r="G19" s="421" t="s">
        <v>1032</v>
      </c>
      <c r="H19" s="405"/>
      <c r="I19" s="424">
        <v>34</v>
      </c>
      <c r="J19" s="414">
        <v>350</v>
      </c>
      <c r="K19" s="414">
        <v>34</v>
      </c>
      <c r="L19" s="414">
        <v>43</v>
      </c>
      <c r="M19" s="415">
        <v>1050</v>
      </c>
      <c r="N19" s="427">
        <v>1050</v>
      </c>
      <c r="O19" s="428">
        <v>38.5</v>
      </c>
      <c r="P19" s="415">
        <v>20</v>
      </c>
      <c r="Q19" s="415" t="s">
        <v>1038</v>
      </c>
      <c r="R19" s="417">
        <v>11</v>
      </c>
      <c r="S19" s="417"/>
      <c r="T19" s="417"/>
      <c r="U19" s="417" t="s">
        <v>1033</v>
      </c>
      <c r="V19" s="411">
        <v>4</v>
      </c>
      <c r="W19" s="399"/>
      <c r="X19" s="402"/>
      <c r="Y19" s="402"/>
      <c r="Z19" s="402"/>
      <c r="AA19" s="402"/>
      <c r="AB19" s="402"/>
      <c r="AC19" s="408"/>
      <c r="AD19" s="402"/>
    </row>
    <row r="20" spans="1:30" s="152" customFormat="1" ht="30.75" customHeight="1" outlineLevel="1" x14ac:dyDescent="0.25">
      <c r="B20" s="396" t="s">
        <v>1203</v>
      </c>
      <c r="C20" s="396"/>
      <c r="D20" s="448"/>
      <c r="E20" s="443"/>
      <c r="F20" s="396" t="s">
        <v>1050</v>
      </c>
      <c r="G20" s="421"/>
      <c r="H20" s="405"/>
      <c r="I20" s="424">
        <v>23</v>
      </c>
      <c r="J20" s="414">
        <v>350</v>
      </c>
      <c r="K20" s="414"/>
      <c r="L20" s="414"/>
      <c r="M20" s="415">
        <v>1400</v>
      </c>
      <c r="N20" s="427">
        <v>700</v>
      </c>
      <c r="O20" s="428">
        <v>25.5</v>
      </c>
      <c r="P20" s="415">
        <v>20</v>
      </c>
      <c r="Q20" s="415"/>
      <c r="R20" s="417">
        <v>11</v>
      </c>
      <c r="S20" s="417"/>
      <c r="T20" s="417"/>
      <c r="U20" s="417" t="s">
        <v>1033</v>
      </c>
      <c r="V20" s="411">
        <v>0</v>
      </c>
      <c r="W20" s="399"/>
      <c r="X20" s="402"/>
      <c r="Y20" s="402"/>
      <c r="Z20" s="402"/>
      <c r="AA20" s="402"/>
      <c r="AB20" s="402"/>
      <c r="AC20" s="408"/>
      <c r="AD20" s="402"/>
    </row>
    <row r="21" spans="1:30" s="152" customFormat="1" ht="33" customHeight="1" outlineLevel="1" x14ac:dyDescent="0.25">
      <c r="B21" s="204" t="s">
        <v>1201</v>
      </c>
      <c r="C21" s="455" t="s">
        <v>1083</v>
      </c>
      <c r="D21" s="447">
        <v>20</v>
      </c>
      <c r="E21" s="442"/>
      <c r="F21" s="396" t="s">
        <v>1050</v>
      </c>
      <c r="G21" s="421" t="s">
        <v>1046</v>
      </c>
      <c r="H21" s="405" t="s">
        <v>1063</v>
      </c>
      <c r="I21" s="424">
        <v>23</v>
      </c>
      <c r="J21" s="414">
        <v>350</v>
      </c>
      <c r="K21" s="414">
        <v>23</v>
      </c>
      <c r="L21" s="414">
        <v>27</v>
      </c>
      <c r="M21" s="415">
        <v>1050</v>
      </c>
      <c r="N21" s="427">
        <v>700</v>
      </c>
      <c r="O21" s="428">
        <v>23.3</v>
      </c>
      <c r="P21" s="415">
        <v>20</v>
      </c>
      <c r="Q21" s="415" t="s">
        <v>1048</v>
      </c>
      <c r="R21" s="417">
        <v>11</v>
      </c>
      <c r="S21" s="417"/>
      <c r="T21" s="417"/>
      <c r="U21" s="417" t="s">
        <v>1047</v>
      </c>
      <c r="V21" s="411">
        <v>2</v>
      </c>
      <c r="W21" s="399"/>
      <c r="X21" s="402"/>
      <c r="Y21" s="402"/>
      <c r="Z21" s="402"/>
      <c r="AA21" s="402"/>
      <c r="AB21" s="402"/>
      <c r="AC21" s="408"/>
      <c r="AD21" s="402"/>
    </row>
    <row r="22" spans="1:30" s="152" customFormat="1" ht="22.5" customHeight="1" outlineLevel="1" x14ac:dyDescent="0.25">
      <c r="B22" s="396" t="s">
        <v>1204</v>
      </c>
      <c r="C22" s="396"/>
      <c r="D22" s="448"/>
      <c r="E22" s="443"/>
      <c r="F22" s="396" t="s">
        <v>1050</v>
      </c>
      <c r="G22" s="421"/>
      <c r="H22" s="405"/>
      <c r="I22" s="424">
        <v>22.5</v>
      </c>
      <c r="J22" s="414">
        <v>350</v>
      </c>
      <c r="K22" s="414"/>
      <c r="L22" s="414"/>
      <c r="M22" s="415">
        <v>1400</v>
      </c>
      <c r="N22" s="427">
        <v>700</v>
      </c>
      <c r="O22" s="428">
        <v>24.7</v>
      </c>
      <c r="P22" s="415">
        <v>20</v>
      </c>
      <c r="Q22" s="415"/>
      <c r="R22" s="417">
        <v>11</v>
      </c>
      <c r="S22" s="417"/>
      <c r="T22" s="417"/>
      <c r="U22" s="417" t="s">
        <v>1033</v>
      </c>
      <c r="V22" s="411">
        <v>0</v>
      </c>
      <c r="W22" s="399"/>
      <c r="X22" s="402"/>
      <c r="Y22" s="402"/>
      <c r="Z22" s="402"/>
      <c r="AA22" s="402"/>
      <c r="AB22" s="402"/>
      <c r="AC22" s="408"/>
      <c r="AD22" s="402"/>
    </row>
    <row r="23" spans="1:30" s="152" customFormat="1" ht="22.5" customHeight="1" outlineLevel="1" x14ac:dyDescent="0.25">
      <c r="B23" s="437" t="s">
        <v>1200</v>
      </c>
      <c r="C23" s="530"/>
      <c r="D23" s="447" t="s">
        <v>1089</v>
      </c>
      <c r="E23" s="442"/>
      <c r="F23" s="396" t="s">
        <v>1050</v>
      </c>
      <c r="G23" s="421"/>
      <c r="H23" s="405" t="s">
        <v>1062</v>
      </c>
      <c r="I23" s="424">
        <v>21</v>
      </c>
      <c r="J23" s="414">
        <v>350</v>
      </c>
      <c r="K23" s="414">
        <v>21</v>
      </c>
      <c r="L23" s="414">
        <v>27</v>
      </c>
      <c r="M23" s="415">
        <v>1050</v>
      </c>
      <c r="N23" s="427">
        <v>700</v>
      </c>
      <c r="O23" s="428">
        <v>23</v>
      </c>
      <c r="P23" s="415">
        <v>20</v>
      </c>
      <c r="Q23" s="415" t="s">
        <v>1049</v>
      </c>
      <c r="R23" s="417">
        <v>11</v>
      </c>
      <c r="S23" s="417"/>
      <c r="T23" s="417"/>
      <c r="U23" s="417" t="s">
        <v>1043</v>
      </c>
      <c r="V23" s="411">
        <v>2</v>
      </c>
      <c r="W23" s="399"/>
      <c r="X23" s="402"/>
      <c r="Y23" s="402"/>
      <c r="Z23" s="402"/>
      <c r="AA23" s="402"/>
      <c r="AB23" s="402"/>
      <c r="AC23" s="408"/>
      <c r="AD23" s="402"/>
    </row>
    <row r="24" spans="1:30" s="152" customFormat="1" ht="22.5" customHeight="1" outlineLevel="1" x14ac:dyDescent="0.25">
      <c r="B24" s="437" t="s">
        <v>1088</v>
      </c>
      <c r="C24" s="459" t="s">
        <v>1081</v>
      </c>
      <c r="D24" s="447" t="s">
        <v>1091</v>
      </c>
      <c r="E24" s="442"/>
      <c r="F24" s="396" t="s">
        <v>1041</v>
      </c>
      <c r="G24" s="395"/>
      <c r="H24" s="413">
        <v>100</v>
      </c>
      <c r="I24" s="424">
        <v>48</v>
      </c>
      <c r="J24" s="414">
        <v>2100</v>
      </c>
      <c r="K24" s="414">
        <v>48</v>
      </c>
      <c r="L24" s="414">
        <v>48</v>
      </c>
      <c r="M24" s="415"/>
      <c r="N24" s="427">
        <v>2100</v>
      </c>
      <c r="O24" s="428">
        <v>48</v>
      </c>
      <c r="P24" s="415">
        <v>120</v>
      </c>
      <c r="Q24" s="415" t="s">
        <v>1036</v>
      </c>
      <c r="R24" s="417">
        <v>252</v>
      </c>
      <c r="S24" s="417" t="s">
        <v>1037</v>
      </c>
      <c r="T24" s="417">
        <v>36</v>
      </c>
      <c r="U24" s="417"/>
      <c r="V24" s="411">
        <v>0</v>
      </c>
      <c r="W24" s="399"/>
      <c r="X24" s="402"/>
      <c r="Y24" s="402"/>
      <c r="Z24" s="402"/>
      <c r="AA24" s="402"/>
      <c r="AB24" s="402"/>
      <c r="AC24" s="408"/>
      <c r="AD24" s="402"/>
    </row>
    <row r="25" spans="1:30" s="152" customFormat="1" ht="22.5" customHeight="1" outlineLevel="1" x14ac:dyDescent="0.25">
      <c r="B25" s="394" t="s">
        <v>1030</v>
      </c>
      <c r="C25" s="394"/>
      <c r="D25" s="450"/>
      <c r="E25" s="445"/>
      <c r="F25" s="394" t="s">
        <v>1042</v>
      </c>
      <c r="G25" s="395"/>
      <c r="H25" s="413">
        <v>100</v>
      </c>
      <c r="I25" s="424">
        <v>54</v>
      </c>
      <c r="J25" s="414">
        <v>2100</v>
      </c>
      <c r="K25" s="414">
        <v>39</v>
      </c>
      <c r="L25" s="414">
        <v>56</v>
      </c>
      <c r="M25" s="415"/>
      <c r="N25" s="427"/>
      <c r="O25" s="428"/>
      <c r="P25" s="415">
        <v>120</v>
      </c>
      <c r="Q25" s="415"/>
      <c r="R25" s="417">
        <v>252</v>
      </c>
      <c r="S25" s="417" t="s">
        <v>1099</v>
      </c>
      <c r="T25" s="417">
        <v>36</v>
      </c>
      <c r="U25" s="417"/>
      <c r="V25" s="411">
        <v>0</v>
      </c>
      <c r="W25" s="399"/>
      <c r="X25" s="458"/>
      <c r="Y25" s="458"/>
      <c r="Z25" s="458"/>
      <c r="AA25" s="458"/>
      <c r="AB25" s="458"/>
      <c r="AC25" s="408"/>
      <c r="AD25" s="458"/>
    </row>
    <row r="26" spans="1:30" s="152" customFormat="1" ht="22.5" customHeight="1" outlineLevel="1" x14ac:dyDescent="0.25">
      <c r="B26" s="437" t="s">
        <v>1052</v>
      </c>
      <c r="C26" s="439" t="s">
        <v>1084</v>
      </c>
      <c r="D26" s="447"/>
      <c r="E26" s="442"/>
      <c r="F26" s="396" t="s">
        <v>1051</v>
      </c>
      <c r="G26" s="395"/>
      <c r="H26" s="413">
        <v>50</v>
      </c>
      <c r="I26" s="424">
        <v>12</v>
      </c>
      <c r="J26" s="414">
        <v>500</v>
      </c>
      <c r="K26" s="414">
        <v>9</v>
      </c>
      <c r="L26" s="414">
        <v>36</v>
      </c>
      <c r="M26" s="415">
        <v>1000</v>
      </c>
      <c r="N26" s="427">
        <v>500</v>
      </c>
      <c r="O26" s="428">
        <v>12</v>
      </c>
      <c r="P26" s="415">
        <v>7</v>
      </c>
      <c r="Q26" s="415" t="s">
        <v>1054</v>
      </c>
      <c r="R26" s="417">
        <v>4</v>
      </c>
      <c r="S26" s="417"/>
      <c r="T26" s="417"/>
      <c r="U26" s="417" t="s">
        <v>1055</v>
      </c>
      <c r="V26" s="411">
        <v>0</v>
      </c>
      <c r="W26" s="399"/>
      <c r="X26" s="402"/>
      <c r="Y26" s="402"/>
      <c r="Z26" s="402"/>
      <c r="AA26" s="402"/>
      <c r="AB26" s="402"/>
      <c r="AC26" s="408"/>
      <c r="AD26" s="402"/>
    </row>
    <row r="27" spans="1:30" s="152" customFormat="1" ht="22.5" customHeight="1" outlineLevel="1" x14ac:dyDescent="0.25">
      <c r="B27" s="437" t="s">
        <v>1058</v>
      </c>
      <c r="C27" s="439" t="s">
        <v>1084</v>
      </c>
      <c r="D27" s="447"/>
      <c r="E27" s="442"/>
      <c r="F27" s="396" t="s">
        <v>1051</v>
      </c>
      <c r="G27" s="395"/>
      <c r="H27" s="413">
        <v>50</v>
      </c>
      <c r="I27" s="424">
        <v>12</v>
      </c>
      <c r="J27" s="414">
        <v>500</v>
      </c>
      <c r="K27" s="414">
        <v>9</v>
      </c>
      <c r="L27" s="414">
        <v>36</v>
      </c>
      <c r="M27" s="415">
        <v>1000</v>
      </c>
      <c r="N27" s="427">
        <v>500</v>
      </c>
      <c r="O27" s="428">
        <v>12</v>
      </c>
      <c r="P27" s="415">
        <v>7</v>
      </c>
      <c r="Q27" s="415" t="s">
        <v>1059</v>
      </c>
      <c r="R27" s="417">
        <v>4</v>
      </c>
      <c r="S27" s="417"/>
      <c r="T27" s="417"/>
      <c r="U27" s="417" t="s">
        <v>1055</v>
      </c>
      <c r="V27" s="411">
        <v>0</v>
      </c>
      <c r="W27" s="399"/>
      <c r="X27" s="402"/>
      <c r="Y27" s="402"/>
      <c r="Z27" s="402"/>
      <c r="AA27" s="402"/>
      <c r="AB27" s="402"/>
      <c r="AC27" s="408"/>
      <c r="AD27" s="402"/>
    </row>
    <row r="28" spans="1:30" s="152" customFormat="1" ht="22.5" customHeight="1" outlineLevel="1" x14ac:dyDescent="0.25">
      <c r="B28" s="437" t="s">
        <v>1056</v>
      </c>
      <c r="C28" s="439" t="s">
        <v>1085</v>
      </c>
      <c r="D28" s="447"/>
      <c r="E28" s="442"/>
      <c r="F28" s="396" t="s">
        <v>1051</v>
      </c>
      <c r="G28" s="395"/>
      <c r="H28" s="413">
        <v>55</v>
      </c>
      <c r="I28" s="424">
        <v>16</v>
      </c>
      <c r="J28" s="414">
        <v>500</v>
      </c>
      <c r="K28" s="414">
        <v>9</v>
      </c>
      <c r="L28" s="414">
        <v>36</v>
      </c>
      <c r="M28" s="415">
        <v>800</v>
      </c>
      <c r="N28" s="427">
        <v>500</v>
      </c>
      <c r="O28" s="428">
        <v>16</v>
      </c>
      <c r="P28" s="415">
        <v>12</v>
      </c>
      <c r="Q28" s="415"/>
      <c r="R28" s="417">
        <v>4</v>
      </c>
      <c r="S28" s="417"/>
      <c r="T28" s="417"/>
      <c r="U28" s="417" t="s">
        <v>1057</v>
      </c>
      <c r="V28" s="411">
        <v>0</v>
      </c>
      <c r="W28" s="399"/>
      <c r="X28" s="402"/>
      <c r="Y28" s="402"/>
      <c r="Z28" s="402"/>
      <c r="AA28" s="402"/>
      <c r="AB28" s="402"/>
      <c r="AC28" s="408"/>
      <c r="AD28" s="402"/>
    </row>
    <row r="29" spans="1:30" s="152" customFormat="1" ht="22.5" customHeight="1" outlineLevel="1" x14ac:dyDescent="0.25">
      <c r="A29" s="148"/>
      <c r="B29" s="398" t="s">
        <v>1076</v>
      </c>
      <c r="C29" s="438"/>
      <c r="D29" s="449"/>
      <c r="E29" s="444"/>
      <c r="F29" s="398" t="s">
        <v>1053</v>
      </c>
      <c r="G29" s="397"/>
      <c r="H29" s="406"/>
      <c r="I29" s="425">
        <v>3.4</v>
      </c>
      <c r="J29" s="418">
        <v>1000</v>
      </c>
      <c r="K29" s="418"/>
      <c r="L29" s="418"/>
      <c r="M29" s="419">
        <v>1000</v>
      </c>
      <c r="N29" s="429">
        <v>1000</v>
      </c>
      <c r="O29" s="430">
        <v>3.4</v>
      </c>
      <c r="P29" s="419"/>
      <c r="Q29" s="419" t="s">
        <v>1038</v>
      </c>
      <c r="R29" s="420">
        <v>1</v>
      </c>
      <c r="S29" s="420"/>
      <c r="T29" s="420"/>
      <c r="U29" s="420"/>
      <c r="V29" s="412">
        <v>0</v>
      </c>
      <c r="W29" s="400"/>
      <c r="X29" s="403"/>
      <c r="Y29" s="403"/>
      <c r="Z29" s="403"/>
      <c r="AA29" s="403"/>
      <c r="AB29" s="403"/>
      <c r="AC29" s="409"/>
      <c r="AD29" s="403"/>
    </row>
    <row r="30" spans="1:30" s="152" customFormat="1" ht="22.5" customHeight="1" outlineLevel="1" x14ac:dyDescent="0.25">
      <c r="B30" s="396" t="s">
        <v>1076</v>
      </c>
      <c r="C30" s="396"/>
      <c r="D30" s="448"/>
      <c r="E30" s="443"/>
      <c r="F30" s="396" t="s">
        <v>1053</v>
      </c>
      <c r="G30" s="397"/>
      <c r="H30" s="457">
        <v>2.25</v>
      </c>
      <c r="I30" s="424">
        <v>2.8</v>
      </c>
      <c r="J30" s="418">
        <v>1000</v>
      </c>
      <c r="K30" s="435">
        <v>2.8</v>
      </c>
      <c r="L30" s="435">
        <v>3.6</v>
      </c>
      <c r="M30" s="415">
        <v>1000</v>
      </c>
      <c r="N30" s="429">
        <v>1000</v>
      </c>
      <c r="O30" s="430">
        <v>2.8</v>
      </c>
      <c r="P30" s="419"/>
      <c r="Q30" s="419" t="s">
        <v>1075</v>
      </c>
      <c r="R30" s="420">
        <v>1</v>
      </c>
      <c r="S30" s="420"/>
      <c r="T30" s="420"/>
      <c r="U30" s="420"/>
      <c r="V30" s="412">
        <v>0</v>
      </c>
      <c r="W30" s="400"/>
      <c r="X30" s="403"/>
      <c r="Y30" s="403"/>
      <c r="Z30" s="403"/>
      <c r="AA30" s="403"/>
      <c r="AB30" s="403"/>
      <c r="AC30" s="409"/>
      <c r="AD30" s="403"/>
    </row>
    <row r="31" spans="1:30" s="152" customFormat="1" ht="22.5" customHeight="1" outlineLevel="1" x14ac:dyDescent="0.25">
      <c r="B31" s="396" t="s">
        <v>1077</v>
      </c>
      <c r="C31" s="396"/>
      <c r="D31" s="448"/>
      <c r="E31" s="443"/>
      <c r="F31" s="396" t="s">
        <v>1053</v>
      </c>
      <c r="G31" s="397"/>
      <c r="H31" s="457">
        <v>3.5</v>
      </c>
      <c r="I31" s="424">
        <v>3.4</v>
      </c>
      <c r="J31" s="418">
        <v>1000</v>
      </c>
      <c r="K31" s="435"/>
      <c r="L31" s="435"/>
      <c r="M31" s="415">
        <v>1000</v>
      </c>
      <c r="N31" s="429">
        <v>1000</v>
      </c>
      <c r="O31" s="430">
        <v>3.4</v>
      </c>
      <c r="P31" s="419"/>
      <c r="Q31" s="419" t="s">
        <v>1078</v>
      </c>
      <c r="R31" s="420">
        <v>1</v>
      </c>
      <c r="S31" s="420"/>
      <c r="T31" s="420"/>
      <c r="U31" s="420"/>
      <c r="V31" s="412">
        <v>0</v>
      </c>
      <c r="W31" s="400"/>
      <c r="X31" s="403"/>
      <c r="Y31" s="403"/>
      <c r="Z31" s="403"/>
      <c r="AA31" s="403"/>
      <c r="AB31" s="403"/>
      <c r="AC31" s="409"/>
      <c r="AD31" s="403"/>
    </row>
    <row r="32" spans="1:30" s="152" customFormat="1" ht="22.5" customHeight="1" outlineLevel="1" x14ac:dyDescent="0.25">
      <c r="A32" s="148"/>
      <c r="B32" s="396" t="s">
        <v>1072</v>
      </c>
      <c r="C32" s="438"/>
      <c r="D32" s="449"/>
      <c r="E32" s="444"/>
      <c r="F32" s="396" t="s">
        <v>1053</v>
      </c>
      <c r="G32" s="397"/>
      <c r="H32" s="434">
        <v>3.5</v>
      </c>
      <c r="I32" s="432">
        <v>3.7</v>
      </c>
      <c r="J32" s="418">
        <v>1000</v>
      </c>
      <c r="K32" s="435"/>
      <c r="L32" s="435"/>
      <c r="M32" s="415">
        <v>1000</v>
      </c>
      <c r="N32" s="429">
        <v>1000</v>
      </c>
      <c r="O32" s="441">
        <v>3.7</v>
      </c>
      <c r="P32" s="419"/>
      <c r="Q32" s="419" t="s">
        <v>1073</v>
      </c>
      <c r="R32" s="420">
        <v>1</v>
      </c>
      <c r="S32" s="420"/>
      <c r="T32" s="420"/>
      <c r="U32" s="420"/>
      <c r="V32" s="412">
        <v>0</v>
      </c>
      <c r="W32" s="400"/>
      <c r="X32" s="403"/>
      <c r="Y32" s="403"/>
      <c r="Z32" s="403"/>
      <c r="AA32" s="403"/>
      <c r="AB32" s="403"/>
      <c r="AC32" s="409"/>
      <c r="AD32" s="403"/>
    </row>
    <row r="33" spans="1:30" s="152" customFormat="1" ht="22.5" customHeight="1" outlineLevel="1" x14ac:dyDescent="0.25">
      <c r="A33" s="148"/>
      <c r="B33" s="396" t="s">
        <v>1068</v>
      </c>
      <c r="C33" s="438"/>
      <c r="D33" s="449"/>
      <c r="E33" s="444"/>
      <c r="F33" s="396" t="s">
        <v>1053</v>
      </c>
      <c r="G33" s="397"/>
      <c r="H33" s="434">
        <v>3</v>
      </c>
      <c r="I33" s="432">
        <v>2.65</v>
      </c>
      <c r="J33" s="418">
        <v>1000</v>
      </c>
      <c r="K33" s="418"/>
      <c r="L33" s="418"/>
      <c r="M33" s="415">
        <v>1500</v>
      </c>
      <c r="N33" s="429">
        <v>1000</v>
      </c>
      <c r="O33" s="441">
        <v>2.65</v>
      </c>
      <c r="P33" s="419">
        <v>4</v>
      </c>
      <c r="Q33" s="419" t="s">
        <v>1069</v>
      </c>
      <c r="R33" s="420">
        <v>1</v>
      </c>
      <c r="S33" s="420"/>
      <c r="T33" s="420"/>
      <c r="U33" s="420"/>
      <c r="V33" s="412">
        <v>0</v>
      </c>
      <c r="W33" s="400"/>
      <c r="X33" s="403"/>
      <c r="Y33" s="403"/>
      <c r="Z33" s="403"/>
      <c r="AA33" s="403"/>
      <c r="AB33" s="403"/>
      <c r="AC33" s="409"/>
      <c r="AD33" s="403"/>
    </row>
    <row r="34" spans="1:30" s="152" customFormat="1" ht="22.5" customHeight="1" outlineLevel="1" x14ac:dyDescent="0.25">
      <c r="A34" s="148"/>
      <c r="B34" s="396" t="s">
        <v>1065</v>
      </c>
      <c r="C34" s="438"/>
      <c r="D34" s="449"/>
      <c r="E34" s="444"/>
      <c r="F34" s="396" t="s">
        <v>1053</v>
      </c>
      <c r="G34" s="397"/>
      <c r="H34" s="434">
        <v>3.5</v>
      </c>
      <c r="I34" s="432">
        <v>2.65</v>
      </c>
      <c r="J34" s="418">
        <v>350</v>
      </c>
      <c r="K34" s="418"/>
      <c r="L34" s="418"/>
      <c r="M34" s="415">
        <v>1500</v>
      </c>
      <c r="N34" s="429">
        <v>1000</v>
      </c>
      <c r="O34" s="441">
        <v>2.65</v>
      </c>
      <c r="P34" s="419">
        <v>4</v>
      </c>
      <c r="Q34" s="419" t="s">
        <v>1066</v>
      </c>
      <c r="R34" s="420">
        <v>1</v>
      </c>
      <c r="S34" s="420"/>
      <c r="T34" s="420"/>
      <c r="U34" s="420"/>
      <c r="V34" s="412">
        <v>0</v>
      </c>
      <c r="W34" s="400"/>
      <c r="X34" s="403"/>
      <c r="Y34" s="403"/>
      <c r="Z34" s="403"/>
      <c r="AA34" s="403"/>
      <c r="AB34" s="403"/>
      <c r="AC34" s="409"/>
      <c r="AD34" s="403"/>
    </row>
    <row r="35" spans="1:30" s="152" customFormat="1" ht="22.5" customHeight="1" outlineLevel="1" x14ac:dyDescent="0.25">
      <c r="A35" s="148"/>
      <c r="B35" s="398" t="s">
        <v>1065</v>
      </c>
      <c r="C35" s="438"/>
      <c r="D35" s="449"/>
      <c r="E35" s="444"/>
      <c r="F35" s="398" t="s">
        <v>1053</v>
      </c>
      <c r="G35" s="397"/>
      <c r="H35" s="434">
        <v>3.75</v>
      </c>
      <c r="I35" s="440">
        <v>2.2400000000000002</v>
      </c>
      <c r="J35" s="418">
        <v>1000</v>
      </c>
      <c r="K35" s="418"/>
      <c r="L35" s="418"/>
      <c r="M35" s="419">
        <v>1000</v>
      </c>
      <c r="N35" s="429">
        <v>1000</v>
      </c>
      <c r="O35" s="441">
        <v>2.2400000000000002</v>
      </c>
      <c r="P35" s="419">
        <v>4</v>
      </c>
      <c r="Q35" s="419" t="s">
        <v>1054</v>
      </c>
      <c r="R35" s="420">
        <v>1</v>
      </c>
      <c r="S35" s="420"/>
      <c r="T35" s="420"/>
      <c r="U35" s="420"/>
      <c r="V35" s="412">
        <v>0</v>
      </c>
      <c r="W35" s="400"/>
      <c r="X35" s="403"/>
      <c r="Y35" s="403"/>
      <c r="Z35" s="403"/>
      <c r="AA35" s="403"/>
      <c r="AB35" s="403"/>
      <c r="AC35" s="409"/>
      <c r="AD35" s="403"/>
    </row>
    <row r="36" spans="1:30" s="152" customFormat="1" ht="22.5" customHeight="1" outlineLevel="1" x14ac:dyDescent="0.25">
      <c r="B36" s="396" t="s">
        <v>1074</v>
      </c>
      <c r="C36" s="396"/>
      <c r="D36" s="448"/>
      <c r="E36" s="443"/>
      <c r="F36" s="396" t="s">
        <v>1053</v>
      </c>
      <c r="G36" s="397"/>
      <c r="H36" s="457">
        <v>3.25</v>
      </c>
      <c r="I36" s="432">
        <v>2.93</v>
      </c>
      <c r="J36" s="418">
        <v>1000</v>
      </c>
      <c r="K36" s="418"/>
      <c r="L36" s="418"/>
      <c r="M36" s="415">
        <v>2000</v>
      </c>
      <c r="N36" s="429">
        <v>1000</v>
      </c>
      <c r="O36" s="430">
        <v>2.93</v>
      </c>
      <c r="P36" s="419"/>
      <c r="Q36" s="419" t="s">
        <v>1038</v>
      </c>
      <c r="R36" s="420">
        <v>1</v>
      </c>
      <c r="S36" s="420"/>
      <c r="T36" s="420"/>
      <c r="U36" s="420"/>
      <c r="V36" s="412">
        <v>0</v>
      </c>
      <c r="W36" s="400"/>
      <c r="X36" s="403"/>
      <c r="Y36" s="403"/>
      <c r="Z36" s="403"/>
      <c r="AA36" s="403"/>
      <c r="AB36" s="403"/>
      <c r="AC36" s="409"/>
      <c r="AD36" s="403"/>
    </row>
    <row r="37" spans="1:30" s="152" customFormat="1" ht="22.5" customHeight="1" outlineLevel="1" x14ac:dyDescent="0.25">
      <c r="B37" s="396" t="s">
        <v>1070</v>
      </c>
      <c r="C37" s="396"/>
      <c r="D37" s="448"/>
      <c r="E37" s="443"/>
      <c r="F37" s="396" t="s">
        <v>1053</v>
      </c>
      <c r="G37" s="397"/>
      <c r="H37" s="434">
        <v>5</v>
      </c>
      <c r="I37" s="432">
        <v>1.4</v>
      </c>
      <c r="J37" s="418">
        <v>350</v>
      </c>
      <c r="K37" s="435">
        <v>1.4</v>
      </c>
      <c r="L37" s="435">
        <v>2.4</v>
      </c>
      <c r="M37" s="415">
        <v>1000</v>
      </c>
      <c r="N37" s="429">
        <v>1000</v>
      </c>
      <c r="O37" s="441">
        <v>1.4</v>
      </c>
      <c r="P37" s="419">
        <v>4</v>
      </c>
      <c r="Q37" s="419" t="s">
        <v>1071</v>
      </c>
      <c r="R37" s="420">
        <v>1</v>
      </c>
      <c r="S37" s="420"/>
      <c r="T37" s="420"/>
      <c r="U37" s="420"/>
      <c r="V37" s="412">
        <v>0</v>
      </c>
      <c r="W37" s="400"/>
      <c r="X37" s="403"/>
      <c r="Y37" s="403"/>
      <c r="Z37" s="403"/>
      <c r="AA37" s="403"/>
      <c r="AB37" s="403"/>
      <c r="AC37" s="409"/>
      <c r="AD37" s="403"/>
    </row>
    <row r="38" spans="1:30" s="152" customFormat="1" ht="22.5" customHeight="1" outlineLevel="1" x14ac:dyDescent="0.25">
      <c r="B38" s="396" t="s">
        <v>1064</v>
      </c>
      <c r="C38" s="396"/>
      <c r="D38" s="448"/>
      <c r="E38" s="443"/>
      <c r="F38" s="396" t="s">
        <v>1053</v>
      </c>
      <c r="G38" s="397"/>
      <c r="H38" s="434">
        <v>9</v>
      </c>
      <c r="I38" s="424">
        <v>3.4</v>
      </c>
      <c r="J38" s="418">
        <v>500</v>
      </c>
      <c r="K38" s="435">
        <v>3.4</v>
      </c>
      <c r="L38" s="435">
        <v>4.4000000000000004</v>
      </c>
      <c r="M38" s="415">
        <v>700</v>
      </c>
      <c r="N38" s="429">
        <v>500</v>
      </c>
      <c r="O38" s="430">
        <v>3.4</v>
      </c>
      <c r="P38" s="419"/>
      <c r="Q38" s="419" t="s">
        <v>1067</v>
      </c>
      <c r="R38" s="420">
        <v>1</v>
      </c>
      <c r="S38" s="420"/>
      <c r="T38" s="420"/>
      <c r="U38" s="420"/>
      <c r="V38" s="412">
        <v>0</v>
      </c>
      <c r="W38" s="400"/>
      <c r="X38" s="403"/>
      <c r="Y38" s="403"/>
      <c r="Z38" s="403"/>
      <c r="AA38" s="403"/>
      <c r="AB38" s="403"/>
      <c r="AC38" s="409"/>
      <c r="AD38" s="403"/>
    </row>
    <row r="39" spans="1:30" s="152" customFormat="1" ht="22.5" customHeight="1" outlineLevel="1" x14ac:dyDescent="0.25">
      <c r="B39" s="396" t="s">
        <v>1060</v>
      </c>
      <c r="C39" s="396"/>
      <c r="D39" s="448"/>
      <c r="E39" s="443"/>
      <c r="F39" s="396" t="s">
        <v>1053</v>
      </c>
      <c r="G39" s="431" t="s">
        <v>1061</v>
      </c>
      <c r="H39" s="434">
        <v>5.5</v>
      </c>
      <c r="I39" s="424">
        <v>3.2</v>
      </c>
      <c r="J39" s="418">
        <v>500</v>
      </c>
      <c r="K39" s="435">
        <v>3.2</v>
      </c>
      <c r="L39" s="435">
        <v>4.2</v>
      </c>
      <c r="M39" s="415">
        <v>800</v>
      </c>
      <c r="N39" s="430">
        <v>500</v>
      </c>
      <c r="O39" s="430">
        <v>3.2</v>
      </c>
      <c r="P39" s="419"/>
      <c r="Q39" s="419" t="s">
        <v>1067</v>
      </c>
      <c r="R39" s="420">
        <v>1</v>
      </c>
      <c r="S39" s="420"/>
      <c r="T39" s="420"/>
      <c r="U39" s="420"/>
      <c r="V39" s="412">
        <v>0</v>
      </c>
      <c r="W39" s="400"/>
      <c r="X39" s="403"/>
      <c r="Y39" s="403"/>
      <c r="Z39" s="403"/>
      <c r="AA39" s="403"/>
      <c r="AB39" s="403"/>
      <c r="AC39" s="409"/>
      <c r="AD39" s="403"/>
    </row>
    <row r="40" spans="1:30" s="152" customFormat="1" ht="22.5" customHeight="1" outlineLevel="1" x14ac:dyDescent="0.25">
      <c r="B40" s="396"/>
      <c r="C40" s="396"/>
      <c r="D40" s="448"/>
      <c r="E40" s="443"/>
      <c r="F40" s="396"/>
      <c r="G40" s="397"/>
      <c r="H40" s="406"/>
      <c r="I40" s="424"/>
      <c r="J40" s="418"/>
      <c r="K40" s="418"/>
      <c r="L40" s="418"/>
      <c r="M40" s="415"/>
      <c r="N40" s="429"/>
      <c r="O40" s="430"/>
      <c r="P40" s="419"/>
      <c r="Q40" s="419"/>
      <c r="R40" s="420"/>
      <c r="S40" s="420"/>
      <c r="T40" s="420"/>
      <c r="U40" s="420"/>
      <c r="V40" s="412"/>
      <c r="W40" s="400"/>
      <c r="X40" s="403"/>
      <c r="Y40" s="403"/>
      <c r="Z40" s="403"/>
      <c r="AA40" s="403"/>
      <c r="AB40" s="403"/>
      <c r="AC40" s="409"/>
      <c r="AD40" s="403"/>
    </row>
    <row r="41" spans="1:30" s="152" customFormat="1" ht="22.5" customHeight="1" outlineLevel="1" x14ac:dyDescent="0.25">
      <c r="B41" s="398"/>
      <c r="C41" s="398"/>
      <c r="D41" s="451"/>
      <c r="E41" s="446"/>
      <c r="F41" s="398"/>
      <c r="G41" s="397"/>
      <c r="H41" s="406"/>
      <c r="I41" s="425"/>
      <c r="J41" s="418"/>
      <c r="K41" s="418"/>
      <c r="L41" s="418"/>
      <c r="M41" s="419"/>
      <c r="N41" s="429"/>
      <c r="O41" s="430"/>
      <c r="P41" s="419"/>
      <c r="Q41" s="419"/>
      <c r="R41" s="420"/>
      <c r="S41" s="420"/>
      <c r="T41" s="420"/>
      <c r="U41" s="420"/>
      <c r="V41" s="412"/>
      <c r="W41" s="400"/>
      <c r="X41" s="403"/>
      <c r="Y41" s="403"/>
      <c r="Z41" s="403"/>
      <c r="AA41" s="403"/>
      <c r="AB41" s="403"/>
      <c r="AC41" s="409"/>
      <c r="AD41" s="403"/>
    </row>
    <row r="42" spans="1:30" s="152" customFormat="1" ht="22.5" customHeight="1" outlineLevel="1" x14ac:dyDescent="0.25">
      <c r="B42" s="398"/>
      <c r="C42" s="398"/>
      <c r="D42" s="451"/>
      <c r="E42" s="446"/>
      <c r="F42" s="398"/>
      <c r="G42" s="397"/>
      <c r="H42" s="406"/>
      <c r="I42" s="425"/>
      <c r="J42" s="418"/>
      <c r="K42" s="418"/>
      <c r="L42" s="418"/>
      <c r="M42" s="419"/>
      <c r="N42" s="429"/>
      <c r="O42" s="430"/>
      <c r="P42" s="419"/>
      <c r="Q42" s="419"/>
      <c r="R42" s="420"/>
      <c r="S42" s="420"/>
      <c r="T42" s="420"/>
      <c r="U42" s="420"/>
      <c r="V42" s="412"/>
      <c r="W42" s="400"/>
      <c r="X42" s="403"/>
      <c r="Y42" s="403"/>
      <c r="Z42" s="403"/>
      <c r="AA42" s="403"/>
      <c r="AB42" s="403"/>
      <c r="AC42" s="409"/>
      <c r="AD42" s="403"/>
    </row>
    <row r="43" spans="1:30" ht="15" outlineLevel="1" x14ac:dyDescent="0.2">
      <c r="B43" s="398"/>
      <c r="C43" s="398"/>
      <c r="D43" s="451"/>
      <c r="E43" s="446"/>
      <c r="F43" s="398"/>
      <c r="G43" s="397"/>
      <c r="H43" s="406"/>
      <c r="I43" s="425"/>
      <c r="J43" s="418"/>
      <c r="K43" s="418"/>
      <c r="L43" s="418"/>
      <c r="M43" s="419"/>
      <c r="N43" s="429"/>
      <c r="O43" s="430"/>
      <c r="P43" s="419"/>
      <c r="Q43" s="419"/>
      <c r="R43" s="420"/>
      <c r="S43" s="420"/>
      <c r="T43" s="420"/>
      <c r="U43" s="420"/>
      <c r="V43" s="412"/>
      <c r="W43" s="400"/>
      <c r="X43" s="452"/>
      <c r="Y43" s="403"/>
      <c r="Z43" s="403"/>
      <c r="AA43" s="452"/>
      <c r="AB43" s="403"/>
      <c r="AC43" s="409"/>
      <c r="AD43" s="452"/>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1124</v>
      </c>
      <c r="G48" s="160"/>
      <c r="H48" s="160"/>
      <c r="I48" s="160"/>
      <c r="J48" s="160"/>
      <c r="K48" s="159"/>
      <c r="L48" s="160" t="s">
        <v>1123</v>
      </c>
      <c r="M48" s="160"/>
      <c r="N48" s="160"/>
      <c r="O48" s="160"/>
      <c r="P48" s="160"/>
      <c r="Q48" s="160"/>
      <c r="R48" s="160"/>
      <c r="S48" s="160"/>
      <c r="T48" s="160"/>
      <c r="U48" s="160"/>
      <c r="V48" s="160"/>
      <c r="W48" s="160"/>
      <c r="X48" s="160"/>
      <c r="Y48" s="160"/>
      <c r="Z48" s="160"/>
      <c r="AA48" s="160"/>
      <c r="AB48" s="160"/>
      <c r="AC48" s="160"/>
      <c r="AD48" s="160"/>
    </row>
    <row r="49" spans="1:30" x14ac:dyDescent="0.25">
      <c r="A49" s="361">
        <v>730</v>
      </c>
      <c r="B49" s="461" t="s">
        <v>1115</v>
      </c>
      <c r="C49" s="462" t="s">
        <v>1108</v>
      </c>
      <c r="D49" s="462" t="s">
        <v>1109</v>
      </c>
      <c r="E49" s="462" t="s">
        <v>1110</v>
      </c>
      <c r="F49" s="463" t="s">
        <v>1111</v>
      </c>
      <c r="G49" s="463" t="s">
        <v>1112</v>
      </c>
      <c r="H49" s="463" t="s">
        <v>1113</v>
      </c>
      <c r="I49" s="463" t="s">
        <v>1114</v>
      </c>
      <c r="J49" s="464"/>
      <c r="K49" s="464"/>
      <c r="L49" s="464" t="s">
        <v>1116</v>
      </c>
      <c r="M49" s="464" t="s">
        <v>1117</v>
      </c>
      <c r="N49" s="464" t="s">
        <v>1118</v>
      </c>
      <c r="O49" s="464" t="s">
        <v>1119</v>
      </c>
      <c r="P49" s="464" t="s">
        <v>1122</v>
      </c>
      <c r="Q49" s="464" t="s">
        <v>1121</v>
      </c>
      <c r="R49" s="160" t="s">
        <v>1120</v>
      </c>
      <c r="S49" s="160"/>
      <c r="T49" s="160"/>
      <c r="U49" s="160"/>
      <c r="V49" s="160"/>
      <c r="W49" s="160"/>
      <c r="X49" s="160"/>
      <c r="Y49" s="160"/>
      <c r="Z49" s="160"/>
      <c r="AA49" s="160"/>
      <c r="AB49" s="160"/>
      <c r="AC49" s="160"/>
      <c r="AD49" s="160"/>
    </row>
    <row r="50" spans="1:30" customFormat="1" ht="15" customHeight="1" x14ac:dyDescent="0.25">
      <c r="A50" s="368" t="s">
        <v>993</v>
      </c>
      <c r="B50" s="369">
        <v>24</v>
      </c>
      <c r="C50" s="369">
        <f>SUM(B50/2)</f>
        <v>12</v>
      </c>
      <c r="D50" s="369">
        <f>SUM(B50/3)</f>
        <v>8</v>
      </c>
      <c r="E50" s="369">
        <f>SUM(B50/4)</f>
        <v>6</v>
      </c>
      <c r="F50" s="369">
        <f>SUM(B50/5)</f>
        <v>4.8</v>
      </c>
      <c r="G50" s="369">
        <f>SUM(B50/6)</f>
        <v>4</v>
      </c>
      <c r="H50" s="369">
        <f>SUM(B50/7)</f>
        <v>3.4285714285714284</v>
      </c>
      <c r="I50" s="369">
        <f>SUM(B50/8)</f>
        <v>3</v>
      </c>
      <c r="J50" t="s">
        <v>1097</v>
      </c>
      <c r="L50" s="369">
        <f>SUM(B50*2)</f>
        <v>48</v>
      </c>
      <c r="M50" s="369">
        <f>SUM(B50*3)</f>
        <v>72</v>
      </c>
      <c r="N50" s="369">
        <f>SUM(B50*4)</f>
        <v>96</v>
      </c>
      <c r="O50" s="369">
        <f>SUM(B50*5)</f>
        <v>120</v>
      </c>
      <c r="P50" s="369">
        <f>SUM(B50*6)</f>
        <v>144</v>
      </c>
      <c r="Q50" s="369">
        <f>SUM(B50/7)</f>
        <v>3.4285714285714284</v>
      </c>
      <c r="R50" s="369">
        <f>SUM(B50*8)</f>
        <v>192</v>
      </c>
      <c r="S50" t="s">
        <v>1097</v>
      </c>
    </row>
    <row r="51" spans="1:30" customFormat="1" ht="15" x14ac:dyDescent="0.25">
      <c r="A51" s="368" t="s">
        <v>994</v>
      </c>
      <c r="B51" s="460">
        <v>1.4</v>
      </c>
      <c r="C51" s="369">
        <f>SUM(B51/2)</f>
        <v>0.7</v>
      </c>
      <c r="D51" s="369">
        <f>SUM(B51/3)</f>
        <v>0.46666666666666662</v>
      </c>
      <c r="E51" s="369">
        <f>SUM(B51/4)</f>
        <v>0.35</v>
      </c>
      <c r="F51" s="369">
        <f>SUM(B51/5)</f>
        <v>0.27999999999999997</v>
      </c>
      <c r="G51" s="369">
        <f>SUM(B51/6)</f>
        <v>0.23333333333333331</v>
      </c>
      <c r="H51" s="369">
        <f>SUM(B51/7)</f>
        <v>0.19999999999999998</v>
      </c>
      <c r="I51" s="369">
        <f>SUM(B51/8)</f>
        <v>0.17499999999999999</v>
      </c>
      <c r="J51" t="s">
        <v>1095</v>
      </c>
      <c r="L51" s="369">
        <f>SUM(B51*2)</f>
        <v>2.8</v>
      </c>
      <c r="M51" s="369">
        <f>SUM(B51*3)</f>
        <v>4.1999999999999993</v>
      </c>
      <c r="N51" s="369">
        <f>SUM(B51*4)</f>
        <v>5.6</v>
      </c>
      <c r="O51" s="369">
        <f>SUM(B51*5)</f>
        <v>7</v>
      </c>
      <c r="P51" s="369">
        <f>SUM(B51*6)</f>
        <v>8.3999999999999986</v>
      </c>
      <c r="Q51" s="369">
        <f>SUM(B51*7)</f>
        <v>9.7999999999999989</v>
      </c>
      <c r="R51" s="369">
        <f>SUM(B51*8)</f>
        <v>11.2</v>
      </c>
      <c r="S51" t="s">
        <v>1095</v>
      </c>
    </row>
    <row r="52" spans="1:30" customFormat="1" ht="15" x14ac:dyDescent="0.25">
      <c r="A52" s="366" t="s">
        <v>1092</v>
      </c>
      <c r="B52" s="454">
        <f>B50*B51</f>
        <v>33.599999999999994</v>
      </c>
      <c r="C52" s="369">
        <f>SUM(B52/2)</f>
        <v>16.799999999999997</v>
      </c>
      <c r="D52" s="369">
        <f>SUM(B52/3)</f>
        <v>11.199999999999998</v>
      </c>
      <c r="E52" s="369">
        <f>SUM(B52/4)</f>
        <v>8.3999999999999986</v>
      </c>
      <c r="F52" s="369">
        <f>SUM(B52/5)</f>
        <v>6.7199999999999989</v>
      </c>
      <c r="G52" s="369">
        <f>SUM(B52/6)</f>
        <v>5.5999999999999988</v>
      </c>
      <c r="H52" s="369">
        <f>SUM(B52/7)</f>
        <v>4.7999999999999989</v>
      </c>
      <c r="I52" s="369">
        <f>SUM(B52/8)</f>
        <v>4.1999999999999993</v>
      </c>
      <c r="J52" t="s">
        <v>1096</v>
      </c>
      <c r="L52" s="369">
        <f>SUM(B52*2)</f>
        <v>67.199999999999989</v>
      </c>
      <c r="M52" s="369">
        <f>SUM(B52*3)</f>
        <v>100.79999999999998</v>
      </c>
      <c r="N52" s="369">
        <f>SUM(B52*4)</f>
        <v>134.39999999999998</v>
      </c>
      <c r="O52" s="369">
        <f>SUM(B52*5)</f>
        <v>167.99999999999997</v>
      </c>
      <c r="P52" s="369">
        <f>SUM(B52*6)</f>
        <v>201.59999999999997</v>
      </c>
      <c r="Q52" s="369">
        <f>SUM(B52*7)</f>
        <v>235.19999999999996</v>
      </c>
      <c r="R52" s="369">
        <f>SUM(B52*8)</f>
        <v>268.79999999999995</v>
      </c>
      <c r="S52" t="s">
        <v>1096</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61">
        <v>395</v>
      </c>
      <c r="B54" s="461" t="s">
        <v>1115</v>
      </c>
      <c r="C54" s="462" t="s">
        <v>1108</v>
      </c>
      <c r="D54" s="462" t="s">
        <v>1109</v>
      </c>
      <c r="E54" s="462" t="s">
        <v>1110</v>
      </c>
      <c r="F54" s="463" t="s">
        <v>1111</v>
      </c>
      <c r="G54" s="463" t="s">
        <v>1112</v>
      </c>
      <c r="H54" s="463" t="s">
        <v>1113</v>
      </c>
      <c r="I54" s="463" t="s">
        <v>1114</v>
      </c>
      <c r="J54" s="464"/>
      <c r="K54" s="464"/>
      <c r="L54" s="464" t="s">
        <v>1116</v>
      </c>
      <c r="M54" s="464" t="s">
        <v>1117</v>
      </c>
      <c r="N54" s="464" t="s">
        <v>1118</v>
      </c>
      <c r="O54" s="464" t="s">
        <v>1119</v>
      </c>
      <c r="P54" s="464" t="s">
        <v>1122</v>
      </c>
      <c r="Q54" s="464" t="s">
        <v>1121</v>
      </c>
      <c r="R54" s="160" t="s">
        <v>1120</v>
      </c>
      <c r="S54" s="160"/>
      <c r="T54" s="160"/>
      <c r="U54" s="160"/>
      <c r="V54" s="160"/>
      <c r="W54" s="160"/>
      <c r="X54" s="160"/>
      <c r="Y54" s="160"/>
      <c r="Z54" s="160"/>
      <c r="AA54" s="160"/>
      <c r="AB54" s="160"/>
      <c r="AC54" s="160"/>
      <c r="AD54" s="160"/>
    </row>
    <row r="55" spans="1:30" customFormat="1" ht="15" customHeight="1" x14ac:dyDescent="0.25">
      <c r="A55" s="368" t="s">
        <v>993</v>
      </c>
      <c r="B55" s="369">
        <v>36</v>
      </c>
      <c r="C55" s="369">
        <f>SUM(B55/2)</f>
        <v>18</v>
      </c>
      <c r="D55" s="369">
        <f>SUM(B55/3)</f>
        <v>12</v>
      </c>
      <c r="E55" s="369">
        <f>SUM(B55/4)</f>
        <v>9</v>
      </c>
      <c r="F55" s="369">
        <f>SUM(B55/5)</f>
        <v>7.2</v>
      </c>
      <c r="G55" s="369">
        <f>SUM(B55/6)</f>
        <v>6</v>
      </c>
      <c r="H55" s="369">
        <f>SUM(B55/7)</f>
        <v>5.1428571428571432</v>
      </c>
      <c r="I55" s="369">
        <f>SUM(B55/8)</f>
        <v>4.5</v>
      </c>
      <c r="J55" t="s">
        <v>1097</v>
      </c>
      <c r="L55" s="369">
        <f>SUM(B55*2)</f>
        <v>72</v>
      </c>
      <c r="M55" s="369">
        <f>SUM(B55*3)</f>
        <v>108</v>
      </c>
      <c r="N55" s="369">
        <f>SUM(B55*4)</f>
        <v>144</v>
      </c>
      <c r="O55" s="369">
        <f>SUM(B55*5)</f>
        <v>180</v>
      </c>
      <c r="P55" s="369">
        <f>SUM(B55*6)</f>
        <v>216</v>
      </c>
      <c r="Q55" s="369">
        <f>SUM(B55/7)</f>
        <v>5.1428571428571432</v>
      </c>
      <c r="R55" s="369">
        <f>SUM(B55*8)</f>
        <v>288</v>
      </c>
      <c r="S55" t="s">
        <v>1097</v>
      </c>
    </row>
    <row r="56" spans="1:30" customFormat="1" ht="15" x14ac:dyDescent="0.25">
      <c r="A56" s="368" t="s">
        <v>994</v>
      </c>
      <c r="B56" s="460">
        <v>0.5</v>
      </c>
      <c r="C56" s="369">
        <f>SUM(B56/2)</f>
        <v>0.25</v>
      </c>
      <c r="D56" s="369">
        <f>SUM(B56/3)</f>
        <v>0.16666666666666666</v>
      </c>
      <c r="E56" s="369">
        <f>SUM(B56/4)</f>
        <v>0.125</v>
      </c>
      <c r="F56" s="369">
        <f>SUM(B56/5)</f>
        <v>0.1</v>
      </c>
      <c r="G56" s="369">
        <f>SUM(B56/6)</f>
        <v>8.3333333333333329E-2</v>
      </c>
      <c r="H56" s="369">
        <f>SUM(B56/7)</f>
        <v>7.1428571428571425E-2</v>
      </c>
      <c r="I56" s="369">
        <f>SUM(B56/8)</f>
        <v>6.25E-2</v>
      </c>
      <c r="J56" t="s">
        <v>1095</v>
      </c>
      <c r="L56" s="369">
        <f>SUM(B56*2)</f>
        <v>1</v>
      </c>
      <c r="M56" s="369">
        <f>SUM(B56*3)</f>
        <v>1.5</v>
      </c>
      <c r="N56" s="369">
        <f>SUM(B56*4)</f>
        <v>2</v>
      </c>
      <c r="O56" s="369">
        <f>SUM(B56*5)</f>
        <v>2.5</v>
      </c>
      <c r="P56" s="369">
        <f>SUM(B56*6)</f>
        <v>3</v>
      </c>
      <c r="Q56" s="369">
        <f>SUM(B56*7)</f>
        <v>3.5</v>
      </c>
      <c r="R56" s="369">
        <f>SUM(B56*8)</f>
        <v>4</v>
      </c>
      <c r="S56" t="s">
        <v>1095</v>
      </c>
    </row>
    <row r="57" spans="1:30" customFormat="1" ht="15" x14ac:dyDescent="0.25">
      <c r="A57" s="366" t="s">
        <v>1092</v>
      </c>
      <c r="B57" s="454">
        <f>B55*B56</f>
        <v>18</v>
      </c>
      <c r="C57" s="369">
        <f>SUM(B57/2)</f>
        <v>9</v>
      </c>
      <c r="D57" s="369">
        <f>SUM(B57/3)</f>
        <v>6</v>
      </c>
      <c r="E57" s="369">
        <f>SUM(B57/4)</f>
        <v>4.5</v>
      </c>
      <c r="F57" s="369">
        <f>SUM(B57/5)</f>
        <v>3.6</v>
      </c>
      <c r="G57" s="369">
        <f>SUM(B57/6)</f>
        <v>3</v>
      </c>
      <c r="H57" s="369">
        <f>SUM(B57/7)</f>
        <v>2.5714285714285716</v>
      </c>
      <c r="I57" s="369">
        <f>SUM(B57/8)</f>
        <v>2.25</v>
      </c>
      <c r="J57" t="s">
        <v>1096</v>
      </c>
      <c r="L57" s="369">
        <f>SUM(B57*2)</f>
        <v>36</v>
      </c>
      <c r="M57" s="369">
        <f>SUM(B57*3)</f>
        <v>54</v>
      </c>
      <c r="N57" s="369">
        <f>SUM(B57*4)</f>
        <v>72</v>
      </c>
      <c r="O57" s="369">
        <f>SUM(B57*5)</f>
        <v>90</v>
      </c>
      <c r="P57" s="369">
        <f>SUM(B57*6)</f>
        <v>108</v>
      </c>
      <c r="Q57" s="369">
        <f>SUM(B57*7)</f>
        <v>126</v>
      </c>
      <c r="R57" s="369">
        <f>SUM(B57*8)</f>
        <v>144</v>
      </c>
      <c r="S57" t="s">
        <v>1096</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61">
        <v>450</v>
      </c>
      <c r="B59" s="461" t="s">
        <v>1115</v>
      </c>
      <c r="C59" s="462" t="s">
        <v>1108</v>
      </c>
      <c r="D59" s="462" t="s">
        <v>1109</v>
      </c>
      <c r="E59" s="462" t="s">
        <v>1110</v>
      </c>
      <c r="F59" s="463" t="s">
        <v>1111</v>
      </c>
      <c r="G59" s="463" t="s">
        <v>1112</v>
      </c>
      <c r="H59" s="463" t="s">
        <v>1113</v>
      </c>
      <c r="I59" s="463" t="s">
        <v>1114</v>
      </c>
      <c r="J59" s="464"/>
      <c r="K59" s="464"/>
      <c r="L59" s="464" t="s">
        <v>1116</v>
      </c>
      <c r="M59" s="464" t="s">
        <v>1117</v>
      </c>
      <c r="N59" s="464" t="s">
        <v>1118</v>
      </c>
      <c r="O59" s="464" t="s">
        <v>1119</v>
      </c>
      <c r="P59" s="464" t="s">
        <v>1122</v>
      </c>
      <c r="Q59" s="464" t="s">
        <v>1121</v>
      </c>
      <c r="R59" s="160" t="s">
        <v>1120</v>
      </c>
      <c r="S59" s="160"/>
      <c r="T59" s="160"/>
      <c r="U59" s="160"/>
      <c r="V59" s="160"/>
      <c r="W59" s="160"/>
      <c r="X59" s="160"/>
      <c r="Y59" s="160"/>
      <c r="Z59" s="160"/>
      <c r="AA59" s="160"/>
      <c r="AB59" s="160"/>
      <c r="AC59" s="160"/>
      <c r="AD59" s="160"/>
    </row>
    <row r="60" spans="1:30" customFormat="1" ht="15" customHeight="1" x14ac:dyDescent="0.25">
      <c r="A60" s="368" t="s">
        <v>993</v>
      </c>
      <c r="B60" s="369">
        <v>36</v>
      </c>
      <c r="C60" s="369">
        <f>SUM(B60/2)</f>
        <v>18</v>
      </c>
      <c r="D60" s="369">
        <f>SUM(B60/3)</f>
        <v>12</v>
      </c>
      <c r="E60" s="369">
        <f>SUM(B60/4)</f>
        <v>9</v>
      </c>
      <c r="F60" s="369">
        <f>SUM(B60/5)</f>
        <v>7.2</v>
      </c>
      <c r="G60" s="369">
        <f>SUM(B60/6)</f>
        <v>6</v>
      </c>
      <c r="H60" s="369">
        <f>SUM(B60/7)</f>
        <v>5.1428571428571432</v>
      </c>
      <c r="I60" s="369">
        <f>SUM(B60/8)</f>
        <v>4.5</v>
      </c>
      <c r="J60" t="s">
        <v>1097</v>
      </c>
      <c r="L60" s="369">
        <f>SUM(B60*2)</f>
        <v>72</v>
      </c>
      <c r="M60" s="369">
        <f>SUM(B60*3)</f>
        <v>108</v>
      </c>
      <c r="N60" s="369">
        <f>SUM(B60*4)</f>
        <v>144</v>
      </c>
      <c r="O60" s="369">
        <f>SUM(B60*5)</f>
        <v>180</v>
      </c>
      <c r="P60" s="369">
        <f>SUM(B60*6)</f>
        <v>216</v>
      </c>
      <c r="Q60" s="369">
        <f>SUM(B60/7)</f>
        <v>5.1428571428571432</v>
      </c>
      <c r="R60" s="369">
        <f>SUM(B60*8)</f>
        <v>288</v>
      </c>
      <c r="S60" t="s">
        <v>1097</v>
      </c>
    </row>
    <row r="61" spans="1:30" customFormat="1" ht="15" x14ac:dyDescent="0.25">
      <c r="A61" s="368" t="s">
        <v>994</v>
      </c>
      <c r="B61" s="460">
        <v>0.5</v>
      </c>
      <c r="C61" s="369">
        <f>SUM(B61/2)</f>
        <v>0.25</v>
      </c>
      <c r="D61" s="369">
        <f>SUM(B61/3)</f>
        <v>0.16666666666666666</v>
      </c>
      <c r="E61" s="369">
        <f>SUM(B61/4)</f>
        <v>0.125</v>
      </c>
      <c r="F61" s="369">
        <f>SUM(B61/5)</f>
        <v>0.1</v>
      </c>
      <c r="G61" s="369">
        <f>SUM(B61/6)</f>
        <v>8.3333333333333329E-2</v>
      </c>
      <c r="H61" s="369">
        <f>SUM(B61/7)</f>
        <v>7.1428571428571425E-2</v>
      </c>
      <c r="I61" s="369">
        <f>SUM(B61/8)</f>
        <v>6.25E-2</v>
      </c>
      <c r="J61" t="s">
        <v>1095</v>
      </c>
      <c r="L61" s="369">
        <f>SUM(B61*2)</f>
        <v>1</v>
      </c>
      <c r="M61" s="369">
        <f>SUM(B61*3)</f>
        <v>1.5</v>
      </c>
      <c r="N61" s="369">
        <f>SUM(B61*4)</f>
        <v>2</v>
      </c>
      <c r="O61" s="369">
        <f>SUM(B61*5)</f>
        <v>2.5</v>
      </c>
      <c r="P61" s="369">
        <f>SUM(B61*6)</f>
        <v>3</v>
      </c>
      <c r="Q61" s="369">
        <f>SUM(B61*7)</f>
        <v>3.5</v>
      </c>
      <c r="R61" s="369">
        <f>SUM(B61*8)</f>
        <v>4</v>
      </c>
      <c r="S61" t="s">
        <v>1095</v>
      </c>
    </row>
    <row r="62" spans="1:30" customFormat="1" ht="15" x14ac:dyDescent="0.25">
      <c r="A62" s="366" t="s">
        <v>1092</v>
      </c>
      <c r="B62" s="454">
        <f>B60*B61</f>
        <v>18</v>
      </c>
      <c r="C62" s="369">
        <f>SUM(B62/2)</f>
        <v>9</v>
      </c>
      <c r="D62" s="369">
        <f>SUM(B62/3)</f>
        <v>6</v>
      </c>
      <c r="E62" s="369">
        <f>SUM(B62/4)</f>
        <v>4.5</v>
      </c>
      <c r="F62" s="369">
        <f>SUM(B62/5)</f>
        <v>3.6</v>
      </c>
      <c r="G62" s="369">
        <f>SUM(B62/6)</f>
        <v>3</v>
      </c>
      <c r="H62" s="369">
        <f>SUM(B62/7)</f>
        <v>2.5714285714285716</v>
      </c>
      <c r="I62" s="369">
        <f>SUM(B62/8)</f>
        <v>2.25</v>
      </c>
      <c r="J62" t="s">
        <v>1096</v>
      </c>
      <c r="L62" s="369">
        <f>SUM(B62*2)</f>
        <v>36</v>
      </c>
      <c r="M62" s="369">
        <f>SUM(B62*3)</f>
        <v>54</v>
      </c>
      <c r="N62" s="369">
        <f>SUM(B62*4)</f>
        <v>72</v>
      </c>
      <c r="O62" s="369">
        <f>SUM(B62*5)</f>
        <v>90</v>
      </c>
      <c r="P62" s="369">
        <f>SUM(B62*6)</f>
        <v>108</v>
      </c>
      <c r="Q62" s="369">
        <f>SUM(B62*7)</f>
        <v>126</v>
      </c>
      <c r="R62" s="369">
        <f>SUM(B62*8)</f>
        <v>144</v>
      </c>
      <c r="S62" t="s">
        <v>1096</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1207</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1208</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1209</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1207</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1208</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1209</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1124</v>
      </c>
      <c r="G77" s="160"/>
      <c r="H77" s="160"/>
      <c r="I77" s="160"/>
      <c r="J77" s="160"/>
      <c r="K77" s="159"/>
      <c r="L77" s="160" t="s">
        <v>1123</v>
      </c>
      <c r="M77" s="160"/>
      <c r="N77" s="160"/>
      <c r="O77" s="160"/>
      <c r="P77" s="160"/>
      <c r="Q77" s="160"/>
      <c r="R77" s="160"/>
      <c r="S77" s="160"/>
      <c r="T77" s="160"/>
      <c r="U77" s="160"/>
      <c r="V77" s="160"/>
      <c r="W77" s="160"/>
      <c r="X77" s="160"/>
      <c r="Y77" s="160"/>
      <c r="Z77" s="160"/>
      <c r="AA77" s="160"/>
      <c r="AB77" s="160"/>
      <c r="AC77" s="160"/>
      <c r="AD77" s="160"/>
    </row>
    <row r="78" spans="1:30" x14ac:dyDescent="0.25">
      <c r="A78" s="361" t="s">
        <v>991</v>
      </c>
      <c r="B78" s="461" t="s">
        <v>1115</v>
      </c>
      <c r="C78" s="462" t="s">
        <v>1108</v>
      </c>
      <c r="D78" s="462" t="s">
        <v>1109</v>
      </c>
      <c r="E78" s="462" t="s">
        <v>1110</v>
      </c>
      <c r="F78" s="463" t="s">
        <v>1111</v>
      </c>
      <c r="G78" s="463" t="s">
        <v>1112</v>
      </c>
      <c r="H78" s="463" t="s">
        <v>1113</v>
      </c>
      <c r="I78" s="463" t="s">
        <v>1114</v>
      </c>
      <c r="J78" s="464"/>
      <c r="K78" s="464"/>
      <c r="L78" s="464" t="s">
        <v>1116</v>
      </c>
      <c r="M78" s="464" t="s">
        <v>1117</v>
      </c>
      <c r="N78" s="464" t="s">
        <v>1118</v>
      </c>
      <c r="O78" s="464" t="s">
        <v>1119</v>
      </c>
      <c r="P78" s="464" t="s">
        <v>1122</v>
      </c>
      <c r="Q78" s="464" t="s">
        <v>1121</v>
      </c>
      <c r="R78" s="160" t="s">
        <v>1120</v>
      </c>
      <c r="S78" s="160"/>
      <c r="T78" s="160"/>
      <c r="U78" s="160"/>
      <c r="V78" s="160"/>
      <c r="W78" s="160"/>
      <c r="X78" s="160"/>
      <c r="Y78" s="160"/>
      <c r="Z78" s="160"/>
      <c r="AA78" s="160"/>
      <c r="AB78" s="160"/>
      <c r="AC78" s="160"/>
      <c r="AD78" s="160"/>
    </row>
    <row r="79" spans="1:30" customFormat="1" ht="15" customHeight="1" x14ac:dyDescent="0.25">
      <c r="A79" s="368" t="s">
        <v>993</v>
      </c>
      <c r="B79" s="369">
        <v>22</v>
      </c>
      <c r="C79" s="369">
        <f>SUM(B79/2)</f>
        <v>11</v>
      </c>
      <c r="D79" s="369">
        <f>SUM(B79/3)</f>
        <v>7.333333333333333</v>
      </c>
      <c r="E79" s="369">
        <f>SUM(B79/4)</f>
        <v>5.5</v>
      </c>
      <c r="F79" s="369">
        <f>SUM(B79/5)</f>
        <v>4.4000000000000004</v>
      </c>
      <c r="G79" s="369">
        <f>SUM(B79/6)</f>
        <v>3.6666666666666665</v>
      </c>
      <c r="H79" s="369">
        <f>SUM(B79/7)</f>
        <v>3.1428571428571428</v>
      </c>
      <c r="I79" s="369">
        <f>SUM(B79/8)</f>
        <v>2.75</v>
      </c>
      <c r="J79" t="s">
        <v>1097</v>
      </c>
      <c r="L79" s="369">
        <f>SUM(B79*2)</f>
        <v>44</v>
      </c>
      <c r="M79" s="369">
        <f>SUM(B79*3)</f>
        <v>66</v>
      </c>
      <c r="N79" s="369">
        <f>SUM(B79*4)</f>
        <v>88</v>
      </c>
      <c r="O79" s="369">
        <f>SUM(B79*5)</f>
        <v>110</v>
      </c>
      <c r="P79" s="369">
        <f>SUM(B79*6)</f>
        <v>132</v>
      </c>
      <c r="Q79" s="369">
        <f>SUM(B79/7)</f>
        <v>3.1428571428571428</v>
      </c>
      <c r="R79" s="369">
        <f>SUM(B79*8)</f>
        <v>176</v>
      </c>
      <c r="S79" t="s">
        <v>1097</v>
      </c>
    </row>
    <row r="80" spans="1:30" customFormat="1" ht="15" x14ac:dyDescent="0.25">
      <c r="A80" s="368" t="s">
        <v>994</v>
      </c>
      <c r="B80" s="460">
        <v>0.53</v>
      </c>
      <c r="C80" s="369">
        <f>SUM(B80/2)</f>
        <v>0.26500000000000001</v>
      </c>
      <c r="D80" s="369">
        <f>SUM(B80/3)</f>
        <v>0.17666666666666667</v>
      </c>
      <c r="E80" s="369">
        <f>SUM(B80/4)</f>
        <v>0.13250000000000001</v>
      </c>
      <c r="F80" s="369">
        <f>SUM(B80/5)</f>
        <v>0.10600000000000001</v>
      </c>
      <c r="G80" s="369">
        <f>SUM(B80/6)</f>
        <v>8.8333333333333333E-2</v>
      </c>
      <c r="H80" s="369">
        <f>SUM(B80/7)</f>
        <v>7.571428571428572E-2</v>
      </c>
      <c r="I80" s="369">
        <f>SUM(B80/8)</f>
        <v>6.6250000000000003E-2</v>
      </c>
      <c r="J80" t="s">
        <v>1095</v>
      </c>
      <c r="L80" s="369">
        <f>SUM(B80*2)</f>
        <v>1.06</v>
      </c>
      <c r="M80" s="369">
        <f>SUM(B80*3)</f>
        <v>1.59</v>
      </c>
      <c r="N80" s="369">
        <f>SUM(B80*4)</f>
        <v>2.12</v>
      </c>
      <c r="O80" s="369">
        <f>SUM(B80*5)</f>
        <v>2.6500000000000004</v>
      </c>
      <c r="P80" s="369">
        <f>SUM(B80*6)</f>
        <v>3.18</v>
      </c>
      <c r="Q80" s="369">
        <f>SUM(B80*7)</f>
        <v>3.71</v>
      </c>
      <c r="R80" s="369">
        <f>SUM(B80*8)</f>
        <v>4.24</v>
      </c>
      <c r="S80" t="s">
        <v>1095</v>
      </c>
    </row>
    <row r="81" spans="1:19" customFormat="1" ht="15" x14ac:dyDescent="0.25">
      <c r="A81" s="366" t="s">
        <v>1092</v>
      </c>
      <c r="B81" s="454">
        <f>B79*B80</f>
        <v>11.66</v>
      </c>
      <c r="C81" s="369">
        <f>SUM(B81/2)</f>
        <v>5.83</v>
      </c>
      <c r="D81" s="369">
        <f>SUM(B81/3)</f>
        <v>3.8866666666666667</v>
      </c>
      <c r="E81" s="369">
        <f>SUM(B81/4)</f>
        <v>2.915</v>
      </c>
      <c r="F81" s="369">
        <f>SUM(B81/5)</f>
        <v>2.3319999999999999</v>
      </c>
      <c r="G81" s="369">
        <f>SUM(B81/6)</f>
        <v>1.9433333333333334</v>
      </c>
      <c r="H81" s="369">
        <f>SUM(B81/7)</f>
        <v>1.6657142857142857</v>
      </c>
      <c r="I81" s="369">
        <f>SUM(B81/8)</f>
        <v>1.4575</v>
      </c>
      <c r="J81" t="s">
        <v>1096</v>
      </c>
      <c r="L81" s="369">
        <f>SUM(B81*2)</f>
        <v>23.32</v>
      </c>
      <c r="M81" s="369">
        <f>SUM(B81*3)</f>
        <v>34.980000000000004</v>
      </c>
      <c r="N81" s="369">
        <f>SUM(B81*4)</f>
        <v>46.64</v>
      </c>
      <c r="O81" s="369">
        <f>SUM(B81*5)</f>
        <v>58.3</v>
      </c>
      <c r="P81" s="369">
        <f>SUM(B81*6)</f>
        <v>69.960000000000008</v>
      </c>
      <c r="Q81" s="369">
        <f>SUM(B81*7)</f>
        <v>81.62</v>
      </c>
      <c r="R81" s="369">
        <f>SUM(B81*8)</f>
        <v>93.28</v>
      </c>
      <c r="S81" t="s">
        <v>1096</v>
      </c>
    </row>
    <row r="82" spans="1:19" customFormat="1" ht="15" x14ac:dyDescent="0.25">
      <c r="A82" s="368" t="s">
        <v>1094</v>
      </c>
      <c r="B82" s="460">
        <v>150</v>
      </c>
      <c r="C82" s="369">
        <f>SUM(B82/2)</f>
        <v>75</v>
      </c>
      <c r="D82" s="369">
        <f>SUM(B82/3)</f>
        <v>50</v>
      </c>
      <c r="E82" s="369">
        <f>SUM(B82/4)</f>
        <v>37.5</v>
      </c>
      <c r="F82" s="369">
        <f>SUM(B82/5)</f>
        <v>30</v>
      </c>
      <c r="G82" s="369">
        <f>SUM(B82/6)</f>
        <v>25</v>
      </c>
      <c r="H82" s="369">
        <f>SUM(B82/7)</f>
        <v>21.428571428571427</v>
      </c>
      <c r="I82" s="369">
        <f>SUM(B82/8)</f>
        <v>18.75</v>
      </c>
      <c r="J82" t="s">
        <v>1096</v>
      </c>
      <c r="L82" s="369">
        <f>SUM(B82*2)</f>
        <v>300</v>
      </c>
      <c r="M82" s="369">
        <f>SUM(B82*3)</f>
        <v>450</v>
      </c>
      <c r="N82" s="369">
        <f>SUM(B82*4)</f>
        <v>600</v>
      </c>
      <c r="O82" s="369">
        <f>SUM(B82*5)</f>
        <v>750</v>
      </c>
      <c r="P82" s="369">
        <f>SUM(B82*6)</f>
        <v>900</v>
      </c>
      <c r="Q82" s="369">
        <f>SUM(B82*7)</f>
        <v>1050</v>
      </c>
      <c r="R82" s="369">
        <f>SUM(B82*8)</f>
        <v>1200</v>
      </c>
      <c r="S82" t="s">
        <v>1096</v>
      </c>
    </row>
    <row r="83" spans="1:19" customFormat="1" ht="15" x14ac:dyDescent="0.25">
      <c r="A83" s="366" t="s">
        <v>1093</v>
      </c>
      <c r="B83" s="454">
        <f>B82/B79</f>
        <v>6.8181818181818183</v>
      </c>
      <c r="C83" s="369">
        <f>SUM(B83/2)</f>
        <v>3.4090909090909092</v>
      </c>
      <c r="D83" s="369">
        <f>SUM(B83/3)</f>
        <v>2.2727272727272729</v>
      </c>
      <c r="E83" s="369">
        <f>SUM(B83/4)</f>
        <v>1.7045454545454546</v>
      </c>
      <c r="F83" s="369">
        <f>SUM(B83/5)</f>
        <v>1.3636363636363638</v>
      </c>
      <c r="G83" s="369">
        <f>SUM(B83/6)</f>
        <v>1.1363636363636365</v>
      </c>
      <c r="H83" s="369">
        <f>SUM(B83/7)</f>
        <v>0.97402597402597402</v>
      </c>
      <c r="I83" s="369">
        <f>SUM(B83/8)</f>
        <v>0.85227272727272729</v>
      </c>
      <c r="J83" t="s">
        <v>1095</v>
      </c>
      <c r="L83" s="369">
        <f>SUM(B83*2)</f>
        <v>13.636363636363637</v>
      </c>
      <c r="M83" s="369">
        <f>SUM(B83*3)</f>
        <v>20.454545454545453</v>
      </c>
      <c r="N83" s="369">
        <f>SUM(B83*4)</f>
        <v>27.272727272727273</v>
      </c>
      <c r="O83" s="369">
        <f>SUM(B83*5)</f>
        <v>34.090909090909093</v>
      </c>
      <c r="P83" s="369">
        <f>SUM(B83*6)</f>
        <v>40.909090909090907</v>
      </c>
      <c r="Q83" s="369">
        <f>SUM(B83*7)</f>
        <v>47.727272727272727</v>
      </c>
      <c r="R83" s="369">
        <f>SUM(B83*8)</f>
        <v>54.545454545454547</v>
      </c>
      <c r="S83" t="s">
        <v>1095</v>
      </c>
    </row>
    <row r="84" spans="1:19" customFormat="1" ht="15" x14ac:dyDescent="0.25">
      <c r="A84" s="366"/>
      <c r="B84" s="371"/>
      <c r="C84" s="369"/>
      <c r="D84" s="369"/>
      <c r="E84" s="369"/>
      <c r="F84" s="369"/>
      <c r="G84" s="369"/>
    </row>
    <row r="85" spans="1:19" customFormat="1" ht="15" x14ac:dyDescent="0.25">
      <c r="A85" s="366"/>
      <c r="B85" s="371"/>
      <c r="C85" s="369"/>
      <c r="D85" s="369"/>
      <c r="E85" s="369"/>
      <c r="F85" s="369"/>
      <c r="G85" s="369"/>
    </row>
    <row r="86" spans="1:19" customFormat="1" ht="15" x14ac:dyDescent="0.25">
      <c r="A86" s="366"/>
      <c r="B86" s="371"/>
      <c r="C86" s="369"/>
      <c r="D86" s="369"/>
      <c r="E86" s="369"/>
      <c r="F86" s="369"/>
      <c r="G86" s="369"/>
    </row>
    <row r="87" spans="1:19" customFormat="1" ht="15" x14ac:dyDescent="0.25">
      <c r="A87" s="366"/>
      <c r="B87" s="371"/>
      <c r="C87" s="369"/>
      <c r="D87" s="369"/>
      <c r="E87" s="369"/>
      <c r="F87" s="369"/>
      <c r="G87" s="369"/>
    </row>
    <row r="88" spans="1:19" ht="15" x14ac:dyDescent="0.2">
      <c r="A88" s="374" t="s">
        <v>992</v>
      </c>
      <c r="B88" s="366"/>
      <c r="C88" s="366" t="s">
        <v>1103</v>
      </c>
      <c r="D88" s="366" t="s">
        <v>1104</v>
      </c>
      <c r="E88" s="366" t="s">
        <v>1105</v>
      </c>
      <c r="F88" s="367" t="s">
        <v>1106</v>
      </c>
      <c r="G88" s="159" t="s">
        <v>1107</v>
      </c>
      <c r="K88" s="159"/>
    </row>
    <row r="89" spans="1:19" customFormat="1" ht="15" customHeight="1" x14ac:dyDescent="0.25">
      <c r="A89" s="368" t="s">
        <v>993</v>
      </c>
      <c r="B89" s="369">
        <v>38</v>
      </c>
      <c r="C89" s="369">
        <f>SUM(B89*2)</f>
        <v>76</v>
      </c>
      <c r="D89" s="369">
        <f>SUM(B89*3)</f>
        <v>114</v>
      </c>
      <c r="E89" s="369">
        <f>SUM(B89*4)</f>
        <v>152</v>
      </c>
      <c r="F89" s="369">
        <f>SUM(B89*5)</f>
        <v>190</v>
      </c>
      <c r="G89" s="369">
        <f>SUM(B89*6)</f>
        <v>228</v>
      </c>
    </row>
    <row r="90" spans="1:19" customFormat="1" ht="15" x14ac:dyDescent="0.25">
      <c r="A90" s="368" t="s">
        <v>994</v>
      </c>
      <c r="B90" s="369">
        <v>1</v>
      </c>
      <c r="C90" s="369">
        <f>SUM(B90/2)</f>
        <v>0.5</v>
      </c>
      <c r="D90" s="369">
        <f>SUM(B90/3)</f>
        <v>0.33333333333333331</v>
      </c>
      <c r="E90" s="369">
        <f>SUM(B90/4)</f>
        <v>0.25</v>
      </c>
      <c r="F90" s="369">
        <f>SUM(B90/5)</f>
        <v>0.2</v>
      </c>
      <c r="G90" s="369">
        <f>SUM(B90/6)</f>
        <v>0.16666666666666666</v>
      </c>
    </row>
    <row r="91" spans="1:19" customFormat="1" ht="15" x14ac:dyDescent="0.25">
      <c r="A91" s="366" t="s">
        <v>1092</v>
      </c>
      <c r="B91" s="371">
        <f>B89*B90</f>
        <v>38</v>
      </c>
      <c r="C91" s="369">
        <f>SUM(B91/2)</f>
        <v>19</v>
      </c>
      <c r="D91" s="369">
        <f>SUM(B91/3)</f>
        <v>12.666666666666666</v>
      </c>
      <c r="E91" s="369">
        <f>SUM(B91/4)</f>
        <v>9.5</v>
      </c>
      <c r="F91" s="369">
        <f>SUM(B91/5)</f>
        <v>7.6</v>
      </c>
      <c r="G91" s="369">
        <f>SUM(B91/6)</f>
        <v>6.333333333333333</v>
      </c>
    </row>
    <row r="92" spans="1:19" customFormat="1" ht="15" x14ac:dyDescent="0.25">
      <c r="A92" s="362"/>
      <c r="B92" s="372"/>
      <c r="C92" s="372"/>
      <c r="D92" s="372"/>
      <c r="E92" s="372"/>
      <c r="F92" s="362"/>
    </row>
    <row r="93" spans="1:19" customFormat="1" ht="15" x14ac:dyDescent="0.25">
      <c r="A93" s="374" t="s">
        <v>1003</v>
      </c>
      <c r="B93" s="373"/>
      <c r="C93" s="373"/>
      <c r="D93" s="373"/>
      <c r="E93" s="373"/>
      <c r="F93" s="363"/>
    </row>
    <row r="94" spans="1:19" customFormat="1" ht="15" x14ac:dyDescent="0.25">
      <c r="A94" s="368" t="s">
        <v>993</v>
      </c>
      <c r="B94" s="369">
        <v>24</v>
      </c>
      <c r="C94" s="369">
        <f>SUM(B94/2)</f>
        <v>12</v>
      </c>
      <c r="D94" s="369">
        <f>SUM(B94/3)</f>
        <v>8</v>
      </c>
      <c r="E94" s="369">
        <f>SUM(B94/4)</f>
        <v>6</v>
      </c>
      <c r="F94" s="369">
        <f>SUM(B94/5)</f>
        <v>4.8</v>
      </c>
      <c r="G94" s="369">
        <f>SUM(B94/6)</f>
        <v>4</v>
      </c>
    </row>
    <row r="95" spans="1:19" customFormat="1" ht="15" x14ac:dyDescent="0.25">
      <c r="A95" s="368" t="s">
        <v>1004</v>
      </c>
      <c r="B95" s="369">
        <v>64</v>
      </c>
      <c r="C95" s="369">
        <f>SUM(B95/2)</f>
        <v>32</v>
      </c>
      <c r="D95" s="369">
        <f>SUM(B95/3)</f>
        <v>21.333333333333332</v>
      </c>
      <c r="E95" s="369">
        <f>SUM(B95/4)</f>
        <v>16</v>
      </c>
      <c r="F95" s="369">
        <f>SUM(B95/5)</f>
        <v>12.8</v>
      </c>
      <c r="G95" s="369">
        <f>SUM(B95/6)</f>
        <v>10.666666666666666</v>
      </c>
    </row>
    <row r="96" spans="1:19" customFormat="1" ht="15" x14ac:dyDescent="0.25">
      <c r="A96" s="366" t="s">
        <v>1093</v>
      </c>
      <c r="B96" s="371">
        <f>B95/B94</f>
        <v>2.6666666666666665</v>
      </c>
      <c r="C96" s="369">
        <f>SUM(B96/2)</f>
        <v>1.3333333333333333</v>
      </c>
      <c r="D96" s="369">
        <f>SUM(B96/3)</f>
        <v>0.88888888888888884</v>
      </c>
      <c r="E96" s="369">
        <f>SUM(B96/4)</f>
        <v>0.66666666666666663</v>
      </c>
      <c r="F96" s="369">
        <f>SUM(B96/5)</f>
        <v>0.53333333333333333</v>
      </c>
      <c r="G96" s="369">
        <f>SUM(B96/6)</f>
        <v>0.44444444444444442</v>
      </c>
    </row>
    <row r="97" spans="1:30" ht="15" x14ac:dyDescent="0.2">
      <c r="A97" s="364"/>
      <c r="B97" s="362"/>
      <c r="C97" s="362"/>
      <c r="D97" s="362"/>
      <c r="E97" s="362"/>
      <c r="F97" s="363"/>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4" t="s">
        <v>1008</v>
      </c>
      <c r="B98" s="373"/>
      <c r="C98" s="373"/>
      <c r="D98" s="373"/>
      <c r="E98" s="373"/>
      <c r="F98" s="363"/>
    </row>
    <row r="99" spans="1:30" ht="15" x14ac:dyDescent="0.2">
      <c r="A99" s="368" t="s">
        <v>994</v>
      </c>
      <c r="B99" s="369">
        <v>4</v>
      </c>
      <c r="C99" s="369"/>
      <c r="D99" s="369"/>
      <c r="E99" s="369"/>
      <c r="F99" s="363"/>
      <c r="K99" s="159"/>
    </row>
    <row r="100" spans="1:30" customFormat="1" ht="15" x14ac:dyDescent="0.25">
      <c r="A100" s="368" t="s">
        <v>1004</v>
      </c>
      <c r="B100" s="369">
        <v>150</v>
      </c>
      <c r="C100" s="369"/>
      <c r="D100" s="369"/>
      <c r="E100" s="369"/>
      <c r="F100" s="363"/>
    </row>
    <row r="101" spans="1:30" customFormat="1" ht="15" x14ac:dyDescent="0.25">
      <c r="A101" s="366" t="s">
        <v>1006</v>
      </c>
      <c r="B101" s="371">
        <f>B100/B99</f>
        <v>37.5</v>
      </c>
      <c r="C101" s="371"/>
      <c r="D101" s="371"/>
      <c r="E101" s="371"/>
      <c r="F101" s="362"/>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79"/>
      <c r="C106" s="279"/>
      <c r="D106" s="279"/>
      <c r="E106" s="279"/>
    </row>
    <row r="107" spans="1:30" customFormat="1" ht="17.25" customHeight="1" x14ac:dyDescent="0.25">
      <c r="A107" s="465" t="s">
        <v>1126</v>
      </c>
    </row>
    <row r="108" spans="1:30" customFormat="1" ht="17.25" customHeight="1" x14ac:dyDescent="0.25">
      <c r="A108" s="466" t="s">
        <v>1198</v>
      </c>
    </row>
    <row r="109" spans="1:30" customFormat="1" ht="17.25" customHeight="1" x14ac:dyDescent="0.25">
      <c r="A109" s="467" t="s">
        <v>1199</v>
      </c>
    </row>
    <row r="110" spans="1:30" customFormat="1" ht="17.25" customHeight="1" x14ac:dyDescent="0.25">
      <c r="A110" s="467" t="s">
        <v>1196</v>
      </c>
    </row>
    <row r="111" spans="1:30" customFormat="1" x14ac:dyDescent="0.25">
      <c r="A111" s="262"/>
      <c r="B111" s="159"/>
      <c r="C111" s="159"/>
      <c r="D111" s="159"/>
      <c r="E111" s="159"/>
      <c r="F111" s="159"/>
    </row>
    <row r="112" spans="1:30" customFormat="1" ht="15" x14ac:dyDescent="0.25">
      <c r="A112" s="466" t="s">
        <v>1127</v>
      </c>
    </row>
    <row r="113" spans="1:11" ht="15" x14ac:dyDescent="0.2">
      <c r="A113" s="467" t="s">
        <v>1128</v>
      </c>
      <c r="K113" s="159"/>
    </row>
    <row r="114" spans="1:11" ht="15" x14ac:dyDescent="0.2">
      <c r="A114" s="468" t="s">
        <v>1129</v>
      </c>
      <c r="K114" s="159"/>
    </row>
    <row r="115" spans="1:11" x14ac:dyDescent="0.25">
      <c r="A115" s="469" t="s">
        <v>1197</v>
      </c>
    </row>
    <row r="116" spans="1:11" x14ac:dyDescent="0.25">
      <c r="A116" s="470" t="s">
        <v>1130</v>
      </c>
    </row>
    <row r="117" spans="1:11" x14ac:dyDescent="0.25">
      <c r="A117" s="471" t="s">
        <v>1131</v>
      </c>
    </row>
    <row r="118" spans="1:11" x14ac:dyDescent="0.25">
      <c r="A118" s="472" t="s">
        <v>1132</v>
      </c>
    </row>
    <row r="119" spans="1:11" x14ac:dyDescent="0.25">
      <c r="A119" s="473" t="s">
        <v>1133</v>
      </c>
    </row>
    <row r="120" spans="1:11" x14ac:dyDescent="0.25">
      <c r="A120" s="474" t="s">
        <v>1134</v>
      </c>
    </row>
    <row r="121" spans="1:11" x14ac:dyDescent="0.25">
      <c r="A121" s="475" t="s">
        <v>1135</v>
      </c>
    </row>
    <row r="122" spans="1:11" x14ac:dyDescent="0.25">
      <c r="A122" s="476" t="s">
        <v>1136</v>
      </c>
    </row>
    <row r="123" spans="1:11" x14ac:dyDescent="0.25">
      <c r="A123" s="477" t="s">
        <v>1137</v>
      </c>
    </row>
    <row r="124" spans="1:11" x14ac:dyDescent="0.25">
      <c r="A124" s="478"/>
    </row>
    <row r="125" spans="1:11" x14ac:dyDescent="0.25">
      <c r="A125" s="466" t="s">
        <v>1138</v>
      </c>
    </row>
    <row r="126" spans="1:11" x14ac:dyDescent="0.25">
      <c r="A126" s="479" t="s">
        <v>1139</v>
      </c>
    </row>
    <row r="127" spans="1:11" x14ac:dyDescent="0.25">
      <c r="A127" s="480" t="s">
        <v>1140</v>
      </c>
    </row>
    <row r="128" spans="1:11" x14ac:dyDescent="0.25">
      <c r="A128" s="481" t="s">
        <v>1141</v>
      </c>
    </row>
    <row r="129" spans="1:1" x14ac:dyDescent="0.25">
      <c r="A129" s="482" t="s">
        <v>1142</v>
      </c>
    </row>
    <row r="130" spans="1:1" x14ac:dyDescent="0.25">
      <c r="A130" s="478"/>
    </row>
    <row r="131" spans="1:1" x14ac:dyDescent="0.25">
      <c r="A131" s="466" t="s">
        <v>1143</v>
      </c>
    </row>
    <row r="132" spans="1:1" x14ac:dyDescent="0.25">
      <c r="A132" s="483" t="s">
        <v>1144</v>
      </c>
    </row>
    <row r="133" spans="1:1" x14ac:dyDescent="0.25">
      <c r="A133" s="484" t="s">
        <v>1145</v>
      </c>
    </row>
    <row r="134" spans="1:1" x14ac:dyDescent="0.25">
      <c r="A134" s="485" t="s">
        <v>1146</v>
      </c>
    </row>
    <row r="135" spans="1:1" x14ac:dyDescent="0.25">
      <c r="A135" s="486" t="s">
        <v>1147</v>
      </c>
    </row>
    <row r="136" spans="1:1" x14ac:dyDescent="0.25">
      <c r="A136" s="487" t="s">
        <v>1148</v>
      </c>
    </row>
    <row r="137" spans="1:1" x14ac:dyDescent="0.25">
      <c r="A137" s="488" t="s">
        <v>1149</v>
      </c>
    </row>
    <row r="138" spans="1:1" x14ac:dyDescent="0.25">
      <c r="A138" s="478"/>
    </row>
    <row r="139" spans="1:1" x14ac:dyDescent="0.25">
      <c r="A139" s="466" t="s">
        <v>1150</v>
      </c>
    </row>
    <row r="140" spans="1:1" x14ac:dyDescent="0.25">
      <c r="A140" s="489" t="s">
        <v>1151</v>
      </c>
    </row>
    <row r="141" spans="1:1" x14ac:dyDescent="0.25">
      <c r="A141" s="490" t="s">
        <v>1152</v>
      </c>
    </row>
    <row r="142" spans="1:1" x14ac:dyDescent="0.25">
      <c r="A142" s="491" t="s">
        <v>1153</v>
      </c>
    </row>
    <row r="143" spans="1:1" x14ac:dyDescent="0.25">
      <c r="A143" s="492" t="s">
        <v>1154</v>
      </c>
    </row>
    <row r="144" spans="1:1" x14ac:dyDescent="0.25">
      <c r="A144" s="493" t="s">
        <v>1155</v>
      </c>
    </row>
    <row r="145" spans="1:1" x14ac:dyDescent="0.25">
      <c r="A145" s="494" t="s">
        <v>1156</v>
      </c>
    </row>
    <row r="146" spans="1:1" x14ac:dyDescent="0.25">
      <c r="A146" s="495" t="s">
        <v>1157</v>
      </c>
    </row>
    <row r="147" spans="1:1" x14ac:dyDescent="0.25">
      <c r="A147" s="478"/>
    </row>
    <row r="148" spans="1:1" x14ac:dyDescent="0.25">
      <c r="A148" s="466" t="s">
        <v>1158</v>
      </c>
    </row>
    <row r="149" spans="1:1" x14ac:dyDescent="0.25">
      <c r="A149" s="496" t="s">
        <v>1159</v>
      </c>
    </row>
    <row r="150" spans="1:1" x14ac:dyDescent="0.25">
      <c r="A150" s="497" t="s">
        <v>1160</v>
      </c>
    </row>
    <row r="151" spans="1:1" x14ac:dyDescent="0.25">
      <c r="A151" s="498" t="s">
        <v>1161</v>
      </c>
    </row>
    <row r="152" spans="1:1" x14ac:dyDescent="0.25">
      <c r="A152" s="499" t="s">
        <v>1162</v>
      </c>
    </row>
    <row r="153" spans="1:1" x14ac:dyDescent="0.25">
      <c r="A153" s="500" t="s">
        <v>1163</v>
      </c>
    </row>
    <row r="154" spans="1:1" x14ac:dyDescent="0.25">
      <c r="A154" s="501" t="s">
        <v>1164</v>
      </c>
    </row>
    <row r="155" spans="1:1" x14ac:dyDescent="0.25">
      <c r="A155" s="478"/>
    </row>
    <row r="156" spans="1:1" x14ac:dyDescent="0.25">
      <c r="A156" s="466" t="s">
        <v>1165</v>
      </c>
    </row>
    <row r="157" spans="1:1" x14ac:dyDescent="0.25">
      <c r="A157" s="502" t="s">
        <v>1166</v>
      </c>
    </row>
    <row r="158" spans="1:1" x14ac:dyDescent="0.25">
      <c r="A158" s="503" t="s">
        <v>1167</v>
      </c>
    </row>
    <row r="159" spans="1:1" x14ac:dyDescent="0.25">
      <c r="A159" s="504" t="s">
        <v>1168</v>
      </c>
    </row>
    <row r="160" spans="1:1" x14ac:dyDescent="0.25">
      <c r="A160" s="478"/>
    </row>
    <row r="161" spans="1:1" x14ac:dyDescent="0.25">
      <c r="A161" s="466" t="s">
        <v>1169</v>
      </c>
    </row>
    <row r="162" spans="1:1" x14ac:dyDescent="0.25">
      <c r="A162" s="505" t="s">
        <v>1170</v>
      </c>
    </row>
    <row r="163" spans="1:1" x14ac:dyDescent="0.25">
      <c r="A163" s="506" t="s">
        <v>1171</v>
      </c>
    </row>
    <row r="164" spans="1:1" x14ac:dyDescent="0.25">
      <c r="A164" s="507" t="s">
        <v>1172</v>
      </c>
    </row>
    <row r="165" spans="1:1" x14ac:dyDescent="0.25">
      <c r="A165" s="508" t="s">
        <v>1173</v>
      </c>
    </row>
    <row r="166" spans="1:1" x14ac:dyDescent="0.25">
      <c r="A166" s="509" t="s">
        <v>1174</v>
      </c>
    </row>
    <row r="167" spans="1:1" x14ac:dyDescent="0.25">
      <c r="A167" s="510" t="s">
        <v>1175</v>
      </c>
    </row>
    <row r="168" spans="1:1" x14ac:dyDescent="0.25">
      <c r="A168" s="511" t="s">
        <v>1195</v>
      </c>
    </row>
    <row r="169" spans="1:1" x14ac:dyDescent="0.25">
      <c r="A169" s="512" t="s">
        <v>1193</v>
      </c>
    </row>
    <row r="170" spans="1:1" x14ac:dyDescent="0.25">
      <c r="A170" s="513" t="s">
        <v>1176</v>
      </c>
    </row>
    <row r="171" spans="1:1" x14ac:dyDescent="0.25">
      <c r="A171" s="478"/>
    </row>
    <row r="172" spans="1:1" x14ac:dyDescent="0.25">
      <c r="A172" s="466" t="s">
        <v>1177</v>
      </c>
    </row>
    <row r="173" spans="1:1" x14ac:dyDescent="0.25">
      <c r="A173" s="514" t="s">
        <v>1178</v>
      </c>
    </row>
    <row r="174" spans="1:1" x14ac:dyDescent="0.25">
      <c r="A174" s="515" t="s">
        <v>1179</v>
      </c>
    </row>
    <row r="175" spans="1:1" x14ac:dyDescent="0.25">
      <c r="A175" s="516" t="s">
        <v>1180</v>
      </c>
    </row>
    <row r="176" spans="1:1" x14ac:dyDescent="0.25">
      <c r="A176" s="517" t="s">
        <v>1181</v>
      </c>
    </row>
    <row r="177" spans="1:1" x14ac:dyDescent="0.25">
      <c r="A177" s="518" t="s">
        <v>1182</v>
      </c>
    </row>
    <row r="178" spans="1:1" x14ac:dyDescent="0.25">
      <c r="A178" s="519" t="s">
        <v>1183</v>
      </c>
    </row>
    <row r="179" spans="1:1" x14ac:dyDescent="0.25">
      <c r="A179" s="478"/>
    </row>
    <row r="180" spans="1:1" x14ac:dyDescent="0.25">
      <c r="A180" s="466" t="s">
        <v>1184</v>
      </c>
    </row>
    <row r="181" spans="1:1" x14ac:dyDescent="0.25">
      <c r="A181" s="520" t="s">
        <v>1185</v>
      </c>
    </row>
    <row r="182" spans="1:1" x14ac:dyDescent="0.25">
      <c r="A182" s="521" t="s">
        <v>1186</v>
      </c>
    </row>
    <row r="183" spans="1:1" x14ac:dyDescent="0.25">
      <c r="A183" s="522" t="s">
        <v>1187</v>
      </c>
    </row>
    <row r="184" spans="1:1" x14ac:dyDescent="0.25">
      <c r="A184" s="523" t="s">
        <v>1188</v>
      </c>
    </row>
    <row r="185" spans="1:1" x14ac:dyDescent="0.25">
      <c r="A185" s="478"/>
    </row>
    <row r="186" spans="1:1" x14ac:dyDescent="0.25">
      <c r="A186" s="466" t="s">
        <v>1189</v>
      </c>
    </row>
    <row r="187" spans="1:1" x14ac:dyDescent="0.25">
      <c r="A187" s="524" t="s">
        <v>1194</v>
      </c>
    </row>
    <row r="188" spans="1:1" x14ac:dyDescent="0.25">
      <c r="A188" s="525" t="s">
        <v>1190</v>
      </c>
    </row>
    <row r="189" spans="1:1" x14ac:dyDescent="0.25">
      <c r="A189" s="526" t="s">
        <v>1191</v>
      </c>
    </row>
    <row r="190" spans="1:1" x14ac:dyDescent="0.25">
      <c r="A190" s="527" t="s">
        <v>1192</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topLeftCell="B1" workbookViewId="0"/>
  </sheetViews>
  <sheetFormatPr defaultRowHeight="12.75" x14ac:dyDescent="0.2"/>
  <cols>
    <col min="1" max="1" width="34.7109375" style="362" customWidth="1"/>
    <col min="2" max="2" width="11.7109375" style="362" customWidth="1"/>
    <col min="3" max="4" width="9.140625" style="362"/>
    <col min="5" max="6" width="9.140625" style="362" customWidth="1"/>
    <col min="7" max="16384" width="9.140625" style="362"/>
  </cols>
  <sheetData>
    <row r="1" spans="1:3" ht="15.75" x14ac:dyDescent="0.25">
      <c r="A1" s="361" t="s">
        <v>991</v>
      </c>
      <c r="C1" s="363"/>
    </row>
    <row r="2" spans="1:3" x14ac:dyDescent="0.2">
      <c r="A2" s="364"/>
      <c r="C2" s="363"/>
    </row>
    <row r="3" spans="1:3" x14ac:dyDescent="0.2">
      <c r="A3" s="363"/>
      <c r="C3" s="363"/>
    </row>
    <row r="4" spans="1:3" x14ac:dyDescent="0.2">
      <c r="A4" s="374" t="s">
        <v>992</v>
      </c>
      <c r="B4" s="366"/>
      <c r="C4" s="367"/>
    </row>
    <row r="5" spans="1:3" x14ac:dyDescent="0.2">
      <c r="A5" s="368" t="s">
        <v>993</v>
      </c>
      <c r="B5" s="369">
        <v>32</v>
      </c>
      <c r="C5" s="370"/>
    </row>
    <row r="6" spans="1:3" x14ac:dyDescent="0.2">
      <c r="A6" s="368" t="s">
        <v>994</v>
      </c>
      <c r="B6" s="369">
        <v>4.2</v>
      </c>
      <c r="C6" s="370"/>
    </row>
    <row r="7" spans="1:3" x14ac:dyDescent="0.2">
      <c r="A7" s="366" t="s">
        <v>995</v>
      </c>
      <c r="B7" s="371">
        <f>B5*B6</f>
        <v>134.4</v>
      </c>
      <c r="C7" s="362" t="s">
        <v>996</v>
      </c>
    </row>
    <row r="8" spans="1:3" x14ac:dyDescent="0.2">
      <c r="A8" s="362" t="s">
        <v>997</v>
      </c>
      <c r="B8" s="372">
        <f>B5/B6</f>
        <v>7.6190476190476186</v>
      </c>
      <c r="C8" s="362" t="s">
        <v>998</v>
      </c>
    </row>
    <row r="9" spans="1:3" x14ac:dyDescent="0.2">
      <c r="A9" s="367"/>
      <c r="B9" s="372"/>
      <c r="C9" s="363"/>
    </row>
    <row r="10" spans="1:3" x14ac:dyDescent="0.2">
      <c r="A10" s="374" t="s">
        <v>1003</v>
      </c>
      <c r="B10" s="373"/>
      <c r="C10" s="363"/>
    </row>
    <row r="11" spans="1:3" x14ac:dyDescent="0.2">
      <c r="A11" s="368" t="s">
        <v>993</v>
      </c>
      <c r="B11" s="369">
        <v>36</v>
      </c>
      <c r="C11" s="363"/>
    </row>
    <row r="12" spans="1:3" x14ac:dyDescent="0.2">
      <c r="A12" s="368" t="s">
        <v>1004</v>
      </c>
      <c r="B12" s="369">
        <v>200</v>
      </c>
      <c r="C12" s="363"/>
    </row>
    <row r="13" spans="1:3" x14ac:dyDescent="0.2">
      <c r="A13" s="366" t="s">
        <v>1001</v>
      </c>
      <c r="B13" s="371">
        <f>B12/B11</f>
        <v>5.5555555555555554</v>
      </c>
      <c r="C13" s="362" t="s">
        <v>1002</v>
      </c>
    </row>
    <row r="14" spans="1:3" x14ac:dyDescent="0.2">
      <c r="A14" s="366" t="s">
        <v>997</v>
      </c>
      <c r="B14" s="372">
        <f>(B11^2)/B12</f>
        <v>6.48</v>
      </c>
      <c r="C14" s="362" t="s">
        <v>998</v>
      </c>
    </row>
    <row r="15" spans="1:3" x14ac:dyDescent="0.2">
      <c r="A15" s="367"/>
      <c r="B15" s="372"/>
      <c r="C15" s="363"/>
    </row>
    <row r="16" spans="1:3" x14ac:dyDescent="0.2">
      <c r="A16" s="374" t="s">
        <v>1008</v>
      </c>
      <c r="B16" s="373"/>
      <c r="C16" s="363"/>
    </row>
    <row r="17" spans="1:3" x14ac:dyDescent="0.2">
      <c r="A17" s="368" t="s">
        <v>994</v>
      </c>
      <c r="B17" s="369">
        <v>4</v>
      </c>
      <c r="C17" s="363"/>
    </row>
    <row r="18" spans="1:3" x14ac:dyDescent="0.2">
      <c r="A18" s="368" t="s">
        <v>1004</v>
      </c>
      <c r="B18" s="369">
        <v>150</v>
      </c>
      <c r="C18" s="363"/>
    </row>
    <row r="19" spans="1:3" x14ac:dyDescent="0.2">
      <c r="A19" s="366" t="s">
        <v>1006</v>
      </c>
      <c r="B19" s="371">
        <f>B18/B17</f>
        <v>37.5</v>
      </c>
      <c r="C19" s="362" t="s">
        <v>1007</v>
      </c>
    </row>
    <row r="20" spans="1:3" x14ac:dyDescent="0.2">
      <c r="A20" s="366" t="s">
        <v>997</v>
      </c>
      <c r="B20" s="372">
        <f>B18/(B17^2)</f>
        <v>9.375</v>
      </c>
      <c r="C20" s="362" t="s">
        <v>998</v>
      </c>
    </row>
    <row r="21" spans="1:3" x14ac:dyDescent="0.2">
      <c r="A21" s="363"/>
      <c r="C21" s="363"/>
    </row>
    <row r="22" spans="1:3" x14ac:dyDescent="0.2">
      <c r="A22" s="363"/>
      <c r="C22" s="363"/>
    </row>
    <row r="23" spans="1:3" x14ac:dyDescent="0.2">
      <c r="A23" s="363"/>
      <c r="C23" s="363"/>
    </row>
    <row r="24" spans="1:3" x14ac:dyDescent="0.2">
      <c r="A24" s="363"/>
      <c r="B24" s="372"/>
      <c r="C24" s="363"/>
    </row>
    <row r="25" spans="1:3" x14ac:dyDescent="0.2">
      <c r="A25" s="365" t="s">
        <v>1005</v>
      </c>
      <c r="B25" s="373"/>
      <c r="C25" s="363"/>
    </row>
    <row r="26" spans="1:3" x14ac:dyDescent="0.2">
      <c r="A26" s="368" t="s">
        <v>994</v>
      </c>
      <c r="B26" s="369">
        <v>5</v>
      </c>
      <c r="C26" s="363"/>
    </row>
    <row r="27" spans="1:3" x14ac:dyDescent="0.2">
      <c r="A27" s="368" t="s">
        <v>1000</v>
      </c>
      <c r="B27" s="369">
        <v>9.6</v>
      </c>
      <c r="C27" s="363"/>
    </row>
    <row r="28" spans="1:3" x14ac:dyDescent="0.2">
      <c r="A28" s="366" t="s">
        <v>1006</v>
      </c>
      <c r="B28" s="371">
        <f>B26*B27</f>
        <v>48</v>
      </c>
      <c r="C28" s="362" t="s">
        <v>1007</v>
      </c>
    </row>
    <row r="29" spans="1:3" x14ac:dyDescent="0.2">
      <c r="A29" s="366" t="s">
        <v>995</v>
      </c>
      <c r="B29" s="372">
        <f>(B26^2)*B27</f>
        <v>240</v>
      </c>
      <c r="C29" s="362" t="s">
        <v>996</v>
      </c>
    </row>
    <row r="30" spans="1:3" x14ac:dyDescent="0.2">
      <c r="A30" s="367"/>
      <c r="C30" s="363"/>
    </row>
    <row r="31" spans="1:3" x14ac:dyDescent="0.2">
      <c r="A31" s="365" t="s">
        <v>999</v>
      </c>
      <c r="B31" s="373"/>
      <c r="C31" s="363"/>
    </row>
    <row r="32" spans="1:3" x14ac:dyDescent="0.2">
      <c r="A32" s="368" t="s">
        <v>993</v>
      </c>
      <c r="B32" s="369">
        <v>48</v>
      </c>
      <c r="C32" s="363"/>
    </row>
    <row r="33" spans="1:3" x14ac:dyDescent="0.2">
      <c r="A33" s="368" t="s">
        <v>1000</v>
      </c>
      <c r="B33" s="369">
        <v>9.6</v>
      </c>
      <c r="C33" s="363"/>
    </row>
    <row r="34" spans="1:3" x14ac:dyDescent="0.2">
      <c r="A34" s="366" t="s">
        <v>1001</v>
      </c>
      <c r="B34" s="371">
        <f>B32/B33</f>
        <v>5</v>
      </c>
      <c r="C34" s="362" t="s">
        <v>1002</v>
      </c>
    </row>
    <row r="35" spans="1:3" x14ac:dyDescent="0.2">
      <c r="A35" s="366" t="s">
        <v>995</v>
      </c>
      <c r="B35" s="372">
        <f>(B32^2)/B33</f>
        <v>240</v>
      </c>
      <c r="C35" s="362" t="s">
        <v>996</v>
      </c>
    </row>
    <row r="36" spans="1:3" x14ac:dyDescent="0.2">
      <c r="A36" s="363"/>
      <c r="C36" s="363"/>
    </row>
    <row r="37" spans="1:3" x14ac:dyDescent="0.2">
      <c r="A37" s="365" t="s">
        <v>1009</v>
      </c>
      <c r="B37" s="373"/>
      <c r="C37" s="363"/>
    </row>
    <row r="38" spans="1:3" x14ac:dyDescent="0.2">
      <c r="A38" s="368" t="s">
        <v>1004</v>
      </c>
      <c r="B38" s="369">
        <v>240</v>
      </c>
      <c r="C38" s="363"/>
    </row>
    <row r="39" spans="1:3" x14ac:dyDescent="0.2">
      <c r="A39" s="368" t="s">
        <v>1000</v>
      </c>
      <c r="B39" s="369">
        <v>9.6</v>
      </c>
      <c r="C39" s="363"/>
    </row>
    <row r="40" spans="1:3" x14ac:dyDescent="0.2">
      <c r="A40" s="366" t="s">
        <v>1001</v>
      </c>
      <c r="B40" s="371">
        <f>SQRT(B38/B39)</f>
        <v>5</v>
      </c>
      <c r="C40" s="362" t="s">
        <v>1002</v>
      </c>
    </row>
    <row r="41" spans="1:3" x14ac:dyDescent="0.2">
      <c r="A41" s="366" t="s">
        <v>1006</v>
      </c>
      <c r="B41" s="372">
        <f>SQRT(B38*B39)</f>
        <v>48</v>
      </c>
      <c r="C41" s="362" t="s">
        <v>1007</v>
      </c>
    </row>
  </sheetData>
  <pageMargins left="0.75" right="0.75" top="1" bottom="1" header="0.5" footer="0.5"/>
  <pageSetup orientation="portrait" horizontalDpi="1200" verticalDpi="300"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826</v>
      </c>
    </row>
    <row r="31" spans="12:12" x14ac:dyDescent="0.25">
      <c r="L31" t="s">
        <v>827</v>
      </c>
    </row>
  </sheetData>
  <pageMargins left="0.25" right="0.25" top="0.75" bottom="0.75" header="0.3" footer="0.3"/>
  <pageSetup paperSize="5" orientation="landscape" horizontalDpi="300" vertic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197</v>
      </c>
    </row>
    <row r="5" spans="18:18" x14ac:dyDescent="0.25">
      <c r="R5" t="s">
        <v>198</v>
      </c>
    </row>
    <row r="6" spans="18:18" x14ac:dyDescent="0.25">
      <c r="R6" t="s">
        <v>199</v>
      </c>
    </row>
  </sheetData>
  <pageMargins left="0.7" right="0.7" top="0.75" bottom="0.75" header="0.3" footer="0.3"/>
  <pageSetup orientation="portrait" horizontalDpi="300" verticalDpi="30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7" t="s">
        <v>729</v>
      </c>
    </row>
    <row r="3" spans="1:2" x14ac:dyDescent="0.25">
      <c r="B3" t="s">
        <v>346</v>
      </c>
    </row>
    <row r="4" spans="1:2" x14ac:dyDescent="0.25">
      <c r="B4" t="s">
        <v>347</v>
      </c>
    </row>
    <row r="5" spans="1:2" x14ac:dyDescent="0.25">
      <c r="B5" t="s">
        <v>348</v>
      </c>
    </row>
    <row r="7" spans="1:2" x14ac:dyDescent="0.25">
      <c r="B7" t="s">
        <v>349</v>
      </c>
    </row>
    <row r="9" spans="1:2" x14ac:dyDescent="0.25">
      <c r="B9" t="s">
        <v>350</v>
      </c>
    </row>
    <row r="11" spans="1:2" x14ac:dyDescent="0.25">
      <c r="B11" t="s">
        <v>351</v>
      </c>
    </row>
    <row r="12" spans="1:2" x14ac:dyDescent="0.25">
      <c r="B12" t="s">
        <v>352</v>
      </c>
    </row>
    <row r="14" spans="1:2" x14ac:dyDescent="0.25">
      <c r="B14" t="s">
        <v>353</v>
      </c>
    </row>
    <row r="15" spans="1:2" x14ac:dyDescent="0.25">
      <c r="B15" t="s">
        <v>354</v>
      </c>
    </row>
    <row r="17" spans="2:2" x14ac:dyDescent="0.25">
      <c r="B17" t="s">
        <v>355</v>
      </c>
    </row>
    <row r="19" spans="2:2" x14ac:dyDescent="0.25">
      <c r="B19" t="s">
        <v>356</v>
      </c>
    </row>
    <row r="20" spans="2:2" x14ac:dyDescent="0.25">
      <c r="B20" t="s">
        <v>357</v>
      </c>
    </row>
    <row r="22" spans="2:2" x14ac:dyDescent="0.25">
      <c r="B22" t="s">
        <v>358</v>
      </c>
    </row>
    <row r="23" spans="2:2" x14ac:dyDescent="0.25">
      <c r="B23" t="s">
        <v>359</v>
      </c>
    </row>
    <row r="24" spans="2:2" x14ac:dyDescent="0.25">
      <c r="B24" t="s">
        <v>360</v>
      </c>
    </row>
    <row r="25" spans="2:2" x14ac:dyDescent="0.25">
      <c r="B25" t="s">
        <v>346</v>
      </c>
    </row>
    <row r="26" spans="2:2" x14ac:dyDescent="0.25">
      <c r="B26" t="s">
        <v>361</v>
      </c>
    </row>
    <row r="27" spans="2:2" x14ac:dyDescent="0.25">
      <c r="B27" s="210"/>
    </row>
    <row r="28" spans="2:2" x14ac:dyDescent="0.25">
      <c r="B28" t="s">
        <v>362</v>
      </c>
    </row>
    <row r="29" spans="2:2" x14ac:dyDescent="0.25">
      <c r="B29" t="s">
        <v>363</v>
      </c>
    </row>
    <row r="30" spans="2:2" x14ac:dyDescent="0.25">
      <c r="B30" t="s">
        <v>364</v>
      </c>
    </row>
    <row r="31" spans="2:2" x14ac:dyDescent="0.25">
      <c r="B31" t="s">
        <v>365</v>
      </c>
    </row>
    <row r="32" spans="2:2" x14ac:dyDescent="0.25">
      <c r="B32" t="s">
        <v>366</v>
      </c>
    </row>
    <row r="33" spans="2:2" x14ac:dyDescent="0.25">
      <c r="B33" t="s">
        <v>367</v>
      </c>
    </row>
    <row r="34" spans="2:2" x14ac:dyDescent="0.25">
      <c r="B34" t="s">
        <v>368</v>
      </c>
    </row>
    <row r="35" spans="2:2" x14ac:dyDescent="0.25">
      <c r="B35" t="s">
        <v>369</v>
      </c>
    </row>
    <row r="36" spans="2:2" x14ac:dyDescent="0.25">
      <c r="B36" t="s">
        <v>370</v>
      </c>
    </row>
    <row r="37" spans="2:2" x14ac:dyDescent="0.25">
      <c r="B37" t="s">
        <v>371</v>
      </c>
    </row>
    <row r="38" spans="2:2" x14ac:dyDescent="0.25">
      <c r="B38" t="s">
        <v>372</v>
      </c>
    </row>
    <row r="39" spans="2:2" x14ac:dyDescent="0.25">
      <c r="B39" t="s">
        <v>373</v>
      </c>
    </row>
    <row r="40" spans="2:2" x14ac:dyDescent="0.25">
      <c r="B40" t="s">
        <v>374</v>
      </c>
    </row>
    <row r="44" spans="2:2" x14ac:dyDescent="0.25">
      <c r="B44" t="s">
        <v>375</v>
      </c>
    </row>
    <row r="46" spans="2:2" x14ac:dyDescent="0.25">
      <c r="B46" t="s">
        <v>376</v>
      </c>
    </row>
    <row r="48" spans="2:2" x14ac:dyDescent="0.25">
      <c r="B48" t="s">
        <v>377</v>
      </c>
    </row>
    <row r="50" spans="2:2" x14ac:dyDescent="0.25">
      <c r="B50" t="s">
        <v>378</v>
      </c>
    </row>
    <row r="52" spans="2:2" x14ac:dyDescent="0.25">
      <c r="B52" t="s">
        <v>379</v>
      </c>
    </row>
    <row r="54" spans="2:2" x14ac:dyDescent="0.25">
      <c r="B54" t="s">
        <v>380</v>
      </c>
    </row>
    <row r="56" spans="2:2" x14ac:dyDescent="0.25">
      <c r="B56" t="s">
        <v>381</v>
      </c>
    </row>
    <row r="58" spans="2:2" x14ac:dyDescent="0.25">
      <c r="B58" t="s">
        <v>382</v>
      </c>
    </row>
    <row r="60" spans="2:2" x14ac:dyDescent="0.25">
      <c r="B60" t="s">
        <v>383</v>
      </c>
    </row>
    <row r="62" spans="2:2" x14ac:dyDescent="0.25">
      <c r="B62" t="s">
        <v>384</v>
      </c>
    </row>
    <row r="67" spans="2:2" x14ac:dyDescent="0.25">
      <c r="B67" t="s">
        <v>385</v>
      </c>
    </row>
    <row r="68" spans="2:2" x14ac:dyDescent="0.25">
      <c r="B68" t="s">
        <v>386</v>
      </c>
    </row>
    <row r="71" spans="2:2" x14ac:dyDescent="0.25">
      <c r="B71" t="s">
        <v>387</v>
      </c>
    </row>
    <row r="74" spans="2:2" x14ac:dyDescent="0.25">
      <c r="B74" t="s">
        <v>388</v>
      </c>
    </row>
    <row r="76" spans="2:2" x14ac:dyDescent="0.25">
      <c r="B76" t="s">
        <v>389</v>
      </c>
    </row>
    <row r="78" spans="2:2" x14ac:dyDescent="0.25">
      <c r="B78" t="s">
        <v>390</v>
      </c>
    </row>
    <row r="80" spans="2:2" x14ac:dyDescent="0.25">
      <c r="B80" t="s">
        <v>391</v>
      </c>
    </row>
    <row r="82" spans="2:2" x14ac:dyDescent="0.25">
      <c r="B82" t="s">
        <v>392</v>
      </c>
    </row>
    <row r="92" spans="2:2" x14ac:dyDescent="0.25">
      <c r="B92" t="s">
        <v>376</v>
      </c>
    </row>
    <row r="94" spans="2:2" x14ac:dyDescent="0.25">
      <c r="B94" t="s">
        <v>377</v>
      </c>
    </row>
    <row r="96" spans="2:2" x14ac:dyDescent="0.25">
      <c r="B96" t="s">
        <v>378</v>
      </c>
    </row>
    <row r="98" spans="2:2" x14ac:dyDescent="0.25">
      <c r="B98" t="s">
        <v>379</v>
      </c>
    </row>
    <row r="100" spans="2:2" x14ac:dyDescent="0.25">
      <c r="B100" t="s">
        <v>380</v>
      </c>
    </row>
    <row r="102" spans="2:2" x14ac:dyDescent="0.25">
      <c r="B102" t="s">
        <v>381</v>
      </c>
    </row>
    <row r="104" spans="2:2" x14ac:dyDescent="0.25">
      <c r="B104" t="s">
        <v>382</v>
      </c>
    </row>
    <row r="106" spans="2:2" x14ac:dyDescent="0.25">
      <c r="B106" t="s">
        <v>383</v>
      </c>
    </row>
    <row r="108" spans="2:2" x14ac:dyDescent="0.25">
      <c r="B108" t="s">
        <v>384</v>
      </c>
    </row>
    <row r="113" spans="2:2" x14ac:dyDescent="0.25">
      <c r="B113" t="s">
        <v>385</v>
      </c>
    </row>
    <row r="114" spans="2:2" x14ac:dyDescent="0.25">
      <c r="B114" t="s">
        <v>386</v>
      </c>
    </row>
    <row r="117" spans="2:2" x14ac:dyDescent="0.25">
      <c r="B117" t="s">
        <v>387</v>
      </c>
    </row>
    <row r="120" spans="2:2" x14ac:dyDescent="0.25">
      <c r="B120" t="s">
        <v>388</v>
      </c>
    </row>
    <row r="122" spans="2:2" x14ac:dyDescent="0.25">
      <c r="B122" t="s">
        <v>389</v>
      </c>
    </row>
    <row r="124" spans="2:2" x14ac:dyDescent="0.25">
      <c r="B124" t="s">
        <v>390</v>
      </c>
    </row>
    <row r="126" spans="2:2" x14ac:dyDescent="0.25">
      <c r="B126" t="s">
        <v>391</v>
      </c>
    </row>
    <row r="128" spans="2:2" x14ac:dyDescent="0.25">
      <c r="B128" t="s">
        <v>392</v>
      </c>
    </row>
  </sheetData>
  <pageMargins left="0.7" right="0.7" top="0.75" bottom="0.75" header="0.3" footer="0.3"/>
  <pageSetup orientation="portrait" horizontalDpi="300" verticalDpi="3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7" t="s">
        <v>704</v>
      </c>
    </row>
    <row r="48" spans="1:2" x14ac:dyDescent="0.25">
      <c r="B48" t="s">
        <v>707</v>
      </c>
    </row>
    <row r="50" spans="2:2" x14ac:dyDescent="0.25">
      <c r="B50" t="s">
        <v>343</v>
      </c>
    </row>
    <row r="51" spans="2:2" x14ac:dyDescent="0.25">
      <c r="B51" t="s">
        <v>344</v>
      </c>
    </row>
    <row r="52" spans="2:2" x14ac:dyDescent="0.25">
      <c r="B52" t="s">
        <v>345</v>
      </c>
    </row>
    <row r="54" spans="2:2" x14ac:dyDescent="0.25">
      <c r="B54" t="s">
        <v>393</v>
      </c>
    </row>
    <row r="55" spans="2:2" x14ac:dyDescent="0.25">
      <c r="B55" t="s">
        <v>394</v>
      </c>
    </row>
    <row r="56" spans="2:2" x14ac:dyDescent="0.25">
      <c r="B56" t="s">
        <v>393</v>
      </c>
    </row>
    <row r="58" spans="2:2" x14ac:dyDescent="0.25">
      <c r="B58" t="s">
        <v>395</v>
      </c>
    </row>
    <row r="59" spans="2:2" x14ac:dyDescent="0.25">
      <c r="B59" t="s">
        <v>396</v>
      </c>
    </row>
    <row r="60" spans="2:2" x14ac:dyDescent="0.25">
      <c r="B60" t="s">
        <v>397</v>
      </c>
    </row>
    <row r="61" spans="2:2" x14ac:dyDescent="0.25">
      <c r="B61" t="s">
        <v>705</v>
      </c>
    </row>
    <row r="62" spans="2:2" x14ac:dyDescent="0.25">
      <c r="B62" t="s">
        <v>706</v>
      </c>
    </row>
    <row r="63" spans="2:2" x14ac:dyDescent="0.25">
      <c r="B63" t="s">
        <v>398</v>
      </c>
    </row>
    <row r="65" spans="2:2" x14ac:dyDescent="0.25">
      <c r="B65" t="s">
        <v>393</v>
      </c>
    </row>
    <row r="66" spans="2:2" x14ac:dyDescent="0.25">
      <c r="B66" t="s">
        <v>399</v>
      </c>
    </row>
    <row r="67" spans="2:2" x14ac:dyDescent="0.25">
      <c r="B67" t="s">
        <v>393</v>
      </c>
    </row>
    <row r="69" spans="2:2" x14ac:dyDescent="0.25">
      <c r="B69" t="s">
        <v>400</v>
      </c>
    </row>
    <row r="70" spans="2:2" x14ac:dyDescent="0.25">
      <c r="B70" t="s">
        <v>401</v>
      </c>
    </row>
    <row r="71" spans="2:2" x14ac:dyDescent="0.25">
      <c r="B71" t="s">
        <v>402</v>
      </c>
    </row>
    <row r="72" spans="2:2" x14ac:dyDescent="0.25">
      <c r="B72" t="s">
        <v>403</v>
      </c>
    </row>
    <row r="74" spans="2:2" x14ac:dyDescent="0.25">
      <c r="B74" t="s">
        <v>404</v>
      </c>
    </row>
    <row r="75" spans="2:2" x14ac:dyDescent="0.25">
      <c r="B75" t="s">
        <v>405</v>
      </c>
    </row>
    <row r="76" spans="2:2" x14ac:dyDescent="0.25">
      <c r="B76" t="s">
        <v>406</v>
      </c>
    </row>
    <row r="78" spans="2:2" x14ac:dyDescent="0.25">
      <c r="B78" t="s">
        <v>407</v>
      </c>
    </row>
    <row r="80" spans="2:2" x14ac:dyDescent="0.25">
      <c r="B80" t="s">
        <v>408</v>
      </c>
    </row>
    <row r="81" spans="2:2" x14ac:dyDescent="0.25">
      <c r="B81" t="s">
        <v>409</v>
      </c>
    </row>
    <row r="82" spans="2:2" x14ac:dyDescent="0.25">
      <c r="B82" t="s">
        <v>410</v>
      </c>
    </row>
    <row r="84" spans="2:2" x14ac:dyDescent="0.25">
      <c r="B84" t="s">
        <v>411</v>
      </c>
    </row>
    <row r="85" spans="2:2" x14ac:dyDescent="0.25">
      <c r="B85" t="s">
        <v>409</v>
      </c>
    </row>
    <row r="86" spans="2:2" x14ac:dyDescent="0.25">
      <c r="B86" t="s">
        <v>412</v>
      </c>
    </row>
    <row r="88" spans="2:2" x14ac:dyDescent="0.25">
      <c r="B88" t="s">
        <v>694</v>
      </c>
    </row>
    <row r="89" spans="2:2" x14ac:dyDescent="0.25">
      <c r="B89" t="s">
        <v>695</v>
      </c>
    </row>
    <row r="91" spans="2:2" x14ac:dyDescent="0.25">
      <c r="B91" t="s">
        <v>413</v>
      </c>
    </row>
    <row r="92" spans="2:2" x14ac:dyDescent="0.25">
      <c r="B92" t="s">
        <v>414</v>
      </c>
    </row>
    <row r="93" spans="2:2" x14ac:dyDescent="0.25">
      <c r="B93" t="s">
        <v>415</v>
      </c>
    </row>
    <row r="94" spans="2:2" x14ac:dyDescent="0.25">
      <c r="B94" t="s">
        <v>416</v>
      </c>
    </row>
    <row r="95" spans="2:2" x14ac:dyDescent="0.25">
      <c r="B95" t="s">
        <v>417</v>
      </c>
    </row>
    <row r="97" spans="2:2" x14ac:dyDescent="0.25">
      <c r="B97" t="s">
        <v>418</v>
      </c>
    </row>
    <row r="98" spans="2:2" x14ac:dyDescent="0.25">
      <c r="B98" t="s">
        <v>419</v>
      </c>
    </row>
    <row r="99" spans="2:2" x14ac:dyDescent="0.25">
      <c r="B99" t="s">
        <v>420</v>
      </c>
    </row>
    <row r="100" spans="2:2" x14ac:dyDescent="0.25">
      <c r="B100" t="s">
        <v>421</v>
      </c>
    </row>
    <row r="101" spans="2:2" x14ac:dyDescent="0.25">
      <c r="B101" t="s">
        <v>422</v>
      </c>
    </row>
    <row r="102" spans="2:2" x14ac:dyDescent="0.25">
      <c r="B102" t="s">
        <v>423</v>
      </c>
    </row>
    <row r="104" spans="2:2" x14ac:dyDescent="0.25">
      <c r="B104" t="s">
        <v>424</v>
      </c>
    </row>
    <row r="105" spans="2:2" x14ac:dyDescent="0.25">
      <c r="B105" t="s">
        <v>696</v>
      </c>
    </row>
    <row r="107" spans="2:2" x14ac:dyDescent="0.25">
      <c r="B107" t="s">
        <v>425</v>
      </c>
    </row>
    <row r="108" spans="2:2" x14ac:dyDescent="0.25">
      <c r="B108" t="s">
        <v>426</v>
      </c>
    </row>
    <row r="109" spans="2:2" x14ac:dyDescent="0.25">
      <c r="B109" t="s">
        <v>427</v>
      </c>
    </row>
    <row r="110" spans="2:2" x14ac:dyDescent="0.25">
      <c r="B110" t="s">
        <v>428</v>
      </c>
    </row>
    <row r="112" spans="2:2" x14ac:dyDescent="0.25">
      <c r="B112" t="s">
        <v>429</v>
      </c>
    </row>
    <row r="113" spans="2:2" x14ac:dyDescent="0.25">
      <c r="B113" t="s">
        <v>430</v>
      </c>
    </row>
    <row r="114" spans="2:2" x14ac:dyDescent="0.25">
      <c r="B114" t="s">
        <v>431</v>
      </c>
    </row>
    <row r="115" spans="2:2" x14ac:dyDescent="0.25">
      <c r="B115" t="s">
        <v>432</v>
      </c>
    </row>
    <row r="117" spans="2:2" x14ac:dyDescent="0.25">
      <c r="B117" t="s">
        <v>433</v>
      </c>
    </row>
    <row r="118" spans="2:2" x14ac:dyDescent="0.25">
      <c r="B118" t="s">
        <v>434</v>
      </c>
    </row>
    <row r="119" spans="2:2" x14ac:dyDescent="0.25">
      <c r="B119" t="s">
        <v>333</v>
      </c>
    </row>
    <row r="120" spans="2:2" x14ac:dyDescent="0.25">
      <c r="B120" t="s">
        <v>697</v>
      </c>
    </row>
    <row r="121" spans="2:2" x14ac:dyDescent="0.25">
      <c r="B121" t="s">
        <v>333</v>
      </c>
    </row>
    <row r="122" spans="2:2" x14ac:dyDescent="0.25">
      <c r="B122" t="s">
        <v>698</v>
      </c>
    </row>
    <row r="124" spans="2:2" x14ac:dyDescent="0.25">
      <c r="B124" t="s">
        <v>699</v>
      </c>
    </row>
    <row r="125" spans="2:2" x14ac:dyDescent="0.25">
      <c r="B125" t="s">
        <v>435</v>
      </c>
    </row>
    <row r="126" spans="2:2" x14ac:dyDescent="0.25">
      <c r="B126" t="s">
        <v>436</v>
      </c>
    </row>
    <row r="127" spans="2:2" x14ac:dyDescent="0.25">
      <c r="B127" t="s">
        <v>437</v>
      </c>
    </row>
    <row r="128" spans="2:2" x14ac:dyDescent="0.25">
      <c r="B128" t="s">
        <v>708</v>
      </c>
    </row>
    <row r="129" spans="2:2" x14ac:dyDescent="0.25">
      <c r="B129" t="s">
        <v>709</v>
      </c>
    </row>
    <row r="131" spans="2:2" x14ac:dyDescent="0.25">
      <c r="B131" t="s">
        <v>700</v>
      </c>
    </row>
    <row r="132" spans="2:2" x14ac:dyDescent="0.25">
      <c r="B132" t="s">
        <v>438</v>
      </c>
    </row>
    <row r="133" spans="2:2" x14ac:dyDescent="0.25">
      <c r="B133" t="s">
        <v>439</v>
      </c>
    </row>
    <row r="134" spans="2:2" x14ac:dyDescent="0.25">
      <c r="B134" t="s">
        <v>440</v>
      </c>
    </row>
    <row r="135" spans="2:2" x14ac:dyDescent="0.25">
      <c r="B135" t="s">
        <v>441</v>
      </c>
    </row>
    <row r="136" spans="2:2" x14ac:dyDescent="0.25">
      <c r="B136" t="s">
        <v>442</v>
      </c>
    </row>
    <row r="138" spans="2:2" x14ac:dyDescent="0.25">
      <c r="B138" t="s">
        <v>701</v>
      </c>
    </row>
    <row r="139" spans="2:2" x14ac:dyDescent="0.25">
      <c r="B139" t="s">
        <v>443</v>
      </c>
    </row>
    <row r="140" spans="2:2" x14ac:dyDescent="0.25">
      <c r="B140" t="s">
        <v>444</v>
      </c>
    </row>
    <row r="141" spans="2:2" x14ac:dyDescent="0.25">
      <c r="B141" t="s">
        <v>445</v>
      </c>
    </row>
    <row r="143" spans="2:2" x14ac:dyDescent="0.25">
      <c r="B143" t="s">
        <v>702</v>
      </c>
    </row>
    <row r="144" spans="2:2" x14ac:dyDescent="0.25">
      <c r="B144" t="s">
        <v>446</v>
      </c>
    </row>
    <row r="146" spans="2:2" x14ac:dyDescent="0.25">
      <c r="B146" t="s">
        <v>710</v>
      </c>
    </row>
    <row r="147" spans="2:2" x14ac:dyDescent="0.25">
      <c r="B147" t="s">
        <v>711</v>
      </c>
    </row>
    <row r="148" spans="2:2" x14ac:dyDescent="0.25">
      <c r="B148" t="s">
        <v>674</v>
      </c>
    </row>
    <row r="150" spans="2:2" x14ac:dyDescent="0.25">
      <c r="B150" t="s">
        <v>703</v>
      </c>
    </row>
    <row r="151" spans="2:2" x14ac:dyDescent="0.25">
      <c r="B151" t="s">
        <v>447</v>
      </c>
    </row>
    <row r="152" spans="2:2" x14ac:dyDescent="0.25">
      <c r="B152" t="s">
        <v>448</v>
      </c>
    </row>
    <row r="153" spans="2:2" x14ac:dyDescent="0.25">
      <c r="B153" t="s">
        <v>449</v>
      </c>
    </row>
    <row r="154" spans="2:2" x14ac:dyDescent="0.25">
      <c r="B154" t="s">
        <v>450</v>
      </c>
    </row>
    <row r="156" spans="2:2" x14ac:dyDescent="0.25">
      <c r="B156" t="s">
        <v>451</v>
      </c>
    </row>
    <row r="157" spans="2:2" x14ac:dyDescent="0.25">
      <c r="B157" t="s">
        <v>452</v>
      </c>
    </row>
    <row r="159" spans="2:2" x14ac:dyDescent="0.25">
      <c r="B159" t="s">
        <v>453</v>
      </c>
    </row>
    <row r="161" spans="2:2" x14ac:dyDescent="0.25">
      <c r="B161" t="s">
        <v>454</v>
      </c>
    </row>
    <row r="162" spans="2:2" x14ac:dyDescent="0.25">
      <c r="B162" t="s">
        <v>455</v>
      </c>
    </row>
    <row r="163" spans="2:2" x14ac:dyDescent="0.25">
      <c r="B163" t="s">
        <v>456</v>
      </c>
    </row>
    <row r="164" spans="2:2" x14ac:dyDescent="0.25">
      <c r="B164" t="s">
        <v>457</v>
      </c>
    </row>
    <row r="165" spans="2:2" x14ac:dyDescent="0.25">
      <c r="B165" t="s">
        <v>458</v>
      </c>
    </row>
    <row r="166" spans="2:2" x14ac:dyDescent="0.25">
      <c r="B166" t="s">
        <v>459</v>
      </c>
    </row>
    <row r="167" spans="2:2" x14ac:dyDescent="0.25">
      <c r="B167" t="s">
        <v>460</v>
      </c>
    </row>
    <row r="169" spans="2:2" x14ac:dyDescent="0.25">
      <c r="B169" t="s">
        <v>461</v>
      </c>
    </row>
    <row r="170" spans="2:2" x14ac:dyDescent="0.25">
      <c r="B170" t="s">
        <v>462</v>
      </c>
    </row>
    <row r="171" spans="2:2" x14ac:dyDescent="0.25">
      <c r="B171" t="s">
        <v>463</v>
      </c>
    </row>
    <row r="172" spans="2:2" x14ac:dyDescent="0.25">
      <c r="B172" t="s">
        <v>464</v>
      </c>
    </row>
    <row r="173" spans="2:2" x14ac:dyDescent="0.25">
      <c r="B173" t="s">
        <v>465</v>
      </c>
    </row>
    <row r="174" spans="2:2" x14ac:dyDescent="0.25">
      <c r="B174" t="s">
        <v>466</v>
      </c>
    </row>
    <row r="175" spans="2:2" x14ac:dyDescent="0.25">
      <c r="B175" t="s">
        <v>467</v>
      </c>
    </row>
    <row r="177" spans="2:2" x14ac:dyDescent="0.25">
      <c r="B177" t="s">
        <v>468</v>
      </c>
    </row>
    <row r="178" spans="2:2" x14ac:dyDescent="0.25">
      <c r="B178" t="s">
        <v>469</v>
      </c>
    </row>
    <row r="179" spans="2:2" x14ac:dyDescent="0.25">
      <c r="B179" t="s">
        <v>470</v>
      </c>
    </row>
  </sheetData>
  <pageMargins left="0.7" right="0.7" top="0.75" bottom="0.75" header="0.3" footer="0.3"/>
  <pageSetup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7" t="s">
        <v>768</v>
      </c>
    </row>
    <row r="4" spans="1:2" ht="14.25" customHeight="1" x14ac:dyDescent="0.5">
      <c r="A4" s="257"/>
      <c r="B4" s="161" t="s">
        <v>769</v>
      </c>
    </row>
    <row r="5" spans="1:2" x14ac:dyDescent="0.25">
      <c r="B5" t="s">
        <v>745</v>
      </c>
    </row>
    <row r="6" spans="1:2" x14ac:dyDescent="0.25">
      <c r="B6" t="s">
        <v>746</v>
      </c>
    </row>
    <row r="7" spans="1:2" x14ac:dyDescent="0.25">
      <c r="B7" t="s">
        <v>747</v>
      </c>
    </row>
    <row r="8" spans="1:2" x14ac:dyDescent="0.25">
      <c r="B8" t="s">
        <v>748</v>
      </c>
    </row>
    <row r="9" spans="1:2" x14ac:dyDescent="0.25">
      <c r="B9" t="s">
        <v>749</v>
      </c>
    </row>
    <row r="10" spans="1:2" x14ac:dyDescent="0.25">
      <c r="B10" s="262"/>
    </row>
    <row r="11" spans="1:2" x14ac:dyDescent="0.25">
      <c r="B11" s="262" t="s">
        <v>750</v>
      </c>
    </row>
    <row r="13" spans="1:2" x14ac:dyDescent="0.25">
      <c r="B13" t="s">
        <v>751</v>
      </c>
    </row>
    <row r="14" spans="1:2" x14ac:dyDescent="0.25">
      <c r="B14" t="s">
        <v>752</v>
      </c>
    </row>
    <row r="15" spans="1:2" x14ac:dyDescent="0.25">
      <c r="B15" t="s">
        <v>753</v>
      </c>
    </row>
    <row r="16" spans="1:2" x14ac:dyDescent="0.25">
      <c r="B16" t="s">
        <v>754</v>
      </c>
    </row>
    <row r="17" spans="2:2" x14ac:dyDescent="0.25">
      <c r="B17" t="s">
        <v>755</v>
      </c>
    </row>
    <row r="19" spans="2:2" x14ac:dyDescent="0.25">
      <c r="B19" t="s">
        <v>756</v>
      </c>
    </row>
    <row r="20" spans="2:2" x14ac:dyDescent="0.25">
      <c r="B20" t="s">
        <v>757</v>
      </c>
    </row>
    <row r="21" spans="2:2" x14ac:dyDescent="0.25">
      <c r="B21" t="s">
        <v>758</v>
      </c>
    </row>
    <row r="23" spans="2:2" x14ac:dyDescent="0.25">
      <c r="B23" t="s">
        <v>759</v>
      </c>
    </row>
    <row r="25" spans="2:2" x14ac:dyDescent="0.25">
      <c r="B25" t="s">
        <v>760</v>
      </c>
    </row>
    <row r="27" spans="2:2" x14ac:dyDescent="0.25">
      <c r="B27" t="s">
        <v>761</v>
      </c>
    </row>
    <row r="28" spans="2:2" x14ac:dyDescent="0.25">
      <c r="B28" t="s">
        <v>762</v>
      </c>
    </row>
    <row r="29" spans="2:2" x14ac:dyDescent="0.25">
      <c r="B29" t="s">
        <v>763</v>
      </c>
    </row>
    <row r="30" spans="2:2" x14ac:dyDescent="0.25">
      <c r="B30" t="s">
        <v>764</v>
      </c>
    </row>
    <row r="31" spans="2:2" x14ac:dyDescent="0.25">
      <c r="B31" t="s">
        <v>765</v>
      </c>
    </row>
    <row r="32" spans="2:2" x14ac:dyDescent="0.25">
      <c r="B32" t="s">
        <v>766</v>
      </c>
    </row>
    <row r="33" spans="2:2" x14ac:dyDescent="0.25">
      <c r="B33" s="262"/>
    </row>
    <row r="34" spans="2:2" x14ac:dyDescent="0.25">
      <c r="B34" s="263" t="s">
        <v>767</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6" t="s">
        <v>339</v>
      </c>
    </row>
    <row r="3" spans="1:2" x14ac:dyDescent="0.25">
      <c r="B3" t="s">
        <v>339</v>
      </c>
    </row>
    <row r="4" spans="1:2" x14ac:dyDescent="0.25">
      <c r="B4" t="s">
        <v>340</v>
      </c>
    </row>
    <row r="5" spans="1:2" x14ac:dyDescent="0.25">
      <c r="B5" t="s">
        <v>341</v>
      </c>
    </row>
    <row r="6" spans="1:2" x14ac:dyDescent="0.25">
      <c r="B6" t="s">
        <v>342</v>
      </c>
    </row>
    <row r="8" spans="1:2" x14ac:dyDescent="0.25">
      <c r="B8" t="s">
        <v>675</v>
      </c>
    </row>
    <row r="10" spans="1:2" x14ac:dyDescent="0.25">
      <c r="B10" t="s">
        <v>676</v>
      </c>
    </row>
    <row r="12" spans="1:2" ht="33.75" x14ac:dyDescent="0.5">
      <c r="A12" s="257" t="s">
        <v>691</v>
      </c>
    </row>
    <row r="13" spans="1:2" ht="18.75" customHeight="1" x14ac:dyDescent="0.5">
      <c r="A13" s="257"/>
      <c r="B13" t="s">
        <v>693</v>
      </c>
    </row>
    <row r="14" spans="1:2" ht="16.5" customHeight="1" x14ac:dyDescent="0.5">
      <c r="A14" s="257"/>
    </row>
    <row r="15" spans="1:2" ht="16.5" customHeight="1" x14ac:dyDescent="0.5">
      <c r="A15" s="257"/>
      <c r="B15" t="s">
        <v>1248</v>
      </c>
    </row>
    <row r="16" spans="1:2" ht="16.5" customHeight="1" x14ac:dyDescent="0.5">
      <c r="A16" s="257"/>
    </row>
    <row r="17" spans="1:2" ht="15" customHeight="1" x14ac:dyDescent="0.5">
      <c r="A17" s="257"/>
    </row>
    <row r="18" spans="1:2" ht="23.25" x14ac:dyDescent="0.35">
      <c r="B18" s="256" t="s">
        <v>523</v>
      </c>
    </row>
    <row r="19" spans="1:2" x14ac:dyDescent="0.25">
      <c r="B19" t="s">
        <v>517</v>
      </c>
    </row>
    <row r="20" spans="1:2" x14ac:dyDescent="0.25">
      <c r="B20" t="s">
        <v>333</v>
      </c>
    </row>
    <row r="21" spans="1:2" x14ac:dyDescent="0.25">
      <c r="B21" t="s">
        <v>518</v>
      </c>
    </row>
    <row r="22" spans="1:2" x14ac:dyDescent="0.25">
      <c r="B22" t="s">
        <v>519</v>
      </c>
    </row>
    <row r="23" spans="1:2" x14ac:dyDescent="0.25">
      <c r="B23" t="s">
        <v>333</v>
      </c>
    </row>
    <row r="24" spans="1:2" x14ac:dyDescent="0.25">
      <c r="B24" t="s">
        <v>520</v>
      </c>
    </row>
    <row r="25" spans="1:2" x14ac:dyDescent="0.25">
      <c r="B25" t="s">
        <v>333</v>
      </c>
    </row>
    <row r="26" spans="1:2" x14ac:dyDescent="0.25">
      <c r="B26" t="s">
        <v>521</v>
      </c>
    </row>
    <row r="27" spans="1:2" x14ac:dyDescent="0.25">
      <c r="B27" t="s">
        <v>522</v>
      </c>
    </row>
    <row r="30" spans="1:2" ht="33.75" x14ac:dyDescent="0.5">
      <c r="A30" s="257" t="s">
        <v>692</v>
      </c>
    </row>
    <row r="31" spans="1:2" ht="23.25" x14ac:dyDescent="0.35">
      <c r="B31" s="256" t="s">
        <v>689</v>
      </c>
    </row>
    <row r="32" spans="1:2" x14ac:dyDescent="0.25">
      <c r="B32" t="s">
        <v>471</v>
      </c>
    </row>
    <row r="33" spans="2:2" x14ac:dyDescent="0.25">
      <c r="B33" t="s">
        <v>472</v>
      </c>
    </row>
    <row r="34" spans="2:2" x14ac:dyDescent="0.25">
      <c r="B34" t="s">
        <v>473</v>
      </c>
    </row>
    <row r="35" spans="2:2" x14ac:dyDescent="0.25">
      <c r="B35" t="s">
        <v>474</v>
      </c>
    </row>
    <row r="37" spans="2:2" x14ac:dyDescent="0.25">
      <c r="B37" t="s">
        <v>475</v>
      </c>
    </row>
    <row r="38" spans="2:2" x14ac:dyDescent="0.25">
      <c r="B38" t="s">
        <v>476</v>
      </c>
    </row>
    <row r="39" spans="2:2" x14ac:dyDescent="0.25">
      <c r="B39" t="s">
        <v>477</v>
      </c>
    </row>
    <row r="41" spans="2:2" x14ac:dyDescent="0.25">
      <c r="B41" t="s">
        <v>478</v>
      </c>
    </row>
    <row r="43" spans="2:2" x14ac:dyDescent="0.25">
      <c r="B43" t="s">
        <v>479</v>
      </c>
    </row>
    <row r="44" spans="2:2" x14ac:dyDescent="0.25">
      <c r="B44" t="s">
        <v>480</v>
      </c>
    </row>
    <row r="45" spans="2:2" x14ac:dyDescent="0.25">
      <c r="B45" t="s">
        <v>481</v>
      </c>
    </row>
    <row r="48" spans="2:2" x14ac:dyDescent="0.25">
      <c r="B48" t="s">
        <v>677</v>
      </c>
    </row>
    <row r="49" spans="2:2" ht="13.5" customHeight="1" x14ac:dyDescent="0.25">
      <c r="B49" t="s">
        <v>678</v>
      </c>
    </row>
    <row r="50" spans="2:2" ht="13.5" customHeight="1" x14ac:dyDescent="0.25">
      <c r="B50" t="s">
        <v>679</v>
      </c>
    </row>
    <row r="51" spans="2:2" ht="13.5" customHeight="1" x14ac:dyDescent="0.25">
      <c r="B51" t="s">
        <v>680</v>
      </c>
    </row>
    <row r="52" spans="2:2" ht="13.5" customHeight="1" x14ac:dyDescent="0.25"/>
    <row r="53" spans="2:2" ht="15" customHeight="1" x14ac:dyDescent="0.25">
      <c r="B53" t="s">
        <v>682</v>
      </c>
    </row>
    <row r="54" spans="2:2" x14ac:dyDescent="0.25">
      <c r="B54" t="s">
        <v>683</v>
      </c>
    </row>
    <row r="55" spans="2:2" x14ac:dyDescent="0.25">
      <c r="B55" t="s">
        <v>681</v>
      </c>
    </row>
    <row r="56" spans="2:2" x14ac:dyDescent="0.25">
      <c r="B56" t="s">
        <v>684</v>
      </c>
    </row>
    <row r="57" spans="2:2" x14ac:dyDescent="0.25">
      <c r="B57" t="s">
        <v>685</v>
      </c>
    </row>
    <row r="60" spans="2:2" ht="23.25" x14ac:dyDescent="0.35">
      <c r="B60" s="256" t="s">
        <v>482</v>
      </c>
    </row>
    <row r="62" spans="2:2" x14ac:dyDescent="0.25">
      <c r="B62" t="s">
        <v>483</v>
      </c>
    </row>
    <row r="63" spans="2:2" x14ac:dyDescent="0.25">
      <c r="B63" t="s">
        <v>484</v>
      </c>
    </row>
    <row r="65" spans="2:2" x14ac:dyDescent="0.25">
      <c r="B65" t="s">
        <v>686</v>
      </c>
    </row>
    <row r="66" spans="2:2" x14ac:dyDescent="0.25">
      <c r="B66" t="s">
        <v>687</v>
      </c>
    </row>
    <row r="67" spans="2:2" x14ac:dyDescent="0.25">
      <c r="B67" t="s">
        <v>485</v>
      </c>
    </row>
    <row r="68" spans="2:2" x14ac:dyDescent="0.25">
      <c r="B68" t="s">
        <v>486</v>
      </c>
    </row>
    <row r="70" spans="2:2" x14ac:dyDescent="0.25">
      <c r="B70" t="s">
        <v>487</v>
      </c>
    </row>
    <row r="71" spans="2:2" x14ac:dyDescent="0.25">
      <c r="B71" t="s">
        <v>688</v>
      </c>
    </row>
    <row r="73" spans="2:2" x14ac:dyDescent="0.25">
      <c r="B73" t="s">
        <v>488</v>
      </c>
    </row>
    <row r="75" spans="2:2" x14ac:dyDescent="0.25">
      <c r="B75" t="s">
        <v>489</v>
      </c>
    </row>
    <row r="77" spans="2:2" x14ac:dyDescent="0.25">
      <c r="B77" t="s">
        <v>690</v>
      </c>
    </row>
    <row r="79" spans="2:2" x14ac:dyDescent="0.25">
      <c r="B79" t="s">
        <v>490</v>
      </c>
    </row>
    <row r="81" spans="2:2" x14ac:dyDescent="0.25">
      <c r="B81" t="s">
        <v>491</v>
      </c>
    </row>
    <row r="83" spans="2:2" x14ac:dyDescent="0.25">
      <c r="B83" t="s">
        <v>492</v>
      </c>
    </row>
    <row r="84" spans="2:2" x14ac:dyDescent="0.25">
      <c r="B84" t="s">
        <v>493</v>
      </c>
    </row>
    <row r="85" spans="2:2" x14ac:dyDescent="0.25">
      <c r="B85" t="s">
        <v>494</v>
      </c>
    </row>
    <row r="86" spans="2:2" x14ac:dyDescent="0.25">
      <c r="B86" t="s">
        <v>495</v>
      </c>
    </row>
    <row r="87" spans="2:2" x14ac:dyDescent="0.25">
      <c r="B87" t="s">
        <v>496</v>
      </c>
    </row>
    <row r="88" spans="2:2" x14ac:dyDescent="0.25">
      <c r="B88" t="s">
        <v>497</v>
      </c>
    </row>
    <row r="89" spans="2:2" x14ac:dyDescent="0.25">
      <c r="B89" t="s">
        <v>498</v>
      </c>
    </row>
    <row r="90" spans="2:2" x14ac:dyDescent="0.25">
      <c r="B90" t="s">
        <v>499</v>
      </c>
    </row>
    <row r="91" spans="2:2" x14ac:dyDescent="0.25">
      <c r="B91" t="s">
        <v>500</v>
      </c>
    </row>
    <row r="92" spans="2:2" x14ac:dyDescent="0.25">
      <c r="B92" t="s">
        <v>501</v>
      </c>
    </row>
    <row r="94" spans="2:2" x14ac:dyDescent="0.25">
      <c r="B94" t="s">
        <v>502</v>
      </c>
    </row>
    <row r="97" spans="2:2" x14ac:dyDescent="0.25">
      <c r="B97" t="s">
        <v>503</v>
      </c>
    </row>
    <row r="98" spans="2:2" x14ac:dyDescent="0.25">
      <c r="B98" t="s">
        <v>504</v>
      </c>
    </row>
    <row r="99" spans="2:2" x14ac:dyDescent="0.25">
      <c r="B99" t="s">
        <v>505</v>
      </c>
    </row>
    <row r="100" spans="2:2" x14ac:dyDescent="0.25">
      <c r="B100" t="s">
        <v>506</v>
      </c>
    </row>
    <row r="101" spans="2:2" x14ac:dyDescent="0.25">
      <c r="B101" t="s">
        <v>507</v>
      </c>
    </row>
    <row r="102" spans="2:2" x14ac:dyDescent="0.25">
      <c r="B102" t="s">
        <v>508</v>
      </c>
    </row>
    <row r="104" spans="2:2" x14ac:dyDescent="0.25">
      <c r="B104" t="s">
        <v>509</v>
      </c>
    </row>
    <row r="105" spans="2:2" x14ac:dyDescent="0.25">
      <c r="B105" t="s">
        <v>510</v>
      </c>
    </row>
    <row r="106" spans="2:2" x14ac:dyDescent="0.25">
      <c r="B106" t="s">
        <v>511</v>
      </c>
    </row>
    <row r="107" spans="2:2" x14ac:dyDescent="0.25">
      <c r="B107" t="s">
        <v>512</v>
      </c>
    </row>
    <row r="108" spans="2:2" x14ac:dyDescent="0.25">
      <c r="B108" t="s">
        <v>513</v>
      </c>
    </row>
    <row r="109" spans="2:2" x14ac:dyDescent="0.25">
      <c r="B109" t="s">
        <v>514</v>
      </c>
    </row>
    <row r="111" spans="2:2" x14ac:dyDescent="0.25">
      <c r="B111" t="s">
        <v>515</v>
      </c>
    </row>
    <row r="112" spans="2:2" x14ac:dyDescent="0.25">
      <c r="B112" t="s">
        <v>510</v>
      </c>
    </row>
    <row r="113" spans="2:2" x14ac:dyDescent="0.25">
      <c r="B113" t="s">
        <v>516</v>
      </c>
    </row>
    <row r="114" spans="2:2" x14ac:dyDescent="0.25">
      <c r="B114" t="s">
        <v>514</v>
      </c>
    </row>
  </sheetData>
  <pageMargins left="0.7" right="0.7" top="0.75" bottom="0.75" header="0.3" footer="0.3"/>
  <pageSetup orientation="portrait" horizontalDpi="300" verticalDpi="30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B12" sqref="B12"/>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7" t="s">
        <v>1311</v>
      </c>
    </row>
    <row r="2" spans="2:2" ht="27.75" customHeight="1" x14ac:dyDescent="0.25">
      <c r="B2" s="161" t="s">
        <v>1289</v>
      </c>
    </row>
    <row r="3" spans="2:2" ht="27.75" customHeight="1" x14ac:dyDescent="0.25">
      <c r="B3" s="1003" t="s">
        <v>1645</v>
      </c>
    </row>
    <row r="4" spans="2:2" ht="27.75" customHeight="1" x14ac:dyDescent="0.25">
      <c r="B4" s="161"/>
    </row>
    <row r="5" spans="2:2" ht="27.75" customHeight="1" x14ac:dyDescent="0.2">
      <c r="B5" s="553" t="s">
        <v>1258</v>
      </c>
    </row>
    <row r="6" spans="2:2" ht="18" customHeight="1" x14ac:dyDescent="0.25">
      <c r="B6" t="s">
        <v>1259</v>
      </c>
    </row>
    <row r="7" spans="2:2" ht="17.25" customHeight="1" x14ac:dyDescent="0.25">
      <c r="B7" t="s">
        <v>1260</v>
      </c>
    </row>
    <row r="8" spans="2:2" ht="16.5" customHeight="1" x14ac:dyDescent="0.25">
      <c r="B8" t="s">
        <v>1261</v>
      </c>
    </row>
    <row r="9" spans="2:2" ht="16.5" customHeight="1" x14ac:dyDescent="0.25">
      <c r="B9" t="s">
        <v>1262</v>
      </c>
    </row>
    <row r="10" spans="2:2" ht="16.5" customHeight="1" x14ac:dyDescent="0.25">
      <c r="B10" t="s">
        <v>1263</v>
      </c>
    </row>
    <row r="11" spans="2:2" ht="16.5" customHeight="1" x14ac:dyDescent="0.25">
      <c r="B11" t="s">
        <v>1264</v>
      </c>
    </row>
    <row r="12" spans="2:2" ht="16.5" customHeight="1" x14ac:dyDescent="0.25">
      <c r="B12" s="161" t="s">
        <v>1265</v>
      </c>
    </row>
    <row r="13" spans="2:2" ht="16.5" customHeight="1" x14ac:dyDescent="0.25">
      <c r="B13"/>
    </row>
    <row r="14" spans="2:2" ht="16.5" customHeight="1" x14ac:dyDescent="0.25">
      <c r="B14"/>
    </row>
    <row r="15" spans="2:2" ht="16.5" customHeight="1" x14ac:dyDescent="0.2">
      <c r="B15" s="553" t="s">
        <v>1266</v>
      </c>
    </row>
    <row r="16" spans="2:2" ht="16.5" customHeight="1" x14ac:dyDescent="0.25">
      <c r="B16" t="s">
        <v>1267</v>
      </c>
    </row>
    <row r="17" spans="2:2" ht="16.5" customHeight="1" x14ac:dyDescent="0.25">
      <c r="B17" t="s">
        <v>1268</v>
      </c>
    </row>
    <row r="18" spans="2:2" ht="16.5" customHeight="1" x14ac:dyDescent="0.25">
      <c r="B18" t="s">
        <v>1269</v>
      </c>
    </row>
    <row r="19" spans="2:2" ht="16.5" customHeight="1" x14ac:dyDescent="0.25">
      <c r="B19" t="s">
        <v>1270</v>
      </c>
    </row>
    <row r="20" spans="2:2" ht="16.5" customHeight="1" x14ac:dyDescent="0.25">
      <c r="B20" t="s">
        <v>1271</v>
      </c>
    </row>
    <row r="21" spans="2:2" ht="16.5" customHeight="1" x14ac:dyDescent="0.25">
      <c r="B21" t="s">
        <v>1272</v>
      </c>
    </row>
    <row r="22" spans="2:2" ht="16.5" customHeight="1" x14ac:dyDescent="0.25">
      <c r="B22" t="s">
        <v>1273</v>
      </c>
    </row>
    <row r="23" spans="2:2" ht="16.5" customHeight="1" x14ac:dyDescent="0.25">
      <c r="B23" t="s">
        <v>1274</v>
      </c>
    </row>
    <row r="24" spans="2:2" ht="16.5" customHeight="1" x14ac:dyDescent="0.2">
      <c r="B24" s="262" t="s">
        <v>1275</v>
      </c>
    </row>
    <row r="25" spans="2:2" ht="16.5" customHeight="1" x14ac:dyDescent="0.25">
      <c r="B25" t="s">
        <v>1276</v>
      </c>
    </row>
    <row r="26" spans="2:2" ht="16.5" customHeight="1" x14ac:dyDescent="0.25">
      <c r="B26" s="161" t="s">
        <v>1277</v>
      </c>
    </row>
    <row r="27" spans="2:2" ht="16.5" customHeight="1" x14ac:dyDescent="0.25">
      <c r="B27" s="161" t="s">
        <v>1278</v>
      </c>
    </row>
    <row r="28" spans="2:2" ht="16.5" customHeight="1" x14ac:dyDescent="0.25">
      <c r="B28"/>
    </row>
    <row r="29" spans="2:2" ht="16.5" customHeight="1" x14ac:dyDescent="0.25">
      <c r="B29"/>
    </row>
    <row r="30" spans="2:2" ht="16.5" customHeight="1" x14ac:dyDescent="0.2">
      <c r="B30" s="553" t="s">
        <v>1279</v>
      </c>
    </row>
    <row r="31" spans="2:2" ht="16.5" customHeight="1" x14ac:dyDescent="0.25">
      <c r="B31" t="s">
        <v>1280</v>
      </c>
    </row>
    <row r="32" spans="2:2" ht="16.5" customHeight="1" x14ac:dyDescent="0.25">
      <c r="B32" t="s">
        <v>1286</v>
      </c>
    </row>
    <row r="33" spans="2:2" ht="16.5" customHeight="1" x14ac:dyDescent="0.25">
      <c r="B33" t="s">
        <v>1281</v>
      </c>
    </row>
    <row r="34" spans="2:2" ht="16.5" customHeight="1" x14ac:dyDescent="0.25">
      <c r="B34" t="s">
        <v>1282</v>
      </c>
    </row>
    <row r="35" spans="2:2" ht="16.5" customHeight="1" x14ac:dyDescent="0.25">
      <c r="B35" t="s">
        <v>1283</v>
      </c>
    </row>
    <row r="36" spans="2:2" ht="16.5" customHeight="1" x14ac:dyDescent="0.25">
      <c r="B36" t="s">
        <v>1284</v>
      </c>
    </row>
    <row r="37" spans="2:2" ht="16.5" customHeight="1" x14ac:dyDescent="0.25">
      <c r="B37" t="s">
        <v>1285</v>
      </c>
    </row>
    <row r="38" spans="2:2" ht="16.5" customHeight="1" x14ac:dyDescent="0.25">
      <c r="B38" s="161" t="s">
        <v>1288</v>
      </c>
    </row>
    <row r="39" spans="2:2" ht="16.5" customHeight="1" x14ac:dyDescent="0.25">
      <c r="B39" s="161" t="s">
        <v>1287</v>
      </c>
    </row>
    <row r="40" spans="2:2" ht="16.5" customHeight="1" x14ac:dyDescent="0.25">
      <c r="B40"/>
    </row>
    <row r="41" spans="2:2" ht="16.5" customHeight="1" x14ac:dyDescent="0.25">
      <c r="B41"/>
    </row>
    <row r="42" spans="2:2" ht="16.5" customHeight="1" x14ac:dyDescent="0.2">
      <c r="B42" s="553" t="s">
        <v>1290</v>
      </c>
    </row>
    <row r="43" spans="2:2" ht="16.5" customHeight="1" x14ac:dyDescent="0.25">
      <c r="B43" t="s">
        <v>1291</v>
      </c>
    </row>
    <row r="44" spans="2:2" ht="16.5" customHeight="1" x14ac:dyDescent="0.25">
      <c r="B44" t="s">
        <v>1292</v>
      </c>
    </row>
    <row r="45" spans="2:2" ht="16.5" customHeight="1" x14ac:dyDescent="0.25">
      <c r="B45" t="s">
        <v>1293</v>
      </c>
    </row>
    <row r="46" spans="2:2" ht="16.5" customHeight="1" x14ac:dyDescent="0.25">
      <c r="B46" t="s">
        <v>1294</v>
      </c>
    </row>
    <row r="47" spans="2:2" ht="16.5" customHeight="1" x14ac:dyDescent="0.25">
      <c r="B47" t="s">
        <v>1295</v>
      </c>
    </row>
    <row r="48" spans="2:2" ht="16.5" customHeight="1" x14ac:dyDescent="0.25">
      <c r="B48" t="s">
        <v>1296</v>
      </c>
    </row>
    <row r="49" spans="2:2" ht="16.5" customHeight="1" x14ac:dyDescent="0.25">
      <c r="B49" t="s">
        <v>1297</v>
      </c>
    </row>
    <row r="50" spans="2:2" ht="16.5" customHeight="1" x14ac:dyDescent="0.25">
      <c r="B50" s="161" t="s">
        <v>1298</v>
      </c>
    </row>
    <row r="51" spans="2:2" ht="16.5" customHeight="1" x14ac:dyDescent="0.25">
      <c r="B51"/>
    </row>
    <row r="52" spans="2:2" ht="16.5" customHeight="1" x14ac:dyDescent="0.25">
      <c r="B52"/>
    </row>
    <row r="53" spans="2:2" ht="16.5" customHeight="1" x14ac:dyDescent="0.2">
      <c r="B53" s="553" t="s">
        <v>1309</v>
      </c>
    </row>
    <row r="54" spans="2:2" ht="16.5" customHeight="1" x14ac:dyDescent="0.25">
      <c r="B54" t="s">
        <v>1299</v>
      </c>
    </row>
    <row r="55" spans="2:2" ht="16.5" customHeight="1" x14ac:dyDescent="0.25">
      <c r="B55" t="s">
        <v>1300</v>
      </c>
    </row>
    <row r="56" spans="2:2" ht="16.5" customHeight="1" x14ac:dyDescent="0.25">
      <c r="B56"/>
    </row>
    <row r="57" spans="2:2" ht="16.5" customHeight="1" x14ac:dyDescent="0.25">
      <c r="B57" t="s">
        <v>1302</v>
      </c>
    </row>
    <row r="58" spans="2:2" ht="16.5" customHeight="1" x14ac:dyDescent="0.25">
      <c r="B58" t="s">
        <v>1301</v>
      </c>
    </row>
    <row r="59" spans="2:2" ht="16.5" customHeight="1" x14ac:dyDescent="0.25">
      <c r="B59" t="s">
        <v>1303</v>
      </c>
    </row>
    <row r="60" spans="2:2" ht="16.5" customHeight="1" x14ac:dyDescent="0.25">
      <c r="B60" t="s">
        <v>1304</v>
      </c>
    </row>
    <row r="61" spans="2:2" ht="16.5" customHeight="1" x14ac:dyDescent="0.25">
      <c r="B61" t="s">
        <v>1305</v>
      </c>
    </row>
    <row r="62" spans="2:2" ht="16.5" customHeight="1" x14ac:dyDescent="0.25">
      <c r="B62" t="s">
        <v>1306</v>
      </c>
    </row>
    <row r="63" spans="2:2" ht="16.5" customHeight="1" x14ac:dyDescent="0.25">
      <c r="B63" t="s">
        <v>1307</v>
      </c>
    </row>
    <row r="64" spans="2:2" ht="16.5" customHeight="1" x14ac:dyDescent="0.25">
      <c r="B64" t="s">
        <v>1310</v>
      </c>
    </row>
    <row r="65" spans="2:2" ht="16.5" customHeight="1" x14ac:dyDescent="0.25">
      <c r="B65" s="161" t="s">
        <v>1308</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7" t="s">
        <v>1647</v>
      </c>
    </row>
    <row r="2" spans="1:1" x14ac:dyDescent="0.25">
      <c r="A2" t="s">
        <v>308</v>
      </c>
    </row>
    <row r="4" spans="1:1" x14ac:dyDescent="0.25">
      <c r="A4" t="s">
        <v>1646</v>
      </c>
    </row>
    <row r="6" spans="1:1" x14ac:dyDescent="0.25">
      <c r="A6" t="s">
        <v>309</v>
      </c>
    </row>
    <row r="7" spans="1:1" x14ac:dyDescent="0.25">
      <c r="A7" t="s">
        <v>310</v>
      </c>
    </row>
    <row r="9" spans="1:1" x14ac:dyDescent="0.25">
      <c r="A9" t="s">
        <v>311</v>
      </c>
    </row>
    <row r="11" spans="1:1" x14ac:dyDescent="0.25">
      <c r="A11" t="s">
        <v>312</v>
      </c>
    </row>
    <row r="13" spans="1:1" x14ac:dyDescent="0.25">
      <c r="A13" t="s">
        <v>313</v>
      </c>
    </row>
    <row r="14" spans="1:1" x14ac:dyDescent="0.25">
      <c r="A14" t="s">
        <v>314</v>
      </c>
    </row>
    <row r="15" spans="1:1" x14ac:dyDescent="0.25">
      <c r="A15" t="s">
        <v>315</v>
      </c>
    </row>
    <row r="17" spans="1:1" x14ac:dyDescent="0.25">
      <c r="A17" t="s">
        <v>316</v>
      </c>
    </row>
    <row r="19" spans="1:1" x14ac:dyDescent="0.25">
      <c r="A19" t="s">
        <v>317</v>
      </c>
    </row>
    <row r="20" spans="1:1" x14ac:dyDescent="0.25">
      <c r="A20" t="s">
        <v>318</v>
      </c>
    </row>
    <row r="21" spans="1:1" x14ac:dyDescent="0.25">
      <c r="A21" t="s">
        <v>319</v>
      </c>
    </row>
    <row r="22" spans="1:1" x14ac:dyDescent="0.25">
      <c r="A22" t="s">
        <v>320</v>
      </c>
    </row>
    <row r="23" spans="1:1" x14ac:dyDescent="0.25">
      <c r="A23" t="s">
        <v>321</v>
      </c>
    </row>
    <row r="24" spans="1:1" x14ac:dyDescent="0.25">
      <c r="A24" t="s">
        <v>322</v>
      </c>
    </row>
    <row r="25" spans="1:1" x14ac:dyDescent="0.25">
      <c r="A25" t="s">
        <v>323</v>
      </c>
    </row>
    <row r="26" spans="1:1" x14ac:dyDescent="0.25">
      <c r="A26" t="s">
        <v>324</v>
      </c>
    </row>
    <row r="27" spans="1:1" x14ac:dyDescent="0.25">
      <c r="A27" t="s">
        <v>325</v>
      </c>
    </row>
    <row r="28" spans="1:1" x14ac:dyDescent="0.25">
      <c r="A28" t="s">
        <v>326</v>
      </c>
    </row>
    <row r="30" spans="1:1" x14ac:dyDescent="0.25">
      <c r="A30" t="s">
        <v>327</v>
      </c>
    </row>
    <row r="32" spans="1:1" x14ac:dyDescent="0.25">
      <c r="A32" t="s">
        <v>328</v>
      </c>
    </row>
    <row r="33" spans="1:2" x14ac:dyDescent="0.25">
      <c r="A33" t="s">
        <v>329</v>
      </c>
    </row>
    <row r="34" spans="1:2" x14ac:dyDescent="0.25">
      <c r="A34" t="s">
        <v>330</v>
      </c>
    </row>
    <row r="35" spans="1:2" x14ac:dyDescent="0.25">
      <c r="A35" t="s">
        <v>331</v>
      </c>
    </row>
    <row r="36" spans="1:2" x14ac:dyDescent="0.25">
      <c r="A36" t="s">
        <v>332</v>
      </c>
    </row>
    <row r="37" spans="1:2" x14ac:dyDescent="0.25">
      <c r="A37" t="s">
        <v>333</v>
      </c>
    </row>
    <row r="38" spans="1:2" x14ac:dyDescent="0.25">
      <c r="A38" t="s">
        <v>334</v>
      </c>
    </row>
    <row r="39" spans="1:2" x14ac:dyDescent="0.25">
      <c r="A39" t="s">
        <v>335</v>
      </c>
    </row>
    <row r="40" spans="1:2" x14ac:dyDescent="0.25">
      <c r="A40" t="s">
        <v>336</v>
      </c>
    </row>
    <row r="41" spans="1:2" x14ac:dyDescent="0.25">
      <c r="A41" t="s">
        <v>337</v>
      </c>
    </row>
    <row r="42" spans="1:2" x14ac:dyDescent="0.25">
      <c r="A42" t="s">
        <v>338</v>
      </c>
    </row>
    <row r="46" spans="1:2" ht="33.75" x14ac:dyDescent="0.5">
      <c r="A46" s="257" t="s">
        <v>1648</v>
      </c>
    </row>
    <row r="47" spans="1:2" x14ac:dyDescent="0.25">
      <c r="B47" t="s">
        <v>1649</v>
      </c>
    </row>
  </sheetData>
  <pageMargins left="0.7" right="0.7" top="0.75" bottom="0.75" header="0.3" footer="0.3"/>
  <pageSetup orientation="portrait" horizontalDpi="300" verticalDpi="3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Feed Chart</vt:lpstr>
      <vt:lpstr>User1</vt:lpstr>
      <vt:lpstr>User2</vt:lpstr>
      <vt:lpstr>User3</vt:lpstr>
      <vt:lpstr>$</vt:lpstr>
      <vt:lpstr>Room</vt:lpstr>
      <vt:lpstr>Room (2)</vt:lpstr>
      <vt:lpstr>Arduino</vt:lpstr>
      <vt:lpstr>Panel</vt:lpstr>
      <vt:lpstr>Light Layout</vt:lpstr>
      <vt:lpstr>Brian</vt:lpstr>
      <vt:lpstr>SaltMix</vt:lpstr>
      <vt:lpstr>VPD Calc</vt:lpstr>
      <vt:lpstr>Electricity</vt:lpstr>
      <vt:lpstr>PPM Calc</vt:lpstr>
      <vt:lpstr>PPM</vt:lpstr>
      <vt:lpstr>NPK Calculator</vt:lpstr>
      <vt:lpstr>Ternary Chart</vt:lpstr>
      <vt:lpstr>Element to Oxide</vt:lpstr>
      <vt:lpstr>Labels</vt:lpstr>
      <vt:lpstr>RO Water</vt:lpstr>
      <vt:lpstr>Hardware</vt:lpstr>
      <vt:lpstr>LEDS</vt:lpstr>
      <vt:lpstr>Ohms Law</vt:lpstr>
      <vt:lpstr>EC</vt:lpstr>
      <vt:lpstr>VPD</vt:lpstr>
      <vt:lpstr>Defoliation</vt:lpstr>
      <vt:lpstr>Cloning</vt:lpstr>
      <vt:lpstr>Harvest</vt:lpstr>
      <vt:lpstr>Deficiency</vt:lpstr>
      <vt:lpstr>Concentrates</vt:lpstr>
      <vt:lpstr>Root Health</vt:lpstr>
      <vt:lpstr>Strains</vt:lpstr>
      <vt:lpstr>Soil</vt:lpstr>
      <vt:lpstr>GH Feedchart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Andy</cp:lastModifiedBy>
  <dcterms:created xsi:type="dcterms:W3CDTF">2021-05-21T20:45:27Z</dcterms:created>
  <dcterms:modified xsi:type="dcterms:W3CDTF">2021-05-30T04:09:55Z</dcterms:modified>
</cp:coreProperties>
</file>